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externalLinks/externalLink120.xml" ContentType="application/vnd.openxmlformats-officedocument.spreadsheetml.externalLink+xml"/>
  <Override PartName="/xl/externalLinks/externalLink121.xml" ContentType="application/vnd.openxmlformats-officedocument.spreadsheetml.externalLink+xml"/>
  <Override PartName="/xl/externalLinks/externalLink122.xml" ContentType="application/vnd.openxmlformats-officedocument.spreadsheetml.externalLink+xml"/>
  <Override PartName="/xl/externalLinks/externalLink123.xml" ContentType="application/vnd.openxmlformats-officedocument.spreadsheetml.externalLink+xml"/>
  <Override PartName="/xl/externalLinks/externalLink124.xml" ContentType="application/vnd.openxmlformats-officedocument.spreadsheetml.externalLink+xml"/>
  <Override PartName="/xl/externalLinks/externalLink125.xml" ContentType="application/vnd.openxmlformats-officedocument.spreadsheetml.externalLink+xml"/>
  <Override PartName="/xl/externalLinks/externalLink126.xml" ContentType="application/vnd.openxmlformats-officedocument.spreadsheetml.externalLink+xml"/>
  <Override PartName="/xl/externalLinks/externalLink127.xml" ContentType="application/vnd.openxmlformats-officedocument.spreadsheetml.externalLink+xml"/>
  <Override PartName="/xl/externalLinks/externalLink128.xml" ContentType="application/vnd.openxmlformats-officedocument.spreadsheetml.externalLink+xml"/>
  <Override PartName="/xl/externalLinks/externalLink129.xml" ContentType="application/vnd.openxmlformats-officedocument.spreadsheetml.externalLink+xml"/>
  <Override PartName="/xl/externalLinks/externalLink130.xml" ContentType="application/vnd.openxmlformats-officedocument.spreadsheetml.externalLink+xml"/>
  <Override PartName="/xl/externalLinks/externalLink131.xml" ContentType="application/vnd.openxmlformats-officedocument.spreadsheetml.externalLink+xml"/>
  <Override PartName="/xl/externalLinks/externalLink132.xml" ContentType="application/vnd.openxmlformats-officedocument.spreadsheetml.externalLink+xml"/>
  <Override PartName="/xl/externalLinks/externalLink133.xml" ContentType="application/vnd.openxmlformats-officedocument.spreadsheetml.externalLink+xml"/>
  <Override PartName="/xl/externalLinks/externalLink134.xml" ContentType="application/vnd.openxmlformats-officedocument.spreadsheetml.externalLink+xml"/>
  <Override PartName="/xl/externalLinks/externalLink135.xml" ContentType="application/vnd.openxmlformats-officedocument.spreadsheetml.externalLink+xml"/>
  <Override PartName="/xl/externalLinks/externalLink136.xml" ContentType="application/vnd.openxmlformats-officedocument.spreadsheetml.externalLink+xml"/>
  <Override PartName="/xl/externalLinks/externalLink137.xml" ContentType="application/vnd.openxmlformats-officedocument.spreadsheetml.externalLink+xml"/>
  <Override PartName="/xl/externalLinks/externalLink138.xml" ContentType="application/vnd.openxmlformats-officedocument.spreadsheetml.externalLink+xml"/>
  <Override PartName="/xl/externalLinks/externalLink139.xml" ContentType="application/vnd.openxmlformats-officedocument.spreadsheetml.externalLink+xml"/>
  <Override PartName="/xl/externalLinks/externalLink140.xml" ContentType="application/vnd.openxmlformats-officedocument.spreadsheetml.externalLink+xml"/>
  <Override PartName="/xl/externalLinks/externalLink141.xml" ContentType="application/vnd.openxmlformats-officedocument.spreadsheetml.externalLink+xml"/>
  <Override PartName="/xl/externalLinks/externalLink142.xml" ContentType="application/vnd.openxmlformats-officedocument.spreadsheetml.externalLink+xml"/>
  <Override PartName="/xl/externalLinks/externalLink143.xml" ContentType="application/vnd.openxmlformats-officedocument.spreadsheetml.externalLink+xml"/>
  <Override PartName="/xl/externalLinks/externalLink144.xml" ContentType="application/vnd.openxmlformats-officedocument.spreadsheetml.externalLink+xml"/>
  <Override PartName="/xl/externalLinks/externalLink145.xml" ContentType="application/vnd.openxmlformats-officedocument.spreadsheetml.externalLink+xml"/>
  <Override PartName="/xl/externalLinks/externalLink146.xml" ContentType="application/vnd.openxmlformats-officedocument.spreadsheetml.externalLink+xml"/>
  <Override PartName="/xl/externalLinks/externalLink147.xml" ContentType="application/vnd.openxmlformats-officedocument.spreadsheetml.externalLink+xml"/>
  <Override PartName="/xl/externalLinks/externalLink148.xml" ContentType="application/vnd.openxmlformats-officedocument.spreadsheetml.externalLink+xml"/>
  <Override PartName="/xl/externalLinks/externalLink149.xml" ContentType="application/vnd.openxmlformats-officedocument.spreadsheetml.externalLink+xml"/>
  <Override PartName="/xl/externalLinks/externalLink150.xml" ContentType="application/vnd.openxmlformats-officedocument.spreadsheetml.externalLink+xml"/>
  <Override PartName="/xl/externalLinks/externalLink151.xml" ContentType="application/vnd.openxmlformats-officedocument.spreadsheetml.externalLink+xml"/>
  <Override PartName="/xl/externalLinks/externalLink152.xml" ContentType="application/vnd.openxmlformats-officedocument.spreadsheetml.externalLink+xml"/>
  <Override PartName="/xl/externalLinks/externalLink153.xml" ContentType="application/vnd.openxmlformats-officedocument.spreadsheetml.externalLink+xml"/>
  <Override PartName="/xl/externalLinks/externalLink154.xml" ContentType="application/vnd.openxmlformats-officedocument.spreadsheetml.externalLink+xml"/>
  <Override PartName="/xl/externalLinks/externalLink155.xml" ContentType="application/vnd.openxmlformats-officedocument.spreadsheetml.externalLink+xml"/>
  <Override PartName="/xl/externalLinks/externalLink156.xml" ContentType="application/vnd.openxmlformats-officedocument.spreadsheetml.externalLink+xml"/>
  <Override PartName="/xl/externalLinks/externalLink157.xml" ContentType="application/vnd.openxmlformats-officedocument.spreadsheetml.externalLink+xml"/>
  <Override PartName="/xl/externalLinks/externalLink158.xml" ContentType="application/vnd.openxmlformats-officedocument.spreadsheetml.externalLink+xml"/>
  <Override PartName="/xl/externalLinks/externalLink159.xml" ContentType="application/vnd.openxmlformats-officedocument.spreadsheetml.externalLink+xml"/>
  <Override PartName="/xl/externalLinks/externalLink160.xml" ContentType="application/vnd.openxmlformats-officedocument.spreadsheetml.externalLink+xml"/>
  <Override PartName="/xl/externalLinks/externalLink161.xml" ContentType="application/vnd.openxmlformats-officedocument.spreadsheetml.externalLink+xml"/>
  <Override PartName="/xl/externalLinks/externalLink162.xml" ContentType="application/vnd.openxmlformats-officedocument.spreadsheetml.externalLink+xml"/>
  <Override PartName="/xl/externalLinks/externalLink163.xml" ContentType="application/vnd.openxmlformats-officedocument.spreadsheetml.externalLink+xml"/>
  <Override PartName="/xl/externalLinks/externalLink164.xml" ContentType="application/vnd.openxmlformats-officedocument.spreadsheetml.externalLink+xml"/>
  <Override PartName="/xl/externalLinks/externalLink165.xml" ContentType="application/vnd.openxmlformats-officedocument.spreadsheetml.externalLink+xml"/>
  <Override PartName="/xl/externalLinks/externalLink166.xml" ContentType="application/vnd.openxmlformats-officedocument.spreadsheetml.externalLink+xml"/>
  <Override PartName="/xl/externalLinks/externalLink167.xml" ContentType="application/vnd.openxmlformats-officedocument.spreadsheetml.externalLink+xml"/>
  <Override PartName="/xl/externalLinks/externalLink168.xml" ContentType="application/vnd.openxmlformats-officedocument.spreadsheetml.externalLink+xml"/>
  <Override PartName="/xl/externalLinks/externalLink169.xml" ContentType="application/vnd.openxmlformats-officedocument.spreadsheetml.externalLink+xml"/>
  <Override PartName="/xl/externalLinks/externalLink170.xml" ContentType="application/vnd.openxmlformats-officedocument.spreadsheetml.externalLink+xml"/>
  <Override PartName="/xl/externalLinks/externalLink171.xml" ContentType="application/vnd.openxmlformats-officedocument.spreadsheetml.externalLink+xml"/>
  <Override PartName="/xl/externalLinks/externalLink172.xml" ContentType="application/vnd.openxmlformats-officedocument.spreadsheetml.externalLink+xml"/>
  <Override PartName="/xl/externalLinks/externalLink173.xml" ContentType="application/vnd.openxmlformats-officedocument.spreadsheetml.externalLink+xml"/>
  <Override PartName="/xl/externalLinks/externalLink174.xml" ContentType="application/vnd.openxmlformats-officedocument.spreadsheetml.externalLink+xml"/>
  <Override PartName="/xl/externalLinks/externalLink175.xml" ContentType="application/vnd.openxmlformats-officedocument.spreadsheetml.externalLink+xml"/>
  <Override PartName="/xl/externalLinks/externalLink176.xml" ContentType="application/vnd.openxmlformats-officedocument.spreadsheetml.externalLink+xml"/>
  <Override PartName="/xl/externalLinks/externalLink177.xml" ContentType="application/vnd.openxmlformats-officedocument.spreadsheetml.externalLink+xml"/>
  <Override PartName="/xl/externalLinks/externalLink178.xml" ContentType="application/vnd.openxmlformats-officedocument.spreadsheetml.externalLink+xml"/>
  <Override PartName="/xl/externalLinks/externalLink179.xml" ContentType="application/vnd.openxmlformats-officedocument.spreadsheetml.externalLink+xml"/>
  <Override PartName="/xl/externalLinks/externalLink180.xml" ContentType="application/vnd.openxmlformats-officedocument.spreadsheetml.externalLink+xml"/>
  <Override PartName="/xl/externalLinks/externalLink181.xml" ContentType="application/vnd.openxmlformats-officedocument.spreadsheetml.externalLink+xml"/>
  <Override PartName="/xl/externalLinks/externalLink182.xml" ContentType="application/vnd.openxmlformats-officedocument.spreadsheetml.externalLink+xml"/>
  <Override PartName="/xl/externalLinks/externalLink183.xml" ContentType="application/vnd.openxmlformats-officedocument.spreadsheetml.externalLink+xml"/>
  <Override PartName="/xl/externalLinks/externalLink184.xml" ContentType="application/vnd.openxmlformats-officedocument.spreadsheetml.externalLink+xml"/>
  <Override PartName="/xl/externalLinks/externalLink185.xml" ContentType="application/vnd.openxmlformats-officedocument.spreadsheetml.externalLink+xml"/>
  <Override PartName="/xl/externalLinks/externalLink186.xml" ContentType="application/vnd.openxmlformats-officedocument.spreadsheetml.externalLink+xml"/>
  <Override PartName="/xl/externalLinks/externalLink187.xml" ContentType="application/vnd.openxmlformats-officedocument.spreadsheetml.externalLink+xml"/>
  <Override PartName="/xl/externalLinks/externalLink188.xml" ContentType="application/vnd.openxmlformats-officedocument.spreadsheetml.externalLink+xml"/>
  <Override PartName="/xl/externalLinks/externalLink189.xml" ContentType="application/vnd.openxmlformats-officedocument.spreadsheetml.externalLink+xml"/>
  <Override PartName="/xl/externalLinks/externalLink190.xml" ContentType="application/vnd.openxmlformats-officedocument.spreadsheetml.externalLink+xml"/>
  <Override PartName="/xl/externalLinks/externalLink191.xml" ContentType="application/vnd.openxmlformats-officedocument.spreadsheetml.externalLink+xml"/>
  <Override PartName="/xl/externalLinks/externalLink192.xml" ContentType="application/vnd.openxmlformats-officedocument.spreadsheetml.externalLink+xml"/>
  <Override PartName="/xl/externalLinks/externalLink193.xml" ContentType="application/vnd.openxmlformats-officedocument.spreadsheetml.externalLink+xml"/>
  <Override PartName="/xl/externalLinks/externalLink194.xml" ContentType="application/vnd.openxmlformats-officedocument.spreadsheetml.externalLink+xml"/>
  <Override PartName="/xl/externalLinks/externalLink195.xml" ContentType="application/vnd.openxmlformats-officedocument.spreadsheetml.externalLink+xml"/>
  <Override PartName="/xl/externalLinks/externalLink196.xml" ContentType="application/vnd.openxmlformats-officedocument.spreadsheetml.externalLink+xml"/>
  <Override PartName="/xl/externalLinks/externalLink197.xml" ContentType="application/vnd.openxmlformats-officedocument.spreadsheetml.externalLink+xml"/>
  <Override PartName="/xl/externalLinks/externalLink198.xml" ContentType="application/vnd.openxmlformats-officedocument.spreadsheetml.externalLink+xml"/>
  <Override PartName="/xl/externalLinks/externalLink199.xml" ContentType="application/vnd.openxmlformats-officedocument.spreadsheetml.externalLink+xml"/>
  <Override PartName="/xl/externalLinks/externalLink200.xml" ContentType="application/vnd.openxmlformats-officedocument.spreadsheetml.externalLink+xml"/>
  <Override PartName="/xl/externalLinks/externalLink201.xml" ContentType="application/vnd.openxmlformats-officedocument.spreadsheetml.externalLink+xml"/>
  <Override PartName="/xl/externalLinks/externalLink202.xml" ContentType="application/vnd.openxmlformats-officedocument.spreadsheetml.externalLink+xml"/>
  <Override PartName="/xl/externalLinks/externalLink203.xml" ContentType="application/vnd.openxmlformats-officedocument.spreadsheetml.externalLink+xml"/>
  <Override PartName="/xl/externalLinks/externalLink204.xml" ContentType="application/vnd.openxmlformats-officedocument.spreadsheetml.externalLink+xml"/>
  <Override PartName="/xl/externalLinks/externalLink205.xml" ContentType="application/vnd.openxmlformats-officedocument.spreadsheetml.externalLink+xml"/>
  <Override PartName="/xl/externalLinks/externalLink206.xml" ContentType="application/vnd.openxmlformats-officedocument.spreadsheetml.externalLink+xml"/>
  <Override PartName="/xl/externalLinks/externalLink207.xml" ContentType="application/vnd.openxmlformats-officedocument.spreadsheetml.externalLink+xml"/>
  <Override PartName="/xl/externalLinks/externalLink208.xml" ContentType="application/vnd.openxmlformats-officedocument.spreadsheetml.externalLink+xml"/>
  <Override PartName="/xl/externalLinks/externalLink209.xml" ContentType="application/vnd.openxmlformats-officedocument.spreadsheetml.externalLink+xml"/>
  <Override PartName="/xl/externalLinks/externalLink210.xml" ContentType="application/vnd.openxmlformats-officedocument.spreadsheetml.externalLink+xml"/>
  <Override PartName="/xl/externalLinks/externalLink211.xml" ContentType="application/vnd.openxmlformats-officedocument.spreadsheetml.externalLink+xml"/>
  <Override PartName="/xl/externalLinks/externalLink212.xml" ContentType="application/vnd.openxmlformats-officedocument.spreadsheetml.externalLink+xml"/>
  <Override PartName="/xl/externalLinks/externalLink213.xml" ContentType="application/vnd.openxmlformats-officedocument.spreadsheetml.externalLink+xml"/>
  <Override PartName="/xl/externalLinks/externalLink214.xml" ContentType="application/vnd.openxmlformats-officedocument.spreadsheetml.externalLink+xml"/>
  <Override PartName="/xl/externalLinks/externalLink215.xml" ContentType="application/vnd.openxmlformats-officedocument.spreadsheetml.externalLink+xml"/>
  <Override PartName="/xl/externalLinks/externalLink216.xml" ContentType="application/vnd.openxmlformats-officedocument.spreadsheetml.externalLink+xml"/>
  <Override PartName="/xl/externalLinks/externalLink217.xml" ContentType="application/vnd.openxmlformats-officedocument.spreadsheetml.externalLink+xml"/>
  <Override PartName="/xl/externalLinks/externalLink218.xml" ContentType="application/vnd.openxmlformats-officedocument.spreadsheetml.externalLink+xml"/>
  <Override PartName="/xl/externalLinks/externalLink219.xml" ContentType="application/vnd.openxmlformats-officedocument.spreadsheetml.externalLink+xml"/>
  <Override PartName="/xl/externalLinks/externalLink220.xml" ContentType="application/vnd.openxmlformats-officedocument.spreadsheetml.externalLink+xml"/>
  <Override PartName="/xl/externalLinks/externalLink221.xml" ContentType="application/vnd.openxmlformats-officedocument.spreadsheetml.externalLink+xml"/>
  <Override PartName="/xl/externalLinks/externalLink222.xml" ContentType="application/vnd.openxmlformats-officedocument.spreadsheetml.externalLink+xml"/>
  <Override PartName="/xl/externalLinks/externalLink223.xml" ContentType="application/vnd.openxmlformats-officedocument.spreadsheetml.externalLink+xml"/>
  <Override PartName="/xl/externalLinks/externalLink224.xml" ContentType="application/vnd.openxmlformats-officedocument.spreadsheetml.externalLink+xml"/>
  <Override PartName="/xl/externalLinks/externalLink225.xml" ContentType="application/vnd.openxmlformats-officedocument.spreadsheetml.externalLink+xml"/>
  <Override PartName="/xl/externalLinks/externalLink226.xml" ContentType="application/vnd.openxmlformats-officedocument.spreadsheetml.externalLink+xml"/>
  <Override PartName="/xl/externalLinks/externalLink227.xml" ContentType="application/vnd.openxmlformats-officedocument.spreadsheetml.externalLink+xml"/>
  <Override PartName="/xl/externalLinks/externalLink228.xml" ContentType="application/vnd.openxmlformats-officedocument.spreadsheetml.externalLink+xml"/>
  <Override PartName="/xl/externalLinks/externalLink229.xml" ContentType="application/vnd.openxmlformats-officedocument.spreadsheetml.externalLink+xml"/>
  <Override PartName="/xl/externalLinks/externalLink230.xml" ContentType="application/vnd.openxmlformats-officedocument.spreadsheetml.externalLink+xml"/>
  <Override PartName="/xl/externalLinks/externalLink231.xml" ContentType="application/vnd.openxmlformats-officedocument.spreadsheetml.externalLink+xml"/>
  <Override PartName="/xl/externalLinks/externalLink232.xml" ContentType="application/vnd.openxmlformats-officedocument.spreadsheetml.externalLink+xml"/>
  <Override PartName="/xl/externalLinks/externalLink233.xml" ContentType="application/vnd.openxmlformats-officedocument.spreadsheetml.externalLink+xml"/>
  <Override PartName="/xl/externalLinks/externalLink234.xml" ContentType="application/vnd.openxmlformats-officedocument.spreadsheetml.externalLink+xml"/>
  <Override PartName="/xl/externalLinks/externalLink235.xml" ContentType="application/vnd.openxmlformats-officedocument.spreadsheetml.externalLink+xml"/>
  <Override PartName="/xl/externalLinks/externalLink236.xml" ContentType="application/vnd.openxmlformats-officedocument.spreadsheetml.externalLink+xml"/>
  <Override PartName="/xl/externalLinks/externalLink237.xml" ContentType="application/vnd.openxmlformats-officedocument.spreadsheetml.externalLink+xml"/>
  <Override PartName="/xl/externalLinks/externalLink238.xml" ContentType="application/vnd.openxmlformats-officedocument.spreadsheetml.externalLink+xml"/>
  <Override PartName="/xl/externalLinks/externalLink239.xml" ContentType="application/vnd.openxmlformats-officedocument.spreadsheetml.externalLink+xml"/>
  <Override PartName="/xl/externalLinks/externalLink240.xml" ContentType="application/vnd.openxmlformats-officedocument.spreadsheetml.externalLink+xml"/>
  <Override PartName="/xl/externalLinks/externalLink241.xml" ContentType="application/vnd.openxmlformats-officedocument.spreadsheetml.externalLink+xml"/>
  <Override PartName="/xl/externalLinks/externalLink242.xml" ContentType="application/vnd.openxmlformats-officedocument.spreadsheetml.externalLink+xml"/>
  <Override PartName="/xl/externalLinks/externalLink243.xml" ContentType="application/vnd.openxmlformats-officedocument.spreadsheetml.externalLink+xml"/>
  <Override PartName="/xl/externalLinks/externalLink244.xml" ContentType="application/vnd.openxmlformats-officedocument.spreadsheetml.externalLink+xml"/>
  <Override PartName="/xl/externalLinks/externalLink245.xml" ContentType="application/vnd.openxmlformats-officedocument.spreadsheetml.externalLink+xml"/>
  <Override PartName="/xl/externalLinks/externalLink246.xml" ContentType="application/vnd.openxmlformats-officedocument.spreadsheetml.externalLink+xml"/>
  <Override PartName="/xl/externalLinks/externalLink247.xml" ContentType="application/vnd.openxmlformats-officedocument.spreadsheetml.externalLink+xml"/>
  <Override PartName="/xl/externalLinks/externalLink248.xml" ContentType="application/vnd.openxmlformats-officedocument.spreadsheetml.externalLink+xml"/>
  <Override PartName="/xl/externalLinks/externalLink249.xml" ContentType="application/vnd.openxmlformats-officedocument.spreadsheetml.externalLink+xml"/>
  <Override PartName="/xl/externalLinks/externalLink250.xml" ContentType="application/vnd.openxmlformats-officedocument.spreadsheetml.externalLink+xml"/>
  <Override PartName="/xl/externalLinks/externalLink251.xml" ContentType="application/vnd.openxmlformats-officedocument.spreadsheetml.externalLink+xml"/>
  <Override PartName="/xl/externalLinks/externalLink252.xml" ContentType="application/vnd.openxmlformats-officedocument.spreadsheetml.externalLink+xml"/>
  <Override PartName="/xl/externalLinks/externalLink253.xml" ContentType="application/vnd.openxmlformats-officedocument.spreadsheetml.externalLink+xml"/>
  <Override PartName="/xl/externalLinks/externalLink254.xml" ContentType="application/vnd.openxmlformats-officedocument.spreadsheetml.externalLink+xml"/>
  <Override PartName="/xl/externalLinks/externalLink255.xml" ContentType="application/vnd.openxmlformats-officedocument.spreadsheetml.externalLink+xml"/>
  <Override PartName="/xl/externalLinks/externalLink256.xml" ContentType="application/vnd.openxmlformats-officedocument.spreadsheetml.externalLink+xml"/>
  <Override PartName="/xl/externalLinks/externalLink257.xml" ContentType="application/vnd.openxmlformats-officedocument.spreadsheetml.externalLink+xml"/>
  <Override PartName="/xl/externalLinks/externalLink258.xml" ContentType="application/vnd.openxmlformats-officedocument.spreadsheetml.externalLink+xml"/>
  <Override PartName="/xl/externalLinks/externalLink259.xml" ContentType="application/vnd.openxmlformats-officedocument.spreadsheetml.externalLink+xml"/>
  <Override PartName="/xl/externalLinks/externalLink260.xml" ContentType="application/vnd.openxmlformats-officedocument.spreadsheetml.externalLink+xml"/>
  <Override PartName="/xl/externalLinks/externalLink261.xml" ContentType="application/vnd.openxmlformats-officedocument.spreadsheetml.externalLink+xml"/>
  <Override PartName="/xl/externalLinks/externalLink262.xml" ContentType="application/vnd.openxmlformats-officedocument.spreadsheetml.externalLink+xml"/>
  <Override PartName="/xl/externalLinks/externalLink263.xml" ContentType="application/vnd.openxmlformats-officedocument.spreadsheetml.externalLink+xml"/>
  <Override PartName="/xl/externalLinks/externalLink264.xml" ContentType="application/vnd.openxmlformats-officedocument.spreadsheetml.externalLink+xml"/>
  <Override PartName="/xl/externalLinks/externalLink265.xml" ContentType="application/vnd.openxmlformats-officedocument.spreadsheetml.externalLink+xml"/>
  <Override PartName="/xl/externalLinks/externalLink266.xml" ContentType="application/vnd.openxmlformats-officedocument.spreadsheetml.externalLink+xml"/>
  <Override PartName="/xl/externalLinks/externalLink267.xml" ContentType="application/vnd.openxmlformats-officedocument.spreadsheetml.externalLink+xml"/>
  <Override PartName="/xl/externalLinks/externalLink268.xml" ContentType="application/vnd.openxmlformats-officedocument.spreadsheetml.externalLink+xml"/>
  <Override PartName="/xl/externalLinks/externalLink269.xml" ContentType="application/vnd.openxmlformats-officedocument.spreadsheetml.externalLink+xml"/>
  <Override PartName="/xl/externalLinks/externalLink270.xml" ContentType="application/vnd.openxmlformats-officedocument.spreadsheetml.externalLink+xml"/>
  <Override PartName="/xl/externalLinks/externalLink271.xml" ContentType="application/vnd.openxmlformats-officedocument.spreadsheetml.externalLink+xml"/>
  <Override PartName="/xl/externalLinks/externalLink272.xml" ContentType="application/vnd.openxmlformats-officedocument.spreadsheetml.externalLink+xml"/>
  <Override PartName="/xl/externalLinks/externalLink273.xml" ContentType="application/vnd.openxmlformats-officedocument.spreadsheetml.externalLink+xml"/>
  <Override PartName="/xl/externalLinks/externalLink274.xml" ContentType="application/vnd.openxmlformats-officedocument.spreadsheetml.externalLink+xml"/>
  <Override PartName="/xl/externalLinks/externalLink275.xml" ContentType="application/vnd.openxmlformats-officedocument.spreadsheetml.externalLink+xml"/>
  <Override PartName="/xl/externalLinks/externalLink276.xml" ContentType="application/vnd.openxmlformats-officedocument.spreadsheetml.externalLink+xml"/>
  <Override PartName="/xl/externalLinks/externalLink277.xml" ContentType="application/vnd.openxmlformats-officedocument.spreadsheetml.externalLink+xml"/>
  <Override PartName="/xl/externalLinks/externalLink278.xml" ContentType="application/vnd.openxmlformats-officedocument.spreadsheetml.externalLink+xml"/>
  <Override PartName="/xl/externalLinks/externalLink279.xml" ContentType="application/vnd.openxmlformats-officedocument.spreadsheetml.externalLink+xml"/>
  <Override PartName="/xl/externalLinks/externalLink280.xml" ContentType="application/vnd.openxmlformats-officedocument.spreadsheetml.externalLink+xml"/>
  <Override PartName="/xl/externalLinks/externalLink281.xml" ContentType="application/vnd.openxmlformats-officedocument.spreadsheetml.externalLink+xml"/>
  <Override PartName="/xl/externalLinks/externalLink282.xml" ContentType="application/vnd.openxmlformats-officedocument.spreadsheetml.externalLink+xml"/>
  <Override PartName="/xl/externalLinks/externalLink283.xml" ContentType="application/vnd.openxmlformats-officedocument.spreadsheetml.externalLink+xml"/>
  <Override PartName="/xl/externalLinks/externalLink284.xml" ContentType="application/vnd.openxmlformats-officedocument.spreadsheetml.externalLink+xml"/>
  <Override PartName="/xl/externalLinks/externalLink285.xml" ContentType="application/vnd.openxmlformats-officedocument.spreadsheetml.externalLink+xml"/>
  <Override PartName="/xl/externalLinks/externalLink286.xml" ContentType="application/vnd.openxmlformats-officedocument.spreadsheetml.externalLink+xml"/>
  <Override PartName="/xl/externalLinks/externalLink287.xml" ContentType="application/vnd.openxmlformats-officedocument.spreadsheetml.externalLink+xml"/>
  <Override PartName="/xl/externalLinks/externalLink288.xml" ContentType="application/vnd.openxmlformats-officedocument.spreadsheetml.externalLink+xml"/>
  <Override PartName="/xl/externalLinks/externalLink28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drawings/drawing3.xml" ContentType="application/vnd.openxmlformats-officedocument.drawing+xml"/>
  <Override PartName="/xl/tables/table2.xml" ContentType="application/vnd.openxmlformats-officedocument.spreadsheetml.table+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embeddings/oleObject1.bin" ContentType="application/vnd.openxmlformats-officedocument.oleObject"/>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defaultThemeVersion="166925"/>
  <mc:AlternateContent xmlns:mc="http://schemas.openxmlformats.org/markup-compatibility/2006">
    <mc:Choice Requires="x15">
      <x15ac:absPath xmlns:x15ac="http://schemas.microsoft.com/office/spreadsheetml/2010/11/ac" url="D:\SOFIA\LAURA\JL\RONCESVALLES\FORMULACIÓN\6. PUESTO DE SALUD EL CEDRO\V4 - Editables\3. Requisitos Presupuestales\"/>
    </mc:Choice>
  </mc:AlternateContent>
  <xr:revisionPtr revIDLastSave="0" documentId="13_ncr:1_{881AF314-6107-40EF-8075-2817B32E75A9}" xr6:coauthVersionLast="47" xr6:coauthVersionMax="47" xr10:uidLastSave="{00000000-0000-0000-0000-000000000000}"/>
  <bookViews>
    <workbookView xWindow="-108" yWindow="-108" windowWidth="23256" windowHeight="12456" xr2:uid="{00000000-000D-0000-FFFF-FFFF00000000}"/>
  </bookViews>
  <sheets>
    <sheet name="P. Obras Civiles" sheetId="1" r:id="rId1"/>
    <sheet name="APUS Obras Civiles" sheetId="7" r:id="rId2"/>
    <sheet name="P. Mobiliario Consultorios" sheetId="15" r:id="rId3"/>
    <sheet name="APUS Mobiliario" sheetId="16" r:id="rId4"/>
    <sheet name="CONCRETOS" sheetId="14" r:id="rId5"/>
    <sheet name="Insumos" sheetId="4" r:id="rId6"/>
    <sheet name="Insumos Mobiliario" sheetId="17" r:id="rId7"/>
    <sheet name="Cotizaciones Carpintería" sheetId="18" r:id="rId8"/>
    <sheet name="AIU" sheetId="13" r:id="rId9"/>
    <sheet name="INTERVENTORIA EL CEDRO" sheetId="9" r:id="rId10"/>
    <sheet name="FM" sheetId="10" r:id="rId11"/>
    <sheet name="Herramientas y Equipos" sheetId="5" r:id="rId12"/>
    <sheet name="Mano de Obra" sheetId="6" r:id="rId13"/>
    <sheet name="Señalización" sheetId="8" r:id="rId14"/>
  </sheets>
  <externalReferences>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 r:id="rId136"/>
    <externalReference r:id="rId137"/>
    <externalReference r:id="rId138"/>
    <externalReference r:id="rId139"/>
    <externalReference r:id="rId140"/>
    <externalReference r:id="rId141"/>
    <externalReference r:id="rId142"/>
    <externalReference r:id="rId143"/>
    <externalReference r:id="rId144"/>
    <externalReference r:id="rId145"/>
    <externalReference r:id="rId146"/>
    <externalReference r:id="rId147"/>
    <externalReference r:id="rId148"/>
    <externalReference r:id="rId149"/>
    <externalReference r:id="rId150"/>
    <externalReference r:id="rId151"/>
    <externalReference r:id="rId152"/>
    <externalReference r:id="rId153"/>
    <externalReference r:id="rId154"/>
    <externalReference r:id="rId155"/>
    <externalReference r:id="rId156"/>
    <externalReference r:id="rId157"/>
    <externalReference r:id="rId158"/>
    <externalReference r:id="rId159"/>
    <externalReference r:id="rId160"/>
    <externalReference r:id="rId161"/>
    <externalReference r:id="rId162"/>
    <externalReference r:id="rId163"/>
    <externalReference r:id="rId164"/>
    <externalReference r:id="rId165"/>
    <externalReference r:id="rId166"/>
    <externalReference r:id="rId167"/>
    <externalReference r:id="rId168"/>
    <externalReference r:id="rId169"/>
    <externalReference r:id="rId170"/>
    <externalReference r:id="rId171"/>
    <externalReference r:id="rId172"/>
    <externalReference r:id="rId173"/>
    <externalReference r:id="rId174"/>
    <externalReference r:id="rId175"/>
    <externalReference r:id="rId176"/>
    <externalReference r:id="rId177"/>
    <externalReference r:id="rId178"/>
    <externalReference r:id="rId179"/>
    <externalReference r:id="rId180"/>
    <externalReference r:id="rId181"/>
    <externalReference r:id="rId182"/>
    <externalReference r:id="rId183"/>
    <externalReference r:id="rId184"/>
    <externalReference r:id="rId185"/>
    <externalReference r:id="rId186"/>
    <externalReference r:id="rId187"/>
    <externalReference r:id="rId188"/>
    <externalReference r:id="rId189"/>
    <externalReference r:id="rId190"/>
    <externalReference r:id="rId191"/>
    <externalReference r:id="rId192"/>
    <externalReference r:id="rId193"/>
    <externalReference r:id="rId194"/>
    <externalReference r:id="rId195"/>
    <externalReference r:id="rId196"/>
    <externalReference r:id="rId197"/>
    <externalReference r:id="rId198"/>
    <externalReference r:id="rId199"/>
    <externalReference r:id="rId200"/>
    <externalReference r:id="rId201"/>
    <externalReference r:id="rId202"/>
    <externalReference r:id="rId203"/>
    <externalReference r:id="rId204"/>
    <externalReference r:id="rId205"/>
    <externalReference r:id="rId206"/>
    <externalReference r:id="rId207"/>
    <externalReference r:id="rId208"/>
    <externalReference r:id="rId209"/>
    <externalReference r:id="rId210"/>
    <externalReference r:id="rId211"/>
    <externalReference r:id="rId212"/>
    <externalReference r:id="rId213"/>
    <externalReference r:id="rId214"/>
    <externalReference r:id="rId215"/>
    <externalReference r:id="rId216"/>
    <externalReference r:id="rId217"/>
    <externalReference r:id="rId218"/>
    <externalReference r:id="rId219"/>
    <externalReference r:id="rId220"/>
    <externalReference r:id="rId221"/>
    <externalReference r:id="rId222"/>
    <externalReference r:id="rId223"/>
    <externalReference r:id="rId224"/>
    <externalReference r:id="rId225"/>
    <externalReference r:id="rId226"/>
    <externalReference r:id="rId227"/>
    <externalReference r:id="rId228"/>
    <externalReference r:id="rId229"/>
    <externalReference r:id="rId230"/>
    <externalReference r:id="rId231"/>
    <externalReference r:id="rId232"/>
    <externalReference r:id="rId233"/>
    <externalReference r:id="rId234"/>
    <externalReference r:id="rId235"/>
    <externalReference r:id="rId236"/>
    <externalReference r:id="rId237"/>
    <externalReference r:id="rId238"/>
    <externalReference r:id="rId239"/>
    <externalReference r:id="rId240"/>
    <externalReference r:id="rId241"/>
    <externalReference r:id="rId242"/>
    <externalReference r:id="rId243"/>
    <externalReference r:id="rId244"/>
    <externalReference r:id="rId245"/>
    <externalReference r:id="rId246"/>
    <externalReference r:id="rId247"/>
    <externalReference r:id="rId248"/>
    <externalReference r:id="rId249"/>
    <externalReference r:id="rId250"/>
    <externalReference r:id="rId251"/>
    <externalReference r:id="rId252"/>
    <externalReference r:id="rId253"/>
    <externalReference r:id="rId254"/>
    <externalReference r:id="rId255"/>
    <externalReference r:id="rId256"/>
    <externalReference r:id="rId257"/>
    <externalReference r:id="rId258"/>
    <externalReference r:id="rId259"/>
    <externalReference r:id="rId260"/>
    <externalReference r:id="rId261"/>
    <externalReference r:id="rId262"/>
    <externalReference r:id="rId263"/>
    <externalReference r:id="rId264"/>
    <externalReference r:id="rId265"/>
    <externalReference r:id="rId266"/>
    <externalReference r:id="rId267"/>
    <externalReference r:id="rId268"/>
    <externalReference r:id="rId269"/>
    <externalReference r:id="rId270"/>
    <externalReference r:id="rId271"/>
    <externalReference r:id="rId272"/>
    <externalReference r:id="rId273"/>
    <externalReference r:id="rId274"/>
    <externalReference r:id="rId275"/>
    <externalReference r:id="rId276"/>
    <externalReference r:id="rId277"/>
    <externalReference r:id="rId278"/>
    <externalReference r:id="rId279"/>
    <externalReference r:id="rId280"/>
    <externalReference r:id="rId281"/>
    <externalReference r:id="rId282"/>
    <externalReference r:id="rId283"/>
    <externalReference r:id="rId284"/>
    <externalReference r:id="rId285"/>
    <externalReference r:id="rId286"/>
    <externalReference r:id="rId287"/>
    <externalReference r:id="rId288"/>
    <externalReference r:id="rId289"/>
    <externalReference r:id="rId290"/>
    <externalReference r:id="rId291"/>
    <externalReference r:id="rId292"/>
    <externalReference r:id="rId293"/>
    <externalReference r:id="rId294"/>
    <externalReference r:id="rId295"/>
    <externalReference r:id="rId296"/>
    <externalReference r:id="rId297"/>
    <externalReference r:id="rId298"/>
    <externalReference r:id="rId299"/>
    <externalReference r:id="rId300"/>
    <externalReference r:id="rId301"/>
    <externalReference r:id="rId302"/>
    <externalReference r:id="rId303"/>
  </externalReferences>
  <definedNames>
    <definedName name="\0" localSheetId="4">'[1]CRA.MODI'!#REF!</definedName>
    <definedName name="\0">#REF!</definedName>
    <definedName name="\a" localSheetId="4">[2]PJ!#REF!</definedName>
    <definedName name="\A">#REF!</definedName>
    <definedName name="\b">#REF!</definedName>
    <definedName name="\c" localSheetId="4">#REF!</definedName>
    <definedName name="\c">#REF!</definedName>
    <definedName name="\d">#REF!</definedName>
    <definedName name="\e" localSheetId="4">#REF!</definedName>
    <definedName name="\e">#REF!</definedName>
    <definedName name="\f" localSheetId="4">#REF!</definedName>
    <definedName name="\f">#REF!</definedName>
    <definedName name="\g">#REF!</definedName>
    <definedName name="\h">#REF!</definedName>
    <definedName name="\i" localSheetId="4">#REF!</definedName>
    <definedName name="\i">#REF!</definedName>
    <definedName name="\k">#REF!</definedName>
    <definedName name="\L">#REF!</definedName>
    <definedName name="\m" localSheetId="4">#REF!</definedName>
    <definedName name="\M">#REF!</definedName>
    <definedName name="\n">#REF!</definedName>
    <definedName name="\P" localSheetId="4">#REF!</definedName>
    <definedName name="\p">#REF!</definedName>
    <definedName name="\q">#N/A</definedName>
    <definedName name="\r" localSheetId="4">#REF!</definedName>
    <definedName name="\R">#REF!</definedName>
    <definedName name="\s" localSheetId="4">#REF!</definedName>
    <definedName name="\s">#REF!</definedName>
    <definedName name="\sa">#REF!</definedName>
    <definedName name="\t">#REF!</definedName>
    <definedName name="\u">#REF!</definedName>
    <definedName name="\V">#REF!</definedName>
    <definedName name="\w">#N/A</definedName>
    <definedName name="\X" localSheetId="4">CONCRETOS!ERR</definedName>
    <definedName name="\x">[0]!err</definedName>
    <definedName name="\y">#REF!</definedName>
    <definedName name="\Z" localSheetId="4">CONCRETOS!ERR</definedName>
    <definedName name="\z">[0]!err</definedName>
    <definedName name="_" localSheetId="4">#REF!</definedName>
    <definedName name="_">#REF!</definedName>
    <definedName name="_________________________________________________AFC1">#REF!</definedName>
    <definedName name="_________________________________________________AFC3">#REF!</definedName>
    <definedName name="_________________________________________________AFC5">#REF!</definedName>
    <definedName name="_________________________________________________BGC1">#REF!</definedName>
    <definedName name="_________________________________________________BGC3">#REF!</definedName>
    <definedName name="_________________________________________________BGC5">#REF!</definedName>
    <definedName name="_________________________________________________CAC1">#REF!</definedName>
    <definedName name="_________________________________________________CAC3">#REF!</definedName>
    <definedName name="_________________________________________________CAC5">#REF!</definedName>
    <definedName name="_________________________________________________i1">#REF!</definedName>
    <definedName name="_________________________________________________SBC1">#REF!</definedName>
    <definedName name="_________________________________________________SBC3">#REF!</definedName>
    <definedName name="_________________________________________________SBC5">#REF!</definedName>
    <definedName name="________________________________________________AFC1">#REF!</definedName>
    <definedName name="________________________________________________AFC3">#REF!</definedName>
    <definedName name="________________________________________________AFC5">#REF!</definedName>
    <definedName name="________________________________________________BGC1">#REF!</definedName>
    <definedName name="________________________________________________BGC3">#REF!</definedName>
    <definedName name="________________________________________________BGC5">#REF!</definedName>
    <definedName name="________________________________________________CAC1">#REF!</definedName>
    <definedName name="________________________________________________CAC3">#REF!</definedName>
    <definedName name="________________________________________________CAC5">#REF!</definedName>
    <definedName name="________________________________________________i1">#REF!</definedName>
    <definedName name="________________________________________________SBC1">#REF!</definedName>
    <definedName name="________________________________________________SBC3">#REF!</definedName>
    <definedName name="________________________________________________SBC5">#REF!</definedName>
    <definedName name="_______________________________________________AFC1">#REF!</definedName>
    <definedName name="_______________________________________________AFC3">#REF!</definedName>
    <definedName name="_______________________________________________AFC5">#REF!</definedName>
    <definedName name="_______________________________________________BGC1">#REF!</definedName>
    <definedName name="_______________________________________________BGC3">#REF!</definedName>
    <definedName name="_______________________________________________BGC5">#REF!</definedName>
    <definedName name="_______________________________________________CAC1">#REF!</definedName>
    <definedName name="_______________________________________________CAC3">#REF!</definedName>
    <definedName name="_______________________________________________CAC5">#REF!</definedName>
    <definedName name="_______________________________________________i1">#REF!</definedName>
    <definedName name="_______________________________________________SBC1">#REF!</definedName>
    <definedName name="_______________________________________________SBC3">#REF!</definedName>
    <definedName name="_______________________________________________SBC5">#REF!</definedName>
    <definedName name="______________________________________________AFC1">#REF!</definedName>
    <definedName name="______________________________________________AFC3">#REF!</definedName>
    <definedName name="______________________________________________AFC5">#REF!</definedName>
    <definedName name="______________________________________________BGC1">#REF!</definedName>
    <definedName name="______________________________________________BGC3">#REF!</definedName>
    <definedName name="______________________________________________BGC5">#REF!</definedName>
    <definedName name="______________________________________________CAC1">#REF!</definedName>
    <definedName name="______________________________________________CAC3">#REF!</definedName>
    <definedName name="______________________________________________CAC5">#REF!</definedName>
    <definedName name="______________________________________________i1">#REF!</definedName>
    <definedName name="______________________________________________SBC1">#REF!</definedName>
    <definedName name="______________________________________________SBC3">#REF!</definedName>
    <definedName name="______________________________________________SBC5">#REF!</definedName>
    <definedName name="_____________________________________________AFC1">#REF!</definedName>
    <definedName name="_____________________________________________AFC3">#REF!</definedName>
    <definedName name="_____________________________________________AFC5">#REF!</definedName>
    <definedName name="_____________________________________________BGC1">#REF!</definedName>
    <definedName name="_____________________________________________BGC3">#REF!</definedName>
    <definedName name="_____________________________________________BGC5">#REF!</definedName>
    <definedName name="_____________________________________________CAC1">#REF!</definedName>
    <definedName name="_____________________________________________CAC3">#REF!</definedName>
    <definedName name="_____________________________________________CAC5">#REF!</definedName>
    <definedName name="_____________________________________________i1">#REF!</definedName>
    <definedName name="_____________________________________________SBC1">#REF!</definedName>
    <definedName name="_____________________________________________SBC3">#REF!</definedName>
    <definedName name="_____________________________________________SBC5">#REF!</definedName>
    <definedName name="____________________________________________AFC1">#REF!</definedName>
    <definedName name="____________________________________________AFC3">#REF!</definedName>
    <definedName name="____________________________________________AFC5">#REF!</definedName>
    <definedName name="____________________________________________BGC1">#REF!</definedName>
    <definedName name="____________________________________________BGC3">#REF!</definedName>
    <definedName name="____________________________________________BGC5">#REF!</definedName>
    <definedName name="____________________________________________CAC1">#REF!</definedName>
    <definedName name="____________________________________________CAC3">#REF!</definedName>
    <definedName name="____________________________________________CAC5">#REF!</definedName>
    <definedName name="____________________________________________i1">#REF!</definedName>
    <definedName name="____________________________________________SBC1">#REF!</definedName>
    <definedName name="____________________________________________SBC3">#REF!</definedName>
    <definedName name="____________________________________________SBC5">#REF!</definedName>
    <definedName name="___________________________________________AFC1">#REF!</definedName>
    <definedName name="___________________________________________AFC3">#REF!</definedName>
    <definedName name="___________________________________________AFC5">#REF!</definedName>
    <definedName name="___________________________________________BGC1">#REF!</definedName>
    <definedName name="___________________________________________BGC3">#REF!</definedName>
    <definedName name="___________________________________________BGC5">#REF!</definedName>
    <definedName name="___________________________________________CAC1">#REF!</definedName>
    <definedName name="___________________________________________CAC3">#REF!</definedName>
    <definedName name="___________________________________________CAC5">#REF!</definedName>
    <definedName name="___________________________________________i1">#REF!</definedName>
    <definedName name="___________________________________________SBC1">#REF!</definedName>
    <definedName name="___________________________________________SBC3">#REF!</definedName>
    <definedName name="___________________________________________SBC5">#REF!</definedName>
    <definedName name="__________________________________________AFC1">#REF!</definedName>
    <definedName name="__________________________________________AFC3">#REF!</definedName>
    <definedName name="__________________________________________AFC5">#REF!</definedName>
    <definedName name="__________________________________________BGC1">#REF!</definedName>
    <definedName name="__________________________________________BGC3">#REF!</definedName>
    <definedName name="__________________________________________BGC5">#REF!</definedName>
    <definedName name="__________________________________________CAC1">#REF!</definedName>
    <definedName name="__________________________________________CAC3">#REF!</definedName>
    <definedName name="__________________________________________CAC5">#REF!</definedName>
    <definedName name="__________________________________________i1">#REF!</definedName>
    <definedName name="__________________________________________SBC1">#REF!</definedName>
    <definedName name="__________________________________________SBC3">#REF!</definedName>
    <definedName name="__________________________________________SBC5">#REF!</definedName>
    <definedName name="_________________________________________AFC1">#REF!</definedName>
    <definedName name="_________________________________________AFC3">#REF!</definedName>
    <definedName name="_________________________________________AFC5">#REF!</definedName>
    <definedName name="_________________________________________BGC1">#REF!</definedName>
    <definedName name="_________________________________________BGC3">#REF!</definedName>
    <definedName name="_________________________________________BGC5">#REF!</definedName>
    <definedName name="_________________________________________CAC1">#REF!</definedName>
    <definedName name="_________________________________________CAC3">#REF!</definedName>
    <definedName name="_________________________________________CAC5">#REF!</definedName>
    <definedName name="_________________________________________i1">#REF!</definedName>
    <definedName name="_________________________________________SBC1">#REF!</definedName>
    <definedName name="_________________________________________SBC3">#REF!</definedName>
    <definedName name="_________________________________________SBC5">#REF!</definedName>
    <definedName name="________________________________________AFC1">#REF!</definedName>
    <definedName name="________________________________________AFC3">#REF!</definedName>
    <definedName name="________________________________________AFC5">#REF!</definedName>
    <definedName name="________________________________________BGC1">#REF!</definedName>
    <definedName name="________________________________________BGC3">#REF!</definedName>
    <definedName name="________________________________________BGC5">#REF!</definedName>
    <definedName name="________________________________________CAC1">#REF!</definedName>
    <definedName name="________________________________________CAC3">#REF!</definedName>
    <definedName name="________________________________________CAC5">#REF!</definedName>
    <definedName name="________________________________________i1">#REF!</definedName>
    <definedName name="________________________________________SBC1">#REF!</definedName>
    <definedName name="________________________________________SBC3">#REF!</definedName>
    <definedName name="________________________________________SBC5">#REF!</definedName>
    <definedName name="_______________________________________AFC1">#REF!</definedName>
    <definedName name="_______________________________________AFC3">#REF!</definedName>
    <definedName name="_______________________________________AFC5">#REF!</definedName>
    <definedName name="_______________________________________BGC1">#REF!</definedName>
    <definedName name="_______________________________________BGC3">#REF!</definedName>
    <definedName name="_______________________________________BGC5">#REF!</definedName>
    <definedName name="_______________________________________CAC1">#REF!</definedName>
    <definedName name="_______________________________________CAC3">#REF!</definedName>
    <definedName name="_______________________________________CAC5">#REF!</definedName>
    <definedName name="_______________________________________f">#REF!</definedName>
    <definedName name="_______________________________________i1">#REF!</definedName>
    <definedName name="_______________________________________SBC1">#REF!</definedName>
    <definedName name="_______________________________________SBC3">#REF!</definedName>
    <definedName name="_______________________________________SBC5">#REF!</definedName>
    <definedName name="______________________________________AFC1">#REF!</definedName>
    <definedName name="______________________________________AFC3">#REF!</definedName>
    <definedName name="______________________________________AFC5">#REF!</definedName>
    <definedName name="______________________________________BGC1">#REF!</definedName>
    <definedName name="______________________________________BGC3">#REF!</definedName>
    <definedName name="______________________________________BGC5">#REF!</definedName>
    <definedName name="______________________________________CAC1">#REF!</definedName>
    <definedName name="______________________________________CAC3">#REF!</definedName>
    <definedName name="______________________________________CAC5">#REF!</definedName>
    <definedName name="______________________________________f">#REF!</definedName>
    <definedName name="______________________________________i1">#REF!</definedName>
    <definedName name="______________________________________SBC1">#REF!</definedName>
    <definedName name="______________________________________SBC3">#REF!</definedName>
    <definedName name="______________________________________SBC5">#REF!</definedName>
    <definedName name="_____________________________________AFC1">#REF!</definedName>
    <definedName name="_____________________________________AFC3">#REF!</definedName>
    <definedName name="_____________________________________AFC5">#REF!</definedName>
    <definedName name="_____________________________________BGC1">#REF!</definedName>
    <definedName name="_____________________________________BGC3">#REF!</definedName>
    <definedName name="_____________________________________BGC5">#REF!</definedName>
    <definedName name="_____________________________________CAC1">#REF!</definedName>
    <definedName name="_____________________________________CAC3">#REF!</definedName>
    <definedName name="_____________________________________CAC5">#REF!</definedName>
    <definedName name="_____________________________________f">#REF!</definedName>
    <definedName name="_____________________________________i1">#REF!</definedName>
    <definedName name="_____________________________________SBC1">#REF!</definedName>
    <definedName name="_____________________________________SBC3">#REF!</definedName>
    <definedName name="_____________________________________SBC5">#REF!</definedName>
    <definedName name="____________________________________AFC1">#REF!</definedName>
    <definedName name="____________________________________AFC3">#REF!</definedName>
    <definedName name="____________________________________AFC5">#REF!</definedName>
    <definedName name="____________________________________BGC1">#REF!</definedName>
    <definedName name="____________________________________BGC3">#REF!</definedName>
    <definedName name="____________________________________BGC5">#REF!</definedName>
    <definedName name="____________________________________CAC1">#REF!</definedName>
    <definedName name="____________________________________CAC3">#REF!</definedName>
    <definedName name="____________________________________CAC5">#REF!</definedName>
    <definedName name="____________________________________f">#REF!</definedName>
    <definedName name="____________________________________i1">#REF!</definedName>
    <definedName name="____________________________________SBC1">#REF!</definedName>
    <definedName name="____________________________________SBC3">#REF!</definedName>
    <definedName name="____________________________________SBC5">#REF!</definedName>
    <definedName name="___________________________________AFC1">#REF!</definedName>
    <definedName name="___________________________________AFC3">#REF!</definedName>
    <definedName name="___________________________________AFC5">#REF!</definedName>
    <definedName name="___________________________________BGC1">#REF!</definedName>
    <definedName name="___________________________________BGC3">#REF!</definedName>
    <definedName name="___________________________________BGC5">#REF!</definedName>
    <definedName name="___________________________________CAC1">#REF!</definedName>
    <definedName name="___________________________________CAC3">#REF!</definedName>
    <definedName name="___________________________________CAC5">#REF!</definedName>
    <definedName name="___________________________________f">#REF!</definedName>
    <definedName name="___________________________________i1">#REF!</definedName>
    <definedName name="___________________________________SBC1">#REF!</definedName>
    <definedName name="___________________________________SBC3">#REF!</definedName>
    <definedName name="___________________________________SBC5">#REF!</definedName>
    <definedName name="__________________________________AFC1">#REF!</definedName>
    <definedName name="__________________________________AFC3">#REF!</definedName>
    <definedName name="__________________________________AFC5">#REF!</definedName>
    <definedName name="__________________________________BGC1">#REF!</definedName>
    <definedName name="__________________________________BGC3">#REF!</definedName>
    <definedName name="__________________________________BGC5">#REF!</definedName>
    <definedName name="__________________________________CAC1">#REF!</definedName>
    <definedName name="__________________________________CAC3">#REF!</definedName>
    <definedName name="__________________________________CAC5">#REF!</definedName>
    <definedName name="__________________________________f">#REF!</definedName>
    <definedName name="__________________________________i1">#REF!</definedName>
    <definedName name="__________________________________SBC1">#REF!</definedName>
    <definedName name="__________________________________SBC3">#REF!</definedName>
    <definedName name="__________________________________SBC5">#REF!</definedName>
    <definedName name="_________________________________AFC1">#REF!</definedName>
    <definedName name="_________________________________AFC3">#REF!</definedName>
    <definedName name="_________________________________AFC5">#REF!</definedName>
    <definedName name="_________________________________BGC1">#REF!</definedName>
    <definedName name="_________________________________BGC3">#REF!</definedName>
    <definedName name="_________________________________BGC5">#REF!</definedName>
    <definedName name="_________________________________CAC1">#REF!</definedName>
    <definedName name="_________________________________CAC3">#REF!</definedName>
    <definedName name="_________________________________CAC5">#REF!</definedName>
    <definedName name="_________________________________f">#REF!</definedName>
    <definedName name="_________________________________i1">#REF!</definedName>
    <definedName name="_________________________________SBC1">#REF!</definedName>
    <definedName name="_________________________________SBC3">#REF!</definedName>
    <definedName name="_________________________________SBC5">#REF!</definedName>
    <definedName name="________________________________AFC1">#REF!</definedName>
    <definedName name="________________________________AFC3">#REF!</definedName>
    <definedName name="________________________________AFC5">#REF!</definedName>
    <definedName name="________________________________BGC1">#REF!</definedName>
    <definedName name="________________________________BGC3">#REF!</definedName>
    <definedName name="________________________________BGC5">#REF!</definedName>
    <definedName name="________________________________CAC1">#REF!</definedName>
    <definedName name="________________________________CAC3">#REF!</definedName>
    <definedName name="________________________________CAC5">#REF!</definedName>
    <definedName name="________________________________f">#REF!</definedName>
    <definedName name="________________________________i1">#REF!</definedName>
    <definedName name="________________________________SBC1">#REF!</definedName>
    <definedName name="________________________________SBC3">#REF!</definedName>
    <definedName name="________________________________SBC5">#REF!</definedName>
    <definedName name="_______________________________AFC1">#REF!</definedName>
    <definedName name="_______________________________AFC3">#REF!</definedName>
    <definedName name="_______________________________AFC5">#REF!</definedName>
    <definedName name="_______________________________BGC1">#REF!</definedName>
    <definedName name="_______________________________BGC3">#REF!</definedName>
    <definedName name="_______________________________BGC5">#REF!</definedName>
    <definedName name="_______________________________CAC1">#REF!</definedName>
    <definedName name="_______________________________CAC3">#REF!</definedName>
    <definedName name="_______________________________CAC5">#REF!</definedName>
    <definedName name="_______________________________f">#REF!</definedName>
    <definedName name="_______________________________i1">#REF!</definedName>
    <definedName name="_______________________________SBC1">#REF!</definedName>
    <definedName name="_______________________________SBC3">#REF!</definedName>
    <definedName name="_______________________________SBC5">#REF!</definedName>
    <definedName name="______________________________AFC1">#REF!</definedName>
    <definedName name="______________________________AFC3">#REF!</definedName>
    <definedName name="______________________________AFC5">#REF!</definedName>
    <definedName name="______________________________BGC1">#REF!</definedName>
    <definedName name="______________________________BGC3">#REF!</definedName>
    <definedName name="______________________________BGC5">#REF!</definedName>
    <definedName name="______________________________CAC1">#REF!</definedName>
    <definedName name="______________________________CAC3">#REF!</definedName>
    <definedName name="______________________________CAC5">#REF!</definedName>
    <definedName name="______________________________f">#REF!</definedName>
    <definedName name="______________________________i1">#REF!</definedName>
    <definedName name="______________________________SBC1">#REF!</definedName>
    <definedName name="______________________________SBC3">#REF!</definedName>
    <definedName name="______________________________SBC5">#REF!</definedName>
    <definedName name="_____________________________AFC1">#REF!</definedName>
    <definedName name="_____________________________AFC3">#REF!</definedName>
    <definedName name="_____________________________AFC5">#REF!</definedName>
    <definedName name="_____________________________BGC1">#REF!</definedName>
    <definedName name="_____________________________BGC3">#REF!</definedName>
    <definedName name="_____________________________BGC5">#REF!</definedName>
    <definedName name="_____________________________CAC1">#REF!</definedName>
    <definedName name="_____________________________CAC3">#REF!</definedName>
    <definedName name="_____________________________CAC5">#REF!</definedName>
    <definedName name="_____________________________f">#REF!</definedName>
    <definedName name="_____________________________i1">#REF!</definedName>
    <definedName name="_____________________________SBC1">#REF!</definedName>
    <definedName name="_____________________________SBC3">#REF!</definedName>
    <definedName name="_____________________________SBC5">#REF!</definedName>
    <definedName name="____________________________AFC1">#REF!</definedName>
    <definedName name="____________________________AFC3">#REF!</definedName>
    <definedName name="____________________________AFC5">#REF!</definedName>
    <definedName name="____________________________BGC1">#REF!</definedName>
    <definedName name="____________________________BGC3">#REF!</definedName>
    <definedName name="____________________________BGC5">#REF!</definedName>
    <definedName name="____________________________CAC1">#REF!</definedName>
    <definedName name="____________________________CAC3">#REF!</definedName>
    <definedName name="____________________________CAC5">#REF!</definedName>
    <definedName name="____________________________f">#REF!</definedName>
    <definedName name="____________________________i1">#REF!</definedName>
    <definedName name="____________________________SBC1">#REF!</definedName>
    <definedName name="____________________________SBC3">#REF!</definedName>
    <definedName name="____________________________SBC5">#REF!</definedName>
    <definedName name="___________________________AFC1">#REF!</definedName>
    <definedName name="___________________________AFC3">#REF!</definedName>
    <definedName name="___________________________AFC5">#REF!</definedName>
    <definedName name="___________________________BGC1">#REF!</definedName>
    <definedName name="___________________________BGC3">#REF!</definedName>
    <definedName name="___________________________BGC5">#REF!</definedName>
    <definedName name="___________________________CAC1">#REF!</definedName>
    <definedName name="___________________________CAC3">#REF!</definedName>
    <definedName name="___________________________CAC5">#REF!</definedName>
    <definedName name="___________________________f">#REF!</definedName>
    <definedName name="___________________________i1">#REF!</definedName>
    <definedName name="___________________________SBC1">#REF!</definedName>
    <definedName name="___________________________SBC3">#REF!</definedName>
    <definedName name="___________________________SBC5">#REF!</definedName>
    <definedName name="__________________________AFC1">#REF!</definedName>
    <definedName name="__________________________AFC3">#REF!</definedName>
    <definedName name="__________________________AFC5">#REF!</definedName>
    <definedName name="__________________________BGC1">#REF!</definedName>
    <definedName name="__________________________BGC3">#REF!</definedName>
    <definedName name="__________________________BGC5">#REF!</definedName>
    <definedName name="__________________________CAC1">#REF!</definedName>
    <definedName name="__________________________CAC3">#REF!</definedName>
    <definedName name="__________________________CAC5">#REF!</definedName>
    <definedName name="__________________________f">#REF!</definedName>
    <definedName name="__________________________i1">#REF!</definedName>
    <definedName name="__________________________SBC1">#REF!</definedName>
    <definedName name="__________________________SBC3">#REF!</definedName>
    <definedName name="__________________________SBC5">#REF!</definedName>
    <definedName name="_________________________AFC1">#REF!</definedName>
    <definedName name="_________________________AFC3">#REF!</definedName>
    <definedName name="_________________________AFC5">#REF!</definedName>
    <definedName name="_________________________BGC1">#REF!</definedName>
    <definedName name="_________________________BGC3">#REF!</definedName>
    <definedName name="_________________________BGC5">#REF!</definedName>
    <definedName name="_________________________CAC1">#REF!</definedName>
    <definedName name="_________________________CAC3">#REF!</definedName>
    <definedName name="_________________________CAC5">#REF!</definedName>
    <definedName name="_________________________f">#REF!</definedName>
    <definedName name="_________________________i1">#REF!</definedName>
    <definedName name="_________________________SBC1">#REF!</definedName>
    <definedName name="_________________________SBC3">#REF!</definedName>
    <definedName name="_________________________SBC5">#REF!</definedName>
    <definedName name="________________________AFC1">#REF!</definedName>
    <definedName name="________________________AFC3">#REF!</definedName>
    <definedName name="________________________AFC5">#REF!</definedName>
    <definedName name="________________________BGC1">#REF!</definedName>
    <definedName name="________________________BGC3">#REF!</definedName>
    <definedName name="________________________BGC5">#REF!</definedName>
    <definedName name="________________________CAC1">#REF!</definedName>
    <definedName name="________________________CAC3">#REF!</definedName>
    <definedName name="________________________CAC5">#REF!</definedName>
    <definedName name="________________________f">#REF!</definedName>
    <definedName name="________________________i1">#REF!</definedName>
    <definedName name="________________________SBC1">#REF!</definedName>
    <definedName name="________________________SBC3">#REF!</definedName>
    <definedName name="________________________SBC5">#REF!</definedName>
    <definedName name="_______________________AFC1">#REF!</definedName>
    <definedName name="_______________________AFC3">#REF!</definedName>
    <definedName name="_______________________AFC5">#REF!</definedName>
    <definedName name="_______________________BGC1">#REF!</definedName>
    <definedName name="_______________________BGC3">#REF!</definedName>
    <definedName name="_______________________BGC5">#REF!</definedName>
    <definedName name="_______________________CAC1">#REF!</definedName>
    <definedName name="_______________________CAC3">#REF!</definedName>
    <definedName name="_______________________CAC5">#REF!</definedName>
    <definedName name="_______________________f">#REF!</definedName>
    <definedName name="_______________________i1">#REF!</definedName>
    <definedName name="_______________________SBC1">#REF!</definedName>
    <definedName name="_______________________SBC3">#REF!</definedName>
    <definedName name="_______________________SBC5">#REF!</definedName>
    <definedName name="______________________AFC1">#REF!</definedName>
    <definedName name="______________________AFC3">#REF!</definedName>
    <definedName name="______________________AFC5">#REF!</definedName>
    <definedName name="______________________BGC1">#REF!</definedName>
    <definedName name="______________________BGC3">#REF!</definedName>
    <definedName name="______________________BGC5">#REF!</definedName>
    <definedName name="______________________CAC1">#REF!</definedName>
    <definedName name="______________________CAC3">#REF!</definedName>
    <definedName name="______________________CAC5">#REF!</definedName>
    <definedName name="______________________f">#REF!</definedName>
    <definedName name="______________________i1">#REF!</definedName>
    <definedName name="______________________SBC1">#REF!</definedName>
    <definedName name="______________________SBC3">#REF!</definedName>
    <definedName name="______________________SBC5">#REF!</definedName>
    <definedName name="_____________________AFC1">#REF!</definedName>
    <definedName name="_____________________AFC3">#REF!</definedName>
    <definedName name="_____________________AFC5">#REF!</definedName>
    <definedName name="_____________________BGC1">#REF!</definedName>
    <definedName name="_____________________BGC3">#REF!</definedName>
    <definedName name="_____________________BGC5">#REF!</definedName>
    <definedName name="_____________________CAC1">#REF!</definedName>
    <definedName name="_____________________CAC3">#REF!</definedName>
    <definedName name="_____________________CAC5">#REF!</definedName>
    <definedName name="_____________________f">#REF!</definedName>
    <definedName name="_____________________i1">#REF!</definedName>
    <definedName name="_____________________SBC1">#REF!</definedName>
    <definedName name="_____________________SBC3">#REF!</definedName>
    <definedName name="_____________________SBC5">#REF!</definedName>
    <definedName name="____________________AFC1">#REF!</definedName>
    <definedName name="____________________AFC3">#REF!</definedName>
    <definedName name="____________________AFC5">#REF!</definedName>
    <definedName name="____________________BGC1">#REF!</definedName>
    <definedName name="____________________BGC3">#REF!</definedName>
    <definedName name="____________________BGC5">#REF!</definedName>
    <definedName name="____________________CAC1">#REF!</definedName>
    <definedName name="____________________CAC3">#REF!</definedName>
    <definedName name="____________________CAC5">#REF!</definedName>
    <definedName name="____________________f">#REF!</definedName>
    <definedName name="____________________i1">#REF!</definedName>
    <definedName name="____________________SBC1">#REF!</definedName>
    <definedName name="____________________SBC3">#REF!</definedName>
    <definedName name="____________________SBC5">#REF!</definedName>
    <definedName name="___________________AFC1">#REF!</definedName>
    <definedName name="___________________AFC3">#REF!</definedName>
    <definedName name="___________________AFC5">#REF!</definedName>
    <definedName name="___________________BGC1">#REF!</definedName>
    <definedName name="___________________BGC3">#REF!</definedName>
    <definedName name="___________________BGC5">#REF!</definedName>
    <definedName name="___________________CAC1">#REF!</definedName>
    <definedName name="___________________CAC3">#REF!</definedName>
    <definedName name="___________________CAC5">#REF!</definedName>
    <definedName name="___________________DAT1">#REF!</definedName>
    <definedName name="___________________DAT2">#REF!</definedName>
    <definedName name="___________________f">#REF!</definedName>
    <definedName name="___________________HOJ66">#REF!</definedName>
    <definedName name="___________________HOJ88">#REF!</definedName>
    <definedName name="___________________i1">#REF!</definedName>
    <definedName name="___________________OPC1">#REF!</definedName>
    <definedName name="___________________SBC1">#REF!</definedName>
    <definedName name="___________________SBC3">#REF!</definedName>
    <definedName name="___________________SBC5">#REF!</definedName>
    <definedName name="__________________AFC1">#REF!</definedName>
    <definedName name="__________________AFC3">#REF!</definedName>
    <definedName name="__________________AFC5">#REF!</definedName>
    <definedName name="__________________ARA1">#REF!</definedName>
    <definedName name="__________________ARA2">#REF!</definedName>
    <definedName name="__________________BGC1">#REF!</definedName>
    <definedName name="__________________BGC3">#REF!</definedName>
    <definedName name="__________________BGC5">#REF!</definedName>
    <definedName name="__________________CAC1">#REF!</definedName>
    <definedName name="__________________CAC3">#REF!</definedName>
    <definedName name="__________________CAC5">#REF!</definedName>
    <definedName name="__________________f">#REF!</definedName>
    <definedName name="__________________i1">#REF!</definedName>
    <definedName name="__________________MA2">#REF!</definedName>
    <definedName name="__________________SBC1">#REF!</definedName>
    <definedName name="__________________SBC3">#REF!</definedName>
    <definedName name="__________________SBC5">#REF!</definedName>
    <definedName name="__________________SEC110">#REF!</definedName>
    <definedName name="_________________AFC1">#REF!</definedName>
    <definedName name="_________________AFC3">#REF!</definedName>
    <definedName name="_________________AFC5">#REF!</definedName>
    <definedName name="_________________BGC1">#REF!</definedName>
    <definedName name="_________________BGC3">#REF!</definedName>
    <definedName name="_________________BGC5">#REF!</definedName>
    <definedName name="_________________CAC1">#REF!</definedName>
    <definedName name="_________________CAC3">#REF!</definedName>
    <definedName name="_________________CAC5">#REF!</definedName>
    <definedName name="_________________DAT1">#REF!</definedName>
    <definedName name="_________________DAT2">#REF!</definedName>
    <definedName name="_________________f">#REF!</definedName>
    <definedName name="_________________HOJ66">#REF!</definedName>
    <definedName name="_________________HOJ88">#REF!</definedName>
    <definedName name="_________________i1">#REF!</definedName>
    <definedName name="_________________MA2">#REF!</definedName>
    <definedName name="_________________OPC1">#REF!</definedName>
    <definedName name="_________________SBC1">#REF!</definedName>
    <definedName name="_________________SBC3">#REF!</definedName>
    <definedName name="_________________SBC5">#REF!</definedName>
    <definedName name="________________AFC1">#REF!</definedName>
    <definedName name="________________AFC3">#REF!</definedName>
    <definedName name="________________AFC5">#REF!</definedName>
    <definedName name="________________ARA1">#REF!</definedName>
    <definedName name="________________ARA2">#REF!</definedName>
    <definedName name="________________BGC1">#REF!</definedName>
    <definedName name="________________BGC3">#REF!</definedName>
    <definedName name="________________BGC5">#REF!</definedName>
    <definedName name="________________CAC1">#REF!</definedName>
    <definedName name="________________CAC3">#REF!</definedName>
    <definedName name="________________CAC5">#REF!</definedName>
    <definedName name="________________DAT3">#REF!</definedName>
    <definedName name="________________DAT4">#REF!</definedName>
    <definedName name="________________f">#REF!</definedName>
    <definedName name="________________i1">#REF!</definedName>
    <definedName name="________________MA2">#REF!</definedName>
    <definedName name="________________SBC1">#REF!</definedName>
    <definedName name="________________SBC3">#REF!</definedName>
    <definedName name="________________SBC5">#REF!</definedName>
    <definedName name="________________SEC110">#REF!</definedName>
    <definedName name="________________TST3">#REF!</definedName>
    <definedName name="_______________A2" hidden="1">{#N/A,#N/A,FALSE,"Costos Productos 6A";#N/A,#N/A,FALSE,"Costo Unitario Total H-94-12"}</definedName>
    <definedName name="_______________AFC1">#REF!</definedName>
    <definedName name="_______________AFC3">#REF!</definedName>
    <definedName name="_______________AFC5">#REF!</definedName>
    <definedName name="_______________BGC1">#REF!</definedName>
    <definedName name="_______________BGC3">#REF!</definedName>
    <definedName name="_______________BGC5">#REF!</definedName>
    <definedName name="_______________CAC1">#REF!</definedName>
    <definedName name="_______________CAC3">#REF!</definedName>
    <definedName name="_______________CAC5">#REF!</definedName>
    <definedName name="_______________DAT1">#REF!</definedName>
    <definedName name="_______________DAT2">#REF!</definedName>
    <definedName name="_______________EST1">#REF!</definedName>
    <definedName name="_______________EST10">#REF!</definedName>
    <definedName name="_______________EST11">#REF!</definedName>
    <definedName name="_______________EST12">#REF!</definedName>
    <definedName name="_______________EST13">#REF!</definedName>
    <definedName name="_______________EST14">#REF!</definedName>
    <definedName name="_______________EST15">#REF!</definedName>
    <definedName name="_______________EST16">#REF!</definedName>
    <definedName name="_______________EST17">#REF!</definedName>
    <definedName name="_______________EST18">#REF!</definedName>
    <definedName name="_______________EST19">#REF!</definedName>
    <definedName name="_______________EST2">#REF!</definedName>
    <definedName name="_______________EST3">#REF!</definedName>
    <definedName name="_______________EST4">#REF!</definedName>
    <definedName name="_______________EST5">#REF!</definedName>
    <definedName name="_______________EST6">#REF!</definedName>
    <definedName name="_______________EST7">#REF!</definedName>
    <definedName name="_______________EST8">#REF!</definedName>
    <definedName name="_______________EST9">#REF!</definedName>
    <definedName name="_______________EXC1">#REF!</definedName>
    <definedName name="_______________EXC10">#REF!</definedName>
    <definedName name="_______________EXC11">#REF!</definedName>
    <definedName name="_______________EXC12">#REF!</definedName>
    <definedName name="_______________EXC2">#REF!</definedName>
    <definedName name="_______________EXC3">#REF!</definedName>
    <definedName name="_______________EXC4">#REF!</definedName>
    <definedName name="_______________EXC5">#REF!</definedName>
    <definedName name="_______________EXC6">#REF!</definedName>
    <definedName name="_______________EXC7">#REF!</definedName>
    <definedName name="_______________EXC8">#REF!</definedName>
    <definedName name="_______________EXC9">#REF!</definedName>
    <definedName name="_______________f">#REF!</definedName>
    <definedName name="_______________HOJ66">#REF!</definedName>
    <definedName name="_______________HOJ88">#REF!</definedName>
    <definedName name="_______________i1">#REF!</definedName>
    <definedName name="_______________INF1">#REF!</definedName>
    <definedName name="_______________MA2">#REF!</definedName>
    <definedName name="_______________OPC1">#REF!</definedName>
    <definedName name="_______________par1">#REF!</definedName>
    <definedName name="_______________par2">#REF!</definedName>
    <definedName name="_______________par3">#REF!</definedName>
    <definedName name="_______________SBC1">#REF!</definedName>
    <definedName name="_______________SBC3">#REF!</definedName>
    <definedName name="_______________SBC5">#REF!</definedName>
    <definedName name="______________A2" hidden="1">{#N/A,#N/A,FALSE,"Costos Productos 6A";#N/A,#N/A,FALSE,"Costo Unitario Total H-94-12"}</definedName>
    <definedName name="______________AFC1">#REF!</definedName>
    <definedName name="______________AFC3">#REF!</definedName>
    <definedName name="______________AFC5">#REF!</definedName>
    <definedName name="______________ARA1">#REF!</definedName>
    <definedName name="______________ARA2">#REF!</definedName>
    <definedName name="______________BGC1">#REF!</definedName>
    <definedName name="______________BGC3">#REF!</definedName>
    <definedName name="______________BGC5">#REF!</definedName>
    <definedName name="______________CAC1">#REF!</definedName>
    <definedName name="______________CAC3">#REF!</definedName>
    <definedName name="______________CAC5">#REF!</definedName>
    <definedName name="______________DAT1">#REF!</definedName>
    <definedName name="______________DAT2">#REF!</definedName>
    <definedName name="______________DAT3">#REF!</definedName>
    <definedName name="______________DAT4">#REF!</definedName>
    <definedName name="______________f">#REF!</definedName>
    <definedName name="______________HOJ66">#REF!</definedName>
    <definedName name="______________HOJ88">#REF!</definedName>
    <definedName name="______________i1">#REF!</definedName>
    <definedName name="______________MA2">#REF!</definedName>
    <definedName name="______________OPC1">#REF!</definedName>
    <definedName name="______________par1">#REF!</definedName>
    <definedName name="______________par2">#REF!</definedName>
    <definedName name="______________par3">#REF!</definedName>
    <definedName name="______________SBC1">#REF!</definedName>
    <definedName name="______________SBC3">#REF!</definedName>
    <definedName name="______________SBC5">#REF!</definedName>
    <definedName name="______________SEC110">#REF!</definedName>
    <definedName name="______________TST3">#REF!</definedName>
    <definedName name="_____________A2" hidden="1">{#N/A,#N/A,FALSE,"Costos Productos 6A";#N/A,#N/A,FALSE,"Costo Unitario Total H-94-12"}</definedName>
    <definedName name="_____________AFC1">#REF!</definedName>
    <definedName name="_____________AFC3">#REF!</definedName>
    <definedName name="_____________AFC5">#REF!</definedName>
    <definedName name="_____________ARA1">#REF!</definedName>
    <definedName name="_____________ARA2">#REF!</definedName>
    <definedName name="_____________BGC1">#REF!</definedName>
    <definedName name="_____________BGC3">#REF!</definedName>
    <definedName name="_____________BGC5">#REF!</definedName>
    <definedName name="_____________CAC1">#REF!</definedName>
    <definedName name="_____________CAC3">#REF!</definedName>
    <definedName name="_____________CAC5">#REF!</definedName>
    <definedName name="_____________DAT1">#REF!</definedName>
    <definedName name="_____________DAT2">#REF!</definedName>
    <definedName name="_____________DAT3">#REF!</definedName>
    <definedName name="_____________DAT4">#REF!</definedName>
    <definedName name="_____________DUC2000">#REF!</definedName>
    <definedName name="_____________DUC3000">#REF!</definedName>
    <definedName name="_____________DUC4000">#REF!</definedName>
    <definedName name="_____________EST1">#REF!</definedName>
    <definedName name="_____________EST10">#REF!</definedName>
    <definedName name="_____________EST11">#REF!</definedName>
    <definedName name="_____________EST12">#REF!</definedName>
    <definedName name="_____________EST13">#REF!</definedName>
    <definedName name="_____________EST14">#REF!</definedName>
    <definedName name="_____________EST15">#REF!</definedName>
    <definedName name="_____________EST16">#REF!</definedName>
    <definedName name="_____________EST17">#REF!</definedName>
    <definedName name="_____________EST18">#REF!</definedName>
    <definedName name="_____________EST19">#REF!</definedName>
    <definedName name="_____________EST2">#REF!</definedName>
    <definedName name="_____________EST3">#REF!</definedName>
    <definedName name="_____________EST4">#REF!</definedName>
    <definedName name="_____________EST5">#REF!</definedName>
    <definedName name="_____________EST6">#REF!</definedName>
    <definedName name="_____________EST7">#REF!</definedName>
    <definedName name="_____________EST8">#REF!</definedName>
    <definedName name="_____________EST9">#REF!</definedName>
    <definedName name="_____________EXC1">#REF!</definedName>
    <definedName name="_____________EXC10">#REF!</definedName>
    <definedName name="_____________EXC11">#REF!</definedName>
    <definedName name="_____________EXC12">#REF!</definedName>
    <definedName name="_____________EXC2">#REF!</definedName>
    <definedName name="_____________EXC3">#REF!</definedName>
    <definedName name="_____________EXC4">#REF!</definedName>
    <definedName name="_____________EXC5">#REF!</definedName>
    <definedName name="_____________EXC8">#REF!</definedName>
    <definedName name="_____________EXC9">#REF!</definedName>
    <definedName name="_____________f">#REF!</definedName>
    <definedName name="_____________HOJ66">#REF!</definedName>
    <definedName name="_____________HOJ88">#REF!</definedName>
    <definedName name="_____________i1">#REF!</definedName>
    <definedName name="_____________INT110">#REF!</definedName>
    <definedName name="_____________INT220">#REF!</definedName>
    <definedName name="_____________MA2">#REF!</definedName>
    <definedName name="_____________OPC1">#REF!</definedName>
    <definedName name="_____________ORO10">#REF!</definedName>
    <definedName name="_____________ORO11">#REF!</definedName>
    <definedName name="_____________ORO12">#REF!</definedName>
    <definedName name="_____________ORO13">#REF!</definedName>
    <definedName name="_____________ORO14">#REF!</definedName>
    <definedName name="_____________ORO15">#REF!</definedName>
    <definedName name="_____________ORO16">#REF!</definedName>
    <definedName name="_____________ORO17">#REF!</definedName>
    <definedName name="_____________ORO18">#REF!</definedName>
    <definedName name="_____________ORO19">#REF!</definedName>
    <definedName name="_____________par1">#REF!</definedName>
    <definedName name="_____________par2">#REF!</definedName>
    <definedName name="_____________par3">#REF!</definedName>
    <definedName name="_____________SBC1">#REF!</definedName>
    <definedName name="_____________SBC3">#REF!</definedName>
    <definedName name="_____________SBC5">#REF!</definedName>
    <definedName name="_____________SEC110">#REF!</definedName>
    <definedName name="_____________TST3">#REF!</definedName>
    <definedName name="_____________TUB1">#REF!</definedName>
    <definedName name="_____________TUB2">#REF!</definedName>
    <definedName name="_____________TUB4">#REF!</definedName>
    <definedName name="____________AFC1">#REF!</definedName>
    <definedName name="____________AFC3">#REF!</definedName>
    <definedName name="____________AFC5">#REF!</definedName>
    <definedName name="____________ARA1">#REF!</definedName>
    <definedName name="____________ARA2">#REF!</definedName>
    <definedName name="____________BGC1">#REF!</definedName>
    <definedName name="____________BGC3">#REF!</definedName>
    <definedName name="____________BGC5">#REF!</definedName>
    <definedName name="____________CAC1">#REF!</definedName>
    <definedName name="____________CAC3">#REF!</definedName>
    <definedName name="____________CAC5">#REF!</definedName>
    <definedName name="____________DAT3">#REF!</definedName>
    <definedName name="____________DAT4">#REF!</definedName>
    <definedName name="____________DUC2000">#REF!</definedName>
    <definedName name="____________DUC3000">#REF!</definedName>
    <definedName name="____________DUC4000">#REF!</definedName>
    <definedName name="____________EXC6">#REF!</definedName>
    <definedName name="____________EXC7">#REF!</definedName>
    <definedName name="____________f">#REF!</definedName>
    <definedName name="____________i1">#REF!</definedName>
    <definedName name="____________INT110">#REF!</definedName>
    <definedName name="____________INT220">#REF!</definedName>
    <definedName name="____________MA2">#REF!</definedName>
    <definedName name="____________par1">#REF!</definedName>
    <definedName name="____________par2">#REF!</definedName>
    <definedName name="____________par3">#REF!</definedName>
    <definedName name="____________SBC1">#REF!</definedName>
    <definedName name="____________SBC3">#REF!</definedName>
    <definedName name="____________SBC5">#REF!</definedName>
    <definedName name="____________SEC110">#REF!</definedName>
    <definedName name="____________TST3">#REF!</definedName>
    <definedName name="____________TUB1">#REF!</definedName>
    <definedName name="____________TUB2">#REF!</definedName>
    <definedName name="____________TUB4">#REF!</definedName>
    <definedName name="___________A2" hidden="1">{#N/A,#N/A,FALSE,"Costos Productos 6A";#N/A,#N/A,FALSE,"Costo Unitario Total H-94-12"}</definedName>
    <definedName name="___________AFC1">#REF!</definedName>
    <definedName name="___________AFC3">#REF!</definedName>
    <definedName name="___________AFC5">#REF!</definedName>
    <definedName name="___________BGC1">#REF!</definedName>
    <definedName name="___________BGC3">#REF!</definedName>
    <definedName name="___________BGC5">#REF!</definedName>
    <definedName name="___________CAC1">#REF!</definedName>
    <definedName name="___________CAC3">#REF!</definedName>
    <definedName name="___________CAC5">#REF!</definedName>
    <definedName name="___________DAT1">#REF!</definedName>
    <definedName name="___________DAT2">#REF!</definedName>
    <definedName name="___________DAT3">#REF!</definedName>
    <definedName name="___________DAT4">#REF!</definedName>
    <definedName name="___________DUC2000">#REF!</definedName>
    <definedName name="___________DUC3000">#REF!</definedName>
    <definedName name="___________DUC4000">#REF!</definedName>
    <definedName name="___________f">#REF!</definedName>
    <definedName name="___________HOJ66">#REF!</definedName>
    <definedName name="___________HOJ88">#REF!</definedName>
    <definedName name="___________i1">#REF!</definedName>
    <definedName name="___________INT110">#REF!</definedName>
    <definedName name="___________INT220">#REF!</definedName>
    <definedName name="___________MA2">#REF!</definedName>
    <definedName name="___________OPC1">#REF!</definedName>
    <definedName name="___________par1">#REF!</definedName>
    <definedName name="___________par2">#REF!</definedName>
    <definedName name="___________par3">#REF!</definedName>
    <definedName name="___________PJ50">#REF!</definedName>
    <definedName name="___________SBC1">#REF!</definedName>
    <definedName name="___________SBC3">#REF!</definedName>
    <definedName name="___________SBC5">#REF!</definedName>
    <definedName name="___________tab1">#REF!</definedName>
    <definedName name="___________tab2">#REF!</definedName>
    <definedName name="___________tab3">#REF!</definedName>
    <definedName name="___________TAB4">#REF!</definedName>
    <definedName name="___________TST3">#REF!</definedName>
    <definedName name="___________TUB1">#REF!</definedName>
    <definedName name="___________TUB2">#REF!</definedName>
    <definedName name="___________TUB4">#REF!</definedName>
    <definedName name="__________AFC1">#REF!</definedName>
    <definedName name="__________AFC3">#REF!</definedName>
    <definedName name="__________AFC5">#REF!</definedName>
    <definedName name="__________APU221">#REF!</definedName>
    <definedName name="__________APU465">#REF!</definedName>
    <definedName name="__________ARA1">#REF!</definedName>
    <definedName name="__________ARA2">#REF!</definedName>
    <definedName name="__________BGC1">#REF!</definedName>
    <definedName name="__________BGC3">#REF!</definedName>
    <definedName name="__________BGC5">#REF!</definedName>
    <definedName name="__________CAC1">#REF!</definedName>
    <definedName name="__________CAC3">#REF!</definedName>
    <definedName name="__________CAC5">#REF!</definedName>
    <definedName name="__________DAT1">#REF!</definedName>
    <definedName name="__________DAT2">#REF!</definedName>
    <definedName name="__________DAT3">#REF!</definedName>
    <definedName name="__________DAT4">#REF!</definedName>
    <definedName name="__________DUC2000">#REF!</definedName>
    <definedName name="__________DUC3000">#REF!</definedName>
    <definedName name="__________DUC4000">#REF!</definedName>
    <definedName name="__________f">#REF!</definedName>
    <definedName name="__________HOJ66">#REF!</definedName>
    <definedName name="__________HOJ88">#REF!</definedName>
    <definedName name="__________i1">#REF!</definedName>
    <definedName name="__________INT110">#REF!</definedName>
    <definedName name="__________INT220">#REF!</definedName>
    <definedName name="__________MA2">#REF!</definedName>
    <definedName name="__________OPC1">#REF!</definedName>
    <definedName name="__________ORO10">#REF!</definedName>
    <definedName name="__________ORO11">#REF!</definedName>
    <definedName name="__________ORO12">#REF!</definedName>
    <definedName name="__________ORO13">#REF!</definedName>
    <definedName name="__________ORO14">#REF!</definedName>
    <definedName name="__________ORO15">#REF!</definedName>
    <definedName name="__________ORO16">#REF!</definedName>
    <definedName name="__________ORO17">#REF!</definedName>
    <definedName name="__________ORO18">#REF!</definedName>
    <definedName name="__________ORO19">#REF!</definedName>
    <definedName name="__________par1">#REF!</definedName>
    <definedName name="__________par2">#REF!</definedName>
    <definedName name="__________par3">#REF!</definedName>
    <definedName name="__________PJ50">#REF!</definedName>
    <definedName name="__________pj51">#REF!</definedName>
    <definedName name="__________SBC1">#REF!</definedName>
    <definedName name="__________SBC3">#REF!</definedName>
    <definedName name="__________SBC5">#REF!</definedName>
    <definedName name="__________SEC110">#REF!</definedName>
    <definedName name="__________tab1">#REF!</definedName>
    <definedName name="__________tab2">#REF!</definedName>
    <definedName name="__________tab3">#REF!</definedName>
    <definedName name="__________TAB4">#REF!</definedName>
    <definedName name="__________TST3">#REF!</definedName>
    <definedName name="__________TUB1">#REF!</definedName>
    <definedName name="__________TUB2">#REF!</definedName>
    <definedName name="__________TUB4">#REF!</definedName>
    <definedName name="_________A2" hidden="1">{#N/A,#N/A,FALSE,"Costos Productos 6A";#N/A,#N/A,FALSE,"Costo Unitario Total H-94-12"}</definedName>
    <definedName name="_________AFC1">#REF!</definedName>
    <definedName name="_________AFC3">#REF!</definedName>
    <definedName name="_________AFC5">#REF!</definedName>
    <definedName name="_________APU221" localSheetId="4">#N/A</definedName>
    <definedName name="_________APU221">#REF!</definedName>
    <definedName name="_________APU465">#REF!</definedName>
    <definedName name="_________ARA1">#REF!</definedName>
    <definedName name="_________ARA2">#REF!</definedName>
    <definedName name="_________BGC1">#REF!</definedName>
    <definedName name="_________BGC3">#REF!</definedName>
    <definedName name="_________BGC5">#REF!</definedName>
    <definedName name="_________CAC1">#REF!</definedName>
    <definedName name="_________CAC3">#REF!</definedName>
    <definedName name="_________CAC5">#REF!</definedName>
    <definedName name="_________DAT1">#REF!</definedName>
    <definedName name="_________DAT2">#REF!</definedName>
    <definedName name="_________DAT3">#REF!</definedName>
    <definedName name="_________DAT4">#REF!</definedName>
    <definedName name="_________DUC2000">#REF!</definedName>
    <definedName name="_________DUC3000">#REF!</definedName>
    <definedName name="_________DUC4000">#REF!</definedName>
    <definedName name="_________EST6">#REF!</definedName>
    <definedName name="_________f">#REF!</definedName>
    <definedName name="_________HOJ66">#REF!</definedName>
    <definedName name="_________HOJ88">#REF!</definedName>
    <definedName name="_________i1">#REF!</definedName>
    <definedName name="_________INT110">#REF!</definedName>
    <definedName name="_________INT220">#REF!</definedName>
    <definedName name="_________MA2">#REF!</definedName>
    <definedName name="_________OPC1">#REF!</definedName>
    <definedName name="_________par1">#REF!</definedName>
    <definedName name="_________par2">#REF!</definedName>
    <definedName name="_________par3">#REF!</definedName>
    <definedName name="_________PJ50" localSheetId="4">#REF!</definedName>
    <definedName name="_________PJ50">#REF!</definedName>
    <definedName name="_________pj51" localSheetId="4">#N/A</definedName>
    <definedName name="_________pj51">#REF!</definedName>
    <definedName name="_________SBC1">#REF!</definedName>
    <definedName name="_________SBC3">#REF!</definedName>
    <definedName name="_________SBC5">#REF!</definedName>
    <definedName name="_________SEC110">#REF!</definedName>
    <definedName name="_________TST3">#REF!</definedName>
    <definedName name="_________TUB1">#REF!</definedName>
    <definedName name="_________TUB2">#REF!</definedName>
    <definedName name="_________TUB4">#REF!</definedName>
    <definedName name="________A2" hidden="1">{#N/A,#N/A,FALSE,"Costos Productos 6A";#N/A,#N/A,FALSE,"Costo Unitario Total H-94-12"}</definedName>
    <definedName name="________AFC1">#REF!</definedName>
    <definedName name="________AFC3">#REF!</definedName>
    <definedName name="________AFC5">#REF!</definedName>
    <definedName name="________APU221" localSheetId="4">#N/A</definedName>
    <definedName name="________APU221">#REF!</definedName>
    <definedName name="________APU465" localSheetId="4">#N/A</definedName>
    <definedName name="________APU465">#REF!</definedName>
    <definedName name="________ARA1">#REF!</definedName>
    <definedName name="________ARA2">#REF!</definedName>
    <definedName name="________BGC1">#REF!</definedName>
    <definedName name="________BGC3">#REF!</definedName>
    <definedName name="________BGC5">#REF!</definedName>
    <definedName name="________CAC1">#REF!</definedName>
    <definedName name="________CAC3">#REF!</definedName>
    <definedName name="________CAC5">#REF!</definedName>
    <definedName name="________DAT1">#REF!</definedName>
    <definedName name="________DAT2">#REF!</definedName>
    <definedName name="________DAT3">#REF!</definedName>
    <definedName name="________DAT4">#REF!</definedName>
    <definedName name="________DUC2000">#REF!</definedName>
    <definedName name="________DUC3000">#REF!</definedName>
    <definedName name="________DUC4000">#REF!</definedName>
    <definedName name="________EST1">#REF!</definedName>
    <definedName name="________EST10" localSheetId="4">#REF!</definedName>
    <definedName name="________EST10">#REF!</definedName>
    <definedName name="________EST11" localSheetId="4">#REF!</definedName>
    <definedName name="________EST11">#REF!</definedName>
    <definedName name="________EST12" localSheetId="4">#REF!</definedName>
    <definedName name="________EST12">#REF!</definedName>
    <definedName name="________EST13" localSheetId="4">#REF!</definedName>
    <definedName name="________EST13">#REF!</definedName>
    <definedName name="________EST14" localSheetId="4">#REF!</definedName>
    <definedName name="________EST14">#REF!</definedName>
    <definedName name="________EST15">#REF!</definedName>
    <definedName name="________EST16" localSheetId="4">#REF!</definedName>
    <definedName name="________EST16">#REF!</definedName>
    <definedName name="________EST17" localSheetId="4">#REF!</definedName>
    <definedName name="________EST17">#REF!</definedName>
    <definedName name="________EST18" localSheetId="4">#REF!</definedName>
    <definedName name="________EST18">#REF!</definedName>
    <definedName name="________EST19" localSheetId="4">#REF!</definedName>
    <definedName name="________EST19">#REF!</definedName>
    <definedName name="________EST2" localSheetId="4">#REF!</definedName>
    <definedName name="________EST2">#REF!</definedName>
    <definedName name="________EST3" localSheetId="4">#REF!</definedName>
    <definedName name="________EST3">#REF!</definedName>
    <definedName name="________EST4" localSheetId="4">#REF!</definedName>
    <definedName name="________EST4">#REF!</definedName>
    <definedName name="________EST5" localSheetId="4">#REF!</definedName>
    <definedName name="________EST5">#REF!</definedName>
    <definedName name="________EST6" localSheetId="4">#REF!</definedName>
    <definedName name="________EST6">#REF!</definedName>
    <definedName name="________EST7" localSheetId="4">#REF!</definedName>
    <definedName name="________EST7">#REF!</definedName>
    <definedName name="________EST8" localSheetId="4">#REF!</definedName>
    <definedName name="________EST8">#REF!</definedName>
    <definedName name="________EST9" localSheetId="4">#REF!</definedName>
    <definedName name="________EST9">#REF!</definedName>
    <definedName name="________EX1">#REF!</definedName>
    <definedName name="________EXC1" localSheetId="4">#REF!</definedName>
    <definedName name="________EXC1">#REF!</definedName>
    <definedName name="________EXC10" localSheetId="4">#REF!</definedName>
    <definedName name="________EXC10">#REF!</definedName>
    <definedName name="________EXC11" localSheetId="4">#REF!</definedName>
    <definedName name="________EXC11">#REF!</definedName>
    <definedName name="________EXC12" localSheetId="4">#REF!</definedName>
    <definedName name="________EXC12">#REF!</definedName>
    <definedName name="________EXC2" localSheetId="4">#REF!</definedName>
    <definedName name="________EXC2">#REF!</definedName>
    <definedName name="________EXC3" localSheetId="4">#REF!</definedName>
    <definedName name="________EXC3">#REF!</definedName>
    <definedName name="________EXC4" localSheetId="4">#REF!</definedName>
    <definedName name="________EXC4">#REF!</definedName>
    <definedName name="________EXC5" localSheetId="4">#REF!</definedName>
    <definedName name="________EXC5">#REF!</definedName>
    <definedName name="________EXC6">#REF!</definedName>
    <definedName name="________EXC7">#REF!</definedName>
    <definedName name="________EXC8" localSheetId="4">#REF!</definedName>
    <definedName name="________EXC8">#REF!</definedName>
    <definedName name="________EXC9" localSheetId="4">#REF!</definedName>
    <definedName name="________EXC9">#REF!</definedName>
    <definedName name="________f">#REF!</definedName>
    <definedName name="________HOJ66">#REF!</definedName>
    <definedName name="________HOJ88">#REF!</definedName>
    <definedName name="________i1">#REF!</definedName>
    <definedName name="________INT110">#REF!</definedName>
    <definedName name="________INT220">#REF!</definedName>
    <definedName name="________MA2">#REF!</definedName>
    <definedName name="________OPC1">#REF!</definedName>
    <definedName name="________par1">#REF!</definedName>
    <definedName name="________par2">#REF!</definedName>
    <definedName name="________par3">#REF!</definedName>
    <definedName name="________PJ50" localSheetId="4">#REF!</definedName>
    <definedName name="________PJ50">#REF!</definedName>
    <definedName name="________pj51" localSheetId="4">#N/A</definedName>
    <definedName name="________pj51">#REF!</definedName>
    <definedName name="________r" hidden="1">{"TAB1",#N/A,TRUE,"GENERAL";"TAB2",#N/A,TRUE,"GENERAL";"TAB3",#N/A,TRUE,"GENERAL";"TAB4",#N/A,TRUE,"GENERAL";"TAB5",#N/A,TRUE,"GENERAL"}</definedName>
    <definedName name="________r4r" hidden="1">{"via1",#N/A,TRUE,"general";"via2",#N/A,TRUE,"general";"via3",#N/A,TRUE,"general"}</definedName>
    <definedName name="________rc" localSheetId="4">#N/A</definedName>
    <definedName name="________rc">#REF!</definedName>
    <definedName name="________SBC1">#REF!</definedName>
    <definedName name="________SBC3">#REF!</definedName>
    <definedName name="________SBC5">#REF!</definedName>
    <definedName name="________SEC110">#REF!</definedName>
    <definedName name="________TST3">#REF!</definedName>
    <definedName name="________TUB1">#REF!</definedName>
    <definedName name="________TUB2">#REF!</definedName>
    <definedName name="________TUB4">#REF!</definedName>
    <definedName name="_______a1" hidden="1">{"TAB1",#N/A,TRUE,"GENERAL";"TAB2",#N/A,TRUE,"GENERAL";"TAB3",#N/A,TRUE,"GENERAL";"TAB4",#N/A,TRUE,"GENERAL";"TAB5",#N/A,TRUE,"GENERAL"}</definedName>
    <definedName name="_______A2" hidden="1">{#N/A,#N/A,FALSE,"Costos Productos 6A";#N/A,#N/A,FALSE,"Costo Unitario Total H-94-12"}</definedName>
    <definedName name="_______a3" hidden="1">{"TAB1",#N/A,TRUE,"GENERAL";"TAB2",#N/A,TRUE,"GENERAL";"TAB3",#N/A,TRUE,"GENERAL";"TAB4",#N/A,TRUE,"GENERAL";"TAB5",#N/A,TRUE,"GENERAL"}</definedName>
    <definedName name="_______a4" hidden="1">{"via1",#N/A,TRUE,"general";"via2",#N/A,TRUE,"general";"via3",#N/A,TRUE,"general"}</definedName>
    <definedName name="_______a5" hidden="1">{"TAB1",#N/A,TRUE,"GENERAL";"TAB2",#N/A,TRUE,"GENERAL";"TAB3",#N/A,TRUE,"GENERAL";"TAB4",#N/A,TRUE,"GENERAL";"TAB5",#N/A,TRUE,"GENERAL"}</definedName>
    <definedName name="_______a6" hidden="1">{"TAB1",#N/A,TRUE,"GENERAL";"TAB2",#N/A,TRUE,"GENERAL";"TAB3",#N/A,TRUE,"GENERAL";"TAB4",#N/A,TRUE,"GENERAL";"TAB5",#N/A,TRUE,"GENERAL"}</definedName>
    <definedName name="_______AFC1">#REF!</definedName>
    <definedName name="_______AFC3">#REF!</definedName>
    <definedName name="_______AFC5">#REF!</definedName>
    <definedName name="_______APU221" localSheetId="4">#N/A</definedName>
    <definedName name="_______APU221">#REF!</definedName>
    <definedName name="_______APU465" localSheetId="4">#N/A</definedName>
    <definedName name="_______APU465">#REF!</definedName>
    <definedName name="_______b2" hidden="1">{"TAB1",#N/A,TRUE,"GENERAL";"TAB2",#N/A,TRUE,"GENERAL";"TAB3",#N/A,TRUE,"GENERAL";"TAB4",#N/A,TRUE,"GENERAL";"TAB5",#N/A,TRUE,"GENERAL"}</definedName>
    <definedName name="_______b3" hidden="1">{"TAB1",#N/A,TRUE,"GENERAL";"TAB2",#N/A,TRUE,"GENERAL";"TAB3",#N/A,TRUE,"GENERAL";"TAB4",#N/A,TRUE,"GENERAL";"TAB5",#N/A,TRUE,"GENERAL"}</definedName>
    <definedName name="_______b4" hidden="1">{"TAB1",#N/A,TRUE,"GENERAL";"TAB2",#N/A,TRUE,"GENERAL";"TAB3",#N/A,TRUE,"GENERAL";"TAB4",#N/A,TRUE,"GENERAL";"TAB5",#N/A,TRUE,"GENERAL"}</definedName>
    <definedName name="_______b5" hidden="1">{"TAB1",#N/A,TRUE,"GENERAL";"TAB2",#N/A,TRUE,"GENERAL";"TAB3",#N/A,TRUE,"GENERAL";"TAB4",#N/A,TRUE,"GENERAL";"TAB5",#N/A,TRUE,"GENERAL"}</definedName>
    <definedName name="_______b6" hidden="1">{"TAB1",#N/A,TRUE,"GENERAL";"TAB2",#N/A,TRUE,"GENERAL";"TAB3",#N/A,TRUE,"GENERAL";"TAB4",#N/A,TRUE,"GENERAL";"TAB5",#N/A,TRUE,"GENERAL"}</definedName>
    <definedName name="_______b7" hidden="1">{"via1",#N/A,TRUE,"general";"via2",#N/A,TRUE,"general";"via3",#N/A,TRUE,"general"}</definedName>
    <definedName name="_______b8" hidden="1">{"via1",#N/A,TRUE,"general";"via2",#N/A,TRUE,"general";"via3",#N/A,TRUE,"general"}</definedName>
    <definedName name="_______bb9" hidden="1">{"TAB1",#N/A,TRUE,"GENERAL";"TAB2",#N/A,TRUE,"GENERAL";"TAB3",#N/A,TRUE,"GENERAL";"TAB4",#N/A,TRUE,"GENERAL";"TAB5",#N/A,TRUE,"GENERAL"}</definedName>
    <definedName name="_______bgb5" hidden="1">{"TAB1",#N/A,TRUE,"GENERAL";"TAB2",#N/A,TRUE,"GENERAL";"TAB3",#N/A,TRUE,"GENERAL";"TAB4",#N/A,TRUE,"GENERAL";"TAB5",#N/A,TRUE,"GENERAL"}</definedName>
    <definedName name="_______BGC1">#REF!</definedName>
    <definedName name="_______BGC3">#REF!</definedName>
    <definedName name="_______BGC5">#REF!</definedName>
    <definedName name="_______CAC1">#REF!</definedName>
    <definedName name="_______CAC3">#REF!</definedName>
    <definedName name="_______CAC5">#REF!</definedName>
    <definedName name="_______cua1">'[3]ALCANTARILLADO RAS'!$A$4:$B$14</definedName>
    <definedName name="_______DAT1">#REF!</definedName>
    <definedName name="_______DAT2">#REF!</definedName>
    <definedName name="_______DAT3">#REF!</definedName>
    <definedName name="_______DAT4">#REF!</definedName>
    <definedName name="_______DMD1">#REF!</definedName>
    <definedName name="_______DUC2000">#REF!</definedName>
    <definedName name="_______DUC3000">#REF!</definedName>
    <definedName name="_______DUC4000">#REF!</definedName>
    <definedName name="_______eje1">#REF!</definedName>
    <definedName name="_______eje2">#REF!</definedName>
    <definedName name="_______eje3">#REF!</definedName>
    <definedName name="_______eje4">#REF!</definedName>
    <definedName name="_______eje5">#REF!</definedName>
    <definedName name="_______eje6">#REF!</definedName>
    <definedName name="_______eje7">#REF!</definedName>
    <definedName name="_______eje8">#REF!</definedName>
    <definedName name="_______eje9">#REF!</definedName>
    <definedName name="_______EST1" localSheetId="4">#REF!</definedName>
    <definedName name="_______EST1">#REF!</definedName>
    <definedName name="_______EST10" localSheetId="4">#REF!</definedName>
    <definedName name="_______EST10">#REF!</definedName>
    <definedName name="_______EST11" localSheetId="4">#REF!</definedName>
    <definedName name="_______EST11">#REF!</definedName>
    <definedName name="_______EST12" localSheetId="4">#REF!</definedName>
    <definedName name="_______EST12">#REF!</definedName>
    <definedName name="_______EST13" localSheetId="4">#REF!</definedName>
    <definedName name="_______EST13">#REF!</definedName>
    <definedName name="_______EST14" localSheetId="4">#REF!</definedName>
    <definedName name="_______EST14">#REF!</definedName>
    <definedName name="_______EST15" localSheetId="4">#REF!</definedName>
    <definedName name="_______EST15">#REF!</definedName>
    <definedName name="_______EST16" localSheetId="4">#REF!</definedName>
    <definedName name="_______EST16">#REF!</definedName>
    <definedName name="_______EST17" localSheetId="4">#REF!</definedName>
    <definedName name="_______EST17">#REF!</definedName>
    <definedName name="_______EST18" localSheetId="4">#REF!</definedName>
    <definedName name="_______EST18">#REF!</definedName>
    <definedName name="_______EST19" localSheetId="4">#REF!</definedName>
    <definedName name="_______EST19">#REF!</definedName>
    <definedName name="_______EST2" localSheetId="4">#REF!</definedName>
    <definedName name="_______EST2">#REF!</definedName>
    <definedName name="_______EST3" localSheetId="4">#REF!</definedName>
    <definedName name="_______EST3">#REF!</definedName>
    <definedName name="_______EST4" localSheetId="4">#REF!</definedName>
    <definedName name="_______EST4">#REF!</definedName>
    <definedName name="_______EST5" localSheetId="4">#REF!</definedName>
    <definedName name="_______EST5">#REF!</definedName>
    <definedName name="_______EST6" localSheetId="4">#REF!</definedName>
    <definedName name="_______EST6">#REF!</definedName>
    <definedName name="_______EST7" localSheetId="4">#REF!</definedName>
    <definedName name="_______EST7">#REF!</definedName>
    <definedName name="_______EST8" localSheetId="4">#REF!</definedName>
    <definedName name="_______EST8">#REF!</definedName>
    <definedName name="_______EST9" localSheetId="4">#REF!</definedName>
    <definedName name="_______EST9">#REF!</definedName>
    <definedName name="_______EXC1" localSheetId="4">#REF!</definedName>
    <definedName name="_______EXC1">#REF!</definedName>
    <definedName name="_______EXC10" localSheetId="4">#REF!</definedName>
    <definedName name="_______EXC10">#REF!</definedName>
    <definedName name="_______EXC11" localSheetId="4">#REF!</definedName>
    <definedName name="_______EXC11">#REF!</definedName>
    <definedName name="_______EXC12" localSheetId="4">#REF!</definedName>
    <definedName name="_______EXC12">#REF!</definedName>
    <definedName name="_______EXC2" localSheetId="4">#REF!</definedName>
    <definedName name="_______EXC2">#REF!</definedName>
    <definedName name="_______EXC3" localSheetId="4">#REF!</definedName>
    <definedName name="_______EXC3">#REF!</definedName>
    <definedName name="_______EXC4" localSheetId="4">#REF!</definedName>
    <definedName name="_______EXC4">#REF!</definedName>
    <definedName name="_______EXC5" localSheetId="4">#REF!</definedName>
    <definedName name="_______EXC5">#REF!</definedName>
    <definedName name="_______EXC6" localSheetId="4">#REF!</definedName>
    <definedName name="_______EXC6">#REF!</definedName>
    <definedName name="_______EXC7" localSheetId="4">#REF!</definedName>
    <definedName name="_______EXC7">#REF!</definedName>
    <definedName name="_______EXC8" localSheetId="4">#REF!</definedName>
    <definedName name="_______EXC8">#REF!</definedName>
    <definedName name="_______EXC9" localSheetId="4">#REF!</definedName>
    <definedName name="_______EXC9">#REF!</definedName>
    <definedName name="_______f">#REF!</definedName>
    <definedName name="_______FS01">#NAME?</definedName>
    <definedName name="_______g2" hidden="1">{"TAB1",#N/A,TRUE,"GENERAL";"TAB2",#N/A,TRUE,"GENERAL";"TAB3",#N/A,TRUE,"GENERAL";"TAB4",#N/A,TRUE,"GENERAL";"TAB5",#N/A,TRUE,"GENERAL"}</definedName>
    <definedName name="_______g3" hidden="1">{"via1",#N/A,TRUE,"general";"via2",#N/A,TRUE,"general";"via3",#N/A,TRUE,"general"}</definedName>
    <definedName name="_______g4" hidden="1">{"via1",#N/A,TRUE,"general";"via2",#N/A,TRUE,"general";"via3",#N/A,TRUE,"general"}</definedName>
    <definedName name="_______g5" hidden="1">{"via1",#N/A,TRUE,"general";"via2",#N/A,TRUE,"general";"via3",#N/A,TRUE,"general"}</definedName>
    <definedName name="_______g6" hidden="1">{"via1",#N/A,TRUE,"general";"via2",#N/A,TRUE,"general";"via3",#N/A,TRUE,"general"}</definedName>
    <definedName name="_______g7" hidden="1">{"TAB1",#N/A,TRUE,"GENERAL";"TAB2",#N/A,TRUE,"GENERAL";"TAB3",#N/A,TRUE,"GENERAL";"TAB4",#N/A,TRUE,"GENERAL";"TAB5",#N/A,TRUE,"GENERAL"}</definedName>
    <definedName name="_______Gav2">[4]Gaviones!#REF!</definedName>
    <definedName name="_______Gav3">[4]Gaviones!#REF!</definedName>
    <definedName name="_______Gav4">[4]Gaviones!#REF!</definedName>
    <definedName name="_______Gav5">[4]Gaviones!#REF!</definedName>
    <definedName name="_______GR1" hidden="1">{"TAB1",#N/A,TRUE,"GENERAL";"TAB2",#N/A,TRUE,"GENERAL";"TAB3",#N/A,TRUE,"GENERAL";"TAB4",#N/A,TRUE,"GENERAL";"TAB5",#N/A,TRUE,"GENERAL"}</definedName>
    <definedName name="_______gtr4" hidden="1">{"via1",#N/A,TRUE,"general";"via2",#N/A,TRUE,"general";"via3",#N/A,TRUE,"general"}</definedName>
    <definedName name="_______h2" hidden="1">{"via1",#N/A,TRUE,"general";"via2",#N/A,TRUE,"general";"via3",#N/A,TRUE,"general"}</definedName>
    <definedName name="_______h3" hidden="1">{"via1",#N/A,TRUE,"general";"via2",#N/A,TRUE,"general";"via3",#N/A,TRUE,"general"}</definedName>
    <definedName name="_______h4" hidden="1">{"TAB1",#N/A,TRUE,"GENERAL";"TAB2",#N/A,TRUE,"GENERAL";"TAB3",#N/A,TRUE,"GENERAL";"TAB4",#N/A,TRUE,"GENERAL";"TAB5",#N/A,TRUE,"GENERAL"}</definedName>
    <definedName name="_______h5" hidden="1">{"TAB1",#N/A,TRUE,"GENERAL";"TAB2",#N/A,TRUE,"GENERAL";"TAB3",#N/A,TRUE,"GENERAL";"TAB4",#N/A,TRUE,"GENERAL";"TAB5",#N/A,TRUE,"GENERAL"}</definedName>
    <definedName name="_______h6" hidden="1">{"via1",#N/A,TRUE,"general";"via2",#N/A,TRUE,"general";"via3",#N/A,TRUE,"general"}</definedName>
    <definedName name="_______h7" hidden="1">{"TAB1",#N/A,TRUE,"GENERAL";"TAB2",#N/A,TRUE,"GENERAL";"TAB3",#N/A,TRUE,"GENERAL";"TAB4",#N/A,TRUE,"GENERAL";"TAB5",#N/A,TRUE,"GENERAL"}</definedName>
    <definedName name="_______h8" hidden="1">{"via1",#N/A,TRUE,"general";"via2",#N/A,TRUE,"general";"via3",#N/A,TRUE,"general"}</definedName>
    <definedName name="_______hfh7" hidden="1">{"via1",#N/A,TRUE,"general";"via2",#N/A,TRUE,"general";"via3",#N/A,TRUE,"general"}</definedName>
    <definedName name="_______HOJ66">#REF!</definedName>
    <definedName name="_______HOJ88">#REF!</definedName>
    <definedName name="_______i1">#REF!</definedName>
    <definedName name="_______i4" hidden="1">{"via1",#N/A,TRUE,"general";"via2",#N/A,TRUE,"general";"via3",#N/A,TRUE,"general"}</definedName>
    <definedName name="_______i5" hidden="1">{"TAB1",#N/A,TRUE,"GENERAL";"TAB2",#N/A,TRUE,"GENERAL";"TAB3",#N/A,TRUE,"GENERAL";"TAB4",#N/A,TRUE,"GENERAL";"TAB5",#N/A,TRUE,"GENERAL"}</definedName>
    <definedName name="_______i6" hidden="1">{"TAB1",#N/A,TRUE,"GENERAL";"TAB2",#N/A,TRUE,"GENERAL";"TAB3",#N/A,TRUE,"GENERAL";"TAB4",#N/A,TRUE,"GENERAL";"TAB5",#N/A,TRUE,"GENERAL"}</definedName>
    <definedName name="_______i7" hidden="1">{"via1",#N/A,TRUE,"general";"via2",#N/A,TRUE,"general";"via3",#N/A,TRUE,"general"}</definedName>
    <definedName name="_______i77" hidden="1">{"TAB1",#N/A,TRUE,"GENERAL";"TAB2",#N/A,TRUE,"GENERAL";"TAB3",#N/A,TRUE,"GENERAL";"TAB4",#N/A,TRUE,"GENERAL";"TAB5",#N/A,TRUE,"GENERAL"}</definedName>
    <definedName name="_______i8" hidden="1">{"via1",#N/A,TRUE,"general";"via2",#N/A,TRUE,"general";"via3",#N/A,TRUE,"general"}</definedName>
    <definedName name="_______i9" hidden="1">{"TAB1",#N/A,TRUE,"GENERAL";"TAB2",#N/A,TRUE,"GENERAL";"TAB3",#N/A,TRUE,"GENERAL";"TAB4",#N/A,TRUE,"GENERAL";"TAB5",#N/A,TRUE,"GENERAL"}</definedName>
    <definedName name="_______INT110">#REF!</definedName>
    <definedName name="_______INT220">#REF!</definedName>
    <definedName name="_______k3" hidden="1">{"TAB1",#N/A,TRUE,"GENERAL";"TAB2",#N/A,TRUE,"GENERAL";"TAB3",#N/A,TRUE,"GENERAL";"TAB4",#N/A,TRUE,"GENERAL";"TAB5",#N/A,TRUE,"GENERAL"}</definedName>
    <definedName name="_______k4" hidden="1">{"via1",#N/A,TRUE,"general";"via2",#N/A,TRUE,"general";"via3",#N/A,TRUE,"general"}</definedName>
    <definedName name="_______k5" hidden="1">{"via1",#N/A,TRUE,"general";"via2",#N/A,TRUE,"general";"via3",#N/A,TRUE,"general"}</definedName>
    <definedName name="_______k6" hidden="1">{"TAB1",#N/A,TRUE,"GENERAL";"TAB2",#N/A,TRUE,"GENERAL";"TAB3",#N/A,TRUE,"GENERAL";"TAB4",#N/A,TRUE,"GENERAL";"TAB5",#N/A,TRUE,"GENERAL"}</definedName>
    <definedName name="_______k7" hidden="1">{"via1",#N/A,TRUE,"general";"via2",#N/A,TRUE,"general";"via3",#N/A,TRUE,"general"}</definedName>
    <definedName name="_______k8" hidden="1">{"via1",#N/A,TRUE,"general";"via2",#N/A,TRUE,"general";"via3",#N/A,TRUE,"general"}</definedName>
    <definedName name="_______k9" hidden="1">{"TAB1",#N/A,TRUE,"GENERAL";"TAB2",#N/A,TRUE,"GENERAL";"TAB3",#N/A,TRUE,"GENERAL";"TAB4",#N/A,TRUE,"GENERAL";"TAB5",#N/A,TRUE,"GENERAL"}</definedName>
    <definedName name="_______kjk6" hidden="1">{"TAB1",#N/A,TRUE,"GENERAL";"TAB2",#N/A,TRUE,"GENERAL";"TAB3",#N/A,TRUE,"GENERAL";"TAB4",#N/A,TRUE,"GENERAL";"TAB5",#N/A,TRUE,"GENERAL"}</definedName>
    <definedName name="_______m3" hidden="1">{"via1",#N/A,TRUE,"general";"via2",#N/A,TRUE,"general";"via3",#N/A,TRUE,"general"}</definedName>
    <definedName name="_______m4" hidden="1">{"TAB1",#N/A,TRUE,"GENERAL";"TAB2",#N/A,TRUE,"GENERAL";"TAB3",#N/A,TRUE,"GENERAL";"TAB4",#N/A,TRUE,"GENERAL";"TAB5",#N/A,TRUE,"GENERAL"}</definedName>
    <definedName name="_______m5" hidden="1">{"via1",#N/A,TRUE,"general";"via2",#N/A,TRUE,"general";"via3",#N/A,TRUE,"general"}</definedName>
    <definedName name="_______m6" hidden="1">{"TAB1",#N/A,TRUE,"GENERAL";"TAB2",#N/A,TRUE,"GENERAL";"TAB3",#N/A,TRUE,"GENERAL";"TAB4",#N/A,TRUE,"GENERAL";"TAB5",#N/A,TRUE,"GENERAL"}</definedName>
    <definedName name="_______m7" hidden="1">{"TAB1",#N/A,TRUE,"GENERAL";"TAB2",#N/A,TRUE,"GENERAL";"TAB3",#N/A,TRUE,"GENERAL";"TAB4",#N/A,TRUE,"GENERAL";"TAB5",#N/A,TRUE,"GENERAL"}</definedName>
    <definedName name="_______m8" hidden="1">{"via1",#N/A,TRUE,"general";"via2",#N/A,TRUE,"general";"via3",#N/A,TRUE,"general"}</definedName>
    <definedName name="_______m9" hidden="1">{"via1",#N/A,TRUE,"general";"via2",#N/A,TRUE,"general";"via3",#N/A,TRUE,"general"}</definedName>
    <definedName name="_______MA2">#REF!</definedName>
    <definedName name="_______n3" hidden="1">{"TAB1",#N/A,TRUE,"GENERAL";"TAB2",#N/A,TRUE,"GENERAL";"TAB3",#N/A,TRUE,"GENERAL";"TAB4",#N/A,TRUE,"GENERAL";"TAB5",#N/A,TRUE,"GENERAL"}</definedName>
    <definedName name="_______n4" hidden="1">{"via1",#N/A,TRUE,"general";"via2",#N/A,TRUE,"general";"via3",#N/A,TRUE,"general"}</definedName>
    <definedName name="_______n5" hidden="1">{"TAB1",#N/A,TRUE,"GENERAL";"TAB2",#N/A,TRUE,"GENERAL";"TAB3",#N/A,TRUE,"GENERAL";"TAB4",#N/A,TRUE,"GENERAL";"TAB5",#N/A,TRUE,"GENERAL"}</definedName>
    <definedName name="_______nyn7" hidden="1">{"via1",#N/A,TRUE,"general";"via2",#N/A,TRUE,"general";"via3",#N/A,TRUE,"general"}</definedName>
    <definedName name="_______o4" hidden="1">{"via1",#N/A,TRUE,"general";"via2",#N/A,TRUE,"general";"via3",#N/A,TRUE,"general"}</definedName>
    <definedName name="_______o5" hidden="1">{"TAB1",#N/A,TRUE,"GENERAL";"TAB2",#N/A,TRUE,"GENERAL";"TAB3",#N/A,TRUE,"GENERAL";"TAB4",#N/A,TRUE,"GENERAL";"TAB5",#N/A,TRUE,"GENERAL"}</definedName>
    <definedName name="_______o6" hidden="1">{"TAB1",#N/A,TRUE,"GENERAL";"TAB2",#N/A,TRUE,"GENERAL";"TAB3",#N/A,TRUE,"GENERAL";"TAB4",#N/A,TRUE,"GENERAL";"TAB5",#N/A,TRUE,"GENERAL"}</definedName>
    <definedName name="_______o7" hidden="1">{"TAB1",#N/A,TRUE,"GENERAL";"TAB2",#N/A,TRUE,"GENERAL";"TAB3",#N/A,TRUE,"GENERAL";"TAB4",#N/A,TRUE,"GENERAL";"TAB5",#N/A,TRUE,"GENERAL"}</definedName>
    <definedName name="_______o8" hidden="1">{"via1",#N/A,TRUE,"general";"via2",#N/A,TRUE,"general";"via3",#N/A,TRUE,"general"}</definedName>
    <definedName name="_______o9" hidden="1">{"TAB1",#N/A,TRUE,"GENERAL";"TAB2",#N/A,TRUE,"GENERAL";"TAB3",#N/A,TRUE,"GENERAL";"TAB4",#N/A,TRUE,"GENERAL";"TAB5",#N/A,TRUE,"GENERAL"}</definedName>
    <definedName name="_______OPC1">#REF!</definedName>
    <definedName name="_______p6" hidden="1">{"via1",#N/A,TRUE,"general";"via2",#N/A,TRUE,"general";"via3",#N/A,TRUE,"general"}</definedName>
    <definedName name="_______p7" hidden="1">{"via1",#N/A,TRUE,"general";"via2",#N/A,TRUE,"general";"via3",#N/A,TRUE,"general"}</definedName>
    <definedName name="_______p8" hidden="1">{"TAB1",#N/A,TRUE,"GENERAL";"TAB2",#N/A,TRUE,"GENERAL";"TAB3",#N/A,TRUE,"GENERAL";"TAB4",#N/A,TRUE,"GENERAL";"TAB5",#N/A,TRUE,"GENERAL"}</definedName>
    <definedName name="_______par1">#REF!</definedName>
    <definedName name="_______par2">#REF!</definedName>
    <definedName name="_______par3">#REF!</definedName>
    <definedName name="_______PJ50" localSheetId="4">#REF!</definedName>
    <definedName name="_______PJ50">#REF!</definedName>
    <definedName name="_______pj51" localSheetId="4">#N/A</definedName>
    <definedName name="_______pj51">#REF!</definedName>
    <definedName name="_______r" hidden="1">{"TAB1",#N/A,TRUE,"GENERAL";"TAB2",#N/A,TRUE,"GENERAL";"TAB3",#N/A,TRUE,"GENERAL";"TAB4",#N/A,TRUE,"GENERAL";"TAB5",#N/A,TRUE,"GENERAL"}</definedName>
    <definedName name="_______r4r" hidden="1">{"via1",#N/A,TRUE,"general";"via2",#N/A,TRUE,"general";"via3",#N/A,TRUE,"general"}</definedName>
    <definedName name="_______rc" localSheetId="4">#N/A</definedName>
    <definedName name="_______rc">#REF!</definedName>
    <definedName name="_______rtu6" hidden="1">{"via1",#N/A,TRUE,"general";"via2",#N/A,TRUE,"general";"via3",#N/A,TRUE,"general"}</definedName>
    <definedName name="_______s1" hidden="1">{"via1",#N/A,TRUE,"general";"via2",#N/A,TRUE,"general";"via3",#N/A,TRUE,"general"}</definedName>
    <definedName name="_______s2" hidden="1">{"TAB1",#N/A,TRUE,"GENERAL";"TAB2",#N/A,TRUE,"GENERAL";"TAB3",#N/A,TRUE,"GENERAL";"TAB4",#N/A,TRUE,"GENERAL";"TAB5",#N/A,TRUE,"GENERAL"}</definedName>
    <definedName name="_______s3" hidden="1">{"TAB1",#N/A,TRUE,"GENERAL";"TAB2",#N/A,TRUE,"GENERAL";"TAB3",#N/A,TRUE,"GENERAL";"TAB4",#N/A,TRUE,"GENERAL";"TAB5",#N/A,TRUE,"GENERAL"}</definedName>
    <definedName name="_______s4" hidden="1">{"via1",#N/A,TRUE,"general";"via2",#N/A,TRUE,"general";"via3",#N/A,TRUE,"general"}</definedName>
    <definedName name="_______s5" hidden="1">{"via1",#N/A,TRUE,"general";"via2",#N/A,TRUE,"general";"via3",#N/A,TRUE,"general"}</definedName>
    <definedName name="_______s6" hidden="1">{"TAB1",#N/A,TRUE,"GENERAL";"TAB2",#N/A,TRUE,"GENERAL";"TAB3",#N/A,TRUE,"GENERAL";"TAB4",#N/A,TRUE,"GENERAL";"TAB5",#N/A,TRUE,"GENERAL"}</definedName>
    <definedName name="_______s7" hidden="1">{"via1",#N/A,TRUE,"general";"via2",#N/A,TRUE,"general";"via3",#N/A,TRUE,"general"}</definedName>
    <definedName name="_______SBC1">#REF!</definedName>
    <definedName name="_______SBC3">#REF!</definedName>
    <definedName name="_______SBC5">#REF!</definedName>
    <definedName name="_______t3" hidden="1">{"TAB1",#N/A,TRUE,"GENERAL";"TAB2",#N/A,TRUE,"GENERAL";"TAB3",#N/A,TRUE,"GENERAL";"TAB4",#N/A,TRUE,"GENERAL";"TAB5",#N/A,TRUE,"GENERAL"}</definedName>
    <definedName name="_______t4" hidden="1">{"via1",#N/A,TRUE,"general";"via2",#N/A,TRUE,"general";"via3",#N/A,TRUE,"general"}</definedName>
    <definedName name="_______t5" hidden="1">{"TAB1",#N/A,TRUE,"GENERAL";"TAB2",#N/A,TRUE,"GENERAL";"TAB3",#N/A,TRUE,"GENERAL";"TAB4",#N/A,TRUE,"GENERAL";"TAB5",#N/A,TRUE,"GENERAL"}</definedName>
    <definedName name="_______t6" hidden="1">{"via1",#N/A,TRUE,"general";"via2",#N/A,TRUE,"general";"via3",#N/A,TRUE,"general"}</definedName>
    <definedName name="_______t66" hidden="1">{"TAB1",#N/A,TRUE,"GENERAL";"TAB2",#N/A,TRUE,"GENERAL";"TAB3",#N/A,TRUE,"GENERAL";"TAB4",#N/A,TRUE,"GENERAL";"TAB5",#N/A,TRUE,"GENERAL"}</definedName>
    <definedName name="_______t7" hidden="1">{"via1",#N/A,TRUE,"general";"via2",#N/A,TRUE,"general";"via3",#N/A,TRUE,"general"}</definedName>
    <definedName name="_______t77" hidden="1">{"TAB1",#N/A,TRUE,"GENERAL";"TAB2",#N/A,TRUE,"GENERAL";"TAB3",#N/A,TRUE,"GENERAL";"TAB4",#N/A,TRUE,"GENERAL";"TAB5",#N/A,TRUE,"GENERAL"}</definedName>
    <definedName name="_______t8" hidden="1">{"TAB1",#N/A,TRUE,"GENERAL";"TAB2",#N/A,TRUE,"GENERAL";"TAB3",#N/A,TRUE,"GENERAL";"TAB4",#N/A,TRUE,"GENERAL";"TAB5",#N/A,TRUE,"GENERAL"}</definedName>
    <definedName name="_______t88" hidden="1">{"via1",#N/A,TRUE,"general";"via2",#N/A,TRUE,"general";"via3",#N/A,TRUE,"general"}</definedName>
    <definedName name="_______t9" hidden="1">{"TAB1",#N/A,TRUE,"GENERAL";"TAB2",#N/A,TRUE,"GENERAL";"TAB3",#N/A,TRUE,"GENERAL";"TAB4",#N/A,TRUE,"GENERAL";"TAB5",#N/A,TRUE,"GENERAL"}</definedName>
    <definedName name="_______t99" hidden="1">{"via1",#N/A,TRUE,"general";"via2",#N/A,TRUE,"general";"via3",#N/A,TRUE,"general"}</definedName>
    <definedName name="_______TST3">#REF!</definedName>
    <definedName name="_______TUB1">#REF!</definedName>
    <definedName name="_______TUB2">#REF!</definedName>
    <definedName name="_______TUB4">#REF!</definedName>
    <definedName name="_______u4" hidden="1">{"TAB1",#N/A,TRUE,"GENERAL";"TAB2",#N/A,TRUE,"GENERAL";"TAB3",#N/A,TRUE,"GENERAL";"TAB4",#N/A,TRUE,"GENERAL";"TAB5",#N/A,TRUE,"GENERAL"}</definedName>
    <definedName name="_______u5" hidden="1">{"TAB1",#N/A,TRUE,"GENERAL";"TAB2",#N/A,TRUE,"GENERAL";"TAB3",#N/A,TRUE,"GENERAL";"TAB4",#N/A,TRUE,"GENERAL";"TAB5",#N/A,TRUE,"GENERAL"}</definedName>
    <definedName name="_______u6" hidden="1">{"TAB1",#N/A,TRUE,"GENERAL";"TAB2",#N/A,TRUE,"GENERAL";"TAB3",#N/A,TRUE,"GENERAL";"TAB4",#N/A,TRUE,"GENERAL";"TAB5",#N/A,TRUE,"GENERAL"}</definedName>
    <definedName name="_______u7" hidden="1">{"via1",#N/A,TRUE,"general";"via2",#N/A,TRUE,"general";"via3",#N/A,TRUE,"general"}</definedName>
    <definedName name="_______u8" hidden="1">{"TAB1",#N/A,TRUE,"GENERAL";"TAB2",#N/A,TRUE,"GENERAL";"TAB3",#N/A,TRUE,"GENERAL";"TAB4",#N/A,TRUE,"GENERAL";"TAB5",#N/A,TRUE,"GENERAL"}</definedName>
    <definedName name="_______u9" hidden="1">{"TAB1",#N/A,TRUE,"GENERAL";"TAB2",#N/A,TRUE,"GENERAL";"TAB3",#N/A,TRUE,"GENERAL";"TAB4",#N/A,TRUE,"GENERAL";"TAB5",#N/A,TRUE,"GENERAL"}</definedName>
    <definedName name="_______ur7" hidden="1">{"TAB1",#N/A,TRUE,"GENERAL";"TAB2",#N/A,TRUE,"GENERAL";"TAB3",#N/A,TRUE,"GENERAL";"TAB4",#N/A,TRUE,"GENERAL";"TAB5",#N/A,TRUE,"GENERAL"}</definedName>
    <definedName name="_______v2" hidden="1">{"via1",#N/A,TRUE,"general";"via2",#N/A,TRUE,"general";"via3",#N/A,TRUE,"general"}</definedName>
    <definedName name="_______v3" hidden="1">{"TAB1",#N/A,TRUE,"GENERAL";"TAB2",#N/A,TRUE,"GENERAL";"TAB3",#N/A,TRUE,"GENERAL";"TAB4",#N/A,TRUE,"GENERAL";"TAB5",#N/A,TRUE,"GENERAL"}</definedName>
    <definedName name="_______v4" hidden="1">{"TAB1",#N/A,TRUE,"GENERAL";"TAB2",#N/A,TRUE,"GENERAL";"TAB3",#N/A,TRUE,"GENERAL";"TAB4",#N/A,TRUE,"GENERAL";"TAB5",#N/A,TRUE,"GENERAL"}</definedName>
    <definedName name="_______v5" hidden="1">{"TAB1",#N/A,TRUE,"GENERAL";"TAB2",#N/A,TRUE,"GENERAL";"TAB3",#N/A,TRUE,"GENERAL";"TAB4",#N/A,TRUE,"GENERAL";"TAB5",#N/A,TRUE,"GENERAL"}</definedName>
    <definedName name="_______v6" hidden="1">{"TAB1",#N/A,TRUE,"GENERAL";"TAB2",#N/A,TRUE,"GENERAL";"TAB3",#N/A,TRUE,"GENERAL";"TAB4",#N/A,TRUE,"GENERAL";"TAB5",#N/A,TRUE,"GENERAL"}</definedName>
    <definedName name="_______v7" hidden="1">{"via1",#N/A,TRUE,"general";"via2",#N/A,TRUE,"general";"via3",#N/A,TRUE,"general"}</definedName>
    <definedName name="_______v8" hidden="1">{"TAB1",#N/A,TRUE,"GENERAL";"TAB2",#N/A,TRUE,"GENERAL";"TAB3",#N/A,TRUE,"GENERAL";"TAB4",#N/A,TRUE,"GENERAL";"TAB5",#N/A,TRUE,"GENERAL"}</definedName>
    <definedName name="_______v9" hidden="1">{"TAB1",#N/A,TRUE,"GENERAL";"TAB2",#N/A,TRUE,"GENERAL";"TAB3",#N/A,TRUE,"GENERAL";"TAB4",#N/A,TRUE,"GENERAL";"TAB5",#N/A,TRUE,"GENERAL"}</definedName>
    <definedName name="_______vfv4" hidden="1">{"via1",#N/A,TRUE,"general";"via2",#N/A,TRUE,"general";"via3",#N/A,TRUE,"general"}</definedName>
    <definedName name="_______VPD1">[5]TARIFAS!$C$582</definedName>
    <definedName name="_______VPI1">[5]TARIFAS!$C$580</definedName>
    <definedName name="_______VRA1">[5]TARIFAS!$C$579</definedName>
    <definedName name="_______x1" hidden="1">{"TAB1",#N/A,TRUE,"GENERAL";"TAB2",#N/A,TRUE,"GENERAL";"TAB3",#N/A,TRUE,"GENERAL";"TAB4",#N/A,TRUE,"GENERAL";"TAB5",#N/A,TRUE,"GENERAL"}</definedName>
    <definedName name="_______x2" hidden="1">{"via1",#N/A,TRUE,"general";"via2",#N/A,TRUE,"general";"via3",#N/A,TRUE,"general"}</definedName>
    <definedName name="_______x3" hidden="1">{"via1",#N/A,TRUE,"general";"via2",#N/A,TRUE,"general";"via3",#N/A,TRUE,"general"}</definedName>
    <definedName name="_______x4" hidden="1">{"via1",#N/A,TRUE,"general";"via2",#N/A,TRUE,"general";"via3",#N/A,TRUE,"general"}</definedName>
    <definedName name="_______x5" hidden="1">{"TAB1",#N/A,TRUE,"GENERAL";"TAB2",#N/A,TRUE,"GENERAL";"TAB3",#N/A,TRUE,"GENERAL";"TAB4",#N/A,TRUE,"GENERAL";"TAB5",#N/A,TRUE,"GENERAL"}</definedName>
    <definedName name="_______x6" hidden="1">{"TAB1",#N/A,TRUE,"GENERAL";"TAB2",#N/A,TRUE,"GENERAL";"TAB3",#N/A,TRUE,"GENERAL";"TAB4",#N/A,TRUE,"GENERAL";"TAB5",#N/A,TRUE,"GENERAL"}</definedName>
    <definedName name="_______x7" hidden="1">{"TAB1",#N/A,TRUE,"GENERAL";"TAB2",#N/A,TRUE,"GENERAL";"TAB3",#N/A,TRUE,"GENERAL";"TAB4",#N/A,TRUE,"GENERAL";"TAB5",#N/A,TRUE,"GENERAL"}</definedName>
    <definedName name="_______x8" hidden="1">{"via1",#N/A,TRUE,"general";"via2",#N/A,TRUE,"general";"via3",#N/A,TRUE,"general"}</definedName>
    <definedName name="_______x9" hidden="1">{"TAB1",#N/A,TRUE,"GENERAL";"TAB2",#N/A,TRUE,"GENERAL";"TAB3",#N/A,TRUE,"GENERAL";"TAB4",#N/A,TRUE,"GENERAL";"TAB5",#N/A,TRUE,"GENERAL"}</definedName>
    <definedName name="_______y2" hidden="1">{"TAB1",#N/A,TRUE,"GENERAL";"TAB2",#N/A,TRUE,"GENERAL";"TAB3",#N/A,TRUE,"GENERAL";"TAB4",#N/A,TRUE,"GENERAL";"TAB5",#N/A,TRUE,"GENERAL"}</definedName>
    <definedName name="_______y3" hidden="1">{"via1",#N/A,TRUE,"general";"via2",#N/A,TRUE,"general";"via3",#N/A,TRUE,"general"}</definedName>
    <definedName name="_______y4" hidden="1">{"via1",#N/A,TRUE,"general";"via2",#N/A,TRUE,"general";"via3",#N/A,TRUE,"general"}</definedName>
    <definedName name="_______y5" hidden="1">{"TAB1",#N/A,TRUE,"GENERAL";"TAB2",#N/A,TRUE,"GENERAL";"TAB3",#N/A,TRUE,"GENERAL";"TAB4",#N/A,TRUE,"GENERAL";"TAB5",#N/A,TRUE,"GENERAL"}</definedName>
    <definedName name="_______y6" hidden="1">{"via1",#N/A,TRUE,"general";"via2",#N/A,TRUE,"general";"via3",#N/A,TRUE,"general"}</definedName>
    <definedName name="_______y7" hidden="1">{"via1",#N/A,TRUE,"general";"via2",#N/A,TRUE,"general";"via3",#N/A,TRUE,"general"}</definedName>
    <definedName name="_______y8" hidden="1">{"via1",#N/A,TRUE,"general";"via2",#N/A,TRUE,"general";"via3",#N/A,TRUE,"general"}</definedName>
    <definedName name="_______y9" hidden="1">{"TAB1",#N/A,TRUE,"GENERAL";"TAB2",#N/A,TRUE,"GENERAL";"TAB3",#N/A,TRUE,"GENERAL";"TAB4",#N/A,TRUE,"GENERAL";"TAB5",#N/A,TRUE,"GENERAL"}</definedName>
    <definedName name="_______z1" hidden="1">{"TAB1",#N/A,TRUE,"GENERAL";"TAB2",#N/A,TRUE,"GENERAL";"TAB3",#N/A,TRUE,"GENERAL";"TAB4",#N/A,TRUE,"GENERAL";"TAB5",#N/A,TRUE,"GENERAL"}</definedName>
    <definedName name="_______z2" hidden="1">{"via1",#N/A,TRUE,"general";"via2",#N/A,TRUE,"general";"via3",#N/A,TRUE,"general"}</definedName>
    <definedName name="_______z3" hidden="1">{"via1",#N/A,TRUE,"general";"via2",#N/A,TRUE,"general";"via3",#N/A,TRUE,"general"}</definedName>
    <definedName name="_______z4" hidden="1">{"TAB1",#N/A,TRUE,"GENERAL";"TAB2",#N/A,TRUE,"GENERAL";"TAB3",#N/A,TRUE,"GENERAL";"TAB4",#N/A,TRUE,"GENERAL";"TAB5",#N/A,TRUE,"GENERAL"}</definedName>
    <definedName name="_______z5" hidden="1">{"via1",#N/A,TRUE,"general";"via2",#N/A,TRUE,"general";"via3",#N/A,TRUE,"general"}</definedName>
    <definedName name="_______z6" hidden="1">{"TAB1",#N/A,TRUE,"GENERAL";"TAB2",#N/A,TRUE,"GENERAL";"TAB3",#N/A,TRUE,"GENERAL";"TAB4",#N/A,TRUE,"GENERAL";"TAB5",#N/A,TRUE,"GENERAL"}</definedName>
    <definedName name="______a1" hidden="1">{"TAB1",#N/A,TRUE,"GENERAL";"TAB2",#N/A,TRUE,"GENERAL";"TAB3",#N/A,TRUE,"GENERAL";"TAB4",#N/A,TRUE,"GENERAL";"TAB5",#N/A,TRUE,"GENERAL"}</definedName>
    <definedName name="______A2" hidden="1">{#N/A,#N/A,FALSE,"Costos Productos 6A";#N/A,#N/A,FALSE,"Costo Unitario Total H-94-12"}</definedName>
    <definedName name="______a3" hidden="1">{"TAB1",#N/A,TRUE,"GENERAL";"TAB2",#N/A,TRUE,"GENERAL";"TAB3",#N/A,TRUE,"GENERAL";"TAB4",#N/A,TRUE,"GENERAL";"TAB5",#N/A,TRUE,"GENERAL"}</definedName>
    <definedName name="______a4" hidden="1">{"via1",#N/A,TRUE,"general";"via2",#N/A,TRUE,"general";"via3",#N/A,TRUE,"general"}</definedName>
    <definedName name="______a5" hidden="1">{"TAB1",#N/A,TRUE,"GENERAL";"TAB2",#N/A,TRUE,"GENERAL";"TAB3",#N/A,TRUE,"GENERAL";"TAB4",#N/A,TRUE,"GENERAL";"TAB5",#N/A,TRUE,"GENERAL"}</definedName>
    <definedName name="______a6" hidden="1">{"TAB1",#N/A,TRUE,"GENERAL";"TAB2",#N/A,TRUE,"GENERAL";"TAB3",#N/A,TRUE,"GENERAL";"TAB4",#N/A,TRUE,"GENERAL";"TAB5",#N/A,TRUE,"GENERAL"}</definedName>
    <definedName name="______AFC1">#REF!</definedName>
    <definedName name="______AFC3">#REF!</definedName>
    <definedName name="______AFC5">#REF!</definedName>
    <definedName name="______APU221" localSheetId="4">#N/A</definedName>
    <definedName name="______APU221">#REF!</definedName>
    <definedName name="______APU465" localSheetId="4">#N/A</definedName>
    <definedName name="______APU465">#REF!</definedName>
    <definedName name="______ARA1">#REF!</definedName>
    <definedName name="______ARA2">#REF!</definedName>
    <definedName name="______b2" hidden="1">{"TAB1",#N/A,TRUE,"GENERAL";"TAB2",#N/A,TRUE,"GENERAL";"TAB3",#N/A,TRUE,"GENERAL";"TAB4",#N/A,TRUE,"GENERAL";"TAB5",#N/A,TRUE,"GENERAL"}</definedName>
    <definedName name="______b3" hidden="1">{"TAB1",#N/A,TRUE,"GENERAL";"TAB2",#N/A,TRUE,"GENERAL";"TAB3",#N/A,TRUE,"GENERAL";"TAB4",#N/A,TRUE,"GENERAL";"TAB5",#N/A,TRUE,"GENERAL"}</definedName>
    <definedName name="______b4" hidden="1">{"TAB1",#N/A,TRUE,"GENERAL";"TAB2",#N/A,TRUE,"GENERAL";"TAB3",#N/A,TRUE,"GENERAL";"TAB4",#N/A,TRUE,"GENERAL";"TAB5",#N/A,TRUE,"GENERAL"}</definedName>
    <definedName name="______b5" hidden="1">{"TAB1",#N/A,TRUE,"GENERAL";"TAB2",#N/A,TRUE,"GENERAL";"TAB3",#N/A,TRUE,"GENERAL";"TAB4",#N/A,TRUE,"GENERAL";"TAB5",#N/A,TRUE,"GENERAL"}</definedName>
    <definedName name="______b6" hidden="1">{"TAB1",#N/A,TRUE,"GENERAL";"TAB2",#N/A,TRUE,"GENERAL";"TAB3",#N/A,TRUE,"GENERAL";"TAB4",#N/A,TRUE,"GENERAL";"TAB5",#N/A,TRUE,"GENERAL"}</definedName>
    <definedName name="______b7" hidden="1">{"via1",#N/A,TRUE,"general";"via2",#N/A,TRUE,"general";"via3",#N/A,TRUE,"general"}</definedName>
    <definedName name="______b8" hidden="1">{"via1",#N/A,TRUE,"general";"via2",#N/A,TRUE,"general";"via3",#N/A,TRUE,"general"}</definedName>
    <definedName name="______bb9" hidden="1">{"TAB1",#N/A,TRUE,"GENERAL";"TAB2",#N/A,TRUE,"GENERAL";"TAB3",#N/A,TRUE,"GENERAL";"TAB4",#N/A,TRUE,"GENERAL";"TAB5",#N/A,TRUE,"GENERAL"}</definedName>
    <definedName name="______bgb5" hidden="1">{"TAB1",#N/A,TRUE,"GENERAL";"TAB2",#N/A,TRUE,"GENERAL";"TAB3",#N/A,TRUE,"GENERAL";"TAB4",#N/A,TRUE,"GENERAL";"TAB5",#N/A,TRUE,"GENERAL"}</definedName>
    <definedName name="______BGC1">#REF!</definedName>
    <definedName name="______BGC3">#REF!</definedName>
    <definedName name="______BGC5">#REF!</definedName>
    <definedName name="______CAC1">#REF!</definedName>
    <definedName name="______CAC3">#REF!</definedName>
    <definedName name="______CAC5">#REF!</definedName>
    <definedName name="______cua1">'[3]ALCANTARILLADO RAS'!$A$4:$B$14</definedName>
    <definedName name="______DAT1">#REF!</definedName>
    <definedName name="______DAT2">#REF!</definedName>
    <definedName name="______DAT3">#REF!</definedName>
    <definedName name="______DAT4">#REF!</definedName>
    <definedName name="______DMD1">#REF!</definedName>
    <definedName name="______DUC2000">#REF!</definedName>
    <definedName name="______DUC3000">#REF!</definedName>
    <definedName name="______DUC4000">#REF!</definedName>
    <definedName name="______EQP8">[6]precios!$B$28</definedName>
    <definedName name="______EST1" localSheetId="4">#REF!</definedName>
    <definedName name="______EST1">#REF!</definedName>
    <definedName name="______EST10" localSheetId="4">#REF!</definedName>
    <definedName name="______EST10">#REF!</definedName>
    <definedName name="______EST11" localSheetId="4">#REF!</definedName>
    <definedName name="______EST11">#REF!</definedName>
    <definedName name="______EST12" localSheetId="4">#REF!</definedName>
    <definedName name="______EST12">#REF!</definedName>
    <definedName name="______EST13" localSheetId="4">#REF!</definedName>
    <definedName name="______EST13">#REF!</definedName>
    <definedName name="______EST14" localSheetId="4">#REF!</definedName>
    <definedName name="______EST14">#REF!</definedName>
    <definedName name="______EST15" localSheetId="4">#REF!</definedName>
    <definedName name="______EST15">#REF!</definedName>
    <definedName name="______EST16" localSheetId="4">#REF!</definedName>
    <definedName name="______EST16">#REF!</definedName>
    <definedName name="______EST17" localSheetId="4">#REF!</definedName>
    <definedName name="______EST17">#REF!</definedName>
    <definedName name="______EST18" localSheetId="4">#REF!</definedName>
    <definedName name="______EST18">#REF!</definedName>
    <definedName name="______EST19" localSheetId="4">#REF!</definedName>
    <definedName name="______EST19">#REF!</definedName>
    <definedName name="______EST2" localSheetId="4">#REF!</definedName>
    <definedName name="______EST2">#REF!</definedName>
    <definedName name="______EST3" localSheetId="4">#REF!</definedName>
    <definedName name="______EST3">#REF!</definedName>
    <definedName name="______EST4" localSheetId="4">#REF!</definedName>
    <definedName name="______EST4">#REF!</definedName>
    <definedName name="______EST5" localSheetId="4">#REF!</definedName>
    <definedName name="______EST5">#REF!</definedName>
    <definedName name="______EST6" localSheetId="4">#REF!</definedName>
    <definedName name="______EST6">#REF!</definedName>
    <definedName name="______EST7" localSheetId="4">#REF!</definedName>
    <definedName name="______EST7">#REF!</definedName>
    <definedName name="______EST8" localSheetId="4">#REF!</definedName>
    <definedName name="______EST8">#REF!</definedName>
    <definedName name="______EST9" localSheetId="4">#REF!</definedName>
    <definedName name="______EST9">#REF!</definedName>
    <definedName name="______EXC1" localSheetId="4">#REF!</definedName>
    <definedName name="______EXC1">#REF!</definedName>
    <definedName name="______EXC10" localSheetId="4">#REF!</definedName>
    <definedName name="______EXC10">#REF!</definedName>
    <definedName name="______EXC11" localSheetId="4">#REF!</definedName>
    <definedName name="______EXC11">#REF!</definedName>
    <definedName name="______EXC12" localSheetId="4">#REF!</definedName>
    <definedName name="______EXC12">#REF!</definedName>
    <definedName name="______EXC2" localSheetId="4">#REF!</definedName>
    <definedName name="______EXC2">#REF!</definedName>
    <definedName name="______EXC3" localSheetId="4">#REF!</definedName>
    <definedName name="______EXC3">#REF!</definedName>
    <definedName name="______EXC4" localSheetId="4">#REF!</definedName>
    <definedName name="______EXC4">#REF!</definedName>
    <definedName name="______EXC5" localSheetId="4">#REF!</definedName>
    <definedName name="______EXC5">#REF!</definedName>
    <definedName name="______EXC6" localSheetId="4">#REF!</definedName>
    <definedName name="______EXC6">#REF!</definedName>
    <definedName name="______EXC7" localSheetId="4">#REF!</definedName>
    <definedName name="______EXC7">#REF!</definedName>
    <definedName name="______EXC8" localSheetId="4">#REF!</definedName>
    <definedName name="______EXC8">#REF!</definedName>
    <definedName name="______EXC9" localSheetId="4">#REF!</definedName>
    <definedName name="______EXC9">#REF!</definedName>
    <definedName name="______f">#REF!</definedName>
    <definedName name="______g2" hidden="1">{"TAB1",#N/A,TRUE,"GENERAL";"TAB2",#N/A,TRUE,"GENERAL";"TAB3",#N/A,TRUE,"GENERAL";"TAB4",#N/A,TRUE,"GENERAL";"TAB5",#N/A,TRUE,"GENERAL"}</definedName>
    <definedName name="______g3" hidden="1">{"via1",#N/A,TRUE,"general";"via2",#N/A,TRUE,"general";"via3",#N/A,TRUE,"general"}</definedName>
    <definedName name="______g4" hidden="1">{"via1",#N/A,TRUE,"general";"via2",#N/A,TRUE,"general";"via3",#N/A,TRUE,"general"}</definedName>
    <definedName name="______g5" hidden="1">{"via1",#N/A,TRUE,"general";"via2",#N/A,TRUE,"general";"via3",#N/A,TRUE,"general"}</definedName>
    <definedName name="______g6" hidden="1">{"via1",#N/A,TRUE,"general";"via2",#N/A,TRUE,"general";"via3",#N/A,TRUE,"general"}</definedName>
    <definedName name="______g7" hidden="1">{"TAB1",#N/A,TRUE,"GENERAL";"TAB2",#N/A,TRUE,"GENERAL";"TAB3",#N/A,TRUE,"GENERAL";"TAB4",#N/A,TRUE,"GENERAL";"TAB5",#N/A,TRUE,"GENERAL"}</definedName>
    <definedName name="______GR1" hidden="1">{"TAB1",#N/A,TRUE,"GENERAL";"TAB2",#N/A,TRUE,"GENERAL";"TAB3",#N/A,TRUE,"GENERAL";"TAB4",#N/A,TRUE,"GENERAL";"TAB5",#N/A,TRUE,"GENERAL"}</definedName>
    <definedName name="______gtr4" hidden="1">{"via1",#N/A,TRUE,"general";"via2",#N/A,TRUE,"general";"via3",#N/A,TRUE,"general"}</definedName>
    <definedName name="______h2" hidden="1">{"via1",#N/A,TRUE,"general";"via2",#N/A,TRUE,"general";"via3",#N/A,TRUE,"general"}</definedName>
    <definedName name="______h3" hidden="1">{"via1",#N/A,TRUE,"general";"via2",#N/A,TRUE,"general";"via3",#N/A,TRUE,"general"}</definedName>
    <definedName name="______h4" hidden="1">{"TAB1",#N/A,TRUE,"GENERAL";"TAB2",#N/A,TRUE,"GENERAL";"TAB3",#N/A,TRUE,"GENERAL";"TAB4",#N/A,TRUE,"GENERAL";"TAB5",#N/A,TRUE,"GENERAL"}</definedName>
    <definedName name="______h5" hidden="1">{"TAB1",#N/A,TRUE,"GENERAL";"TAB2",#N/A,TRUE,"GENERAL";"TAB3",#N/A,TRUE,"GENERAL";"TAB4",#N/A,TRUE,"GENERAL";"TAB5",#N/A,TRUE,"GENERAL"}</definedName>
    <definedName name="______h6" hidden="1">{"via1",#N/A,TRUE,"general";"via2",#N/A,TRUE,"general";"via3",#N/A,TRUE,"general"}</definedName>
    <definedName name="______h7" hidden="1">{"TAB1",#N/A,TRUE,"GENERAL";"TAB2",#N/A,TRUE,"GENERAL";"TAB3",#N/A,TRUE,"GENERAL";"TAB4",#N/A,TRUE,"GENERAL";"TAB5",#N/A,TRUE,"GENERAL"}</definedName>
    <definedName name="______h8" hidden="1">{"via1",#N/A,TRUE,"general";"via2",#N/A,TRUE,"general";"via3",#N/A,TRUE,"general"}</definedName>
    <definedName name="______hfh7" hidden="1">{"via1",#N/A,TRUE,"general";"via2",#N/A,TRUE,"general";"via3",#N/A,TRUE,"general"}</definedName>
    <definedName name="______HOJ66">#REF!</definedName>
    <definedName name="______HOJ88">#REF!</definedName>
    <definedName name="______i1">#REF!</definedName>
    <definedName name="______i4" hidden="1">{"via1",#N/A,TRUE,"general";"via2",#N/A,TRUE,"general";"via3",#N/A,TRUE,"general"}</definedName>
    <definedName name="______i5" hidden="1">{"TAB1",#N/A,TRUE,"GENERAL";"TAB2",#N/A,TRUE,"GENERAL";"TAB3",#N/A,TRUE,"GENERAL";"TAB4",#N/A,TRUE,"GENERAL";"TAB5",#N/A,TRUE,"GENERAL"}</definedName>
    <definedName name="______i6" hidden="1">{"TAB1",#N/A,TRUE,"GENERAL";"TAB2",#N/A,TRUE,"GENERAL";"TAB3",#N/A,TRUE,"GENERAL";"TAB4",#N/A,TRUE,"GENERAL";"TAB5",#N/A,TRUE,"GENERAL"}</definedName>
    <definedName name="______i7" hidden="1">{"via1",#N/A,TRUE,"general";"via2",#N/A,TRUE,"general";"via3",#N/A,TRUE,"general"}</definedName>
    <definedName name="______i77" hidden="1">{"TAB1",#N/A,TRUE,"GENERAL";"TAB2",#N/A,TRUE,"GENERAL";"TAB3",#N/A,TRUE,"GENERAL";"TAB4",#N/A,TRUE,"GENERAL";"TAB5",#N/A,TRUE,"GENERAL"}</definedName>
    <definedName name="______i8" hidden="1">{"via1",#N/A,TRUE,"general";"via2",#N/A,TRUE,"general";"via3",#N/A,TRUE,"general"}</definedName>
    <definedName name="______i9" hidden="1">{"TAB1",#N/A,TRUE,"GENERAL";"TAB2",#N/A,TRUE,"GENERAL";"TAB3",#N/A,TRUE,"GENERAL";"TAB4",#N/A,TRUE,"GENERAL";"TAB5",#N/A,TRUE,"GENERAL"}</definedName>
    <definedName name="______INF1" localSheetId="4">#REF!</definedName>
    <definedName name="______INF1">#REF!</definedName>
    <definedName name="______INT110">#REF!</definedName>
    <definedName name="______INT220">#REF!</definedName>
    <definedName name="______k3" hidden="1">{"TAB1",#N/A,TRUE,"GENERAL";"TAB2",#N/A,TRUE,"GENERAL";"TAB3",#N/A,TRUE,"GENERAL";"TAB4",#N/A,TRUE,"GENERAL";"TAB5",#N/A,TRUE,"GENERAL"}</definedName>
    <definedName name="______k4" hidden="1">{"via1",#N/A,TRUE,"general";"via2",#N/A,TRUE,"general";"via3",#N/A,TRUE,"general"}</definedName>
    <definedName name="______k5" hidden="1">{"via1",#N/A,TRUE,"general";"via2",#N/A,TRUE,"general";"via3",#N/A,TRUE,"general"}</definedName>
    <definedName name="______k6" hidden="1">{"TAB1",#N/A,TRUE,"GENERAL";"TAB2",#N/A,TRUE,"GENERAL";"TAB3",#N/A,TRUE,"GENERAL";"TAB4",#N/A,TRUE,"GENERAL";"TAB5",#N/A,TRUE,"GENERAL"}</definedName>
    <definedName name="______k7" hidden="1">{"via1",#N/A,TRUE,"general";"via2",#N/A,TRUE,"general";"via3",#N/A,TRUE,"general"}</definedName>
    <definedName name="______k8" hidden="1">{"via1",#N/A,TRUE,"general";"via2",#N/A,TRUE,"general";"via3",#N/A,TRUE,"general"}</definedName>
    <definedName name="______k9" hidden="1">{"TAB1",#N/A,TRUE,"GENERAL";"TAB2",#N/A,TRUE,"GENERAL";"TAB3",#N/A,TRUE,"GENERAL";"TAB4",#N/A,TRUE,"GENERAL";"TAB5",#N/A,TRUE,"GENERAL"}</definedName>
    <definedName name="______kjk6" hidden="1">{"TAB1",#N/A,TRUE,"GENERAL";"TAB2",#N/A,TRUE,"GENERAL";"TAB3",#N/A,TRUE,"GENERAL";"TAB4",#N/A,TRUE,"GENERAL";"TAB5",#N/A,TRUE,"GENERAL"}</definedName>
    <definedName name="______m3" hidden="1">{"via1",#N/A,TRUE,"general";"via2",#N/A,TRUE,"general";"via3",#N/A,TRUE,"general"}</definedName>
    <definedName name="______m4" hidden="1">{"TAB1",#N/A,TRUE,"GENERAL";"TAB2",#N/A,TRUE,"GENERAL";"TAB3",#N/A,TRUE,"GENERAL";"TAB4",#N/A,TRUE,"GENERAL";"TAB5",#N/A,TRUE,"GENERAL"}</definedName>
    <definedName name="______m5" hidden="1">{"via1",#N/A,TRUE,"general";"via2",#N/A,TRUE,"general";"via3",#N/A,TRUE,"general"}</definedName>
    <definedName name="______m6" hidden="1">{"TAB1",#N/A,TRUE,"GENERAL";"TAB2",#N/A,TRUE,"GENERAL";"TAB3",#N/A,TRUE,"GENERAL";"TAB4",#N/A,TRUE,"GENERAL";"TAB5",#N/A,TRUE,"GENERAL"}</definedName>
    <definedName name="______m7" hidden="1">{"TAB1",#N/A,TRUE,"GENERAL";"TAB2",#N/A,TRUE,"GENERAL";"TAB3",#N/A,TRUE,"GENERAL";"TAB4",#N/A,TRUE,"GENERAL";"TAB5",#N/A,TRUE,"GENERAL"}</definedName>
    <definedName name="______m8" hidden="1">{"via1",#N/A,TRUE,"general";"via2",#N/A,TRUE,"general";"via3",#N/A,TRUE,"general"}</definedName>
    <definedName name="______m9" hidden="1">{"via1",#N/A,TRUE,"general";"via2",#N/A,TRUE,"general";"via3",#N/A,TRUE,"general"}</definedName>
    <definedName name="______MA2" localSheetId="4">#REF!</definedName>
    <definedName name="______MA2">#REF!</definedName>
    <definedName name="______MF1">[6]precios!$B$423</definedName>
    <definedName name="______MO1">[6]precios!$B$194</definedName>
    <definedName name="______MO2">[6]precios!$B$195</definedName>
    <definedName name="______n3" hidden="1">{"TAB1",#N/A,TRUE,"GENERAL";"TAB2",#N/A,TRUE,"GENERAL";"TAB3",#N/A,TRUE,"GENERAL";"TAB4",#N/A,TRUE,"GENERAL";"TAB5",#N/A,TRUE,"GENERAL"}</definedName>
    <definedName name="______n4" hidden="1">{"via1",#N/A,TRUE,"general";"via2",#N/A,TRUE,"general";"via3",#N/A,TRUE,"general"}</definedName>
    <definedName name="______n5" hidden="1">{"TAB1",#N/A,TRUE,"GENERAL";"TAB2",#N/A,TRUE,"GENERAL";"TAB3",#N/A,TRUE,"GENERAL";"TAB4",#N/A,TRUE,"GENERAL";"TAB5",#N/A,TRUE,"GENERAL"}</definedName>
    <definedName name="______nyn7" hidden="1">{"via1",#N/A,TRUE,"general";"via2",#N/A,TRUE,"general";"via3",#N/A,TRUE,"general"}</definedName>
    <definedName name="______o4" hidden="1">{"via1",#N/A,TRUE,"general";"via2",#N/A,TRUE,"general";"via3",#N/A,TRUE,"general"}</definedName>
    <definedName name="______o5" hidden="1">{"TAB1",#N/A,TRUE,"GENERAL";"TAB2",#N/A,TRUE,"GENERAL";"TAB3",#N/A,TRUE,"GENERAL";"TAB4",#N/A,TRUE,"GENERAL";"TAB5",#N/A,TRUE,"GENERAL"}</definedName>
    <definedName name="______o6" hidden="1">{"TAB1",#N/A,TRUE,"GENERAL";"TAB2",#N/A,TRUE,"GENERAL";"TAB3",#N/A,TRUE,"GENERAL";"TAB4",#N/A,TRUE,"GENERAL";"TAB5",#N/A,TRUE,"GENERAL"}</definedName>
    <definedName name="______o7" hidden="1">{"TAB1",#N/A,TRUE,"GENERAL";"TAB2",#N/A,TRUE,"GENERAL";"TAB3",#N/A,TRUE,"GENERAL";"TAB4",#N/A,TRUE,"GENERAL";"TAB5",#N/A,TRUE,"GENERAL"}</definedName>
    <definedName name="______o8" hidden="1">{"via1",#N/A,TRUE,"general";"via2",#N/A,TRUE,"general";"via3",#N/A,TRUE,"general"}</definedName>
    <definedName name="______o9" hidden="1">{"TAB1",#N/A,TRUE,"GENERAL";"TAB2",#N/A,TRUE,"GENERAL";"TAB3",#N/A,TRUE,"GENERAL";"TAB4",#N/A,TRUE,"GENERAL";"TAB5",#N/A,TRUE,"GENERAL"}</definedName>
    <definedName name="______OPC1">#REF!</definedName>
    <definedName name="______p6" hidden="1">{"via1",#N/A,TRUE,"general";"via2",#N/A,TRUE,"general";"via3",#N/A,TRUE,"general"}</definedName>
    <definedName name="______p7" hidden="1">{"via1",#N/A,TRUE,"general";"via2",#N/A,TRUE,"general";"via3",#N/A,TRUE,"general"}</definedName>
    <definedName name="______p8" hidden="1">{"TAB1",#N/A,TRUE,"GENERAL";"TAB2",#N/A,TRUE,"GENERAL";"TAB3",#N/A,TRUE,"GENERAL";"TAB4",#N/A,TRUE,"GENERAL";"TAB5",#N/A,TRUE,"GENERAL"}</definedName>
    <definedName name="______par1">#REF!</definedName>
    <definedName name="______par2">#REF!</definedName>
    <definedName name="______par3">#REF!</definedName>
    <definedName name="______PJ50" localSheetId="4">#REF!</definedName>
    <definedName name="______PJ50">#REF!</definedName>
    <definedName name="______pj51" localSheetId="4">#N/A</definedName>
    <definedName name="______pj51">#REF!</definedName>
    <definedName name="______r" hidden="1">{"TAB1",#N/A,TRUE,"GENERAL";"TAB2",#N/A,TRUE,"GENERAL";"TAB3",#N/A,TRUE,"GENERAL";"TAB4",#N/A,TRUE,"GENERAL";"TAB5",#N/A,TRUE,"GENERAL"}</definedName>
    <definedName name="______r4r" hidden="1">{"via1",#N/A,TRUE,"general";"via2",#N/A,TRUE,"general";"via3",#N/A,TRUE,"general"}</definedName>
    <definedName name="______rc" localSheetId="4">#N/A</definedName>
    <definedName name="______rc">#REF!</definedName>
    <definedName name="______rtu6" hidden="1">{"via1",#N/A,TRUE,"general";"via2",#N/A,TRUE,"general";"via3",#N/A,TRUE,"general"}</definedName>
    <definedName name="______s1" hidden="1">{"via1",#N/A,TRUE,"general";"via2",#N/A,TRUE,"general";"via3",#N/A,TRUE,"general"}</definedName>
    <definedName name="______s2" hidden="1">{"TAB1",#N/A,TRUE,"GENERAL";"TAB2",#N/A,TRUE,"GENERAL";"TAB3",#N/A,TRUE,"GENERAL";"TAB4",#N/A,TRUE,"GENERAL";"TAB5",#N/A,TRUE,"GENERAL"}</definedName>
    <definedName name="______s3" hidden="1">{"TAB1",#N/A,TRUE,"GENERAL";"TAB2",#N/A,TRUE,"GENERAL";"TAB3",#N/A,TRUE,"GENERAL";"TAB4",#N/A,TRUE,"GENERAL";"TAB5",#N/A,TRUE,"GENERAL"}</definedName>
    <definedName name="______s4" hidden="1">{"via1",#N/A,TRUE,"general";"via2",#N/A,TRUE,"general";"via3",#N/A,TRUE,"general"}</definedName>
    <definedName name="______s5" hidden="1">{"via1",#N/A,TRUE,"general";"via2",#N/A,TRUE,"general";"via3",#N/A,TRUE,"general"}</definedName>
    <definedName name="______s6" hidden="1">{"TAB1",#N/A,TRUE,"GENERAL";"TAB2",#N/A,TRUE,"GENERAL";"TAB3",#N/A,TRUE,"GENERAL";"TAB4",#N/A,TRUE,"GENERAL";"TAB5",#N/A,TRUE,"GENERAL"}</definedName>
    <definedName name="______s7" hidden="1">{"via1",#N/A,TRUE,"general";"via2",#N/A,TRUE,"general";"via3",#N/A,TRUE,"general"}</definedName>
    <definedName name="______SBC1">#REF!</definedName>
    <definedName name="______SBC3">#REF!</definedName>
    <definedName name="______SBC5">#REF!</definedName>
    <definedName name="______SEC110">#REF!</definedName>
    <definedName name="______t3" hidden="1">{"TAB1",#N/A,TRUE,"GENERAL";"TAB2",#N/A,TRUE,"GENERAL";"TAB3",#N/A,TRUE,"GENERAL";"TAB4",#N/A,TRUE,"GENERAL";"TAB5",#N/A,TRUE,"GENERAL"}</definedName>
    <definedName name="______t4" hidden="1">{"via1",#N/A,TRUE,"general";"via2",#N/A,TRUE,"general";"via3",#N/A,TRUE,"general"}</definedName>
    <definedName name="______t5" hidden="1">{"TAB1",#N/A,TRUE,"GENERAL";"TAB2",#N/A,TRUE,"GENERAL";"TAB3",#N/A,TRUE,"GENERAL";"TAB4",#N/A,TRUE,"GENERAL";"TAB5",#N/A,TRUE,"GENERAL"}</definedName>
    <definedName name="______t6" hidden="1">{"via1",#N/A,TRUE,"general";"via2",#N/A,TRUE,"general";"via3",#N/A,TRUE,"general"}</definedName>
    <definedName name="______t66" hidden="1">{"TAB1",#N/A,TRUE,"GENERAL";"TAB2",#N/A,TRUE,"GENERAL";"TAB3",#N/A,TRUE,"GENERAL";"TAB4",#N/A,TRUE,"GENERAL";"TAB5",#N/A,TRUE,"GENERAL"}</definedName>
    <definedName name="______t7" hidden="1">{"via1",#N/A,TRUE,"general";"via2",#N/A,TRUE,"general";"via3",#N/A,TRUE,"general"}</definedName>
    <definedName name="______t77" hidden="1">{"TAB1",#N/A,TRUE,"GENERAL";"TAB2",#N/A,TRUE,"GENERAL";"TAB3",#N/A,TRUE,"GENERAL";"TAB4",#N/A,TRUE,"GENERAL";"TAB5",#N/A,TRUE,"GENERAL"}</definedName>
    <definedName name="______t8" hidden="1">{"TAB1",#N/A,TRUE,"GENERAL";"TAB2",#N/A,TRUE,"GENERAL";"TAB3",#N/A,TRUE,"GENERAL";"TAB4",#N/A,TRUE,"GENERAL";"TAB5",#N/A,TRUE,"GENERAL"}</definedName>
    <definedName name="______t88" hidden="1">{"via1",#N/A,TRUE,"general";"via2",#N/A,TRUE,"general";"via3",#N/A,TRUE,"general"}</definedName>
    <definedName name="______t9" hidden="1">{"TAB1",#N/A,TRUE,"GENERAL";"TAB2",#N/A,TRUE,"GENERAL";"TAB3",#N/A,TRUE,"GENERAL";"TAB4",#N/A,TRUE,"GENERAL";"TAB5",#N/A,TRUE,"GENERAL"}</definedName>
    <definedName name="______t99" hidden="1">{"via1",#N/A,TRUE,"general";"via2",#N/A,TRUE,"general";"via3",#N/A,TRUE,"general"}</definedName>
    <definedName name="______TST3">#REF!</definedName>
    <definedName name="______TUB1">#REF!</definedName>
    <definedName name="______TUB2">#REF!</definedName>
    <definedName name="______TUB4">#REF!</definedName>
    <definedName name="______u4" hidden="1">{"TAB1",#N/A,TRUE,"GENERAL";"TAB2",#N/A,TRUE,"GENERAL";"TAB3",#N/A,TRUE,"GENERAL";"TAB4",#N/A,TRUE,"GENERAL";"TAB5",#N/A,TRUE,"GENERAL"}</definedName>
    <definedName name="______u5" hidden="1">{"TAB1",#N/A,TRUE,"GENERAL";"TAB2",#N/A,TRUE,"GENERAL";"TAB3",#N/A,TRUE,"GENERAL";"TAB4",#N/A,TRUE,"GENERAL";"TAB5",#N/A,TRUE,"GENERAL"}</definedName>
    <definedName name="______u6" hidden="1">{"TAB1",#N/A,TRUE,"GENERAL";"TAB2",#N/A,TRUE,"GENERAL";"TAB3",#N/A,TRUE,"GENERAL";"TAB4",#N/A,TRUE,"GENERAL";"TAB5",#N/A,TRUE,"GENERAL"}</definedName>
    <definedName name="______u7" hidden="1">{"via1",#N/A,TRUE,"general";"via2",#N/A,TRUE,"general";"via3",#N/A,TRUE,"general"}</definedName>
    <definedName name="______u8" hidden="1">{"TAB1",#N/A,TRUE,"GENERAL";"TAB2",#N/A,TRUE,"GENERAL";"TAB3",#N/A,TRUE,"GENERAL";"TAB4",#N/A,TRUE,"GENERAL";"TAB5",#N/A,TRUE,"GENERAL"}</definedName>
    <definedName name="______u9" hidden="1">{"TAB1",#N/A,TRUE,"GENERAL";"TAB2",#N/A,TRUE,"GENERAL";"TAB3",#N/A,TRUE,"GENERAL";"TAB4",#N/A,TRUE,"GENERAL";"TAB5",#N/A,TRUE,"GENERAL"}</definedName>
    <definedName name="______ur7" hidden="1">{"TAB1",#N/A,TRUE,"GENERAL";"TAB2",#N/A,TRUE,"GENERAL";"TAB3",#N/A,TRUE,"GENERAL";"TAB4",#N/A,TRUE,"GENERAL";"TAB5",#N/A,TRUE,"GENERAL"}</definedName>
    <definedName name="______v2" hidden="1">{"via1",#N/A,TRUE,"general";"via2",#N/A,TRUE,"general";"via3",#N/A,TRUE,"general"}</definedName>
    <definedName name="______v3" hidden="1">{"TAB1",#N/A,TRUE,"GENERAL";"TAB2",#N/A,TRUE,"GENERAL";"TAB3",#N/A,TRUE,"GENERAL";"TAB4",#N/A,TRUE,"GENERAL";"TAB5",#N/A,TRUE,"GENERAL"}</definedName>
    <definedName name="______v4" hidden="1">{"TAB1",#N/A,TRUE,"GENERAL";"TAB2",#N/A,TRUE,"GENERAL";"TAB3",#N/A,TRUE,"GENERAL";"TAB4",#N/A,TRUE,"GENERAL";"TAB5",#N/A,TRUE,"GENERAL"}</definedName>
    <definedName name="______v5" hidden="1">{"TAB1",#N/A,TRUE,"GENERAL";"TAB2",#N/A,TRUE,"GENERAL";"TAB3",#N/A,TRUE,"GENERAL";"TAB4",#N/A,TRUE,"GENERAL";"TAB5",#N/A,TRUE,"GENERAL"}</definedName>
    <definedName name="______v6" hidden="1">{"TAB1",#N/A,TRUE,"GENERAL";"TAB2",#N/A,TRUE,"GENERAL";"TAB3",#N/A,TRUE,"GENERAL";"TAB4",#N/A,TRUE,"GENERAL";"TAB5",#N/A,TRUE,"GENERAL"}</definedName>
    <definedName name="______v7" hidden="1">{"via1",#N/A,TRUE,"general";"via2",#N/A,TRUE,"general";"via3",#N/A,TRUE,"general"}</definedName>
    <definedName name="______v8" hidden="1">{"TAB1",#N/A,TRUE,"GENERAL";"TAB2",#N/A,TRUE,"GENERAL";"TAB3",#N/A,TRUE,"GENERAL";"TAB4",#N/A,TRUE,"GENERAL";"TAB5",#N/A,TRUE,"GENERAL"}</definedName>
    <definedName name="______v9" hidden="1">{"TAB1",#N/A,TRUE,"GENERAL";"TAB2",#N/A,TRUE,"GENERAL";"TAB3",#N/A,TRUE,"GENERAL";"TAB4",#N/A,TRUE,"GENERAL";"TAB5",#N/A,TRUE,"GENERAL"}</definedName>
    <definedName name="______vfv4" hidden="1">{"via1",#N/A,TRUE,"general";"via2",#N/A,TRUE,"general";"via3",#N/A,TRUE,"general"}</definedName>
    <definedName name="______VPD1">[5]TARIFAS!$C$582</definedName>
    <definedName name="______VPI1">[5]TARIFAS!$C$580</definedName>
    <definedName name="______VRA1">[5]TARIFAS!$C$579</definedName>
    <definedName name="______x1" hidden="1">{"TAB1",#N/A,TRUE,"GENERAL";"TAB2",#N/A,TRUE,"GENERAL";"TAB3",#N/A,TRUE,"GENERAL";"TAB4",#N/A,TRUE,"GENERAL";"TAB5",#N/A,TRUE,"GENERAL"}</definedName>
    <definedName name="______x2" hidden="1">{"via1",#N/A,TRUE,"general";"via2",#N/A,TRUE,"general";"via3",#N/A,TRUE,"general"}</definedName>
    <definedName name="______x3" hidden="1">{"via1",#N/A,TRUE,"general";"via2",#N/A,TRUE,"general";"via3",#N/A,TRUE,"general"}</definedName>
    <definedName name="______x4" hidden="1">{"via1",#N/A,TRUE,"general";"via2",#N/A,TRUE,"general";"via3",#N/A,TRUE,"general"}</definedName>
    <definedName name="______x5" hidden="1">{"TAB1",#N/A,TRUE,"GENERAL";"TAB2",#N/A,TRUE,"GENERAL";"TAB3",#N/A,TRUE,"GENERAL";"TAB4",#N/A,TRUE,"GENERAL";"TAB5",#N/A,TRUE,"GENERAL"}</definedName>
    <definedName name="______x6" hidden="1">{"TAB1",#N/A,TRUE,"GENERAL";"TAB2",#N/A,TRUE,"GENERAL";"TAB3",#N/A,TRUE,"GENERAL";"TAB4",#N/A,TRUE,"GENERAL";"TAB5",#N/A,TRUE,"GENERAL"}</definedName>
    <definedName name="______x7" hidden="1">{"TAB1",#N/A,TRUE,"GENERAL";"TAB2",#N/A,TRUE,"GENERAL";"TAB3",#N/A,TRUE,"GENERAL";"TAB4",#N/A,TRUE,"GENERAL";"TAB5",#N/A,TRUE,"GENERAL"}</definedName>
    <definedName name="______x8" hidden="1">{"via1",#N/A,TRUE,"general";"via2",#N/A,TRUE,"general";"via3",#N/A,TRUE,"general"}</definedName>
    <definedName name="______x9" hidden="1">{"TAB1",#N/A,TRUE,"GENERAL";"TAB2",#N/A,TRUE,"GENERAL";"TAB3",#N/A,TRUE,"GENERAL";"TAB4",#N/A,TRUE,"GENERAL";"TAB5",#N/A,TRUE,"GENERAL"}</definedName>
    <definedName name="______y2" hidden="1">{"TAB1",#N/A,TRUE,"GENERAL";"TAB2",#N/A,TRUE,"GENERAL";"TAB3",#N/A,TRUE,"GENERAL";"TAB4",#N/A,TRUE,"GENERAL";"TAB5",#N/A,TRUE,"GENERAL"}</definedName>
    <definedName name="______y3" hidden="1">{"via1",#N/A,TRUE,"general";"via2",#N/A,TRUE,"general";"via3",#N/A,TRUE,"general"}</definedName>
    <definedName name="______y4" hidden="1">{"via1",#N/A,TRUE,"general";"via2",#N/A,TRUE,"general";"via3",#N/A,TRUE,"general"}</definedName>
    <definedName name="______y5" hidden="1">{"TAB1",#N/A,TRUE,"GENERAL";"TAB2",#N/A,TRUE,"GENERAL";"TAB3",#N/A,TRUE,"GENERAL";"TAB4",#N/A,TRUE,"GENERAL";"TAB5",#N/A,TRUE,"GENERAL"}</definedName>
    <definedName name="______y6" hidden="1">{"via1",#N/A,TRUE,"general";"via2",#N/A,TRUE,"general";"via3",#N/A,TRUE,"general"}</definedName>
    <definedName name="______y7" hidden="1">{"via1",#N/A,TRUE,"general";"via2",#N/A,TRUE,"general";"via3",#N/A,TRUE,"general"}</definedName>
    <definedName name="______y8" hidden="1">{"via1",#N/A,TRUE,"general";"via2",#N/A,TRUE,"general";"via3",#N/A,TRUE,"general"}</definedName>
    <definedName name="______y9" hidden="1">{"TAB1",#N/A,TRUE,"GENERAL";"TAB2",#N/A,TRUE,"GENERAL";"TAB3",#N/A,TRUE,"GENERAL";"TAB4",#N/A,TRUE,"GENERAL";"TAB5",#N/A,TRUE,"GENERAL"}</definedName>
    <definedName name="______z1" hidden="1">{"TAB1",#N/A,TRUE,"GENERAL";"TAB2",#N/A,TRUE,"GENERAL";"TAB3",#N/A,TRUE,"GENERAL";"TAB4",#N/A,TRUE,"GENERAL";"TAB5",#N/A,TRUE,"GENERAL"}</definedName>
    <definedName name="______z2" hidden="1">{"via1",#N/A,TRUE,"general";"via2",#N/A,TRUE,"general";"via3",#N/A,TRUE,"general"}</definedName>
    <definedName name="______z3" hidden="1">{"via1",#N/A,TRUE,"general";"via2",#N/A,TRUE,"general";"via3",#N/A,TRUE,"general"}</definedName>
    <definedName name="______z4" hidden="1">{"TAB1",#N/A,TRUE,"GENERAL";"TAB2",#N/A,TRUE,"GENERAL";"TAB3",#N/A,TRUE,"GENERAL";"TAB4",#N/A,TRUE,"GENERAL";"TAB5",#N/A,TRUE,"GENERAL"}</definedName>
    <definedName name="______z5" hidden="1">{"via1",#N/A,TRUE,"general";"via2",#N/A,TRUE,"general";"via3",#N/A,TRUE,"general"}</definedName>
    <definedName name="______z6" hidden="1">{"TAB1",#N/A,TRUE,"GENERAL";"TAB2",#N/A,TRUE,"GENERAL";"TAB3",#N/A,TRUE,"GENERAL";"TAB4",#N/A,TRUE,"GENERAL";"TAB5",#N/A,TRUE,"GENERAL"}</definedName>
    <definedName name="_____a1" hidden="1">{"TAB1",#N/A,TRUE,"GENERAL";"TAB2",#N/A,TRUE,"GENERAL";"TAB3",#N/A,TRUE,"GENERAL";"TAB4",#N/A,TRUE,"GENERAL";"TAB5",#N/A,TRUE,"GENERAL"}</definedName>
    <definedName name="_____A2" hidden="1">{#N/A,#N/A,FALSE,"Costos Productos 6A";#N/A,#N/A,FALSE,"Costo Unitario Total H-94-12"}</definedName>
    <definedName name="_____a3" hidden="1">{"TAB1",#N/A,TRUE,"GENERAL";"TAB2",#N/A,TRUE,"GENERAL";"TAB3",#N/A,TRUE,"GENERAL";"TAB4",#N/A,TRUE,"GENERAL";"TAB5",#N/A,TRUE,"GENERAL"}</definedName>
    <definedName name="_____a4" hidden="1">{"via1",#N/A,TRUE,"general";"via2",#N/A,TRUE,"general";"via3",#N/A,TRUE,"general"}</definedName>
    <definedName name="_____a5" hidden="1">{"TAB1",#N/A,TRUE,"GENERAL";"TAB2",#N/A,TRUE,"GENERAL";"TAB3",#N/A,TRUE,"GENERAL";"TAB4",#N/A,TRUE,"GENERAL";"TAB5",#N/A,TRUE,"GENERAL"}</definedName>
    <definedName name="_____a6" hidden="1">{"TAB1",#N/A,TRUE,"GENERAL";"TAB2",#N/A,TRUE,"GENERAL";"TAB3",#N/A,TRUE,"GENERAL";"TAB4",#N/A,TRUE,"GENERAL";"TAB5",#N/A,TRUE,"GENERAL"}</definedName>
    <definedName name="_____AFC1" localSheetId="4">[7]INV!$A$25:$D$28</definedName>
    <definedName name="_____AFC1">#REF!</definedName>
    <definedName name="_____AFC3" localSheetId="4">[7]INV!$F$25:$I$28</definedName>
    <definedName name="_____AFC3">#REF!</definedName>
    <definedName name="_____AFC5" localSheetId="4">[7]INV!$K$25:$N$28</definedName>
    <definedName name="_____AFC5">#REF!</definedName>
    <definedName name="_____apu11">#REF!</definedName>
    <definedName name="_____APU221" localSheetId="4">#N/A</definedName>
    <definedName name="_____APU221">#REF!</definedName>
    <definedName name="_____apu29">#REF!</definedName>
    <definedName name="_____APU465" localSheetId="4">#N/A</definedName>
    <definedName name="_____APU465">#REF!</definedName>
    <definedName name="_____ARA1">#REF!</definedName>
    <definedName name="_____ARA2">#REF!</definedName>
    <definedName name="_____b2" hidden="1">{"TAB1",#N/A,TRUE,"GENERAL";"TAB2",#N/A,TRUE,"GENERAL";"TAB3",#N/A,TRUE,"GENERAL";"TAB4",#N/A,TRUE,"GENERAL";"TAB5",#N/A,TRUE,"GENERAL"}</definedName>
    <definedName name="_____b3" hidden="1">{"TAB1",#N/A,TRUE,"GENERAL";"TAB2",#N/A,TRUE,"GENERAL";"TAB3",#N/A,TRUE,"GENERAL";"TAB4",#N/A,TRUE,"GENERAL";"TAB5",#N/A,TRUE,"GENERAL"}</definedName>
    <definedName name="_____b4" hidden="1">{"TAB1",#N/A,TRUE,"GENERAL";"TAB2",#N/A,TRUE,"GENERAL";"TAB3",#N/A,TRUE,"GENERAL";"TAB4",#N/A,TRUE,"GENERAL";"TAB5",#N/A,TRUE,"GENERAL"}</definedName>
    <definedName name="_____b5" hidden="1">{"TAB1",#N/A,TRUE,"GENERAL";"TAB2",#N/A,TRUE,"GENERAL";"TAB3",#N/A,TRUE,"GENERAL";"TAB4",#N/A,TRUE,"GENERAL";"TAB5",#N/A,TRUE,"GENERAL"}</definedName>
    <definedName name="_____b6" hidden="1">{"TAB1",#N/A,TRUE,"GENERAL";"TAB2",#N/A,TRUE,"GENERAL";"TAB3",#N/A,TRUE,"GENERAL";"TAB4",#N/A,TRUE,"GENERAL";"TAB5",#N/A,TRUE,"GENERAL"}</definedName>
    <definedName name="_____b7" hidden="1">{"via1",#N/A,TRUE,"general";"via2",#N/A,TRUE,"general";"via3",#N/A,TRUE,"general"}</definedName>
    <definedName name="_____b8" hidden="1">{"via1",#N/A,TRUE,"general";"via2",#N/A,TRUE,"general";"via3",#N/A,TRUE,"general"}</definedName>
    <definedName name="_____bb9" hidden="1">{"TAB1",#N/A,TRUE,"GENERAL";"TAB2",#N/A,TRUE,"GENERAL";"TAB3",#N/A,TRUE,"GENERAL";"TAB4",#N/A,TRUE,"GENERAL";"TAB5",#N/A,TRUE,"GENERAL"}</definedName>
    <definedName name="_____bgb5" hidden="1">{"TAB1",#N/A,TRUE,"GENERAL";"TAB2",#N/A,TRUE,"GENERAL";"TAB3",#N/A,TRUE,"GENERAL";"TAB4",#N/A,TRUE,"GENERAL";"TAB5",#N/A,TRUE,"GENERAL"}</definedName>
    <definedName name="_____BGC1" localSheetId="4">[7]INV!$A$5:$D$8</definedName>
    <definedName name="_____BGC1">#REF!</definedName>
    <definedName name="_____BGC3" localSheetId="4">[7]INV!$F$5:$I$8</definedName>
    <definedName name="_____BGC3">#REF!</definedName>
    <definedName name="_____BGC5" localSheetId="4">[7]INV!$K$5:$N$8</definedName>
    <definedName name="_____BGC5">#REF!</definedName>
    <definedName name="_____CAC1" localSheetId="4">[7]INV!$A$19:$D$22</definedName>
    <definedName name="_____CAC1">#REF!</definedName>
    <definedName name="_____CAC3" localSheetId="4">[7]INV!$F$19:$I$22</definedName>
    <definedName name="_____CAC3">#REF!</definedName>
    <definedName name="_____CAC5" localSheetId="4">[7]INV!$K$19:$N$22</definedName>
    <definedName name="_____CAC5">#REF!</definedName>
    <definedName name="_____cua1">'[3]ALCANTARILLADO RAS'!$A$4:$B$14</definedName>
    <definedName name="_____DAT1">#REF!</definedName>
    <definedName name="_____DAT2">#REF!</definedName>
    <definedName name="_____DAT3">#REF!</definedName>
    <definedName name="_____DAT4">#REF!</definedName>
    <definedName name="_____DMD1">#REF!</definedName>
    <definedName name="_____DUC2000">#REF!</definedName>
    <definedName name="_____DUC3000">#REF!</definedName>
    <definedName name="_____DUC4000">#REF!</definedName>
    <definedName name="_____eje1">#REF!</definedName>
    <definedName name="_____eje2">#REF!</definedName>
    <definedName name="_____eje3">#REF!</definedName>
    <definedName name="_____eje4">#REF!</definedName>
    <definedName name="_____eje5">#REF!</definedName>
    <definedName name="_____eje6">#REF!</definedName>
    <definedName name="_____eje7">#REF!</definedName>
    <definedName name="_____eje8">#REF!</definedName>
    <definedName name="_____eje9">#REF!</definedName>
    <definedName name="_____EQM2">[6]precios!$B$97</definedName>
    <definedName name="_____EQM3">[6]precios!$B$98</definedName>
    <definedName name="_____EQP14">[6]precios!$B$34</definedName>
    <definedName name="_____EQP25">[6]precios!$B$45</definedName>
    <definedName name="_____EQP35">[6]precios!$B$55</definedName>
    <definedName name="_____EQP43">[6]precios!$B$63</definedName>
    <definedName name="_____EQP5">[6]precios!$B$25</definedName>
    <definedName name="_____EQP50">[6]precios!$B$70</definedName>
    <definedName name="_____EQP52">[6]precios!$B$72</definedName>
    <definedName name="_____EQP54">[6]precios!$B$74</definedName>
    <definedName name="_____EST1" localSheetId="4">#REF!</definedName>
    <definedName name="_____EST1">#REF!</definedName>
    <definedName name="_____EST10" localSheetId="4">#REF!</definedName>
    <definedName name="_____EST10">#REF!</definedName>
    <definedName name="_____EST11" localSheetId="4">#REF!</definedName>
    <definedName name="_____EST11">#REF!</definedName>
    <definedName name="_____EST12" localSheetId="4">#REF!</definedName>
    <definedName name="_____EST12">#REF!</definedName>
    <definedName name="_____EST13" localSheetId="4">#REF!</definedName>
    <definedName name="_____EST13">#REF!</definedName>
    <definedName name="_____EST14" localSheetId="4">#REF!</definedName>
    <definedName name="_____EST14">#REF!</definedName>
    <definedName name="_____EST15" localSheetId="4">#REF!</definedName>
    <definedName name="_____EST15">#REF!</definedName>
    <definedName name="_____EST16" localSheetId="4">#REF!</definedName>
    <definedName name="_____EST16">#REF!</definedName>
    <definedName name="_____EST17" localSheetId="4">#REF!</definedName>
    <definedName name="_____EST17">#REF!</definedName>
    <definedName name="_____EST18" localSheetId="4">#REF!</definedName>
    <definedName name="_____EST18">#REF!</definedName>
    <definedName name="_____EST19" localSheetId="4">#REF!</definedName>
    <definedName name="_____EST19">#REF!</definedName>
    <definedName name="_____EST2" localSheetId="4">#REF!</definedName>
    <definedName name="_____EST2">#REF!</definedName>
    <definedName name="_____EST3" localSheetId="4">#REF!</definedName>
    <definedName name="_____EST3">#REF!</definedName>
    <definedName name="_____EST4" localSheetId="4">#REF!</definedName>
    <definedName name="_____EST4">#REF!</definedName>
    <definedName name="_____EST5" localSheetId="4">#REF!</definedName>
    <definedName name="_____EST5">#REF!</definedName>
    <definedName name="_____EST6">#REF!</definedName>
    <definedName name="_____EST7" localSheetId="4">#REF!</definedName>
    <definedName name="_____EST7">#REF!</definedName>
    <definedName name="_____EST8" localSheetId="4">#REF!</definedName>
    <definedName name="_____EST8">#REF!</definedName>
    <definedName name="_____EST9" localSheetId="4">#REF!</definedName>
    <definedName name="_____EST9">#REF!</definedName>
    <definedName name="_____EXC1" localSheetId="4">#REF!</definedName>
    <definedName name="_____EXC1">#REF!</definedName>
    <definedName name="_____EXC10" localSheetId="4">#REF!</definedName>
    <definedName name="_____EXC10">#REF!</definedName>
    <definedName name="_____EXC11" localSheetId="4">#REF!</definedName>
    <definedName name="_____EXC11">#REF!</definedName>
    <definedName name="_____EXC12" localSheetId="4">#REF!</definedName>
    <definedName name="_____EXC12">#REF!</definedName>
    <definedName name="_____EXC2" localSheetId="4">#REF!</definedName>
    <definedName name="_____EXC2">#REF!</definedName>
    <definedName name="_____EXC3" localSheetId="4">#REF!</definedName>
    <definedName name="_____EXC3">#REF!</definedName>
    <definedName name="_____EXC4" localSheetId="4">#REF!</definedName>
    <definedName name="_____EXC4">#REF!</definedName>
    <definedName name="_____EXC5" localSheetId="4">#REF!</definedName>
    <definedName name="_____EXC5">#REF!</definedName>
    <definedName name="_____EXC6" localSheetId="4">#REF!</definedName>
    <definedName name="_____EXC6">#REF!</definedName>
    <definedName name="_____EXC7" localSheetId="4">#REF!</definedName>
    <definedName name="_____EXC7">#REF!</definedName>
    <definedName name="_____EXC8" localSheetId="4">#REF!</definedName>
    <definedName name="_____EXC8">#REF!</definedName>
    <definedName name="_____EXC9" localSheetId="4">#REF!</definedName>
    <definedName name="_____EXC9">#REF!</definedName>
    <definedName name="_____f">#REF!</definedName>
    <definedName name="_____FS01">#NAME?</definedName>
    <definedName name="_____g2" hidden="1">{"TAB1",#N/A,TRUE,"GENERAL";"TAB2",#N/A,TRUE,"GENERAL";"TAB3",#N/A,TRUE,"GENERAL";"TAB4",#N/A,TRUE,"GENERAL";"TAB5",#N/A,TRUE,"GENERAL"}</definedName>
    <definedName name="_____g3" hidden="1">{"via1",#N/A,TRUE,"general";"via2",#N/A,TRUE,"general";"via3",#N/A,TRUE,"general"}</definedName>
    <definedName name="_____g4" hidden="1">{"via1",#N/A,TRUE,"general";"via2",#N/A,TRUE,"general";"via3",#N/A,TRUE,"general"}</definedName>
    <definedName name="_____g5" hidden="1">{"via1",#N/A,TRUE,"general";"via2",#N/A,TRUE,"general";"via3",#N/A,TRUE,"general"}</definedName>
    <definedName name="_____g6" hidden="1">{"via1",#N/A,TRUE,"general";"via2",#N/A,TRUE,"general";"via3",#N/A,TRUE,"general"}</definedName>
    <definedName name="_____g7" hidden="1">{"TAB1",#N/A,TRUE,"GENERAL";"TAB2",#N/A,TRUE,"GENERAL";"TAB3",#N/A,TRUE,"GENERAL";"TAB4",#N/A,TRUE,"GENERAL";"TAB5",#N/A,TRUE,"GENERAL"}</definedName>
    <definedName name="_____Gav2">[4]Gaviones!#REF!</definedName>
    <definedName name="_____Gav3">[4]Gaviones!#REF!</definedName>
    <definedName name="_____Gav4">[4]Gaviones!#REF!</definedName>
    <definedName name="_____Gav5">[4]Gaviones!#REF!</definedName>
    <definedName name="_____GR1" hidden="1">{"TAB1",#N/A,TRUE,"GENERAL";"TAB2",#N/A,TRUE,"GENERAL";"TAB3",#N/A,TRUE,"GENERAL";"TAB4",#N/A,TRUE,"GENERAL";"TAB5",#N/A,TRUE,"GENERAL"}</definedName>
    <definedName name="_____gtr4" hidden="1">{"via1",#N/A,TRUE,"general";"via2",#N/A,TRUE,"general";"via3",#N/A,TRUE,"general"}</definedName>
    <definedName name="_____h2" hidden="1">{"via1",#N/A,TRUE,"general";"via2",#N/A,TRUE,"general";"via3",#N/A,TRUE,"general"}</definedName>
    <definedName name="_____h3" hidden="1">{"via1",#N/A,TRUE,"general";"via2",#N/A,TRUE,"general";"via3",#N/A,TRUE,"general"}</definedName>
    <definedName name="_____h4" hidden="1">{"TAB1",#N/A,TRUE,"GENERAL";"TAB2",#N/A,TRUE,"GENERAL";"TAB3",#N/A,TRUE,"GENERAL";"TAB4",#N/A,TRUE,"GENERAL";"TAB5",#N/A,TRUE,"GENERAL"}</definedName>
    <definedName name="_____h5" hidden="1">{"TAB1",#N/A,TRUE,"GENERAL";"TAB2",#N/A,TRUE,"GENERAL";"TAB3",#N/A,TRUE,"GENERAL";"TAB4",#N/A,TRUE,"GENERAL";"TAB5",#N/A,TRUE,"GENERAL"}</definedName>
    <definedName name="_____h6" hidden="1">{"via1",#N/A,TRUE,"general";"via2",#N/A,TRUE,"general";"via3",#N/A,TRUE,"general"}</definedName>
    <definedName name="_____h7" hidden="1">{"TAB1",#N/A,TRUE,"GENERAL";"TAB2",#N/A,TRUE,"GENERAL";"TAB3",#N/A,TRUE,"GENERAL";"TAB4",#N/A,TRUE,"GENERAL";"TAB5",#N/A,TRUE,"GENERAL"}</definedName>
    <definedName name="_____h8" hidden="1">{"via1",#N/A,TRUE,"general";"via2",#N/A,TRUE,"general";"via3",#N/A,TRUE,"general"}</definedName>
    <definedName name="_____hfh7" hidden="1">{"via1",#N/A,TRUE,"general";"via2",#N/A,TRUE,"general";"via3",#N/A,TRUE,"general"}</definedName>
    <definedName name="_____HOJ66">#REF!</definedName>
    <definedName name="_____HOJ88">#REF!</definedName>
    <definedName name="_____i1">#REF!</definedName>
    <definedName name="_____i4" hidden="1">{"via1",#N/A,TRUE,"general";"via2",#N/A,TRUE,"general";"via3",#N/A,TRUE,"general"}</definedName>
    <definedName name="_____i5" hidden="1">{"TAB1",#N/A,TRUE,"GENERAL";"TAB2",#N/A,TRUE,"GENERAL";"TAB3",#N/A,TRUE,"GENERAL";"TAB4",#N/A,TRUE,"GENERAL";"TAB5",#N/A,TRUE,"GENERAL"}</definedName>
    <definedName name="_____i6" hidden="1">{"TAB1",#N/A,TRUE,"GENERAL";"TAB2",#N/A,TRUE,"GENERAL";"TAB3",#N/A,TRUE,"GENERAL";"TAB4",#N/A,TRUE,"GENERAL";"TAB5",#N/A,TRUE,"GENERAL"}</definedName>
    <definedName name="_____i7" hidden="1">{"via1",#N/A,TRUE,"general";"via2",#N/A,TRUE,"general";"via3",#N/A,TRUE,"general"}</definedName>
    <definedName name="_____i77" hidden="1">{"TAB1",#N/A,TRUE,"GENERAL";"TAB2",#N/A,TRUE,"GENERAL";"TAB3",#N/A,TRUE,"GENERAL";"TAB4",#N/A,TRUE,"GENERAL";"TAB5",#N/A,TRUE,"GENERAL"}</definedName>
    <definedName name="_____i8" hidden="1">{"via1",#N/A,TRUE,"general";"via2",#N/A,TRUE,"general";"via3",#N/A,TRUE,"general"}</definedName>
    <definedName name="_____i9" hidden="1">{"TAB1",#N/A,TRUE,"GENERAL";"TAB2",#N/A,TRUE,"GENERAL";"TAB3",#N/A,TRUE,"GENERAL";"TAB4",#N/A,TRUE,"GENERAL";"TAB5",#N/A,TRUE,"GENERAL"}</definedName>
    <definedName name="_____INT110">#REF!</definedName>
    <definedName name="_____INT220">#REF!</definedName>
    <definedName name="_____ITM4">#REF!</definedName>
    <definedName name="_____k3" hidden="1">{"TAB1",#N/A,TRUE,"GENERAL";"TAB2",#N/A,TRUE,"GENERAL";"TAB3",#N/A,TRUE,"GENERAL";"TAB4",#N/A,TRUE,"GENERAL";"TAB5",#N/A,TRUE,"GENERAL"}</definedName>
    <definedName name="_____k4" hidden="1">{"via1",#N/A,TRUE,"general";"via2",#N/A,TRUE,"general";"via3",#N/A,TRUE,"general"}</definedName>
    <definedName name="_____k5" hidden="1">{"via1",#N/A,TRUE,"general";"via2",#N/A,TRUE,"general";"via3",#N/A,TRUE,"general"}</definedName>
    <definedName name="_____k6" hidden="1">{"TAB1",#N/A,TRUE,"GENERAL";"TAB2",#N/A,TRUE,"GENERAL";"TAB3",#N/A,TRUE,"GENERAL";"TAB4",#N/A,TRUE,"GENERAL";"TAB5",#N/A,TRUE,"GENERAL"}</definedName>
    <definedName name="_____k7" hidden="1">{"via1",#N/A,TRUE,"general";"via2",#N/A,TRUE,"general";"via3",#N/A,TRUE,"general"}</definedName>
    <definedName name="_____k8" hidden="1">{"via1",#N/A,TRUE,"general";"via2",#N/A,TRUE,"general";"via3",#N/A,TRUE,"general"}</definedName>
    <definedName name="_____k9" hidden="1">{"TAB1",#N/A,TRUE,"GENERAL";"TAB2",#N/A,TRUE,"GENERAL";"TAB3",#N/A,TRUE,"GENERAL";"TAB4",#N/A,TRUE,"GENERAL";"TAB5",#N/A,TRUE,"GENERAL"}</definedName>
    <definedName name="_____kjk6" hidden="1">{"TAB1",#N/A,TRUE,"GENERAL";"TAB2",#N/A,TRUE,"GENERAL";"TAB3",#N/A,TRUE,"GENERAL";"TAB4",#N/A,TRUE,"GENERAL";"TAB5",#N/A,TRUE,"GENERAL"}</definedName>
    <definedName name="_____m3" hidden="1">{"via1",#N/A,TRUE,"general";"via2",#N/A,TRUE,"general";"via3",#N/A,TRUE,"general"}</definedName>
    <definedName name="_____m4" hidden="1">{"TAB1",#N/A,TRUE,"GENERAL";"TAB2",#N/A,TRUE,"GENERAL";"TAB3",#N/A,TRUE,"GENERAL";"TAB4",#N/A,TRUE,"GENERAL";"TAB5",#N/A,TRUE,"GENERAL"}</definedName>
    <definedName name="_____m5" hidden="1">{"via1",#N/A,TRUE,"general";"via2",#N/A,TRUE,"general";"via3",#N/A,TRUE,"general"}</definedName>
    <definedName name="_____m6" hidden="1">{"TAB1",#N/A,TRUE,"GENERAL";"TAB2",#N/A,TRUE,"GENERAL";"TAB3",#N/A,TRUE,"GENERAL";"TAB4",#N/A,TRUE,"GENERAL";"TAB5",#N/A,TRUE,"GENERAL"}</definedName>
    <definedName name="_____m7" hidden="1">{"TAB1",#N/A,TRUE,"GENERAL";"TAB2",#N/A,TRUE,"GENERAL";"TAB3",#N/A,TRUE,"GENERAL";"TAB4",#N/A,TRUE,"GENERAL";"TAB5",#N/A,TRUE,"GENERAL"}</definedName>
    <definedName name="_____m8" hidden="1">{"via1",#N/A,TRUE,"general";"via2",#N/A,TRUE,"general";"via3",#N/A,TRUE,"general"}</definedName>
    <definedName name="_____m9" hidden="1">{"via1",#N/A,TRUE,"general";"via2",#N/A,TRUE,"general";"via3",#N/A,TRUE,"general"}</definedName>
    <definedName name="_____MA2" localSheetId="4">#REF!</definedName>
    <definedName name="_____MA2">#REF!</definedName>
    <definedName name="_____MC1">[6]precios!$B$253</definedName>
    <definedName name="_____MC16">[6]precios!$B$268</definedName>
    <definedName name="_____MC3">[6]precios!$B$255</definedName>
    <definedName name="_____MC4">[6]precios!$B$256</definedName>
    <definedName name="_____MC6">[6]precios!$B$258</definedName>
    <definedName name="_____mes1">#REF!</definedName>
    <definedName name="_____Mes2">#REF!</definedName>
    <definedName name="_____Mes3">#REF!</definedName>
    <definedName name="_____MF13">[6]precios!$B$435</definedName>
    <definedName name="_____MF15">[6]precios!$B$437</definedName>
    <definedName name="_____MF17">[6]precios!$B$439</definedName>
    <definedName name="_____MF21">[6]precios!$B$443</definedName>
    <definedName name="_____MG12">[6]precios!$B$229</definedName>
    <definedName name="_____MG3">[6]precios!$B$220</definedName>
    <definedName name="_____MG30">[6]precios!$B$247</definedName>
    <definedName name="_____MG4">[6]precios!$B$221</definedName>
    <definedName name="_____MH18">[6]precios!$B$305</definedName>
    <definedName name="_____MH3">[6]precios!$B$290</definedName>
    <definedName name="_____MH4">[6]precios!$B$291</definedName>
    <definedName name="_____MM18">[6]precios!$B$360</definedName>
    <definedName name="_____MO5">[6]precios!$B$198</definedName>
    <definedName name="_____MT31">[6]precios!$B$408</definedName>
    <definedName name="_____MV1">[6]precios!$B$458</definedName>
    <definedName name="_____MV11">[6]precios!$B$468</definedName>
    <definedName name="_____MV31">[6]precios!$B$488</definedName>
    <definedName name="_____MV36">[6]precios!$B$493</definedName>
    <definedName name="_____MV37">[6]precios!$B$494</definedName>
    <definedName name="_____MV38">[6]precios!$B$495</definedName>
    <definedName name="_____MV39">[6]precios!$B$496</definedName>
    <definedName name="_____n3" hidden="1">{"TAB1",#N/A,TRUE,"GENERAL";"TAB2",#N/A,TRUE,"GENERAL";"TAB3",#N/A,TRUE,"GENERAL";"TAB4",#N/A,TRUE,"GENERAL";"TAB5",#N/A,TRUE,"GENERAL"}</definedName>
    <definedName name="_____n4" hidden="1">{"via1",#N/A,TRUE,"general";"via2",#N/A,TRUE,"general";"via3",#N/A,TRUE,"general"}</definedName>
    <definedName name="_____n5" hidden="1">{"TAB1",#N/A,TRUE,"GENERAL";"TAB2",#N/A,TRUE,"GENERAL";"TAB3",#N/A,TRUE,"GENERAL";"TAB4",#N/A,TRUE,"GENERAL";"TAB5",#N/A,TRUE,"GENERAL"}</definedName>
    <definedName name="_____nyn7" hidden="1">{"via1",#N/A,TRUE,"general";"via2",#N/A,TRUE,"general";"via3",#N/A,TRUE,"general"}</definedName>
    <definedName name="_____o4" hidden="1">{"via1",#N/A,TRUE,"general";"via2",#N/A,TRUE,"general";"via3",#N/A,TRUE,"general"}</definedName>
    <definedName name="_____o5" hidden="1">{"TAB1",#N/A,TRUE,"GENERAL";"TAB2",#N/A,TRUE,"GENERAL";"TAB3",#N/A,TRUE,"GENERAL";"TAB4",#N/A,TRUE,"GENERAL";"TAB5",#N/A,TRUE,"GENERAL"}</definedName>
    <definedName name="_____o6" hidden="1">{"TAB1",#N/A,TRUE,"GENERAL";"TAB2",#N/A,TRUE,"GENERAL";"TAB3",#N/A,TRUE,"GENERAL";"TAB4",#N/A,TRUE,"GENERAL";"TAB5",#N/A,TRUE,"GENERAL"}</definedName>
    <definedName name="_____o7" hidden="1">{"TAB1",#N/A,TRUE,"GENERAL";"TAB2",#N/A,TRUE,"GENERAL";"TAB3",#N/A,TRUE,"GENERAL";"TAB4",#N/A,TRUE,"GENERAL";"TAB5",#N/A,TRUE,"GENERAL"}</definedName>
    <definedName name="_____o8" hidden="1">{"via1",#N/A,TRUE,"general";"via2",#N/A,TRUE,"general";"via3",#N/A,TRUE,"general"}</definedName>
    <definedName name="_____o9" hidden="1">{"TAB1",#N/A,TRUE,"GENERAL";"TAB2",#N/A,TRUE,"GENERAL";"TAB3",#N/A,TRUE,"GENERAL";"TAB4",#N/A,TRUE,"GENERAL";"TAB5",#N/A,TRUE,"GENERAL"}</definedName>
    <definedName name="_____OPC1">#REF!</definedName>
    <definedName name="_____ORO10">#REF!</definedName>
    <definedName name="_____ORO11">#REF!</definedName>
    <definedName name="_____ORO12">#REF!</definedName>
    <definedName name="_____ORO13">#REF!</definedName>
    <definedName name="_____ORO14">#REF!</definedName>
    <definedName name="_____ORO15">#REF!</definedName>
    <definedName name="_____ORO16">#REF!</definedName>
    <definedName name="_____ORO17">#REF!</definedName>
    <definedName name="_____ORO18">#REF!</definedName>
    <definedName name="_____ORO19">#REF!</definedName>
    <definedName name="_____p6" hidden="1">{"via1",#N/A,TRUE,"general";"via2",#N/A,TRUE,"general";"via3",#N/A,TRUE,"general"}</definedName>
    <definedName name="_____p7" hidden="1">{"via1",#N/A,TRUE,"general";"via2",#N/A,TRUE,"general";"via3",#N/A,TRUE,"general"}</definedName>
    <definedName name="_____p8" hidden="1">{"TAB1",#N/A,TRUE,"GENERAL";"TAB2",#N/A,TRUE,"GENERAL";"TAB3",#N/A,TRUE,"GENERAL";"TAB4",#N/A,TRUE,"GENERAL";"TAB5",#N/A,TRUE,"GENERAL"}</definedName>
    <definedName name="_____par1">#REF!</definedName>
    <definedName name="_____par2">#REF!</definedName>
    <definedName name="_____par3">#REF!</definedName>
    <definedName name="_____PJ50" localSheetId="4">#REF!</definedName>
    <definedName name="_____PJ50">#REF!</definedName>
    <definedName name="_____pj51" localSheetId="4">#N/A</definedName>
    <definedName name="_____pj51">#REF!</definedName>
    <definedName name="_____PR1">#REF!</definedName>
    <definedName name="_____pro1">#REF!</definedName>
    <definedName name="_____pro2">#REF!</definedName>
    <definedName name="_____pro3">#REF!</definedName>
    <definedName name="_____pro4">#REF!</definedName>
    <definedName name="_____pro5">#REF!</definedName>
    <definedName name="_____pro6">#REF!</definedName>
    <definedName name="_____pro7">#REF!</definedName>
    <definedName name="_____pro8">#REF!</definedName>
    <definedName name="_____pro9">#REF!</definedName>
    <definedName name="_____r" localSheetId="4">#REF!</definedName>
    <definedName name="_____r" hidden="1">{"TAB1",#N/A,TRUE,"GENERAL";"TAB2",#N/A,TRUE,"GENERAL";"TAB3",#N/A,TRUE,"GENERAL";"TAB4",#N/A,TRUE,"GENERAL";"TAB5",#N/A,TRUE,"GENERAL"}</definedName>
    <definedName name="_____r4r" hidden="1">{"via1",#N/A,TRUE,"general";"via2",#N/A,TRUE,"general";"via3",#N/A,TRUE,"general"}</definedName>
    <definedName name="_____rc" localSheetId="4">#N/A</definedName>
    <definedName name="_____rc">#REF!</definedName>
    <definedName name="_____rtu6" hidden="1">{"via1",#N/A,TRUE,"general";"via2",#N/A,TRUE,"general";"via3",#N/A,TRUE,"general"}</definedName>
    <definedName name="_____s1" hidden="1">{"via1",#N/A,TRUE,"general";"via2",#N/A,TRUE,"general";"via3",#N/A,TRUE,"general"}</definedName>
    <definedName name="_____s2" hidden="1">{"TAB1",#N/A,TRUE,"GENERAL";"TAB2",#N/A,TRUE,"GENERAL";"TAB3",#N/A,TRUE,"GENERAL";"TAB4",#N/A,TRUE,"GENERAL";"TAB5",#N/A,TRUE,"GENERAL"}</definedName>
    <definedName name="_____s3" hidden="1">{"TAB1",#N/A,TRUE,"GENERAL";"TAB2",#N/A,TRUE,"GENERAL";"TAB3",#N/A,TRUE,"GENERAL";"TAB4",#N/A,TRUE,"GENERAL";"TAB5",#N/A,TRUE,"GENERAL"}</definedName>
    <definedName name="_____s4" hidden="1">{"via1",#N/A,TRUE,"general";"via2",#N/A,TRUE,"general";"via3",#N/A,TRUE,"general"}</definedName>
    <definedName name="_____s5" hidden="1">{"via1",#N/A,TRUE,"general";"via2",#N/A,TRUE,"general";"via3",#N/A,TRUE,"general"}</definedName>
    <definedName name="_____s6" hidden="1">{"TAB1",#N/A,TRUE,"GENERAL";"TAB2",#N/A,TRUE,"GENERAL";"TAB3",#N/A,TRUE,"GENERAL";"TAB4",#N/A,TRUE,"GENERAL";"TAB5",#N/A,TRUE,"GENERAL"}</definedName>
    <definedName name="_____s7" hidden="1">{"via1",#N/A,TRUE,"general";"via2",#N/A,TRUE,"general";"via3",#N/A,TRUE,"general"}</definedName>
    <definedName name="_____SBC1" localSheetId="4">[7]INV!$A$12:$D$15</definedName>
    <definedName name="_____SBC1">#REF!</definedName>
    <definedName name="_____SBC3" localSheetId="4">[7]INV!$F$12:$I$15</definedName>
    <definedName name="_____SBC3">#REF!</definedName>
    <definedName name="_____SBC5" localSheetId="4">[7]INV!$K$12:$N$15</definedName>
    <definedName name="_____SBC5">#REF!</definedName>
    <definedName name="_____SEC110">#REF!</definedName>
    <definedName name="_____t3" hidden="1">{"TAB1",#N/A,TRUE,"GENERAL";"TAB2",#N/A,TRUE,"GENERAL";"TAB3",#N/A,TRUE,"GENERAL";"TAB4",#N/A,TRUE,"GENERAL";"TAB5",#N/A,TRUE,"GENERAL"}</definedName>
    <definedName name="_____t4" hidden="1">{"via1",#N/A,TRUE,"general";"via2",#N/A,TRUE,"general";"via3",#N/A,TRUE,"general"}</definedName>
    <definedName name="_____t5" hidden="1">{"TAB1",#N/A,TRUE,"GENERAL";"TAB2",#N/A,TRUE,"GENERAL";"TAB3",#N/A,TRUE,"GENERAL";"TAB4",#N/A,TRUE,"GENERAL";"TAB5",#N/A,TRUE,"GENERAL"}</definedName>
    <definedName name="_____t6" hidden="1">{"via1",#N/A,TRUE,"general";"via2",#N/A,TRUE,"general";"via3",#N/A,TRUE,"general"}</definedName>
    <definedName name="_____t66" hidden="1">{"TAB1",#N/A,TRUE,"GENERAL";"TAB2",#N/A,TRUE,"GENERAL";"TAB3",#N/A,TRUE,"GENERAL";"TAB4",#N/A,TRUE,"GENERAL";"TAB5",#N/A,TRUE,"GENERAL"}</definedName>
    <definedName name="_____t7" hidden="1">{"via1",#N/A,TRUE,"general";"via2",#N/A,TRUE,"general";"via3",#N/A,TRUE,"general"}</definedName>
    <definedName name="_____t77" hidden="1">{"TAB1",#N/A,TRUE,"GENERAL";"TAB2",#N/A,TRUE,"GENERAL";"TAB3",#N/A,TRUE,"GENERAL";"TAB4",#N/A,TRUE,"GENERAL";"TAB5",#N/A,TRUE,"GENERAL"}</definedName>
    <definedName name="_____t8" hidden="1">{"TAB1",#N/A,TRUE,"GENERAL";"TAB2",#N/A,TRUE,"GENERAL";"TAB3",#N/A,TRUE,"GENERAL";"TAB4",#N/A,TRUE,"GENERAL";"TAB5",#N/A,TRUE,"GENERAL"}</definedName>
    <definedName name="_____t88" hidden="1">{"via1",#N/A,TRUE,"general";"via2",#N/A,TRUE,"general";"via3",#N/A,TRUE,"general"}</definedName>
    <definedName name="_____t9" hidden="1">{"TAB1",#N/A,TRUE,"GENERAL";"TAB2",#N/A,TRUE,"GENERAL";"TAB3",#N/A,TRUE,"GENERAL";"TAB4",#N/A,TRUE,"GENERAL";"TAB5",#N/A,TRUE,"GENERAL"}</definedName>
    <definedName name="_____t99" hidden="1">{"via1",#N/A,TRUE,"general";"via2",#N/A,TRUE,"general";"via3",#N/A,TRUE,"general"}</definedName>
    <definedName name="_____tab1">#REF!</definedName>
    <definedName name="_____tab2">#REF!</definedName>
    <definedName name="_____tab3">#REF!</definedName>
    <definedName name="_____TAB4">#REF!</definedName>
    <definedName name="_____TST3">#REF!</definedName>
    <definedName name="_____TUB1">#REF!</definedName>
    <definedName name="_____TUB2">#REF!</definedName>
    <definedName name="_____TUB4">#REF!</definedName>
    <definedName name="_____u4" hidden="1">{"TAB1",#N/A,TRUE,"GENERAL";"TAB2",#N/A,TRUE,"GENERAL";"TAB3",#N/A,TRUE,"GENERAL";"TAB4",#N/A,TRUE,"GENERAL";"TAB5",#N/A,TRUE,"GENERAL"}</definedName>
    <definedName name="_____u5" hidden="1">{"TAB1",#N/A,TRUE,"GENERAL";"TAB2",#N/A,TRUE,"GENERAL";"TAB3",#N/A,TRUE,"GENERAL";"TAB4",#N/A,TRUE,"GENERAL";"TAB5",#N/A,TRUE,"GENERAL"}</definedName>
    <definedName name="_____u6" hidden="1">{"TAB1",#N/A,TRUE,"GENERAL";"TAB2",#N/A,TRUE,"GENERAL";"TAB3",#N/A,TRUE,"GENERAL";"TAB4",#N/A,TRUE,"GENERAL";"TAB5",#N/A,TRUE,"GENERAL"}</definedName>
    <definedName name="_____u7" hidden="1">{"via1",#N/A,TRUE,"general";"via2",#N/A,TRUE,"general";"via3",#N/A,TRUE,"general"}</definedName>
    <definedName name="_____u8" hidden="1">{"TAB1",#N/A,TRUE,"GENERAL";"TAB2",#N/A,TRUE,"GENERAL";"TAB3",#N/A,TRUE,"GENERAL";"TAB4",#N/A,TRUE,"GENERAL";"TAB5",#N/A,TRUE,"GENERAL"}</definedName>
    <definedName name="_____u9" hidden="1">{"TAB1",#N/A,TRUE,"GENERAL";"TAB2",#N/A,TRUE,"GENERAL";"TAB3",#N/A,TRUE,"GENERAL";"TAB4",#N/A,TRUE,"GENERAL";"TAB5",#N/A,TRUE,"GENERAL"}</definedName>
    <definedName name="_____ur7" hidden="1">{"TAB1",#N/A,TRUE,"GENERAL";"TAB2",#N/A,TRUE,"GENERAL";"TAB3",#N/A,TRUE,"GENERAL";"TAB4",#N/A,TRUE,"GENERAL";"TAB5",#N/A,TRUE,"GENERAL"}</definedName>
    <definedName name="_____v2" hidden="1">{"via1",#N/A,TRUE,"general";"via2",#N/A,TRUE,"general";"via3",#N/A,TRUE,"general"}</definedName>
    <definedName name="_____v3" hidden="1">{"TAB1",#N/A,TRUE,"GENERAL";"TAB2",#N/A,TRUE,"GENERAL";"TAB3",#N/A,TRUE,"GENERAL";"TAB4",#N/A,TRUE,"GENERAL";"TAB5",#N/A,TRUE,"GENERAL"}</definedName>
    <definedName name="_____v4" hidden="1">{"TAB1",#N/A,TRUE,"GENERAL";"TAB2",#N/A,TRUE,"GENERAL";"TAB3",#N/A,TRUE,"GENERAL";"TAB4",#N/A,TRUE,"GENERAL";"TAB5",#N/A,TRUE,"GENERAL"}</definedName>
    <definedName name="_____v5" hidden="1">{"TAB1",#N/A,TRUE,"GENERAL";"TAB2",#N/A,TRUE,"GENERAL";"TAB3",#N/A,TRUE,"GENERAL";"TAB4",#N/A,TRUE,"GENERAL";"TAB5",#N/A,TRUE,"GENERAL"}</definedName>
    <definedName name="_____v6" hidden="1">{"TAB1",#N/A,TRUE,"GENERAL";"TAB2",#N/A,TRUE,"GENERAL";"TAB3",#N/A,TRUE,"GENERAL";"TAB4",#N/A,TRUE,"GENERAL";"TAB5",#N/A,TRUE,"GENERAL"}</definedName>
    <definedName name="_____v7" hidden="1">{"via1",#N/A,TRUE,"general";"via2",#N/A,TRUE,"general";"via3",#N/A,TRUE,"general"}</definedName>
    <definedName name="_____v8" hidden="1">{"TAB1",#N/A,TRUE,"GENERAL";"TAB2",#N/A,TRUE,"GENERAL";"TAB3",#N/A,TRUE,"GENERAL";"TAB4",#N/A,TRUE,"GENERAL";"TAB5",#N/A,TRUE,"GENERAL"}</definedName>
    <definedName name="_____v9" hidden="1">{"TAB1",#N/A,TRUE,"GENERAL";"TAB2",#N/A,TRUE,"GENERAL";"TAB3",#N/A,TRUE,"GENERAL";"TAB4",#N/A,TRUE,"GENERAL";"TAB5",#N/A,TRUE,"GENERAL"}</definedName>
    <definedName name="_____vfv4" hidden="1">{"via1",#N/A,TRUE,"general";"via2",#N/A,TRUE,"general";"via3",#N/A,TRUE,"general"}</definedName>
    <definedName name="_____VPD1">[5]TARIFAS!$C$582</definedName>
    <definedName name="_____VPI1">[5]TARIFAS!$C$580</definedName>
    <definedName name="_____VRA1">[5]TARIFAS!$C$579</definedName>
    <definedName name="_____x1" hidden="1">{"TAB1",#N/A,TRUE,"GENERAL";"TAB2",#N/A,TRUE,"GENERAL";"TAB3",#N/A,TRUE,"GENERAL";"TAB4",#N/A,TRUE,"GENERAL";"TAB5",#N/A,TRUE,"GENERAL"}</definedName>
    <definedName name="_____x2" hidden="1">{"via1",#N/A,TRUE,"general";"via2",#N/A,TRUE,"general";"via3",#N/A,TRUE,"general"}</definedName>
    <definedName name="_____x3" hidden="1">{"via1",#N/A,TRUE,"general";"via2",#N/A,TRUE,"general";"via3",#N/A,TRUE,"general"}</definedName>
    <definedName name="_____x4" hidden="1">{"via1",#N/A,TRUE,"general";"via2",#N/A,TRUE,"general";"via3",#N/A,TRUE,"general"}</definedName>
    <definedName name="_____x5" hidden="1">{"TAB1",#N/A,TRUE,"GENERAL";"TAB2",#N/A,TRUE,"GENERAL";"TAB3",#N/A,TRUE,"GENERAL";"TAB4",#N/A,TRUE,"GENERAL";"TAB5",#N/A,TRUE,"GENERAL"}</definedName>
    <definedName name="_____x6" hidden="1">{"TAB1",#N/A,TRUE,"GENERAL";"TAB2",#N/A,TRUE,"GENERAL";"TAB3",#N/A,TRUE,"GENERAL";"TAB4",#N/A,TRUE,"GENERAL";"TAB5",#N/A,TRUE,"GENERAL"}</definedName>
    <definedName name="_____x7" hidden="1">{"TAB1",#N/A,TRUE,"GENERAL";"TAB2",#N/A,TRUE,"GENERAL";"TAB3",#N/A,TRUE,"GENERAL";"TAB4",#N/A,TRUE,"GENERAL";"TAB5",#N/A,TRUE,"GENERAL"}</definedName>
    <definedName name="_____x8" hidden="1">{"via1",#N/A,TRUE,"general";"via2",#N/A,TRUE,"general";"via3",#N/A,TRUE,"general"}</definedName>
    <definedName name="_____x9" hidden="1">{"TAB1",#N/A,TRUE,"GENERAL";"TAB2",#N/A,TRUE,"GENERAL";"TAB3",#N/A,TRUE,"GENERAL";"TAB4",#N/A,TRUE,"GENERAL";"TAB5",#N/A,TRUE,"GENERAL"}</definedName>
    <definedName name="_____xlnm._FilterDatabase">#REF!</definedName>
    <definedName name="_____y2" hidden="1">{"TAB1",#N/A,TRUE,"GENERAL";"TAB2",#N/A,TRUE,"GENERAL";"TAB3",#N/A,TRUE,"GENERAL";"TAB4",#N/A,TRUE,"GENERAL";"TAB5",#N/A,TRUE,"GENERAL"}</definedName>
    <definedName name="_____y3" hidden="1">{"via1",#N/A,TRUE,"general";"via2",#N/A,TRUE,"general";"via3",#N/A,TRUE,"general"}</definedName>
    <definedName name="_____y4" hidden="1">{"via1",#N/A,TRUE,"general";"via2",#N/A,TRUE,"general";"via3",#N/A,TRUE,"general"}</definedName>
    <definedName name="_____y5" hidden="1">{"TAB1",#N/A,TRUE,"GENERAL";"TAB2",#N/A,TRUE,"GENERAL";"TAB3",#N/A,TRUE,"GENERAL";"TAB4",#N/A,TRUE,"GENERAL";"TAB5",#N/A,TRUE,"GENERAL"}</definedName>
    <definedName name="_____y6" hidden="1">{"via1",#N/A,TRUE,"general";"via2",#N/A,TRUE,"general";"via3",#N/A,TRUE,"general"}</definedName>
    <definedName name="_____y7" hidden="1">{"via1",#N/A,TRUE,"general";"via2",#N/A,TRUE,"general";"via3",#N/A,TRUE,"general"}</definedName>
    <definedName name="_____y8" hidden="1">{"via1",#N/A,TRUE,"general";"via2",#N/A,TRUE,"general";"via3",#N/A,TRUE,"general"}</definedName>
    <definedName name="_____y9" hidden="1">{"TAB1",#N/A,TRUE,"GENERAL";"TAB2",#N/A,TRUE,"GENERAL";"TAB3",#N/A,TRUE,"GENERAL";"TAB4",#N/A,TRUE,"GENERAL";"TAB5",#N/A,TRUE,"GENERAL"}</definedName>
    <definedName name="_____z1" hidden="1">{"TAB1",#N/A,TRUE,"GENERAL";"TAB2",#N/A,TRUE,"GENERAL";"TAB3",#N/A,TRUE,"GENERAL";"TAB4",#N/A,TRUE,"GENERAL";"TAB5",#N/A,TRUE,"GENERAL"}</definedName>
    <definedName name="_____z2" hidden="1">{"via1",#N/A,TRUE,"general";"via2",#N/A,TRUE,"general";"via3",#N/A,TRUE,"general"}</definedName>
    <definedName name="_____z3" hidden="1">{"via1",#N/A,TRUE,"general";"via2",#N/A,TRUE,"general";"via3",#N/A,TRUE,"general"}</definedName>
    <definedName name="_____z4" hidden="1">{"TAB1",#N/A,TRUE,"GENERAL";"TAB2",#N/A,TRUE,"GENERAL";"TAB3",#N/A,TRUE,"GENERAL";"TAB4",#N/A,TRUE,"GENERAL";"TAB5",#N/A,TRUE,"GENERAL"}</definedName>
    <definedName name="_____z5" hidden="1">{"via1",#N/A,TRUE,"general";"via2",#N/A,TRUE,"general";"via3",#N/A,TRUE,"general"}</definedName>
    <definedName name="_____z6" hidden="1">{"TAB1",#N/A,TRUE,"GENERAL";"TAB2",#N/A,TRUE,"GENERAL";"TAB3",#N/A,TRUE,"GENERAL";"TAB4",#N/A,TRUE,"GENERAL";"TAB5",#N/A,TRUE,"GENERAL"}</definedName>
    <definedName name="____a1" hidden="1">{"TAB1",#N/A,TRUE,"GENERAL";"TAB2",#N/A,TRUE,"GENERAL";"TAB3",#N/A,TRUE,"GENERAL";"TAB4",#N/A,TRUE,"GENERAL";"TAB5",#N/A,TRUE,"GENERAL"}</definedName>
    <definedName name="____A2" hidden="1">{#N/A,#N/A,FALSE,"Costos Productos 6A";#N/A,#N/A,FALSE,"Costo Unitario Total H-94-12"}</definedName>
    <definedName name="____a3" hidden="1">{"TAB1",#N/A,TRUE,"GENERAL";"TAB2",#N/A,TRUE,"GENERAL";"TAB3",#N/A,TRUE,"GENERAL";"TAB4",#N/A,TRUE,"GENERAL";"TAB5",#N/A,TRUE,"GENERAL"}</definedName>
    <definedName name="____a4" hidden="1">{"via1",#N/A,TRUE,"general";"via2",#N/A,TRUE,"general";"via3",#N/A,TRUE,"general"}</definedName>
    <definedName name="____a5" hidden="1">{"TAB1",#N/A,TRUE,"GENERAL";"TAB2",#N/A,TRUE,"GENERAL";"TAB3",#N/A,TRUE,"GENERAL";"TAB4",#N/A,TRUE,"GENERAL";"TAB5",#N/A,TRUE,"GENERAL"}</definedName>
    <definedName name="____a6" hidden="1">{"TAB1",#N/A,TRUE,"GENERAL";"TAB2",#N/A,TRUE,"GENERAL";"TAB3",#N/A,TRUE,"GENERAL";"TAB4",#N/A,TRUE,"GENERAL";"TAB5",#N/A,TRUE,"GENERAL"}</definedName>
    <definedName name="____AFC1" localSheetId="4">[7]INV!$A$25:$D$28</definedName>
    <definedName name="____AFC1">#REF!</definedName>
    <definedName name="____AFC3" localSheetId="4">[7]INV!$F$25:$I$28</definedName>
    <definedName name="____AFC3">#REF!</definedName>
    <definedName name="____AFC5" localSheetId="4">[7]INV!$K$25:$N$28</definedName>
    <definedName name="____AFC5">#REF!</definedName>
    <definedName name="____apu11">#REF!</definedName>
    <definedName name="____APU221" localSheetId="4">#N/A</definedName>
    <definedName name="____APU221">#REF!</definedName>
    <definedName name="____apu29">#REF!</definedName>
    <definedName name="____APU465" localSheetId="4">#N/A</definedName>
    <definedName name="____APU465">#REF!</definedName>
    <definedName name="____ARA1">#REF!</definedName>
    <definedName name="____ARA2">#REF!</definedName>
    <definedName name="____b2" hidden="1">{"TAB1",#N/A,TRUE,"GENERAL";"TAB2",#N/A,TRUE,"GENERAL";"TAB3",#N/A,TRUE,"GENERAL";"TAB4",#N/A,TRUE,"GENERAL";"TAB5",#N/A,TRUE,"GENERAL"}</definedName>
    <definedName name="____b3" hidden="1">{"TAB1",#N/A,TRUE,"GENERAL";"TAB2",#N/A,TRUE,"GENERAL";"TAB3",#N/A,TRUE,"GENERAL";"TAB4",#N/A,TRUE,"GENERAL";"TAB5",#N/A,TRUE,"GENERAL"}</definedName>
    <definedName name="____b4" hidden="1">{"TAB1",#N/A,TRUE,"GENERAL";"TAB2",#N/A,TRUE,"GENERAL";"TAB3",#N/A,TRUE,"GENERAL";"TAB4",#N/A,TRUE,"GENERAL";"TAB5",#N/A,TRUE,"GENERAL"}</definedName>
    <definedName name="____b5" hidden="1">{"TAB1",#N/A,TRUE,"GENERAL";"TAB2",#N/A,TRUE,"GENERAL";"TAB3",#N/A,TRUE,"GENERAL";"TAB4",#N/A,TRUE,"GENERAL";"TAB5",#N/A,TRUE,"GENERAL"}</definedName>
    <definedName name="____b6" hidden="1">{"TAB1",#N/A,TRUE,"GENERAL";"TAB2",#N/A,TRUE,"GENERAL";"TAB3",#N/A,TRUE,"GENERAL";"TAB4",#N/A,TRUE,"GENERAL";"TAB5",#N/A,TRUE,"GENERAL"}</definedName>
    <definedName name="____b7" hidden="1">{"via1",#N/A,TRUE,"general";"via2",#N/A,TRUE,"general";"via3",#N/A,TRUE,"general"}</definedName>
    <definedName name="____b8" hidden="1">{"via1",#N/A,TRUE,"general";"via2",#N/A,TRUE,"general";"via3",#N/A,TRUE,"general"}</definedName>
    <definedName name="____bb9" hidden="1">{"TAB1",#N/A,TRUE,"GENERAL";"TAB2",#N/A,TRUE,"GENERAL";"TAB3",#N/A,TRUE,"GENERAL";"TAB4",#N/A,TRUE,"GENERAL";"TAB5",#N/A,TRUE,"GENERAL"}</definedName>
    <definedName name="____bgb5" hidden="1">{"TAB1",#N/A,TRUE,"GENERAL";"TAB2",#N/A,TRUE,"GENERAL";"TAB3",#N/A,TRUE,"GENERAL";"TAB4",#N/A,TRUE,"GENERAL";"TAB5",#N/A,TRUE,"GENERAL"}</definedName>
    <definedName name="____BGC1" localSheetId="4">[7]INV!$A$5:$D$8</definedName>
    <definedName name="____BGC1">#REF!</definedName>
    <definedName name="____BGC3" localSheetId="4">[7]INV!$F$5:$I$8</definedName>
    <definedName name="____BGC3">#REF!</definedName>
    <definedName name="____BGC5" localSheetId="4">[7]INV!$K$5:$N$8</definedName>
    <definedName name="____BGC5">#REF!</definedName>
    <definedName name="____CAC1" localSheetId="4">[7]INV!$A$19:$D$22</definedName>
    <definedName name="____CAC1">#REF!</definedName>
    <definedName name="____CAC3" localSheetId="4">[7]INV!$F$19:$I$22</definedName>
    <definedName name="____CAC3">#REF!</definedName>
    <definedName name="____CAC5" localSheetId="4">[7]INV!$K$19:$N$22</definedName>
    <definedName name="____CAC5">#REF!</definedName>
    <definedName name="____con1">'[6]CUNETAS '!#REF!</definedName>
    <definedName name="____cua1">'[3]ALCANTARILLADO RAS'!$A$4:$B$14</definedName>
    <definedName name="____DAT3">#REF!</definedName>
    <definedName name="____DAT4">#REF!</definedName>
    <definedName name="____DMD1">#REF!</definedName>
    <definedName name="____DUC2000">#REF!</definedName>
    <definedName name="____DUC3000">#REF!</definedName>
    <definedName name="____DUC4000">#REF!</definedName>
    <definedName name="____eje1">#REF!</definedName>
    <definedName name="____eje2">#REF!</definedName>
    <definedName name="____eje3">#REF!</definedName>
    <definedName name="____eje4">#REF!</definedName>
    <definedName name="____eje5">#REF!</definedName>
    <definedName name="____eje6">#REF!</definedName>
    <definedName name="____eje7">#REF!</definedName>
    <definedName name="____eje8">#REF!</definedName>
    <definedName name="____eje9">#REF!</definedName>
    <definedName name="____EST1" localSheetId="4">#REF!</definedName>
    <definedName name="____EST1">#REF!</definedName>
    <definedName name="____EST10" localSheetId="4">#REF!</definedName>
    <definedName name="____EST10">#REF!</definedName>
    <definedName name="____EST11" localSheetId="4">#REF!</definedName>
    <definedName name="____EST11">#REF!</definedName>
    <definedName name="____EST12" localSheetId="4">#REF!</definedName>
    <definedName name="____EST12">#REF!</definedName>
    <definedName name="____EST13" localSheetId="4">#REF!</definedName>
    <definedName name="____EST13">#REF!</definedName>
    <definedName name="____EST14" localSheetId="4">#REF!</definedName>
    <definedName name="____EST14">#REF!</definedName>
    <definedName name="____EST15" localSheetId="4">#REF!</definedName>
    <definedName name="____EST15">#REF!</definedName>
    <definedName name="____EST16" localSheetId="4">#REF!</definedName>
    <definedName name="____EST16">#REF!</definedName>
    <definedName name="____EST17" localSheetId="4">#REF!</definedName>
    <definedName name="____EST17">#REF!</definedName>
    <definedName name="____EST18" localSheetId="4">#REF!</definedName>
    <definedName name="____EST18">#REF!</definedName>
    <definedName name="____EST19" localSheetId="4">#REF!</definedName>
    <definedName name="____EST19">#REF!</definedName>
    <definedName name="____EST2" localSheetId="4">#REF!</definedName>
    <definedName name="____EST2">#REF!</definedName>
    <definedName name="____EST3" localSheetId="4">#REF!</definedName>
    <definedName name="____EST3">#REF!</definedName>
    <definedName name="____EST4" localSheetId="4">#REF!</definedName>
    <definedName name="____EST4">#REF!</definedName>
    <definedName name="____EST5" localSheetId="4">#REF!</definedName>
    <definedName name="____EST5">#REF!</definedName>
    <definedName name="____EST6" localSheetId="4">#REF!</definedName>
    <definedName name="____EST6">#REF!</definedName>
    <definedName name="____EST7" localSheetId="4">#REF!</definedName>
    <definedName name="____EST7">#REF!</definedName>
    <definedName name="____EST8" localSheetId="4">#REF!</definedName>
    <definedName name="____EST8">#REF!</definedName>
    <definedName name="____EST9" localSheetId="4">#REF!</definedName>
    <definedName name="____EST9">#REF!</definedName>
    <definedName name="____exc1" localSheetId="4">'[6]CUNETAS '!#REF!</definedName>
    <definedName name="____EXC1">#REF!</definedName>
    <definedName name="____EXC10" localSheetId="4">#REF!</definedName>
    <definedName name="____EXC10">#REF!</definedName>
    <definedName name="____EXC11" localSheetId="4">#REF!</definedName>
    <definedName name="____EXC11">#REF!</definedName>
    <definedName name="____EXC12" localSheetId="4">#REF!</definedName>
    <definedName name="____EXC12">#REF!</definedName>
    <definedName name="____EXC2" localSheetId="4">#REF!</definedName>
    <definedName name="____EXC2">#REF!</definedName>
    <definedName name="____EXC3" localSheetId="4">#REF!</definedName>
    <definedName name="____EXC3">#REF!</definedName>
    <definedName name="____EXC4" localSheetId="4">#REF!</definedName>
    <definedName name="____EXC4">#REF!</definedName>
    <definedName name="____EXC5" localSheetId="4">#REF!</definedName>
    <definedName name="____EXC5">#REF!</definedName>
    <definedName name="____EXC6" localSheetId="4">#REF!</definedName>
    <definedName name="____EXC6">#REF!</definedName>
    <definedName name="____EXC7" localSheetId="4">#REF!</definedName>
    <definedName name="____EXC7">#REF!</definedName>
    <definedName name="____EXC8" localSheetId="4">#REF!</definedName>
    <definedName name="____EXC8">#REF!</definedName>
    <definedName name="____EXC9" localSheetId="4">#REF!</definedName>
    <definedName name="____EXC9">#REF!</definedName>
    <definedName name="____f">#REF!</definedName>
    <definedName name="____FEC5">#REF!,#REF!</definedName>
    <definedName name="____g2" hidden="1">{"TAB1",#N/A,TRUE,"GENERAL";"TAB2",#N/A,TRUE,"GENERAL";"TAB3",#N/A,TRUE,"GENERAL";"TAB4",#N/A,TRUE,"GENERAL";"TAB5",#N/A,TRUE,"GENERAL"}</definedName>
    <definedName name="____g3" hidden="1">{"via1",#N/A,TRUE,"general";"via2",#N/A,TRUE,"general";"via3",#N/A,TRUE,"general"}</definedName>
    <definedName name="____g4" hidden="1">{"via1",#N/A,TRUE,"general";"via2",#N/A,TRUE,"general";"via3",#N/A,TRUE,"general"}</definedName>
    <definedName name="____g5" hidden="1">{"via1",#N/A,TRUE,"general";"via2",#N/A,TRUE,"general";"via3",#N/A,TRUE,"general"}</definedName>
    <definedName name="____g6" hidden="1">{"via1",#N/A,TRUE,"general";"via2",#N/A,TRUE,"general";"via3",#N/A,TRUE,"general"}</definedName>
    <definedName name="____g7" hidden="1">{"TAB1",#N/A,TRUE,"GENERAL";"TAB2",#N/A,TRUE,"GENERAL";"TAB3",#N/A,TRUE,"GENERAL";"TAB4",#N/A,TRUE,"GENERAL";"TAB5",#N/A,TRUE,"GENERAL"}</definedName>
    <definedName name="____Gav2">[8]Gaviones!#REF!</definedName>
    <definedName name="____Gav3">[8]Gaviones!#REF!</definedName>
    <definedName name="____Gav4">[8]Gaviones!#REF!</definedName>
    <definedName name="____Gav5">[8]Gaviones!#REF!</definedName>
    <definedName name="____GR1" hidden="1">{"TAB1",#N/A,TRUE,"GENERAL";"TAB2",#N/A,TRUE,"GENERAL";"TAB3",#N/A,TRUE,"GENERAL";"TAB4",#N/A,TRUE,"GENERAL";"TAB5",#N/A,TRUE,"GENERAL"}</definedName>
    <definedName name="____gtr4" hidden="1">{"via1",#N/A,TRUE,"general";"via2",#N/A,TRUE,"general";"via3",#N/A,TRUE,"general"}</definedName>
    <definedName name="____h2" hidden="1">{"via1",#N/A,TRUE,"general";"via2",#N/A,TRUE,"general";"via3",#N/A,TRUE,"general"}</definedName>
    <definedName name="____h3" hidden="1">{"via1",#N/A,TRUE,"general";"via2",#N/A,TRUE,"general";"via3",#N/A,TRUE,"general"}</definedName>
    <definedName name="____h4" hidden="1">{"TAB1",#N/A,TRUE,"GENERAL";"TAB2",#N/A,TRUE,"GENERAL";"TAB3",#N/A,TRUE,"GENERAL";"TAB4",#N/A,TRUE,"GENERAL";"TAB5",#N/A,TRUE,"GENERAL"}</definedName>
    <definedName name="____h5" hidden="1">{"TAB1",#N/A,TRUE,"GENERAL";"TAB2",#N/A,TRUE,"GENERAL";"TAB3",#N/A,TRUE,"GENERAL";"TAB4",#N/A,TRUE,"GENERAL";"TAB5",#N/A,TRUE,"GENERAL"}</definedName>
    <definedName name="____h6" hidden="1">{"via1",#N/A,TRUE,"general";"via2",#N/A,TRUE,"general";"via3",#N/A,TRUE,"general"}</definedName>
    <definedName name="____h7" hidden="1">{"TAB1",#N/A,TRUE,"GENERAL";"TAB2",#N/A,TRUE,"GENERAL";"TAB3",#N/A,TRUE,"GENERAL";"TAB4",#N/A,TRUE,"GENERAL";"TAB5",#N/A,TRUE,"GENERAL"}</definedName>
    <definedName name="____h8" hidden="1">{"via1",#N/A,TRUE,"general";"via2",#N/A,TRUE,"general";"via3",#N/A,TRUE,"general"}</definedName>
    <definedName name="____hfh7" hidden="1">{"via1",#N/A,TRUE,"general";"via2",#N/A,TRUE,"general";"via3",#N/A,TRUE,"general"}</definedName>
    <definedName name="____HUM1">#REF!</definedName>
    <definedName name="____HUM2">#REF!</definedName>
    <definedName name="____i1">#REF!</definedName>
    <definedName name="____i4" hidden="1">{"via1",#N/A,TRUE,"general";"via2",#N/A,TRUE,"general";"via3",#N/A,TRUE,"general"}</definedName>
    <definedName name="____i5" hidden="1">{"TAB1",#N/A,TRUE,"GENERAL";"TAB2",#N/A,TRUE,"GENERAL";"TAB3",#N/A,TRUE,"GENERAL";"TAB4",#N/A,TRUE,"GENERAL";"TAB5",#N/A,TRUE,"GENERAL"}</definedName>
    <definedName name="____i6" hidden="1">{"TAB1",#N/A,TRUE,"GENERAL";"TAB2",#N/A,TRUE,"GENERAL";"TAB3",#N/A,TRUE,"GENERAL";"TAB4",#N/A,TRUE,"GENERAL";"TAB5",#N/A,TRUE,"GENERAL"}</definedName>
    <definedName name="____i7" hidden="1">{"via1",#N/A,TRUE,"general";"via2",#N/A,TRUE,"general";"via3",#N/A,TRUE,"general"}</definedName>
    <definedName name="____i77" hidden="1">{"TAB1",#N/A,TRUE,"GENERAL";"TAB2",#N/A,TRUE,"GENERAL";"TAB3",#N/A,TRUE,"GENERAL";"TAB4",#N/A,TRUE,"GENERAL";"TAB5",#N/A,TRUE,"GENERAL"}</definedName>
    <definedName name="____i8" hidden="1">{"via1",#N/A,TRUE,"general";"via2",#N/A,TRUE,"general";"via3",#N/A,TRUE,"general"}</definedName>
    <definedName name="____i9" hidden="1">{"TAB1",#N/A,TRUE,"GENERAL";"TAB2",#N/A,TRUE,"GENERAL";"TAB3",#N/A,TRUE,"GENERAL";"TAB4",#N/A,TRUE,"GENERAL";"TAB5",#N/A,TRUE,"GENERAL"}</definedName>
    <definedName name="____INF1">#REF!</definedName>
    <definedName name="____INT110">#REF!</definedName>
    <definedName name="____INT220">#REF!</definedName>
    <definedName name="____ITM4">#REF!</definedName>
    <definedName name="____k3" hidden="1">{"TAB1",#N/A,TRUE,"GENERAL";"TAB2",#N/A,TRUE,"GENERAL";"TAB3",#N/A,TRUE,"GENERAL";"TAB4",#N/A,TRUE,"GENERAL";"TAB5",#N/A,TRUE,"GENERAL"}</definedName>
    <definedName name="____k4" hidden="1">{"via1",#N/A,TRUE,"general";"via2",#N/A,TRUE,"general";"via3",#N/A,TRUE,"general"}</definedName>
    <definedName name="____k5" hidden="1">{"via1",#N/A,TRUE,"general";"via2",#N/A,TRUE,"general";"via3",#N/A,TRUE,"general"}</definedName>
    <definedName name="____k6" hidden="1">{"TAB1",#N/A,TRUE,"GENERAL";"TAB2",#N/A,TRUE,"GENERAL";"TAB3",#N/A,TRUE,"GENERAL";"TAB4",#N/A,TRUE,"GENERAL";"TAB5",#N/A,TRUE,"GENERAL"}</definedName>
    <definedName name="____k7" hidden="1">{"via1",#N/A,TRUE,"general";"via2",#N/A,TRUE,"general";"via3",#N/A,TRUE,"general"}</definedName>
    <definedName name="____k8" hidden="1">{"via1",#N/A,TRUE,"general";"via2",#N/A,TRUE,"general";"via3",#N/A,TRUE,"general"}</definedName>
    <definedName name="____k9" hidden="1">{"TAB1",#N/A,TRUE,"GENERAL";"TAB2",#N/A,TRUE,"GENERAL";"TAB3",#N/A,TRUE,"GENERAL";"TAB4",#N/A,TRUE,"GENERAL";"TAB5",#N/A,TRUE,"GENERAL"}</definedName>
    <definedName name="____kjk6" hidden="1">{"TAB1",#N/A,TRUE,"GENERAL";"TAB2",#N/A,TRUE,"GENERAL";"TAB3",#N/A,TRUE,"GENERAL";"TAB4",#N/A,TRUE,"GENERAL";"TAB5",#N/A,TRUE,"GENERAL"}</definedName>
    <definedName name="____m3" hidden="1">{"via1",#N/A,TRUE,"general";"via2",#N/A,TRUE,"general";"via3",#N/A,TRUE,"general"}</definedName>
    <definedName name="____m4" hidden="1">{"TAB1",#N/A,TRUE,"GENERAL";"TAB2",#N/A,TRUE,"GENERAL";"TAB3",#N/A,TRUE,"GENERAL";"TAB4",#N/A,TRUE,"GENERAL";"TAB5",#N/A,TRUE,"GENERAL"}</definedName>
    <definedName name="____m5" hidden="1">{"via1",#N/A,TRUE,"general";"via2",#N/A,TRUE,"general";"via3",#N/A,TRUE,"general"}</definedName>
    <definedName name="____m6" hidden="1">{"TAB1",#N/A,TRUE,"GENERAL";"TAB2",#N/A,TRUE,"GENERAL";"TAB3",#N/A,TRUE,"GENERAL";"TAB4",#N/A,TRUE,"GENERAL";"TAB5",#N/A,TRUE,"GENERAL"}</definedName>
    <definedName name="____m7" hidden="1">{"TAB1",#N/A,TRUE,"GENERAL";"TAB2",#N/A,TRUE,"GENERAL";"TAB3",#N/A,TRUE,"GENERAL";"TAB4",#N/A,TRUE,"GENERAL";"TAB5",#N/A,TRUE,"GENERAL"}</definedName>
    <definedName name="____m8" hidden="1">{"via1",#N/A,TRUE,"general";"via2",#N/A,TRUE,"general";"via3",#N/A,TRUE,"general"}</definedName>
    <definedName name="____m9" hidden="1">{"via1",#N/A,TRUE,"general";"via2",#N/A,TRUE,"general";"via3",#N/A,TRUE,"general"}</definedName>
    <definedName name="____MA2" localSheetId="4">#REF!</definedName>
    <definedName name="____MA2">#REF!</definedName>
    <definedName name="____mes1">#REF!</definedName>
    <definedName name="____Mes2">#REF!</definedName>
    <definedName name="____Mes3">#REF!</definedName>
    <definedName name="____n3" hidden="1">{"TAB1",#N/A,TRUE,"GENERAL";"TAB2",#N/A,TRUE,"GENERAL";"TAB3",#N/A,TRUE,"GENERAL";"TAB4",#N/A,TRUE,"GENERAL";"TAB5",#N/A,TRUE,"GENERAL"}</definedName>
    <definedName name="____n4" hidden="1">{"via1",#N/A,TRUE,"general";"via2",#N/A,TRUE,"general";"via3",#N/A,TRUE,"general"}</definedName>
    <definedName name="____n5" hidden="1">{"TAB1",#N/A,TRUE,"GENERAL";"TAB2",#N/A,TRUE,"GENERAL";"TAB3",#N/A,TRUE,"GENERAL";"TAB4",#N/A,TRUE,"GENERAL";"TAB5",#N/A,TRUE,"GENERAL"}</definedName>
    <definedName name="____nyn7" hidden="1">{"via1",#N/A,TRUE,"general";"via2",#N/A,TRUE,"general";"via3",#N/A,TRUE,"general"}</definedName>
    <definedName name="____o4" hidden="1">{"via1",#N/A,TRUE,"general";"via2",#N/A,TRUE,"general";"via3",#N/A,TRUE,"general"}</definedName>
    <definedName name="____o5" hidden="1">{"TAB1",#N/A,TRUE,"GENERAL";"TAB2",#N/A,TRUE,"GENERAL";"TAB3",#N/A,TRUE,"GENERAL";"TAB4",#N/A,TRUE,"GENERAL";"TAB5",#N/A,TRUE,"GENERAL"}</definedName>
    <definedName name="____o6" hidden="1">{"TAB1",#N/A,TRUE,"GENERAL";"TAB2",#N/A,TRUE,"GENERAL";"TAB3",#N/A,TRUE,"GENERAL";"TAB4",#N/A,TRUE,"GENERAL";"TAB5",#N/A,TRUE,"GENERAL"}</definedName>
    <definedName name="____o7" hidden="1">{"TAB1",#N/A,TRUE,"GENERAL";"TAB2",#N/A,TRUE,"GENERAL";"TAB3",#N/A,TRUE,"GENERAL";"TAB4",#N/A,TRUE,"GENERAL";"TAB5",#N/A,TRUE,"GENERAL"}</definedName>
    <definedName name="____o8" hidden="1">{"via1",#N/A,TRUE,"general";"via2",#N/A,TRUE,"general";"via3",#N/A,TRUE,"general"}</definedName>
    <definedName name="____o9" hidden="1">{"TAB1",#N/A,TRUE,"GENERAL";"TAB2",#N/A,TRUE,"GENERAL";"TAB3",#N/A,TRUE,"GENERAL";"TAB4",#N/A,TRUE,"GENERAL";"TAB5",#N/A,TRUE,"GENERAL"}</definedName>
    <definedName name="____ORO10">#REF!</definedName>
    <definedName name="____ORO11">#REF!</definedName>
    <definedName name="____ORO12">#REF!</definedName>
    <definedName name="____ORO13">#REF!</definedName>
    <definedName name="____ORO14">#REF!</definedName>
    <definedName name="____ORO15">#REF!</definedName>
    <definedName name="____ORO16">#REF!</definedName>
    <definedName name="____ORO17">#REF!</definedName>
    <definedName name="____ORO18">#REF!</definedName>
    <definedName name="____ORO19">#REF!</definedName>
    <definedName name="____p6" hidden="1">{"via1",#N/A,TRUE,"general";"via2",#N/A,TRUE,"general";"via3",#N/A,TRUE,"general"}</definedName>
    <definedName name="____p7" hidden="1">{"via1",#N/A,TRUE,"general";"via2",#N/A,TRUE,"general";"via3",#N/A,TRUE,"general"}</definedName>
    <definedName name="____p8" hidden="1">{"TAB1",#N/A,TRUE,"GENERAL";"TAB2",#N/A,TRUE,"GENERAL";"TAB3",#N/A,TRUE,"GENERAL";"TAB4",#N/A,TRUE,"GENERAL";"TAB5",#N/A,TRUE,"GENERAL"}</definedName>
    <definedName name="____par1">#REF!</definedName>
    <definedName name="____par2">#REF!</definedName>
    <definedName name="____par3">#REF!</definedName>
    <definedName name="____PJ50" localSheetId="4">#REF!</definedName>
    <definedName name="____PJ50">#REF!</definedName>
    <definedName name="____pj51" localSheetId="4">#N/A</definedName>
    <definedName name="____pj51">#REF!</definedName>
    <definedName name="____PR1">#REF!</definedName>
    <definedName name="____pro1">#REF!</definedName>
    <definedName name="____pro2">#REF!</definedName>
    <definedName name="____pro3">#REF!</definedName>
    <definedName name="____pro4">#REF!</definedName>
    <definedName name="____pro5">#REF!</definedName>
    <definedName name="____pro6">#REF!</definedName>
    <definedName name="____pro7">#REF!</definedName>
    <definedName name="____pro8">#REF!</definedName>
    <definedName name="____pro9">#REF!</definedName>
    <definedName name="____PW2">#REF!</definedName>
    <definedName name="____r" localSheetId="4">#REF!</definedName>
    <definedName name="____r" hidden="1">{"TAB1",#N/A,TRUE,"GENERAL";"TAB2",#N/A,TRUE,"GENERAL";"TAB3",#N/A,TRUE,"GENERAL";"TAB4",#N/A,TRUE,"GENERAL";"TAB5",#N/A,TRUE,"GENERAL"}</definedName>
    <definedName name="____r4r" hidden="1">{"via1",#N/A,TRUE,"general";"via2",#N/A,TRUE,"general";"via3",#N/A,TRUE,"general"}</definedName>
    <definedName name="____rc" localSheetId="4">#N/A</definedName>
    <definedName name="____rc">#REF!</definedName>
    <definedName name="____RDS1">#REF!</definedName>
    <definedName name="____rtu6" hidden="1">{"via1",#N/A,TRUE,"general";"via2",#N/A,TRUE,"general";"via3",#N/A,TRUE,"general"}</definedName>
    <definedName name="____s1" hidden="1">{"via1",#N/A,TRUE,"general";"via2",#N/A,TRUE,"general";"via3",#N/A,TRUE,"general"}</definedName>
    <definedName name="____s2" hidden="1">{"TAB1",#N/A,TRUE,"GENERAL";"TAB2",#N/A,TRUE,"GENERAL";"TAB3",#N/A,TRUE,"GENERAL";"TAB4",#N/A,TRUE,"GENERAL";"TAB5",#N/A,TRUE,"GENERAL"}</definedName>
    <definedName name="____s3" hidden="1">{"TAB1",#N/A,TRUE,"GENERAL";"TAB2",#N/A,TRUE,"GENERAL";"TAB3",#N/A,TRUE,"GENERAL";"TAB4",#N/A,TRUE,"GENERAL";"TAB5",#N/A,TRUE,"GENERAL"}</definedName>
    <definedName name="____s4" hidden="1">{"via1",#N/A,TRUE,"general";"via2",#N/A,TRUE,"general";"via3",#N/A,TRUE,"general"}</definedName>
    <definedName name="____s5" hidden="1">{"via1",#N/A,TRUE,"general";"via2",#N/A,TRUE,"general";"via3",#N/A,TRUE,"general"}</definedName>
    <definedName name="____s6" hidden="1">{"TAB1",#N/A,TRUE,"GENERAL";"TAB2",#N/A,TRUE,"GENERAL";"TAB3",#N/A,TRUE,"GENERAL";"TAB4",#N/A,TRUE,"GENERAL";"TAB5",#N/A,TRUE,"GENERAL"}</definedName>
    <definedName name="____s7" hidden="1">{"via1",#N/A,TRUE,"general";"via2",#N/A,TRUE,"general";"via3",#N/A,TRUE,"general"}</definedName>
    <definedName name="____SAL1">#REF!</definedName>
    <definedName name="____SBC1" localSheetId="4">[7]INV!$A$12:$D$15</definedName>
    <definedName name="____SBC1">#REF!</definedName>
    <definedName name="____SBC3" localSheetId="4">[7]INV!$F$12:$I$15</definedName>
    <definedName name="____SBC3">#REF!</definedName>
    <definedName name="____SBC5" localSheetId="4">[7]INV!$K$12:$N$15</definedName>
    <definedName name="____SBC5">#REF!</definedName>
    <definedName name="____SEC110">#REF!</definedName>
    <definedName name="____t3" hidden="1">{"TAB1",#N/A,TRUE,"GENERAL";"TAB2",#N/A,TRUE,"GENERAL";"TAB3",#N/A,TRUE,"GENERAL";"TAB4",#N/A,TRUE,"GENERAL";"TAB5",#N/A,TRUE,"GENERAL"}</definedName>
    <definedName name="____t4" hidden="1">{"via1",#N/A,TRUE,"general";"via2",#N/A,TRUE,"general";"via3",#N/A,TRUE,"general"}</definedName>
    <definedName name="____t5" hidden="1">{"TAB1",#N/A,TRUE,"GENERAL";"TAB2",#N/A,TRUE,"GENERAL";"TAB3",#N/A,TRUE,"GENERAL";"TAB4",#N/A,TRUE,"GENERAL";"TAB5",#N/A,TRUE,"GENERAL"}</definedName>
    <definedName name="____t6" hidden="1">{"via1",#N/A,TRUE,"general";"via2",#N/A,TRUE,"general";"via3",#N/A,TRUE,"general"}</definedName>
    <definedName name="____t66" hidden="1">{"TAB1",#N/A,TRUE,"GENERAL";"TAB2",#N/A,TRUE,"GENERAL";"TAB3",#N/A,TRUE,"GENERAL";"TAB4",#N/A,TRUE,"GENERAL";"TAB5",#N/A,TRUE,"GENERAL"}</definedName>
    <definedName name="____t7" hidden="1">{"via1",#N/A,TRUE,"general";"via2",#N/A,TRUE,"general";"via3",#N/A,TRUE,"general"}</definedName>
    <definedName name="____t77" hidden="1">{"TAB1",#N/A,TRUE,"GENERAL";"TAB2",#N/A,TRUE,"GENERAL";"TAB3",#N/A,TRUE,"GENERAL";"TAB4",#N/A,TRUE,"GENERAL";"TAB5",#N/A,TRUE,"GENERAL"}</definedName>
    <definedName name="____t8" hidden="1">{"TAB1",#N/A,TRUE,"GENERAL";"TAB2",#N/A,TRUE,"GENERAL";"TAB3",#N/A,TRUE,"GENERAL";"TAB4",#N/A,TRUE,"GENERAL";"TAB5",#N/A,TRUE,"GENERAL"}</definedName>
    <definedName name="____t88" hidden="1">{"via1",#N/A,TRUE,"general";"via2",#N/A,TRUE,"general";"via3",#N/A,TRUE,"general"}</definedName>
    <definedName name="____t9" hidden="1">{"TAB1",#N/A,TRUE,"GENERAL";"TAB2",#N/A,TRUE,"GENERAL";"TAB3",#N/A,TRUE,"GENERAL";"TAB4",#N/A,TRUE,"GENERAL";"TAB5",#N/A,TRUE,"GENERAL"}</definedName>
    <definedName name="____t99" hidden="1">{"via1",#N/A,TRUE,"general";"via2",#N/A,TRUE,"general";"via3",#N/A,TRUE,"general"}</definedName>
    <definedName name="____TA1">#REF!</definedName>
    <definedName name="____TA2">#REF!</definedName>
    <definedName name="____TA3">#REF!</definedName>
    <definedName name="____TA4">#REF!</definedName>
    <definedName name="____TA5">#REF!</definedName>
    <definedName name="____TA6">#REF!</definedName>
    <definedName name="____TA7">#REF!</definedName>
    <definedName name="____TA8">#REF!</definedName>
    <definedName name="____TA9">#REF!</definedName>
    <definedName name="____tab1">#REF!</definedName>
    <definedName name="____tab2">#REF!</definedName>
    <definedName name="____tab3">#REF!</definedName>
    <definedName name="____TAB4">#REF!</definedName>
    <definedName name="____tc1">#REF!</definedName>
    <definedName name="____tc2">#REF!</definedName>
    <definedName name="____tc3">#REF!</definedName>
    <definedName name="____TST3">#REF!</definedName>
    <definedName name="____TUB1">#REF!</definedName>
    <definedName name="____TUB2">#REF!</definedName>
    <definedName name="____TUB4">#REF!</definedName>
    <definedName name="____u4" hidden="1">{"TAB1",#N/A,TRUE,"GENERAL";"TAB2",#N/A,TRUE,"GENERAL";"TAB3",#N/A,TRUE,"GENERAL";"TAB4",#N/A,TRUE,"GENERAL";"TAB5",#N/A,TRUE,"GENERAL"}</definedName>
    <definedName name="____u5" hidden="1">{"TAB1",#N/A,TRUE,"GENERAL";"TAB2",#N/A,TRUE,"GENERAL";"TAB3",#N/A,TRUE,"GENERAL";"TAB4",#N/A,TRUE,"GENERAL";"TAB5",#N/A,TRUE,"GENERAL"}</definedName>
    <definedName name="____u6" hidden="1">{"TAB1",#N/A,TRUE,"GENERAL";"TAB2",#N/A,TRUE,"GENERAL";"TAB3",#N/A,TRUE,"GENERAL";"TAB4",#N/A,TRUE,"GENERAL";"TAB5",#N/A,TRUE,"GENERAL"}</definedName>
    <definedName name="____u7" hidden="1">{"via1",#N/A,TRUE,"general";"via2",#N/A,TRUE,"general";"via3",#N/A,TRUE,"general"}</definedName>
    <definedName name="____u8" hidden="1">{"TAB1",#N/A,TRUE,"GENERAL";"TAB2",#N/A,TRUE,"GENERAL";"TAB3",#N/A,TRUE,"GENERAL";"TAB4",#N/A,TRUE,"GENERAL";"TAB5",#N/A,TRUE,"GENERAL"}</definedName>
    <definedName name="____u9" hidden="1">{"TAB1",#N/A,TRUE,"GENERAL";"TAB2",#N/A,TRUE,"GENERAL";"TAB3",#N/A,TRUE,"GENERAL";"TAB4",#N/A,TRUE,"GENERAL";"TAB5",#N/A,TRUE,"GENERAL"}</definedName>
    <definedName name="____ur7" hidden="1">{"TAB1",#N/A,TRUE,"GENERAL";"TAB2",#N/A,TRUE,"GENERAL";"TAB3",#N/A,TRUE,"GENERAL";"TAB4",#N/A,TRUE,"GENERAL";"TAB5",#N/A,TRUE,"GENERAL"}</definedName>
    <definedName name="____v2" hidden="1">{"via1",#N/A,TRUE,"general";"via2",#N/A,TRUE,"general";"via3",#N/A,TRUE,"general"}</definedName>
    <definedName name="____v3" hidden="1">{"TAB1",#N/A,TRUE,"GENERAL";"TAB2",#N/A,TRUE,"GENERAL";"TAB3",#N/A,TRUE,"GENERAL";"TAB4",#N/A,TRUE,"GENERAL";"TAB5",#N/A,TRUE,"GENERAL"}</definedName>
    <definedName name="____v4" hidden="1">{"TAB1",#N/A,TRUE,"GENERAL";"TAB2",#N/A,TRUE,"GENERAL";"TAB3",#N/A,TRUE,"GENERAL";"TAB4",#N/A,TRUE,"GENERAL";"TAB5",#N/A,TRUE,"GENERAL"}</definedName>
    <definedName name="____v5" hidden="1">{"TAB1",#N/A,TRUE,"GENERAL";"TAB2",#N/A,TRUE,"GENERAL";"TAB3",#N/A,TRUE,"GENERAL";"TAB4",#N/A,TRUE,"GENERAL";"TAB5",#N/A,TRUE,"GENERAL"}</definedName>
    <definedName name="____v6" hidden="1">{"TAB1",#N/A,TRUE,"GENERAL";"TAB2",#N/A,TRUE,"GENERAL";"TAB3",#N/A,TRUE,"GENERAL";"TAB4",#N/A,TRUE,"GENERAL";"TAB5",#N/A,TRUE,"GENERAL"}</definedName>
    <definedName name="____v7" hidden="1">{"via1",#N/A,TRUE,"general";"via2",#N/A,TRUE,"general";"via3",#N/A,TRUE,"general"}</definedName>
    <definedName name="____v8" hidden="1">{"TAB1",#N/A,TRUE,"GENERAL";"TAB2",#N/A,TRUE,"GENERAL";"TAB3",#N/A,TRUE,"GENERAL";"TAB4",#N/A,TRUE,"GENERAL";"TAB5",#N/A,TRUE,"GENERAL"}</definedName>
    <definedName name="____v9" hidden="1">{"TAB1",#N/A,TRUE,"GENERAL";"TAB2",#N/A,TRUE,"GENERAL";"TAB3",#N/A,TRUE,"GENERAL";"TAB4",#N/A,TRUE,"GENERAL";"TAB5",#N/A,TRUE,"GENERAL"}</definedName>
    <definedName name="____vfv4" hidden="1">{"via1",#N/A,TRUE,"general";"via2",#N/A,TRUE,"general";"via3",#N/A,TRUE,"general"}</definedName>
    <definedName name="____VPD1">[5]TARIFAS!$C$582</definedName>
    <definedName name="____VPI1">[5]TARIFAS!$C$580</definedName>
    <definedName name="____VRA1">[5]TARIFAS!$C$579</definedName>
    <definedName name="____x1" hidden="1">{"TAB1",#N/A,TRUE,"GENERAL";"TAB2",#N/A,TRUE,"GENERAL";"TAB3",#N/A,TRUE,"GENERAL";"TAB4",#N/A,TRUE,"GENERAL";"TAB5",#N/A,TRUE,"GENERAL"}</definedName>
    <definedName name="____x2" hidden="1">{"via1",#N/A,TRUE,"general";"via2",#N/A,TRUE,"general";"via3",#N/A,TRUE,"general"}</definedName>
    <definedName name="____x3" hidden="1">{"via1",#N/A,TRUE,"general";"via2",#N/A,TRUE,"general";"via3",#N/A,TRUE,"general"}</definedName>
    <definedName name="____x4" hidden="1">{"via1",#N/A,TRUE,"general";"via2",#N/A,TRUE,"general";"via3",#N/A,TRUE,"general"}</definedName>
    <definedName name="____x5" hidden="1">{"TAB1",#N/A,TRUE,"GENERAL";"TAB2",#N/A,TRUE,"GENERAL";"TAB3",#N/A,TRUE,"GENERAL";"TAB4",#N/A,TRUE,"GENERAL";"TAB5",#N/A,TRUE,"GENERAL"}</definedName>
    <definedName name="____x6" hidden="1">{"TAB1",#N/A,TRUE,"GENERAL";"TAB2",#N/A,TRUE,"GENERAL";"TAB3",#N/A,TRUE,"GENERAL";"TAB4",#N/A,TRUE,"GENERAL";"TAB5",#N/A,TRUE,"GENERAL"}</definedName>
    <definedName name="____x7" hidden="1">{"TAB1",#N/A,TRUE,"GENERAL";"TAB2",#N/A,TRUE,"GENERAL";"TAB3",#N/A,TRUE,"GENERAL";"TAB4",#N/A,TRUE,"GENERAL";"TAB5",#N/A,TRUE,"GENERAL"}</definedName>
    <definedName name="____x8" hidden="1">{"via1",#N/A,TRUE,"general";"via2",#N/A,TRUE,"general";"via3",#N/A,TRUE,"general"}</definedName>
    <definedName name="____x9" hidden="1">{"TAB1",#N/A,TRUE,"GENERAL";"TAB2",#N/A,TRUE,"GENERAL";"TAB3",#N/A,TRUE,"GENERAL";"TAB4",#N/A,TRUE,"GENERAL";"TAB5",#N/A,TRUE,"GENERAL"}</definedName>
    <definedName name="____xlnm._FilterDatabase">#REF!</definedName>
    <definedName name="____xlnm.Print_Area">#REF!</definedName>
    <definedName name="____xlnm.Print_Titles">#REF!</definedName>
    <definedName name="____y2" hidden="1">{"TAB1",#N/A,TRUE,"GENERAL";"TAB2",#N/A,TRUE,"GENERAL";"TAB3",#N/A,TRUE,"GENERAL";"TAB4",#N/A,TRUE,"GENERAL";"TAB5",#N/A,TRUE,"GENERAL"}</definedName>
    <definedName name="____y3" hidden="1">{"via1",#N/A,TRUE,"general";"via2",#N/A,TRUE,"general";"via3",#N/A,TRUE,"general"}</definedName>
    <definedName name="____y4" hidden="1">{"via1",#N/A,TRUE,"general";"via2",#N/A,TRUE,"general";"via3",#N/A,TRUE,"general"}</definedName>
    <definedName name="____y5" hidden="1">{"TAB1",#N/A,TRUE,"GENERAL";"TAB2",#N/A,TRUE,"GENERAL";"TAB3",#N/A,TRUE,"GENERAL";"TAB4",#N/A,TRUE,"GENERAL";"TAB5",#N/A,TRUE,"GENERAL"}</definedName>
    <definedName name="____y6" hidden="1">{"via1",#N/A,TRUE,"general";"via2",#N/A,TRUE,"general";"via3",#N/A,TRUE,"general"}</definedName>
    <definedName name="____y7" hidden="1">{"via1",#N/A,TRUE,"general";"via2",#N/A,TRUE,"general";"via3",#N/A,TRUE,"general"}</definedName>
    <definedName name="____y8" hidden="1">{"via1",#N/A,TRUE,"general";"via2",#N/A,TRUE,"general";"via3",#N/A,TRUE,"general"}</definedName>
    <definedName name="____y9" hidden="1">{"TAB1",#N/A,TRUE,"GENERAL";"TAB2",#N/A,TRUE,"GENERAL";"TAB3",#N/A,TRUE,"GENERAL";"TAB4",#N/A,TRUE,"GENERAL";"TAB5",#N/A,TRUE,"GENERAL"}</definedName>
    <definedName name="____z1" hidden="1">{"TAB1",#N/A,TRUE,"GENERAL";"TAB2",#N/A,TRUE,"GENERAL";"TAB3",#N/A,TRUE,"GENERAL";"TAB4",#N/A,TRUE,"GENERAL";"TAB5",#N/A,TRUE,"GENERAL"}</definedName>
    <definedName name="____z2" hidden="1">{"via1",#N/A,TRUE,"general";"via2",#N/A,TRUE,"general";"via3",#N/A,TRUE,"general"}</definedName>
    <definedName name="____z3" hidden="1">{"via1",#N/A,TRUE,"general";"via2",#N/A,TRUE,"general";"via3",#N/A,TRUE,"general"}</definedName>
    <definedName name="____z4" hidden="1">{"TAB1",#N/A,TRUE,"GENERAL";"TAB2",#N/A,TRUE,"GENERAL";"TAB3",#N/A,TRUE,"GENERAL";"TAB4",#N/A,TRUE,"GENERAL";"TAB5",#N/A,TRUE,"GENERAL"}</definedName>
    <definedName name="____z5" hidden="1">{"via1",#N/A,TRUE,"general";"via2",#N/A,TRUE,"general";"via3",#N/A,TRUE,"general"}</definedName>
    <definedName name="____z6" hidden="1">{"TAB1",#N/A,TRUE,"GENERAL";"TAB2",#N/A,TRUE,"GENERAL";"TAB3",#N/A,TRUE,"GENERAL";"TAB4",#N/A,TRUE,"GENERAL";"TAB5",#N/A,TRUE,"GENERAL"}</definedName>
    <definedName name="___A1" localSheetId="4">[9]precios!$D$161</definedName>
    <definedName name="___a1" hidden="1">{"TAB1",#N/A,TRUE,"GENERAL";"TAB2",#N/A,TRUE,"GENERAL";"TAB3",#N/A,TRUE,"GENERAL";"TAB4",#N/A,TRUE,"GENERAL";"TAB5",#N/A,TRUE,"GENERAL"}</definedName>
    <definedName name="___A16400">#REF!</definedName>
    <definedName name="___A2" hidden="1">{#N/A,#N/A,FALSE,"Costos Productos 6A";#N/A,#N/A,FALSE,"Costo Unitario Total H-94-12"}</definedName>
    <definedName name="___a3" hidden="1">{"TAB1",#N/A,TRUE,"GENERAL";"TAB2",#N/A,TRUE,"GENERAL";"TAB3",#N/A,TRUE,"GENERAL";"TAB4",#N/A,TRUE,"GENERAL";"TAB5",#N/A,TRUE,"GENERAL"}</definedName>
    <definedName name="___a4" hidden="1">{"via1",#N/A,TRUE,"general";"via2",#N/A,TRUE,"general";"via3",#N/A,TRUE,"general"}</definedName>
    <definedName name="___a5" hidden="1">{"TAB1",#N/A,TRUE,"GENERAL";"TAB2",#N/A,TRUE,"GENERAL";"TAB3",#N/A,TRUE,"GENERAL";"TAB4",#N/A,TRUE,"GENERAL";"TAB5",#N/A,TRUE,"GENERAL"}</definedName>
    <definedName name="___a6" hidden="1">{"TAB1",#N/A,TRUE,"GENERAL";"TAB2",#N/A,TRUE,"GENERAL";"TAB3",#N/A,TRUE,"GENERAL";"TAB4",#N/A,TRUE,"GENERAL";"TAB5",#N/A,TRUE,"GENERAL"}</definedName>
    <definedName name="___AAS1" hidden="1">{#N/A,#N/A,TRUE,"INGENIERIA";#N/A,#N/A,TRUE,"COMPRAS";#N/A,#N/A,TRUE,"DIRECCION";#N/A,#N/A,TRUE,"RESUMEN"}</definedName>
    <definedName name="___ABC1" hidden="1">{#N/A,#N/A,TRUE,"1842CWN0"}</definedName>
    <definedName name="___abc2" hidden="1">{#N/A,#N/A,TRUE,"1842CWN0"}</definedName>
    <definedName name="___AFC1" localSheetId="4">[7]INV!$A$25:$D$28</definedName>
    <definedName name="___AFC1">#REF!</definedName>
    <definedName name="___AFC3" localSheetId="4">[7]INV!$F$25:$I$28</definedName>
    <definedName name="___AFC3">#REF!</definedName>
    <definedName name="___AFC5" localSheetId="4">[7]INV!$K$25:$N$28</definedName>
    <definedName name="___AFC5">#REF!</definedName>
    <definedName name="___apu11">#REF!</definedName>
    <definedName name="___APU221" localSheetId="4">#N/A</definedName>
    <definedName name="___APU221">#REF!</definedName>
    <definedName name="___apu29">#REF!</definedName>
    <definedName name="___APU465" localSheetId="4">#N/A</definedName>
    <definedName name="___APU465">#REF!</definedName>
    <definedName name="___b2" hidden="1">{"TAB1",#N/A,TRUE,"GENERAL";"TAB2",#N/A,TRUE,"GENERAL";"TAB3",#N/A,TRUE,"GENERAL";"TAB4",#N/A,TRUE,"GENERAL";"TAB5",#N/A,TRUE,"GENERAL"}</definedName>
    <definedName name="___b3" hidden="1">{"TAB1",#N/A,TRUE,"GENERAL";"TAB2",#N/A,TRUE,"GENERAL";"TAB3",#N/A,TRUE,"GENERAL";"TAB4",#N/A,TRUE,"GENERAL";"TAB5",#N/A,TRUE,"GENERAL"}</definedName>
    <definedName name="___b4" hidden="1">{"TAB1",#N/A,TRUE,"GENERAL";"TAB2",#N/A,TRUE,"GENERAL";"TAB3",#N/A,TRUE,"GENERAL";"TAB4",#N/A,TRUE,"GENERAL";"TAB5",#N/A,TRUE,"GENERAL"}</definedName>
    <definedName name="___b5" hidden="1">{"TAB1",#N/A,TRUE,"GENERAL";"TAB2",#N/A,TRUE,"GENERAL";"TAB3",#N/A,TRUE,"GENERAL";"TAB4",#N/A,TRUE,"GENERAL";"TAB5",#N/A,TRUE,"GENERAL"}</definedName>
    <definedName name="___b6" hidden="1">{"TAB1",#N/A,TRUE,"GENERAL";"TAB2",#N/A,TRUE,"GENERAL";"TAB3",#N/A,TRUE,"GENERAL";"TAB4",#N/A,TRUE,"GENERAL";"TAB5",#N/A,TRUE,"GENERAL"}</definedName>
    <definedName name="___b7" hidden="1">{"via1",#N/A,TRUE,"general";"via2",#N/A,TRUE,"general";"via3",#N/A,TRUE,"general"}</definedName>
    <definedName name="___b8" hidden="1">{"via1",#N/A,TRUE,"general";"via2",#N/A,TRUE,"general";"via3",#N/A,TRUE,"general"}</definedName>
    <definedName name="___bb9" hidden="1">{"TAB1",#N/A,TRUE,"GENERAL";"TAB2",#N/A,TRUE,"GENERAL";"TAB3",#N/A,TRUE,"GENERAL";"TAB4",#N/A,TRUE,"GENERAL";"TAB5",#N/A,TRUE,"GENERAL"}</definedName>
    <definedName name="___bgb5" hidden="1">{"TAB1",#N/A,TRUE,"GENERAL";"TAB2",#N/A,TRUE,"GENERAL";"TAB3",#N/A,TRUE,"GENERAL";"TAB4",#N/A,TRUE,"GENERAL";"TAB5",#N/A,TRUE,"GENERAL"}</definedName>
    <definedName name="___BGC1" localSheetId="4">[7]INV!$A$5:$D$8</definedName>
    <definedName name="___BGC1">#REF!</definedName>
    <definedName name="___BGC3" localSheetId="4">[7]INV!$F$5:$I$8</definedName>
    <definedName name="___BGC3">#REF!</definedName>
    <definedName name="___BGC5" localSheetId="4">[7]INV!$K$5:$N$8</definedName>
    <definedName name="___BGC5">#REF!</definedName>
    <definedName name="___CAC1" localSheetId="4">[7]INV!$A$19:$D$22</definedName>
    <definedName name="___CAC1">#REF!</definedName>
    <definedName name="___CAC3" localSheetId="4">[7]INV!$F$19:$I$22</definedName>
    <definedName name="___CAC3">#REF!</definedName>
    <definedName name="___CAC5" localSheetId="4">[7]INV!$K$19:$N$22</definedName>
    <definedName name="___CAC5">#REF!</definedName>
    <definedName name="___Cod1">#REF!</definedName>
    <definedName name="___cua1">'[3]ALCANTARILLADO RAS'!$A$4:$B$14</definedName>
    <definedName name="___DAT1">#REF!</definedName>
    <definedName name="___DAT2">#REF!</definedName>
    <definedName name="___DAT3">#REF!</definedName>
    <definedName name="___DAT4">#REF!</definedName>
    <definedName name="___DMD1">#REF!</definedName>
    <definedName name="___DUC2000">#REF!</definedName>
    <definedName name="___DUC3000">#REF!</definedName>
    <definedName name="___DUC4000">#REF!</definedName>
    <definedName name="___eje1">#REF!</definedName>
    <definedName name="___eje2">#REF!</definedName>
    <definedName name="___eje3">#REF!</definedName>
    <definedName name="___eje4">#REF!</definedName>
    <definedName name="___eje5">#REF!</definedName>
    <definedName name="___eje6">#REF!</definedName>
    <definedName name="___eje7">#REF!</definedName>
    <definedName name="___eje8">#REF!</definedName>
    <definedName name="___eje9">#REF!</definedName>
    <definedName name="___EQP8">[10]precios!$B$28</definedName>
    <definedName name="___EST1" localSheetId="4">#REF!</definedName>
    <definedName name="___EST1">#REF!</definedName>
    <definedName name="___EST10" localSheetId="4">#REF!</definedName>
    <definedName name="___EST10">#REF!</definedName>
    <definedName name="___EST11" localSheetId="4">#REF!</definedName>
    <definedName name="___EST11">#REF!</definedName>
    <definedName name="___EST12" localSheetId="4">#REF!</definedName>
    <definedName name="___EST12">#REF!</definedName>
    <definedName name="___EST13" localSheetId="4">#REF!</definedName>
    <definedName name="___EST13">#REF!</definedName>
    <definedName name="___EST14" localSheetId="4">#REF!</definedName>
    <definedName name="___EST14">#REF!</definedName>
    <definedName name="___EST15" localSheetId="4">#REF!</definedName>
    <definedName name="___EST15">#REF!</definedName>
    <definedName name="___EST16" localSheetId="4">#REF!</definedName>
    <definedName name="___EST16">#REF!</definedName>
    <definedName name="___EST17" localSheetId="4">#REF!</definedName>
    <definedName name="___EST17">#REF!</definedName>
    <definedName name="___EST18" localSheetId="4">#REF!</definedName>
    <definedName name="___EST18">#REF!</definedName>
    <definedName name="___EST19" localSheetId="4">#REF!</definedName>
    <definedName name="___EST19">#REF!</definedName>
    <definedName name="___EST2" localSheetId="4">#REF!</definedName>
    <definedName name="___EST2">#REF!</definedName>
    <definedName name="___EST3" localSheetId="4">#REF!</definedName>
    <definedName name="___EST3">#REF!</definedName>
    <definedName name="___EST4" localSheetId="4">#REF!</definedName>
    <definedName name="___EST4">#REF!</definedName>
    <definedName name="___EST5" localSheetId="4">#REF!</definedName>
    <definedName name="___EST5">#REF!</definedName>
    <definedName name="___EST6" localSheetId="4">#REF!</definedName>
    <definedName name="___EST6">#REF!</definedName>
    <definedName name="___EST7" localSheetId="4">#REF!</definedName>
    <definedName name="___EST7">#REF!</definedName>
    <definedName name="___EST8" localSheetId="4">#REF!</definedName>
    <definedName name="___EST8">#REF!</definedName>
    <definedName name="___EST9" localSheetId="4">#REF!</definedName>
    <definedName name="___EST9">#REF!</definedName>
    <definedName name="___ETR13">#REF!</definedName>
    <definedName name="___EXC1" localSheetId="4">#REF!</definedName>
    <definedName name="___EXC1">#REF!</definedName>
    <definedName name="___EXC10" localSheetId="4">#REF!</definedName>
    <definedName name="___EXC10">#REF!</definedName>
    <definedName name="___EXC11" localSheetId="4">#REF!</definedName>
    <definedName name="___EXC11">#REF!</definedName>
    <definedName name="___EXC12" localSheetId="4">#REF!</definedName>
    <definedName name="___EXC12">#REF!</definedName>
    <definedName name="___EXC2" localSheetId="4">#REF!</definedName>
    <definedName name="___EXC2">#REF!</definedName>
    <definedName name="___EXC3" localSheetId="4">#REF!</definedName>
    <definedName name="___EXC3">#REF!</definedName>
    <definedName name="___EXC4" localSheetId="4">#REF!</definedName>
    <definedName name="___EXC4">#REF!</definedName>
    <definedName name="___EXC5" localSheetId="4">#REF!</definedName>
    <definedName name="___EXC5">#REF!</definedName>
    <definedName name="___EXC6" localSheetId="4">#REF!</definedName>
    <definedName name="___EXC6">#REF!</definedName>
    <definedName name="___EXC7" localSheetId="4">#REF!</definedName>
    <definedName name="___EXC7">#REF!</definedName>
    <definedName name="___EXC8" localSheetId="4">#REF!</definedName>
    <definedName name="___EXC8">#REF!</definedName>
    <definedName name="___EXC9" localSheetId="4">#REF!</definedName>
    <definedName name="___EXC9">#REF!</definedName>
    <definedName name="___f" localSheetId="4">[11]Cálculo!$B$67</definedName>
    <definedName name="___f">#REF!</definedName>
    <definedName name="___FEC5">#REF!,#REF!</definedName>
    <definedName name="___FS01">#NAME?</definedName>
    <definedName name="___g2" hidden="1">{"TAB1",#N/A,TRUE,"GENERAL";"TAB2",#N/A,TRUE,"GENERAL";"TAB3",#N/A,TRUE,"GENERAL";"TAB4",#N/A,TRUE,"GENERAL";"TAB5",#N/A,TRUE,"GENERAL"}</definedName>
    <definedName name="___g3" hidden="1">{"via1",#N/A,TRUE,"general";"via2",#N/A,TRUE,"general";"via3",#N/A,TRUE,"general"}</definedName>
    <definedName name="___g4" hidden="1">{"via1",#N/A,TRUE,"general";"via2",#N/A,TRUE,"general";"via3",#N/A,TRUE,"general"}</definedName>
    <definedName name="___g5" hidden="1">{"via1",#N/A,TRUE,"general";"via2",#N/A,TRUE,"general";"via3",#N/A,TRUE,"general"}</definedName>
    <definedName name="___g6" hidden="1">{"via1",#N/A,TRUE,"general";"via2",#N/A,TRUE,"general";"via3",#N/A,TRUE,"general"}</definedName>
    <definedName name="___g7" hidden="1">{"TAB1",#N/A,TRUE,"GENERAL";"TAB2",#N/A,TRUE,"GENERAL";"TAB3",#N/A,TRUE,"GENERAL";"TAB4",#N/A,TRUE,"GENERAL";"TAB5",#N/A,TRUE,"GENERAL"}</definedName>
    <definedName name="___Gav2">[4]Gaviones!#REF!</definedName>
    <definedName name="___Gav3">[4]Gaviones!#REF!</definedName>
    <definedName name="___Gav4">[4]Gaviones!#REF!</definedName>
    <definedName name="___Gav5">[4]Gaviones!#REF!</definedName>
    <definedName name="___GR1" hidden="1">{"TAB1",#N/A,TRUE,"GENERAL";"TAB2",#N/A,TRUE,"GENERAL";"TAB3",#N/A,TRUE,"GENERAL";"TAB4",#N/A,TRUE,"GENERAL";"TAB5",#N/A,TRUE,"GENERAL"}</definedName>
    <definedName name="___gtr4" hidden="1">{"via1",#N/A,TRUE,"general";"via2",#N/A,TRUE,"general";"via3",#N/A,TRUE,"general"}</definedName>
    <definedName name="___h2" hidden="1">{"via1",#N/A,TRUE,"general";"via2",#N/A,TRUE,"general";"via3",#N/A,TRUE,"general"}</definedName>
    <definedName name="___h3" hidden="1">{"via1",#N/A,TRUE,"general";"via2",#N/A,TRUE,"general";"via3",#N/A,TRUE,"general"}</definedName>
    <definedName name="___h4" hidden="1">{"TAB1",#N/A,TRUE,"GENERAL";"TAB2",#N/A,TRUE,"GENERAL";"TAB3",#N/A,TRUE,"GENERAL";"TAB4",#N/A,TRUE,"GENERAL";"TAB5",#N/A,TRUE,"GENERAL"}</definedName>
    <definedName name="___h5" hidden="1">{"TAB1",#N/A,TRUE,"GENERAL";"TAB2",#N/A,TRUE,"GENERAL";"TAB3",#N/A,TRUE,"GENERAL";"TAB4",#N/A,TRUE,"GENERAL";"TAB5",#N/A,TRUE,"GENERAL"}</definedName>
    <definedName name="___h6" hidden="1">{"via1",#N/A,TRUE,"general";"via2",#N/A,TRUE,"general";"via3",#N/A,TRUE,"general"}</definedName>
    <definedName name="___h7" hidden="1">{"TAB1",#N/A,TRUE,"GENERAL";"TAB2",#N/A,TRUE,"GENERAL";"TAB3",#N/A,TRUE,"GENERAL";"TAB4",#N/A,TRUE,"GENERAL";"TAB5",#N/A,TRUE,"GENERAL"}</definedName>
    <definedName name="___h8" hidden="1">{"via1",#N/A,TRUE,"general";"via2",#N/A,TRUE,"general";"via3",#N/A,TRUE,"general"}</definedName>
    <definedName name="___hfh7" hidden="1">{"via1",#N/A,TRUE,"general";"via2",#N/A,TRUE,"general";"via3",#N/A,TRUE,"general"}</definedName>
    <definedName name="___HOJ66">#REF!</definedName>
    <definedName name="___HOJ88">#REF!</definedName>
    <definedName name="___HUM1">#REF!</definedName>
    <definedName name="___HUM2">#REF!</definedName>
    <definedName name="___i1">#REF!</definedName>
    <definedName name="___i4" hidden="1">{"via1",#N/A,TRUE,"general";"via2",#N/A,TRUE,"general";"via3",#N/A,TRUE,"general"}</definedName>
    <definedName name="___i5" hidden="1">{"TAB1",#N/A,TRUE,"GENERAL";"TAB2",#N/A,TRUE,"GENERAL";"TAB3",#N/A,TRUE,"GENERAL";"TAB4",#N/A,TRUE,"GENERAL";"TAB5",#N/A,TRUE,"GENERAL"}</definedName>
    <definedName name="___i6" hidden="1">{"TAB1",#N/A,TRUE,"GENERAL";"TAB2",#N/A,TRUE,"GENERAL";"TAB3",#N/A,TRUE,"GENERAL";"TAB4",#N/A,TRUE,"GENERAL";"TAB5",#N/A,TRUE,"GENERAL"}</definedName>
    <definedName name="___i7" hidden="1">{"via1",#N/A,TRUE,"general";"via2",#N/A,TRUE,"general";"via3",#N/A,TRUE,"general"}</definedName>
    <definedName name="___i77" hidden="1">{"TAB1",#N/A,TRUE,"GENERAL";"TAB2",#N/A,TRUE,"GENERAL";"TAB3",#N/A,TRUE,"GENERAL";"TAB4",#N/A,TRUE,"GENERAL";"TAB5",#N/A,TRUE,"GENERAL"}</definedName>
    <definedName name="___i8" hidden="1">{"via1",#N/A,TRUE,"general";"via2",#N/A,TRUE,"general";"via3",#N/A,TRUE,"general"}</definedName>
    <definedName name="___i9" hidden="1">{"TAB1",#N/A,TRUE,"GENERAL";"TAB2",#N/A,TRUE,"GENERAL";"TAB3",#N/A,TRUE,"GENERAL";"TAB4",#N/A,TRUE,"GENERAL";"TAB5",#N/A,TRUE,"GENERAL"}</definedName>
    <definedName name="___INF1" localSheetId="4">#REF!</definedName>
    <definedName name="___INF1">#REF!</definedName>
    <definedName name="___INT110">#REF!</definedName>
    <definedName name="___INT220">#REF!</definedName>
    <definedName name="___ITM4">#REF!</definedName>
    <definedName name="___k3" hidden="1">{"TAB1",#N/A,TRUE,"GENERAL";"TAB2",#N/A,TRUE,"GENERAL";"TAB3",#N/A,TRUE,"GENERAL";"TAB4",#N/A,TRUE,"GENERAL";"TAB5",#N/A,TRUE,"GENERAL"}</definedName>
    <definedName name="___k4" hidden="1">{"via1",#N/A,TRUE,"general";"via2",#N/A,TRUE,"general";"via3",#N/A,TRUE,"general"}</definedName>
    <definedName name="___k5" hidden="1">{"via1",#N/A,TRUE,"general";"via2",#N/A,TRUE,"general";"via3",#N/A,TRUE,"general"}</definedName>
    <definedName name="___k6" hidden="1">{"TAB1",#N/A,TRUE,"GENERAL";"TAB2",#N/A,TRUE,"GENERAL";"TAB3",#N/A,TRUE,"GENERAL";"TAB4",#N/A,TRUE,"GENERAL";"TAB5",#N/A,TRUE,"GENERAL"}</definedName>
    <definedName name="___k7" hidden="1">{"via1",#N/A,TRUE,"general";"via2",#N/A,TRUE,"general";"via3",#N/A,TRUE,"general"}</definedName>
    <definedName name="___k8" hidden="1">{"via1",#N/A,TRUE,"general";"via2",#N/A,TRUE,"general";"via3",#N/A,TRUE,"general"}</definedName>
    <definedName name="___k9" hidden="1">{"TAB1",#N/A,TRUE,"GENERAL";"TAB2",#N/A,TRUE,"GENERAL";"TAB3",#N/A,TRUE,"GENERAL";"TAB4",#N/A,TRUE,"GENERAL";"TAB5",#N/A,TRUE,"GENERAL"}</definedName>
    <definedName name="___kjk6" hidden="1">{"TAB1",#N/A,TRUE,"GENERAL";"TAB2",#N/A,TRUE,"GENERAL";"TAB3",#N/A,TRUE,"GENERAL";"TAB4",#N/A,TRUE,"GENERAL";"TAB5",#N/A,TRUE,"GENERAL"}</definedName>
    <definedName name="___m3" hidden="1">{"via1",#N/A,TRUE,"general";"via2",#N/A,TRUE,"general";"via3",#N/A,TRUE,"general"}</definedName>
    <definedName name="___m4" hidden="1">{"TAB1",#N/A,TRUE,"GENERAL";"TAB2",#N/A,TRUE,"GENERAL";"TAB3",#N/A,TRUE,"GENERAL";"TAB4",#N/A,TRUE,"GENERAL";"TAB5",#N/A,TRUE,"GENERAL"}</definedName>
    <definedName name="___m5" hidden="1">{"via1",#N/A,TRUE,"general";"via2",#N/A,TRUE,"general";"via3",#N/A,TRUE,"general"}</definedName>
    <definedName name="___m6" hidden="1">{"TAB1",#N/A,TRUE,"GENERAL";"TAB2",#N/A,TRUE,"GENERAL";"TAB3",#N/A,TRUE,"GENERAL";"TAB4",#N/A,TRUE,"GENERAL";"TAB5",#N/A,TRUE,"GENERAL"}</definedName>
    <definedName name="___m7" hidden="1">{"TAB1",#N/A,TRUE,"GENERAL";"TAB2",#N/A,TRUE,"GENERAL";"TAB3",#N/A,TRUE,"GENERAL";"TAB4",#N/A,TRUE,"GENERAL";"TAB5",#N/A,TRUE,"GENERAL"}</definedName>
    <definedName name="___m8" hidden="1">{"via1",#N/A,TRUE,"general";"via2",#N/A,TRUE,"general";"via3",#N/A,TRUE,"general"}</definedName>
    <definedName name="___m9" hidden="1">{"via1",#N/A,TRUE,"general";"via2",#N/A,TRUE,"general";"via3",#N/A,TRUE,"general"}</definedName>
    <definedName name="___MA2" localSheetId="4">#REF!</definedName>
    <definedName name="___MA2">#REF!</definedName>
    <definedName name="___mes1">#REF!</definedName>
    <definedName name="___Mes2">#REF!</definedName>
    <definedName name="___Mes3">#REF!</definedName>
    <definedName name="___MF1">[10]precios!$B$423</definedName>
    <definedName name="___MO1">[10]precios!$B$194</definedName>
    <definedName name="___MSC1">#REF!</definedName>
    <definedName name="___n3" hidden="1">{"TAB1",#N/A,TRUE,"GENERAL";"TAB2",#N/A,TRUE,"GENERAL";"TAB3",#N/A,TRUE,"GENERAL";"TAB4",#N/A,TRUE,"GENERAL";"TAB5",#N/A,TRUE,"GENERAL"}</definedName>
    <definedName name="___n4" hidden="1">{"via1",#N/A,TRUE,"general";"via2",#N/A,TRUE,"general";"via3",#N/A,TRUE,"general"}</definedName>
    <definedName name="___n5" hidden="1">{"TAB1",#N/A,TRUE,"GENERAL";"TAB2",#N/A,TRUE,"GENERAL";"TAB3",#N/A,TRUE,"GENERAL";"TAB4",#N/A,TRUE,"GENERAL";"TAB5",#N/A,TRUE,"GENERAL"}</definedName>
    <definedName name="___nyn7" hidden="1">{"via1",#N/A,TRUE,"general";"via2",#N/A,TRUE,"general";"via3",#N/A,TRUE,"general"}</definedName>
    <definedName name="___o4" hidden="1">{"via1",#N/A,TRUE,"general";"via2",#N/A,TRUE,"general";"via3",#N/A,TRUE,"general"}</definedName>
    <definedName name="___o5" hidden="1">{"TAB1",#N/A,TRUE,"GENERAL";"TAB2",#N/A,TRUE,"GENERAL";"TAB3",#N/A,TRUE,"GENERAL";"TAB4",#N/A,TRUE,"GENERAL";"TAB5",#N/A,TRUE,"GENERAL"}</definedName>
    <definedName name="___o6" hidden="1">{"TAB1",#N/A,TRUE,"GENERAL";"TAB2",#N/A,TRUE,"GENERAL";"TAB3",#N/A,TRUE,"GENERAL";"TAB4",#N/A,TRUE,"GENERAL";"TAB5",#N/A,TRUE,"GENERAL"}</definedName>
    <definedName name="___o7" hidden="1">{"TAB1",#N/A,TRUE,"GENERAL";"TAB2",#N/A,TRUE,"GENERAL";"TAB3",#N/A,TRUE,"GENERAL";"TAB4",#N/A,TRUE,"GENERAL";"TAB5",#N/A,TRUE,"GENERAL"}</definedName>
    <definedName name="___o8" hidden="1">{"via1",#N/A,TRUE,"general";"via2",#N/A,TRUE,"general";"via3",#N/A,TRUE,"general"}</definedName>
    <definedName name="___o9" hidden="1">{"TAB1",#N/A,TRUE,"GENERAL";"TAB2",#N/A,TRUE,"GENERAL";"TAB3",#N/A,TRUE,"GENERAL";"TAB4",#N/A,TRUE,"GENERAL";"TAB5",#N/A,TRUE,"GENERAL"}</definedName>
    <definedName name="___OPC1">#REF!</definedName>
    <definedName name="___ORO10">#REF!</definedName>
    <definedName name="___ORO11">#REF!</definedName>
    <definedName name="___ORO12">#REF!</definedName>
    <definedName name="___ORO13">#REF!</definedName>
    <definedName name="___ORO14">#REF!</definedName>
    <definedName name="___ORO15">#REF!</definedName>
    <definedName name="___ORO16">#REF!</definedName>
    <definedName name="___ORO17">#REF!</definedName>
    <definedName name="___ORO18">#REF!</definedName>
    <definedName name="___ORO19">#REF!</definedName>
    <definedName name="___p6" hidden="1">{"via1",#N/A,TRUE,"general";"via2",#N/A,TRUE,"general";"via3",#N/A,TRUE,"general"}</definedName>
    <definedName name="___p7" hidden="1">{"via1",#N/A,TRUE,"general";"via2",#N/A,TRUE,"general";"via3",#N/A,TRUE,"general"}</definedName>
    <definedName name="___p8" hidden="1">{"TAB1",#N/A,TRUE,"GENERAL";"TAB2",#N/A,TRUE,"GENERAL";"TAB3",#N/A,TRUE,"GENERAL";"TAB4",#N/A,TRUE,"GENERAL";"TAB5",#N/A,TRUE,"GENERAL"}</definedName>
    <definedName name="___par1">#REF!</definedName>
    <definedName name="___par2">#REF!</definedName>
    <definedName name="___par3">#REF!</definedName>
    <definedName name="___PJ50" localSheetId="4">#REF!</definedName>
    <definedName name="___PJ50">#REF!</definedName>
    <definedName name="___pj51" localSheetId="4">#N/A</definedName>
    <definedName name="___pj51">#REF!</definedName>
    <definedName name="___PR1">#REF!</definedName>
    <definedName name="___pro1">#REF!</definedName>
    <definedName name="___pro2">#REF!</definedName>
    <definedName name="___pro3">#REF!</definedName>
    <definedName name="___pro4">#REF!</definedName>
    <definedName name="___pro5">#REF!</definedName>
    <definedName name="___pro6">#REF!</definedName>
    <definedName name="___pro7">#REF!</definedName>
    <definedName name="___pro8">#REF!</definedName>
    <definedName name="___pro9">#REF!</definedName>
    <definedName name="___PW2">#REF!</definedName>
    <definedName name="___r" localSheetId="4">#REF!</definedName>
    <definedName name="___r" hidden="1">{"TAB1",#N/A,TRUE,"GENERAL";"TAB2",#N/A,TRUE,"GENERAL";"TAB3",#N/A,TRUE,"GENERAL";"TAB4",#N/A,TRUE,"GENERAL";"TAB5",#N/A,TRUE,"GENERAL"}</definedName>
    <definedName name="___r4r" hidden="1">{"via1",#N/A,TRUE,"general";"via2",#N/A,TRUE,"general";"via3",#N/A,TRUE,"general"}</definedName>
    <definedName name="___rc" localSheetId="4">#N/A</definedName>
    <definedName name="___rc">#REF!</definedName>
    <definedName name="___RDS1">#REF!</definedName>
    <definedName name="___rtu6" hidden="1">{"via1",#N/A,TRUE,"general";"via2",#N/A,TRUE,"general";"via3",#N/A,TRUE,"general"}</definedName>
    <definedName name="___s1" hidden="1">{"via1",#N/A,TRUE,"general";"via2",#N/A,TRUE,"general";"via3",#N/A,TRUE,"general"}</definedName>
    <definedName name="___s2" hidden="1">{"TAB1",#N/A,TRUE,"GENERAL";"TAB2",#N/A,TRUE,"GENERAL";"TAB3",#N/A,TRUE,"GENERAL";"TAB4",#N/A,TRUE,"GENERAL";"TAB5",#N/A,TRUE,"GENERAL"}</definedName>
    <definedName name="___s3" hidden="1">{"TAB1",#N/A,TRUE,"GENERAL";"TAB2",#N/A,TRUE,"GENERAL";"TAB3",#N/A,TRUE,"GENERAL";"TAB4",#N/A,TRUE,"GENERAL";"TAB5",#N/A,TRUE,"GENERAL"}</definedName>
    <definedName name="___s4" hidden="1">{"via1",#N/A,TRUE,"general";"via2",#N/A,TRUE,"general";"via3",#N/A,TRUE,"general"}</definedName>
    <definedName name="___s5" hidden="1">{"via1",#N/A,TRUE,"general";"via2",#N/A,TRUE,"general";"via3",#N/A,TRUE,"general"}</definedName>
    <definedName name="___s6" hidden="1">{"TAB1",#N/A,TRUE,"GENERAL";"TAB2",#N/A,TRUE,"GENERAL";"TAB3",#N/A,TRUE,"GENERAL";"TAB4",#N/A,TRUE,"GENERAL";"TAB5",#N/A,TRUE,"GENERAL"}</definedName>
    <definedName name="___s7" hidden="1">{"via1",#N/A,TRUE,"general";"via2",#N/A,TRUE,"general";"via3",#N/A,TRUE,"general"}</definedName>
    <definedName name="___SBC1" localSheetId="4">[7]INV!$A$12:$D$15</definedName>
    <definedName name="___SBC1">#REF!</definedName>
    <definedName name="___SBC3" localSheetId="4">[7]INV!$F$12:$I$15</definedName>
    <definedName name="___SBC3">#REF!</definedName>
    <definedName name="___SBC5" localSheetId="4">[7]INV!$K$12:$N$15</definedName>
    <definedName name="___SBC5">#REF!</definedName>
    <definedName name="___t3" hidden="1">{"TAB1",#N/A,TRUE,"GENERAL";"TAB2",#N/A,TRUE,"GENERAL";"TAB3",#N/A,TRUE,"GENERAL";"TAB4",#N/A,TRUE,"GENERAL";"TAB5",#N/A,TRUE,"GENERAL"}</definedName>
    <definedName name="___t4" hidden="1">{"via1",#N/A,TRUE,"general";"via2",#N/A,TRUE,"general";"via3",#N/A,TRUE,"general"}</definedName>
    <definedName name="___t5" hidden="1">{"TAB1",#N/A,TRUE,"GENERAL";"TAB2",#N/A,TRUE,"GENERAL";"TAB3",#N/A,TRUE,"GENERAL";"TAB4",#N/A,TRUE,"GENERAL";"TAB5",#N/A,TRUE,"GENERAL"}</definedName>
    <definedName name="___t6" hidden="1">{"via1",#N/A,TRUE,"general";"via2",#N/A,TRUE,"general";"via3",#N/A,TRUE,"general"}</definedName>
    <definedName name="___t66" hidden="1">{"TAB1",#N/A,TRUE,"GENERAL";"TAB2",#N/A,TRUE,"GENERAL";"TAB3",#N/A,TRUE,"GENERAL";"TAB4",#N/A,TRUE,"GENERAL";"TAB5",#N/A,TRUE,"GENERAL"}</definedName>
    <definedName name="___t7" hidden="1">{"via1",#N/A,TRUE,"general";"via2",#N/A,TRUE,"general";"via3",#N/A,TRUE,"general"}</definedName>
    <definedName name="___t77" hidden="1">{"TAB1",#N/A,TRUE,"GENERAL";"TAB2",#N/A,TRUE,"GENERAL";"TAB3",#N/A,TRUE,"GENERAL";"TAB4",#N/A,TRUE,"GENERAL";"TAB5",#N/A,TRUE,"GENERAL"}</definedName>
    <definedName name="___t8" hidden="1">{"TAB1",#N/A,TRUE,"GENERAL";"TAB2",#N/A,TRUE,"GENERAL";"TAB3",#N/A,TRUE,"GENERAL";"TAB4",#N/A,TRUE,"GENERAL";"TAB5",#N/A,TRUE,"GENERAL"}</definedName>
    <definedName name="___t88" hidden="1">{"via1",#N/A,TRUE,"general";"via2",#N/A,TRUE,"general";"via3",#N/A,TRUE,"general"}</definedName>
    <definedName name="___t9" hidden="1">{"TAB1",#N/A,TRUE,"GENERAL";"TAB2",#N/A,TRUE,"GENERAL";"TAB3",#N/A,TRUE,"GENERAL";"TAB4",#N/A,TRUE,"GENERAL";"TAB5",#N/A,TRUE,"GENERAL"}</definedName>
    <definedName name="___t99" hidden="1">{"via1",#N/A,TRUE,"general";"via2",#N/A,TRUE,"general";"via3",#N/A,TRUE,"general"}</definedName>
    <definedName name="___TA1">#REF!</definedName>
    <definedName name="___TA2">#REF!</definedName>
    <definedName name="___TA3">#REF!</definedName>
    <definedName name="___TA4">#REF!</definedName>
    <definedName name="___TA5">#REF!</definedName>
    <definedName name="___TA6">#REF!</definedName>
    <definedName name="___TA7">#REF!</definedName>
    <definedName name="___TA8">#REF!</definedName>
    <definedName name="___TA9">#REF!</definedName>
    <definedName name="___tab1">#REF!</definedName>
    <definedName name="___tab2">#REF!</definedName>
    <definedName name="___tab3">#REF!</definedName>
    <definedName name="___TAB4">#REF!</definedName>
    <definedName name="___tc1">#REF!</definedName>
    <definedName name="___tc2">#REF!</definedName>
    <definedName name="___tc3">#REF!</definedName>
    <definedName name="___TST3">#REF!</definedName>
    <definedName name="___TUB1">#REF!</definedName>
    <definedName name="___TUB2">#REF!</definedName>
    <definedName name="___TUB4">#REF!</definedName>
    <definedName name="___u4" hidden="1">{"TAB1",#N/A,TRUE,"GENERAL";"TAB2",#N/A,TRUE,"GENERAL";"TAB3",#N/A,TRUE,"GENERAL";"TAB4",#N/A,TRUE,"GENERAL";"TAB5",#N/A,TRUE,"GENERAL"}</definedName>
    <definedName name="___u5" hidden="1">{"TAB1",#N/A,TRUE,"GENERAL";"TAB2",#N/A,TRUE,"GENERAL";"TAB3",#N/A,TRUE,"GENERAL";"TAB4",#N/A,TRUE,"GENERAL";"TAB5",#N/A,TRUE,"GENERAL"}</definedName>
    <definedName name="___u6" hidden="1">{"TAB1",#N/A,TRUE,"GENERAL";"TAB2",#N/A,TRUE,"GENERAL";"TAB3",#N/A,TRUE,"GENERAL";"TAB4",#N/A,TRUE,"GENERAL";"TAB5",#N/A,TRUE,"GENERAL"}</definedName>
    <definedName name="___u7" hidden="1">{"via1",#N/A,TRUE,"general";"via2",#N/A,TRUE,"general";"via3",#N/A,TRUE,"general"}</definedName>
    <definedName name="___u8" hidden="1">{"TAB1",#N/A,TRUE,"GENERAL";"TAB2",#N/A,TRUE,"GENERAL";"TAB3",#N/A,TRUE,"GENERAL";"TAB4",#N/A,TRUE,"GENERAL";"TAB5",#N/A,TRUE,"GENERAL"}</definedName>
    <definedName name="___u9" hidden="1">{"TAB1",#N/A,TRUE,"GENERAL";"TAB2",#N/A,TRUE,"GENERAL";"TAB3",#N/A,TRUE,"GENERAL";"TAB4",#N/A,TRUE,"GENERAL";"TAB5",#N/A,TRUE,"GENERAL"}</definedName>
    <definedName name="___ur7" hidden="1">{"TAB1",#N/A,TRUE,"GENERAL";"TAB2",#N/A,TRUE,"GENERAL";"TAB3",#N/A,TRUE,"GENERAL";"TAB4",#N/A,TRUE,"GENERAL";"TAB5",#N/A,TRUE,"GENERAL"}</definedName>
    <definedName name="___v2" hidden="1">{"via1",#N/A,TRUE,"general";"via2",#N/A,TRUE,"general";"via3",#N/A,TRUE,"general"}</definedName>
    <definedName name="___v3" hidden="1">{"TAB1",#N/A,TRUE,"GENERAL";"TAB2",#N/A,TRUE,"GENERAL";"TAB3",#N/A,TRUE,"GENERAL";"TAB4",#N/A,TRUE,"GENERAL";"TAB5",#N/A,TRUE,"GENERAL"}</definedName>
    <definedName name="___v4" hidden="1">{"TAB1",#N/A,TRUE,"GENERAL";"TAB2",#N/A,TRUE,"GENERAL";"TAB3",#N/A,TRUE,"GENERAL";"TAB4",#N/A,TRUE,"GENERAL";"TAB5",#N/A,TRUE,"GENERAL"}</definedName>
    <definedName name="___v5" hidden="1">{"TAB1",#N/A,TRUE,"GENERAL";"TAB2",#N/A,TRUE,"GENERAL";"TAB3",#N/A,TRUE,"GENERAL";"TAB4",#N/A,TRUE,"GENERAL";"TAB5",#N/A,TRUE,"GENERAL"}</definedName>
    <definedName name="___v6" hidden="1">{"TAB1",#N/A,TRUE,"GENERAL";"TAB2",#N/A,TRUE,"GENERAL";"TAB3",#N/A,TRUE,"GENERAL";"TAB4",#N/A,TRUE,"GENERAL";"TAB5",#N/A,TRUE,"GENERAL"}</definedName>
    <definedName name="___v7" hidden="1">{"via1",#N/A,TRUE,"general";"via2",#N/A,TRUE,"general";"via3",#N/A,TRUE,"general"}</definedName>
    <definedName name="___v8" hidden="1">{"TAB1",#N/A,TRUE,"GENERAL";"TAB2",#N/A,TRUE,"GENERAL";"TAB3",#N/A,TRUE,"GENERAL";"TAB4",#N/A,TRUE,"GENERAL";"TAB5",#N/A,TRUE,"GENERAL"}</definedName>
    <definedName name="___v9" hidden="1">{"TAB1",#N/A,TRUE,"GENERAL";"TAB2",#N/A,TRUE,"GENERAL";"TAB3",#N/A,TRUE,"GENERAL";"TAB4",#N/A,TRUE,"GENERAL";"TAB5",#N/A,TRUE,"GENERAL"}</definedName>
    <definedName name="___vfv4" hidden="1">{"via1",#N/A,TRUE,"general";"via2",#N/A,TRUE,"general";"via3",#N/A,TRUE,"general"}</definedName>
    <definedName name="___VPD1">[5]TARIFAS!$C$582</definedName>
    <definedName name="___VPI1">[5]TARIFAS!$C$580</definedName>
    <definedName name="___VRA1">[5]TARIFAS!$C$579</definedName>
    <definedName name="___x1" hidden="1">{"TAB1",#N/A,TRUE,"GENERAL";"TAB2",#N/A,TRUE,"GENERAL";"TAB3",#N/A,TRUE,"GENERAL";"TAB4",#N/A,TRUE,"GENERAL";"TAB5",#N/A,TRUE,"GENERAL"}</definedName>
    <definedName name="___x2" hidden="1">{"via1",#N/A,TRUE,"general";"via2",#N/A,TRUE,"general";"via3",#N/A,TRUE,"general"}</definedName>
    <definedName name="___x3" hidden="1">{"via1",#N/A,TRUE,"general";"via2",#N/A,TRUE,"general";"via3",#N/A,TRUE,"general"}</definedName>
    <definedName name="___x4" hidden="1">{"via1",#N/A,TRUE,"general";"via2",#N/A,TRUE,"general";"via3",#N/A,TRUE,"general"}</definedName>
    <definedName name="___x5" hidden="1">{"TAB1",#N/A,TRUE,"GENERAL";"TAB2",#N/A,TRUE,"GENERAL";"TAB3",#N/A,TRUE,"GENERAL";"TAB4",#N/A,TRUE,"GENERAL";"TAB5",#N/A,TRUE,"GENERAL"}</definedName>
    <definedName name="___x6" hidden="1">{"TAB1",#N/A,TRUE,"GENERAL";"TAB2",#N/A,TRUE,"GENERAL";"TAB3",#N/A,TRUE,"GENERAL";"TAB4",#N/A,TRUE,"GENERAL";"TAB5",#N/A,TRUE,"GENERAL"}</definedName>
    <definedName name="___x7" hidden="1">{"TAB1",#N/A,TRUE,"GENERAL";"TAB2",#N/A,TRUE,"GENERAL";"TAB3",#N/A,TRUE,"GENERAL";"TAB4",#N/A,TRUE,"GENERAL";"TAB5",#N/A,TRUE,"GENERAL"}</definedName>
    <definedName name="___x8" hidden="1">{"via1",#N/A,TRUE,"general";"via2",#N/A,TRUE,"general";"via3",#N/A,TRUE,"general"}</definedName>
    <definedName name="___x9" hidden="1">{"TAB1",#N/A,TRUE,"GENERAL";"TAB2",#N/A,TRUE,"GENERAL";"TAB3",#N/A,TRUE,"GENERAL";"TAB4",#N/A,TRUE,"GENERAL";"TAB5",#N/A,TRUE,"GENERAL"}</definedName>
    <definedName name="___xlnm._FilterDatabase">#REF!</definedName>
    <definedName name="___xlnm.Print_Area">#REF!</definedName>
    <definedName name="___xlnm.Print_Titles">#REF!</definedName>
    <definedName name="___y2" hidden="1">{"TAB1",#N/A,TRUE,"GENERAL";"TAB2",#N/A,TRUE,"GENERAL";"TAB3",#N/A,TRUE,"GENERAL";"TAB4",#N/A,TRUE,"GENERAL";"TAB5",#N/A,TRUE,"GENERAL"}</definedName>
    <definedName name="___y3" hidden="1">{"via1",#N/A,TRUE,"general";"via2",#N/A,TRUE,"general";"via3",#N/A,TRUE,"general"}</definedName>
    <definedName name="___y4" hidden="1">{"via1",#N/A,TRUE,"general";"via2",#N/A,TRUE,"general";"via3",#N/A,TRUE,"general"}</definedName>
    <definedName name="___y5" hidden="1">{"TAB1",#N/A,TRUE,"GENERAL";"TAB2",#N/A,TRUE,"GENERAL";"TAB3",#N/A,TRUE,"GENERAL";"TAB4",#N/A,TRUE,"GENERAL";"TAB5",#N/A,TRUE,"GENERAL"}</definedName>
    <definedName name="___y6" hidden="1">{"via1",#N/A,TRUE,"general";"via2",#N/A,TRUE,"general";"via3",#N/A,TRUE,"general"}</definedName>
    <definedName name="___y7" hidden="1">{"via1",#N/A,TRUE,"general";"via2",#N/A,TRUE,"general";"via3",#N/A,TRUE,"general"}</definedName>
    <definedName name="___y8" hidden="1">{"via1",#N/A,TRUE,"general";"via2",#N/A,TRUE,"general";"via3",#N/A,TRUE,"general"}</definedName>
    <definedName name="___y9" hidden="1">{"TAB1",#N/A,TRUE,"GENERAL";"TAB2",#N/A,TRUE,"GENERAL";"TAB3",#N/A,TRUE,"GENERAL";"TAB4",#N/A,TRUE,"GENERAL";"TAB5",#N/A,TRUE,"GENERAL"}</definedName>
    <definedName name="___z1" hidden="1">{"TAB1",#N/A,TRUE,"GENERAL";"TAB2",#N/A,TRUE,"GENERAL";"TAB3",#N/A,TRUE,"GENERAL";"TAB4",#N/A,TRUE,"GENERAL";"TAB5",#N/A,TRUE,"GENERAL"}</definedName>
    <definedName name="___z2" hidden="1">{"via1",#N/A,TRUE,"general";"via2",#N/A,TRUE,"general";"via3",#N/A,TRUE,"general"}</definedName>
    <definedName name="___z3" hidden="1">{"via1",#N/A,TRUE,"general";"via2",#N/A,TRUE,"general";"via3",#N/A,TRUE,"general"}</definedName>
    <definedName name="___z4" hidden="1">{"TAB1",#N/A,TRUE,"GENERAL";"TAB2",#N/A,TRUE,"GENERAL";"TAB3",#N/A,TRUE,"GENERAL";"TAB4",#N/A,TRUE,"GENERAL";"TAB5",#N/A,TRUE,"GENERAL"}</definedName>
    <definedName name="___z5" hidden="1">{"via1",#N/A,TRUE,"general";"via2",#N/A,TRUE,"general";"via3",#N/A,TRUE,"general"}</definedName>
    <definedName name="___z6" hidden="1">{"TAB1",#N/A,TRUE,"GENERAL";"TAB2",#N/A,TRUE,"GENERAL";"TAB3",#N/A,TRUE,"GENERAL";"TAB4",#N/A,TRUE,"GENERAL";"TAB5",#N/A,TRUE,"GENERAL"}</definedName>
    <definedName name="__123Graph_A" localSheetId="4" hidden="1">'[12]hoyo intermedio'!#REF!</definedName>
    <definedName name="__123Graph_A" hidden="1">#REF!</definedName>
    <definedName name="__123Graph_Acaja" localSheetId="4" hidden="1">[13]EVA!$D$39:$AD$39</definedName>
    <definedName name="__123Graph_Acaja" hidden="1">#REF!</definedName>
    <definedName name="__123Graph_ACart_AnticAdic" localSheetId="4" hidden="1">[13]EVA!$F$95:$I$95</definedName>
    <definedName name="__123Graph_ACart_AnticAdic" hidden="1">#REF!</definedName>
    <definedName name="__123Graph_AFACTURAC" localSheetId="4" hidden="1">[13]Program!$B$120:$Y$120</definedName>
    <definedName name="__123Graph_AFACTURAC" hidden="1">#REF!</definedName>
    <definedName name="__123Graph_AFRQACIRR" hidden="1">[14]Main!$FP$65:$FP$70</definedName>
    <definedName name="__123Graph_AFRQACNPV" hidden="1">[14]Main!$FP$65:$FP$70</definedName>
    <definedName name="__123Graph_AFRQACRES" hidden="1">[14]Main!$FP$65:$FP$70</definedName>
    <definedName name="__123Graph_AGraph2" localSheetId="4" hidden="1">[13]AIU!$D$338:$D$357</definedName>
    <definedName name="__123Graph_AGraph2" hidden="1">#REF!</definedName>
    <definedName name="__123Graph_AHSTGIRR" hidden="1">[14]Main!$FN$66:$FR$66</definedName>
    <definedName name="__123Graph_AHSTGNPV" hidden="1">[14]Main!$FN$66:$FR$66</definedName>
    <definedName name="__123Graph_AHSTGRES" hidden="1">[14]Main!$FN$66:$FR$66</definedName>
    <definedName name="__123Graph_AMAIN" hidden="1">'[15]ETAPA 50 SMMLV'!#REF!</definedName>
    <definedName name="__123Graph_B" hidden="1">'[12]hoyo intermedio'!#REF!</definedName>
    <definedName name="__123Graph_Bcaja" localSheetId="4" hidden="1">[13]EVA!$D$56:$AD$56</definedName>
    <definedName name="__123Graph_Bcaja" hidden="1">#REF!</definedName>
    <definedName name="__123Graph_BCart_AnticAdic" localSheetId="4" hidden="1">[13]EVA!$F$96:$I$96</definedName>
    <definedName name="__123Graph_BCart_AnticAdic" hidden="1">#REF!</definedName>
    <definedName name="__123Graph_BMAIN" hidden="1">'[15]ETAPA 50 SMMLV'!#REF!</definedName>
    <definedName name="__123Graph_C" localSheetId="4" hidden="1">[16]DATOS!#REF!</definedName>
    <definedName name="__123Graph_C" localSheetId="7" hidden="1">#REF!</definedName>
    <definedName name="__123Graph_C" localSheetId="5" hidden="1">#REF!</definedName>
    <definedName name="__123Graph_C" localSheetId="6" hidden="1">#REF!</definedName>
    <definedName name="__123Graph_C" hidden="1">#REF!</definedName>
    <definedName name="__123Graph_Ccaja" localSheetId="4" hidden="1">[13]EVA!$D$58:$AD$58</definedName>
    <definedName name="__123Graph_Ccaja" hidden="1">#REF!</definedName>
    <definedName name="__123Graph_CCart_AnticAdic" localSheetId="4" hidden="1">[13]EVA!$F$97:$I$97</definedName>
    <definedName name="__123Graph_CCart_AnticAdic" hidden="1">#REF!</definedName>
    <definedName name="__123Graph_D" hidden="1">[16]DATOS!#REF!</definedName>
    <definedName name="__123Graph_Dcaja" localSheetId="4" hidden="1">[13]EVA!$D$61:$AD$61</definedName>
    <definedName name="__123Graph_Dcaja" hidden="1">#REF!</definedName>
    <definedName name="__123Graph_DCart_AnticAdic" localSheetId="4" hidden="1">[13]EVA!$F$99:$I$99</definedName>
    <definedName name="__123Graph_DCart_AnticAdic" hidden="1">#REF!</definedName>
    <definedName name="__123Graph_E" localSheetId="7" hidden="1">#REF!</definedName>
    <definedName name="__123Graph_E" localSheetId="5" hidden="1">#REF!</definedName>
    <definedName name="__123Graph_E" localSheetId="6" hidden="1">#REF!</definedName>
    <definedName name="__123Graph_E" hidden="1">#REF!</definedName>
    <definedName name="__123Graph_ECart_AnticAdic" localSheetId="4" hidden="1">[13]EVA!$F$99:$I$99</definedName>
    <definedName name="__123Graph_ECart_AnticAdic" hidden="1">#REF!</definedName>
    <definedName name="__123Graph_F" localSheetId="7" hidden="1">#REF!</definedName>
    <definedName name="__123Graph_F" localSheetId="5" hidden="1">#REF!</definedName>
    <definedName name="__123Graph_F" localSheetId="6" hidden="1">#REF!</definedName>
    <definedName name="__123Graph_F" hidden="1">#REF!</definedName>
    <definedName name="__123Graph_LBL_ACart_AnticAdic" localSheetId="4" hidden="1">[13]EVA!$J$95:$K$95</definedName>
    <definedName name="__123Graph_LBL_ACart_AnticAdic" hidden="1">#REF!</definedName>
    <definedName name="__123Graph_LBL_Ccaja" localSheetId="4" hidden="1">[13]EVA!$D$58:$AD$58</definedName>
    <definedName name="__123Graph_LBL_Ccaja" hidden="1">#REF!</definedName>
    <definedName name="__123Graph_LBL_DCart_AnticAdic" localSheetId="4" hidden="1">[13]EVA!$F$98:$I$98</definedName>
    <definedName name="__123Graph_LBL_DCart_AnticAdic" hidden="1">#REF!</definedName>
    <definedName name="__123Graph_X" localSheetId="4" hidden="1">[14]CorpTax!$G$68:$G$97</definedName>
    <definedName name="__123Graph_X" localSheetId="7" hidden="1">#REF!</definedName>
    <definedName name="__123Graph_X" localSheetId="5" hidden="1">#REF!</definedName>
    <definedName name="__123Graph_X" localSheetId="6" hidden="1">#REF!</definedName>
    <definedName name="__123Graph_X" hidden="1">#REF!</definedName>
    <definedName name="__123Graph_Xcaja" localSheetId="4" hidden="1">[13]EVA!$D$6:$AD$6</definedName>
    <definedName name="__123Graph_Xcaja" hidden="1">#REF!</definedName>
    <definedName name="__123Graph_XFRQACNPV" hidden="1">[14]Main!$FO$65:$FO$70</definedName>
    <definedName name="__123Graph_XFRQACRES" hidden="1">[14]Main!$FO$65:$FO$70</definedName>
    <definedName name="__123Graph_XMAIN" hidden="1">'[15]ETAPA 50 SMMLV'!#REF!</definedName>
    <definedName name="__1Excel_BuiltIn_Print_Area_1_1_1">#REF!</definedName>
    <definedName name="__1Sin_nombre" localSheetId="4">#REF!</definedName>
    <definedName name="__1Sin_nombre">#REF!</definedName>
    <definedName name="__2008_Database">'[17]2008_Database Pate In'!#REF!</definedName>
    <definedName name="__2Excel_BuiltIn_Print_Titles_1_1_1_1">#REF!</definedName>
    <definedName name="__A1" localSheetId="4">[18]precios!$D$161</definedName>
    <definedName name="__a1" hidden="1">{"TAB1",#N/A,TRUE,"GENERAL";"TAB2",#N/A,TRUE,"GENERAL";"TAB3",#N/A,TRUE,"GENERAL";"TAB4",#N/A,TRUE,"GENERAL";"TAB5",#N/A,TRUE,"GENERAL"}</definedName>
    <definedName name="__A16400">#REF!</definedName>
    <definedName name="__A17000" localSheetId="4">#REF!</definedName>
    <definedName name="__A17000">#REF!</definedName>
    <definedName name="__A2" hidden="1">{#N/A,#N/A,FALSE,"Costos Productos 6A";#N/A,#N/A,FALSE,"Costo Unitario Total H-94-12"}</definedName>
    <definedName name="__A20000" localSheetId="4">#REF!</definedName>
    <definedName name="__A20000">#REF!</definedName>
    <definedName name="__a3" hidden="1">{"TAB1",#N/A,TRUE,"GENERAL";"TAB2",#N/A,TRUE,"GENERAL";"TAB3",#N/A,TRUE,"GENERAL";"TAB4",#N/A,TRUE,"GENERAL";"TAB5",#N/A,TRUE,"GENERAL"}</definedName>
    <definedName name="__A30000" localSheetId="4">#REF!</definedName>
    <definedName name="__A30000">#REF!</definedName>
    <definedName name="__a4" hidden="1">{"via1",#N/A,TRUE,"general";"via2",#N/A,TRUE,"general";"via3",#N/A,TRUE,"general"}</definedName>
    <definedName name="__a5" hidden="1">{"TAB1",#N/A,TRUE,"GENERAL";"TAB2",#N/A,TRUE,"GENERAL";"TAB3",#N/A,TRUE,"GENERAL";"TAB4",#N/A,TRUE,"GENERAL";"TAB5",#N/A,TRUE,"GENERAL"}</definedName>
    <definedName name="__a6" hidden="1">{"TAB1",#N/A,TRUE,"GENERAL";"TAB2",#N/A,TRUE,"GENERAL";"TAB3",#N/A,TRUE,"GENERAL";"TAB4",#N/A,TRUE,"GENERAL";"TAB5",#N/A,TRUE,"GENERAL"}</definedName>
    <definedName name="__AAS1" hidden="1">{#N/A,#N/A,TRUE,"INGENIERIA";#N/A,#N/A,TRUE,"COMPRAS";#N/A,#N/A,TRUE,"DIRECCION";#N/A,#N/A,TRUE,"RESUMEN"}</definedName>
    <definedName name="__ABC1">#REF!</definedName>
    <definedName name="__abc2" hidden="1">{#N/A,#N/A,TRUE,"1842CWN0"}</definedName>
    <definedName name="__abr01">[19]Dólar!#REF!</definedName>
    <definedName name="__abr06">[19]Dólar!#REF!</definedName>
    <definedName name="__abr97">[19]Dólar!#REF!</definedName>
    <definedName name="__abr98">[19]Dólar!#REF!</definedName>
    <definedName name="__abr99">[19]Dólar!#REF!</definedName>
    <definedName name="__AFC1" localSheetId="4">[7]INV!$A$25:$D$28</definedName>
    <definedName name="__AFC1">#REF!</definedName>
    <definedName name="__AFC3" localSheetId="4">[7]INV!$F$25:$I$28</definedName>
    <definedName name="__AFC3">#REF!</definedName>
    <definedName name="__AFC5" localSheetId="4">[7]INV!$K$25:$N$28</definedName>
    <definedName name="__AFC5">#REF!</definedName>
    <definedName name="__Afe1">'[17]2008 Database'!$D$2:$D$42,'[17]2008 Database'!$D$43:$D$43</definedName>
    <definedName name="__ago01">[19]Dólar!#REF!</definedName>
    <definedName name="__ago06">[19]Dólar!#REF!</definedName>
    <definedName name="__ago97">[19]Dólar!#REF!</definedName>
    <definedName name="__ago98">[19]Dólar!#REF!</definedName>
    <definedName name="__ago99">[19]Dólar!#REF!</definedName>
    <definedName name="__aiu2">[20]AIU!$J$105</definedName>
    <definedName name="__ALL4">#REF!</definedName>
    <definedName name="__apu11">#REF!</definedName>
    <definedName name="__APU221" localSheetId="4">#N/A</definedName>
    <definedName name="__APU221">#REF!</definedName>
    <definedName name="__apu29">#REF!</definedName>
    <definedName name="__APU465" localSheetId="4">#N/A</definedName>
    <definedName name="__APU465">#REF!</definedName>
    <definedName name="__ARA1">#REF!</definedName>
    <definedName name="__ARA2">#REF!</definedName>
    <definedName name="__ARO1">'[21]BCE Y ACTA 049 2011'!$K$4</definedName>
    <definedName name="__ARO2">'[21]BCE Y ACTA 049 2011'!$N$3</definedName>
    <definedName name="__ARO3">'[21]BCE Y ACTA 049 2011'!$N$5</definedName>
    <definedName name="__b2" hidden="1">{"TAB1",#N/A,TRUE,"GENERAL";"TAB2",#N/A,TRUE,"GENERAL";"TAB3",#N/A,TRUE,"GENERAL";"TAB4",#N/A,TRUE,"GENERAL";"TAB5",#N/A,TRUE,"GENERAL"}</definedName>
    <definedName name="__b3" hidden="1">{"TAB1",#N/A,TRUE,"GENERAL";"TAB2",#N/A,TRUE,"GENERAL";"TAB3",#N/A,TRUE,"GENERAL";"TAB4",#N/A,TRUE,"GENERAL";"TAB5",#N/A,TRUE,"GENERAL"}</definedName>
    <definedName name="__b4" hidden="1">{"TAB1",#N/A,TRUE,"GENERAL";"TAB2",#N/A,TRUE,"GENERAL";"TAB3",#N/A,TRUE,"GENERAL";"TAB4",#N/A,TRUE,"GENERAL";"TAB5",#N/A,TRUE,"GENERAL"}</definedName>
    <definedName name="__b5" hidden="1">{"TAB1",#N/A,TRUE,"GENERAL";"TAB2",#N/A,TRUE,"GENERAL";"TAB3",#N/A,TRUE,"GENERAL";"TAB4",#N/A,TRUE,"GENERAL";"TAB5",#N/A,TRUE,"GENERAL"}</definedName>
    <definedName name="__b6" hidden="1">{"TAB1",#N/A,TRUE,"GENERAL";"TAB2",#N/A,TRUE,"GENERAL";"TAB3",#N/A,TRUE,"GENERAL";"TAB4",#N/A,TRUE,"GENERAL";"TAB5",#N/A,TRUE,"GENERAL"}</definedName>
    <definedName name="__b7" hidden="1">{"via1",#N/A,TRUE,"general";"via2",#N/A,TRUE,"general";"via3",#N/A,TRUE,"general"}</definedName>
    <definedName name="__b8" hidden="1">{"via1",#N/A,TRUE,"general";"via2",#N/A,TRUE,"general";"via3",#N/A,TRUE,"general"}</definedName>
    <definedName name="__bb9" hidden="1">{"TAB1",#N/A,TRUE,"GENERAL";"TAB2",#N/A,TRUE,"GENERAL";"TAB3",#N/A,TRUE,"GENERAL";"TAB4",#N/A,TRUE,"GENERAL";"TAB5",#N/A,TRUE,"GENERAL"}</definedName>
    <definedName name="__bgb5" hidden="1">{"TAB1",#N/A,TRUE,"GENERAL";"TAB2",#N/A,TRUE,"GENERAL";"TAB3",#N/A,TRUE,"GENERAL";"TAB4",#N/A,TRUE,"GENERAL";"TAB5",#N/A,TRUE,"GENERAL"}</definedName>
    <definedName name="__BGC1" localSheetId="4">[7]INV!$A$5:$D$8</definedName>
    <definedName name="__BGC1">#REF!</definedName>
    <definedName name="__BGC3" localSheetId="4">[7]INV!$F$5:$I$8</definedName>
    <definedName name="__BGC3">#REF!</definedName>
    <definedName name="__BGC5" localSheetId="4">[7]INV!$K$5:$N$8</definedName>
    <definedName name="__BGC5">#REF!</definedName>
    <definedName name="__Bid1">#REF!</definedName>
    <definedName name="__Bid2">#REF!</definedName>
    <definedName name="__Bid3">#REF!</definedName>
    <definedName name="__Bid4">#REF!</definedName>
    <definedName name="__CAC1" localSheetId="4">[7]INV!$A$19:$D$22</definedName>
    <definedName name="__CAC1">#REF!</definedName>
    <definedName name="__CAC3" localSheetId="4">[7]INV!$F$19:$I$22</definedName>
    <definedName name="__CAC3">#REF!</definedName>
    <definedName name="__CAC5" localSheetId="4">[7]INV!$K$19:$N$22</definedName>
    <definedName name="__CAC5">#REF!</definedName>
    <definedName name="__CMU005" hidden="1">#REF!</definedName>
    <definedName name="__cmu05">#REF!</definedName>
    <definedName name="__Cod1">#REF!</definedName>
    <definedName name="__COD9120">'[22]OTRAS OBRAS'!#REF!</definedName>
    <definedName name="__cod91200">'[22]OTRAS OBRAS'!#REF!</definedName>
    <definedName name="__cod91201">'[22]OTRAS OBRAS'!#REF!</definedName>
    <definedName name="__com06">[19]Gastos!#REF!</definedName>
    <definedName name="__con1">'[10]CUNETAS '!#REF!</definedName>
    <definedName name="__CON2200">#REF!</definedName>
    <definedName name="__CON2500">#REF!</definedName>
    <definedName name="__con3000">#REF!</definedName>
    <definedName name="__cua1">'[3]ALCANTARILLADO RAS'!$A$4:$B$14</definedName>
    <definedName name="__DAT1">#REF!</definedName>
    <definedName name="__DAT2">#REF!</definedName>
    <definedName name="__DAT3">#REF!</definedName>
    <definedName name="__DAT4">#REF!</definedName>
    <definedName name="__dic01">[19]Dólar!#REF!</definedName>
    <definedName name="__dic06">[19]Dólar!#REF!</definedName>
    <definedName name="__dic97">[19]Dólar!#REF!</definedName>
    <definedName name="__dic98">[19]Dólar!#REF!</definedName>
    <definedName name="__dic99">[19]Dólar!#REF!</definedName>
    <definedName name="__DMD1">#REF!</definedName>
    <definedName name="__DUC2000">#REF!</definedName>
    <definedName name="__DUC3000">#REF!</definedName>
    <definedName name="__DUC4000">#REF!</definedName>
    <definedName name="__eje1">#REF!</definedName>
    <definedName name="__eje2">#REF!</definedName>
    <definedName name="__eje3">#REF!</definedName>
    <definedName name="__eje4">#REF!</definedName>
    <definedName name="__eje5">#REF!</definedName>
    <definedName name="__eje6">#REF!</definedName>
    <definedName name="__eje7">#REF!</definedName>
    <definedName name="__eje8">#REF!</definedName>
    <definedName name="__eje9">#REF!</definedName>
    <definedName name="__EMP10">'[22]OTRAS OBRAS'!#REF!</definedName>
    <definedName name="__EMP12">'[22]OTRAS OBRAS'!#REF!</definedName>
    <definedName name="__EMP3">'[22]OTRAS OBRAS'!#REF!</definedName>
    <definedName name="__EMP4">'[22]OTRAS OBRAS'!#REF!</definedName>
    <definedName name="__EMP6">'[22]OTRAS OBRAS'!#REF!</definedName>
    <definedName name="__EMP8">'[22]OTRAS OBRAS'!#REF!</definedName>
    <definedName name="__ene01">[19]Dólar!#REF!</definedName>
    <definedName name="__ene03">[19]Dólar!#REF!</definedName>
    <definedName name="__ene06">[19]Dólar!#REF!</definedName>
    <definedName name="__ene97">[19]Dólar!#REF!</definedName>
    <definedName name="__ene98">[19]Dólar!#REF!</definedName>
    <definedName name="__ene99">[19]Dólar!#REF!</definedName>
    <definedName name="__EQM2">[10]precios!$B$97</definedName>
    <definedName name="__EQM3">[10]precios!$B$98</definedName>
    <definedName name="__EQP14">[10]precios!$B$34</definedName>
    <definedName name="__EQP25">[10]precios!$B$45</definedName>
    <definedName name="__EQP35">[10]precios!$B$55</definedName>
    <definedName name="__EQP43">[10]precios!$B$63</definedName>
    <definedName name="__EQP5">[10]precios!$B$25</definedName>
    <definedName name="__EQP50">[10]precios!$B$70</definedName>
    <definedName name="__EQP52">[10]precios!$B$72</definedName>
    <definedName name="__EQP54">[10]precios!$B$74</definedName>
    <definedName name="__EQP8">[23]precios!$B$28</definedName>
    <definedName name="__ESP1">'[22]OTRAS OBRAS'!#REF!</definedName>
    <definedName name="__ESP2">'[22]OTRAS OBRAS'!#REF!</definedName>
    <definedName name="__ESP3">'[22]OTRAS OBRAS'!#REF!</definedName>
    <definedName name="__ESP4">'[22]OTRAS OBRAS'!#REF!</definedName>
    <definedName name="__EST1" localSheetId="4">#REF!</definedName>
    <definedName name="__EST1">#REF!</definedName>
    <definedName name="__EST10" localSheetId="4">#REF!</definedName>
    <definedName name="__EST10">#REF!</definedName>
    <definedName name="__EST11" localSheetId="4">#REF!</definedName>
    <definedName name="__EST11">#REF!</definedName>
    <definedName name="__EST12" localSheetId="4">#REF!</definedName>
    <definedName name="__EST12">#REF!</definedName>
    <definedName name="__EST13" localSheetId="4">#REF!</definedName>
    <definedName name="__EST13">#REF!</definedName>
    <definedName name="__EST14" localSheetId="4">#REF!</definedName>
    <definedName name="__EST14">#REF!</definedName>
    <definedName name="__EST15" localSheetId="4">#REF!</definedName>
    <definedName name="__EST15">#REF!</definedName>
    <definedName name="__EST16" localSheetId="4">#REF!</definedName>
    <definedName name="__EST16">#REF!</definedName>
    <definedName name="__EST17" localSheetId="4">#REF!</definedName>
    <definedName name="__EST17">#REF!</definedName>
    <definedName name="__EST18" localSheetId="4">#REF!</definedName>
    <definedName name="__EST18">#REF!</definedName>
    <definedName name="__EST19" localSheetId="4">#REF!</definedName>
    <definedName name="__EST19">#REF!</definedName>
    <definedName name="__EST2" localSheetId="4">#REF!</definedName>
    <definedName name="__EST2">#REF!</definedName>
    <definedName name="__EST23">#REF!</definedName>
    <definedName name="__EST3" localSheetId="4">#REF!</definedName>
    <definedName name="__EST3">#REF!</definedName>
    <definedName name="__EST4" localSheetId="4">#REF!</definedName>
    <definedName name="__EST4">#REF!</definedName>
    <definedName name="__EST5" localSheetId="4">#REF!</definedName>
    <definedName name="__EST5">#REF!</definedName>
    <definedName name="__EST6" localSheetId="4">#REF!</definedName>
    <definedName name="__EST6">#REF!</definedName>
    <definedName name="__EST7" localSheetId="4">#REF!</definedName>
    <definedName name="__EST7">#REF!</definedName>
    <definedName name="__EST8" localSheetId="4">#REF!</definedName>
    <definedName name="__EST8">#REF!</definedName>
    <definedName name="__EST9" localSheetId="4">#REF!</definedName>
    <definedName name="__EST9">#REF!</definedName>
    <definedName name="__ETR13">#REF!</definedName>
    <definedName name="__EXC1" localSheetId="4">#REF!</definedName>
    <definedName name="__EXC1">#REF!</definedName>
    <definedName name="__EXC10" localSheetId="4">#REF!</definedName>
    <definedName name="__EXC10">#REF!</definedName>
    <definedName name="__EXC11" localSheetId="4">#REF!</definedName>
    <definedName name="__EXC11">#REF!</definedName>
    <definedName name="__EXC12" localSheetId="4">#REF!</definedName>
    <definedName name="__EXC12">#REF!</definedName>
    <definedName name="__EXC2" localSheetId="4">#REF!</definedName>
    <definedName name="__EXC2">#REF!</definedName>
    <definedName name="__EXC3" localSheetId="4">#REF!</definedName>
    <definedName name="__EXC3">#REF!</definedName>
    <definedName name="__EXC4" localSheetId="4">#REF!</definedName>
    <definedName name="__EXC4">#REF!</definedName>
    <definedName name="__EXC5" localSheetId="4">#REF!</definedName>
    <definedName name="__EXC5">#REF!</definedName>
    <definedName name="__EXC50">#REF!</definedName>
    <definedName name="__EXC6" localSheetId="4">#REF!</definedName>
    <definedName name="__EXC6">#REF!</definedName>
    <definedName name="__EXC7" localSheetId="4">#REF!</definedName>
    <definedName name="__EXC7">#REF!</definedName>
    <definedName name="__EXC8" localSheetId="4">#REF!</definedName>
    <definedName name="__EXC8">#REF!</definedName>
    <definedName name="__EXC9" localSheetId="4">#REF!</definedName>
    <definedName name="__EXC9">#REF!</definedName>
    <definedName name="__EXC999999999999">#REF!</definedName>
    <definedName name="__exp06">[19]Gastos!#REF!</definedName>
    <definedName name="__f" localSheetId="4">[11]Cálculo!$B$67</definedName>
    <definedName name="__F">[0]!err</definedName>
    <definedName name="__feb01">[19]Dólar!#REF!</definedName>
    <definedName name="__feb06">[19]Dólar!#REF!</definedName>
    <definedName name="__feb97">[19]Dólar!#REF!</definedName>
    <definedName name="__feb98">[19]Dólar!#REF!</definedName>
    <definedName name="__feb99">[19]Dólar!#REF!</definedName>
    <definedName name="__FEC5">#REF!,#REF!</definedName>
    <definedName name="__FS01" localSheetId="4">CONCRETOS!ERR</definedName>
    <definedName name="__FS01">[0]!err</definedName>
    <definedName name="__g2" hidden="1">{"TAB1",#N/A,TRUE,"GENERAL";"TAB2",#N/A,TRUE,"GENERAL";"TAB3",#N/A,TRUE,"GENERAL";"TAB4",#N/A,TRUE,"GENERAL";"TAB5",#N/A,TRUE,"GENERAL"}</definedName>
    <definedName name="__g3" hidden="1">{"via1",#N/A,TRUE,"general";"via2",#N/A,TRUE,"general";"via3",#N/A,TRUE,"general"}</definedName>
    <definedName name="__g4" hidden="1">{"via1",#N/A,TRUE,"general";"via2",#N/A,TRUE,"general";"via3",#N/A,TRUE,"general"}</definedName>
    <definedName name="__g5" hidden="1">{"via1",#N/A,TRUE,"general";"via2",#N/A,TRUE,"general";"via3",#N/A,TRUE,"general"}</definedName>
    <definedName name="__g6" hidden="1">{"via1",#N/A,TRUE,"general";"via2",#N/A,TRUE,"general";"via3",#N/A,TRUE,"general"}</definedName>
    <definedName name="__g7" hidden="1">{"TAB1",#N/A,TRUE,"GENERAL";"TAB2",#N/A,TRUE,"GENERAL";"TAB3",#N/A,TRUE,"GENERAL";"TAB4",#N/A,TRUE,"GENERAL";"TAB5",#N/A,TRUE,"GENERAL"}</definedName>
    <definedName name="__Gav2">[24]Gaviones!#REF!</definedName>
    <definedName name="__Gav3">[24]Gaviones!#REF!</definedName>
    <definedName name="__Gav4">[24]Gaviones!#REF!</definedName>
    <definedName name="__Gav5">[24]Gaviones!#REF!</definedName>
    <definedName name="__GR1" hidden="1">{"TAB1",#N/A,TRUE,"GENERAL";"TAB2",#N/A,TRUE,"GENERAL";"TAB3",#N/A,TRUE,"GENERAL";"TAB4",#N/A,TRUE,"GENERAL";"TAB5",#N/A,TRUE,"GENERAL"}</definedName>
    <definedName name="__gtr4" hidden="1">{"via1",#N/A,TRUE,"general";"via2",#N/A,TRUE,"general";"via3",#N/A,TRUE,"general"}</definedName>
    <definedName name="__h2" hidden="1">{"via1",#N/A,TRUE,"general";"via2",#N/A,TRUE,"general";"via3",#N/A,TRUE,"general"}</definedName>
    <definedName name="__h3" hidden="1">{"via1",#N/A,TRUE,"general";"via2",#N/A,TRUE,"general";"via3",#N/A,TRUE,"general"}</definedName>
    <definedName name="__h4" hidden="1">{"TAB1",#N/A,TRUE,"GENERAL";"TAB2",#N/A,TRUE,"GENERAL";"TAB3",#N/A,TRUE,"GENERAL";"TAB4",#N/A,TRUE,"GENERAL";"TAB5",#N/A,TRUE,"GENERAL"}</definedName>
    <definedName name="__h5" hidden="1">{"TAB1",#N/A,TRUE,"GENERAL";"TAB2",#N/A,TRUE,"GENERAL";"TAB3",#N/A,TRUE,"GENERAL";"TAB4",#N/A,TRUE,"GENERAL";"TAB5",#N/A,TRUE,"GENERAL"}</definedName>
    <definedName name="__h6" hidden="1">{"via1",#N/A,TRUE,"general";"via2",#N/A,TRUE,"general";"via3",#N/A,TRUE,"general"}</definedName>
    <definedName name="__h7" hidden="1">{"TAB1",#N/A,TRUE,"GENERAL";"TAB2",#N/A,TRUE,"GENERAL";"TAB3",#N/A,TRUE,"GENERAL";"TAB4",#N/A,TRUE,"GENERAL";"TAB5",#N/A,TRUE,"GENERAL"}</definedName>
    <definedName name="__h8" hidden="1">{"via1",#N/A,TRUE,"general";"via2",#N/A,TRUE,"general";"via3",#N/A,TRUE,"general"}</definedName>
    <definedName name="__hfh7" hidden="1">{"via1",#N/A,TRUE,"general";"via2",#N/A,TRUE,"general";"via3",#N/A,TRUE,"general"}</definedName>
    <definedName name="__hhg1" hidden="1">{#N/A,#N/A,TRUE,"1842CWN0"}</definedName>
    <definedName name="__HOJ66">#REF!</definedName>
    <definedName name="__HOJ88">#REF!</definedName>
    <definedName name="__HUM1">#REF!</definedName>
    <definedName name="__HUM2">#REF!</definedName>
    <definedName name="__i1">#REF!</definedName>
    <definedName name="__i4" hidden="1">{"via1",#N/A,TRUE,"general";"via2",#N/A,TRUE,"general";"via3",#N/A,TRUE,"general"}</definedName>
    <definedName name="__i5" hidden="1">{"TAB1",#N/A,TRUE,"GENERAL";"TAB2",#N/A,TRUE,"GENERAL";"TAB3",#N/A,TRUE,"GENERAL";"TAB4",#N/A,TRUE,"GENERAL";"TAB5",#N/A,TRUE,"GENERAL"}</definedName>
    <definedName name="__i6" hidden="1">{"TAB1",#N/A,TRUE,"GENERAL";"TAB2",#N/A,TRUE,"GENERAL";"TAB3",#N/A,TRUE,"GENERAL";"TAB4",#N/A,TRUE,"GENERAL";"TAB5",#N/A,TRUE,"GENERAL"}</definedName>
    <definedName name="__i7" hidden="1">{"via1",#N/A,TRUE,"general";"via2",#N/A,TRUE,"general";"via3",#N/A,TRUE,"general"}</definedName>
    <definedName name="__i77" hidden="1">{"TAB1",#N/A,TRUE,"GENERAL";"TAB2",#N/A,TRUE,"GENERAL";"TAB3",#N/A,TRUE,"GENERAL";"TAB4",#N/A,TRUE,"GENERAL";"TAB5",#N/A,TRUE,"GENERAL"}</definedName>
    <definedName name="__i8" hidden="1">{"via1",#N/A,TRUE,"general";"via2",#N/A,TRUE,"general";"via3",#N/A,TRUE,"general"}</definedName>
    <definedName name="__i9" hidden="1">{"TAB1",#N/A,TRUE,"GENERAL";"TAB2",#N/A,TRUE,"GENERAL";"TAB3",#N/A,TRUE,"GENERAL";"TAB4",#N/A,TRUE,"GENERAL";"TAB5",#N/A,TRUE,"GENERAL"}</definedName>
    <definedName name="__inf1" localSheetId="4">#N/A</definedName>
    <definedName name="__inf1">#REF!</definedName>
    <definedName name="__INT110">#REF!</definedName>
    <definedName name="__INT220">#REF!</definedName>
    <definedName name="__IntlFixup" hidden="1">TRUE</definedName>
    <definedName name="__ITM4">#REF!</definedName>
    <definedName name="__jul01">[19]Dólar!#REF!</definedName>
    <definedName name="__jul06">[19]Dólar!#REF!</definedName>
    <definedName name="__jul97">[19]Dólar!#REF!</definedName>
    <definedName name="__jul98">[19]Dólar!#REF!</definedName>
    <definedName name="__jul99">[19]Dólar!#REF!</definedName>
    <definedName name="__jun01">[19]Dólar!#REF!</definedName>
    <definedName name="__jun06">[19]Dólar!#REF!</definedName>
    <definedName name="__jun97">[19]Dólar!#REF!</definedName>
    <definedName name="__jun98">[19]Dólar!#REF!</definedName>
    <definedName name="__jun99">[19]Dólar!#REF!</definedName>
    <definedName name="__k3" hidden="1">{"TAB1",#N/A,TRUE,"GENERAL";"TAB2",#N/A,TRUE,"GENERAL";"TAB3",#N/A,TRUE,"GENERAL";"TAB4",#N/A,TRUE,"GENERAL";"TAB5",#N/A,TRUE,"GENERAL"}</definedName>
    <definedName name="__k4" hidden="1">{"via1",#N/A,TRUE,"general";"via2",#N/A,TRUE,"general";"via3",#N/A,TRUE,"general"}</definedName>
    <definedName name="__k5" hidden="1">{"via1",#N/A,TRUE,"general";"via2",#N/A,TRUE,"general";"via3",#N/A,TRUE,"general"}</definedName>
    <definedName name="__k6" hidden="1">{"TAB1",#N/A,TRUE,"GENERAL";"TAB2",#N/A,TRUE,"GENERAL";"TAB3",#N/A,TRUE,"GENERAL";"TAB4",#N/A,TRUE,"GENERAL";"TAB5",#N/A,TRUE,"GENERAL"}</definedName>
    <definedName name="__k7" hidden="1">{"via1",#N/A,TRUE,"general";"via2",#N/A,TRUE,"general";"via3",#N/A,TRUE,"general"}</definedName>
    <definedName name="__k8" hidden="1">{"via1",#N/A,TRUE,"general";"via2",#N/A,TRUE,"general";"via3",#N/A,TRUE,"general"}</definedName>
    <definedName name="__k9" hidden="1">{"TAB1",#N/A,TRUE,"GENERAL";"TAB2",#N/A,TRUE,"GENERAL";"TAB3",#N/A,TRUE,"GENERAL";"TAB4",#N/A,TRUE,"GENERAL";"TAB5",#N/A,TRUE,"GENERAL"}</definedName>
    <definedName name="__kjk6" hidden="1">{"TAB1",#N/A,TRUE,"GENERAL";"TAB2",#N/A,TRUE,"GENERAL";"TAB3",#N/A,TRUE,"GENERAL";"TAB4",#N/A,TRUE,"GENERAL";"TAB5",#N/A,TRUE,"GENERAL"}</definedName>
    <definedName name="__lgc1">[19]Gastos!#REF!</definedName>
    <definedName name="__lgc2">[19]Gastos!#REF!</definedName>
    <definedName name="__lgc3">[19]Gastos!#REF!</definedName>
    <definedName name="__LMO1">[25]MO!$A$2:$A$188</definedName>
    <definedName name="__m3" hidden="1">{"via1",#N/A,TRUE,"general";"via2",#N/A,TRUE,"general";"via3",#N/A,TRUE,"general"}</definedName>
    <definedName name="__m4" hidden="1">{"TAB1",#N/A,TRUE,"GENERAL";"TAB2",#N/A,TRUE,"GENERAL";"TAB3",#N/A,TRUE,"GENERAL";"TAB4",#N/A,TRUE,"GENERAL";"TAB5",#N/A,TRUE,"GENERAL"}</definedName>
    <definedName name="__m5" hidden="1">{"via1",#N/A,TRUE,"general";"via2",#N/A,TRUE,"general";"via3",#N/A,TRUE,"general"}</definedName>
    <definedName name="__m6" hidden="1">{"TAB1",#N/A,TRUE,"GENERAL";"TAB2",#N/A,TRUE,"GENERAL";"TAB3",#N/A,TRUE,"GENERAL";"TAB4",#N/A,TRUE,"GENERAL";"TAB5",#N/A,TRUE,"GENERAL"}</definedName>
    <definedName name="__m7" hidden="1">{"TAB1",#N/A,TRUE,"GENERAL";"TAB2",#N/A,TRUE,"GENERAL";"TAB3",#N/A,TRUE,"GENERAL";"TAB4",#N/A,TRUE,"GENERAL";"TAB5",#N/A,TRUE,"GENERAL"}</definedName>
    <definedName name="__m8" hidden="1">{"via1",#N/A,TRUE,"general";"via2",#N/A,TRUE,"general";"via3",#N/A,TRUE,"general"}</definedName>
    <definedName name="__m9" hidden="1">{"via1",#N/A,TRUE,"general";"via2",#N/A,TRUE,"general";"via3",#N/A,TRUE,"general"}</definedName>
    <definedName name="__MA2" localSheetId="4">#REF!</definedName>
    <definedName name="__MA2">#REF!</definedName>
    <definedName name="__mar01">[19]Dólar!#REF!</definedName>
    <definedName name="__mar06">[19]Dólar!#REF!</definedName>
    <definedName name="__mar97">[19]Dólar!#REF!</definedName>
    <definedName name="__mar98">[19]Dólar!#REF!</definedName>
    <definedName name="__mar99">[19]Dólar!#REF!</definedName>
    <definedName name="__may01">[19]Dólar!#REF!</definedName>
    <definedName name="__may06">[19]Dólar!#REF!</definedName>
    <definedName name="__may97">[19]Dólar!#REF!</definedName>
    <definedName name="__may98">[19]Dólar!#REF!</definedName>
    <definedName name="__may99">[19]Dólar!#REF!</definedName>
    <definedName name="__MC1">[10]precios!$B$253</definedName>
    <definedName name="__MC16">[10]precios!$B$268</definedName>
    <definedName name="__MC3">[10]precios!$B$255</definedName>
    <definedName name="__MC4">[10]precios!$B$256</definedName>
    <definedName name="__MC6">[10]precios!$B$258</definedName>
    <definedName name="__mes1">#REF!</definedName>
    <definedName name="__Mes2">#REF!</definedName>
    <definedName name="__Mes3">#REF!</definedName>
    <definedName name="__MF1">[23]precios!$B$423</definedName>
    <definedName name="__MF13">[10]precios!$B$435</definedName>
    <definedName name="__MF15">[10]precios!$B$437</definedName>
    <definedName name="__MF17">[10]precios!$B$439</definedName>
    <definedName name="__MF21">[10]precios!$B$443</definedName>
    <definedName name="__MG12">[10]precios!$B$229</definedName>
    <definedName name="__MG3">[10]precios!$B$220</definedName>
    <definedName name="__MG30">[10]precios!$B$247</definedName>
    <definedName name="__MG4">[10]precios!$B$221</definedName>
    <definedName name="__MH18">[10]precios!$B$305</definedName>
    <definedName name="__MH3">[10]precios!$B$290</definedName>
    <definedName name="__MH4">[10]precios!$B$291</definedName>
    <definedName name="__MM18">[10]precios!$B$360</definedName>
    <definedName name="__MO1">[23]precios!$B$194</definedName>
    <definedName name="__MO2">[10]precios!$B$195</definedName>
    <definedName name="__MO5">[10]precios!$B$198</definedName>
    <definedName name="__mor15">#REF!</definedName>
    <definedName name="__MT31">[10]precios!$B$408</definedName>
    <definedName name="__mun2">#REF!</definedName>
    <definedName name="__Mux1">[26]CALCULO!$B$19</definedName>
    <definedName name="__Mux2">[26]CALCULO!$E$19</definedName>
    <definedName name="__Mux3">[26]CALCULO!$H$19</definedName>
    <definedName name="__Muy1">[26]CALCULO!$B$20</definedName>
    <definedName name="__Muy2">[26]CALCULO!$E$20</definedName>
    <definedName name="__Muy3">[26]CALCULO!$H$20</definedName>
    <definedName name="__MV1">[10]precios!$B$458</definedName>
    <definedName name="__MV11">[10]precios!$B$468</definedName>
    <definedName name="__MV31">[10]precios!$B$488</definedName>
    <definedName name="__MV36">[10]precios!$B$493</definedName>
    <definedName name="__MV37">[10]precios!$B$494</definedName>
    <definedName name="__MV38">[10]precios!$B$495</definedName>
    <definedName name="__MV39">[10]precios!$B$496</definedName>
    <definedName name="__n3" hidden="1">{"TAB1",#N/A,TRUE,"GENERAL";"TAB2",#N/A,TRUE,"GENERAL";"TAB3",#N/A,TRUE,"GENERAL";"TAB4",#N/A,TRUE,"GENERAL";"TAB5",#N/A,TRUE,"GENERAL"}</definedName>
    <definedName name="__n4" hidden="1">{"via1",#N/A,TRUE,"general";"via2",#N/A,TRUE,"general";"via3",#N/A,TRUE,"general"}</definedName>
    <definedName name="__n5" hidden="1">{"TAB1",#N/A,TRUE,"GENERAL";"TAB2",#N/A,TRUE,"GENERAL";"TAB3",#N/A,TRUE,"GENERAL";"TAB4",#N/A,TRUE,"GENERAL";"TAB5",#N/A,TRUE,"GENERAL"}</definedName>
    <definedName name="__nov01">[19]Dólar!#REF!</definedName>
    <definedName name="__nov06">[19]Dólar!#REF!</definedName>
    <definedName name="__nov97">[19]Dólar!#REF!</definedName>
    <definedName name="__nov98">[19]Dólar!#REF!</definedName>
    <definedName name="__nov99">[19]Dólar!#REF!</definedName>
    <definedName name="__num10">#REF!</definedName>
    <definedName name="__num2">#REF!</definedName>
    <definedName name="__num3">#REF!</definedName>
    <definedName name="__num4">#REF!</definedName>
    <definedName name="__num5">#REF!</definedName>
    <definedName name="__num6">#REF!</definedName>
    <definedName name="__num7">#REF!</definedName>
    <definedName name="__num8">#REF!</definedName>
    <definedName name="__num9">#REF!</definedName>
    <definedName name="__nyn7" hidden="1">{"via1",#N/A,TRUE,"general";"via2",#N/A,TRUE,"general";"via3",#N/A,TRUE,"general"}</definedName>
    <definedName name="__o4" hidden="1">{"via1",#N/A,TRUE,"general";"via2",#N/A,TRUE,"general";"via3",#N/A,TRUE,"general"}</definedName>
    <definedName name="__o5" hidden="1">{"TAB1",#N/A,TRUE,"GENERAL";"TAB2",#N/A,TRUE,"GENERAL";"TAB3",#N/A,TRUE,"GENERAL";"TAB4",#N/A,TRUE,"GENERAL";"TAB5",#N/A,TRUE,"GENERAL"}</definedName>
    <definedName name="__o6" hidden="1">{"TAB1",#N/A,TRUE,"GENERAL";"TAB2",#N/A,TRUE,"GENERAL";"TAB3",#N/A,TRUE,"GENERAL";"TAB4",#N/A,TRUE,"GENERAL";"TAB5",#N/A,TRUE,"GENERAL"}</definedName>
    <definedName name="__o7" hidden="1">{"TAB1",#N/A,TRUE,"GENERAL";"TAB2",#N/A,TRUE,"GENERAL";"TAB3",#N/A,TRUE,"GENERAL";"TAB4",#N/A,TRUE,"GENERAL";"TAB5",#N/A,TRUE,"GENERAL"}</definedName>
    <definedName name="__o8" hidden="1">{"via1",#N/A,TRUE,"general";"via2",#N/A,TRUE,"general";"via3",#N/A,TRUE,"general"}</definedName>
    <definedName name="__o9" hidden="1">{"TAB1",#N/A,TRUE,"GENERAL";"TAB2",#N/A,TRUE,"GENERAL";"TAB3",#N/A,TRUE,"GENERAL";"TAB4",#N/A,TRUE,"GENERAL";"TAB5",#N/A,TRUE,"GENERAL"}</definedName>
    <definedName name="__occ1">[19]Gastos!#REF!</definedName>
    <definedName name="__occ2">[19]Gastos!#REF!</definedName>
    <definedName name="__oct01">[19]Dólar!#REF!</definedName>
    <definedName name="__oct06">[19]Dólar!#REF!</definedName>
    <definedName name="__oct97">[19]Dólar!#REF!</definedName>
    <definedName name="__oct98">[19]Dólar!#REF!</definedName>
    <definedName name="__oct99">[19]Dólar!#REF!</definedName>
    <definedName name="__OPC1">#REF!</definedName>
    <definedName name="__ORO10">#REF!</definedName>
    <definedName name="__ORO11">#REF!</definedName>
    <definedName name="__ORO12">#REF!</definedName>
    <definedName name="__ORO13">#REF!</definedName>
    <definedName name="__ORO14">#REF!</definedName>
    <definedName name="__ORO15">#REF!</definedName>
    <definedName name="__ORO16">#REF!</definedName>
    <definedName name="__ORO17">#REF!</definedName>
    <definedName name="__ORO18">#REF!</definedName>
    <definedName name="__ORO19">#REF!</definedName>
    <definedName name="__p6" hidden="1">{"via1",#N/A,TRUE,"general";"via2",#N/A,TRUE,"general";"via3",#N/A,TRUE,"general"}</definedName>
    <definedName name="__p7" hidden="1">{"via1",#N/A,TRUE,"general";"via2",#N/A,TRUE,"general";"via3",#N/A,TRUE,"general"}</definedName>
    <definedName name="__p8" hidden="1">{"TAB1",#N/A,TRUE,"GENERAL";"TAB2",#N/A,TRUE,"GENERAL";"TAB3",#N/A,TRUE,"GENERAL";"TAB4",#N/A,TRUE,"GENERAL";"TAB5",#N/A,TRUE,"GENERAL"}</definedName>
    <definedName name="__par1">#REF!</definedName>
    <definedName name="__par2">#REF!</definedName>
    <definedName name="__par3">#REF!</definedName>
    <definedName name="__PJ50" localSheetId="4">#REF!</definedName>
    <definedName name="__PJ50">#REF!</definedName>
    <definedName name="__pj51" localSheetId="4">#N/A</definedName>
    <definedName name="__pj51">#REF!</definedName>
    <definedName name="__pr01">[27]HHp3!$CC$4:$CC$65536</definedName>
    <definedName name="__pr02">[27]HHp3!$CD$4:$CD$65536</definedName>
    <definedName name="__pr03">[27]HHp3!$CE$4:$CE$65536</definedName>
    <definedName name="__pr04">[27]HHp3!$CF$4:$CF$65536</definedName>
    <definedName name="__pr05">[27]HHp3!$CG$4:$CG$65536</definedName>
    <definedName name="__pr06">[27]HHp3!$CH$4:$CH$65536</definedName>
    <definedName name="__pr07">[27]HHp3!$CI$4:$CI$65536</definedName>
    <definedName name="__pr08">[27]HHp3!$CJ$4:$CJ$65536</definedName>
    <definedName name="__pr09">[27]HHp3!$CK$4:$CK$65536</definedName>
    <definedName name="__PR1">#REF!</definedName>
    <definedName name="__pr10">[27]HHp3!$CL$4:$CL$65536</definedName>
    <definedName name="__pr11">[27]HHp3!$CM$4:$CM$65536</definedName>
    <definedName name="__pr12">[27]HHp3!$CN$4:$CN$65536</definedName>
    <definedName name="__pr13">[27]HHp3!$CO$4:$CO$65536</definedName>
    <definedName name="__pr14">[27]HHp3!$CP$4:$CP$65536</definedName>
    <definedName name="__pr15">[27]HHp3!$CQ$4:$CQ$65536</definedName>
    <definedName name="__pr16">[27]HHp3!$CR$4:$CR$65536</definedName>
    <definedName name="__pr17">[27]HHp3!$CS$4:$CS$65536</definedName>
    <definedName name="__pr18">[27]HHp3!$CT$4:$CT$65536</definedName>
    <definedName name="__pr19">[27]HHp3!$CU$4:$CU$65536</definedName>
    <definedName name="__pr20">[27]HHp3!$CV$4:$CV$65536</definedName>
    <definedName name="__pr21">[27]HHp3!$CW$4:$CW$65536</definedName>
    <definedName name="__pr22">[27]HHp3!$CX$4:$CX$65536</definedName>
    <definedName name="__pr23">[27]HHp3!$CY$4:$CY$65536</definedName>
    <definedName name="__pr24">[27]HHp3!$CZ$4:$CZ$65536</definedName>
    <definedName name="__pr25">[27]HHp3!$DA$4:$DA$65536</definedName>
    <definedName name="__pr26">[27]HHp3!$DB$4:$DB$65536</definedName>
    <definedName name="__pr27">[27]HHp3!$DC$4:$DC$65536</definedName>
    <definedName name="__pr28">[27]HHp3!$DD$4:$DD$65536</definedName>
    <definedName name="__pr29">[27]HHp3!$DE$4:$DE$65536</definedName>
    <definedName name="__pr30">[27]HHp3!$DF$4:$DF$65536</definedName>
    <definedName name="__pr31">[27]HHp3!$DG$4:$DG$65536</definedName>
    <definedName name="__pr32">[27]HHp3!$DH$4:$DH$65536</definedName>
    <definedName name="__pr33">[27]HHp3!$DI$4:$DI$65536</definedName>
    <definedName name="__pr34">[27]HHp3!$DJ$4:$DJ$65536</definedName>
    <definedName name="__pr35">[27]HHp3!$DK$4:$DK$65536</definedName>
    <definedName name="__pr36">[27]HHp3!$DL$4:$DL$65536</definedName>
    <definedName name="__pr37">[27]HHp3!$DM$4:$DM$65536</definedName>
    <definedName name="__pr38">[27]HHp3!$DN$4:$DN$65536</definedName>
    <definedName name="__pr39">[27]HHp3!$DO$4:$DO$65536</definedName>
    <definedName name="__pr40">[27]HHp3!$DP$4:$DP$65536</definedName>
    <definedName name="__pr41">[27]HHp3!$DQ$4:$DQ$65536</definedName>
    <definedName name="__pr42">[27]HHp3!$DR$4:$DR$65536</definedName>
    <definedName name="__pr43">[27]HHp3!$DS$4:$DS$65536</definedName>
    <definedName name="__pr44">[27]HHp3!$DT$4:$DT$65536</definedName>
    <definedName name="__pr45">[27]HHp3!$DU$4:$DU$65536</definedName>
    <definedName name="__pr46">[27]HHp3!$DV$4:$DV$65536</definedName>
    <definedName name="__pr47">[27]HHp3!$DW$4:$DW$65536</definedName>
    <definedName name="__pr48">[27]HHp3!$DX$4:$DX$65536</definedName>
    <definedName name="__pr49">[27]HHp3!$DY$4:$DY$65536</definedName>
    <definedName name="__pr50">[27]HHp3!$DZ$4:$DZ$65536</definedName>
    <definedName name="__pr51">[27]HHp3!$EA$4:$EA$65536</definedName>
    <definedName name="__pr52">[27]HHp3!$EB$4:$EB$65536</definedName>
    <definedName name="__pr53">[27]HHp3!$EC$4:$EC$65536</definedName>
    <definedName name="__pr54">[27]HHp3!$ED$4:$ED$65536</definedName>
    <definedName name="__pr55">[27]HHp3!$EE$4:$EE$65536</definedName>
    <definedName name="__pr56">[27]HHp3!$EF$4:$EF$65536</definedName>
    <definedName name="__pr57">[27]HHp3!$EG$4:$EG$65536</definedName>
    <definedName name="__pr58">[27]HHp3!$EH$4:$EH$65536</definedName>
    <definedName name="__pr59">[27]HHp3!$EI$4:$EI$65536</definedName>
    <definedName name="__pr60">[27]HHp3!$EJ$4:$EJ$65536</definedName>
    <definedName name="__pr61">[27]HHp3!$EK$4:$EK$65536</definedName>
    <definedName name="__pr62">[27]HHp3!$EL$4:$EL$65536</definedName>
    <definedName name="__pr63">[27]HHp3!$EM$4:$EM$65536</definedName>
    <definedName name="__pr64">[27]HHp3!$EN$4:$EN$65536</definedName>
    <definedName name="__pr65">[27]HHp3!$EO$4:$EO$65536</definedName>
    <definedName name="__pr66">[27]HHp3!$EP$4:$EP$65536</definedName>
    <definedName name="__pr67">[27]HHp3!$EQ$4:$EQ$65536</definedName>
    <definedName name="__pr68">[27]HHp3!$ER$4:$ER$65536</definedName>
    <definedName name="__pr69">[27]HHp3!$ES$4:$ES$65536</definedName>
    <definedName name="__pr70">[27]HHp3!$ET$4:$ET$65536</definedName>
    <definedName name="__pr71">[27]HHp3!$EU$4:$EU$65536</definedName>
    <definedName name="__pr72">[27]HHp3!$EV$4:$EV$65536</definedName>
    <definedName name="__PRE12">#REF!</definedName>
    <definedName name="__pro1">#REF!</definedName>
    <definedName name="__pro2">#REF!</definedName>
    <definedName name="__pro3">#REF!</definedName>
    <definedName name="__pro4">#REF!</definedName>
    <definedName name="__pro5">#REF!</definedName>
    <definedName name="__pro6">#REF!</definedName>
    <definedName name="__pro7">#REF!</definedName>
    <definedName name="__pro8">#REF!</definedName>
    <definedName name="__pro9">#REF!</definedName>
    <definedName name="__Pu1">[26]CALCULO!$B$18</definedName>
    <definedName name="__Pu2">[26]CALCULO!$E$18</definedName>
    <definedName name="__Pu3">[26]CALCULO!$H$18</definedName>
    <definedName name="__PW2">#REF!</definedName>
    <definedName name="__r" localSheetId="4">#REF!</definedName>
    <definedName name="__r" hidden="1">{"TAB1",#N/A,TRUE,"GENERAL";"TAB2",#N/A,TRUE,"GENERAL";"TAB3",#N/A,TRUE,"GENERAL";"TAB4",#N/A,TRUE,"GENERAL";"TAB5",#N/A,TRUE,"GENERAL"}</definedName>
    <definedName name="__R1AADDV">#REF!</definedName>
    <definedName name="__R1ALC">#REF!</definedName>
    <definedName name="__R1CCS">#REF!</definedName>
    <definedName name="__R1DDVC">#REF!</definedName>
    <definedName name="__R1EMPRA">#REF!</definedName>
    <definedName name="__R1GAV">#REF!</definedName>
    <definedName name="__R2AADDV">#REF!</definedName>
    <definedName name="__R2ALC">#REF!</definedName>
    <definedName name="__R2BEZ">#REF!</definedName>
    <definedName name="__R2CCS">#REF!</definedName>
    <definedName name="__R2CCT1">#REF!</definedName>
    <definedName name="__R2CCT2">#REF!</definedName>
    <definedName name="__R2CET">#REF!</definedName>
    <definedName name="__R2CPVE">#REF!</definedName>
    <definedName name="__R2CVS">#REF!</definedName>
    <definedName name="__R2DDVC">#REF!</definedName>
    <definedName name="__R2DE">#REF!</definedName>
    <definedName name="__R2DPP">#REF!</definedName>
    <definedName name="__R2EMPRA">#REF!</definedName>
    <definedName name="__R2GAV">#REF!</definedName>
    <definedName name="__R2LDT">#REF!</definedName>
    <definedName name="__R2TL">#REF!</definedName>
    <definedName name="__R2ZC">#REF!</definedName>
    <definedName name="__R2ZCPP">#REF!</definedName>
    <definedName name="__R3AADDV">#REF!</definedName>
    <definedName name="__R3ALC">#REF!</definedName>
    <definedName name="__R3BEZ">#REF!</definedName>
    <definedName name="__R3CCS">#REF!</definedName>
    <definedName name="__R3CCT1">#REF!</definedName>
    <definedName name="__R3CCT2">#REF!</definedName>
    <definedName name="__R3CET">#REF!</definedName>
    <definedName name="__R3CPVE">#REF!</definedName>
    <definedName name="__R3CVS">#REF!</definedName>
    <definedName name="__R3DDVC">#REF!</definedName>
    <definedName name="__R3DE">#REF!</definedName>
    <definedName name="__R3DPP">#REF!</definedName>
    <definedName name="__R3EMPRA">#REF!</definedName>
    <definedName name="__R3GAV">#REF!</definedName>
    <definedName name="__R3LDT">#REF!</definedName>
    <definedName name="__R3TL">#REF!</definedName>
    <definedName name="__R3ZC">#REF!</definedName>
    <definedName name="__R3ZCPP">#REF!</definedName>
    <definedName name="__r4r" hidden="1">{"via1",#N/A,TRUE,"general";"via2",#N/A,TRUE,"general";"via3",#N/A,TRUE,"general"}</definedName>
    <definedName name="__Rc" localSheetId="4">#REF!</definedName>
    <definedName name="__rc">#REF!</definedName>
    <definedName name="__RDS1">#REF!</definedName>
    <definedName name="__ref4">#REF!</definedName>
    <definedName name="__rtu6" hidden="1">{"via1",#N/A,TRUE,"general";"via2",#N/A,TRUE,"general";"via3",#N/A,TRUE,"general"}</definedName>
    <definedName name="__s1" hidden="1">{"via1",#N/A,TRUE,"general";"via2",#N/A,TRUE,"general";"via3",#N/A,TRUE,"general"}</definedName>
    <definedName name="__s2" hidden="1">{"TAB1",#N/A,TRUE,"GENERAL";"TAB2",#N/A,TRUE,"GENERAL";"TAB3",#N/A,TRUE,"GENERAL";"TAB4",#N/A,TRUE,"GENERAL";"TAB5",#N/A,TRUE,"GENERAL"}</definedName>
    <definedName name="__s3" hidden="1">{"TAB1",#N/A,TRUE,"GENERAL";"TAB2",#N/A,TRUE,"GENERAL";"TAB3",#N/A,TRUE,"GENERAL";"TAB4",#N/A,TRUE,"GENERAL";"TAB5",#N/A,TRUE,"GENERAL"}</definedName>
    <definedName name="__s4" hidden="1">{"via1",#N/A,TRUE,"general";"via2",#N/A,TRUE,"general";"via3",#N/A,TRUE,"general"}</definedName>
    <definedName name="__s5" hidden="1">{"via1",#N/A,TRUE,"general";"via2",#N/A,TRUE,"general";"via3",#N/A,TRUE,"general"}</definedName>
    <definedName name="__s6" hidden="1">{"TAB1",#N/A,TRUE,"GENERAL";"TAB2",#N/A,TRUE,"GENERAL";"TAB3",#N/A,TRUE,"GENERAL";"TAB4",#N/A,TRUE,"GENERAL";"TAB5",#N/A,TRUE,"GENERAL"}</definedName>
    <definedName name="__s7" hidden="1">{"via1",#N/A,TRUE,"general";"via2",#N/A,TRUE,"general";"via3",#N/A,TRUE,"general"}</definedName>
    <definedName name="__SBC1" localSheetId="4">[7]INV!$A$12:$D$15</definedName>
    <definedName name="__SBC1">#REF!</definedName>
    <definedName name="__SBC3" localSheetId="4">[7]INV!$F$12:$I$15</definedName>
    <definedName name="__SBC3">#REF!</definedName>
    <definedName name="__SBC5" localSheetId="4">[7]INV!$K$12:$N$15</definedName>
    <definedName name="__SBC5">#REF!</definedName>
    <definedName name="__SEC110">#REF!</definedName>
    <definedName name="__sep01">[19]Dólar!#REF!</definedName>
    <definedName name="__sep06">[19]Dólar!#REF!</definedName>
    <definedName name="__sep97">[19]Dólar!#REF!</definedName>
    <definedName name="__sep98">[19]Dólar!#REF!</definedName>
    <definedName name="__sep99">[19]Dólar!#REF!</definedName>
    <definedName name="__t3" hidden="1">{"TAB1",#N/A,TRUE,"GENERAL";"TAB2",#N/A,TRUE,"GENERAL";"TAB3",#N/A,TRUE,"GENERAL";"TAB4",#N/A,TRUE,"GENERAL";"TAB5",#N/A,TRUE,"GENERAL"}</definedName>
    <definedName name="__t4" hidden="1">{"via1",#N/A,TRUE,"general";"via2",#N/A,TRUE,"general";"via3",#N/A,TRUE,"general"}</definedName>
    <definedName name="__t5" hidden="1">{"TAB1",#N/A,TRUE,"GENERAL";"TAB2",#N/A,TRUE,"GENERAL";"TAB3",#N/A,TRUE,"GENERAL";"TAB4",#N/A,TRUE,"GENERAL";"TAB5",#N/A,TRUE,"GENERAL"}</definedName>
    <definedName name="__t6" hidden="1">{"via1",#N/A,TRUE,"general";"via2",#N/A,TRUE,"general";"via3",#N/A,TRUE,"general"}</definedName>
    <definedName name="__t66" hidden="1">{"TAB1",#N/A,TRUE,"GENERAL";"TAB2",#N/A,TRUE,"GENERAL";"TAB3",#N/A,TRUE,"GENERAL";"TAB4",#N/A,TRUE,"GENERAL";"TAB5",#N/A,TRUE,"GENERAL"}</definedName>
    <definedName name="__t7" hidden="1">{"via1",#N/A,TRUE,"general";"via2",#N/A,TRUE,"general";"via3",#N/A,TRUE,"general"}</definedName>
    <definedName name="__t77" hidden="1">{"TAB1",#N/A,TRUE,"GENERAL";"TAB2",#N/A,TRUE,"GENERAL";"TAB3",#N/A,TRUE,"GENERAL";"TAB4",#N/A,TRUE,"GENERAL";"TAB5",#N/A,TRUE,"GENERAL"}</definedName>
    <definedName name="__t8" hidden="1">{"TAB1",#N/A,TRUE,"GENERAL";"TAB2",#N/A,TRUE,"GENERAL";"TAB3",#N/A,TRUE,"GENERAL";"TAB4",#N/A,TRUE,"GENERAL";"TAB5",#N/A,TRUE,"GENERAL"}</definedName>
    <definedName name="__t88" hidden="1">{"via1",#N/A,TRUE,"general";"via2",#N/A,TRUE,"general";"via3",#N/A,TRUE,"general"}</definedName>
    <definedName name="__t9" hidden="1">{"TAB1",#N/A,TRUE,"GENERAL";"TAB2",#N/A,TRUE,"GENERAL";"TAB3",#N/A,TRUE,"GENERAL";"TAB4",#N/A,TRUE,"GENERAL";"TAB5",#N/A,TRUE,"GENERAL"}</definedName>
    <definedName name="__t99" hidden="1">{"via1",#N/A,TRUE,"general";"via2",#N/A,TRUE,"general";"via3",#N/A,TRUE,"general"}</definedName>
    <definedName name="__TA1">#REF!</definedName>
    <definedName name="__TA2">#REF!</definedName>
    <definedName name="__TA3">#REF!</definedName>
    <definedName name="__TA4">#REF!</definedName>
    <definedName name="__TA5">#REF!</definedName>
    <definedName name="__TA6">#REF!</definedName>
    <definedName name="__TA7">#REF!</definedName>
    <definedName name="__TA8">#REF!</definedName>
    <definedName name="__TA9">#REF!</definedName>
    <definedName name="__tab1">#REF!</definedName>
    <definedName name="__tab2">#REF!</definedName>
    <definedName name="__tab3">#REF!</definedName>
    <definedName name="__TAB4">#REF!</definedName>
    <definedName name="__tc1">#REF!</definedName>
    <definedName name="__tc2">#REF!</definedName>
    <definedName name="__tc3">#REF!</definedName>
    <definedName name="__tf3813">#REF!</definedName>
    <definedName name="__TOT1">#REF!</definedName>
    <definedName name="__TST3">#REF!</definedName>
    <definedName name="__TUB1">#REF!</definedName>
    <definedName name="__TUB2">#REF!</definedName>
    <definedName name="__TUB4">#REF!</definedName>
    <definedName name="__u4" hidden="1">{"TAB1",#N/A,TRUE,"GENERAL";"TAB2",#N/A,TRUE,"GENERAL";"TAB3",#N/A,TRUE,"GENERAL";"TAB4",#N/A,TRUE,"GENERAL";"TAB5",#N/A,TRUE,"GENERAL"}</definedName>
    <definedName name="__u5" hidden="1">{"TAB1",#N/A,TRUE,"GENERAL";"TAB2",#N/A,TRUE,"GENERAL";"TAB3",#N/A,TRUE,"GENERAL";"TAB4",#N/A,TRUE,"GENERAL";"TAB5",#N/A,TRUE,"GENERAL"}</definedName>
    <definedName name="__u6" hidden="1">{"TAB1",#N/A,TRUE,"GENERAL";"TAB2",#N/A,TRUE,"GENERAL";"TAB3",#N/A,TRUE,"GENERAL";"TAB4",#N/A,TRUE,"GENERAL";"TAB5",#N/A,TRUE,"GENERAL"}</definedName>
    <definedName name="__u7" hidden="1">{"via1",#N/A,TRUE,"general";"via2",#N/A,TRUE,"general";"via3",#N/A,TRUE,"general"}</definedName>
    <definedName name="__u8" hidden="1">{"TAB1",#N/A,TRUE,"GENERAL";"TAB2",#N/A,TRUE,"GENERAL";"TAB3",#N/A,TRUE,"GENERAL";"TAB4",#N/A,TRUE,"GENERAL";"TAB5",#N/A,TRUE,"GENERAL"}</definedName>
    <definedName name="__u9" hidden="1">{"TAB1",#N/A,TRUE,"GENERAL";"TAB2",#N/A,TRUE,"GENERAL";"TAB3",#N/A,TRUE,"GENERAL";"TAB4",#N/A,TRUE,"GENERAL";"TAB5",#N/A,TRUE,"GENERAL"}</definedName>
    <definedName name="__ur7" hidden="1">{"TAB1",#N/A,TRUE,"GENERAL";"TAB2",#N/A,TRUE,"GENERAL";"TAB3",#N/A,TRUE,"GENERAL";"TAB4",#N/A,TRUE,"GENERAL";"TAB5",#N/A,TRUE,"GENERAL"}</definedName>
    <definedName name="__v2" hidden="1">{"via1",#N/A,TRUE,"general";"via2",#N/A,TRUE,"general";"via3",#N/A,TRUE,"general"}</definedName>
    <definedName name="__v3" hidden="1">{"TAB1",#N/A,TRUE,"GENERAL";"TAB2",#N/A,TRUE,"GENERAL";"TAB3",#N/A,TRUE,"GENERAL";"TAB4",#N/A,TRUE,"GENERAL";"TAB5",#N/A,TRUE,"GENERAL"}</definedName>
    <definedName name="__v4" hidden="1">{"TAB1",#N/A,TRUE,"GENERAL";"TAB2",#N/A,TRUE,"GENERAL";"TAB3",#N/A,TRUE,"GENERAL";"TAB4",#N/A,TRUE,"GENERAL";"TAB5",#N/A,TRUE,"GENERAL"}</definedName>
    <definedName name="__v5" hidden="1">{"TAB1",#N/A,TRUE,"GENERAL";"TAB2",#N/A,TRUE,"GENERAL";"TAB3",#N/A,TRUE,"GENERAL";"TAB4",#N/A,TRUE,"GENERAL";"TAB5",#N/A,TRUE,"GENERAL"}</definedName>
    <definedName name="__v6" hidden="1">{"TAB1",#N/A,TRUE,"GENERAL";"TAB2",#N/A,TRUE,"GENERAL";"TAB3",#N/A,TRUE,"GENERAL";"TAB4",#N/A,TRUE,"GENERAL";"TAB5",#N/A,TRUE,"GENERAL"}</definedName>
    <definedName name="__v7" hidden="1">{"via1",#N/A,TRUE,"general";"via2",#N/A,TRUE,"general";"via3",#N/A,TRUE,"general"}</definedName>
    <definedName name="__v8" hidden="1">{"TAB1",#N/A,TRUE,"GENERAL";"TAB2",#N/A,TRUE,"GENERAL";"TAB3",#N/A,TRUE,"GENERAL";"TAB4",#N/A,TRUE,"GENERAL";"TAB5",#N/A,TRUE,"GENERAL"}</definedName>
    <definedName name="__v9" hidden="1">{"TAB1",#N/A,TRUE,"GENERAL";"TAB2",#N/A,TRUE,"GENERAL";"TAB3",#N/A,TRUE,"GENERAL";"TAB4",#N/A,TRUE,"GENERAL";"TAB5",#N/A,TRUE,"GENERAL"}</definedName>
    <definedName name="__vfv4" hidden="1">{"via1",#N/A,TRUE,"general";"via2",#N/A,TRUE,"general";"via3",#N/A,TRUE,"general"}</definedName>
    <definedName name="__VPD1">[5]TARIFAS!$C$582</definedName>
    <definedName name="__VPI1">[5]TARIFAS!$C$580</definedName>
    <definedName name="__VRA1">[5]TARIFAS!$C$579</definedName>
    <definedName name="__Vu1">[26]CALCULO!$B$23</definedName>
    <definedName name="__Vu2">[26]CALCULO!$E$23</definedName>
    <definedName name="__Vu3">[26]CALCULO!$H$23</definedName>
    <definedName name="__x1" hidden="1">{"TAB1",#N/A,TRUE,"GENERAL";"TAB2",#N/A,TRUE,"GENERAL";"TAB3",#N/A,TRUE,"GENERAL";"TAB4",#N/A,TRUE,"GENERAL";"TAB5",#N/A,TRUE,"GENERAL"}</definedName>
    <definedName name="__x2" hidden="1">{"via1",#N/A,TRUE,"general";"via2",#N/A,TRUE,"general";"via3",#N/A,TRUE,"general"}</definedName>
    <definedName name="__x3" hidden="1">{"via1",#N/A,TRUE,"general";"via2",#N/A,TRUE,"general";"via3",#N/A,TRUE,"general"}</definedName>
    <definedName name="__x4" hidden="1">{"via1",#N/A,TRUE,"general";"via2",#N/A,TRUE,"general";"via3",#N/A,TRUE,"general"}</definedName>
    <definedName name="__x5" hidden="1">{"TAB1",#N/A,TRUE,"GENERAL";"TAB2",#N/A,TRUE,"GENERAL";"TAB3",#N/A,TRUE,"GENERAL";"TAB4",#N/A,TRUE,"GENERAL";"TAB5",#N/A,TRUE,"GENERAL"}</definedName>
    <definedName name="__x6" hidden="1">{"TAB1",#N/A,TRUE,"GENERAL";"TAB2",#N/A,TRUE,"GENERAL";"TAB3",#N/A,TRUE,"GENERAL";"TAB4",#N/A,TRUE,"GENERAL";"TAB5",#N/A,TRUE,"GENERAL"}</definedName>
    <definedName name="__x7" hidden="1">{"TAB1",#N/A,TRUE,"GENERAL";"TAB2",#N/A,TRUE,"GENERAL";"TAB3",#N/A,TRUE,"GENERAL";"TAB4",#N/A,TRUE,"GENERAL";"TAB5",#N/A,TRUE,"GENERAL"}</definedName>
    <definedName name="__x8" hidden="1">{"via1",#N/A,TRUE,"general";"via2",#N/A,TRUE,"general";"via3",#N/A,TRUE,"general"}</definedName>
    <definedName name="__x9" hidden="1">{"TAB1",#N/A,TRUE,"GENERAL";"TAB2",#N/A,TRUE,"GENERAL";"TAB3",#N/A,TRUE,"GENERAL";"TAB4",#N/A,TRUE,"GENERAL";"TAB5",#N/A,TRUE,"GENERAL"}</definedName>
    <definedName name="__xlcn.WorksheetConnection_Hoja2AE1" hidden="1">[28]Hoja2!$A:$E</definedName>
    <definedName name="__xlcn.WorksheetConnection_Hoja3AE1" hidden="1">[29]Hoja3!$A:$E</definedName>
    <definedName name="__xlcn.WorksheetConnection_Hoja3AE11" hidden="1">[29]Hoja3!$A:$E</definedName>
    <definedName name="__xlcn.WorksheetConnection_Hoja5AE1" hidden="1">[30]Hoja5!$A:$E</definedName>
    <definedName name="__xlcn.WorksheetConnection_OPERAI1" hidden="1">[31]OPER!$A:$I</definedName>
    <definedName name="__xlcn.WorksheetConnection_PACIFICAI1" hidden="1">[32]PACIFIC!$A:$I</definedName>
    <definedName name="__xlcn.WorksheetConnection_PACIFICAI11" hidden="1">[32]PACIFIC!$A:$I</definedName>
    <definedName name="__xlfn.BAHTTEXT" hidden="1">#NAME?</definedName>
    <definedName name="__xlnm._FilterDatabase">#REF!</definedName>
    <definedName name="__xlnm.Print_Area">#REF!</definedName>
    <definedName name="__xlnm.Print_Area_1" localSheetId="4">#N/A</definedName>
    <definedName name="__xlnm.Print_Area_1">#REF!</definedName>
    <definedName name="__xlnm.Print_Area_2" localSheetId="4">#N/A</definedName>
    <definedName name="__xlnm.Print_Area_2">#REF!</definedName>
    <definedName name="__xlnm.Print_Area_3">#REF!</definedName>
    <definedName name="__xlnm.Print_Area_4">#REF!</definedName>
    <definedName name="__xlnm.Print_Area_5">#REF!</definedName>
    <definedName name="__xlnm.Print_Area_6">#REF!</definedName>
    <definedName name="__xlnm.Print_Titles">#REF!</definedName>
    <definedName name="__xlnm.Print_Titles_1" localSheetId="4">#N/A</definedName>
    <definedName name="__xlnm.Print_Titles_1">#REF!</definedName>
    <definedName name="__xlnm.Print_Titles_2">#REF!</definedName>
    <definedName name="__xlnm.Print_Titles_3">#REF!</definedName>
    <definedName name="__y2" hidden="1">{"TAB1",#N/A,TRUE,"GENERAL";"TAB2",#N/A,TRUE,"GENERAL";"TAB3",#N/A,TRUE,"GENERAL";"TAB4",#N/A,TRUE,"GENERAL";"TAB5",#N/A,TRUE,"GENERAL"}</definedName>
    <definedName name="__y3" hidden="1">{"via1",#N/A,TRUE,"general";"via2",#N/A,TRUE,"general";"via3",#N/A,TRUE,"general"}</definedName>
    <definedName name="__y4" hidden="1">{"via1",#N/A,TRUE,"general";"via2",#N/A,TRUE,"general";"via3",#N/A,TRUE,"general"}</definedName>
    <definedName name="__y5" hidden="1">{"TAB1",#N/A,TRUE,"GENERAL";"TAB2",#N/A,TRUE,"GENERAL";"TAB3",#N/A,TRUE,"GENERAL";"TAB4",#N/A,TRUE,"GENERAL";"TAB5",#N/A,TRUE,"GENERAL"}</definedName>
    <definedName name="__y6" hidden="1">{"via1",#N/A,TRUE,"general";"via2",#N/A,TRUE,"general";"via3",#N/A,TRUE,"general"}</definedName>
    <definedName name="__y7" hidden="1">{"via1",#N/A,TRUE,"general";"via2",#N/A,TRUE,"general";"via3",#N/A,TRUE,"general"}</definedName>
    <definedName name="__y8" hidden="1">{"via1",#N/A,TRUE,"general";"via2",#N/A,TRUE,"general";"via3",#N/A,TRUE,"general"}</definedName>
    <definedName name="__y9" hidden="1">{"TAB1",#N/A,TRUE,"GENERAL";"TAB2",#N/A,TRUE,"GENERAL";"TAB3",#N/A,TRUE,"GENERAL";"TAB4",#N/A,TRUE,"GENERAL";"TAB5",#N/A,TRUE,"GENERAL"}</definedName>
    <definedName name="__z1" hidden="1">{"TAB1",#N/A,TRUE,"GENERAL";"TAB2",#N/A,TRUE,"GENERAL";"TAB3",#N/A,TRUE,"GENERAL";"TAB4",#N/A,TRUE,"GENERAL";"TAB5",#N/A,TRUE,"GENERAL"}</definedName>
    <definedName name="__z2" hidden="1">{"via1",#N/A,TRUE,"general";"via2",#N/A,TRUE,"general";"via3",#N/A,TRUE,"general"}</definedName>
    <definedName name="__z3" hidden="1">{"via1",#N/A,TRUE,"general";"via2",#N/A,TRUE,"general";"via3",#N/A,TRUE,"general"}</definedName>
    <definedName name="__z4" hidden="1">{"TAB1",#N/A,TRUE,"GENERAL";"TAB2",#N/A,TRUE,"GENERAL";"TAB3",#N/A,TRUE,"GENERAL";"TAB4",#N/A,TRUE,"GENERAL";"TAB5",#N/A,TRUE,"GENERAL"}</definedName>
    <definedName name="__z5" hidden="1">{"via1",#N/A,TRUE,"general";"via2",#N/A,TRUE,"general";"via3",#N/A,TRUE,"general"}</definedName>
    <definedName name="__z6" hidden="1">{"TAB1",#N/A,TRUE,"GENERAL";"TAB2",#N/A,TRUE,"GENERAL";"TAB3",#N/A,TRUE,"GENERAL";"TAB4",#N/A,TRUE,"GENERAL";"TAB5",#N/A,TRUE,"GENERAL"}</definedName>
    <definedName name="_01">#REF!</definedName>
    <definedName name="_1" localSheetId="4" hidden="1">#REF!</definedName>
    <definedName name="_1">#REF!</definedName>
    <definedName name="_1.10">[33]UNIT081!#REF!</definedName>
    <definedName name="_1.11">[33]UNIT081!#REF!</definedName>
    <definedName name="_1.12">[33]UNIT081!#REF!</definedName>
    <definedName name="_1.13">[33]UNIT081!#REF!</definedName>
    <definedName name="_1.14">[33]UNIT081!#REF!</definedName>
    <definedName name="_1.15">[33]UNIT081!#REF!</definedName>
    <definedName name="_1.16">[33]UNIT081!#REF!</definedName>
    <definedName name="_1.17">[33]UNIT081!#REF!</definedName>
    <definedName name="_1.18">[33]UNIT081!#REF!</definedName>
    <definedName name="_1.19">[33]UNIT081!#REF!</definedName>
    <definedName name="_1.20">[33]UNIT081!#REF!</definedName>
    <definedName name="_1__123Graph_ACart_Utilidad" localSheetId="4" hidden="1">[13]EVA!$F$104:$I$104</definedName>
    <definedName name="_1__123Graph_ACart_Utilidad" hidden="1">#REF!</definedName>
    <definedName name="_1__Sin_nombre" localSheetId="4">#REF!</definedName>
    <definedName name="_1__Sin_nombre">#REF!</definedName>
    <definedName name="_10___123Graph_XGráfico_4A" hidden="1">[16]DATOS!#REF!</definedName>
    <definedName name="_10_B_0__123Graph_XGráfico" hidden="1">[34]DATOS!#REF!</definedName>
    <definedName name="_115A">#REF!</definedName>
    <definedName name="_116B">#REF!</definedName>
    <definedName name="_117A">#REF!</definedName>
    <definedName name="_117B">#REF!</definedName>
    <definedName name="_12___123Graph_AGráfico_4A" hidden="1">[16]DATOS!#REF!</definedName>
    <definedName name="_12___123Graph_BGráfico_4A" hidden="1">[16]DATOS!#REF!</definedName>
    <definedName name="_12_B_0__123Graph_XGráfico" hidden="1">[34]DATOS!#REF!</definedName>
    <definedName name="_120A">#REF!</definedName>
    <definedName name="_120B">#REF!</definedName>
    <definedName name="_121A">#REF!</definedName>
    <definedName name="_121B">#REF!</definedName>
    <definedName name="_122A">#REF!</definedName>
    <definedName name="_122B">#REF!</definedName>
    <definedName name="_123" hidden="1">#REF!</definedName>
    <definedName name="_123A">#REF!</definedName>
    <definedName name="_123B">#REF!</definedName>
    <definedName name="_123EXC">#REF!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4_4_0__123Grap" hidden="1">[34]DATOS!#REF!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___123Graph_BGráfico_4A" hidden="1">[16]DATOS!#REF!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__123Graph_XGráfico_4A" hidden="1">[16]DATOS!#REF!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9Excel_BuiltIn_Print_Area_1_1_1">#REF!</definedName>
    <definedName name="_1Excel_BuiltIn_Print_Area_1_1">#REF!</definedName>
    <definedName name="_1Excel_BuiltIn_Print_Area_1_1_1">#REF!</definedName>
    <definedName name="_1Excel_BuiltIn_Print_Area_3">#REF!</definedName>
    <definedName name="_1Sin_nombre" localSheetId="4">#REF!</definedName>
    <definedName name="_1Sin_nombre">#REF!</definedName>
    <definedName name="_2" localSheetId="4">#REF!</definedName>
    <definedName name="_2">#REF!</definedName>
    <definedName name="_2___123Graph_AGráfico_4A" hidden="1">[16]DATOS!#REF!</definedName>
    <definedName name="_2__123Graph_BCart_Utilidad" localSheetId="4" hidden="1">[13]EVA!$F$105:$I$105</definedName>
    <definedName name="_2__123Graph_BCart_Utilidad" hidden="1">#REF!</definedName>
    <definedName name="_2_10">[33]UNIT081!#REF!</definedName>
    <definedName name="_2_11">[33]UNIT081!#REF!</definedName>
    <definedName name="_2_12">[33]UNIT081!#REF!</definedName>
    <definedName name="_2_13">[33]UNIT081!#REF!</definedName>
    <definedName name="_2_14">[33]UNIT081!#REF!</definedName>
    <definedName name="_2_15">[33]UNIT081!#REF!</definedName>
    <definedName name="_2_16">[33]UNIT081!#REF!</definedName>
    <definedName name="_2_17">[33]UNIT081!#REF!</definedName>
    <definedName name="_2_18">[33]UNIT081!#REF!</definedName>
    <definedName name="_20___123Graph_XGráfico_4A" hidden="1">[16]DATOS!#REF!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___123Graph_AGráfico_4A" hidden="1">[16]DATOS!#REF!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_4_0__123Grap" hidden="1">[34]DATOS!#REF!</definedName>
    <definedName name="_24_B_0__123Graph_XGráfico" hidden="1">[34]DATOS!#REF!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5Excel_BuiltIn_Print_Titles_1_1_1_1">#REF!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___123Graph_BGráfico_4A" hidden="1">[16]DATOS!#REF!</definedName>
    <definedName name="_28_4_0__123Grap" hidden="1">[34]DATOS!#REF!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2Excel_BuiltIn_Print_Titles_1_1_1_1">#REF!</definedName>
    <definedName name="_2Sin_nombre" localSheetId="4">#REF!</definedName>
    <definedName name="_2Sin_nombre">#REF!</definedName>
    <definedName name="_3___123Graph_AGráfico_4A" hidden="1">[16]DATOS!#REF!</definedName>
    <definedName name="_3__123Graph_CCart_Utilidad" localSheetId="4" hidden="1">[13]EVA!$F$106:$I$106</definedName>
    <definedName name="_3__123Graph_CCart_Utilidad" hidden="1">#REF!</definedName>
    <definedName name="_3_10_1">[33]UNIT081!#REF!</definedName>
    <definedName name="_3_10_2">[33]UNIT081!#REF!</definedName>
    <definedName name="_3_10_3">[33]UNIT081!#REF!</definedName>
    <definedName name="_3_10_4">[33]UNIT081!#REF!</definedName>
    <definedName name="_3_10_5">[33]UNIT081!#REF!</definedName>
    <definedName name="_3_11">[33]UNIT081!#REF!</definedName>
    <definedName name="_30_B_0__123Graph_XGráfico" hidden="1">[34]DATOS!#REF!</definedName>
    <definedName name="_342A">#REF!</definedName>
    <definedName name="_35___123Graph_XGráfico_4A" hidden="1">[16]DATOS!#REF!</definedName>
    <definedName name="_4">#REF!</definedName>
    <definedName name="_4___123Graph_BGráfico_4A" hidden="1">[16]DATOS!#REF!</definedName>
    <definedName name="_4__123Graph_LBL_ACart_Utilidad" localSheetId="4" hidden="1">[13]EVA!$F$109:$I$109</definedName>
    <definedName name="_4__123Graph_LBL_ACart_Utilidad" hidden="1">#REF!</definedName>
    <definedName name="_4_10">[33]UNIT081!#REF!</definedName>
    <definedName name="_4_11">[33]UNIT081!#REF!</definedName>
    <definedName name="_4_12">[33]UNIT081!#REF!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42C">#REF!</definedName>
    <definedName name="_42D">#REF!</definedName>
    <definedName name="_42E">#REF!</definedName>
    <definedName name="_44">#REF!</definedName>
    <definedName name="_48_B_0__123Graph_XGráfico" hidden="1">[34]DATOS!#REF!</definedName>
    <definedName name="_49_4_0__123Grap" hidden="1">[34]DATOS!#REF!</definedName>
    <definedName name="_5">[33]UNIT081!#REF!</definedName>
    <definedName name="_5___123Graph_XGráfico_4A" hidden="1">[16]DATOS!#REF!</definedName>
    <definedName name="_5__123Graph_LBL_BCart_Utilidad" localSheetId="4" hidden="1">[13]EVA!$F$110:$I$110</definedName>
    <definedName name="_5__123Graph_LBL_BCart_Utilidad" hidden="1">#REF!</definedName>
    <definedName name="_5_10">[33]UNIT081!#REF!</definedName>
    <definedName name="_5_11">[33]UNIT081!#REF!</definedName>
    <definedName name="_5_12">[33]UNIT081!#REF!</definedName>
    <definedName name="_5_13">[33]UNIT081!#REF!</definedName>
    <definedName name="_5_14">[33]UNIT081!#REF!</definedName>
    <definedName name="_5_15">[33]UNIT081!#REF!</definedName>
    <definedName name="_5_16">[33]UNIT081!#REF!</definedName>
    <definedName name="_5_17">[33]UNIT081!#REF!</definedName>
    <definedName name="_5_18">[33]UNIT081!#REF!</definedName>
    <definedName name="_5_19">[33]UNIT081!#REF!</definedName>
    <definedName name="_5_20">[33]UNIT081!#REF!</definedName>
    <definedName name="_5_21">[33]UNIT081!#REF!</definedName>
    <definedName name="_5_22">[33]UNIT081!#REF!</definedName>
    <definedName name="_6">#REF!</definedName>
    <definedName name="_6___123Graph_AGráfico_4A" hidden="1">[16]DATOS!#REF!</definedName>
    <definedName name="_6___123Graph_XGráfico_4A" hidden="1">[16]DATOS!#REF!</definedName>
    <definedName name="_6__123Graph_LBL_CCart_Utilidad" localSheetId="4" hidden="1">[13]EVA!$F$111:$I$111</definedName>
    <definedName name="_6__123Graph_LBL_CCart_Utilidad" hidden="1">#REF!</definedName>
    <definedName name="_6_0_0_F" hidden="1">#REF!</definedName>
    <definedName name="_7__123Graph_XCart_Utilidad" localSheetId="4" hidden="1">[13]EVA!$F$103:$I$103</definedName>
    <definedName name="_7__123Graph_XCart_Utilidad" hidden="1">#REF!</definedName>
    <definedName name="_7_4_0__123Grap" hidden="1">[34]DATOS!#REF!</definedName>
    <definedName name="_8___123Graph_BGráfico_4A" hidden="1">[16]DATOS!#REF!</definedName>
    <definedName name="_8_4_0__123Grap" hidden="1">[34]DATOS!#REF!</definedName>
    <definedName name="_84_B_0__123Graph_XGráfico" hidden="1">[34]DATOS!#REF!</definedName>
    <definedName name="_911A">#REF!</definedName>
    <definedName name="_912A">#REF!</definedName>
    <definedName name="_921A">#REF!</definedName>
    <definedName name="_922A">#REF!</definedName>
    <definedName name="_9Sin_nombre" localSheetId="4">#REF!</definedName>
    <definedName name="_9Sin_nombre">#REF!</definedName>
    <definedName name="_A1" localSheetId="4">[35]precios!$D$161</definedName>
    <definedName name="_a1">{"TAB1",#N/A,TRUE,"GENERAL";"TAB2",#N/A,TRUE,"GENERAL";"TAB3",#N/A,TRUE,"GENERAL";"TAB4",#N/A,TRUE,"GENERAL";"TAB5",#N/A,TRUE,"GENERAL"}</definedName>
    <definedName name="_A16400" localSheetId="4">#REF!</definedName>
    <definedName name="_A16400">#REF!</definedName>
    <definedName name="_A17000" localSheetId="4">#REF!</definedName>
    <definedName name="_A17000">#REF!</definedName>
    <definedName name="_A2" hidden="1">{#N/A,#N/A,FALSE,"Costos Productos 6A";#N/A,#N/A,FALSE,"Costo Unitario Total H-94-12"}</definedName>
    <definedName name="_A20000" localSheetId="4">#REF!</definedName>
    <definedName name="_A20000">#REF!</definedName>
    <definedName name="_a3" hidden="1">{"TAB1",#N/A,TRUE,"GENERAL";"TAB2",#N/A,TRUE,"GENERAL";"TAB3",#N/A,TRUE,"GENERAL";"TAB4",#N/A,TRUE,"GENERAL";"TAB5",#N/A,TRUE,"GENERAL"}</definedName>
    <definedName name="_A30000" localSheetId="4">#REF!</definedName>
    <definedName name="_A30000">#REF!</definedName>
    <definedName name="_a4" localSheetId="4" hidden="1">{"via1",#N/A,TRUE,"general";"via2",#N/A,TRUE,"general";"via3",#N/A,TRUE,"general"}</definedName>
    <definedName name="_a4" hidden="1">{"via1",#N/A,TRUE,"general";"via2",#N/A,TRUE,"general";"via3",#N/A,TRUE,"general"}</definedName>
    <definedName name="_a5" localSheetId="4" hidden="1">{"TAB1",#N/A,TRUE,"GENERAL";"TAB2",#N/A,TRUE,"GENERAL";"TAB3",#N/A,TRUE,"GENERAL";"TAB4",#N/A,TRUE,"GENERAL";"TAB5",#N/A,TRUE,"GENERAL"}</definedName>
    <definedName name="_a5" hidden="1">{"TAB1",#N/A,TRUE,"GENERAL";"TAB2",#N/A,TRUE,"GENERAL";"TAB3",#N/A,TRUE,"GENERAL";"TAB4",#N/A,TRUE,"GENERAL";"TAB5",#N/A,TRUE,"GENERAL"}</definedName>
    <definedName name="_a6" localSheetId="4"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 localSheetId="4">[7]INV!$A$25:$D$28</definedName>
    <definedName name="_AFC1">#REF!</definedName>
    <definedName name="_AFC3" localSheetId="4">[7]INV!$F$25:$I$28</definedName>
    <definedName name="_AFC3">#REF!</definedName>
    <definedName name="_AFC5" localSheetId="4">[7]INV!$K$25:$N$28</definedName>
    <definedName name="_AFC5">#REF!</definedName>
    <definedName name="_Afe1">'[36]2007 Database'!$E$2:$E$171,'[36]2007 Database'!$E$171:$E$172</definedName>
    <definedName name="_aiu2" localSheetId="4">[20]AIU!$J$105</definedName>
    <definedName name="_aiu2">#REF!</definedName>
    <definedName name="_ALL4">#REF!</definedName>
    <definedName name="_apu1">#REF!</definedName>
    <definedName name="_apu10">'[37]5,5A Transporte'!$B$8</definedName>
    <definedName name="_apu11">'[37]6,1 Concreto 3000 placas'!$B$8</definedName>
    <definedName name="_apu12">'[37]6,2 Concreto 3000 contrapozo'!$B$8</definedName>
    <definedName name="_apu13">'[37]6,3 Muro bloque 5'!$B$8</definedName>
    <definedName name="_apu14">'[37]6,7 Concreto 1500'!$B$8</definedName>
    <definedName name="_apu15">'[37]7,1 Cárcamo tipo 1'!$B$8</definedName>
    <definedName name="_apu16">'[37]7,2 Cárcamo tipo 2'!$B$8</definedName>
    <definedName name="_apu17">'[37]7,3 Cárcamo tipo 3'!$B$8</definedName>
    <definedName name="_apu18">'[37]7,4 Cuneta trapezoidal'!$B$8</definedName>
    <definedName name="_apu19">'[37]7,6 Skimmer tipo 1'!$B$8</definedName>
    <definedName name="_apu2">#N/A</definedName>
    <definedName name="_apu20">'[37]7,7 Skimmer tipo 2'!$B$8</definedName>
    <definedName name="_apu21">'[37]7,8 Tub. petrolera 8"'!$B$8</definedName>
    <definedName name="_apu22">'[37]7,9 Caja bombeo piscinas'!$B$8</definedName>
    <definedName name="_APU221" localSheetId="4">#N/A</definedName>
    <definedName name="_APU221">#REF!</definedName>
    <definedName name="_apu23">'[37]7,10 Dren francés'!$B$8</definedName>
    <definedName name="_apu24">'[37]7,11 Tubo PVC 8" '!$B$8</definedName>
    <definedName name="_apu25">'[37]8,1 Electrosoldada 4,5X4,5'!$B$8</definedName>
    <definedName name="_apu26">'[37]8,2 Electrosoldada 5,5X5,5'!$B$8</definedName>
    <definedName name="_apu27">'[37]8,3 Electrosoldada 4X4'!$B$8</definedName>
    <definedName name="_apu28">'[37]9,1 Tubo PVC 2"'!$B$8</definedName>
    <definedName name="_apu29">'[37]29'!$B$8</definedName>
    <definedName name="_apu3" localSheetId="4">'[37]3'!$B$8</definedName>
    <definedName name="_APU3">#REF!</definedName>
    <definedName name="_apu30">'[37]30'!$B$8</definedName>
    <definedName name="_apu31">'[37]9,2 Cable cobre No.8'!$B$8</definedName>
    <definedName name="_apu32">'[37]9,3 Poste metálico'!$B$8</definedName>
    <definedName name="_apu33">'[37]9,4 Reflectores'!$B$8</definedName>
    <definedName name="_apu34">'[37]10,1 Cerramiento 4 hilos'!$B$8</definedName>
    <definedName name="_apu35">'[37]10,3 Caseta Resid Sól y Quim'!$B$8</definedName>
    <definedName name="_apu36">'[37]36'!$B$8</definedName>
    <definedName name="_apu37">'[37]37'!$B$8</definedName>
    <definedName name="_apu38">'[37]10,4 Caseta Químicos'!$B$8</definedName>
    <definedName name="_apu39">'[37]10,6 Talanquera'!$B$8</definedName>
    <definedName name="_apu4">'[37]2,2 Descapote'!$B$8</definedName>
    <definedName name="_apu40">'[37]10,7 Empradización estolón'!$B$8</definedName>
    <definedName name="_apu41">'[37]41'!$B$8</definedName>
    <definedName name="_apu42">'[37]42'!$B$8</definedName>
    <definedName name="_apu43">'[37]10,10 Geomembrana 60 mills'!$B$8</definedName>
    <definedName name="_apu44">'[37]44'!$B$8</definedName>
    <definedName name="_apu45">'[37]10,11 Geotextil T2400-BX60'!$B$8</definedName>
    <definedName name="_apu46">'[37]10,12 Geotextil TR400'!$B$8</definedName>
    <definedName name="_APU465" localSheetId="4">#N/A</definedName>
    <definedName name="_APU465">#REF!</definedName>
    <definedName name="_apu47">'[37]47'!$B$8</definedName>
    <definedName name="_apu48">'[37]10,19 Sacos suelo cemento'!$B$8</definedName>
    <definedName name="_apu49">'[37]49'!$B$8</definedName>
    <definedName name="_apu5">'[37]2,3 Perfilado subrasante'!$B$8</definedName>
    <definedName name="_apu50">'[37]50'!$B$8</definedName>
    <definedName name="_apu51">'[37]51'!$B$8</definedName>
    <definedName name="_apu52">'[37]52'!$B$8</definedName>
    <definedName name="_APU53">'[37]53'!$B$8</definedName>
    <definedName name="_APU54">'[37]54'!$B$8</definedName>
    <definedName name="_APU55">'[37]55'!$B$8</definedName>
    <definedName name="_APU56">'[37]56'!$B$8</definedName>
    <definedName name="_APU57">'[37]57'!$B$8</definedName>
    <definedName name="_APU58">'[37]58'!$B$8</definedName>
    <definedName name="_APU59">'[37]7,12 Alcantarilla 36"'!$B$8</definedName>
    <definedName name="_apu6">'[37]3,1 Excav. mecánica'!$B$8</definedName>
    <definedName name="_APU60">'[37]60'!$B$8</definedName>
    <definedName name="_APU61">'[37]61'!$B$8</definedName>
    <definedName name="_APU62">'[37]62'!$B$8</definedName>
    <definedName name="_APU63">'[37]63'!$B$8</definedName>
    <definedName name="_APU64">'[37]10,39 Señalización'!$B$8</definedName>
    <definedName name="_APU65">'[37]65'!$B$8</definedName>
    <definedName name="_APU66">'[37]66'!$B$8</definedName>
    <definedName name="_APU67">'[37]67'!$B$8</definedName>
    <definedName name="_APU68">'[37]68'!$B$8</definedName>
    <definedName name="_APU69">'[37]69'!$B$8</definedName>
    <definedName name="_apu7">'[37]3,2  Excav. manual'!$B$8</definedName>
    <definedName name="_APU70">'[37]70'!$B$8</definedName>
    <definedName name="_APU71">'[37]71'!$B$8</definedName>
    <definedName name="_APU72">'[37]72'!$B$8</definedName>
    <definedName name="_APU73">'[37]73'!$B$8</definedName>
    <definedName name="_APU74">'[37]74'!$B$8</definedName>
    <definedName name="_APU75">'[37]75'!$B$8</definedName>
    <definedName name="_APU76">'[37]76'!$B$8</definedName>
    <definedName name="_APU77">'[37]77'!$B$8</definedName>
    <definedName name="_APU78">'[37]78'!$B$8</definedName>
    <definedName name="_APU79">'[37]6,5 Concreto 2500'!$B$8</definedName>
    <definedName name="_apu8">'[37]4,1 Extend y compact terraplen'!$B$8</definedName>
    <definedName name="_APU80">'[37]80'!$B$8</definedName>
    <definedName name="_APU81">[38]APU!$G$3454</definedName>
    <definedName name="_APU82">[38]APU!$G$3496</definedName>
    <definedName name="_APU83">[38]APU!$G$3538</definedName>
    <definedName name="_APU84">[38]APU!$G$3622</definedName>
    <definedName name="_APU85">[38]APU!$G$3580</definedName>
    <definedName name="_APU86">[38]APU!$G$3368</definedName>
    <definedName name="_apu9">'[37]9'!$B$8</definedName>
    <definedName name="_ARA1">#REF!</definedName>
    <definedName name="_ARA2">#REF!</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MacroRecalculationBehavior" hidden="1">0</definedName>
    <definedName name="_AtRisk_SimSetting_RandomNumberGenerator" hidden="1">0</definedName>
    <definedName name="_AtRisk_SimSetting_ReportsList" hidden="1">0</definedName>
    <definedName name="_AtRisk_SimSetting_ShowSimulationProgressWindow" hidden="1">TRUE</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ActiveSimulationNumber"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localSheetId="4" hidden="1">{"TAB1",#N/A,TRUE,"GENERAL";"TAB2",#N/A,TRUE,"GENERAL";"TAB3",#N/A,TRUE,"GENERAL";"TAB4",#N/A,TRUE,"GENERAL";"TAB5",#N/A,TRUE,"GENERAL"}</definedName>
    <definedName name="_b2" hidden="1">{"TAB1",#N/A,TRUE,"GENERAL";"TAB2",#N/A,TRUE,"GENERAL";"TAB3",#N/A,TRUE,"GENERAL";"TAB4",#N/A,TRUE,"GENERAL";"TAB5",#N/A,TRUE,"GENERAL"}</definedName>
    <definedName name="_b3" localSheetId="4" hidden="1">{"TAB1",#N/A,TRUE,"GENERAL";"TAB2",#N/A,TRUE,"GENERAL";"TAB3",#N/A,TRUE,"GENERAL";"TAB4",#N/A,TRUE,"GENERAL";"TAB5",#N/A,TRUE,"GENERAL"}</definedName>
    <definedName name="_b3" hidden="1">{"TAB1",#N/A,TRUE,"GENERAL";"TAB2",#N/A,TRUE,"GENERAL";"TAB3",#N/A,TRUE,"GENERAL";"TAB4",#N/A,TRUE,"GENERAL";"TAB5",#N/A,TRUE,"GENERAL"}</definedName>
    <definedName name="_b4" localSheetId="4" hidden="1">{"TAB1",#N/A,TRUE,"GENERAL";"TAB2",#N/A,TRUE,"GENERAL";"TAB3",#N/A,TRUE,"GENERAL";"TAB4",#N/A,TRUE,"GENERAL";"TAB5",#N/A,TRUE,"GENERAL"}</definedName>
    <definedName name="_b4" hidden="1">{"TAB1",#N/A,TRUE,"GENERAL";"TAB2",#N/A,TRUE,"GENERAL";"TAB3",#N/A,TRUE,"GENERAL";"TAB4",#N/A,TRUE,"GENERAL";"TAB5",#N/A,TRUE,"GENERAL"}</definedName>
    <definedName name="_b5" localSheetId="4" hidden="1">{"TAB1",#N/A,TRUE,"GENERAL";"TAB2",#N/A,TRUE,"GENERAL";"TAB3",#N/A,TRUE,"GENERAL";"TAB4",#N/A,TRUE,"GENERAL";"TAB5",#N/A,TRUE,"GENERAL"}</definedName>
    <definedName name="_b5" hidden="1">{"TAB1",#N/A,TRUE,"GENERAL";"TAB2",#N/A,TRUE,"GENERAL";"TAB3",#N/A,TRUE,"GENERAL";"TAB4",#N/A,TRUE,"GENERAL";"TAB5",#N/A,TRUE,"GENERAL"}</definedName>
    <definedName name="_b6" localSheetId="4" hidden="1">{"TAB1",#N/A,TRUE,"GENERAL";"TAB2",#N/A,TRUE,"GENERAL";"TAB3",#N/A,TRUE,"GENERAL";"TAB4",#N/A,TRUE,"GENERAL";"TAB5",#N/A,TRUE,"GENERAL"}</definedName>
    <definedName name="_b6" hidden="1">{"TAB1",#N/A,TRUE,"GENERAL";"TAB2",#N/A,TRUE,"GENERAL";"TAB3",#N/A,TRUE,"GENERAL";"TAB4",#N/A,TRUE,"GENERAL";"TAB5",#N/A,TRUE,"GENERAL"}</definedName>
    <definedName name="_b7" localSheetId="4" hidden="1">{"via1",#N/A,TRUE,"general";"via2",#N/A,TRUE,"general";"via3",#N/A,TRUE,"general"}</definedName>
    <definedName name="_b7" hidden="1">{"via1",#N/A,TRUE,"general";"via2",#N/A,TRUE,"general";"via3",#N/A,TRUE,"general"}</definedName>
    <definedName name="_b8" localSheetId="4" hidden="1">{"via1",#N/A,TRUE,"general";"via2",#N/A,TRUE,"general";"via3",#N/A,TRUE,"general"}</definedName>
    <definedName name="_b8" hidden="1">{"via1",#N/A,TRUE,"general";"via2",#N/A,TRUE,"general";"via3",#N/A,TRUE,"general"}</definedName>
    <definedName name="_bb9" localSheetId="4" hidden="1">{"TAB1",#N/A,TRUE,"GENERAL";"TAB2",#N/A,TRUE,"GENERAL";"TAB3",#N/A,TRUE,"GENERAL";"TAB4",#N/A,TRUE,"GENERAL";"TAB5",#N/A,TRUE,"GENERAL"}</definedName>
    <definedName name="_bb9" hidden="1">{"TAB1",#N/A,TRUE,"GENERAL";"TAB2",#N/A,TRUE,"GENERAL";"TAB3",#N/A,TRUE,"GENERAL";"TAB4",#N/A,TRUE,"GENERAL";"TAB5",#N/A,TRUE,"GENERAL"}</definedName>
    <definedName name="_bgb5" localSheetId="4" hidden="1">{"TAB1",#N/A,TRUE,"GENERAL";"TAB2",#N/A,TRUE,"GENERAL";"TAB3",#N/A,TRUE,"GENERAL";"TAB4",#N/A,TRUE,"GENERAL";"TAB5",#N/A,TRUE,"GENERAL"}</definedName>
    <definedName name="_bgb5" hidden="1">{"TAB1",#N/A,TRUE,"GENERAL";"TAB2",#N/A,TRUE,"GENERAL";"TAB3",#N/A,TRUE,"GENERAL";"TAB4",#N/A,TRUE,"GENERAL";"TAB5",#N/A,TRUE,"GENERAL"}</definedName>
    <definedName name="_BGC1" localSheetId="4">[7]INV!$A$5:$D$8</definedName>
    <definedName name="_BGC1">#REF!</definedName>
    <definedName name="_BGC3" localSheetId="4">[7]INV!$F$5:$I$8</definedName>
    <definedName name="_BGC3">#REF!</definedName>
    <definedName name="_BGC5" localSheetId="4">[7]INV!$K$5:$N$8</definedName>
    <definedName name="_BGC5">#REF!</definedName>
    <definedName name="_BRI10">[39]Hoja3!$F$1327</definedName>
    <definedName name="_BRI12">[39]Hoja3!$F$1366</definedName>
    <definedName name="_BRI3">[39]Hoja3!$F$1175</definedName>
    <definedName name="_BRI4">[39]Hoja3!$F$1212</definedName>
    <definedName name="_BRI6">[39]Hoja3!$F$1249</definedName>
    <definedName name="_BRI8">[39]Hoja3!$F$1288</definedName>
    <definedName name="_C">#REF!</definedName>
    <definedName name="_CAC1" localSheetId="4">[7]INV!$A$19:$D$22</definedName>
    <definedName name="_CAC1">#REF!</definedName>
    <definedName name="_CAC3" localSheetId="4">[7]INV!$F$19:$I$22</definedName>
    <definedName name="_CAC3">#REF!</definedName>
    <definedName name="_CAC5" localSheetId="4">[7]INV!$K$19:$N$22</definedName>
    <definedName name="_CAC5">#REF!</definedName>
    <definedName name="_CAP1">#N/A</definedName>
    <definedName name="_CMU005" hidden="1">#REF!</definedName>
    <definedName name="_cmu05">#REF!</definedName>
    <definedName name="_Cod1">#REF!</definedName>
    <definedName name="_COD9120">'[22]OTRAS OBRAS'!#REF!</definedName>
    <definedName name="_cod91200">'[22]OTRAS OBRAS'!#REF!</definedName>
    <definedName name="_cod91201">'[22]OTRAS OBRAS'!#REF!</definedName>
    <definedName name="_compa">#REF!</definedName>
    <definedName name="_con1">'[23]CUNETAS '!#REF!</definedName>
    <definedName name="_CON2200">#REF!</definedName>
    <definedName name="_CON2500">#REF!</definedName>
    <definedName name="_con3000">#REF!</definedName>
    <definedName name="_cua1">'[3]ALCANTARILLADO RAS'!$A$4:$B$14</definedName>
    <definedName name="_DAT1">#REF!</definedName>
    <definedName name="_DAT2">#REF!</definedName>
    <definedName name="_DAT3">#REF!</definedName>
    <definedName name="_DAT4">#REF!</definedName>
    <definedName name="_dhc1">#REF!</definedName>
    <definedName name="_dhc2">#REF!</definedName>
    <definedName name="_dhc3">#REF!</definedName>
    <definedName name="_dhc4">#REF!</definedName>
    <definedName name="_dhc5">#REF!</definedName>
    <definedName name="_Dist_Bin" hidden="1">[40]SABANA!#REF!</definedName>
    <definedName name="_DMD1">#REF!</definedName>
    <definedName name="_DUC2000">#REF!</definedName>
    <definedName name="_DUC3000">#REF!</definedName>
    <definedName name="_DUC4000">#REF!</definedName>
    <definedName name="_dvc1">#REF!</definedName>
    <definedName name="_dvc2">#REF!</definedName>
    <definedName name="_dvc3">#REF!</definedName>
    <definedName name="_dvc4">#REF!</definedName>
    <definedName name="_dvc5">#REF!</definedName>
    <definedName name="_E">'[41] Foto 1'!$AQ$10</definedName>
    <definedName name="_eac1">#REF!</definedName>
    <definedName name="_eac2">#REF!</definedName>
    <definedName name="_eac3">#REF!</definedName>
    <definedName name="_eac4">#REF!</definedName>
    <definedName name="_eac5">#REF!</definedName>
    <definedName name="_eje1">#REF!</definedName>
    <definedName name="_eje2">#REF!</definedName>
    <definedName name="_eje3">#REF!</definedName>
    <definedName name="_eje4">#REF!</definedName>
    <definedName name="_EJE45">#REF!</definedName>
    <definedName name="_eje5">#REF!</definedName>
    <definedName name="_eje6">#REF!</definedName>
    <definedName name="_eje7">#REF!</definedName>
    <definedName name="_eje8">#REF!</definedName>
    <definedName name="_eje9">#REF!</definedName>
    <definedName name="_EMP10">[39]Hoja3!#REF!</definedName>
    <definedName name="_EMP12">[39]Hoja3!#REF!</definedName>
    <definedName name="_EMP3">[39]Hoja3!#REF!</definedName>
    <definedName name="_EMP4">[39]Hoja3!#REF!</definedName>
    <definedName name="_EMP6">[39]Hoja3!#REF!</definedName>
    <definedName name="_EMP8">[39]Hoja3!#REF!</definedName>
    <definedName name="_EQM1">[37]precios!$B$96</definedName>
    <definedName name="_EQM10">[37]precios!$B$105</definedName>
    <definedName name="_EQM2">[23]precios!$B$97</definedName>
    <definedName name="_EQM29">[37]precios!$B$124</definedName>
    <definedName name="_EQM3">[37]precios!$B$98</definedName>
    <definedName name="_EQM30">[37]precios!$B$125</definedName>
    <definedName name="_EQM31">[42]precios!$B$126</definedName>
    <definedName name="_EQM32">[42]precios!$B$127</definedName>
    <definedName name="_EQM36">[37]precios!$B$131</definedName>
    <definedName name="_EQM47">[37]precios!$B$142</definedName>
    <definedName name="_EQM48">[37]precios!$B$143</definedName>
    <definedName name="_EQM49">[37]precios!$B$144</definedName>
    <definedName name="_EQM53">[37]precios!$B$148</definedName>
    <definedName name="_EQM54">[37]precios!$B$149</definedName>
    <definedName name="_EQP1">[37]precios!$B$21</definedName>
    <definedName name="_EQP10">[37]precios!$B$30</definedName>
    <definedName name="_EQP14">[37]precios!$B$34</definedName>
    <definedName name="_EQP15">[37]precios!$B$35</definedName>
    <definedName name="_EQP19">[37]precios!$B$39</definedName>
    <definedName name="_EQP25">[37]precios!$B$45</definedName>
    <definedName name="_EQP26">[37]precios!$B$46</definedName>
    <definedName name="_EQP3">[37]precios!$B$23</definedName>
    <definedName name="_EQP31">[37]precios!$B$51</definedName>
    <definedName name="_EQP34">[43]precios!$B$54</definedName>
    <definedName name="_EQP35">[37]precios!$B$55</definedName>
    <definedName name="_EQP36">[37]precios!$B$56</definedName>
    <definedName name="_EQP37">[43]precios!$B$57</definedName>
    <definedName name="_EQP38">[37]precios!$B$58</definedName>
    <definedName name="_EQP40">[37]precios!$B$60</definedName>
    <definedName name="_EQP43">[37]precios!$B$63</definedName>
    <definedName name="_EQP44">[37]precios!$B$64</definedName>
    <definedName name="_EQP46">[37]precios!$B$66</definedName>
    <definedName name="_EQP48">[37]precios!$B$68</definedName>
    <definedName name="_EQP49">[37]precios!$B$69</definedName>
    <definedName name="_EQP5">[23]precios!$B$25</definedName>
    <definedName name="_EQP50">[23]precios!$B$70</definedName>
    <definedName name="_EQP51">[37]precios!$B$71</definedName>
    <definedName name="_EQP52">[37]precios!$B$72</definedName>
    <definedName name="_EQP53">[37]precios!$B$73</definedName>
    <definedName name="_EQP54">[37]precios!$B$74</definedName>
    <definedName name="_EQP6">[37]precios!$B$26</definedName>
    <definedName name="_EQP61">[42]precios!$B$81</definedName>
    <definedName name="_EQP62">[42]precios!$B$82</definedName>
    <definedName name="_EQP7">[37]precios!$B$27</definedName>
    <definedName name="_EQP70">[44]precios!$B$90</definedName>
    <definedName name="_EQP8">[37]precios!$B$28</definedName>
    <definedName name="_EQP9">[37]precios!$B$29</definedName>
    <definedName name="_ESP1">[39]Hoja3!#REF!</definedName>
    <definedName name="_ESP2">[39]Hoja3!#REF!</definedName>
    <definedName name="_ESP3">[39]Hoja3!#REF!</definedName>
    <definedName name="_ESP4">[39]Hoja3!#REF!</definedName>
    <definedName name="_EST1" localSheetId="4">#REF!</definedName>
    <definedName name="_EST1">#REF!</definedName>
    <definedName name="_EST10" localSheetId="4">#REF!</definedName>
    <definedName name="_EST10">#REF!</definedName>
    <definedName name="_EST100">#REF!</definedName>
    <definedName name="_EST11" localSheetId="4">#REF!</definedName>
    <definedName name="_EST11">#REF!</definedName>
    <definedName name="_EST12" localSheetId="4">#REF!</definedName>
    <definedName name="_EST12">#REF!</definedName>
    <definedName name="_EST13" localSheetId="4">#REF!</definedName>
    <definedName name="_EST13">#REF!</definedName>
    <definedName name="_EST14" localSheetId="4">#REF!</definedName>
    <definedName name="_EST14">#REF!</definedName>
    <definedName name="_EST15" localSheetId="4">#REF!</definedName>
    <definedName name="_EST15">#REF!</definedName>
    <definedName name="_EST16" localSheetId="4">#REF!</definedName>
    <definedName name="_EST16">#REF!</definedName>
    <definedName name="_EST17" localSheetId="4">#REF!</definedName>
    <definedName name="_EST17">#REF!</definedName>
    <definedName name="_EST18" localSheetId="4">#REF!</definedName>
    <definedName name="_EST18">#REF!</definedName>
    <definedName name="_EST19" localSheetId="4">#REF!</definedName>
    <definedName name="_EST19">#REF!</definedName>
    <definedName name="_EST2" localSheetId="4">#REF!</definedName>
    <definedName name="_EST2">#REF!</definedName>
    <definedName name="_EST23">#REF!</definedName>
    <definedName name="_EST3" localSheetId="4">#REF!</definedName>
    <definedName name="_EST3">#REF!</definedName>
    <definedName name="_EST4" localSheetId="4">#REF!</definedName>
    <definedName name="_EST4">#REF!</definedName>
    <definedName name="_EST412">'[45]Estabilizacion 412'!$A$8:$F$14</definedName>
    <definedName name="_EST5" localSheetId="4">#REF!</definedName>
    <definedName name="_EST5">#REF!</definedName>
    <definedName name="_EST6" localSheetId="4">#REF!</definedName>
    <definedName name="_EST6">#REF!</definedName>
    <definedName name="_EST7" localSheetId="4">#REF!</definedName>
    <definedName name="_EST7">#REF!</definedName>
    <definedName name="_EST8" localSheetId="4">#REF!</definedName>
    <definedName name="_EST8">#REF!</definedName>
    <definedName name="_EST9" localSheetId="4">#REF!</definedName>
    <definedName name="_EST9">#REF!</definedName>
    <definedName name="_ETR13">#REF!</definedName>
    <definedName name="_EXC001">#REF!</definedName>
    <definedName name="_EXC1" localSheetId="4">#REF!</definedName>
    <definedName name="_EXC1">#REF!</definedName>
    <definedName name="_EXC10" localSheetId="4">#REF!</definedName>
    <definedName name="_EXC10">#REF!</definedName>
    <definedName name="_EXC11" localSheetId="4">#REF!</definedName>
    <definedName name="_EXC11">#REF!</definedName>
    <definedName name="_EXC12" localSheetId="4">#REF!</definedName>
    <definedName name="_EXC12">#REF!</definedName>
    <definedName name="_EXC2" localSheetId="4">#REF!</definedName>
    <definedName name="_EXC2">#REF!</definedName>
    <definedName name="_EXC3" localSheetId="4">#REF!</definedName>
    <definedName name="_EXC3">#REF!</definedName>
    <definedName name="_EXC4" localSheetId="4">#REF!</definedName>
    <definedName name="_EXC4">#REF!</definedName>
    <definedName name="_EXC5" localSheetId="4">#REF!</definedName>
    <definedName name="_EXC5">#REF!</definedName>
    <definedName name="_EXC6" localSheetId="4">#REF!</definedName>
    <definedName name="_EXC6">#REF!</definedName>
    <definedName name="_EXC7" localSheetId="4">#REF!</definedName>
    <definedName name="_EXC7">#REF!</definedName>
    <definedName name="_EXC8" localSheetId="4">#REF!</definedName>
    <definedName name="_EXC8">#REF!</definedName>
    <definedName name="_EXC9" localSheetId="4">#REF!</definedName>
    <definedName name="_EXC9">#REF!</definedName>
    <definedName name="_exca111">#REF!</definedName>
    <definedName name="_F" localSheetId="4" hidden="1">#REF!</definedName>
    <definedName name="_f">[0]!err</definedName>
    <definedName name="_FC" localSheetId="4">#REF!</definedName>
    <definedName name="_FC">#REF!</definedName>
    <definedName name="_fcv1">#REF!</definedName>
    <definedName name="_FEB1">#REF!</definedName>
    <definedName name="_FEC5">#REF!,#REF!</definedName>
    <definedName name="_Fill" localSheetId="4" hidden="1">#REF!</definedName>
    <definedName name="_Fill" localSheetId="7" hidden="1">#REF!</definedName>
    <definedName name="_Fill" localSheetId="11" hidden="1">#REF!</definedName>
    <definedName name="_Fill" localSheetId="5" hidden="1">#REF!</definedName>
    <definedName name="_Fill" localSheetId="6" hidden="1">#REF!</definedName>
    <definedName name="_Fill" localSheetId="13" hidden="1">#REF!</definedName>
    <definedName name="_Fill" hidden="1">#REF!</definedName>
    <definedName name="_xlnm._FilterDatabase" localSheetId="7" hidden="1">#REF!</definedName>
    <definedName name="_xlnm._FilterDatabase" localSheetId="11" hidden="1">#REF!</definedName>
    <definedName name="_xlnm._FilterDatabase" localSheetId="5" hidden="1">#REF!</definedName>
    <definedName name="_xlnm._FilterDatabase" localSheetId="6" hidden="1">#REF!</definedName>
    <definedName name="_xlnm._FilterDatabase" localSheetId="12" hidden="1">#REF!</definedName>
    <definedName name="_xlnm._FilterDatabase" localSheetId="13" hidden="1">#REF!</definedName>
    <definedName name="_xlnm._FilterDatabase" hidden="1">#REF!</definedName>
    <definedName name="_Filterdatta" localSheetId="7" hidden="1">#REF!</definedName>
    <definedName name="_Filterdatta" localSheetId="5" hidden="1">#REF!</definedName>
    <definedName name="_Filterdatta" localSheetId="6" hidden="1">#REF!</definedName>
    <definedName name="_Filterdatta" hidden="1">#REF!</definedName>
    <definedName name="_FIN1">"E39"</definedName>
    <definedName name="_FIN2">"F39"</definedName>
    <definedName name="_FS01" localSheetId="4">[46]!ERR</definedName>
    <definedName name="_FS01">[0]!err</definedName>
    <definedName name="_ftn1">#N/A</definedName>
    <definedName name="_ftn2">#N/A</definedName>
    <definedName name="_ftn3">#N/A</definedName>
    <definedName name="_ftn4">#N/A</definedName>
    <definedName name="_ftn5">#N/A</definedName>
    <definedName name="_ftnref1">#N/A</definedName>
    <definedName name="_ftnref2">#N/A</definedName>
    <definedName name="_ftnref3">#N/A</definedName>
    <definedName name="_ftnref4">#N/A</definedName>
    <definedName name="_ftnref5">#N/A</definedName>
    <definedName name="_g2" localSheetId="4" hidden="1">{"TAB1",#N/A,TRUE,"GENERAL";"TAB2",#N/A,TRUE,"GENERAL";"TAB3",#N/A,TRUE,"GENERAL";"TAB4",#N/A,TRUE,"GENERAL";"TAB5",#N/A,TRUE,"GENERAL"}</definedName>
    <definedName name="_g2" hidden="1">{"TAB1",#N/A,TRUE,"GENERAL";"TAB2",#N/A,TRUE,"GENERAL";"TAB3",#N/A,TRUE,"GENERAL";"TAB4",#N/A,TRUE,"GENERAL";"TAB5",#N/A,TRUE,"GENERAL"}</definedName>
    <definedName name="_g3" localSheetId="4" hidden="1">{"via1",#N/A,TRUE,"general";"via2",#N/A,TRUE,"general";"via3",#N/A,TRUE,"general"}</definedName>
    <definedName name="_g3" hidden="1">{"via1",#N/A,TRUE,"general";"via2",#N/A,TRUE,"general";"via3",#N/A,TRUE,"general"}</definedName>
    <definedName name="_g4" localSheetId="4" hidden="1">{"via1",#N/A,TRUE,"general";"via2",#N/A,TRUE,"general";"via3",#N/A,TRUE,"general"}</definedName>
    <definedName name="_g4" hidden="1">{"via1",#N/A,TRUE,"general";"via2",#N/A,TRUE,"general";"via3",#N/A,TRUE,"general"}</definedName>
    <definedName name="_g5" localSheetId="4" hidden="1">{"via1",#N/A,TRUE,"general";"via2",#N/A,TRUE,"general";"via3",#N/A,TRUE,"general"}</definedName>
    <definedName name="_g5" hidden="1">{"via1",#N/A,TRUE,"general";"via2",#N/A,TRUE,"general";"via3",#N/A,TRUE,"general"}</definedName>
    <definedName name="_g6" localSheetId="4" hidden="1">{"via1",#N/A,TRUE,"general";"via2",#N/A,TRUE,"general";"via3",#N/A,TRUE,"general"}</definedName>
    <definedName name="_g6" hidden="1">{"via1",#N/A,TRUE,"general";"via2",#N/A,TRUE,"general";"via3",#N/A,TRUE,"general"}</definedName>
    <definedName name="_g7" localSheetId="4" hidden="1">{"TAB1",#N/A,TRUE,"GENERAL";"TAB2",#N/A,TRUE,"GENERAL";"TAB3",#N/A,TRUE,"GENERAL";"TAB4",#N/A,TRUE,"GENERAL";"TAB5",#N/A,TRUE,"GENERAL"}</definedName>
    <definedName name="_g7" hidden="1">{"TAB1",#N/A,TRUE,"GENERAL";"TAB2",#N/A,TRUE,"GENERAL";"TAB3",#N/A,TRUE,"GENERAL";"TAB4",#N/A,TRUE,"GENERAL";"TAB5",#N/A,TRUE,"GENERAL"}</definedName>
    <definedName name="_GALAN">#REF!</definedName>
    <definedName name="_Gav2">[47]Gaviones!#REF!</definedName>
    <definedName name="_Gav3">[47]Gaviones!#REF!</definedName>
    <definedName name="_Gav4">[47]Gaviones!#REF!</definedName>
    <definedName name="_Gav5">[47]Gaviones!#REF!</definedName>
    <definedName name="_GR1" localSheetId="4" hidden="1">{"TAB1",#N/A,TRUE,"GENERAL";"TAB2",#N/A,TRUE,"GENERAL";"TAB3",#N/A,TRUE,"GENERAL";"TAB4",#N/A,TRUE,"GENERAL";"TAB5",#N/A,TRUE,"GENERAL"}</definedName>
    <definedName name="_GR1" hidden="1">{"TAB1",#N/A,TRUE,"GENERAL";"TAB2",#N/A,TRUE,"GENERAL";"TAB3",#N/A,TRUE,"GENERAL";"TAB4",#N/A,TRUE,"GENERAL";"TAB5",#N/A,TRUE,"GENERAL"}</definedName>
    <definedName name="_gtr4" localSheetId="4" hidden="1">{"via1",#N/A,TRUE,"general";"via2",#N/A,TRUE,"general";"via3",#N/A,TRUE,"general"}</definedName>
    <definedName name="_gtr4" hidden="1">{"via1",#N/A,TRUE,"general";"via2",#N/A,TRUE,"general";"via3",#N/A,TRUE,"general"}</definedName>
    <definedName name="_h2" localSheetId="4" hidden="1">{"via1",#N/A,TRUE,"general";"via2",#N/A,TRUE,"general";"via3",#N/A,TRUE,"general"}</definedName>
    <definedName name="_h2" hidden="1">{"via1",#N/A,TRUE,"general";"via2",#N/A,TRUE,"general";"via3",#N/A,TRUE,"general"}</definedName>
    <definedName name="_h3" localSheetId="4" hidden="1">{"via1",#N/A,TRUE,"general";"via2",#N/A,TRUE,"general";"via3",#N/A,TRUE,"general"}</definedName>
    <definedName name="_h3" hidden="1">{"via1",#N/A,TRUE,"general";"via2",#N/A,TRUE,"general";"via3",#N/A,TRUE,"general"}</definedName>
    <definedName name="_h4" localSheetId="4" hidden="1">{"TAB1",#N/A,TRUE,"GENERAL";"TAB2",#N/A,TRUE,"GENERAL";"TAB3",#N/A,TRUE,"GENERAL";"TAB4",#N/A,TRUE,"GENERAL";"TAB5",#N/A,TRUE,"GENERAL"}</definedName>
    <definedName name="_h4" hidden="1">{"TAB1",#N/A,TRUE,"GENERAL";"TAB2",#N/A,TRUE,"GENERAL";"TAB3",#N/A,TRUE,"GENERAL";"TAB4",#N/A,TRUE,"GENERAL";"TAB5",#N/A,TRUE,"GENERAL"}</definedName>
    <definedName name="_h5" localSheetId="4" hidden="1">{"TAB1",#N/A,TRUE,"GENERAL";"TAB2",#N/A,TRUE,"GENERAL";"TAB3",#N/A,TRUE,"GENERAL";"TAB4",#N/A,TRUE,"GENERAL";"TAB5",#N/A,TRUE,"GENERAL"}</definedName>
    <definedName name="_h5" hidden="1">{"TAB1",#N/A,TRUE,"GENERAL";"TAB2",#N/A,TRUE,"GENERAL";"TAB3",#N/A,TRUE,"GENERAL";"TAB4",#N/A,TRUE,"GENERAL";"TAB5",#N/A,TRUE,"GENERAL"}</definedName>
    <definedName name="_h6" localSheetId="4" hidden="1">{"via1",#N/A,TRUE,"general";"via2",#N/A,TRUE,"general";"via3",#N/A,TRUE,"general"}</definedName>
    <definedName name="_h6" hidden="1">{"via1",#N/A,TRUE,"general";"via2",#N/A,TRUE,"general";"via3",#N/A,TRUE,"general"}</definedName>
    <definedName name="_h7" localSheetId="4" hidden="1">{"TAB1",#N/A,TRUE,"GENERAL";"TAB2",#N/A,TRUE,"GENERAL";"TAB3",#N/A,TRUE,"GENERAL";"TAB4",#N/A,TRUE,"GENERAL";"TAB5",#N/A,TRUE,"GENERAL"}</definedName>
    <definedName name="_h7" hidden="1">{"TAB1",#N/A,TRUE,"GENERAL";"TAB2",#N/A,TRUE,"GENERAL";"TAB3",#N/A,TRUE,"GENERAL";"TAB4",#N/A,TRUE,"GENERAL";"TAB5",#N/A,TRUE,"GENERAL"}</definedName>
    <definedName name="_h8" localSheetId="4" hidden="1">{"via1",#N/A,TRUE,"general";"via2",#N/A,TRUE,"general";"via3",#N/A,TRUE,"general"}</definedName>
    <definedName name="_h8" hidden="1">{"via1",#N/A,TRUE,"general";"via2",#N/A,TRUE,"general";"via3",#N/A,TRUE,"general"}</definedName>
    <definedName name="_hac1">#REF!</definedName>
    <definedName name="_hac2">#REF!</definedName>
    <definedName name="_hac3">#REF!</definedName>
    <definedName name="_hac4">#REF!</definedName>
    <definedName name="_hac5">#REF!</definedName>
    <definedName name="_hfh7" localSheetId="4" hidden="1">{"via1",#N/A,TRUE,"general";"via2",#N/A,TRUE,"general";"via3",#N/A,TRUE,"general"}</definedName>
    <definedName name="_hfh7" hidden="1">{"via1",#N/A,TRUE,"general";"via2",#N/A,TRUE,"general";"via3",#N/A,TRUE,"general"}</definedName>
    <definedName name="_hhg1" hidden="1">{#N/A,#N/A,TRUE,"1842CWN0"}</definedName>
    <definedName name="_HOJ66">#REF!</definedName>
    <definedName name="_HOJ88">#REF!</definedName>
    <definedName name="_HUM1">#REF!</definedName>
    <definedName name="_HUM2">#REF!</definedName>
    <definedName name="_i1">#REF!</definedName>
    <definedName name="_i4" localSheetId="4" hidden="1">{"via1",#N/A,TRUE,"general";"via2",#N/A,TRUE,"general";"via3",#N/A,TRUE,"general"}</definedName>
    <definedName name="_i4" hidden="1">{"via1",#N/A,TRUE,"general";"via2",#N/A,TRUE,"general";"via3",#N/A,TRUE,"general"}</definedName>
    <definedName name="_i5" localSheetId="4" hidden="1">{"TAB1",#N/A,TRUE,"GENERAL";"TAB2",#N/A,TRUE,"GENERAL";"TAB3",#N/A,TRUE,"GENERAL";"TAB4",#N/A,TRUE,"GENERAL";"TAB5",#N/A,TRUE,"GENERAL"}</definedName>
    <definedName name="_i5" hidden="1">{"TAB1",#N/A,TRUE,"GENERAL";"TAB2",#N/A,TRUE,"GENERAL";"TAB3",#N/A,TRUE,"GENERAL";"TAB4",#N/A,TRUE,"GENERAL";"TAB5",#N/A,TRUE,"GENERAL"}</definedName>
    <definedName name="_i6" localSheetId="4" hidden="1">{"TAB1",#N/A,TRUE,"GENERAL";"TAB2",#N/A,TRUE,"GENERAL";"TAB3",#N/A,TRUE,"GENERAL";"TAB4",#N/A,TRUE,"GENERAL";"TAB5",#N/A,TRUE,"GENERAL"}</definedName>
    <definedName name="_i6" hidden="1">{"TAB1",#N/A,TRUE,"GENERAL";"TAB2",#N/A,TRUE,"GENERAL";"TAB3",#N/A,TRUE,"GENERAL";"TAB4",#N/A,TRUE,"GENERAL";"TAB5",#N/A,TRUE,"GENERAL"}</definedName>
    <definedName name="_i7" localSheetId="4" hidden="1">{"via1",#N/A,TRUE,"general";"via2",#N/A,TRUE,"general";"via3",#N/A,TRUE,"general"}</definedName>
    <definedName name="_i7" hidden="1">{"via1",#N/A,TRUE,"general";"via2",#N/A,TRUE,"general";"via3",#N/A,TRUE,"general"}</definedName>
    <definedName name="_i77" localSheetId="4" hidden="1">{"TAB1",#N/A,TRUE,"GENERAL";"TAB2",#N/A,TRUE,"GENERAL";"TAB3",#N/A,TRUE,"GENERAL";"TAB4",#N/A,TRUE,"GENERAL";"TAB5",#N/A,TRUE,"GENERAL"}</definedName>
    <definedName name="_i77" hidden="1">{"TAB1",#N/A,TRUE,"GENERAL";"TAB2",#N/A,TRUE,"GENERAL";"TAB3",#N/A,TRUE,"GENERAL";"TAB4",#N/A,TRUE,"GENERAL";"TAB5",#N/A,TRUE,"GENERAL"}</definedName>
    <definedName name="_i8" localSheetId="4" hidden="1">{"via1",#N/A,TRUE,"general";"via2",#N/A,TRUE,"general";"via3",#N/A,TRUE,"general"}</definedName>
    <definedName name="_i8" hidden="1">{"via1",#N/A,TRUE,"general";"via2",#N/A,TRUE,"general";"via3",#N/A,TRUE,"general"}</definedName>
    <definedName name="_i9" localSheetId="4" hidden="1">{"TAB1",#N/A,TRUE,"GENERAL";"TAB2",#N/A,TRUE,"GENERAL";"TAB3",#N/A,TRUE,"GENERAL";"TAB4",#N/A,TRUE,"GENERAL";"TAB5",#N/A,TRUE,"GENERAL"}</definedName>
    <definedName name="_i9" hidden="1">{"TAB1",#N/A,TRUE,"GENERAL";"TAB2",#N/A,TRUE,"GENERAL";"TAB3",#N/A,TRUE,"GENERAL";"TAB4",#N/A,TRUE,"GENERAL";"TAB5",#N/A,TRUE,"GENERAL"}</definedName>
    <definedName name="_INF1" localSheetId="4">#REF!</definedName>
    <definedName name="_INF1">#REF!</definedName>
    <definedName name="_INF2">'[48]Diseño Chequeo LETRAS qmh Per'!#REF!</definedName>
    <definedName name="_INF3">'[48]Diseño Chequeo LETRAS qmh Per'!#REF!</definedName>
    <definedName name="_INT110">#REF!</definedName>
    <definedName name="_INT220">#REF!</definedName>
    <definedName name="_IPC2002" localSheetId="4">#REF!</definedName>
    <definedName name="_IPC2002">#REF!</definedName>
    <definedName name="_ITM4">#REF!</definedName>
    <definedName name="_k3" localSheetId="4" hidden="1">{"TAB1",#N/A,TRUE,"GENERAL";"TAB2",#N/A,TRUE,"GENERAL";"TAB3",#N/A,TRUE,"GENERAL";"TAB4",#N/A,TRUE,"GENERAL";"TAB5",#N/A,TRUE,"GENERAL"}</definedName>
    <definedName name="_k3" hidden="1">{"TAB1",#N/A,TRUE,"GENERAL";"TAB2",#N/A,TRUE,"GENERAL";"TAB3",#N/A,TRUE,"GENERAL";"TAB4",#N/A,TRUE,"GENERAL";"TAB5",#N/A,TRUE,"GENERAL"}</definedName>
    <definedName name="_k4" localSheetId="4" hidden="1">{"via1",#N/A,TRUE,"general";"via2",#N/A,TRUE,"general";"via3",#N/A,TRUE,"general"}</definedName>
    <definedName name="_k4" hidden="1">{"via1",#N/A,TRUE,"general";"via2",#N/A,TRUE,"general";"via3",#N/A,TRUE,"general"}</definedName>
    <definedName name="_k5" localSheetId="4" hidden="1">{"via1",#N/A,TRUE,"general";"via2",#N/A,TRUE,"general";"via3",#N/A,TRUE,"general"}</definedName>
    <definedName name="_k5" hidden="1">{"via1",#N/A,TRUE,"general";"via2",#N/A,TRUE,"general";"via3",#N/A,TRUE,"general"}</definedName>
    <definedName name="_k6" localSheetId="4" hidden="1">{"TAB1",#N/A,TRUE,"GENERAL";"TAB2",#N/A,TRUE,"GENERAL";"TAB3",#N/A,TRUE,"GENERAL";"TAB4",#N/A,TRUE,"GENERAL";"TAB5",#N/A,TRUE,"GENERAL"}</definedName>
    <definedName name="_k6" hidden="1">{"TAB1",#N/A,TRUE,"GENERAL";"TAB2",#N/A,TRUE,"GENERAL";"TAB3",#N/A,TRUE,"GENERAL";"TAB4",#N/A,TRUE,"GENERAL";"TAB5",#N/A,TRUE,"GENERAL"}</definedName>
    <definedName name="_k7" localSheetId="4" hidden="1">{"via1",#N/A,TRUE,"general";"via2",#N/A,TRUE,"general";"via3",#N/A,TRUE,"general"}</definedName>
    <definedName name="_k7" hidden="1">{"via1",#N/A,TRUE,"general";"via2",#N/A,TRUE,"general";"via3",#N/A,TRUE,"general"}</definedName>
    <definedName name="_k8" localSheetId="4" hidden="1">{"via1",#N/A,TRUE,"general";"via2",#N/A,TRUE,"general";"via3",#N/A,TRUE,"general"}</definedName>
    <definedName name="_k8" hidden="1">{"via1",#N/A,TRUE,"general";"via2",#N/A,TRUE,"general";"via3",#N/A,TRUE,"general"}</definedName>
    <definedName name="_k9" localSheetId="4" hidden="1">{"TAB1",#N/A,TRUE,"GENERAL";"TAB2",#N/A,TRUE,"GENERAL";"TAB3",#N/A,TRUE,"GENERAL";"TAB4",#N/A,TRUE,"GENERAL";"TAB5",#N/A,TRUE,"GENERAL"}</definedName>
    <definedName name="_k9" hidden="1">{"TAB1",#N/A,TRUE,"GENERAL";"TAB2",#N/A,TRUE,"GENERAL";"TAB3",#N/A,TRUE,"GENERAL";"TAB4",#N/A,TRUE,"GENERAL";"TAB5",#N/A,TRUE,"GENERAL"}</definedName>
    <definedName name="_Kay1" hidden="1">#REF!</definedName>
    <definedName name="_Key1" localSheetId="4" hidden="1">[2]MI!#REF!</definedName>
    <definedName name="_Key1" hidden="1">#REF!</definedName>
    <definedName name="_Key2" localSheetId="4" hidden="1">#REF!</definedName>
    <definedName name="_Key2" hidden="1">#REF!</definedName>
    <definedName name="_kjk6" localSheetId="4" hidden="1">{"TAB1",#N/A,TRUE,"GENERAL";"TAB2",#N/A,TRUE,"GENERAL";"TAB3",#N/A,TRUE,"GENERAL";"TAB4",#N/A,TRUE,"GENERAL";"TAB5",#N/A,TRUE,"GENERAL"}</definedName>
    <definedName name="_kjk6" hidden="1">{"TAB1",#N/A,TRUE,"GENERAL";"TAB2",#N/A,TRUE,"GENERAL";"TAB3",#N/A,TRUE,"GENERAL";"TAB4",#N/A,TRUE,"GENERAL";"TAB5",#N/A,TRUE,"GENERAL"}</definedName>
    <definedName name="_kl1500">'[45]K1+500'!$A$3:$F$9</definedName>
    <definedName name="_lac1">#REF!</definedName>
    <definedName name="_lac2">#REF!</definedName>
    <definedName name="_lac3">#REF!</definedName>
    <definedName name="_lac4">#REF!</definedName>
    <definedName name="_lac5">#REF!</definedName>
    <definedName name="_lar03">#REF!</definedName>
    <definedName name="_LMO1">[25]MO!$A$2:$A$188</definedName>
    <definedName name="_m3" localSheetId="4" hidden="1">{"via1",#N/A,TRUE,"general";"via2",#N/A,TRUE,"general";"via3",#N/A,TRUE,"general"}</definedName>
    <definedName name="_m3" hidden="1">{"via1",#N/A,TRUE,"general";"via2",#N/A,TRUE,"general";"via3",#N/A,TRUE,"general"}</definedName>
    <definedName name="_m4" localSheetId="4" hidden="1">{"TAB1",#N/A,TRUE,"GENERAL";"TAB2",#N/A,TRUE,"GENERAL";"TAB3",#N/A,TRUE,"GENERAL";"TAB4",#N/A,TRUE,"GENERAL";"TAB5",#N/A,TRUE,"GENERAL"}</definedName>
    <definedName name="_m4" hidden="1">{"TAB1",#N/A,TRUE,"GENERAL";"TAB2",#N/A,TRUE,"GENERAL";"TAB3",#N/A,TRUE,"GENERAL";"TAB4",#N/A,TRUE,"GENERAL";"TAB5",#N/A,TRUE,"GENERAL"}</definedName>
    <definedName name="_m5" localSheetId="4" hidden="1">{"via1",#N/A,TRUE,"general";"via2",#N/A,TRUE,"general";"via3",#N/A,TRUE,"general"}</definedName>
    <definedName name="_m5" hidden="1">{"via1",#N/A,TRUE,"general";"via2",#N/A,TRUE,"general";"via3",#N/A,TRUE,"general"}</definedName>
    <definedName name="_m6" localSheetId="4" hidden="1">{"TAB1",#N/A,TRUE,"GENERAL";"TAB2",#N/A,TRUE,"GENERAL";"TAB3",#N/A,TRUE,"GENERAL";"TAB4",#N/A,TRUE,"GENERAL";"TAB5",#N/A,TRUE,"GENERAL"}</definedName>
    <definedName name="_m6" hidden="1">{"TAB1",#N/A,TRUE,"GENERAL";"TAB2",#N/A,TRUE,"GENERAL";"TAB3",#N/A,TRUE,"GENERAL";"TAB4",#N/A,TRUE,"GENERAL";"TAB5",#N/A,TRUE,"GENERAL"}</definedName>
    <definedName name="_m7" localSheetId="4" hidden="1">{"TAB1",#N/A,TRUE,"GENERAL";"TAB2",#N/A,TRUE,"GENERAL";"TAB3",#N/A,TRUE,"GENERAL";"TAB4",#N/A,TRUE,"GENERAL";"TAB5",#N/A,TRUE,"GENERAL"}</definedName>
    <definedName name="_m7" hidden="1">{"TAB1",#N/A,TRUE,"GENERAL";"TAB2",#N/A,TRUE,"GENERAL";"TAB3",#N/A,TRUE,"GENERAL";"TAB4",#N/A,TRUE,"GENERAL";"TAB5",#N/A,TRUE,"GENERAL"}</definedName>
    <definedName name="_m8" localSheetId="4" hidden="1">{"via1",#N/A,TRUE,"general";"via2",#N/A,TRUE,"general";"via3",#N/A,TRUE,"general"}</definedName>
    <definedName name="_m8" hidden="1">{"via1",#N/A,TRUE,"general";"via2",#N/A,TRUE,"general";"via3",#N/A,TRUE,"general"}</definedName>
    <definedName name="_m9" localSheetId="4" hidden="1">{"via1",#N/A,TRUE,"general";"via2",#N/A,TRUE,"general";"via3",#N/A,TRUE,"general"}</definedName>
    <definedName name="_m9" hidden="1">{"via1",#N/A,TRUE,"general";"via2",#N/A,TRUE,"general";"via3",#N/A,TRUE,"general"}</definedName>
    <definedName name="_MA2" localSheetId="4">#REF!</definedName>
    <definedName name="_MA2">#REF!</definedName>
    <definedName name="_MAR01">#REF!</definedName>
    <definedName name="_MAT1">#REF!</definedName>
    <definedName name="_MC1">[37]precios!$B$253</definedName>
    <definedName name="_MC13">[37]precios!$B$265</definedName>
    <definedName name="_MC16">[23]precios!$B$268</definedName>
    <definedName name="_MC3">[23]precios!$B$255</definedName>
    <definedName name="_MC4">[37]precios!$B$256</definedName>
    <definedName name="_MC6">[37]precios!$B$258</definedName>
    <definedName name="_mes1">#REF!</definedName>
    <definedName name="_Mes2">#REF!</definedName>
    <definedName name="_Mes3">#REF!</definedName>
    <definedName name="_MF1">[37]precios!$B$423</definedName>
    <definedName name="_MF11">[37]precios!$B$433</definedName>
    <definedName name="_MF12">[49]precios!$B$434</definedName>
    <definedName name="_MF13">[23]precios!$B$435</definedName>
    <definedName name="_MF14">[37]precios!$B$436</definedName>
    <definedName name="_MF15">[37]precios!$B$437</definedName>
    <definedName name="_MF17">[23]precios!$B$439</definedName>
    <definedName name="_MF19">[50]precios!$B$441</definedName>
    <definedName name="_MF21">[23]precios!$B$443</definedName>
    <definedName name="_MF22">[37]precios!$B$444</definedName>
    <definedName name="_MF24">[37]precios!$B$446</definedName>
    <definedName name="_MF25">[37]precios!$B$447</definedName>
    <definedName name="_MF29">[37]precios!$B$451</definedName>
    <definedName name="_MF30">[37]precios!$B$452</definedName>
    <definedName name="_MG10">[37]precios!$B$227</definedName>
    <definedName name="_MG12">[23]precios!$B$229</definedName>
    <definedName name="_MG3">[37]precios!$B$220</definedName>
    <definedName name="_MG30">[23]precios!$B$247</definedName>
    <definedName name="_MG4">[37]precios!$B$221</definedName>
    <definedName name="_MG8">[37]precios!$B$225</definedName>
    <definedName name="_MG9">[37]precios!$B$226</definedName>
    <definedName name="_MH10">[42]precios!$B$297</definedName>
    <definedName name="_MH18">[37]precios!$B$305</definedName>
    <definedName name="_MH20">[9]precios!$B$307</definedName>
    <definedName name="_MH21">[37]precios!$B$308</definedName>
    <definedName name="_MH22">[37]precios!$B$309</definedName>
    <definedName name="_MH24">[37]precios!$B$311</definedName>
    <definedName name="_MH25">[37]precios!$B$312</definedName>
    <definedName name="_MH26">[37]precios!$B$313</definedName>
    <definedName name="_MH27">[50]precios!$B$314</definedName>
    <definedName name="_MH29">[50]precios!$B$316</definedName>
    <definedName name="_MH3">[23]precios!$B$290</definedName>
    <definedName name="_MH30">[37]precios!$B$317</definedName>
    <definedName name="_MH32">[37]precios!$B$319</definedName>
    <definedName name="_MH33">[37]precios!$B$320</definedName>
    <definedName name="_MH34">[37]precios!$B$321</definedName>
    <definedName name="_MH35">[37]precios!$B$322</definedName>
    <definedName name="_MH36">[37]precios!$B$323</definedName>
    <definedName name="_MH37">[42]precios!$B$324</definedName>
    <definedName name="_MH38">[42]precios!$B$325</definedName>
    <definedName name="_MH4">[37]precios!$B$291</definedName>
    <definedName name="_min2">#REF!</definedName>
    <definedName name="_MM1" localSheetId="4">[50]precios!$B$343</definedName>
    <definedName name="_MM1">#REF!</definedName>
    <definedName name="_MM10">[37]precios!$B$352</definedName>
    <definedName name="_MM12">[42]precios!$B$354</definedName>
    <definedName name="_MM17">[37]precios!$B$359</definedName>
    <definedName name="_MM18">[23]precios!$B$360</definedName>
    <definedName name="_MM19">[37]precios!$B$361</definedName>
    <definedName name="_MM2">#REF!</definedName>
    <definedName name="_MM25">[37]precios!$B$367</definedName>
    <definedName name="_MM26">[37]precios!$B$368</definedName>
    <definedName name="_MM27">[37]precios!$B$369</definedName>
    <definedName name="_MM28">[37]precios!$B$370</definedName>
    <definedName name="_MM29">[37]precios!$B$371</definedName>
    <definedName name="_MM3">#REF!</definedName>
    <definedName name="_MM30">[37]precios!$B$372</definedName>
    <definedName name="_MM4">#REF!</definedName>
    <definedName name="_MM7">[37]precios!$B$349</definedName>
    <definedName name="_MM8">[37]precios!$B$350</definedName>
    <definedName name="_MM9">[37]precios!$B$351</definedName>
    <definedName name="_MO1">[37]precios!$B$194</definedName>
    <definedName name="_MO10">[37]precios!$B$203</definedName>
    <definedName name="_MO11">[37]precios!$B$204</definedName>
    <definedName name="_MO12">[37]precios!$B$205</definedName>
    <definedName name="_MO15">[37]precios!$B$208</definedName>
    <definedName name="_MO16">[37]precios!$B$209</definedName>
    <definedName name="_MO18">[37]precios!$B$211</definedName>
    <definedName name="_MO19">[37]precios!$B$212</definedName>
    <definedName name="_MO2">[37]precios!$B$195</definedName>
    <definedName name="_MO3">[50]precios!$B$196</definedName>
    <definedName name="_MO5">[23]precios!$B$198</definedName>
    <definedName name="_MO7">[37]precios!$B$200</definedName>
    <definedName name="_MO9">[37]precios!$B$202</definedName>
    <definedName name="_MOD1">#REF!</definedName>
    <definedName name="_mod2">#REF!</definedName>
    <definedName name="_mor15">#REF!</definedName>
    <definedName name="_MSC1">#REF!</definedName>
    <definedName name="_MT1">[51]precios!$B$378</definedName>
    <definedName name="_MT11">[37]precios!$B$388</definedName>
    <definedName name="_MT2">[37]precios!$B$379</definedName>
    <definedName name="_MT28">[37]precios!$B$405</definedName>
    <definedName name="_MT31">[23]precios!$B$408</definedName>
    <definedName name="_MT32">[37]precios!$B$409</definedName>
    <definedName name="_MT33">[37]precios!$B$410</definedName>
    <definedName name="_MT36">[37]precios!$B$413</definedName>
    <definedName name="_MT37">[37]precios!$B$414</definedName>
    <definedName name="_MT4">[50]precios!$B$381</definedName>
    <definedName name="_MT5">[50]precios!$B$382</definedName>
    <definedName name="_MT8">[37]precios!$B$385</definedName>
    <definedName name="_mun2">#REF!</definedName>
    <definedName name="_Mux1">[26]CALCULO!$B$19</definedName>
    <definedName name="_Mux2">[26]CALCULO!$E$19</definedName>
    <definedName name="_Mux3">[26]CALCULO!$H$19</definedName>
    <definedName name="_Muy1">[26]CALCULO!$B$20</definedName>
    <definedName name="_Muy2">[26]CALCULO!$E$20</definedName>
    <definedName name="_Muy3">[26]CALCULO!$H$20</definedName>
    <definedName name="_MV1">[37]precios!$B$458</definedName>
    <definedName name="_MV10">[42]precios!$B$467</definedName>
    <definedName name="_MV11">[23]precios!$B$468</definedName>
    <definedName name="_MV12">[50]precios!$B$469</definedName>
    <definedName name="_MV13">[37]precios!$B$470</definedName>
    <definedName name="_MV14">[42]precios!$B$471</definedName>
    <definedName name="_MV16">[51]precios!$B$473</definedName>
    <definedName name="_MV17">[51]precios!$B$474</definedName>
    <definedName name="_MV19">[37]precios!$B$476</definedName>
    <definedName name="_MV2">[9]precios!$B$459</definedName>
    <definedName name="_MV20">[37]precios!$B$477</definedName>
    <definedName name="_MV21">[37]precios!$B$478</definedName>
    <definedName name="_MV22">[37]precios!$B$479</definedName>
    <definedName name="_MV23">[37]precios!$B$480</definedName>
    <definedName name="_MV24">[37]precios!$B$481</definedName>
    <definedName name="_MV25">[37]precios!$B$482</definedName>
    <definedName name="_MV26">[37]precios!$B$483</definedName>
    <definedName name="_MV3">[37]precios!$B$460</definedName>
    <definedName name="_MV30">[52]precios!$B$487</definedName>
    <definedName name="_MV31">[23]precios!$B$488</definedName>
    <definedName name="_MV36">[23]precios!$B$493</definedName>
    <definedName name="_MV37">[23]precios!$B$494</definedName>
    <definedName name="_MV38">[23]precios!$B$495</definedName>
    <definedName name="_MV39">[23]precios!$B$496</definedName>
    <definedName name="_MV43">[37]precios!$B$500</definedName>
    <definedName name="_MV46">[53]precios!$B$503</definedName>
    <definedName name="_MV47">[53]precios!$B$504</definedName>
    <definedName name="_MV49">[37]precios!$B$506</definedName>
    <definedName name="_MV50">[37]precios!$B$507</definedName>
    <definedName name="_MV7">[42]precios!$B$464</definedName>
    <definedName name="_MV9">[37]precios!$B$466</definedName>
    <definedName name="_n3" localSheetId="4" hidden="1">{"TAB1",#N/A,TRUE,"GENERAL";"TAB2",#N/A,TRUE,"GENERAL";"TAB3",#N/A,TRUE,"GENERAL";"TAB4",#N/A,TRUE,"GENERAL";"TAB5",#N/A,TRUE,"GENERAL"}</definedName>
    <definedName name="_n3" hidden="1">{"TAB1",#N/A,TRUE,"GENERAL";"TAB2",#N/A,TRUE,"GENERAL";"TAB3",#N/A,TRUE,"GENERAL";"TAB4",#N/A,TRUE,"GENERAL";"TAB5",#N/A,TRUE,"GENERAL"}</definedName>
    <definedName name="_n4" localSheetId="4" hidden="1">{"via1",#N/A,TRUE,"general";"via2",#N/A,TRUE,"general";"via3",#N/A,TRUE,"general"}</definedName>
    <definedName name="_n4" hidden="1">{"via1",#N/A,TRUE,"general";"via2",#N/A,TRUE,"general";"via3",#N/A,TRUE,"general"}</definedName>
    <definedName name="_n5" localSheetId="4" hidden="1">{"TAB1",#N/A,TRUE,"GENERAL";"TAB2",#N/A,TRUE,"GENERAL";"TAB3",#N/A,TRUE,"GENERAL";"TAB4",#N/A,TRUE,"GENERAL";"TAB5",#N/A,TRUE,"GENERAL"}</definedName>
    <definedName name="_n5" hidden="1">{"TAB1",#N/A,TRUE,"GENERAL";"TAB2",#N/A,TRUE,"GENERAL";"TAB3",#N/A,TRUE,"GENERAL";"TAB4",#N/A,TRUE,"GENERAL";"TAB5",#N/A,TRUE,"GENERAL"}</definedName>
    <definedName name="_Nac2002">#REF!</definedName>
    <definedName name="_Nac2003">#REF!</definedName>
    <definedName name="_Nal2002">#REF!</definedName>
    <definedName name="_Nal2003">#REF!</definedName>
    <definedName name="_noa2">#REF!</definedName>
    <definedName name="_num10">#REF!</definedName>
    <definedName name="_num2">#REF!</definedName>
    <definedName name="_num3">#REF!</definedName>
    <definedName name="_num4">#REF!</definedName>
    <definedName name="_num5">#REF!</definedName>
    <definedName name="_num6">#REF!</definedName>
    <definedName name="_num7">#REF!</definedName>
    <definedName name="_num8">#REF!</definedName>
    <definedName name="_num9">#REF!</definedName>
    <definedName name="_nyn7" localSheetId="4" hidden="1">{"via1",#N/A,TRUE,"general";"via2",#N/A,TRUE,"general";"via3",#N/A,TRUE,"general"}</definedName>
    <definedName name="_nyn7" hidden="1">{"via1",#N/A,TRUE,"general";"via2",#N/A,TRUE,"general";"via3",#N/A,TRUE,"general"}</definedName>
    <definedName name="_ñ">#REF!</definedName>
    <definedName name="_O">'[54]OPS&amp;OMS'!$I$14</definedName>
    <definedName name="_o4" localSheetId="4" hidden="1">{"via1",#N/A,TRUE,"general";"via2",#N/A,TRUE,"general";"via3",#N/A,TRUE,"general"}</definedName>
    <definedName name="_o4" hidden="1">{"via1",#N/A,TRUE,"general";"via2",#N/A,TRUE,"general";"via3",#N/A,TRUE,"general"}</definedName>
    <definedName name="_o5" localSheetId="4" hidden="1">{"TAB1",#N/A,TRUE,"GENERAL";"TAB2",#N/A,TRUE,"GENERAL";"TAB3",#N/A,TRUE,"GENERAL";"TAB4",#N/A,TRUE,"GENERAL";"TAB5",#N/A,TRUE,"GENERAL"}</definedName>
    <definedName name="_o5" hidden="1">{"TAB1",#N/A,TRUE,"GENERAL";"TAB2",#N/A,TRUE,"GENERAL";"TAB3",#N/A,TRUE,"GENERAL";"TAB4",#N/A,TRUE,"GENERAL";"TAB5",#N/A,TRUE,"GENERAL"}</definedName>
    <definedName name="_o6" localSheetId="4" hidden="1">{"TAB1",#N/A,TRUE,"GENERAL";"TAB2",#N/A,TRUE,"GENERAL";"TAB3",#N/A,TRUE,"GENERAL";"TAB4",#N/A,TRUE,"GENERAL";"TAB5",#N/A,TRUE,"GENERAL"}</definedName>
    <definedName name="_o6" hidden="1">{"TAB1",#N/A,TRUE,"GENERAL";"TAB2",#N/A,TRUE,"GENERAL";"TAB3",#N/A,TRUE,"GENERAL";"TAB4",#N/A,TRUE,"GENERAL";"TAB5",#N/A,TRUE,"GENERAL"}</definedName>
    <definedName name="_o7" localSheetId="4" hidden="1">{"TAB1",#N/A,TRUE,"GENERAL";"TAB2",#N/A,TRUE,"GENERAL";"TAB3",#N/A,TRUE,"GENERAL";"TAB4",#N/A,TRUE,"GENERAL";"TAB5",#N/A,TRUE,"GENERAL"}</definedName>
    <definedName name="_o7" hidden="1">{"TAB1",#N/A,TRUE,"GENERAL";"TAB2",#N/A,TRUE,"GENERAL";"TAB3",#N/A,TRUE,"GENERAL";"TAB4",#N/A,TRUE,"GENERAL";"TAB5",#N/A,TRUE,"GENERAL"}</definedName>
    <definedName name="_o8" localSheetId="4" hidden="1">{"via1",#N/A,TRUE,"general";"via2",#N/A,TRUE,"general";"via3",#N/A,TRUE,"general"}</definedName>
    <definedName name="_o8" hidden="1">{"via1",#N/A,TRUE,"general";"via2",#N/A,TRUE,"general";"via3",#N/A,TRUE,"general"}</definedName>
    <definedName name="_o9" localSheetId="4" hidden="1">{"TAB1",#N/A,TRUE,"GENERAL";"TAB2",#N/A,TRUE,"GENERAL";"TAB3",#N/A,TRUE,"GENERAL";"TAB4",#N/A,TRUE,"GENERAL";"TAB5",#N/A,TRUE,"GENERAL"}</definedName>
    <definedName name="_o9" hidden="1">{"TAB1",#N/A,TRUE,"GENERAL";"TAB2",#N/A,TRUE,"GENERAL";"TAB3",#N/A,TRUE,"GENERAL";"TAB4",#N/A,TRUE,"GENERAL";"TAB5",#N/A,TRUE,"GENERAL"}</definedName>
    <definedName name="_OB">#REF!</definedName>
    <definedName name="_OF">#REF!</definedName>
    <definedName name="_OP01">[21]DATOS!$B$40</definedName>
    <definedName name="_OPC1">#REF!</definedName>
    <definedName name="_Order1" localSheetId="4" hidden="1">0</definedName>
    <definedName name="_Order1" hidden="1">255</definedName>
    <definedName name="_Order2" localSheetId="4" hidden="1">0</definedName>
    <definedName name="_Order2" hidden="1">255</definedName>
    <definedName name="_ORO10">#REF!</definedName>
    <definedName name="_ORO11">#REF!</definedName>
    <definedName name="_ORO12">#REF!</definedName>
    <definedName name="_ORO13">#REF!</definedName>
    <definedName name="_ORO14">#REF!</definedName>
    <definedName name="_ORO15">#REF!</definedName>
    <definedName name="_ORO16">#REF!</definedName>
    <definedName name="_ORO17">#REF!</definedName>
    <definedName name="_ORO18">#REF!</definedName>
    <definedName name="_ORO19">#REF!</definedName>
    <definedName name="_P">'[54]OPS&amp;OMS'!$I$7</definedName>
    <definedName name="_p6" localSheetId="4" hidden="1">{"via1",#N/A,TRUE,"general";"via2",#N/A,TRUE,"general";"via3",#N/A,TRUE,"general"}</definedName>
    <definedName name="_p6" hidden="1">{"via1",#N/A,TRUE,"general";"via2",#N/A,TRUE,"general";"via3",#N/A,TRUE,"general"}</definedName>
    <definedName name="_p7" localSheetId="4" hidden="1">{"via1",#N/A,TRUE,"general";"via2",#N/A,TRUE,"general";"via3",#N/A,TRUE,"general"}</definedName>
    <definedName name="_p7" hidden="1">{"via1",#N/A,TRUE,"general";"via2",#N/A,TRUE,"general";"via3",#N/A,TRUE,"general"}</definedName>
    <definedName name="_p8" localSheetId="4" hidden="1">{"TAB1",#N/A,TRUE,"GENERAL";"TAB2",#N/A,TRUE,"GENERAL";"TAB3",#N/A,TRUE,"GENERAL";"TAB4",#N/A,TRUE,"GENERAL";"TAB5",#N/A,TRUE,"GENERAL"}</definedName>
    <definedName name="_p8" hidden="1">{"TAB1",#N/A,TRUE,"GENERAL";"TAB2",#N/A,TRUE,"GENERAL";"TAB3",#N/A,TRUE,"GENERAL";"TAB4",#N/A,TRUE,"GENERAL";"TAB5",#N/A,TRUE,"GENERAL"}</definedName>
    <definedName name="_PAG1">'[54]OPS&amp;OMS'!$A$1:$D$26</definedName>
    <definedName name="_PAG2">'[54]OPS&amp;OMS'!$D$1:$E$68</definedName>
    <definedName name="_PAG3">'[54]OPS&amp;OMS'!$A$70:$D$115</definedName>
    <definedName name="_PAG4">'[54]OPS&amp;OMS'!$A$117:$IV$8194</definedName>
    <definedName name="_PAG5">'[54]OPS&amp;OMS'!$A$186:$D$236</definedName>
    <definedName name="_PAL">#REF!</definedName>
    <definedName name="_par1">#REF!</definedName>
    <definedName name="_par2">#REF!</definedName>
    <definedName name="_par3">#REF!</definedName>
    <definedName name="_Parse_Out" localSheetId="4" hidden="1">'[55]7422CW00'!#REF!</definedName>
    <definedName name="_Parse_Out" localSheetId="7" hidden="1">#REF!</definedName>
    <definedName name="_Parse_Out" localSheetId="5" hidden="1">#REF!</definedName>
    <definedName name="_Parse_Out" localSheetId="6" hidden="1">#REF!</definedName>
    <definedName name="_Parse_Out" hidden="1">#REF!</definedName>
    <definedName name="_pazapata">#REF!</definedName>
    <definedName name="_PJ50" localSheetId="4">#REF!</definedName>
    <definedName name="_PJ50">#REF!</definedName>
    <definedName name="_pj51" localSheetId="4">#N/A</definedName>
    <definedName name="_pj51">#REF!</definedName>
    <definedName name="_pl1">#REF!</definedName>
    <definedName name="_pl2">#REF!</definedName>
    <definedName name="_POR18">[56]precios!$B$182</definedName>
    <definedName name="_pr01">[27]HHp3!$CC$4:$CC$65536</definedName>
    <definedName name="_pr02">[27]HHp3!$CD$4:$CD$65536</definedName>
    <definedName name="_pr03">[27]HHp3!$CE$4:$CE$65536</definedName>
    <definedName name="_pr04">[27]HHp3!$CF$4:$CF$65536</definedName>
    <definedName name="_pr05">[27]HHp3!$CG$4:$CG$65536</definedName>
    <definedName name="_pr06">[27]HHp3!$CH$4:$CH$65536</definedName>
    <definedName name="_pr07">[27]HHp3!$CI$4:$CI$65536</definedName>
    <definedName name="_pr08">[27]HHp3!$CJ$4:$CJ$65536</definedName>
    <definedName name="_pr09">[27]HHp3!$CK$4:$CK$65536</definedName>
    <definedName name="_PR1">#REF!</definedName>
    <definedName name="_pr10">[27]HHp3!$CL$4:$CL$65536</definedName>
    <definedName name="_pr11">[27]HHp3!$CM$4:$CM$65536</definedName>
    <definedName name="_pr12">[27]HHp3!$CN$4:$CN$65536</definedName>
    <definedName name="_pr13">[27]HHp3!$CO$4:$CO$65536</definedName>
    <definedName name="_pr14">[27]HHp3!$CP$4:$CP$65536</definedName>
    <definedName name="_pr15">[27]HHp3!$CQ$4:$CQ$65536</definedName>
    <definedName name="_pr16">[27]HHp3!$CR$4:$CR$65536</definedName>
    <definedName name="_pr17">[27]HHp3!$CS$4:$CS$65536</definedName>
    <definedName name="_pr18">[27]HHp3!$CT$4:$CT$65536</definedName>
    <definedName name="_pr19">[27]HHp3!$CU$4:$CU$65536</definedName>
    <definedName name="_pr20">[27]HHp3!$CV$4:$CV$65536</definedName>
    <definedName name="_pr21">[27]HHp3!$CW$4:$CW$65536</definedName>
    <definedName name="_pr22">[27]HHp3!$CX$4:$CX$65536</definedName>
    <definedName name="_pr23">[27]HHp3!$CY$4:$CY$65536</definedName>
    <definedName name="_pr24">[27]HHp3!$CZ$4:$CZ$65536</definedName>
    <definedName name="_pr25">[27]HHp3!$DA$4:$DA$65536</definedName>
    <definedName name="_pr26">[27]HHp3!$DB$4:$DB$65536</definedName>
    <definedName name="_pr27">[27]HHp3!$DC$4:$DC$65536</definedName>
    <definedName name="_pr28">[27]HHp3!$DD$4:$DD$65536</definedName>
    <definedName name="_pr29">[27]HHp3!$DE$4:$DE$65536</definedName>
    <definedName name="_pr30">[27]HHp3!$DF$4:$DF$65536</definedName>
    <definedName name="_pr31">[27]HHp3!$DG$4:$DG$65536</definedName>
    <definedName name="_pr32">[27]HHp3!$DH$4:$DH$65536</definedName>
    <definedName name="_pr33">[27]HHp3!$DI$4:$DI$65536</definedName>
    <definedName name="_pr34">[27]HHp3!$DJ$4:$DJ$65536</definedName>
    <definedName name="_pr35">[27]HHp3!$DK$4:$DK$65536</definedName>
    <definedName name="_pr36">[27]HHp3!$DL$4:$DL$65536</definedName>
    <definedName name="_pr37">[27]HHp3!$DM$4:$DM$65536</definedName>
    <definedName name="_pr38">[27]HHp3!$DN$4:$DN$65536</definedName>
    <definedName name="_pr39">[27]HHp3!$DO$4:$DO$65536</definedName>
    <definedName name="_pr40">[27]HHp3!$DP$4:$DP$65536</definedName>
    <definedName name="_pr41">[27]HHp3!$DQ$4:$DQ$65536</definedName>
    <definedName name="_pr42">[27]HHp3!$DR$4:$DR$65536</definedName>
    <definedName name="_pr43">[27]HHp3!$DS$4:$DS$65536</definedName>
    <definedName name="_pr44">[27]HHp3!$DT$4:$DT$65536</definedName>
    <definedName name="_pr45">[27]HHp3!$DU$4:$DU$65536</definedName>
    <definedName name="_pr46">[27]HHp3!$DV$4:$DV$65536</definedName>
    <definedName name="_pr47">[27]HHp3!$DW$4:$DW$65536</definedName>
    <definedName name="_pr48">[27]HHp3!$DX$4:$DX$65536</definedName>
    <definedName name="_pr49">[27]HHp3!$DY$4:$DY$65536</definedName>
    <definedName name="_pr50">[27]HHp3!$DZ$4:$DZ$65536</definedName>
    <definedName name="_pr51">[27]HHp3!$EA$4:$EA$65536</definedName>
    <definedName name="_pr52">[27]HHp3!$EB$4:$EB$65536</definedName>
    <definedName name="_pr53">[27]HHp3!$EC$4:$EC$65536</definedName>
    <definedName name="_pr54">[27]HHp3!$ED$4:$ED$65536</definedName>
    <definedName name="_pr55">[27]HHp3!$EE$4:$EE$65536</definedName>
    <definedName name="_pr56">[27]HHp3!$EF$4:$EF$65536</definedName>
    <definedName name="_pr57">[27]HHp3!$EG$4:$EG$65536</definedName>
    <definedName name="_pr58">[27]HHp3!$EH$4:$EH$65536</definedName>
    <definedName name="_pr59">[27]HHp3!$EI$4:$EI$65536</definedName>
    <definedName name="_pr60">[27]HHp3!$EJ$4:$EJ$65536</definedName>
    <definedName name="_pr61">[27]HHp3!$EK$4:$EK$65536</definedName>
    <definedName name="_pr62">[27]HHp3!$EL$4:$EL$65536</definedName>
    <definedName name="_pr63">[27]HHp3!$EM$4:$EM$65536</definedName>
    <definedName name="_pr64">[27]HHp3!$EN$4:$EN$65536</definedName>
    <definedName name="_pr65">[27]HHp3!$EO$4:$EO$65536</definedName>
    <definedName name="_pr66">[27]HHp3!$EP$4:$EP$65536</definedName>
    <definedName name="_pr67">[27]HHp3!$EQ$4:$EQ$65536</definedName>
    <definedName name="_pr68">[27]HHp3!$ER$4:$ER$65536</definedName>
    <definedName name="_pr69">[27]HHp3!$ES$4:$ES$65536</definedName>
    <definedName name="_pr70">[27]HHp3!$ET$4:$ET$65536</definedName>
    <definedName name="_pr71">[27]HHp3!$EU$4:$EU$65536</definedName>
    <definedName name="_pr72">[27]HHp3!$EV$4:$EV$65536</definedName>
    <definedName name="_PRE1">#REF!</definedName>
    <definedName name="_PRE12">#REF!</definedName>
    <definedName name="_pro1">#REF!</definedName>
    <definedName name="_pro2">#REF!</definedName>
    <definedName name="_pro3">#REF!</definedName>
    <definedName name="_pro4">#REF!</definedName>
    <definedName name="_pro5">#REF!</definedName>
    <definedName name="_pro6">#REF!</definedName>
    <definedName name="_pro7">#REF!</definedName>
    <definedName name="_pro8">#REF!</definedName>
    <definedName name="_pro9">#REF!</definedName>
    <definedName name="_Pu1">[26]CALCULO!$B$18</definedName>
    <definedName name="_Pu2">[26]CALCULO!$E$18</definedName>
    <definedName name="_Pu3">[26]CALCULO!$H$18</definedName>
    <definedName name="_PW2">#REF!</definedName>
    <definedName name="_QTY1">#REF!</definedName>
    <definedName name="_qwert" localSheetId="3">[46]!ERR</definedName>
    <definedName name="_qwert" localSheetId="7">[46]!ERR</definedName>
    <definedName name="_qwert" localSheetId="6">[46]!ERR</definedName>
    <definedName name="_qwert" localSheetId="2">[46]!ERR</definedName>
    <definedName name="_qwert">[46]!ERR</definedName>
    <definedName name="_R" localSheetId="4">#REF!</definedName>
    <definedName name="_r" hidden="1">{"TAB1",#N/A,TRUE,"GENERAL";"TAB2",#N/A,TRUE,"GENERAL";"TAB3",#N/A,TRUE,"GENERAL";"TAB4",#N/A,TRUE,"GENERAL";"TAB5",#N/A,TRUE,"GENERAL"}</definedName>
    <definedName name="_R1AADDV">#REF!</definedName>
    <definedName name="_R1ALC">#REF!</definedName>
    <definedName name="_R1CCS">#REF!</definedName>
    <definedName name="_R1DDVC">#REF!</definedName>
    <definedName name="_R1EMPRA">#REF!</definedName>
    <definedName name="_R1GAV">#REF!</definedName>
    <definedName name="_R2AADDV">#REF!</definedName>
    <definedName name="_R2ALC">#REF!</definedName>
    <definedName name="_R2BEZ">#REF!</definedName>
    <definedName name="_R2CCS">#REF!</definedName>
    <definedName name="_R2CCT1">#REF!</definedName>
    <definedName name="_R2CCT2">#REF!</definedName>
    <definedName name="_R2CET">#REF!</definedName>
    <definedName name="_R2CPVE">#REF!</definedName>
    <definedName name="_R2CVS">#REF!</definedName>
    <definedName name="_R2DDVC">#REF!</definedName>
    <definedName name="_R2DE">#REF!</definedName>
    <definedName name="_R2DPP">#REF!</definedName>
    <definedName name="_R2EMPRA">#REF!</definedName>
    <definedName name="_R2GAV">#REF!</definedName>
    <definedName name="_R2LDT">#REF!</definedName>
    <definedName name="_R2TL">#REF!</definedName>
    <definedName name="_R2ZC">#REF!</definedName>
    <definedName name="_R2ZCPP">#REF!</definedName>
    <definedName name="_R3AADDV">#REF!</definedName>
    <definedName name="_R3ALC">#REF!</definedName>
    <definedName name="_R3BEZ">#REF!</definedName>
    <definedName name="_R3CCS">#REF!</definedName>
    <definedName name="_R3CCT1">#REF!</definedName>
    <definedName name="_R3CCT2">#REF!</definedName>
    <definedName name="_R3CET">#REF!</definedName>
    <definedName name="_R3CPVE">#REF!</definedName>
    <definedName name="_R3CVS">#REF!</definedName>
    <definedName name="_R3DDVC">#REF!</definedName>
    <definedName name="_R3DE">#REF!</definedName>
    <definedName name="_R3DPP">#REF!</definedName>
    <definedName name="_R3EMPRA">#REF!</definedName>
    <definedName name="_R3GAV">#REF!</definedName>
    <definedName name="_R3LDT">#REF!</definedName>
    <definedName name="_R3TL">#REF!</definedName>
    <definedName name="_R3ZC">#REF!</definedName>
    <definedName name="_R3ZCPP">#REF!</definedName>
    <definedName name="_r4r" localSheetId="4" hidden="1">{"via1",#N/A,TRUE,"general";"via2",#N/A,TRUE,"general";"via3",#N/A,TRUE,"general"}</definedName>
    <definedName name="_r4r" hidden="1">{"via1",#N/A,TRUE,"general";"via2",#N/A,TRUE,"general";"via3",#N/A,TRUE,"general"}</definedName>
    <definedName name="_RAS">#REF!</definedName>
    <definedName name="_Rc" localSheetId="4">#REF!</definedName>
    <definedName name="_rc">#REF!</definedName>
    <definedName name="_RDS1">#REF!</definedName>
    <definedName name="_ref4">#REF!</definedName>
    <definedName name="_Regression_Out" hidden="1">#N/A</definedName>
    <definedName name="_Regression_X" localSheetId="4" hidden="1">#N/A</definedName>
    <definedName name="_Regression_X" localSheetId="7" hidden="1">#REF!</definedName>
    <definedName name="_Regression_X" localSheetId="5" hidden="1">#REF!</definedName>
    <definedName name="_Regression_X" localSheetId="6" hidden="1">#REF!</definedName>
    <definedName name="_Regression_X" hidden="1">#REF!</definedName>
    <definedName name="_Regression_Y" hidden="1">#N/A</definedName>
    <definedName name="_rtu6" localSheetId="4" hidden="1">{"via1",#N/A,TRUE,"general";"via2",#N/A,TRUE,"general";"via3",#N/A,TRUE,"general"}</definedName>
    <definedName name="_rtu6" hidden="1">{"via1",#N/A,TRUE,"general";"via2",#N/A,TRUE,"general";"via3",#N/A,TRUE,"general"}</definedName>
    <definedName name="_s1" localSheetId="4" hidden="1">{"via1",#N/A,TRUE,"general";"via2",#N/A,TRUE,"general";"via3",#N/A,TRUE,"general"}</definedName>
    <definedName name="_s1" hidden="1">{"via1",#N/A,TRUE,"general";"via2",#N/A,TRUE,"general";"via3",#N/A,TRUE,"general"}</definedName>
    <definedName name="_s2" localSheetId="4" hidden="1">{"TAB1",#N/A,TRUE,"GENERAL";"TAB2",#N/A,TRUE,"GENERAL";"TAB3",#N/A,TRUE,"GENERAL";"TAB4",#N/A,TRUE,"GENERAL";"TAB5",#N/A,TRUE,"GENERAL"}</definedName>
    <definedName name="_s2" hidden="1">{"TAB1",#N/A,TRUE,"GENERAL";"TAB2",#N/A,TRUE,"GENERAL";"TAB3",#N/A,TRUE,"GENERAL";"TAB4",#N/A,TRUE,"GENERAL";"TAB5",#N/A,TRUE,"GENERAL"}</definedName>
    <definedName name="_s3" localSheetId="4" hidden="1">{"TAB1",#N/A,TRUE,"GENERAL";"TAB2",#N/A,TRUE,"GENERAL";"TAB3",#N/A,TRUE,"GENERAL";"TAB4",#N/A,TRUE,"GENERAL";"TAB5",#N/A,TRUE,"GENERAL"}</definedName>
    <definedName name="_s3" hidden="1">{"TAB1",#N/A,TRUE,"GENERAL";"TAB2",#N/A,TRUE,"GENERAL";"TAB3",#N/A,TRUE,"GENERAL";"TAB4",#N/A,TRUE,"GENERAL";"TAB5",#N/A,TRUE,"GENERAL"}</definedName>
    <definedName name="_s4" localSheetId="4" hidden="1">{"via1",#N/A,TRUE,"general";"via2",#N/A,TRUE,"general";"via3",#N/A,TRUE,"general"}</definedName>
    <definedName name="_s4" hidden="1">{"via1",#N/A,TRUE,"general";"via2",#N/A,TRUE,"general";"via3",#N/A,TRUE,"general"}</definedName>
    <definedName name="_s5" localSheetId="4" hidden="1">{"via1",#N/A,TRUE,"general";"via2",#N/A,TRUE,"general";"via3",#N/A,TRUE,"general"}</definedName>
    <definedName name="_s5" hidden="1">{"via1",#N/A,TRUE,"general";"via2",#N/A,TRUE,"general";"via3",#N/A,TRUE,"general"}</definedName>
    <definedName name="_s6" localSheetId="4" hidden="1">{"TAB1",#N/A,TRUE,"GENERAL";"TAB2",#N/A,TRUE,"GENERAL";"TAB3",#N/A,TRUE,"GENERAL";"TAB4",#N/A,TRUE,"GENERAL";"TAB5",#N/A,TRUE,"GENERAL"}</definedName>
    <definedName name="_s6" hidden="1">{"TAB1",#N/A,TRUE,"GENERAL";"TAB2",#N/A,TRUE,"GENERAL";"TAB3",#N/A,TRUE,"GENERAL";"TAB4",#N/A,TRUE,"GENERAL";"TAB5",#N/A,TRUE,"GENERAL"}</definedName>
    <definedName name="_s7" localSheetId="4" hidden="1">{"via1",#N/A,TRUE,"general";"via2",#N/A,TRUE,"general";"via3",#N/A,TRUE,"general"}</definedName>
    <definedName name="_s7" hidden="1">{"via1",#N/A,TRUE,"general";"via2",#N/A,TRUE,"general";"via3",#N/A,TRUE,"general"}</definedName>
    <definedName name="_SAL1">#REF!</definedName>
    <definedName name="_SBC1" localSheetId="4">[7]INV!$A$12:$D$15</definedName>
    <definedName name="_SBC1">#REF!</definedName>
    <definedName name="_SBC3" localSheetId="4">[7]INV!$F$12:$I$15</definedName>
    <definedName name="_SBC3">#REF!</definedName>
    <definedName name="_SBC5" localSheetId="4">[7]INV!$K$12:$N$15</definedName>
    <definedName name="_SBC5">#REF!</definedName>
    <definedName name="_SEC110">#REF!</definedName>
    <definedName name="_Sort" localSheetId="4" hidden="1">[2]MI!#REF!</definedName>
    <definedName name="_Sort" localSheetId="7" hidden="1">#REF!</definedName>
    <definedName name="_Sort" localSheetId="5" hidden="1">#REF!</definedName>
    <definedName name="_Sort" localSheetId="6" hidden="1">#REF!</definedName>
    <definedName name="_Sort" hidden="1">#REF!</definedName>
    <definedName name="_srn001">#REF!</definedName>
    <definedName name="_t3" localSheetId="4" hidden="1">{"TAB1",#N/A,TRUE,"GENERAL";"TAB2",#N/A,TRUE,"GENERAL";"TAB3",#N/A,TRUE,"GENERAL";"TAB4",#N/A,TRUE,"GENERAL";"TAB5",#N/A,TRUE,"GENERAL"}</definedName>
    <definedName name="_t3" hidden="1">{"TAB1",#N/A,TRUE,"GENERAL";"TAB2",#N/A,TRUE,"GENERAL";"TAB3",#N/A,TRUE,"GENERAL";"TAB4",#N/A,TRUE,"GENERAL";"TAB5",#N/A,TRUE,"GENERAL"}</definedName>
    <definedName name="_t4" localSheetId="4" hidden="1">{"via1",#N/A,TRUE,"general";"via2",#N/A,TRUE,"general";"via3",#N/A,TRUE,"general"}</definedName>
    <definedName name="_t4" hidden="1">{"via1",#N/A,TRUE,"general";"via2",#N/A,TRUE,"general";"via3",#N/A,TRUE,"general"}</definedName>
    <definedName name="_t5" localSheetId="4" hidden="1">{"TAB1",#N/A,TRUE,"GENERAL";"TAB2",#N/A,TRUE,"GENERAL";"TAB3",#N/A,TRUE,"GENERAL";"TAB4",#N/A,TRUE,"GENERAL";"TAB5",#N/A,TRUE,"GENERAL"}</definedName>
    <definedName name="_t5" hidden="1">{"TAB1",#N/A,TRUE,"GENERAL";"TAB2",#N/A,TRUE,"GENERAL";"TAB3",#N/A,TRUE,"GENERAL";"TAB4",#N/A,TRUE,"GENERAL";"TAB5",#N/A,TRUE,"GENERAL"}</definedName>
    <definedName name="_t6" localSheetId="4" hidden="1">{"via1",#N/A,TRUE,"general";"via2",#N/A,TRUE,"general";"via3",#N/A,TRUE,"general"}</definedName>
    <definedName name="_t6" hidden="1">{"via1",#N/A,TRUE,"general";"via2",#N/A,TRUE,"general";"via3",#N/A,TRUE,"general"}</definedName>
    <definedName name="_t66" localSheetId="4" hidden="1">{"TAB1",#N/A,TRUE,"GENERAL";"TAB2",#N/A,TRUE,"GENERAL";"TAB3",#N/A,TRUE,"GENERAL";"TAB4",#N/A,TRUE,"GENERAL";"TAB5",#N/A,TRUE,"GENERAL"}</definedName>
    <definedName name="_t66" hidden="1">{"TAB1",#N/A,TRUE,"GENERAL";"TAB2",#N/A,TRUE,"GENERAL";"TAB3",#N/A,TRUE,"GENERAL";"TAB4",#N/A,TRUE,"GENERAL";"TAB5",#N/A,TRUE,"GENERAL"}</definedName>
    <definedName name="_t7" localSheetId="4" hidden="1">{"via1",#N/A,TRUE,"general";"via2",#N/A,TRUE,"general";"via3",#N/A,TRUE,"general"}</definedName>
    <definedName name="_t7" hidden="1">{"via1",#N/A,TRUE,"general";"via2",#N/A,TRUE,"general";"via3",#N/A,TRUE,"general"}</definedName>
    <definedName name="_t77" localSheetId="4" hidden="1">{"TAB1",#N/A,TRUE,"GENERAL";"TAB2",#N/A,TRUE,"GENERAL";"TAB3",#N/A,TRUE,"GENERAL";"TAB4",#N/A,TRUE,"GENERAL";"TAB5",#N/A,TRUE,"GENERAL"}</definedName>
    <definedName name="_t77" hidden="1">{"TAB1",#N/A,TRUE,"GENERAL";"TAB2",#N/A,TRUE,"GENERAL";"TAB3",#N/A,TRUE,"GENERAL";"TAB4",#N/A,TRUE,"GENERAL";"TAB5",#N/A,TRUE,"GENERAL"}</definedName>
    <definedName name="_t8" localSheetId="4" hidden="1">{"TAB1",#N/A,TRUE,"GENERAL";"TAB2",#N/A,TRUE,"GENERAL";"TAB3",#N/A,TRUE,"GENERAL";"TAB4",#N/A,TRUE,"GENERAL";"TAB5",#N/A,TRUE,"GENERAL"}</definedName>
    <definedName name="_t8" hidden="1">{"TAB1",#N/A,TRUE,"GENERAL";"TAB2",#N/A,TRUE,"GENERAL";"TAB3",#N/A,TRUE,"GENERAL";"TAB4",#N/A,TRUE,"GENERAL";"TAB5",#N/A,TRUE,"GENERAL"}</definedName>
    <definedName name="_t88" localSheetId="4" hidden="1">{"via1",#N/A,TRUE,"general";"via2",#N/A,TRUE,"general";"via3",#N/A,TRUE,"general"}</definedName>
    <definedName name="_t88" hidden="1">{"via1",#N/A,TRUE,"general";"via2",#N/A,TRUE,"general";"via3",#N/A,TRUE,"general"}</definedName>
    <definedName name="_t9" localSheetId="4" hidden="1">{"TAB1",#N/A,TRUE,"GENERAL";"TAB2",#N/A,TRUE,"GENERAL";"TAB3",#N/A,TRUE,"GENERAL";"TAB4",#N/A,TRUE,"GENERAL";"TAB5",#N/A,TRUE,"GENERAL"}</definedName>
    <definedName name="_t9" hidden="1">{"TAB1",#N/A,TRUE,"GENERAL";"TAB2",#N/A,TRUE,"GENERAL";"TAB3",#N/A,TRUE,"GENERAL";"TAB4",#N/A,TRUE,"GENERAL";"TAB5",#N/A,TRUE,"GENERAL"}</definedName>
    <definedName name="_t99" localSheetId="4" hidden="1">{"via1",#N/A,TRUE,"general";"via2",#N/A,TRUE,"general";"via3",#N/A,TRUE,"general"}</definedName>
    <definedName name="_t99" hidden="1">{"via1",#N/A,TRUE,"general";"via2",#N/A,TRUE,"general";"via3",#N/A,TRUE,"general"}</definedName>
    <definedName name="_TA1">#REF!</definedName>
    <definedName name="_TA2">#REF!</definedName>
    <definedName name="_TA3">#REF!</definedName>
    <definedName name="_TA4">#REF!</definedName>
    <definedName name="_TA5">#REF!</definedName>
    <definedName name="_TA6">#REF!</definedName>
    <definedName name="_TA7">#REF!</definedName>
    <definedName name="_TA8">#REF!</definedName>
    <definedName name="_TA9">#REF!</definedName>
    <definedName name="_tab1">#REF!</definedName>
    <definedName name="_tab2">#REF!</definedName>
    <definedName name="_tab3">#REF!</definedName>
    <definedName name="_TAB4">#REF!</definedName>
    <definedName name="_Table1_In1" localSheetId="4" hidden="1">[14]Main!$U$48</definedName>
    <definedName name="_Table1_In1" localSheetId="7" hidden="1">#REF!</definedName>
    <definedName name="_Table1_In1" localSheetId="5" hidden="1">#REF!</definedName>
    <definedName name="_Table1_In1" localSheetId="6" hidden="1">#REF!</definedName>
    <definedName name="_Table1_In1" hidden="1">#REF!</definedName>
    <definedName name="_Table1_Out" localSheetId="4" hidden="1">#REF!</definedName>
    <definedName name="_Table1_Out" localSheetId="7" hidden="1">#REF!</definedName>
    <definedName name="_Table1_Out" localSheetId="5" hidden="1">#REF!</definedName>
    <definedName name="_Table1_Out" localSheetId="6" hidden="1">#REF!</definedName>
    <definedName name="_Table1_Out" hidden="1">#REF!</definedName>
    <definedName name="_Table2_In1" hidden="1">[14]Main!$U$48</definedName>
    <definedName name="_Table2_In2" hidden="1">[14]Input!$M$3</definedName>
    <definedName name="_Table2_Out" hidden="1">#REF!</definedName>
    <definedName name="_TBV1">#REF!</definedName>
    <definedName name="_TBV1606">#REF!</definedName>
    <definedName name="_TBV3">#REF!</definedName>
    <definedName name="_tc1">#REF!</definedName>
    <definedName name="_tc2">#REF!</definedName>
    <definedName name="_TC212">#N/A</definedName>
    <definedName name="_tc3">#REF!</definedName>
    <definedName name="_TEE10">[39]Hoja3!$F$786</definedName>
    <definedName name="_TEE6">[39]Hoja3!$F$746</definedName>
    <definedName name="_tf3813">#REF!</definedName>
    <definedName name="_TLL3">#REF!</definedName>
    <definedName name="_Toc321919075">#REF!</definedName>
    <definedName name="_Toc321990565">#REF!</definedName>
    <definedName name="_TOT1">#REF!</definedName>
    <definedName name="_TRM2">#REF!</definedName>
    <definedName name="_TST3">#REF!</definedName>
    <definedName name="_TUB1">#REF!</definedName>
    <definedName name="_TUB10">[39]Hoja3!$F$163</definedName>
    <definedName name="_TUB12">[39]Hoja3!$F$202</definedName>
    <definedName name="_TUB2">#REF!</definedName>
    <definedName name="_TUB3">[39]Hoja3!$F$47</definedName>
    <definedName name="_TUB4">#REF!</definedName>
    <definedName name="_TUB6">[39]Hoja3!$F$85</definedName>
    <definedName name="_TUB8">[39]Hoja3!$F$124</definedName>
    <definedName name="_u4" localSheetId="4" hidden="1">{"TAB1",#N/A,TRUE,"GENERAL";"TAB2",#N/A,TRUE,"GENERAL";"TAB3",#N/A,TRUE,"GENERAL";"TAB4",#N/A,TRUE,"GENERAL";"TAB5",#N/A,TRUE,"GENERAL"}</definedName>
    <definedName name="_u4" hidden="1">{"TAB1",#N/A,TRUE,"GENERAL";"TAB2",#N/A,TRUE,"GENERAL";"TAB3",#N/A,TRUE,"GENERAL";"TAB4",#N/A,TRUE,"GENERAL";"TAB5",#N/A,TRUE,"GENERAL"}</definedName>
    <definedName name="_u5" localSheetId="4" hidden="1">{"TAB1",#N/A,TRUE,"GENERAL";"TAB2",#N/A,TRUE,"GENERAL";"TAB3",#N/A,TRUE,"GENERAL";"TAB4",#N/A,TRUE,"GENERAL";"TAB5",#N/A,TRUE,"GENERAL"}</definedName>
    <definedName name="_u5" hidden="1">{"TAB1",#N/A,TRUE,"GENERAL";"TAB2",#N/A,TRUE,"GENERAL";"TAB3",#N/A,TRUE,"GENERAL";"TAB4",#N/A,TRUE,"GENERAL";"TAB5",#N/A,TRUE,"GENERAL"}</definedName>
    <definedName name="_u6" localSheetId="4" hidden="1">{"TAB1",#N/A,TRUE,"GENERAL";"TAB2",#N/A,TRUE,"GENERAL";"TAB3",#N/A,TRUE,"GENERAL";"TAB4",#N/A,TRUE,"GENERAL";"TAB5",#N/A,TRUE,"GENERAL"}</definedName>
    <definedName name="_u6" hidden="1">{"TAB1",#N/A,TRUE,"GENERAL";"TAB2",#N/A,TRUE,"GENERAL";"TAB3",#N/A,TRUE,"GENERAL";"TAB4",#N/A,TRUE,"GENERAL";"TAB5",#N/A,TRUE,"GENERAL"}</definedName>
    <definedName name="_u7" localSheetId="4" hidden="1">{"via1",#N/A,TRUE,"general";"via2",#N/A,TRUE,"general";"via3",#N/A,TRUE,"general"}</definedName>
    <definedName name="_u7" hidden="1">{"via1",#N/A,TRUE,"general";"via2",#N/A,TRUE,"general";"via3",#N/A,TRUE,"general"}</definedName>
    <definedName name="_u8" localSheetId="4" hidden="1">{"TAB1",#N/A,TRUE,"GENERAL";"TAB2",#N/A,TRUE,"GENERAL";"TAB3",#N/A,TRUE,"GENERAL";"TAB4",#N/A,TRUE,"GENERAL";"TAB5",#N/A,TRUE,"GENERAL"}</definedName>
    <definedName name="_u8" hidden="1">{"TAB1",#N/A,TRUE,"GENERAL";"TAB2",#N/A,TRUE,"GENERAL";"TAB3",#N/A,TRUE,"GENERAL";"TAB4",#N/A,TRUE,"GENERAL";"TAB5",#N/A,TRUE,"GENERAL"}</definedName>
    <definedName name="_u9" localSheetId="4" hidden="1">{"TAB1",#N/A,TRUE,"GENERAL";"TAB2",#N/A,TRUE,"GENERAL";"TAB3",#N/A,TRUE,"GENERAL";"TAB4",#N/A,TRUE,"GENERAL";"TAB5",#N/A,TRUE,"GENERAL"}</definedName>
    <definedName name="_u9" hidden="1">{"TAB1",#N/A,TRUE,"GENERAL";"TAB2",#N/A,TRUE,"GENERAL";"TAB3",#N/A,TRUE,"GENERAL";"TAB4",#N/A,TRUE,"GENERAL";"TAB5",#N/A,TRUE,"GENERAL"}</definedName>
    <definedName name="_ULT1">#REF!</definedName>
    <definedName name="_ULT2">#REF!</definedName>
    <definedName name="_ULT4">#REF!</definedName>
    <definedName name="_ur7" localSheetId="4" hidden="1">{"TAB1",#N/A,TRUE,"GENERAL";"TAB2",#N/A,TRUE,"GENERAL";"TAB3",#N/A,TRUE,"GENERAL";"TAB4",#N/A,TRUE,"GENERAL";"TAB5",#N/A,TRUE,"GENERAL"}</definedName>
    <definedName name="_ur7" hidden="1">{"TAB1",#N/A,TRUE,"GENERAL";"TAB2",#N/A,TRUE,"GENERAL";"TAB3",#N/A,TRUE,"GENERAL";"TAB4",#N/A,TRUE,"GENERAL";"TAB5",#N/A,TRUE,"GENERAL"}</definedName>
    <definedName name="_V1">#N/A</definedName>
    <definedName name="_v2" localSheetId="4" hidden="1">{"via1",#N/A,TRUE,"general";"via2",#N/A,TRUE,"general";"via3",#N/A,TRUE,"general"}</definedName>
    <definedName name="_v2" hidden="1">{"via1",#N/A,TRUE,"general";"via2",#N/A,TRUE,"general";"via3",#N/A,TRUE,"general"}</definedName>
    <definedName name="_v3" localSheetId="4" hidden="1">{"TAB1",#N/A,TRUE,"GENERAL";"TAB2",#N/A,TRUE,"GENERAL";"TAB3",#N/A,TRUE,"GENERAL";"TAB4",#N/A,TRUE,"GENERAL";"TAB5",#N/A,TRUE,"GENERAL"}</definedName>
    <definedName name="_v3" hidden="1">{"TAB1",#N/A,TRUE,"GENERAL";"TAB2",#N/A,TRUE,"GENERAL";"TAB3",#N/A,TRUE,"GENERAL";"TAB4",#N/A,TRUE,"GENERAL";"TAB5",#N/A,TRUE,"GENERAL"}</definedName>
    <definedName name="_v4" localSheetId="4" hidden="1">{"TAB1",#N/A,TRUE,"GENERAL";"TAB2",#N/A,TRUE,"GENERAL";"TAB3",#N/A,TRUE,"GENERAL";"TAB4",#N/A,TRUE,"GENERAL";"TAB5",#N/A,TRUE,"GENERAL"}</definedName>
    <definedName name="_v4" hidden="1">{"TAB1",#N/A,TRUE,"GENERAL";"TAB2",#N/A,TRUE,"GENERAL";"TAB3",#N/A,TRUE,"GENERAL";"TAB4",#N/A,TRUE,"GENERAL";"TAB5",#N/A,TRUE,"GENERAL"}</definedName>
    <definedName name="_v5" localSheetId="4" hidden="1">{"TAB1",#N/A,TRUE,"GENERAL";"TAB2",#N/A,TRUE,"GENERAL";"TAB3",#N/A,TRUE,"GENERAL";"TAB4",#N/A,TRUE,"GENERAL";"TAB5",#N/A,TRUE,"GENERAL"}</definedName>
    <definedName name="_v5" hidden="1">{"TAB1",#N/A,TRUE,"GENERAL";"TAB2",#N/A,TRUE,"GENERAL";"TAB3",#N/A,TRUE,"GENERAL";"TAB4",#N/A,TRUE,"GENERAL";"TAB5",#N/A,TRUE,"GENERAL"}</definedName>
    <definedName name="_v6" localSheetId="4" hidden="1">{"TAB1",#N/A,TRUE,"GENERAL";"TAB2",#N/A,TRUE,"GENERAL";"TAB3",#N/A,TRUE,"GENERAL";"TAB4",#N/A,TRUE,"GENERAL";"TAB5",#N/A,TRUE,"GENERAL"}</definedName>
    <definedName name="_v6" hidden="1">{"TAB1",#N/A,TRUE,"GENERAL";"TAB2",#N/A,TRUE,"GENERAL";"TAB3",#N/A,TRUE,"GENERAL";"TAB4",#N/A,TRUE,"GENERAL";"TAB5",#N/A,TRUE,"GENERAL"}</definedName>
    <definedName name="_v7" localSheetId="4" hidden="1">{"via1",#N/A,TRUE,"general";"via2",#N/A,TRUE,"general";"via3",#N/A,TRUE,"general"}</definedName>
    <definedName name="_v7" hidden="1">{"via1",#N/A,TRUE,"general";"via2",#N/A,TRUE,"general";"via3",#N/A,TRUE,"general"}</definedName>
    <definedName name="_v8" localSheetId="4" hidden="1">{"TAB1",#N/A,TRUE,"GENERAL";"TAB2",#N/A,TRUE,"GENERAL";"TAB3",#N/A,TRUE,"GENERAL";"TAB4",#N/A,TRUE,"GENERAL";"TAB5",#N/A,TRUE,"GENERAL"}</definedName>
    <definedName name="_v8" hidden="1">{"TAB1",#N/A,TRUE,"GENERAL";"TAB2",#N/A,TRUE,"GENERAL";"TAB3",#N/A,TRUE,"GENERAL";"TAB4",#N/A,TRUE,"GENERAL";"TAB5",#N/A,TRUE,"GENERAL"}</definedName>
    <definedName name="_v9" localSheetId="4" hidden="1">{"TAB1",#N/A,TRUE,"GENERAL";"TAB2",#N/A,TRUE,"GENERAL";"TAB3",#N/A,TRUE,"GENERAL";"TAB4",#N/A,TRUE,"GENERAL";"TAB5",#N/A,TRUE,"GENERAL"}</definedName>
    <definedName name="_v9" hidden="1">{"TAB1",#N/A,TRUE,"GENERAL";"TAB2",#N/A,TRUE,"GENERAL";"TAB3",#N/A,TRUE,"GENERAL";"TAB4",#N/A,TRUE,"GENERAL";"TAB5",#N/A,TRUE,"GENERAL"}</definedName>
    <definedName name="_vfv4" localSheetId="4" hidden="1">{"via1",#N/A,TRUE,"general";"via2",#N/A,TRUE,"general";"via3",#N/A,TRUE,"general"}</definedName>
    <definedName name="_vfv4" hidden="1">{"via1",#N/A,TRUE,"general";"via2",#N/A,TRUE,"general";"via3",#N/A,TRUE,"general"}</definedName>
    <definedName name="_VPD1">[5]TARIFAS!$C$582</definedName>
    <definedName name="_VPI1">[5]TARIFAS!$C$580</definedName>
    <definedName name="_VRA1">[5]TARIFAS!$C$579</definedName>
    <definedName name="_Vu1">[26]CALCULO!$B$23</definedName>
    <definedName name="_Vu2">[26]CALCULO!$E$23</definedName>
    <definedName name="_Vu3">[26]CALCULO!$H$23</definedName>
    <definedName name="_WEL124">[39]Hoja3!$F$1026</definedName>
    <definedName name="_WN03">#REF!</definedName>
    <definedName name="_WN035">#REF!</definedName>
    <definedName name="_WN04">#REF!</definedName>
    <definedName name="_WN045">#REF!</definedName>
    <definedName name="_WN05">#REF!</definedName>
    <definedName name="_WN055">#REF!</definedName>
    <definedName name="_WN06">#REF!</definedName>
    <definedName name="_WN065">#REF!</definedName>
    <definedName name="_WN07">#REF!</definedName>
    <definedName name="_WN075">#REF!</definedName>
    <definedName name="_WN08">#REF!</definedName>
    <definedName name="_WN085">#REF!</definedName>
    <definedName name="_WN12">#REF!</definedName>
    <definedName name="_WN175">#REF!</definedName>
    <definedName name="_WN185">#REF!</definedName>
    <definedName name="_WN2">#REF!</definedName>
    <definedName name="_wn3">#REF!</definedName>
    <definedName name="_wn35">#REF!</definedName>
    <definedName name="_WN4">#REF!</definedName>
    <definedName name="_WN5">#REF!</definedName>
    <definedName name="_WN6">#REF!</definedName>
    <definedName name="_WN7">#REF!</definedName>
    <definedName name="_WN8">#REF!</definedName>
    <definedName name="_X" localSheetId="4">NA()</definedName>
    <definedName name="_X">"[0]!err"</definedName>
    <definedName name="_X_1">"[0]!err"</definedName>
    <definedName name="_X_10">NA()</definedName>
    <definedName name="_X_3">NA()</definedName>
    <definedName name="_X_4">NA()</definedName>
    <definedName name="_X_5">NA()</definedName>
    <definedName name="_X_6">NA()</definedName>
    <definedName name="_X_7">NA()</definedName>
    <definedName name="_X_8">NA()</definedName>
    <definedName name="_X_9">NA()</definedName>
    <definedName name="_x1" localSheetId="4" hidden="1">{"TAB1",#N/A,TRUE,"GENERAL";"TAB2",#N/A,TRUE,"GENERAL";"TAB3",#N/A,TRUE,"GENERAL";"TAB4",#N/A,TRUE,"GENERAL";"TAB5",#N/A,TRUE,"GENERAL"}</definedName>
    <definedName name="_x1" hidden="1">{"TAB1",#N/A,TRUE,"GENERAL";"TAB2",#N/A,TRUE,"GENERAL";"TAB3",#N/A,TRUE,"GENERAL";"TAB4",#N/A,TRUE,"GENERAL";"TAB5",#N/A,TRUE,"GENERAL"}</definedName>
    <definedName name="_x2" localSheetId="4" hidden="1">{"via1",#N/A,TRUE,"general";"via2",#N/A,TRUE,"general";"via3",#N/A,TRUE,"general"}</definedName>
    <definedName name="_x2" hidden="1">{"via1",#N/A,TRUE,"general";"via2",#N/A,TRUE,"general";"via3",#N/A,TRUE,"general"}</definedName>
    <definedName name="_x3" localSheetId="4" hidden="1">{"via1",#N/A,TRUE,"general";"via2",#N/A,TRUE,"general";"via3",#N/A,TRUE,"general"}</definedName>
    <definedName name="_x3" hidden="1">{"via1",#N/A,TRUE,"general";"via2",#N/A,TRUE,"general";"via3",#N/A,TRUE,"general"}</definedName>
    <definedName name="_x4" localSheetId="4" hidden="1">{"via1",#N/A,TRUE,"general";"via2",#N/A,TRUE,"general";"via3",#N/A,TRUE,"general"}</definedName>
    <definedName name="_x4" hidden="1">{"via1",#N/A,TRUE,"general";"via2",#N/A,TRUE,"general";"via3",#N/A,TRUE,"general"}</definedName>
    <definedName name="_x5" localSheetId="4" hidden="1">{"TAB1",#N/A,TRUE,"GENERAL";"TAB2",#N/A,TRUE,"GENERAL";"TAB3",#N/A,TRUE,"GENERAL";"TAB4",#N/A,TRUE,"GENERAL";"TAB5",#N/A,TRUE,"GENERAL"}</definedName>
    <definedName name="_x5" hidden="1">{"TAB1",#N/A,TRUE,"GENERAL";"TAB2",#N/A,TRUE,"GENERAL";"TAB3",#N/A,TRUE,"GENERAL";"TAB4",#N/A,TRUE,"GENERAL";"TAB5",#N/A,TRUE,"GENERAL"}</definedName>
    <definedName name="_x6" localSheetId="4" hidden="1">{"TAB1",#N/A,TRUE,"GENERAL";"TAB2",#N/A,TRUE,"GENERAL";"TAB3",#N/A,TRUE,"GENERAL";"TAB4",#N/A,TRUE,"GENERAL";"TAB5",#N/A,TRUE,"GENERAL"}</definedName>
    <definedName name="_x6" hidden="1">{"TAB1",#N/A,TRUE,"GENERAL";"TAB2",#N/A,TRUE,"GENERAL";"TAB3",#N/A,TRUE,"GENERAL";"TAB4",#N/A,TRUE,"GENERAL";"TAB5",#N/A,TRUE,"GENERAL"}</definedName>
    <definedName name="_x7" localSheetId="4" hidden="1">{"TAB1",#N/A,TRUE,"GENERAL";"TAB2",#N/A,TRUE,"GENERAL";"TAB3",#N/A,TRUE,"GENERAL";"TAB4",#N/A,TRUE,"GENERAL";"TAB5",#N/A,TRUE,"GENERAL"}</definedName>
    <definedName name="_x7" hidden="1">{"TAB1",#N/A,TRUE,"GENERAL";"TAB2",#N/A,TRUE,"GENERAL";"TAB3",#N/A,TRUE,"GENERAL";"TAB4",#N/A,TRUE,"GENERAL";"TAB5",#N/A,TRUE,"GENERAL"}</definedName>
    <definedName name="_x8" localSheetId="4" hidden="1">{"via1",#N/A,TRUE,"general";"via2",#N/A,TRUE,"general";"via3",#N/A,TRUE,"general"}</definedName>
    <definedName name="_x8" hidden="1">{"via1",#N/A,TRUE,"general";"via2",#N/A,TRUE,"general";"via3",#N/A,TRUE,"general"}</definedName>
    <definedName name="_x9" localSheetId="4" hidden="1">{"TAB1",#N/A,TRUE,"GENERAL";"TAB2",#N/A,TRUE,"GENERAL";"TAB3",#N/A,TRUE,"GENERAL";"TAB4",#N/A,TRUE,"GENERAL";"TAB5",#N/A,TRUE,"GENERAL"}</definedName>
    <definedName name="_x9" hidden="1">{"TAB1",#N/A,TRUE,"GENERAL";"TAB2",#N/A,TRUE,"GENERAL";"TAB3",#N/A,TRUE,"GENERAL";"TAB4",#N/A,TRUE,"GENERAL";"TAB5",#N/A,TRUE,"GENERAL"}</definedName>
    <definedName name="_y2" localSheetId="4" hidden="1">{"TAB1",#N/A,TRUE,"GENERAL";"TAB2",#N/A,TRUE,"GENERAL";"TAB3",#N/A,TRUE,"GENERAL";"TAB4",#N/A,TRUE,"GENERAL";"TAB5",#N/A,TRUE,"GENERAL"}</definedName>
    <definedName name="_y2" hidden="1">{"TAB1",#N/A,TRUE,"GENERAL";"TAB2",#N/A,TRUE,"GENERAL";"TAB3",#N/A,TRUE,"GENERAL";"TAB4",#N/A,TRUE,"GENERAL";"TAB5",#N/A,TRUE,"GENERAL"}</definedName>
    <definedName name="_y3" localSheetId="4" hidden="1">{"via1",#N/A,TRUE,"general";"via2",#N/A,TRUE,"general";"via3",#N/A,TRUE,"general"}</definedName>
    <definedName name="_y3" hidden="1">{"via1",#N/A,TRUE,"general";"via2",#N/A,TRUE,"general";"via3",#N/A,TRUE,"general"}</definedName>
    <definedName name="_y4" localSheetId="4" hidden="1">{"via1",#N/A,TRUE,"general";"via2",#N/A,TRUE,"general";"via3",#N/A,TRUE,"general"}</definedName>
    <definedName name="_y4" hidden="1">{"via1",#N/A,TRUE,"general";"via2",#N/A,TRUE,"general";"via3",#N/A,TRUE,"general"}</definedName>
    <definedName name="_y5" localSheetId="4" hidden="1">{"TAB1",#N/A,TRUE,"GENERAL";"TAB2",#N/A,TRUE,"GENERAL";"TAB3",#N/A,TRUE,"GENERAL";"TAB4",#N/A,TRUE,"GENERAL";"TAB5",#N/A,TRUE,"GENERAL"}</definedName>
    <definedName name="_y5" hidden="1">{"TAB1",#N/A,TRUE,"GENERAL";"TAB2",#N/A,TRUE,"GENERAL";"TAB3",#N/A,TRUE,"GENERAL";"TAB4",#N/A,TRUE,"GENERAL";"TAB5",#N/A,TRUE,"GENERAL"}</definedName>
    <definedName name="_y6" localSheetId="4" hidden="1">{"via1",#N/A,TRUE,"general";"via2",#N/A,TRUE,"general";"via3",#N/A,TRUE,"general"}</definedName>
    <definedName name="_y6" hidden="1">{"via1",#N/A,TRUE,"general";"via2",#N/A,TRUE,"general";"via3",#N/A,TRUE,"general"}</definedName>
    <definedName name="_y7" localSheetId="4" hidden="1">{"via1",#N/A,TRUE,"general";"via2",#N/A,TRUE,"general";"via3",#N/A,TRUE,"general"}</definedName>
    <definedName name="_y7" hidden="1">{"via1",#N/A,TRUE,"general";"via2",#N/A,TRUE,"general";"via3",#N/A,TRUE,"general"}</definedName>
    <definedName name="_y8" localSheetId="4" hidden="1">{"via1",#N/A,TRUE,"general";"via2",#N/A,TRUE,"general";"via3",#N/A,TRUE,"general"}</definedName>
    <definedName name="_y8" hidden="1">{"via1",#N/A,TRUE,"general";"via2",#N/A,TRUE,"general";"via3",#N/A,TRUE,"general"}</definedName>
    <definedName name="_y9" localSheetId="4" hidden="1">{"TAB1",#N/A,TRUE,"GENERAL";"TAB2",#N/A,TRUE,"GENERAL";"TAB3",#N/A,TRUE,"GENERAL";"TAB4",#N/A,TRUE,"GENERAL";"TAB5",#N/A,TRUE,"GENERAL"}</definedName>
    <definedName name="_y9" hidden="1">{"TAB1",#N/A,TRUE,"GENERAL";"TAB2",#N/A,TRUE,"GENERAL";"TAB3",#N/A,TRUE,"GENERAL";"TAB4",#N/A,TRUE,"GENERAL";"TAB5",#N/A,TRUE,"GENERAL"}</definedName>
    <definedName name="_z" localSheetId="4">#REF!</definedName>
    <definedName name="_Z">"[0]!err"</definedName>
    <definedName name="_Z_1">"[0]!err"</definedName>
    <definedName name="_Z_10">NA()</definedName>
    <definedName name="_Z_3">NA()</definedName>
    <definedName name="_Z_4">NA()</definedName>
    <definedName name="_Z_5">NA()</definedName>
    <definedName name="_Z_6">NA()</definedName>
    <definedName name="_Z_7">NA()</definedName>
    <definedName name="_Z_8">NA()</definedName>
    <definedName name="_Z_9">NA()</definedName>
    <definedName name="_z1" localSheetId="4" hidden="1">{"TAB1",#N/A,TRUE,"GENERAL";"TAB2",#N/A,TRUE,"GENERAL";"TAB3",#N/A,TRUE,"GENERAL";"TAB4",#N/A,TRUE,"GENERAL";"TAB5",#N/A,TRUE,"GENERAL"}</definedName>
    <definedName name="_z1" hidden="1">{"TAB1",#N/A,TRUE,"GENERAL";"TAB2",#N/A,TRUE,"GENERAL";"TAB3",#N/A,TRUE,"GENERAL";"TAB4",#N/A,TRUE,"GENERAL";"TAB5",#N/A,TRUE,"GENERAL"}</definedName>
    <definedName name="_z2" localSheetId="4" hidden="1">{"via1",#N/A,TRUE,"general";"via2",#N/A,TRUE,"general";"via3",#N/A,TRUE,"general"}</definedName>
    <definedName name="_z2" hidden="1">{"via1",#N/A,TRUE,"general";"via2",#N/A,TRUE,"general";"via3",#N/A,TRUE,"general"}</definedName>
    <definedName name="_z3" localSheetId="4" hidden="1">{"via1",#N/A,TRUE,"general";"via2",#N/A,TRUE,"general";"via3",#N/A,TRUE,"general"}</definedName>
    <definedName name="_z3" hidden="1">{"via1",#N/A,TRUE,"general";"via2",#N/A,TRUE,"general";"via3",#N/A,TRUE,"general"}</definedName>
    <definedName name="_z4" localSheetId="4" hidden="1">{"TAB1",#N/A,TRUE,"GENERAL";"TAB2",#N/A,TRUE,"GENERAL";"TAB3",#N/A,TRUE,"GENERAL";"TAB4",#N/A,TRUE,"GENERAL";"TAB5",#N/A,TRUE,"GENERAL"}</definedName>
    <definedName name="_z4" hidden="1">{"TAB1",#N/A,TRUE,"GENERAL";"TAB2",#N/A,TRUE,"GENERAL";"TAB3",#N/A,TRUE,"GENERAL";"TAB4",#N/A,TRUE,"GENERAL";"TAB5",#N/A,TRUE,"GENERAL"}</definedName>
    <definedName name="_z5" localSheetId="4" hidden="1">{"via1",#N/A,TRUE,"general";"via2",#N/A,TRUE,"general";"via3",#N/A,TRUE,"general"}</definedName>
    <definedName name="_z5" hidden="1">{"via1",#N/A,TRUE,"general";"via2",#N/A,TRUE,"general";"via3",#N/A,TRUE,"general"}</definedName>
    <definedName name="_z6" localSheetId="4" hidden="1">{"TAB1",#N/A,TRUE,"GENERAL";"TAB2",#N/A,TRUE,"GENERAL";"TAB3",#N/A,TRUE,"GENERAL";"TAB4",#N/A,TRUE,"GENERAL";"TAB5",#N/A,TRUE,"GENERAL"}</definedName>
    <definedName name="_z6" hidden="1">{"TAB1",#N/A,TRUE,"GENERAL";"TAB2",#N/A,TRUE,"GENERAL";"TAB3",#N/A,TRUE,"GENERAL";"TAB4",#N/A,TRUE,"GENERAL";"TAB5",#N/A,TRUE,"GENERAL"}</definedName>
    <definedName name="A" localSheetId="4">'[57]A.P.U'!#REF!</definedName>
    <definedName name="A">#REF!</definedName>
    <definedName name="A.">#REF!</definedName>
    <definedName name="A.A..A" localSheetId="8" hidden="1">{"total",#N/A,FALSE,"TD 0% ";"total",#N/A,FALSE,"TD 12%";"total",#N/A,FALSE,"TD 10%"}</definedName>
    <definedName name="A.A..A" hidden="1">{"total",#N/A,FALSE,"TD 0% ";"total",#N/A,FALSE,"TD 12%";"total",#N/A,FALSE,"TD 10%"}</definedName>
    <definedName name="A.D.CV1_Moisture">#REF!</definedName>
    <definedName name="A.D.CV2_Al">#REF!</definedName>
    <definedName name="A.D.CV2_Co">#REF!</definedName>
    <definedName name="A.D.CV2_ContainedAl">#REF!</definedName>
    <definedName name="A.D.CV2_ContainedCo">#REF!</definedName>
    <definedName name="A.D.CV2_ContainedFe">#REF!</definedName>
    <definedName name="A.D.CV2_ContainedMg">#REF!</definedName>
    <definedName name="A.D.CV2_ContainedNi">#REF!</definedName>
    <definedName name="A.D.CV2_ContainedSi">#REF!</definedName>
    <definedName name="A.D.CV2_DryTonnes">#REF!</definedName>
    <definedName name="A.D.CV2_dtph">#REF!</definedName>
    <definedName name="A.D.CV2_Fe">#REF!</definedName>
    <definedName name="A.D.CV2_Mg">#REF!</definedName>
    <definedName name="A.D.CV2_Ni">#REF!</definedName>
    <definedName name="A.D.CV2_Si">#REF!</definedName>
    <definedName name="A.D.Mill_Availability">#REF!</definedName>
    <definedName name="A.D.Mill_Downtime">#REF!</definedName>
    <definedName name="A.D.Mill_DryTonnes">#REF!</definedName>
    <definedName name="A.D.Mill_DryTph">#REF!</definedName>
    <definedName name="A.D.Mill_PowerDraw">#REF!</definedName>
    <definedName name="A.D.Mill_PowerDrawPerTonne">#REF!</definedName>
    <definedName name="A.D.Mill_Uptime">#REF!</definedName>
    <definedName name="A.D.Mill_Utilization">#REF!</definedName>
    <definedName name="A.D.Mill_WetTonnes">#REF!</definedName>
    <definedName name="A.D.Mill_WetTph">#REF!</definedName>
    <definedName name="A.D.MillFeed_Al">#REF!</definedName>
    <definedName name="A.D.MillFeed_Co">#REF!</definedName>
    <definedName name="A.D.MillFeed_Fe">#REF!</definedName>
    <definedName name="A.D.MillFeed_Mg">#REF!</definedName>
    <definedName name="A.D.MillFeed_Ni">#REF!</definedName>
    <definedName name="A.D.MillFeed_Si">#REF!</definedName>
    <definedName name="A.D.MillH2O_Head">#REF!</definedName>
    <definedName name="A.D.MillH2O_Screen">#REF!</definedName>
    <definedName name="A.D.MillH2O_Total">#REF!</definedName>
    <definedName name="A.D.OreToStorage_Al">#REF!</definedName>
    <definedName name="A.D.OreToStorage_Co">#REF!</definedName>
    <definedName name="A.D.OreToStorage_ContainedAl">#REF!</definedName>
    <definedName name="A.D.OreToStorage_ContainedCo">#REF!</definedName>
    <definedName name="A.D.OreToStorage_ContainedFe">#REF!</definedName>
    <definedName name="A.D.OreToStorage_ContainedMg">#REF!</definedName>
    <definedName name="A.D.OreToStorage_ContainedNi">#REF!</definedName>
    <definedName name="A.D.OreToStorage_ContainedSi">#REF!</definedName>
    <definedName name="A.D.OreToStorage_DryTonnes">#REF!</definedName>
    <definedName name="A.D.OreToStorage_DryTph">#REF!</definedName>
    <definedName name="A.D.OreToStorage_Fe">#REF!</definedName>
    <definedName name="A.D.OreToStorage_Mg">#REF!</definedName>
    <definedName name="A.D.OreToStorage_Ni">#REF!</definedName>
    <definedName name="A.D.OreToStorage_PulpDensity">#REF!</definedName>
    <definedName name="A.D.OreToStorage_PulpYieldStress">#REF!</definedName>
    <definedName name="A.D.OreToStorage_Si">#REF!</definedName>
    <definedName name="A.D.OreToStorage_Tank1Level">#REF!</definedName>
    <definedName name="A.D.OreToStorage_Tank2Level">#REF!</definedName>
    <definedName name="A.D.OreToStorage_Tank3Level">#REF!</definedName>
    <definedName name="A.D.OreToStorage_Tank4Level">#REF!</definedName>
    <definedName name="A.D.OreToStorage_Volume">#REF!</definedName>
    <definedName name="A.D.OreToStorage_VolumePerHr">#REF!</definedName>
    <definedName name="A.D.ROM1_PercentFed">#REF!</definedName>
    <definedName name="A.D.ROM1_TonnesFed">#REF!</definedName>
    <definedName name="A.D.ROM2_PercentFed">#REF!</definedName>
    <definedName name="A.D.ROM2_TonnesFed">#REF!</definedName>
    <definedName name="A.D.ROM3_PercentFed">#REF!</definedName>
    <definedName name="A.D.ROM3_TonnesFed">#REF!</definedName>
    <definedName name="A.D.ROM4_PercentFed">#REF!</definedName>
    <definedName name="A.D.ROM4_TonnesFed">#REF!</definedName>
    <definedName name="A.D.ROM5_PercentFed">#REF!</definedName>
    <definedName name="A.D.ROM5_TonnesFed">#REF!</definedName>
    <definedName name="A.D.Total_ContainedAl">#REF!</definedName>
    <definedName name="A.D.Total_ContainedCo">#REF!</definedName>
    <definedName name="A.D.Total_ContainedFe">#REF!</definedName>
    <definedName name="A.D.Total_ContainedMg">#REF!</definedName>
    <definedName name="A.D.Total_ContainedNi">#REF!</definedName>
    <definedName name="A.D.Total_ContainedSi">#REF!</definedName>
    <definedName name="A.M.CV1_Moisture">#REF!</definedName>
    <definedName name="A.M.CV2_Al">#REF!</definedName>
    <definedName name="A.M.CV2_Co">#REF!</definedName>
    <definedName name="A.M.CV2_DryTonnes">#REF!</definedName>
    <definedName name="A.M.CV2_dtph">#REF!</definedName>
    <definedName name="A.M.CV2_Fe">#REF!</definedName>
    <definedName name="A.M.CV2_Mg">#REF!</definedName>
    <definedName name="A.M.CV2_Ni">#REF!</definedName>
    <definedName name="A.M.CV2_Si">#REF!</definedName>
    <definedName name="A.M.Mill_Availability">#REF!</definedName>
    <definedName name="A.M.Mill_Downtime">#REF!</definedName>
    <definedName name="A.M.Mill_DryTonnes">#REF!</definedName>
    <definedName name="A.M.Mill_DryTph">#REF!</definedName>
    <definedName name="A.M.Mill_PowerDraw">#REF!</definedName>
    <definedName name="A.M.Mill_PowerDrawPerTonne">#REF!</definedName>
    <definedName name="A.M.Mill_Uptime">#REF!</definedName>
    <definedName name="A.M.Mill_Utilization">#REF!</definedName>
    <definedName name="A.M.Mill_WetTonnes">#REF!</definedName>
    <definedName name="A.M.Mill_WetTph">#REF!</definedName>
    <definedName name="A.M.MillFeed_Al">#REF!</definedName>
    <definedName name="A.M.MillFeed_Co">#REF!</definedName>
    <definedName name="A.M.MillFeed_Fe">#REF!</definedName>
    <definedName name="A.M.MillFeed_Mg">#REF!</definedName>
    <definedName name="A.M.MillFeed_Ni">#REF!</definedName>
    <definedName name="A.M.MillFeed_Si">#REF!</definedName>
    <definedName name="A.M.MillH2O_Head">#REF!</definedName>
    <definedName name="A.M.MillH2O_Screen">#REF!</definedName>
    <definedName name="A.M.MillH2O_Total">#REF!</definedName>
    <definedName name="A.M.OreToStorage_Al">#REF!</definedName>
    <definedName name="A.M.OreToStorage_Co">#REF!</definedName>
    <definedName name="A.M.OreToStorage_DryTonnes">#REF!</definedName>
    <definedName name="A.M.OreToStorage_DryTph">#REF!</definedName>
    <definedName name="A.M.OreToStorage_Fe">#REF!</definedName>
    <definedName name="A.M.OreToStorage_Mg">#REF!</definedName>
    <definedName name="A.M.OreToStorage_Ni">#REF!</definedName>
    <definedName name="A.M.OreToStorage_PulpDensity">#REF!</definedName>
    <definedName name="A.M.OreToStorage_PulpYieldStress">#REF!</definedName>
    <definedName name="A.M.OreToStorage_Si">#REF!</definedName>
    <definedName name="A.M.OreToStorage_Volume">#REF!</definedName>
    <definedName name="A.M.OreToStorage_VolumePerHr">#REF!</definedName>
    <definedName name="A.Y.CV1_Moisture">#REF!</definedName>
    <definedName name="A.Y.CV2_Al">#REF!</definedName>
    <definedName name="A.Y.CV2_Co">#REF!</definedName>
    <definedName name="A.Y.CV2_DryTonnes">#REF!</definedName>
    <definedName name="A.Y.CV2_dtph">#REF!</definedName>
    <definedName name="A.Y.CV2_Fe">#REF!</definedName>
    <definedName name="A.Y.CV2_Mg">#REF!</definedName>
    <definedName name="A.Y.CV2_Ni">#REF!</definedName>
    <definedName name="A.Y.CV2_Si">#REF!</definedName>
    <definedName name="A.Y.Mill_Availability">#REF!</definedName>
    <definedName name="A.Y.Mill_Downtime">#REF!</definedName>
    <definedName name="A.Y.Mill_DryTonnes">#REF!</definedName>
    <definedName name="A.Y.Mill_DryTph">#REF!</definedName>
    <definedName name="A.Y.Mill_PowerDraw">#REF!</definedName>
    <definedName name="A.Y.Mill_PowerDrawPerTonne">#REF!</definedName>
    <definedName name="A.Y.Mill_Uptime">#REF!</definedName>
    <definedName name="A.Y.Mill_Utilization">#REF!</definedName>
    <definedName name="A.Y.Mill_WetTonnes">#REF!</definedName>
    <definedName name="A.Y.Mill_WetTph">#REF!</definedName>
    <definedName name="A.Y.MillFeed_Al">#REF!</definedName>
    <definedName name="A.Y.MillFeed_Co">#REF!</definedName>
    <definedName name="A.Y.MillFeed_Fe">#REF!</definedName>
    <definedName name="A.Y.MillFeed_Mg">#REF!</definedName>
    <definedName name="A.Y.MillFeed_Ni">#REF!</definedName>
    <definedName name="A.Y.MillFeed_Si">#REF!</definedName>
    <definedName name="A.Y.MillH2O_Head">#REF!</definedName>
    <definedName name="A.Y.MillH2O_Screen">#REF!</definedName>
    <definedName name="A.Y.MillH2O_Total">#REF!</definedName>
    <definedName name="A.Y.OreToStorage_Al">#REF!</definedName>
    <definedName name="A.Y.OreToStorage_Co">#REF!</definedName>
    <definedName name="A.Y.OreToStorage_DryTonnes">#REF!</definedName>
    <definedName name="A.Y.OreToStorage_DryTph">#REF!</definedName>
    <definedName name="A.Y.OreToStorage_Fe">#REF!</definedName>
    <definedName name="A.Y.OreToStorage_Mg">#REF!</definedName>
    <definedName name="A.Y.OreToStorage_Ni">#REF!</definedName>
    <definedName name="A.Y.OreToStorage_PulpDensity">#REF!</definedName>
    <definedName name="A.Y.OreToStorage_PulpYieldStress">#REF!</definedName>
    <definedName name="A.Y.OreToStorage_Si">#REF!</definedName>
    <definedName name="A.Y.OreToStorage_Volume">#REF!</definedName>
    <definedName name="A.Y.OreToStorage_VolumePerHr">#REF!</definedName>
    <definedName name="A___0">#REF!</definedName>
    <definedName name="a_1" localSheetId="4">#REF!</definedName>
    <definedName name="A_1">"#REF!"</definedName>
    <definedName name="a_2">#REF!</definedName>
    <definedName name="a_3">#REF!</definedName>
    <definedName name="a_4">#REF!</definedName>
    <definedName name="A_IMPRESIÓN_IM" localSheetId="4">#REF!</definedName>
    <definedName name="A_impresión_IM">#REF!</definedName>
    <definedName name="A_impresión_IM_2">#REF!</definedName>
    <definedName name="a_mayor_foso">#REF!</definedName>
    <definedName name="a_menor_foso">#REF!</definedName>
    <definedName name="A0">#REF!</definedName>
    <definedName name="A1__ESTRUCTURA_DE_ACERO_PARA_EL_PATIO_DE_LA_SUBESTACION">#REF!</definedName>
    <definedName name="A2__BASTIDORES_PARA_CABLES_SUBTERRANEOS_Y_ACCESORIOS">#REF!</definedName>
    <definedName name="a2a" localSheetId="4" hidden="1">{"TAB1",#N/A,TRUE,"GENERAL";"TAB2",#N/A,TRUE,"GENERAL";"TAB3",#N/A,TRUE,"GENERAL";"TAB4",#N/A,TRUE,"GENERAL";"TAB5",#N/A,TRUE,"GENERAL"}</definedName>
    <definedName name="a2a" hidden="1">{"TAB1",#N/A,TRUE,"GENERAL";"TAB2",#N/A,TRUE,"GENERAL";"TAB3",#N/A,TRUE,"GENERAL";"TAB4",#N/A,TRUE,"GENERAL";"TAB5",#N/A,TRUE,"GENERAL"}</definedName>
    <definedName name="a6d" hidden="1">{#N/A,#N/A,FALSE,"DITCAR";#N/A,#N/A,FALSE,"a1";#N/A,#N/A,FALSE,"a2";#N/A,#N/A,FALSE,"a3";#N/A,#N/A,FALSE,"a4";#N/A,#N/A,FALSE,"a4a";#N/A,#N/A,FALSE,"a4B";#N/A,#N/A,FALSE,"a4C";#N/A,#N/A,FALSE,"A5a ";#N/A,#N/A,FALSE,"A5b";#N/A,#N/A,FALSE,"A6A";#N/A,#N/A,FALSE,"A6B";#N/A,#N/A,FALSE,"A6C";#N/A,#N/A,FALSE,"04PG12NB"}</definedName>
    <definedName name="aa" localSheetId="4" hidden="1">{#N/A,#N/A,TRUE,"Unifilar"}</definedName>
    <definedName name="AA">[0]!err</definedName>
    <definedName name="aa_1">"[0]!err"</definedName>
    <definedName name="aaa" localSheetId="4">'[58]#REF'!$D$4</definedName>
    <definedName name="aAA">#REF!</definedName>
    <definedName name="AAA_10">NA()</definedName>
    <definedName name="AAA_3">NA()</definedName>
    <definedName name="AAA_4">NA()</definedName>
    <definedName name="AAA_5">NA()</definedName>
    <definedName name="AAA_6">NA()</definedName>
    <definedName name="AAA_7">NA()</definedName>
    <definedName name="AAA_8">NA()</definedName>
    <definedName name="AAA_9">NA()</definedName>
    <definedName name="AAAA" localSheetId="4">'[59]PU (2)'!$F$10</definedName>
    <definedName name="aaaa">#REF!</definedName>
    <definedName name="AAAAA" localSheetId="4">'[57]A.P.U'!#REF!</definedName>
    <definedName name="aaaaa">#REF!</definedName>
    <definedName name="AAAAAA" localSheetId="4" hidden="1">{#N/A,#N/A,TRUE,"INGENIERIA";#N/A,#N/A,TRUE,"COMPRAS";#N/A,#N/A,TRUE,"DIRECCION";#N/A,#N/A,TRUE,"RESUMEN"}</definedName>
    <definedName name="aaaaaa">#REF!</definedName>
    <definedName name="AAAAAAAAAA">#REF!</definedName>
    <definedName name="AAAAAAAAAAAAAA">[60]PESOS!#REF!</definedName>
    <definedName name="AAAAAAAAAAAAAAAAAAAA">#REF!</definedName>
    <definedName name="AAAAAAAAAAAAAAAAAAFFFFFFFFFFFFFFF">#N/A</definedName>
    <definedName name="aaaaaaaaff" localSheetId="7" hidden="1">#REF!</definedName>
    <definedName name="aaaaaaaaff" localSheetId="5" hidden="1">#REF!</definedName>
    <definedName name="aaaaaaaaff" localSheetId="6" hidden="1">#REF!</definedName>
    <definedName name="aaaaaaaaff" hidden="1">#REF!</definedName>
    <definedName name="aaaaas" localSheetId="4" hidden="1">{"TAB1",#N/A,TRUE,"GENERAL";"TAB2",#N/A,TRUE,"GENERAL";"TAB3",#N/A,TRUE,"GENERAL";"TAB4",#N/A,TRUE,"GENERAL";"TAB5",#N/A,TRUE,"GENERAL"}</definedName>
    <definedName name="aaaaas" hidden="1">{"TAB1",#N/A,TRUE,"GENERAL";"TAB2",#N/A,TRUE,"GENERAL";"TAB3",#N/A,TRUE,"GENERAL";"TAB4",#N/A,TRUE,"GENERAL";"TAB5",#N/A,TRUE,"GENERAL"}</definedName>
    <definedName name="aaaaffdd" localSheetId="7" hidden="1">#REF!</definedName>
    <definedName name="aaaaffdd" localSheetId="5" hidden="1">#REF!</definedName>
    <definedName name="aaaaffdd" localSheetId="6" hidden="1">#REF!</definedName>
    <definedName name="aaaaffdd" hidden="1">#REF!</definedName>
    <definedName name="AAC" localSheetId="4">[7]AASHTO!$A$14:$F$17</definedName>
    <definedName name="AAC">#REF!</definedName>
    <definedName name="aaddad">#REF!</definedName>
    <definedName name="aaddd">#REF!</definedName>
    <definedName name="AADOQUINVEH">#REF!</definedName>
    <definedName name="AANDENES">#REF!</definedName>
    <definedName name="AAS" localSheetId="4" hidden="1">{#N/A,#N/A,TRUE,"INGENIERIA";#N/A,#N/A,TRUE,"COMPRAS";#N/A,#N/A,TRUE,"DIRECCION";#N/A,#N/A,TRUE,"RESUMEN"}</definedName>
    <definedName name="aas" hidden="1">{"TAB1",#N/A,TRUE,"GENERAL";"TAB2",#N/A,TRUE,"GENERAL";"TAB3",#N/A,TRUE,"GENERAL";"TAB4",#N/A,TRUE,"GENERAL";"TAB5",#N/A,TRUE,"GENERAL"}</definedName>
    <definedName name="AASA">#REF!</definedName>
    <definedName name="AB" localSheetId="4">#REF!</definedName>
    <definedName name="aB">#REF!</definedName>
    <definedName name="aba_1">#REF!</definedName>
    <definedName name="aba_2">#REF!</definedName>
    <definedName name="abc" localSheetId="4">#REF!</definedName>
    <definedName name="abc">#REF!</definedName>
    <definedName name="ABCD" localSheetId="4" hidden="1">#REF!</definedName>
    <definedName name="ABCD">#REF!</definedName>
    <definedName name="ABCDE" hidden="1">#REF!</definedName>
    <definedName name="ABFIN">#REF!</definedName>
    <definedName name="ABG" localSheetId="4">[7]AASHTO!$A$2:$F$5</definedName>
    <definedName name="ABG">#REF!</definedName>
    <definedName name="ABIN">#REF!</definedName>
    <definedName name="ABNA">#N/A</definedName>
    <definedName name="ABR">#REF!</definedName>
    <definedName name="abr00">[19]Dólar!#REF!</definedName>
    <definedName name="absc" localSheetId="4">[61]!absc</definedName>
    <definedName name="absc">#N/A</definedName>
    <definedName name="absc_">#N/A</definedName>
    <definedName name="absc_1">#N/A</definedName>
    <definedName name="ABSC1">#REF!</definedName>
    <definedName name="ABSC2">#REF!</definedName>
    <definedName name="ABSCF">#REF!</definedName>
    <definedName name="ABSCI">#REF!</definedName>
    <definedName name="Ac" localSheetId="4">#REF!</definedName>
    <definedName name="aC">#REF!</definedName>
    <definedName name="ACALZADA">#REF!</definedName>
    <definedName name="ACCE2">#REF!</definedName>
    <definedName name="ACCE4">#REF!</definedName>
    <definedName name="ACCE6">#REF!</definedName>
    <definedName name="ACCESORIOS_PARA__GASODOMESTICOS">#REF!</definedName>
    <definedName name="AccessButton">"INSUMOS"</definedName>
    <definedName name="AccessDatabase" localSheetId="4" hidden="1">"C:\C-314\VOLUMENES\volfin4.mdb"</definedName>
    <definedName name="AccessDatabase" hidden="1">"A:\SAIN.mdb"</definedName>
    <definedName name="acci">#REF!</definedName>
    <definedName name="acda">#REF!</definedName>
    <definedName name="ACE">#REF!</definedName>
    <definedName name="ACEITES">#REF!,#REF!,#REF!,#REF!,#REF!</definedName>
    <definedName name="ACERO" localSheetId="4">#REF!</definedName>
    <definedName name="ACERO">#REF!</definedName>
    <definedName name="Acero_pdr60">'[62]LISTADO '!$F$7</definedName>
    <definedName name="ACERO40">[63]PRECIOS!$B$52</definedName>
    <definedName name="ACERO60">#REF!</definedName>
    <definedName name="ACOM">#N/A</definedName>
    <definedName name="acondicionamientopozo">#REF!</definedName>
    <definedName name="ACT">#REF!</definedName>
    <definedName name="ACTA" localSheetId="4">[64]ID!$C$2</definedName>
    <definedName name="ACTA">#REF!</definedName>
    <definedName name="ACTA1" localSheetId="4">#REF!</definedName>
    <definedName name="ACTA1">"#REF!"</definedName>
    <definedName name="ACTA2" localSheetId="4">#REF!</definedName>
    <definedName name="ACTA2">"#REF!"</definedName>
    <definedName name="actamodifacion" localSheetId="4" hidden="1">{#N/A,#N/A,TRUE,"Unifilar"}</definedName>
    <definedName name="actamodifacion" hidden="1">{#N/A,#N/A,TRUE,"Unifilar"}</definedName>
    <definedName name="actas">#REF!</definedName>
    <definedName name="actipo">#REF!</definedName>
    <definedName name="ACTIVIDAD" localSheetId="4">#REF!</definedName>
    <definedName name="Actividad">#REF!</definedName>
    <definedName name="ACTIVIDADES">#REF!</definedName>
    <definedName name="activos">#REF!</definedName>
    <definedName name="actores">#REF!</definedName>
    <definedName name="actual" localSheetId="4">'[65]ESTADO RED'!#REF!</definedName>
    <definedName name="actual">#REF!</definedName>
    <definedName name="ACTV">#REF!</definedName>
    <definedName name="acumulado">#REF!</definedName>
    <definedName name="ACwvu.TAB1." hidden="1">#REF!</definedName>
    <definedName name="ACwvu.TAB10." hidden="1">#REF!</definedName>
    <definedName name="ACwvu.TAB2." hidden="1">#REF!</definedName>
    <definedName name="ACwvu.TAB3." hidden="1">#REF!</definedName>
    <definedName name="ACwvu.TAB4." hidden="1">#REF!</definedName>
    <definedName name="ACwvu.TAB5." hidden="1">#REF!</definedName>
    <definedName name="Ad" localSheetId="4">#REF!</definedName>
    <definedName name="aD">#REF!</definedName>
    <definedName name="Ad_Un">#REF!</definedName>
    <definedName name="ADAPTADOR_HEMBRA_P.V.C_1_2">#REF!</definedName>
    <definedName name="ADAPTADOR_MACHO_P.V.C_1_2">#REF!</definedName>
    <definedName name="Adaptador_pvc_1">'[66]LISTADO '!$F$56</definedName>
    <definedName name="Adaptador_pvc_1_2">'[66]LISTADO '!$F$54</definedName>
    <definedName name="Adaptador_pvc_2">'[66]LISTADO '!$F$49</definedName>
    <definedName name="adasd">#REF!</definedName>
    <definedName name="add">#REF!</definedName>
    <definedName name="AdditionalConstruction">#REF!</definedName>
    <definedName name="AdditionalCosts_Lumpsum">#REF!</definedName>
    <definedName name="AdditionalCosts_Percent">#REF!</definedName>
    <definedName name="ader">#REF!</definedName>
    <definedName name="adf" localSheetId="4" hidden="1">{TRUE,TRUE,-0.8,-17,618,378,FALSE,FALSE,TRUE,TRUE,0,33,#N/A,89,#N/A,14.5641025641026,175.058823529412,1,FALSE,FALSE,3,TRUE,1,FALSE,75,"Swvu.oil.","ACwvu.oil.",#N/A,FALSE,FALSE,0.196850393700787,0.196850393700787,0.196850393700787,0.196850393700787,2,"","",TRUE,TRUE,FALSE,FALSE,1,#N/A,1,1,"=R1C1:R248C39",FALSE,"Rwvu.oil.","Cwvu.oil.",FALSE,FALSE,FALSE,1,600,600,FALSE,FALSE,TRUE,TRUE,TRUE}</definedName>
    <definedName name="ADF">#REF!</definedName>
    <definedName name="ADFE" localSheetId="4">CONCRETOS!ERR</definedName>
    <definedName name="ADFE">"[0]!err"</definedName>
    <definedName name="ADFE_1">"[0]!err"</definedName>
    <definedName name="adfeef">#REF!</definedName>
    <definedName name="ADFGSDB" localSheetId="4" hidden="1">{"via1",#N/A,TRUE,"general";"via2",#N/A,TRUE,"general";"via3",#N/A,TRUE,"general"}</definedName>
    <definedName name="ADFGSDB" hidden="1">{"via1",#N/A,TRUE,"general";"via2",#N/A,TRUE,"general";"via3",#N/A,TRUE,"general"}</definedName>
    <definedName name="ADI">#REF!</definedName>
    <definedName name="Adm" localSheetId="4">[67]PRESUPUESTO!$F$97</definedName>
    <definedName name="Adm">#REF!</definedName>
    <definedName name="ADM1OOO">#REF!</definedName>
    <definedName name="ADMI">#REF!</definedName>
    <definedName name="ADMIN">#REF!</definedName>
    <definedName name="administracion" localSheetId="4">[37]PUC!$A$25:$A$172</definedName>
    <definedName name="ADMINISTRACION">#REF!</definedName>
    <definedName name="ADMINISTRADOR" localSheetId="4">[68]CUMPLIMIENTO!$C$5</definedName>
    <definedName name="ADMINISTRADOR">#REF!</definedName>
    <definedName name="ADMINISTRADOR_VIAL__ARMANDO_SANCHEZ_SANCHEZ" localSheetId="4">[69]INDICMICROEMP!$A$20</definedName>
    <definedName name="ADMINISTRADOR_VIAL__ARMANDO_SANCHEZ_SANCHEZ">#REF!</definedName>
    <definedName name="Admon" localSheetId="4">#REF!</definedName>
    <definedName name="admon">#REF!</definedName>
    <definedName name="admon1" localSheetId="4">[70]DATOS!$B$16</definedName>
    <definedName name="admon1">#REF!</definedName>
    <definedName name="adoc1">#REF!</definedName>
    <definedName name="ADOC125">#REF!</definedName>
    <definedName name="adoq" localSheetId="4">#N/A</definedName>
    <definedName name="adoq">#REF!</definedName>
    <definedName name="ADSAD" localSheetId="4" hidden="1">{"TAB1",#N/A,TRUE,"GENERAL";"TAB2",#N/A,TRUE,"GENERAL";"TAB3",#N/A,TRUE,"GENERAL";"TAB4",#N/A,TRUE,"GENERAL";"TAB5",#N/A,TRUE,"GENERAL"}</definedName>
    <definedName name="ADSAD" hidden="1">{"TAB1",#N/A,TRUE,"GENERAL";"TAB2",#N/A,TRUE,"GENERAL";"TAB3",#N/A,TRUE,"GENERAL";"TAB4",#N/A,TRUE,"GENERAL";"TAB5",#N/A,TRUE,"GENERAL"}</definedName>
    <definedName name="Advance">#REF!</definedName>
    <definedName name="Ae" localSheetId="4">#REF!</definedName>
    <definedName name="AE">"#REF!"</definedName>
    <definedName name="AE_1">"#REF!"</definedName>
    <definedName name="AEA">#REF!</definedName>
    <definedName name="aefa" localSheetId="4" hidden="1">{"via1",#N/A,TRUE,"general";"via2",#N/A,TRUE,"general";"via3",#N/A,TRUE,"general"}</definedName>
    <definedName name="aefa" hidden="1">{"via1",#N/A,TRUE,"general";"via2",#N/A,TRUE,"general";"via3",#N/A,TRUE,"general"}</definedName>
    <definedName name="AEH">#REF!</definedName>
    <definedName name="AER" localSheetId="4">CONCRETOS!ERR</definedName>
    <definedName name="AER">"[0]!err"</definedName>
    <definedName name="AER_1">"[0]!err"</definedName>
    <definedName name="aergdezs">#REF!</definedName>
    <definedName name="Af">#REF!</definedName>
    <definedName name="AFac.p">#REF!</definedName>
    <definedName name="afdsw" localSheetId="4" hidden="1">{"TAB1",#N/A,TRUE,"GENERAL";"TAB2",#N/A,TRUE,"GENERAL";"TAB3",#N/A,TRUE,"GENERAL";"TAB4",#N/A,TRUE,"GENERAL";"TAB5",#N/A,TRUE,"GENERAL"}</definedName>
    <definedName name="afdsw" hidden="1">{"TAB1",#N/A,TRUE,"GENERAL";"TAB2",#N/A,TRUE,"GENERAL";"TAB3",#N/A,TRUE,"GENERAL";"TAB4",#N/A,TRUE,"GENERAL";"TAB5",#N/A,TRUE,"GENERAL"}</definedName>
    <definedName name="Afe">'[71]2009 Jagua'!$C$2:$C$27</definedName>
    <definedName name="afecompletions">#REF!</definedName>
    <definedName name="Ag">#REF!</definedName>
    <definedName name="agdsgg" localSheetId="4" hidden="1">{"via1",#N/A,TRUE,"general";"via2",#N/A,TRUE,"general";"via3",#N/A,TRUE,"general"}</definedName>
    <definedName name="agdsgg" hidden="1">{"via1",#N/A,TRUE,"general";"via2",#N/A,TRUE,"general";"via3",#N/A,TRUE,"general"}</definedName>
    <definedName name="AGO">#REF!</definedName>
    <definedName name="ago00">[19]Dólar!#REF!</definedName>
    <definedName name="Agregado_grueso">'[62]LISTADO '!$F$6</definedName>
    <definedName name="AGREGADOS_PÉTREOS">#REF!</definedName>
    <definedName name="Agua" localSheetId="4">'[62]LISTADO '!$F$5</definedName>
    <definedName name="AGUA">#REF!</definedName>
    <definedName name="Ah" localSheetId="4">#REF!</definedName>
    <definedName name="ah">#REF!</definedName>
    <definedName name="ahe" localSheetId="4">#REF!</definedName>
    <definedName name="ahe">#REF!</definedName>
    <definedName name="AHER">[72]HER!$A:$C</definedName>
    <definedName name="ahyduyjk" hidden="1">{"'$OC'!$B$7:$O$53","'OC'!$A$14:$D$27","'OC'!$A$14:$D$27","'OC'!$A$14:$D$27"}</definedName>
    <definedName name="Ai">#REF!</definedName>
    <definedName name="AI_LT">#REF!</definedName>
    <definedName name="AI_SE">#REF!</definedName>
    <definedName name="AI_TEL">#REF!</definedName>
    <definedName name="AIRE">#REF!</definedName>
    <definedName name="AIU" localSheetId="4">#REF!</definedName>
    <definedName name="AIU">#REF!</definedName>
    <definedName name="AIU_EdeM">#REF!</definedName>
    <definedName name="AIU_Linea">#REF!</definedName>
    <definedName name="AIU_SE">#REF!</definedName>
    <definedName name="AIU_Tele">#REF!</definedName>
    <definedName name="aj" localSheetId="4">#REF!</definedName>
    <definedName name="aj">#REF!</definedName>
    <definedName name="AjustDelAIU">#REF!</definedName>
    <definedName name="AJUSTE">#REF!</definedName>
    <definedName name="Ajusteinf" hidden="1">{#N/A,#N/A,FALSE,"Costos Productos 6A";#N/A,#N/A,FALSE,"Costo Unitario Total H-94-12"}</definedName>
    <definedName name="AJUSTPTO" hidden="1">{#N/A,#N/A,FALSE,"Costos Productos 6A";#N/A,#N/A,FALSE,"Costo Unitario Total H-94-12"}</definedName>
    <definedName name="Ak">#REF!</definedName>
    <definedName name="alam">#REF!</definedName>
    <definedName name="ALAMBRE">#REF!</definedName>
    <definedName name="ALAMBRE_">#REF!</definedName>
    <definedName name="Alambre_N_12">'[66]LISTADO '!$F$61</definedName>
    <definedName name="Alambre_N_14">'[66]LISTADO '!$F$62</definedName>
    <definedName name="Alambre_negro">'[62]LISTADO '!$F$24</definedName>
    <definedName name="alampuas">[73]lisprecios!#REF!</definedName>
    <definedName name="alc" localSheetId="4">[74]!absc</definedName>
    <definedName name="alc">#REF!</definedName>
    <definedName name="ALICIA" localSheetId="4">#REF!</definedName>
    <definedName name="ALICIA">#REF!</definedName>
    <definedName name="ALTA">3</definedName>
    <definedName name="aLTERNATIVA" localSheetId="4" hidden="1">[34]DATOS!#REF!</definedName>
    <definedName name="ALTERNATIVA">#REF!</definedName>
    <definedName name="ALTO">#REF!</definedName>
    <definedName name="altosutro">#REF!</definedName>
    <definedName name="altura" localSheetId="4">#REF!</definedName>
    <definedName name="altura">#REF!</definedName>
    <definedName name="altura_foso">#REF!</definedName>
    <definedName name="alturaarena">#REF!</definedName>
    <definedName name="ALTURAPLACAS">#REF!</definedName>
    <definedName name="ALUMTE">#REF!</definedName>
    <definedName name="Am">#REF!</definedName>
    <definedName name="amAnterAntic">#REF!</definedName>
    <definedName name="AMAT">[72]MAT!$A:$C</definedName>
    <definedName name="AMBIENTAL" localSheetId="4">#REF!</definedName>
    <definedName name="AMBIENTAL">#REF!</definedName>
    <definedName name="amorant">#REF!</definedName>
    <definedName name="amorAnteriorAntic">#REF!</definedName>
    <definedName name="amoranticipo">#REF!</definedName>
    <definedName name="amortanteriores">#REF!</definedName>
    <definedName name="amortanteriorre">#REF!</definedName>
    <definedName name="AmorTanticipo">#REF!</definedName>
    <definedName name="amortiz">#REF!</definedName>
    <definedName name="amortizacion">#REF!</definedName>
    <definedName name="An">#REF!</definedName>
    <definedName name="ANA">#REF!</definedName>
    <definedName name="ANABANCO">'[75]ANALISIS RESUMIDOS'!$A$2:$D$2609</definedName>
    <definedName name="anal.2">#REF!</definedName>
    <definedName name="ANALBSW">'[39]MANO DE OBRA'!$F$86</definedName>
    <definedName name="ANALI">#REF!</definedName>
    <definedName name="Analis">#REF!</definedName>
    <definedName name="ANALISIS">#REF!</definedName>
    <definedName name="ANALISIS__DE__PRECIOS__UNITARIOS">#N/A</definedName>
    <definedName name="ANALISIS_UNITARIOS">#REF!</definedName>
    <definedName name="Analyst" hidden="1">#REF!</definedName>
    <definedName name="ancho">#REF!</definedName>
    <definedName name="anchodesarenador">#REF!</definedName>
    <definedName name="ANCHOPLACAS">#REF!</definedName>
    <definedName name="anchosutro">#REF!</definedName>
    <definedName name="ANCLAJE">#REF!</definedName>
    <definedName name="Andamios">'[62]LISTADO '!$L$7</definedName>
    <definedName name="andenes">#REF!</definedName>
    <definedName name="ANDENESV">#REF!</definedName>
    <definedName name="Andres123">#REF!</definedName>
    <definedName name="ANE" localSheetId="4">'[76]ANEXO 7'!#REF!</definedName>
    <definedName name="ANE">#REF!</definedName>
    <definedName name="ANEXO21">#REF!</definedName>
    <definedName name="ANEXO4">#REF!</definedName>
    <definedName name="Angulo_de_platina__1_x1_x1_8">'[77]L. MAT.'!#REF!</definedName>
    <definedName name="ANOMarch02">#REF!</definedName>
    <definedName name="ANOPLMarch02">#REF!</definedName>
    <definedName name="ANORev2">#REF!</definedName>
    <definedName name="ANOTB_JUN01">#REF!</definedName>
    <definedName name="ANOUNO">#REF!</definedName>
    <definedName name="anscount" localSheetId="4" hidden="1">10</definedName>
    <definedName name="anscount" hidden="1">1</definedName>
    <definedName name="AntCach">#REF!</definedName>
    <definedName name="ANTIC" localSheetId="4">'[78]1'!#REF!</definedName>
    <definedName name="ANTIC">#REF!</definedName>
    <definedName name="AnticAdic">#REF!</definedName>
    <definedName name="ANTICIPO" localSheetId="4">CONCRETOS!ERR</definedName>
    <definedName name="anticipo">#REF!</definedName>
    <definedName name="ANTICIPO_1">"[0]!err"</definedName>
    <definedName name="ANTICIPO01">[21]DATOS!$E$40</definedName>
    <definedName name="ANTICIPO02">[21]DATOS!$E$82</definedName>
    <definedName name="anticorrosiva">[73]lisprecios!#REF!</definedName>
    <definedName name="Anticorrosivo">'[66]LISTADO '!$F$96</definedName>
    <definedName name="ANTONIA">#N/A</definedName>
    <definedName name="Añ">#REF!</definedName>
    <definedName name="año" localSheetId="4">'[65]ESTADO RED'!#REF!</definedName>
    <definedName name="AÑO">#REF!</definedName>
    <definedName name="año1" localSheetId="4">'[79]ESTADO RED'!#REF!</definedName>
    <definedName name="año1">#REF!</definedName>
    <definedName name="AÑOWUIE" localSheetId="4">'[80]Res-Accide-10'!$R$2:$R$7</definedName>
    <definedName name="AÑOWUIE">#REF!</definedName>
    <definedName name="Ao" localSheetId="4">#REF!</definedName>
    <definedName name="ao">#REF!</definedName>
    <definedName name="AOMC">#REF!</definedName>
    <definedName name="AOMI">#REF!</definedName>
    <definedName name="Ap">#REF!</definedName>
    <definedName name="APac.c2002">#REF!</definedName>
    <definedName name="APac.c2003">#REF!</definedName>
    <definedName name="APac.p">#REF!</definedName>
    <definedName name="apaiy">#REF!</definedName>
    <definedName name="APB">#REF!</definedName>
    <definedName name="APER">[72]PER!$A:$C</definedName>
    <definedName name="APERTURA">'[39]1.1'!#REF!</definedName>
    <definedName name="APIAY">[81]PESOS!$I$5:$L$1087</definedName>
    <definedName name="APIJA">#REF!</definedName>
    <definedName name="APIQUES">#REF!</definedName>
    <definedName name="APIQUES.">#REF!</definedName>
    <definedName name="APR">[82]dts!$B$25</definedName>
    <definedName name="aprdata">#REF!</definedName>
    <definedName name="APU" localSheetId="4">[83]MATERIALES!$A$10:$A$12</definedName>
    <definedName name="APU">#REF!</definedName>
    <definedName name="apu_cerraduras">[84]APU!$F$2403</definedName>
    <definedName name="apu_cieloraso_tablilla_pino">[84]APU!$F$1201</definedName>
    <definedName name="apu_columna_confinamiento">[84]APU!$F$659</definedName>
    <definedName name="apu_combo_ap_sanit">[84]APU!$F$2416</definedName>
    <definedName name="apu_cubierta_ondulit">[84]APU!$F$1105</definedName>
    <definedName name="apu_cubierta_zinc">[84]APU!$F$1145</definedName>
    <definedName name="apu_demolicion_pañete">[84]APU!$F$44</definedName>
    <definedName name="APU_directos">#REF!</definedName>
    <definedName name="apu_ducha_sencilla">[84]APU!$F$2623</definedName>
    <definedName name="apu_guardaescobas_madera">[84]APU!$F$1749</definedName>
    <definedName name="apu_herramientas">[84]APU!$F$3354</definedName>
    <definedName name="apu_lampara_2x48">[84]APU!$F$3237</definedName>
    <definedName name="apu_lampara_2x96">[84]APU!$F$3245</definedName>
    <definedName name="apu_levante_bloque_10">[84]APU!$F$900</definedName>
    <definedName name="apu_marco_puerta">[84]APU!$F$2292</definedName>
    <definedName name="apu_pintura_cieloraso_esmalte">[84]APU!$F$2946</definedName>
    <definedName name="apu_pintura_marcos">[84]APU!$F$2908</definedName>
    <definedName name="apu_pintura_rejas_anticorrosivo">[84]APU!$F$2871</definedName>
    <definedName name="apu_salida_alumbrado">[84]APU!$F$3122</definedName>
    <definedName name="apu_salida_tomacorriente">[84]APU!$F$3137</definedName>
    <definedName name="apu_tablero_10_circuitos">[84]APU!$F$3192</definedName>
    <definedName name="apu_toma_telefonico">[84]APU!$F$3170</definedName>
    <definedName name="apu_ventilador">[84]APU!$F$3253</definedName>
    <definedName name="apu_viga_amarre_sobre_muros15">[84]APU!$F$758</definedName>
    <definedName name="APU221.1" localSheetId="4">#N/A</definedName>
    <definedName name="APU221.1">#REF!</definedName>
    <definedName name="APU221.2" localSheetId="4">#N/A</definedName>
    <definedName name="APU221.2">#REF!</definedName>
    <definedName name="APU5P">#REF!</definedName>
    <definedName name="APUCANALS">#REF!</definedName>
    <definedName name="apucosto" comment="para sacar el costo del apu">#REF!</definedName>
    <definedName name="APUDES">#REF!</definedName>
    <definedName name="APUO" hidden="1">#REF!</definedName>
    <definedName name="APUSEDIMENS">#REF!</definedName>
    <definedName name="Aq" localSheetId="4">#REF!</definedName>
    <definedName name="aq">[0]!err</definedName>
    <definedName name="aq_1">"[0]!err"</definedName>
    <definedName name="aqaq" localSheetId="4" hidden="1">{"TAB1",#N/A,TRUE,"GENERAL";"TAB2",#N/A,TRUE,"GENERAL";"TAB3",#N/A,TRUE,"GENERAL";"TAB4",#N/A,TRUE,"GENERAL";"TAB5",#N/A,TRUE,"GENERAL"}</definedName>
    <definedName name="aqaq" hidden="1">{"TAB1",#N/A,TRUE,"GENERAL";"TAB2",#N/A,TRUE,"GENERAL";"TAB3",#N/A,TRUE,"GENERAL";"TAB4",#N/A,TRUE,"GENERAL";"TAB5",#N/A,TRUE,"GENERAL"}</definedName>
    <definedName name="Ar">#REF!</definedName>
    <definedName name="ARANCEL">#REF!</definedName>
    <definedName name="arauca">#REF!</definedName>
    <definedName name="ARBOL">'[39]MANO DE OBRA'!$F$97</definedName>
    <definedName name="ARCH">#REF!</definedName>
    <definedName name="arcilla">#REF!</definedName>
    <definedName name="AREA">#REF!</definedName>
    <definedName name="Area_canal">#REF!</definedName>
    <definedName name="Área_de_Cantidades">#REF!</definedName>
    <definedName name="_xlnm.Extract" localSheetId="4">#REF!</definedName>
    <definedName name="_xlnm.Extract">#REF!</definedName>
    <definedName name="_xlnm.Print_Area" localSheetId="8">AIU!$A$1:$G$54</definedName>
    <definedName name="_xlnm.Print_Area" localSheetId="3">'APUS Mobiliario'!$B$1:$J$404</definedName>
    <definedName name="_xlnm.Print_Area" localSheetId="1">'APUS Obras Civiles'!$B$1:$J$3680</definedName>
    <definedName name="_xlnm.Print_Area" localSheetId="4">CONCRETOS!$A$1:$E$119</definedName>
    <definedName name="_xlnm.Print_Area" localSheetId="7">'Cotizaciones Carpintería'!$A$1:$K$14</definedName>
    <definedName name="_xlnm.Print_Area" localSheetId="10">FM!$A$1:$I$54</definedName>
    <definedName name="_xlnm.Print_Area" localSheetId="11">'Herramientas y Equipos'!$A$1:$F$57</definedName>
    <definedName name="_xlnm.Print_Area" localSheetId="5">Insumos!$A$1:$F$208</definedName>
    <definedName name="_xlnm.Print_Area" localSheetId="6">'Insumos Mobiliario'!$A$1:$F$25</definedName>
    <definedName name="_xlnm.Print_Area" localSheetId="9">'INTERVENTORIA EL CEDRO'!$A$1:$M$32</definedName>
    <definedName name="_xlnm.Print_Area" localSheetId="12">'Mano de Obra'!$A$1:$N$153</definedName>
    <definedName name="_xlnm.Print_Area" localSheetId="2">'P. Mobiliario Consultorios'!$A$1:$H$33</definedName>
    <definedName name="_xlnm.Print_Area" localSheetId="0">'P. Obras Civiles'!$A$1:$H$142</definedName>
    <definedName name="_xlnm.Print_Area" localSheetId="13">Señalización!$A$1:$D$23</definedName>
    <definedName name="_xlnm.Print_Area">#REF!</definedName>
    <definedName name="Área_Impactada">#REF!</definedName>
    <definedName name="Areatotal">#REF!</definedName>
    <definedName name="Aref">#REF!</definedName>
    <definedName name="ARELAL">[85]APU!$G$1096</definedName>
    <definedName name="Arena" localSheetId="4">'[62]LISTADO '!$F$4</definedName>
    <definedName name="ARENA">#REF!</definedName>
    <definedName name="arg" hidden="1">[86]MI!#REF!</definedName>
    <definedName name="arial">#REF!</definedName>
    <definedName name="armuve">[0]!err</definedName>
    <definedName name="ARPROT">#REF!</definedName>
    <definedName name="Arrendamiento">#REF!</definedName>
    <definedName name="ArrendamientoCostos">#REF!</definedName>
    <definedName name="As" localSheetId="4">#REF!</definedName>
    <definedName name="as">#REF!</definedName>
    <definedName name="ASA">#REF!</definedName>
    <definedName name="asaas">#REF!</definedName>
    <definedName name="asas" localSheetId="4">#REF!</definedName>
    <definedName name="ASAS">#REF!</definedName>
    <definedName name="asasasa">#REF!</definedName>
    <definedName name="asasasas">#REF!</definedName>
    <definedName name="asasasasa">#REF!</definedName>
    <definedName name="asaSASASAS" localSheetId="4">#REF!</definedName>
    <definedName name="asasasasas">#REF!</definedName>
    <definedName name="ASASDA" hidden="1">{"cprgas",#N/A,FALSE,"CPR_E";"cprwat",#N/A,FALSE,"CPR_E";"oilcpr",#N/A,FALSE,"CPR_E";"norwat",#N/A,FALSE,"CPR_E";"norgas",#N/A,FALSE,"CPR_E";"noroil",#N/A,FALSE,"CPR_E";"surwat",#N/A,FALSE,"CPR_E";"surgas",#N/A,FALSE,"CPR_E";"suroil",#N/A,FALSE,"CPR_E";"puriwat",#N/A,FALSE,"CPR_E";"purigas",#N/A,FALSE,"CPR_E";"purioil",#N/A,FALSE,"CPR_E"}</definedName>
    <definedName name="ASB" localSheetId="4">[7]AASHTO!$A$8:$F$11</definedName>
    <definedName name="ASB">#REF!</definedName>
    <definedName name="asd" localSheetId="4">#REF!</definedName>
    <definedName name="asd">{"via1",#N/A,TRUE,"general";"via2",#N/A,TRUE,"general";"via3",#N/A,TRUE,"general"}</definedName>
    <definedName name="ASDA" localSheetId="4" hidden="1">{"via1",#N/A,TRUE,"general";"via2",#N/A,TRUE,"general";"via3",#N/A,TRUE,"general"}</definedName>
    <definedName name="ASDA" hidden="1">{"via1",#N/A,TRUE,"general";"via2",#N/A,TRUE,"general";"via3",#N/A,TRUE,"general"}</definedName>
    <definedName name="asdasd" localSheetId="4" hidden="1">{"TAB1",#N/A,TRUE,"GENERAL";"TAB2",#N/A,TRUE,"GENERAL";"TAB3",#N/A,TRUE,"GENERAL";"TAB4",#N/A,TRUE,"GENERAL";"TAB5",#N/A,TRUE,"GENERAL"}</definedName>
    <definedName name="asdasd" hidden="1">{"TAB1",#N/A,TRUE,"GENERAL";"TAB2",#N/A,TRUE,"GENERAL";"TAB3",#N/A,TRUE,"GENERAL";"TAB4",#N/A,TRUE,"GENERAL";"TAB5",#N/A,TRUE,"GENERAL"}</definedName>
    <definedName name="asdd">#REF!</definedName>
    <definedName name="ASDF" localSheetId="4">#N/A</definedName>
    <definedName name="asdf" hidden="1">{"via1",#N/A,TRUE,"general";"via2",#N/A,TRUE,"general";"via3",#N/A,TRUE,"general"}</definedName>
    <definedName name="asdfa" localSheetId="4" hidden="1">{"via1",#N/A,TRUE,"general";"via2",#N/A,TRUE,"general";"via3",#N/A,TRUE,"general"}</definedName>
    <definedName name="asdfa" hidden="1">{"via1",#N/A,TRUE,"general";"via2",#N/A,TRUE,"general";"via3",#N/A,TRUE,"general"}</definedName>
    <definedName name="asdfasdfsadf" hidden="1">#REF!</definedName>
    <definedName name="ASDFGHJKLÑ">[0]!err</definedName>
    <definedName name="asdfñk" localSheetId="4">[87]!absc</definedName>
    <definedName name="asdfñk">#N/A</definedName>
    <definedName name="asf">#REF!</definedName>
    <definedName name="ASFALTO" localSheetId="4">'[88]5.2'!$D$21</definedName>
    <definedName name="ASFALTO">#REF!</definedName>
    <definedName name="asfasd" localSheetId="4" hidden="1">{"via1",#N/A,TRUE,"general";"via2",#N/A,TRUE,"general";"via3",#N/A,TRUE,"general"}</definedName>
    <definedName name="asfasd" hidden="1">{"via1",#N/A,TRUE,"general";"via2",#N/A,TRUE,"general";"via3",#N/A,TRUE,"general"}</definedName>
    <definedName name="asfasdl" localSheetId="4"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4" hidden="1">{"TAB1",#N/A,TRUE,"GENERAL";"TAB2",#N/A,TRUE,"GENERAL";"TAB3",#N/A,TRUE,"GENERAL";"TAB4",#N/A,TRUE,"GENERAL";"TAB5",#N/A,TRUE,"GENERAL"}</definedName>
    <definedName name="asff" hidden="1">{"TAB1",#N/A,TRUE,"GENERAL";"TAB2",#N/A,TRUE,"GENERAL";"TAB3",#N/A,TRUE,"GENERAL";"TAB4",#N/A,TRUE,"GENERAL";"TAB5",#N/A,TRUE,"GENERAL"}</definedName>
    <definedName name="asfghjoi" localSheetId="4" hidden="1">{"via1",#N/A,TRUE,"general";"via2",#N/A,TRUE,"general";"via3",#N/A,TRUE,"general"}</definedName>
    <definedName name="asfghjoi" hidden="1">{"via1",#N/A,TRUE,"general";"via2",#N/A,TRUE,"general";"via3",#N/A,TRUE,"general"}</definedName>
    <definedName name="ASH">#REF!</definedName>
    <definedName name="AsistenciaCarretera">#REF!</definedName>
    <definedName name="AsistenciaCostos">#REF!</definedName>
    <definedName name="asojkdr" localSheetId="4" hidden="1">{"TAB1",#N/A,TRUE,"GENERAL";"TAB2",#N/A,TRUE,"GENERAL";"TAB3",#N/A,TRUE,"GENERAL";"TAB4",#N/A,TRUE,"GENERAL";"TAB5",#N/A,TRUE,"GENERAL"}</definedName>
    <definedName name="asojkdr" hidden="1">{"TAB1",#N/A,TRUE,"GENERAL";"TAB2",#N/A,TRUE,"GENERAL";"TAB3",#N/A,TRUE,"GENERAL";"TAB4",#N/A,TRUE,"GENERAL";"TAB5",#N/A,TRUE,"GENERAL"}</definedName>
    <definedName name="ass" hidden="1">#REF!</definedName>
    <definedName name="assdf">#REF!</definedName>
    <definedName name="assetclass">#REF!</definedName>
    <definedName name="assetclass2">#REF!</definedName>
    <definedName name="assetclass3">#REF!</definedName>
    <definedName name="astrid">#N/A</definedName>
    <definedName name="At" localSheetId="4">#REF!</definedName>
    <definedName name="at">#REF!</definedName>
    <definedName name="ATenerEnCuenta">'[89]IMPUESTOS Y VR TOTAL'!$B$66:$E$88</definedName>
    <definedName name="ATERR">#REF!</definedName>
    <definedName name="ATRS">[72]TRANS!$A:$D</definedName>
    <definedName name="au" localSheetId="8">#REF!</definedName>
    <definedName name="Au" localSheetId="4">#REF!</definedName>
    <definedName name="AU" hidden="1">{"'Sheet1'!$A$1:$G$85"}</definedName>
    <definedName name="AUFTRAG">#REF!</definedName>
    <definedName name="AUFTRAGTIT">#REF!</definedName>
    <definedName name="AUI">#REF!</definedName>
    <definedName name="Aumento">'[90]Vía de Acceso'!$O$7</definedName>
    <definedName name="aur" localSheetId="4">#REF!</definedName>
    <definedName name="aur">#REF!</definedName>
    <definedName name="AUTO">#REF!</definedName>
    <definedName name="auto1" localSheetId="4">#REF!</definedName>
    <definedName name="auto1">#REF!</definedName>
    <definedName name="auto123">#REF!</definedName>
    <definedName name="auto2" localSheetId="4">#REF!</definedName>
    <definedName name="auto2">#REF!</definedName>
    <definedName name="AUXILIARES">[91]AUXILIARES!$A$2:$A$4</definedName>
    <definedName name="AUXILIARESTOTAL">[91]AUXILIARES!$A$2:$D$4</definedName>
    <definedName name="av" localSheetId="4">#REF!</definedName>
    <definedName name="av">#REF!</definedName>
    <definedName name="AVal.c2002">#REF!</definedName>
    <definedName name="AVal.c2003">#REF!</definedName>
    <definedName name="AVal.p">#REF!</definedName>
    <definedName name="AVANCE">#REF!</definedName>
    <definedName name="Avance_por_item">#REF!,#REF!,#REF!,#REF!,#REF!,#REF!,#REF!,#REF!,#REF!,#REF!,#REF!,#REF!,#REF!,#REF!,#REF!,#REF!,#REF!,#REF!</definedName>
    <definedName name="Avances_Totales">#REF!,#REF!,#REF!,#REF!,#REF!,#REF!,#REF!,#REF!,#REF!,#REF!,#REF!,#REF!,#REF!,#REF!,#REF!,#REF!,#REF!,#REF!</definedName>
    <definedName name="AVIGA">#REF!</definedName>
    <definedName name="AVsc">#REF!</definedName>
    <definedName name="AW">#REF!</definedName>
    <definedName name="awergww">#REF!</definedName>
    <definedName name="Ax" localSheetId="4">#REF!</definedName>
    <definedName name="ax">#REF!</definedName>
    <definedName name="Ay" localSheetId="4">#REF!</definedName>
    <definedName name="AY">#REF!</definedName>
    <definedName name="AYU" localSheetId="4">#REF!</definedName>
    <definedName name="AYU">#REF!</definedName>
    <definedName name="AYU_FBC">#REF!</definedName>
    <definedName name="ayudante" localSheetId="4">'[62]M.O.'!$F$18</definedName>
    <definedName name="AYUDANTE">#REF!</definedName>
    <definedName name="AyudanteHR" localSheetId="4">[92]F.Prestacional!$E$11</definedName>
    <definedName name="AyudanteHR">#REF!</definedName>
    <definedName name="AYUDATE">#REF!</definedName>
    <definedName name="azaz" localSheetId="4" hidden="1">{"TAB1",#N/A,TRUE,"GENERAL";"TAB2",#N/A,TRUE,"GENERAL";"TAB3",#N/A,TRUE,"GENERAL";"TAB4",#N/A,TRUE,"GENERAL";"TAB5",#N/A,TRUE,"GENERAL"}</definedName>
    <definedName name="azaz" hidden="1">{"TAB1",#N/A,TRUE,"GENERAL";"TAB2",#N/A,TRUE,"GENERAL";"TAB3",#N/A,TRUE,"GENERAL";"TAB4",#N/A,TRUE,"GENERAL";"TAB5",#N/A,TRUE,"GENERAL"}</definedName>
    <definedName name="Azimut">#REF!</definedName>
    <definedName name="b" localSheetId="4">'[5]CALCULO POI'!#REF!</definedName>
    <definedName name="B">{"via1",#N/A,TRUE,"general";"via2",#N/A,TRUE,"general";"via3",#N/A,TRUE,"general"}</definedName>
    <definedName name="B.DATOS">[5]BS.DATOS!$B$5:$N$30</definedName>
    <definedName name="B_1">"#REF!"</definedName>
    <definedName name="B_impresión_IM">#REF!</definedName>
    <definedName name="B4450.">#REF!</definedName>
    <definedName name="Ba">#REF!</definedName>
    <definedName name="BAJA">#REF!</definedName>
    <definedName name="balancemod">#REF!</definedName>
    <definedName name="BALASTO">#REF!</definedName>
    <definedName name="baldosa">[73]lisprecios!#REF!</definedName>
    <definedName name="BALDOSIN">#REF!</definedName>
    <definedName name="Ballincourt">'[93]REF - Listas'!$B$13:$B$23</definedName>
    <definedName name="balmod">#REF!</definedName>
    <definedName name="BANCO">#REF!</definedName>
    <definedName name="Banda2">#REF!</definedName>
    <definedName name="Banda2a">#REF!</definedName>
    <definedName name="BANDEJA">#REF!</definedName>
    <definedName name="BARCAZA">#REF!</definedName>
    <definedName name="BARGE">#REF!</definedName>
    <definedName name="BARTUB10M">#REF!</definedName>
    <definedName name="BARTUB8M">#REF!</definedName>
    <definedName name="BARZALOZA" localSheetId="4" hidden="1">{#N/A,#N/A,TRUE,"Unifilar"}</definedName>
    <definedName name="BARZALOZA" hidden="1">{#N/A,#N/A,TRUE,"Unifilar"}</definedName>
    <definedName name="BAS_CARR">[94]CARROS!$A$1:$C$42</definedName>
    <definedName name="BASAITEMS1">#REF!</definedName>
    <definedName name="BASE">#REF!</definedName>
    <definedName name="BASE.MATERIALES2">#REF!</definedName>
    <definedName name="BASE_DATOS">'[95]BASE DE INSUMOS IDRD'!$A$7:$I$10933</definedName>
    <definedName name="Base_datos_DU">#REF!</definedName>
    <definedName name="Base_datos_IM">#REF!</definedName>
    <definedName name="base_datos_t45">[96]CALIDAD!#REF!</definedName>
    <definedName name="BASE_DE_DATOS">#REF!</definedName>
    <definedName name="Base_Mat">#REF!</definedName>
    <definedName name="Base_MO">#REF!</definedName>
    <definedName name="base_VaR">#REF!</definedName>
    <definedName name="BASE1" localSheetId="4">'[97]INSUMOS  DEL PROYECTO'!$A$15:$C$10357</definedName>
    <definedName name="BASE1">#REF!</definedName>
    <definedName name="BASE2" localSheetId="4">#REF!</definedName>
    <definedName name="BASE2">#REF!</definedName>
    <definedName name="BASE22" localSheetId="4">#REF!</definedName>
    <definedName name="BASE22">#REF!</definedName>
    <definedName name="BASECERO">[37]LISTA!$C$10:$Q$90</definedName>
    <definedName name="BaseDate">[98]Parameters!$D$17</definedName>
    <definedName name="BASEDATOS">#REF!</definedName>
    <definedName name="BaseDatos_Ore1">'[99]BD100-45'!#REF!</definedName>
    <definedName name="BaseDatos_T831">'[100]BD100-45-P1'!#REF!</definedName>
    <definedName name="_xlnm.Database" localSheetId="4">#REF!</definedName>
    <definedName name="_xlnm.Database">#REF!</definedName>
    <definedName name="BASEEQUIP">#REF!</definedName>
    <definedName name="BASEGRAV">#REF!</definedName>
    <definedName name="BASEM.OBRA">#REF!</definedName>
    <definedName name="BASEMANODEOBRA">'[101]IV. MANO DE OBRA'!$A$2:$E$103</definedName>
    <definedName name="BASEMAT">#REF!</definedName>
    <definedName name="BasePeriod">#REF!</definedName>
    <definedName name="BASEQUIPOS">'[101]I. EQUIPOS'!$A$2:$D$100</definedName>
    <definedName name="BB" localSheetId="4">#REF!</definedName>
    <definedName name="BB">#REF!</definedName>
    <definedName name="BBAT125">#REF!</definedName>
    <definedName name="BBAT24">#REF!</definedName>
    <definedName name="bbb">#REF!</definedName>
    <definedName name="bbbbbb" localSheetId="4" hidden="1">{"via1",#N/A,TRUE,"general";"via2",#N/A,TRUE,"general";"via3",#N/A,TRUE,"general"}</definedName>
    <definedName name="bbbbbb" hidden="1">{"via1",#N/A,TRUE,"general";"via2",#N/A,TRUE,"general";"via3",#N/A,TRUE,"general"}</definedName>
    <definedName name="BBBBBBBB">#REF!</definedName>
    <definedName name="BBBBBBBBBBBBBBBHHHHHHHHHHH">#N/A</definedName>
    <definedName name="bbbbbh" localSheetId="4" hidden="1">{"TAB1",#N/A,TRUE,"GENERAL";"TAB2",#N/A,TRUE,"GENERAL";"TAB3",#N/A,TRUE,"GENERAL";"TAB4",#N/A,TRUE,"GENERAL";"TAB5",#N/A,TRUE,"GENERAL"}</definedName>
    <definedName name="bbbbbh" hidden="1">{"TAB1",#N/A,TRUE,"GENERAL";"TAB2",#N/A,TRUE,"GENERAL";"TAB3",#N/A,TRUE,"GENERAL";"TAB4",#N/A,TRUE,"GENERAL";"TAB5",#N/A,TRUE,"GENERAL"}</definedName>
    <definedName name="bbd" localSheetId="4"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n">#N/A</definedName>
    <definedName name="BCXBDFG" localSheetId="4" hidden="1">{"TAB1",#N/A,TRUE,"GENERAL";"TAB2",#N/A,TRUE,"GENERAL";"TAB3",#N/A,TRUE,"GENERAL";"TAB4",#N/A,TRUE,"GENERAL";"TAB5",#N/A,TRUE,"GENERAL"}</definedName>
    <definedName name="BCXBDFG" hidden="1">{"TAB1",#N/A,TRUE,"GENERAL";"TAB2",#N/A,TRUE,"GENERAL";"TAB3",#N/A,TRUE,"GENERAL";"TAB4",#N/A,TRUE,"GENERAL";"TAB5",#N/A,TRUE,"GENERAL"}</definedName>
    <definedName name="Bd">#REF!</definedName>
    <definedName name="Bd__2">#REF!</definedName>
    <definedName name="bdcontratista">#REF!</definedName>
    <definedName name="BDD" localSheetId="4">#REF!</definedName>
    <definedName name="BDD">#REF!</definedName>
    <definedName name="BDFB" localSheetId="4" hidden="1">{"via1",#N/A,TRUE,"general";"via2",#N/A,TRUE,"general";"via3",#N/A,TRUE,"general"}</definedName>
    <definedName name="BDFB" hidden="1">{"via1",#N/A,TRUE,"general";"via2",#N/A,TRUE,"general";"via3",#N/A,TRUE,"general"}</definedName>
    <definedName name="BDFGDG" localSheetId="4" hidden="1">{"TAB1",#N/A,TRUE,"GENERAL";"TAB2",#N/A,TRUE,"GENERAL";"TAB3",#N/A,TRUE,"GENERAL";"TAB4",#N/A,TRUE,"GENERAL";"TAB5",#N/A,TRUE,"GENERAL"}</definedName>
    <definedName name="BDFGDG" hidden="1">{"TAB1",#N/A,TRUE,"GENERAL";"TAB2",#N/A,TRUE,"GENERAL";"TAB3",#N/A,TRUE,"GENERAL";"TAB4",#N/A,TRUE,"GENERAL";"TAB5",#N/A,TRUE,"GENERAL"}</definedName>
    <definedName name="BDGAV">#REF!</definedName>
    <definedName name="BDLICITACION">#REF!</definedName>
    <definedName name="Be" localSheetId="4">#REF!</definedName>
    <definedName name="be" hidden="1">{"TAB1",#N/A,TRUE,"GENERAL";"TAB2",#N/A,TRUE,"GENERAL";"TAB3",#N/A,TRUE,"GENERAL";"TAB4",#N/A,TRUE,"GENERAL";"TAB5",#N/A,TRUE,"GENERAL"}</definedName>
    <definedName name="Beg_Bal" localSheetId="4">#REF!</definedName>
    <definedName name="Beg_Bal">#REF!</definedName>
    <definedName name="beneficios">#REF!</definedName>
    <definedName name="bes">'[102]GRAFICA-SEMANAL'!$A$13:$E$43</definedName>
    <definedName name="Bf">#REF!</definedName>
    <definedName name="bfgxddvd">#REF!</definedName>
    <definedName name="bfnfv" localSheetId="4" hidden="1">{"TAB1",#N/A,TRUE,"GENERAL";"TAB2",#N/A,TRUE,"GENERAL";"TAB3",#N/A,TRUE,"GENERAL";"TAB4",#N/A,TRUE,"GENERAL";"TAB5",#N/A,TRUE,"GENERAL"}</definedName>
    <definedName name="bfnfv" hidden="1">{"TAB1",#N/A,TRUE,"GENERAL";"TAB2",#N/A,TRUE,"GENERAL";"TAB3",#N/A,TRUE,"GENERAL";"TAB4",#N/A,TRUE,"GENERAL";"TAB5",#N/A,TRUE,"GENERAL"}</definedName>
    <definedName name="Bg">#REF!</definedName>
    <definedName name="bgb" localSheetId="4" hidden="1">{"TAB1",#N/A,TRUE,"GENERAL";"TAB2",#N/A,TRUE,"GENERAL";"TAB3",#N/A,TRUE,"GENERAL";"TAB4",#N/A,TRUE,"GENERAL";"TAB5",#N/A,TRUE,"GENERAL"}</definedName>
    <definedName name="bgb" hidden="1">{"TAB1",#N/A,TRUE,"GENERAL";"TAB2",#N/A,TRUE,"GENERAL";"TAB3",#N/A,TRUE,"GENERAL";"TAB4",#N/A,TRUE,"GENERAL";"TAB5",#N/A,TRUE,"GENERAL"}</definedName>
    <definedName name="BGDGFRT" localSheetId="4" hidden="1">{"via1",#N/A,TRUE,"general";"via2",#N/A,TRUE,"general";"via3",#N/A,TRUE,"general"}</definedName>
    <definedName name="BGDGFRT" hidden="1">{"via1",#N/A,TRUE,"general";"via2",#N/A,TRUE,"general";"via3",#N/A,TRUE,"general"}</definedName>
    <definedName name="BGFBFH" localSheetId="4" hidden="1">{"via1",#N/A,TRUE,"general";"via2",#N/A,TRUE,"general";"via3",#N/A,TRUE,"general"}</definedName>
    <definedName name="BGFBFH" hidden="1">{"via1",#N/A,TRUE,"general";"via2",#N/A,TRUE,"general";"via3",#N/A,TRUE,"general"}</definedName>
    <definedName name="bgft">#REF!</definedName>
    <definedName name="bgh" localSheetId="4">#REF!</definedName>
    <definedName name="bgh">#REF!</definedName>
    <definedName name="bgvfcdx" localSheetId="4" hidden="1">{"via1",#N/A,TRUE,"general";"via2",#N/A,TRUE,"general";"via3",#N/A,TRUE,"general"}</definedName>
    <definedName name="bgvfcdx" hidden="1">{"via1",#N/A,TRUE,"general";"via2",#N/A,TRUE,"general";"via3",#N/A,TRUE,"general"}</definedName>
    <definedName name="Bh">#REF!</definedName>
    <definedName name="BHT" localSheetId="4">#REF!</definedName>
    <definedName name="BHT">#REF!</definedName>
    <definedName name="Bi">#REF!</definedName>
    <definedName name="bid_expiration">#REF!</definedName>
    <definedName name="Bid_Received">#REF!</definedName>
    <definedName name="BID_SENT">#REF!</definedName>
    <definedName name="Bid1DOD">#REF!</definedName>
    <definedName name="Bid1Ext">#REF!</definedName>
    <definedName name="Bid1Qty">#REF!</definedName>
    <definedName name="Bid1TAC">#REF!</definedName>
    <definedName name="Bid1Unevalcost">#REF!</definedName>
    <definedName name="Bid1UNIT">#REF!</definedName>
    <definedName name="Bid2DOD">#REF!</definedName>
    <definedName name="Bid2Ext">#REF!</definedName>
    <definedName name="Bid2Qty">#REF!</definedName>
    <definedName name="Bid2TAC">#REF!</definedName>
    <definedName name="Bid2Unevalcost">#REF!</definedName>
    <definedName name="Bid2UNIT">#REF!</definedName>
    <definedName name="Bid3DOD">#REF!</definedName>
    <definedName name="Bid3Ext">#REF!</definedName>
    <definedName name="Bid3Qty">#REF!</definedName>
    <definedName name="Bid3TAC">#REF!</definedName>
    <definedName name="Bid3unevalcost">#REF!</definedName>
    <definedName name="Bid3Unit">#REF!</definedName>
    <definedName name="Bid4DOD">#REF!</definedName>
    <definedName name="Bid4Ext">#REF!</definedName>
    <definedName name="Bid4Qty">#REF!</definedName>
    <definedName name="Bid4TAC">#REF!</definedName>
    <definedName name="Bid4unevalcost">#REF!</definedName>
    <definedName name="Bid4Unit">#REF!</definedName>
    <definedName name="Bidlist">"List Box 6"</definedName>
    <definedName name="BidRange">#REF!</definedName>
    <definedName name="bienvenido">#REF!</definedName>
    <definedName name="bimestre" localSheetId="4">'[103]ESTADO RED'!$E$8</definedName>
    <definedName name="bimestre">#REF!</definedName>
    <definedName name="BISEL">[39]EQUIPO!$F$81</definedName>
    <definedName name="BJHVVHGH" localSheetId="3">DATE(YEAR([0]!Loan_Start),MONTH([0]!Loan_Start)+Payment_Number,DAY([0]!Loan_Start))</definedName>
    <definedName name="BJHVVHGH" localSheetId="4">#N/A</definedName>
    <definedName name="BJHVVHGH" localSheetId="7">DATE(YEAR([0]!Loan_Start),MONTH([0]!Loan_Start)+Payment_Number,DAY([0]!Loan_Start))</definedName>
    <definedName name="BJHVVHGH" localSheetId="6">DATE(YEAR([0]!Loan_Start),MONTH([0]!Loan_Start)+Payment_Number,DAY([0]!Loan_Start))</definedName>
    <definedName name="BJHVVHGH" localSheetId="2">DATE(YEAR([0]!Loan_Start),MONTH([0]!Loan_Start)+Payment_Number,DAY([0]!Loan_Start))</definedName>
    <definedName name="BJHVVHGH">DATE(YEAR(Loan_Start),MONTH(Loan_Start)+Payment_Number,DAY(Loan_Start))</definedName>
    <definedName name="Bk">#REF!</definedName>
    <definedName name="bl" localSheetId="4">#REF!</definedName>
    <definedName name="bl">#REF!</definedName>
    <definedName name="BLOQUE">'[104]BASE DE DATOS ORIG'!#REF!</definedName>
    <definedName name="Bloque_abusardado">'[62]LISTADO '!$F$25</definedName>
    <definedName name="BLOQUE_N_4">'[62]LISTADO '!$F$20</definedName>
    <definedName name="Bloque_N4">'[66]LISTADO '!$F$10</definedName>
    <definedName name="BLPH1" hidden="1">#REF!</definedName>
    <definedName name="Bm">#REF!</definedName>
    <definedName name="BMBTU">[98]Parameters!$K$18</definedName>
    <definedName name="BMCoalPrice">#REF!</definedName>
    <definedName name="Bn" localSheetId="4">#REF!</definedName>
    <definedName name="bn">#REF!</definedName>
    <definedName name="BNGTRHY">[105]Insumos!$A$22:$A$828</definedName>
    <definedName name="bnm" localSheetId="4">#REF!</definedName>
    <definedName name="bnm">#REF!</definedName>
    <definedName name="bny">#N/A</definedName>
    <definedName name="BO_ACERO">#REF!</definedName>
    <definedName name="BO_ARENA">#REF!</definedName>
    <definedName name="BO_CEMENTO">#REF!</definedName>
    <definedName name="BO_FORMALETA">#REF!</definedName>
    <definedName name="BO_GRAVA">#REF!</definedName>
    <definedName name="BO_OTROS">#REF!</definedName>
    <definedName name="BO_SUMINISTRO">#REF!</definedName>
    <definedName name="BOMBAS">#N/A</definedName>
    <definedName name="BOMBASTABLA2.2">#REF!</definedName>
    <definedName name="BOMBEOALCANTARILLADOTABLA1.9">'[5]INFORMACIÓN REFERENCIA'!$B$415:$N$426</definedName>
    <definedName name="bonny">[85]APU!$G$1181</definedName>
    <definedName name="bonny2">[85]APU!$G$3251</definedName>
    <definedName name="BORDE1">#REF!</definedName>
    <definedName name="BORDE2">#REF!</definedName>
    <definedName name="BORDE3">#REF!</definedName>
    <definedName name="bordillo">#REF!</definedName>
    <definedName name="BorraR">#REF!</definedName>
    <definedName name="BOTA">#REF!</definedName>
    <definedName name="BOTA_DEP">#REF!</definedName>
    <definedName name="Bp">[26]CALCULO!$E$66</definedName>
    <definedName name="BPSRate_Month">#REF!</definedName>
    <definedName name="br" hidden="1">{"TAB1",#N/A,TRUE,"GENERAL";"TAB2",#N/A,TRUE,"GENERAL";"TAB3",#N/A,TRUE,"GENERAL";"TAB4",#N/A,TRUE,"GENERAL";"TAB5",#N/A,TRUE,"GENERAL"}</definedName>
    <definedName name="BRAGA">#REF!</definedName>
    <definedName name="BRAGA_DEP">#REF!</definedName>
    <definedName name="Breaker_20_amp">'[66]LISTADO '!$F$67</definedName>
    <definedName name="Breaker_Indus.Merlin_G.3x150A">'[77]L. MAT.'!#REF!</definedName>
    <definedName name="BREAKERS">[27]HHp3!$FH$4:$FH$65536</definedName>
    <definedName name="Breakers_Switches">#REF!</definedName>
    <definedName name="Breakers_y_Switches">#REF!</definedName>
    <definedName name="BRIC12">[39]Hoja3!$F$1405</definedName>
    <definedName name="Brilladora">'[77]L. MAT.'!#REF!</definedName>
    <definedName name="BRIQ">#REF!</definedName>
    <definedName name="BS_Data_Col" hidden="1">#REF!</definedName>
    <definedName name="bsb" localSheetId="4" hidden="1">{"via1",#N/A,TRUE,"general";"via2",#N/A,TRUE,"general";"via3",#N/A,TRUE,"general"}</definedName>
    <definedName name="bsb" hidden="1">{"via1",#N/A,TRUE,"general";"via2",#N/A,TRUE,"general";"via3",#N/A,TRUE,"general"}</definedName>
    <definedName name="BSpb" hidden="1">#REF!</definedName>
    <definedName name="bspoi" localSheetId="4" hidden="1">{"TAB1",#N/A,TRUE,"GENERAL";"TAB2",#N/A,TRUE,"GENERAL";"TAB3",#N/A,TRUE,"GENERAL";"TAB4",#N/A,TRUE,"GENERAL";"TAB5",#N/A,TRUE,"GENERAL"}</definedName>
    <definedName name="bspoi" hidden="1">{"TAB1",#N/A,TRUE,"GENERAL";"TAB2",#N/A,TRUE,"GENERAL";"TAB3",#N/A,TRUE,"GENERAL";"TAB4",#N/A,TRUE,"GENERAL";"TAB5",#N/A,TRUE,"GENERAL"}</definedName>
    <definedName name="bt" localSheetId="4" hidden="1">{"via1",#N/A,TRUE,"general";"via2",#N/A,TRUE,"general";"via3",#N/A,TRUE,"general"}</definedName>
    <definedName name="bt" hidden="1">{"via1",#N/A,TRUE,"general";"via2",#N/A,TRUE,"general";"via3",#N/A,TRUE,"general"}</definedName>
    <definedName name="BTYJHTR" localSheetId="4" hidden="1">{"TAB1",#N/A,TRUE,"GENERAL";"TAB2",#N/A,TRUE,"GENERAL";"TAB3",#N/A,TRUE,"GENERAL";"TAB4",#N/A,TRUE,"GENERAL";"TAB5",#N/A,TRUE,"GENERAL"}</definedName>
    <definedName name="BTYJHTR" hidden="1">{"TAB1",#N/A,TRUE,"GENERAL";"TAB2",#N/A,TRUE,"GENERAL";"TAB3",#N/A,TRUE,"GENERAL";"TAB4",#N/A,TRUE,"GENERAL";"TAB5",#N/A,TRUE,"GENERAL"}</definedName>
    <definedName name="BUDGET">#REF!</definedName>
    <definedName name="BUDGET_VALUE">#REF!</definedName>
    <definedName name="budgeted">#REF!</definedName>
    <definedName name="BUENO" localSheetId="4">#N/A</definedName>
    <definedName name="BUENO">#REF!&lt;2.5</definedName>
    <definedName name="BUENO4006" localSheetId="4">#REF!</definedName>
    <definedName name="BUENO4006">#REF!</definedName>
    <definedName name="BUENO4006A" localSheetId="4">#REF!</definedName>
    <definedName name="BUENO4006A">#REF!</definedName>
    <definedName name="BUENO40CN01" localSheetId="4">#REF!</definedName>
    <definedName name="BUENO40CN01">#REF!</definedName>
    <definedName name="BUENO40CNA" localSheetId="4">#REF!</definedName>
    <definedName name="BUENO40CNA">#REF!</definedName>
    <definedName name="BUENO40CNB" localSheetId="4">#REF!</definedName>
    <definedName name="BUENO40CNB">#REF!</definedName>
    <definedName name="BUENO55CN01" localSheetId="4">#REF!</definedName>
    <definedName name="BUENO55CN01">#REF!</definedName>
    <definedName name="BUENO55CN03" localSheetId="4">#REF!</definedName>
    <definedName name="BUENO55CN03">#REF!</definedName>
    <definedName name="BUENO5607" localSheetId="4">#REF!</definedName>
    <definedName name="BUENO5607">#REF!</definedName>
    <definedName name="BUENOAFIR5607" localSheetId="4">#REF!</definedName>
    <definedName name="BUENOAFIR5607">#REF!</definedName>
    <definedName name="BuiltIn_Consolidate_Area___2">#N/A</definedName>
    <definedName name="BuiltIn_Consolidate_Area___3">#N/A</definedName>
    <definedName name="BuiltIn_Consolidate_Area___4">#N/A</definedName>
    <definedName name="BuiltIn_Criteria">#REF!</definedName>
    <definedName name="BuiltIn_Extract">#REF!</definedName>
    <definedName name="BuiltIn_Print_Area" localSheetId="4">#REF!</definedName>
    <definedName name="BuiltIn_Print_Area">#REF!</definedName>
    <definedName name="BuiltIn_Print_Area___0" localSheetId="4">#REF!</definedName>
    <definedName name="BuiltIn_Print_Area___0">#REF!</definedName>
    <definedName name="BuiltIn_Print_Area___0___0" localSheetId="4">#REF!</definedName>
    <definedName name="BuiltIn_Print_Area___0___0">#REF!</definedName>
    <definedName name="BuiltIn_Print_Area___0___0___0" localSheetId="4">#REF!</definedName>
    <definedName name="BuiltIn_Print_Area___0___0___0">#REF!</definedName>
    <definedName name="BuiltIn_Print_Area___0___5">#REF!</definedName>
    <definedName name="BuiltIn_Print_Area___0_7">'[106]Form5 _Pág_ 2'!#REF!</definedName>
    <definedName name="BuiltIn_Print_Area_2">"#REF!"</definedName>
    <definedName name="BuiltIn_Print_Area_3">"#REF!"</definedName>
    <definedName name="BuiltIn_Print_Area_7">'[106]Form5 _Pág_ 1'!#REF!</definedName>
    <definedName name="BuiltIn_Print_Titles" localSheetId="4">#REF!</definedName>
    <definedName name="BuiltIn_Print_Titles">#REF!</definedName>
    <definedName name="BuiltIn_Print_Titles___0">#REF!</definedName>
    <definedName name="BuiltIn_Print_Titles___0___5">#REF!</definedName>
    <definedName name="BuiltIn_Print_Titles_2">"#REF!"</definedName>
    <definedName name="BuiltIn_Print_Titles_3">"#REF!"</definedName>
    <definedName name="buscar">[107]Presupuesto!#REF!</definedName>
    <definedName name="BuscHSeguim">#REF!</definedName>
    <definedName name="BuscHSeguim2">#REF!</definedName>
    <definedName name="BUSH">[39]Hoja3!$F$1100</definedName>
    <definedName name="bustos">#REF!</definedName>
    <definedName name="BUZOS">#REF!</definedName>
    <definedName name="bvbc" localSheetId="4" hidden="1">{"TAB1",#N/A,TRUE,"GENERAL";"TAB2",#N/A,TRUE,"GENERAL";"TAB3",#N/A,TRUE,"GENERAL";"TAB4",#N/A,TRUE,"GENERAL";"TAB5",#N/A,TRUE,"GENERAL"}</definedName>
    <definedName name="bvbc" hidden="1">{"TAB1",#N/A,TRUE,"GENERAL";"TAB2",#N/A,TRUE,"GENERAL";"TAB3",#N/A,TRUE,"GENERAL";"TAB4",#N/A,TRUE,"GENERAL";"TAB5",#N/A,TRUE,"GENERAL"}</definedName>
    <definedName name="bvcb" localSheetId="4" hidden="1">{"via1",#N/A,TRUE,"general";"via2",#N/A,TRUE,"general";"via3",#N/A,TRUE,"general"}</definedName>
    <definedName name="bvcb" hidden="1">{"via1",#N/A,TRUE,"general";"via2",#N/A,TRUE,"general";"via3",#N/A,TRUE,"general"}</definedName>
    <definedName name="bvn" localSheetId="4" hidden="1">{"via1",#N/A,TRUE,"general";"via2",#N/A,TRUE,"general";"via3",#N/A,TRUE,"general"}</definedName>
    <definedName name="bvn" hidden="1">{"via1",#N/A,TRUE,"general";"via2",#N/A,TRUE,"general";"via3",#N/A,TRUE,"general"}</definedName>
    <definedName name="bw" localSheetId="4">#REF!</definedName>
    <definedName name="bw">#REF!</definedName>
    <definedName name="by" localSheetId="4" hidden="1">{"via1",#N/A,TRUE,"general";"via2",#N/A,TRUE,"general";"via3",#N/A,TRUE,"general"}</definedName>
    <definedName name="by" hidden="1">{"via1",#N/A,TRUE,"general";"via2",#N/A,TRUE,"general";"via3",#N/A,TRUE,"general"}</definedName>
    <definedName name="BytMesInicioInctoMmto">#REF!</definedName>
    <definedName name="C.1">#REF!</definedName>
    <definedName name="C.10">#REF!</definedName>
    <definedName name="C.11">#REF!</definedName>
    <definedName name="C.2">#REF!</definedName>
    <definedName name="C.3">#REF!</definedName>
    <definedName name="C.4">#REF!</definedName>
    <definedName name="C.5">#REF!</definedName>
    <definedName name="C.6">#REF!</definedName>
    <definedName name="C.7">#REF!</definedName>
    <definedName name="C.8">#REF!</definedName>
    <definedName name="C.9">#REF!</definedName>
    <definedName name="C.LOM">#REF!</definedName>
    <definedName name="C.RAS">#REF!</definedName>
    <definedName name="C.TERR">#REF!</definedName>
    <definedName name="C_" localSheetId="4">[108]TABLAS!$C$63:$C$78</definedName>
    <definedName name="C_">#REF!</definedName>
    <definedName name="C_LOM">#REF!</definedName>
    <definedName name="C_min">#REF!</definedName>
    <definedName name="C2.3">#REF!</definedName>
    <definedName name="C2.4">#REF!</definedName>
    <definedName name="C2.5">#REF!</definedName>
    <definedName name="C2.6">#REF!</definedName>
    <definedName name="C3.2">#REF!</definedName>
    <definedName name="C3.3">#REF!</definedName>
    <definedName name="C3.5">#REF!</definedName>
    <definedName name="C900.2">#REF!</definedName>
    <definedName name="Ca" localSheetId="4">#REF!</definedName>
    <definedName name="CA">#REF!</definedName>
    <definedName name="CAB" localSheetId="4">#N/A</definedName>
    <definedName name="CAB">#REF!</definedName>
    <definedName name="CABAL">#REF!</definedName>
    <definedName name="CABALLETE">#REF!</definedName>
    <definedName name="CABATH34.5">#REF!</definedName>
    <definedName name="CABATM34.5">#REF!</definedName>
    <definedName name="CABBTH250">#REF!</definedName>
    <definedName name="CABBTM250">#REF!</definedName>
    <definedName name="CABCELAR" hidden="1">{#N/A,#N/A,FALSE,"Costos Productos 6A";#N/A,#N/A,FALSE,"Costo Unitario Total H-94-12"}</definedName>
    <definedName name="CABGUARDA">#REF!</definedName>
    <definedName name="cable">#REF!</definedName>
    <definedName name="Cable_cobre_N_2_thwn">'[66]LISTADO '!$F$57</definedName>
    <definedName name="Cable_cobre_N_6">'[66]LISTADO '!$F$59</definedName>
    <definedName name="CAble_Comunicaciones">#REF!</definedName>
    <definedName name="Cable_de_Guardia">#REF!</definedName>
    <definedName name="Cable_N_2_desnudo">'[66]LISTADO '!$F$41</definedName>
    <definedName name="Cable_n_8">'[66]LISTADO '!$F$109</definedName>
    <definedName name="Cable_Potencia">#REF!</definedName>
    <definedName name="Cable_Potencia2">#REF!</definedName>
    <definedName name="Cableado">[27]HHp3!$FG$4:$FG$65536</definedName>
    <definedName name="CABLECU">[39]Hoja3!$F$1560</definedName>
    <definedName name="CABLES">#REF!</definedName>
    <definedName name="CABMCH6">#REF!</definedName>
    <definedName name="CABMCM6">#REF!</definedName>
    <definedName name="CABSINH1TUB">#REF!</definedName>
    <definedName name="CAC" hidden="1">{"krl1",#N/A,FALSE,"kr";"krl2",#N/A,FALSE,"kr";"compara",#N/A,FALSE,"kr";"desconp1",#N/A,FALSE,"kr";"desconp12",#N/A,FALSE,"kr";"krnp1",#N/A,FALSE,"kr";"krnp2",#N/A,FALSE,"kr";"krp12avg",#N/A,FALSE,"kr";"krp1avg",#N/A,FALSE,"kr"}</definedName>
    <definedName name="CADAIS">#REF!</definedName>
    <definedName name="CADENERO">[63]PRECIOS!$B$14</definedName>
    <definedName name="CADRET1">#REF!</definedName>
    <definedName name="CADRET2">#REF!</definedName>
    <definedName name="caed">#REF!</definedName>
    <definedName name="CAJA" localSheetId="4">#REF!</definedName>
    <definedName name="caja">#REF!,#REF!,#REF!,#REF!,#REF!</definedName>
    <definedName name="cajainver">#REF!</definedName>
    <definedName name="Cajas_2_4">'[66]LISTADO '!$F$79</definedName>
    <definedName name="Cajas_octogonales">'[66]LISTADO '!$F$78</definedName>
    <definedName name="CALCULAR">#REF!</definedName>
    <definedName name="CALCULO">'[5]CALCULO POI'!#REF!</definedName>
    <definedName name="calculopozo1">'[5]CALCULO POI'!#REF!</definedName>
    <definedName name="CALCULOPOZOS">'[5]CALCULO POI'!#REF!</definedName>
    <definedName name="calculopozos1">'[5]CALCULO POI'!$B$120:$C$154</definedName>
    <definedName name="CALCULOS">'[5]CALCULO POI'!$B$118:$CV$154</definedName>
    <definedName name="CALCULOSALCANTARILLADO">'[5]CALCULO POI'!$B$324:$BP$360</definedName>
    <definedName name="CALE">'[109]Datos del 2005 CONTRATO'!#REF!</definedName>
    <definedName name="CALEND">'[109]Datos del 2005 CONTRATO'!#REF!</definedName>
    <definedName name="CALENDA">'[109]Datos del 2005 CONTRATO'!#REF!</definedName>
    <definedName name="Calendar">'[109]Datos del 2005 CONTRATO'!#REF!</definedName>
    <definedName name="CALENDARIO">'[109]Datos del 2005 CONTRATO'!#REF!</definedName>
    <definedName name="Caliche">#REF!</definedName>
    <definedName name="calidad" localSheetId="4">[110]calidad!$C$3</definedName>
    <definedName name="calidad">#REF!</definedName>
    <definedName name="CalP">'[5]CALCULO POI'!#REF!</definedName>
    <definedName name="CALRGELEC">#REF!</definedName>
    <definedName name="CAM_CAIDA">#REF!</definedName>
    <definedName name="cambio" localSheetId="4">'[111]PSM05-055'!$C$289</definedName>
    <definedName name="CAMBIO">!$G$9:$M$22</definedName>
    <definedName name="CAMBIO_US">#REF!</definedName>
    <definedName name="CAMBIO_VL">#REF!</definedName>
    <definedName name="CAMBIO_VL_US">#REF!</definedName>
    <definedName name="Campamento">'[89]PERSONAL Y OTROS'!$P$128</definedName>
    <definedName name="canacumpav">#REF!</definedName>
    <definedName name="canal">#REF!</definedName>
    <definedName name="CANGURO">#REF!</definedName>
    <definedName name="caninicialpav">#REF!</definedName>
    <definedName name="CanonesMedida">#REF!</definedName>
    <definedName name="CanonFcro">#REF!</definedName>
    <definedName name="CanonImpuestos">#REF!</definedName>
    <definedName name="CanonMedidaEspecial">#REF!</definedName>
    <definedName name="CanonMmto">#REF!</definedName>
    <definedName name="CanonSeguro">#REF!</definedName>
    <definedName name="CanonSoat">#REF!</definedName>
    <definedName name="CanonTotal">#REF!</definedName>
    <definedName name="CanonTramites">#REF!</definedName>
    <definedName name="CANT" localSheetId="4">#REF!</definedName>
    <definedName name="cant">#REF!</definedName>
    <definedName name="CANT.MAT">#REF!</definedName>
    <definedName name="CANT_10">#REF!</definedName>
    <definedName name="CANT_18">#REF!</definedName>
    <definedName name="CANT_20">#REF!</definedName>
    <definedName name="CANT_21">#REF!</definedName>
    <definedName name="CANT_22">#REF!</definedName>
    <definedName name="CANT_7">#REF!</definedName>
    <definedName name="CANT_8">#REF!</definedName>
    <definedName name="CANT1.1">#REF!</definedName>
    <definedName name="CANT1.2">#REF!</definedName>
    <definedName name="CANT1.3">#REF!</definedName>
    <definedName name="CANT1.5">#REF!</definedName>
    <definedName name="CANT1.6">#REF!</definedName>
    <definedName name="CANT1.7">#REF!</definedName>
    <definedName name="CANT1.9">#REF!</definedName>
    <definedName name="CANT2.11">#REF!</definedName>
    <definedName name="CANT2.12">#REF!</definedName>
    <definedName name="CANT2.2">#REF!</definedName>
    <definedName name="CANT2.3">#REF!</definedName>
    <definedName name="CANT2.4">#REF!</definedName>
    <definedName name="CANT8.1">#REF!</definedName>
    <definedName name="CANT8.2">#REF!</definedName>
    <definedName name="CANT8.3">#REF!</definedName>
    <definedName name="CANT8.4">#REF!</definedName>
    <definedName name="CANT8.5">#REF!</definedName>
    <definedName name="CANT8.6">#REF!</definedName>
    <definedName name="CANT8.7">#REF!</definedName>
    <definedName name="CantAcum">#REF!</definedName>
    <definedName name="CantContAdic">#REF!</definedName>
    <definedName name="CANTDS">[112]Modelo!$J$7:$J$10,[112]Modelo!$J$13:$J$27,[112]Modelo!$J$30:$J$33,[112]Modelo!$J$36:$J$40</definedName>
    <definedName name="cantejec">#REF!</definedName>
    <definedName name="cantejecpav">#REF!</definedName>
    <definedName name="cantfinal">#REF!</definedName>
    <definedName name="cantfinalpav">#REF!</definedName>
    <definedName name="CANTIDAD" localSheetId="4">#REF!</definedName>
    <definedName name="CANTIDAD">#REF!</definedName>
    <definedName name="CANTIDADES">#REF!</definedName>
    <definedName name="CANTIDADESDEOBRA">'[5]CALCULO POI'!$B$161:$R$196</definedName>
    <definedName name="Cantidadmateriales" comment="para sacar la cantidad de materiales total por item">#REF!</definedName>
    <definedName name="cantInicial">#REF!</definedName>
    <definedName name="cantmod">#REF!</definedName>
    <definedName name="cantmodif">#REF!</definedName>
    <definedName name="cantmodifpav">#REF!</definedName>
    <definedName name="CAOLIN">#REF!</definedName>
    <definedName name="CAP" localSheetId="4">#REF!</definedName>
    <definedName name="cap">#REF!</definedName>
    <definedName name="Capacete_2">'[66]LISTADO '!$F$80</definedName>
    <definedName name="CapActividad">#N/A</definedName>
    <definedName name="CAPATAFARO" localSheetId="4">#REF!</definedName>
    <definedName name="CAPATAFARO">#REF!</definedName>
    <definedName name="CAPATAZ_I">"TABLA1"</definedName>
    <definedName name="CapCom">#N/A</definedName>
    <definedName name="CapComponent">#N/A</definedName>
    <definedName name="Capex">#REF!</definedName>
    <definedName name="CapexFac">[98]Sensitivities!$I$13</definedName>
    <definedName name="CAPITAL_RESERVA">"#REF!"</definedName>
    <definedName name="CAPITAL_RESERVA_1">"#REF!"</definedName>
    <definedName name="CapitalCongelado">#REF!</definedName>
    <definedName name="Capitalpb" hidden="1">#REF!</definedName>
    <definedName name="CapitalStructure" hidden="1">#REF!</definedName>
    <definedName name="CAPITULO1">#REF!</definedName>
    <definedName name="CAPITULO10">#REF!</definedName>
    <definedName name="CAPITULO11">#REF!</definedName>
    <definedName name="CAPITULO12">#REF!</definedName>
    <definedName name="CAPITULO13">#REF!</definedName>
    <definedName name="CAPITULO14">#REF!</definedName>
    <definedName name="CAPITULO15">#REF!</definedName>
    <definedName name="CAPITULO16">#REF!</definedName>
    <definedName name="CAPITULO17">#REF!</definedName>
    <definedName name="CAPITULO18">#REF!</definedName>
    <definedName name="CAPITULO19">#REF!</definedName>
    <definedName name="CAPITULO2">#REF!</definedName>
    <definedName name="CAPITULO20">#REF!</definedName>
    <definedName name="CAPITULO21">#REF!</definedName>
    <definedName name="CAPITULO3">#REF!</definedName>
    <definedName name="CAPITULO4">#REF!</definedName>
    <definedName name="CAPITULO5">#REF!</definedName>
    <definedName name="CAPITULO6">#REF!</definedName>
    <definedName name="CAPITULO7">#REF!</definedName>
    <definedName name="CAPITULO8">#REF!</definedName>
    <definedName name="CAPITULO9">#REF!</definedName>
    <definedName name="CapResumen">#N/A</definedName>
    <definedName name="captafaro" localSheetId="4">#REF!</definedName>
    <definedName name="captafaro">#REF!</definedName>
    <definedName name="CapTarget">#REF!</definedName>
    <definedName name="CapTotalCol">#REF!</definedName>
    <definedName name="CAPVI" localSheetId="4">#REF!</definedName>
    <definedName name="CAPVI">#REF!</definedName>
    <definedName name="CARACTERISTICAS">#REF!</definedName>
    <definedName name="CARBAT">#REF!</definedName>
    <definedName name="CARBON">'[104]BASE DE DATOS ORIG'!#REF!</definedName>
    <definedName name="CARGA">#N/A</definedName>
    <definedName name="CARGADOR">[113]EQUIPO!$D$10</definedName>
    <definedName name="CARGO">#REF!</definedName>
    <definedName name="CARLOS" localSheetId="3">DATE(YEAR([0]!Loan_Start),MONTH([0]!Loan_Start)+Payment_Number,DAY([0]!Loan_Start))</definedName>
    <definedName name="CARLOS" localSheetId="4">#N/A</definedName>
    <definedName name="CARLOS" localSheetId="7">DATE(YEAR([0]!Loan_Start),MONTH([0]!Loan_Start)+Payment_Number,DAY([0]!Loan_Start))</definedName>
    <definedName name="CARLOS" localSheetId="6">DATE(YEAR([0]!Loan_Start),MONTH([0]!Loan_Start)+Payment_Number,DAY([0]!Loan_Start))</definedName>
    <definedName name="CARLOS" localSheetId="2">DATE(YEAR([0]!Loan_Start),MONTH([0]!Loan_Start)+Payment_Number,DAY([0]!Loan_Start))</definedName>
    <definedName name="CARLOS">DATE(YEAR(Loan_Start),MONTH(Loan_Start)+Payment_Number,DAY(Loan_Start))</definedName>
    <definedName name="CARLOSC" hidden="1">{"krl1",#N/A,FALSE,"kr";"krl2",#N/A,FALSE,"kr";"compara",#N/A,FALSE,"kr";"desconp1",#N/A,FALSE,"kr";"desconp12",#N/A,FALSE,"kr";"krnp1",#N/A,FALSE,"kr";"krnp2",#N/A,FALSE,"kr";"krp12avg",#N/A,FALSE,"kr";"krp1avg",#N/A,FALSE,"kr"}</definedName>
    <definedName name="CAROL" localSheetId="4">'[114]precios-básicos2002'!$C$12:$C$56</definedName>
    <definedName name="CAROL">#REF!</definedName>
    <definedName name="carol1" localSheetId="4">'[70]precios-básicos2002'!$C$12:$C$56</definedName>
    <definedName name="carol1">#REF!</definedName>
    <definedName name="carreta">#REF!</definedName>
    <definedName name="CARRETERAS" localSheetId="4">[114]DATOS!$A$9</definedName>
    <definedName name="CARRETERAS">#REF!</definedName>
    <definedName name="casanare">[115]Listado!$F$1038:$F$1056</definedName>
    <definedName name="CASCO">#REF!</definedName>
    <definedName name="CASCO_DEP">#REF!</definedName>
    <definedName name="Case">#REF!</definedName>
    <definedName name="Cashpb" hidden="1">#REF!</definedName>
    <definedName name="cat">[116]Parameters!$I$31</definedName>
    <definedName name="CAT_A">#REF!</definedName>
    <definedName name="CAT_B">#REF!</definedName>
    <definedName name="Cat1Life">[117]Parameters!$I$31</definedName>
    <definedName name="Cat1Rate">[117]Parameters!$J$31</definedName>
    <definedName name="Cat1Salvage">[98]Deprec!$H$58</definedName>
    <definedName name="Cat2Life">[118]Index!$T$66</definedName>
    <definedName name="Cat2Rate">[118]Index!$U$66</definedName>
    <definedName name="Cat2Salvage">#REF!</definedName>
    <definedName name="Cat3Life">[117]Parameters!$I$33</definedName>
    <definedName name="Cat3Rate">[117]Parameters!$J$33</definedName>
    <definedName name="Cat3Salvage">[98]Deprec!$H$132</definedName>
    <definedName name="Cat4Life">[117]Parameters!$I$34</definedName>
    <definedName name="Cat4Rate">[117]Parameters!$J$34</definedName>
    <definedName name="Cat4Salvage">[98]Deprec!$H$132</definedName>
    <definedName name="CATASTROFICO">20</definedName>
    <definedName name="Categoría_1">#REF!</definedName>
    <definedName name="Categoría_2">#REF!</definedName>
    <definedName name="Categoría_3">#REF!</definedName>
    <definedName name="Categoría_4">#REF!</definedName>
    <definedName name="Categoría1R">#REF!</definedName>
    <definedName name="Categoría2R">#REF!</definedName>
    <definedName name="Categoría3R">#REF!</definedName>
    <definedName name="Categoría4R">#REF!</definedName>
    <definedName name="Category">#N/A</definedName>
    <definedName name="CategoryArea">'[119]Civil work'!$16:$19,'[119]Civil work'!$29:$39,'[119]Civil work'!$49:$60,'[119]Civil work'!$70:$71,'[119]Civil work'!$81:$87</definedName>
    <definedName name="cau">#REF!</definedName>
    <definedName name="causa" localSheetId="4">#REF!</definedName>
    <definedName name="causa">#REF!</definedName>
    <definedName name="causinver">#REF!</definedName>
    <definedName name="CB">#REF!</definedName>
    <definedName name="CBWorkbookPriority" hidden="1">-1935235038</definedName>
    <definedName name="Cc" localSheetId="4">#REF!</definedName>
    <definedName name="CC">#REF!</definedName>
    <definedName name="CCC">#REF!</definedName>
    <definedName name="cccc">#REF!</definedName>
    <definedName name="CCCCC" localSheetId="4" hidden="1">{"krl1",#N/A,FALSE,"kr";"krl2",#N/A,FALSE,"kr";"compara",#N/A,FALSE,"kr";"desconp1",#N/A,FALSE,"kr";"desconp12",#N/A,FALSE,"kr";"krnp1",#N/A,FALSE,"kr";"krnp2",#N/A,FALSE,"kr";"krp12avg",#N/A,FALSE,"kr";"krp1avg",#N/A,FALSE,"kr"}</definedName>
    <definedName name="ccccc" hidden="1">{"TAB1",#N/A,TRUE,"GENERAL";"TAB2",#N/A,TRUE,"GENERAL";"TAB3",#N/A,TRUE,"GENERAL";"TAB4",#N/A,TRUE,"GENERAL";"TAB5",#N/A,TRUE,"GENERAL"}</definedName>
    <definedName name="CCCCCC" localSheetId="4">#N/A</definedName>
    <definedName name="CCCCCC">#REF!</definedName>
    <definedName name="CContLab">#REF!</definedName>
    <definedName name="CContParts">#REF!</definedName>
    <definedName name="ccto210" localSheetId="4">#REF!</definedName>
    <definedName name="ccto210">#REF!</definedName>
    <definedName name="Cd" localSheetId="4">#REF!</definedName>
    <definedName name="cd">#REF!</definedName>
    <definedName name="CD_Aseo_ON">#REF!</definedName>
    <definedName name="CD_Caja_Med.Gas">#REF!</definedName>
    <definedName name="CD_Esmalte">#REF!</definedName>
    <definedName name="CD_Marmolina">#REF!</definedName>
    <definedName name="CD_Resanes">#REF!</definedName>
    <definedName name="CD_Retiro_Esc.">#REF!</definedName>
    <definedName name="CD_Silcoplast">#REF!</definedName>
    <definedName name="CD_Tierra_Negra">#REF!</definedName>
    <definedName name="CD_Vinilo">#REF!</definedName>
    <definedName name="CdadCalidad">'[89]PERSONAL Y OTROS'!$B$54:$B$62</definedName>
    <definedName name="CdadCalidades">'[89]PERSONAL Y OTROS'!$C$53</definedName>
    <definedName name="CdadNoFactura">'[89]PERSONAL Y OTROS'!$B$47:$B$51</definedName>
    <definedName name="CdadNoFacturables">'[89]PERSONAL Y OTROS'!$C$46</definedName>
    <definedName name="CdadProfesional">'[89]PERSONAL Y OTROS'!$B$14:$B$32</definedName>
    <definedName name="CdadProfesionales">'[89]PERSONAL Y OTROS'!$C$13</definedName>
    <definedName name="CdadTecnico">'[89]PERSONAL Y OTROS'!$B$35:$B$44</definedName>
    <definedName name="CdadTecnicos">'[89]PERSONAL Y OTROS'!$C$34</definedName>
    <definedName name="cdcdc" localSheetId="4" hidden="1">{"via1",#N/A,TRUE,"general";"via2",#N/A,TRUE,"general";"via3",#N/A,TRUE,"general"}</definedName>
    <definedName name="cdcdc" hidden="1">{"via1",#N/A,TRUE,"general";"via2",#N/A,TRUE,"general";"via3",#N/A,TRUE,"general"}</definedName>
    <definedName name="CDCT" localSheetId="4">[92]PRESUPUESTO!$A$2</definedName>
    <definedName name="CDCT">#REF!</definedName>
    <definedName name="CDctrl">#REF!</definedName>
    <definedName name="CDIA">#REF!</definedName>
    <definedName name="CDIRECTO" localSheetId="4">'[120]I1,1'!$H$43</definedName>
    <definedName name="CDIRECTO">#REF!</definedName>
    <definedName name="CDP">#REF!</definedName>
    <definedName name="cds" hidden="1">{#N/A,#N/A,FALSE,"sumi ";#N/A,#N/A,FALSE,"RESUMEN"}</definedName>
    <definedName name="CDS_V_INDICES_CIRCUITO_CAUSA">#REF!</definedName>
    <definedName name="CDSeguim">#REF!</definedName>
    <definedName name="Ce">#REF!</definedName>
    <definedName name="CEBLANCO">#REF!</definedName>
    <definedName name="CEELAT">#REF!</definedName>
    <definedName name="ceerf" localSheetId="4" hidden="1">{"TAB1",#N/A,TRUE,"GENERAL";"TAB2",#N/A,TRUE,"GENERAL";"TAB3",#N/A,TRUE,"GENERAL";"TAB4",#N/A,TRUE,"GENERAL";"TAB5",#N/A,TRUE,"GENERAL"}</definedName>
    <definedName name="ceerf" hidden="1">{"TAB1",#N/A,TRUE,"GENERAL";"TAB2",#N/A,TRUE,"GENERAL";"TAB3",#N/A,TRUE,"GENERAL";"TAB4",#N/A,TRUE,"GENERAL";"TAB5",#N/A,TRUE,"GENERAL"}</definedName>
    <definedName name="CEL8BK20">#REF!</definedName>
    <definedName name="CEL8DA10">#REF!</definedName>
    <definedName name="CelActiCor">#REF!</definedName>
    <definedName name="CelActiNoCor">#REF!</definedName>
    <definedName name="CELAT">#REF!</definedName>
    <definedName name="CeldCanti">#REF!</definedName>
    <definedName name="CELDUPUSA">#REF!</definedName>
    <definedName name="CELDVRUNIT1">#REF!</definedName>
    <definedName name="CelOTRINGREGR">#REF!</definedName>
    <definedName name="CelPasCor">#REF!</definedName>
    <definedName name="CelPasNoCor">#REF!</definedName>
    <definedName name="CELSECSA">#REF!</definedName>
    <definedName name="CELTRASA">#REF!</definedName>
    <definedName name="Cemento" localSheetId="4">'[62]LISTADO '!$F$8</definedName>
    <definedName name="CEMENTO">#REF!</definedName>
    <definedName name="Cemento_gris_Portland_tipo_I">'[121]lista de precio'!$B$11</definedName>
    <definedName name="CENT_MOV">#REF!</definedName>
    <definedName name="centr">#REF!</definedName>
    <definedName name="CENTRIF">#REF!</definedName>
    <definedName name="centro">#REF!</definedName>
    <definedName name="Cera_para_pisos">'[77]L. MAT.'!#REF!</definedName>
    <definedName name="ceroletra">#REF!</definedName>
    <definedName name="cerounid">#REF!</definedName>
    <definedName name="cerovr">#REF!</definedName>
    <definedName name="CESAR" hidden="1">{#N/A,#N/A,FALSE,"Costos Productos 6A";#N/A,#N/A,FALSE,"Costo Unitario Total H-94-12"}</definedName>
    <definedName name="Cf">#REF!</definedName>
    <definedName name="CFVD">#REF!</definedName>
    <definedName name="Cg">#REF!</definedName>
    <definedName name="CGET">#REF!</definedName>
    <definedName name="Ch" localSheetId="4">#REF!</definedName>
    <definedName name="Ch">#REF!</definedName>
    <definedName name="CH_Infra_Capex">[122]Workings!$H$299:$BR$299</definedName>
    <definedName name="CHACA" hidden="1">[123]DATOS!#REF!</definedName>
    <definedName name="CHAL">#REF!</definedName>
    <definedName name="CHAL_DEP">#REF!</definedName>
    <definedName name="Change_in_Cash" hidden="1">#REF!</definedName>
    <definedName name="CHE">[60]PESOS!#REF!</definedName>
    <definedName name="Check_to_Cash" hidden="1">#REF!</definedName>
    <definedName name="CHEP">[60]PESOS!#REF!</definedName>
    <definedName name="CHEPE">'[124]C. IMPORTADAS'!$G$5:$K$890</definedName>
    <definedName name="CHINA">#REF!</definedName>
    <definedName name="CHORA">#REF!</definedName>
    <definedName name="Ci" localSheetId="4">#REF!</definedName>
    <definedName name="ci">#REF!</definedName>
    <definedName name="CICLOPEO">#REF!</definedName>
    <definedName name="ciencia">#REF!</definedName>
    <definedName name="CIF">#REF!</definedName>
    <definedName name="cinco">#REF!</definedName>
    <definedName name="CIND">#REF!</definedName>
    <definedName name="cindcr">#REF!</definedName>
    <definedName name="CIndPresup">#REF!</definedName>
    <definedName name="cinta" localSheetId="4">[73]lisprecios!#REF!</definedName>
    <definedName name="CINTA">#REF!</definedName>
    <definedName name="Cinta_Schotch_super_33">'[66]LISTADO '!$F$64</definedName>
    <definedName name="Cinta_scotch_23">'[66]LISTADO '!$F$65</definedName>
    <definedName name="CINTA_V_15">#REF!</definedName>
    <definedName name="CINTAAISLANTE">[125]Materiales!$C$25</definedName>
    <definedName name="CIP">#N/A</definedName>
    <definedName name="CIRCUITOS" localSheetId="4">[126]Circuitos!$C$2:$C$891</definedName>
    <definedName name="Circuitos">#REF!</definedName>
    <definedName name="Circuitos_Cable_de_guardia">#REF!</definedName>
    <definedName name="CIRCUNVALAR">#REF!</definedName>
    <definedName name="Circutos_Cominicaciones">#REF!</definedName>
    <definedName name="CISNEROS">#REF!</definedName>
    <definedName name="civ" hidden="1">{#N/A,#N/A,TRUE,"1842CWN0"}</definedName>
    <definedName name="Cj">#REF!</definedName>
    <definedName name="Ck">#REF!</definedName>
    <definedName name="CL">[27]HHp3!$GA$4:$GA$65536</definedName>
    <definedName name="CL_CO">#REF!</definedName>
    <definedName name="CL_PAIS">#REF!</definedName>
    <definedName name="CL_PE">#REF!</definedName>
    <definedName name="Clabe">#N/A</definedName>
    <definedName name="clase" localSheetId="4">#REF!</definedName>
    <definedName name="clase">#REF!</definedName>
    <definedName name="CLASIFIC">#REF!</definedName>
    <definedName name="class2">'[93]REF - Listas'!$D$27:$D$28</definedName>
    <definedName name="class3">'[93]REF - Listas'!$F$4:$F$7</definedName>
    <definedName name="classification">'[93]REF - Listas'!$D$15:$D$24</definedName>
    <definedName name="CLAUSULA">#REF!</definedName>
    <definedName name="Client">#REF!</definedName>
    <definedName name="Client_name">#REF!</definedName>
    <definedName name="Client_ref_number">#REF!</definedName>
    <definedName name="Cll">#REF!</definedName>
    <definedName name="CLube">#REF!</definedName>
    <definedName name="Cm">#REF!</definedName>
    <definedName name="CMAacDef">#REF!</definedName>
    <definedName name="CMAalDef">#REF!</definedName>
    <definedName name="CMAESTRO">[37]precios!$D$196</definedName>
    <definedName name="CMIacDef">#REF!</definedName>
    <definedName name="CMIalDef">#REF!</definedName>
    <definedName name="CMina">[127]Cuentas!$P$11:$P$111</definedName>
    <definedName name="CMOacDef">#REF!</definedName>
    <definedName name="CMOalDef">#REF!</definedName>
    <definedName name="CMTacDef">#REF!</definedName>
    <definedName name="CMTalDef">#REF!</definedName>
    <definedName name="cmuooo5">#REF!</definedName>
    <definedName name="Cn">#REF!</definedName>
    <definedName name="cncbncbncbncbn">#N/A</definedName>
    <definedName name="CNT.CONTRACTUAL">#REF!</definedName>
    <definedName name="CNT_M">[112]Modelo!$H$13:$H$27</definedName>
    <definedName name="Cñ">#REF!</definedName>
    <definedName name="Co" localSheetId="4">#REF!</definedName>
    <definedName name="co">#REF!</definedName>
    <definedName name="Coal">#REF!</definedName>
    <definedName name="Coal_Closing_Stock">[128]INPUT_TEMP!#REF!</definedName>
    <definedName name="Coal_DB">#REF!</definedName>
    <definedName name="Coal1">#REF!</definedName>
    <definedName name="Coal2">'[118]NPV Summary'!#REF!</definedName>
    <definedName name="Coal3">'[118]NPV Summary'!#REF!</definedName>
    <definedName name="Coal4">#REF!</definedName>
    <definedName name="CoalFleet">#REF!</definedName>
    <definedName name="CoalLoad">#REF!</definedName>
    <definedName name="CoalOpCost">#REF!</definedName>
    <definedName name="CoalOverCap">#REF!</definedName>
    <definedName name="CoalPriceFac">[98]Sensitivities!$I$10</definedName>
    <definedName name="CoalRepl">#REF!</definedName>
    <definedName name="CoalUtil">#REF!</definedName>
    <definedName name="CobroSuspencion">"Elipse 8"</definedName>
    <definedName name="Cod">#REF!</definedName>
    <definedName name="COD_MAT">'[129]Soporte trans. (Loc)'!$AB$8:$AD$18</definedName>
    <definedName name="CODAPU">#REF!</definedName>
    <definedName name="Codigo" localSheetId="4">[130]Insumo!$A$4:$A$1448</definedName>
    <definedName name="Codigo">#REF!</definedName>
    <definedName name="codigo_actividad" localSheetId="4">IF(LEN([131]APU!#REF!)=7,[131]APU!#REF!,IF(LEN([131]APU!B1)=7,"",[131]APU!#REF!))</definedName>
    <definedName name="codigo_actividad">IF(LEN(#REF!)=7,#REF!,IF(LEN(#REF!)=7,"",#REF!))</definedName>
    <definedName name="Codigo_M.Obra" localSheetId="4">[130]M.Obra!$A$35:$A$50</definedName>
    <definedName name="Codigo_M.Obra">#REF!</definedName>
    <definedName name="CODIGOS">#REF!</definedName>
    <definedName name="CODO_45___3__GRAN_RADIO_C_x_E">#REF!</definedName>
    <definedName name="CODO_45___3__P.V.C">#REF!</definedName>
    <definedName name="CODO_45__2__P.V.C">#REF!</definedName>
    <definedName name="CODO_90___3__GRAN_RADIO_C_x_E">#REF!</definedName>
    <definedName name="CODO_90___3__P.V.C">#REF!</definedName>
    <definedName name="CODO_90_x_3__B_x_B">#REF!</definedName>
    <definedName name="CODO_90_x_3__B_x_EL">#REF!</definedName>
    <definedName name="CODO_P.V.C_90___1_2">#REF!</definedName>
    <definedName name="CODO10">[39]Hoja3!$F$666</definedName>
    <definedName name="CODO12">[39]Hoja3!$F$706</definedName>
    <definedName name="CODO6">[39]Hoja3!$F$586</definedName>
    <definedName name="CODO8">[39]Hoja3!$F$626</definedName>
    <definedName name="CODO9012">[39]Hoja3!#REF!</definedName>
    <definedName name="CODO90121">'[22]OTRAS OBRAS'!#REF!</definedName>
    <definedName name="CODOS" localSheetId="4">#REF!</definedName>
    <definedName name="CODOS">#REF!</definedName>
    <definedName name="Codos_PVC_3">'[77]L. MAT.'!#REF!</definedName>
    <definedName name="coe">#REF!</definedName>
    <definedName name="Coef.erradas">#REF!</definedName>
    <definedName name="COEF.INFILT">#REF!</definedName>
    <definedName name="coef.retorno">#REF!</definedName>
    <definedName name="coeficienterugosidad">'[5]INFORMACIÓN REFERENCIA'!$B$90:$C$101</definedName>
    <definedName name="COHaul">#REF!</definedName>
    <definedName name="col_dos">#REF!</definedName>
    <definedName name="COLBOR">#REF!</definedName>
    <definedName name="COLLAR_DE_DERIVACION_2____1_2">#REF!</definedName>
    <definedName name="COLLAR_DE_DERIVACION_3____1_2">#REF!</definedName>
    <definedName name="COLLAR_DE_DERIVACION_DE_HF_DE_3____1_2__PARA_INSTALACION_DE_VENTOSA_EN_TUBERIA_DE_P.V.C">#REF!</definedName>
    <definedName name="COLON">#REF!</definedName>
    <definedName name="columna">[73]lisprecios!#REF!</definedName>
    <definedName name="COLUSDEF">#REF!</definedName>
    <definedName name="ComBid1">#REF!</definedName>
    <definedName name="ComBid1CurrCode">#REF!</definedName>
    <definedName name="ComBid1EvalTotal">#REF!</definedName>
    <definedName name="ComBid1LeadTime">#REF!</definedName>
    <definedName name="ComBid1Number">#REF!</definedName>
    <definedName name="ComBid1PayTerms">#REF!</definedName>
    <definedName name="ComBid1Penalty">#REF!</definedName>
    <definedName name="ComBid1PromiseDate">#REF!</definedName>
    <definedName name="ComBid1Rate">#REF!</definedName>
    <definedName name="ComBid1Retention">#REF!</definedName>
    <definedName name="ComBid1Total">#REF!</definedName>
    <definedName name="ComBid2">#REF!</definedName>
    <definedName name="ComBid2CurrCode">#REF!</definedName>
    <definedName name="ComBid2EvalTotal">#REF!</definedName>
    <definedName name="ComBid2LeadTime">#REF!</definedName>
    <definedName name="ComBid2Number">#REF!</definedName>
    <definedName name="ComBid2PayTerms">#REF!</definedName>
    <definedName name="ComBid2Penalty">#REF!</definedName>
    <definedName name="ComBid2PromiseDate">#REF!</definedName>
    <definedName name="ComBid2Rate">#REF!</definedName>
    <definedName name="ComBid2Retention">#REF!</definedName>
    <definedName name="ComBid2Total">#REF!</definedName>
    <definedName name="ComBid3">#REF!</definedName>
    <definedName name="ComBid3CurrCode">#REF!</definedName>
    <definedName name="ComBid3EvalTotal">#REF!</definedName>
    <definedName name="ComBid3LeadTime">#REF!</definedName>
    <definedName name="comBid3Number">#REF!</definedName>
    <definedName name="ComBid3PayTerms">#REF!</definedName>
    <definedName name="ComBid3Penalty">#REF!</definedName>
    <definedName name="ComBid3PromiseDate">#REF!</definedName>
    <definedName name="ComBid3Rate">#REF!</definedName>
    <definedName name="ComBid3Retention">#REF!</definedName>
    <definedName name="ComBid3Total">#REF!</definedName>
    <definedName name="ComBid4">#REF!</definedName>
    <definedName name="ComBid4CurrCode">#REF!</definedName>
    <definedName name="ComBid4EvalTotal">#REF!</definedName>
    <definedName name="ComBid4LeadTime">#REF!</definedName>
    <definedName name="ComBid4Number">#REF!</definedName>
    <definedName name="ComBid4PayTerms">#REF!</definedName>
    <definedName name="ComBid4Penalty">#REF!</definedName>
    <definedName name="ComBid4PromiseDate">#REF!</definedName>
    <definedName name="ComBid4Rate">#REF!</definedName>
    <definedName name="ComBid4Retention">#REF!</definedName>
    <definedName name="ComBid4Total">#REF!</definedName>
    <definedName name="ComBidRange">#REF!</definedName>
    <definedName name="Combustible">#REF!</definedName>
    <definedName name="CombustibleCostos">#REF!</definedName>
    <definedName name="COMEstAward_date">#REF!</definedName>
    <definedName name="COMJob_Number">#REF!</definedName>
    <definedName name="COMMR_description">#REF!</definedName>
    <definedName name="COMMRNumber">#REF!</definedName>
    <definedName name="comp" localSheetId="4">[132]PRESUP!$A:$IV</definedName>
    <definedName name="COMP">#REF!</definedName>
    <definedName name="compactacion">#REF!</definedName>
    <definedName name="CompanyAddress">#REF!</definedName>
    <definedName name="CompanyCity">#REF!</definedName>
    <definedName name="CompanyContactsHeader">#REF!</definedName>
    <definedName name="CompanyCountry">#REF!</definedName>
    <definedName name="CompanyName">#REF!</definedName>
    <definedName name="CompanyState">#REF!</definedName>
    <definedName name="CompanyZip">#REF!</definedName>
    <definedName name="COMPenalty">#REF!</definedName>
    <definedName name="componentes">#REF!</definedName>
    <definedName name="COMPRE">#REF!</definedName>
    <definedName name="COMPRESOR">[113]EQUIPO!$D$5</definedName>
    <definedName name="Compresores">[27]HHp3!$FO$4:$FO$65536</definedName>
    <definedName name="COMProject_Currency">#REF!</definedName>
    <definedName name="COMProject_name">#REF!</definedName>
    <definedName name="compuerta">[73]lisprecios!#REF!</definedName>
    <definedName name="COMUNA">#REF!</definedName>
    <definedName name="CON_3000">#REF!</definedName>
    <definedName name="CON1x3x12">#REF!</definedName>
    <definedName name="CON1x4x10">#REF!</definedName>
    <definedName name="CON1x4x12">#REF!</definedName>
    <definedName name="CON1x4x1C">#REF!</definedName>
    <definedName name="CON1x4x2">#REF!</definedName>
    <definedName name="CON1x4x3C">#REF!</definedName>
    <definedName name="CON1x4x4">#REF!</definedName>
    <definedName name="CON1x4x4C">#REF!</definedName>
    <definedName name="CON1x4x6">#REF!</definedName>
    <definedName name="CON1x4x8">#REF!</definedName>
    <definedName name="CON1xN250">#REF!</definedName>
    <definedName name="CON1xN350">#REF!</definedName>
    <definedName name="CON1xN500">#REF!</definedName>
    <definedName name="CON1xN600">#REF!</definedName>
    <definedName name="CON1xN750">#REF!</definedName>
    <definedName name="CONCDATABASE">#REF!</definedName>
    <definedName name="conceptos">#REF!</definedName>
    <definedName name="CONCR_SUMMARY">#REF!</definedName>
    <definedName name="CONCRE123">#REF!</definedName>
    <definedName name="CONCRE124">#REF!</definedName>
    <definedName name="concre15">#REF!</definedName>
    <definedName name="CONCRE25">#REF!</definedName>
    <definedName name="concre3000">#REF!</definedName>
    <definedName name="concre35">#REF!</definedName>
    <definedName name="concreto" localSheetId="4">'[133]APU''s'!#REF!</definedName>
    <definedName name="concreto">#REF!</definedName>
    <definedName name="Concreto_1500_psi">'[134]Análisis Básicos'!#REF!</definedName>
    <definedName name="Concreto_3000_0.40">#REF!</definedName>
    <definedName name="Concreto_3000_PSI">'[62]Apu Basicos'!$F$40</definedName>
    <definedName name="Concreto_4000">#REF!</definedName>
    <definedName name="Concreto_4000_0.40">#REF!</definedName>
    <definedName name="Concreto_4000_0.40_Auto">#REF!</definedName>
    <definedName name="Concreto_4000_0.40_Auto_Retrac_Fibra">#REF!</definedName>
    <definedName name="concreto_FC_2.2">#REF!</definedName>
    <definedName name="Concreto1_m">#REF!</definedName>
    <definedName name="concreto14">#REF!</definedName>
    <definedName name="Concreto2_m">#REF!</definedName>
    <definedName name="CONCRETO20">#REF!</definedName>
    <definedName name="concreto25">#REF!</definedName>
    <definedName name="Concreto2500v">#REF!</definedName>
    <definedName name="CONCRETO3">#REF!</definedName>
    <definedName name="Concreto3_m">#REF!</definedName>
    <definedName name="CONCRETO30">#REF!</definedName>
    <definedName name="concreto3000">'[133]APU''s'!#REF!</definedName>
    <definedName name="concreto35">#REF!</definedName>
    <definedName name="Concreto4_m">#REF!</definedName>
    <definedName name="concreto5">#REF!</definedName>
    <definedName name="Concreto5_m">#REF!</definedName>
    <definedName name="Concreto5500v">#REF!</definedName>
    <definedName name="concretomuro">#REF!</definedName>
    <definedName name="concretoplaca">#REF!</definedName>
    <definedName name="CONCRETOS" hidden="1">{#N/A,#N/A,TRUE,"Unifilar"}</definedName>
    <definedName name="CONDI1">#REF!</definedName>
    <definedName name="CONDUC110">#REF!</definedName>
    <definedName name="CONDUC220">#REF!</definedName>
    <definedName name="CONDUCCION331">'[5]INFORMACIÓN REFERENCIA'!$B$122:$E$133</definedName>
    <definedName name="CONDUCCIONTABLA3.3.1">'[5]INFORMACIÓN REFERENCIA'!$B$122:$D$133</definedName>
    <definedName name="Conductores">#REF!</definedName>
    <definedName name="Conductores_por_fase">#REF!</definedName>
    <definedName name="ConductoresCostos">#REF!</definedName>
    <definedName name="CONEC">#REF!</definedName>
    <definedName name="CONECAT">#REF!</definedName>
    <definedName name="CONEX12X12AWG">#REF!</definedName>
    <definedName name="CONEXH20">#REF!</definedName>
    <definedName name="CONEXH8AWG">#REF!</definedName>
    <definedName name="conexiondomiciliaria">#REF!</definedName>
    <definedName name="CONEXM20">#REF!</definedName>
    <definedName name="CONFORMA">'[39]1.1'!#REF!</definedName>
    <definedName name="Congelar_Capital_Vencido">#REF!</definedName>
    <definedName name="cons">#REF!</definedName>
    <definedName name="CONSOLIDADO" localSheetId="4">#REF!</definedName>
    <definedName name="CONSOLIDADO">#REF!</definedName>
    <definedName name="CONSORCIO">[33]UNIT081!#REF!</definedName>
    <definedName name="constante">#REF!</definedName>
    <definedName name="CONSTRUCCION_DE_DOS_GALPONES">#N/A</definedName>
    <definedName name="CONSULTA_PRINCIPAL_REGISTRO_OBRA">#REF!</definedName>
    <definedName name="consum">#REF!</definedName>
    <definedName name="consumo">[135]consumo1!$A$1:$IV$65536</definedName>
    <definedName name="CONSUMO_ESTRATO_3">#REF!</definedName>
    <definedName name="CONT">'[136]Itemes Renovación'!#REF!</definedName>
    <definedName name="CONTAB">[82]dts!$B$11</definedName>
    <definedName name="contabilidad">#REF!</definedName>
    <definedName name="CONTABLE" hidden="1">{#N/A,#N/A,FALSE,"CIBHA05A";#N/A,#N/A,FALSE,"CIBHA05B"}</definedName>
    <definedName name="CONTABLES" hidden="1">{#N/A,#N/A,FALSE,"Costos Productos 6A";#N/A,#N/A,FALSE,"Costo Unitario Total H-94-12"}</definedName>
    <definedName name="CONTADO">#REF!</definedName>
    <definedName name="CONTAINER">#REF!</definedName>
    <definedName name="CONTIEPOR">#REF!</definedName>
    <definedName name="CONTINGENCY">#REF!</definedName>
    <definedName name="ContLabCostOutput">#REF!</definedName>
    <definedName name="contorno">#REF!</definedName>
    <definedName name="ContPartsCostOutput">#REF!</definedName>
    <definedName name="Contr._2">#REF!</definedName>
    <definedName name="Contr._3">#REF!</definedName>
    <definedName name="Contr._4">#REF!</definedName>
    <definedName name="Contr._5">#REF!</definedName>
    <definedName name="Contr._6">#REF!</definedName>
    <definedName name="Contr._7">#REF!</definedName>
    <definedName name="Contr._8">#REF!</definedName>
    <definedName name="Contr._9">#REF!</definedName>
    <definedName name="CONTRATISTA" localSheetId="4">[82]dts!$B$4</definedName>
    <definedName name="CONTRATISTA">#REF!</definedName>
    <definedName name="contratistas">#REF!</definedName>
    <definedName name="Contrato">#REF!</definedName>
    <definedName name="Contrato1">OFFSET(#REF!,0,0,COUNTA(#REF!),4)</definedName>
    <definedName name="Contrato10">OFFSET(#REF!,0,0,COUNTA(#REF!),4)</definedName>
    <definedName name="Contrato11">OFFSET(#REF!,0,0,COUNTA(#REF!),4)</definedName>
    <definedName name="Contrato12">OFFSET(#REF!,0,0,COUNTA(#REF!),4)</definedName>
    <definedName name="Contrato13">OFFSET(#REF!,0,0,COUNTA(#REF!),4)</definedName>
    <definedName name="Contrato14">OFFSET(#REF!,0,0,COUNTA(#REF!),4)</definedName>
    <definedName name="Contrato15">OFFSET(#REF!,0,0,COUNTA(#REF!),4)</definedName>
    <definedName name="Contrato16">OFFSET(#REF!,0,0,COUNTA(#REF!),4)</definedName>
    <definedName name="Contrato17">OFFSET(#REF!,0,0,COUNTA(#REF!),4)</definedName>
    <definedName name="Contrato2">OFFSET(#REF!,0,0,COUNTA(#REF!),4)</definedName>
    <definedName name="Contrato3">OFFSET(#REF!,0,0,COUNTA(#REF!),4)</definedName>
    <definedName name="Contrato4">OFFSET(#REF!,0,0,COUNTA(#REF!),4)</definedName>
    <definedName name="Contrato5">OFFSET(#REF!,0,0,COUNTA(#REF!),4)</definedName>
    <definedName name="Contrato6">OFFSET(#REF!,0,0,COUNTA(#REF!),4)</definedName>
    <definedName name="Contrato7">OFFSET(#REF!,0,0,COUNTA(#REF!),4)</definedName>
    <definedName name="Contrato8">OFFSET(#REF!,0,0,COUNTA(#REF!),4)</definedName>
    <definedName name="Contrato9">OFFSET(#REF!,0,0,COUNTA(#REF!),4)</definedName>
    <definedName name="Contreto_3000">#REF!</definedName>
    <definedName name="CONTROL_LAKE">#REF!</definedName>
    <definedName name="CONTROL1">#REF!</definedName>
    <definedName name="CONTROLADO">#REF!</definedName>
    <definedName name="CONV">#REF!</definedName>
    <definedName name="COPIA" localSheetId="4" hidden="1">{#N/A,#N/A,TRUE,"Unifilar"}</definedName>
    <definedName name="COPIA">[0]!err</definedName>
    <definedName name="copiao4">[0]!err</definedName>
    <definedName name="copiar">#REF!</definedName>
    <definedName name="Coraza">#REF!</definedName>
    <definedName name="corri">[0]!err</definedName>
    <definedName name="Corriente">#REF!</definedName>
    <definedName name="corte">#REF!</definedName>
    <definedName name="corterocoso">#REF!</definedName>
    <definedName name="COSAMB_LT">#REF!</definedName>
    <definedName name="COSAMB_SE">#REF!</definedName>
    <definedName name="COSAMB_TEL">#REF!</definedName>
    <definedName name="cost_analysis">#REF!</definedName>
    <definedName name="COST_CENTRES">'[137]C - CENTROS DE COSTO Y GASTOS'!$A$5:$B$248</definedName>
    <definedName name="cost04" hidden="1">{#N/A,#N/A,FALSE,"Costos Productos 6A";#N/A,#N/A,FALSE,"Costo Unitario Total H-94-12"}</definedName>
    <definedName name="CostCode">'[138]cost codes'!$B$2:$F$54</definedName>
    <definedName name="COSTCONTAB" hidden="1">{#N/A,#N/A,FALSE,"Costos Productos 6A";#N/A,#N/A,FALSE,"Costo Unitario Total H-94-12"}</definedName>
    <definedName name="CosteoConsultoria">#REF!</definedName>
    <definedName name="COSTIND">#REF!</definedName>
    <definedName name="costivo" hidden="1">{#N/A,#N/A,FALSE,"Costos Productos 6A";#N/A,#N/A,FALSE,"Costo Unitario Total H-94-12"}</definedName>
    <definedName name="costivos" hidden="1">{#N/A,#N/A,FALSE,"Costos Productos 6A";#N/A,#N/A,FALSE,"Costo Unitario Total H-94-12"}</definedName>
    <definedName name="COSTO_EQUIPO">#REF!</definedName>
    <definedName name="Costo_Indctos">#REF!</definedName>
    <definedName name="COSTO_MATERIAL">#REF!</definedName>
    <definedName name="COSTO_PERSONAL">#REF!</definedName>
    <definedName name="COSTO_TRANSPORTE">#REF!</definedName>
    <definedName name="COSTODIRECTO" localSheetId="4">#REF!</definedName>
    <definedName name="COSTODIRECTO">#REF!</definedName>
    <definedName name="COSTODIRECTO_1">"#REF!"</definedName>
    <definedName name="CostoDirectoObra">'[89]COSTEO TOTAL OBRA'!$D$7</definedName>
    <definedName name="costoperativos" hidden="1">{#N/A,#N/A,FALSE,"Costos Productos 6A";#N/A,#N/A,FALSE,"Costo Unitario Total H-94-12"}</definedName>
    <definedName name="COSTOPERSONALTABLA1.5.3">'[5]INFORMACIÓN REFERENCIA'!$B$542:$F$545</definedName>
    <definedName name="COSTOPERSONALTABLA1.5.4">'[5]INFORMACIÓN REFERENCIA'!$B$549:$G$560</definedName>
    <definedName name="COSTOPERSONALTABLA1.5.5">'[5]INFORMACIÓN REFERENCIA'!$B$564:$G$621</definedName>
    <definedName name="COSTOREDESALCTABLA7.4">#REF!</definedName>
    <definedName name="COSTOREDESTABLA7.3">#REF!</definedName>
    <definedName name="COSTOS" localSheetId="8">#REF!</definedName>
    <definedName name="COSTOS" localSheetId="4">[139]TARIFAS!$A$1:$F$52</definedName>
    <definedName name="costos" hidden="1">{"'Sheet1'!$A$1:$G$85"}</definedName>
    <definedName name="COSTOS_DIRECTOS" localSheetId="4">#REF!</definedName>
    <definedName name="COSTOS_DIRECTOS">#REF!</definedName>
    <definedName name="COSTOS_MAQUINARIA">#REF!</definedName>
    <definedName name="COSTOS_PRODUCCION">[37]PUC!$A$15:$A$173</definedName>
    <definedName name="costos04" hidden="1">{#N/A,#N/A,FALSE,"Costos Productos 6A";#N/A,#N/A,FALSE,"Costo Unitario Total H-94-12"}</definedName>
    <definedName name="COSTOSCONDUCCIONACU">'[5]BD COSTOS UNIDAD CONSTRUCTIVA'!$B$34:$J$49</definedName>
    <definedName name="COSTOTUS">#REF!</definedName>
    <definedName name="COTAS">'[140]cotas '!$A$1:$H$184</definedName>
    <definedName name="CotizacionARP">'[89]INFORMACION DEL FP'!$G$32:$J$36</definedName>
    <definedName name="count">'[122]Inputs-SUMMARY'!$H$3:$BR$3</definedName>
    <definedName name="counter">[128]ASSUMPTIONS!$H$6:$AP$6</definedName>
    <definedName name="COUNTRY_OF_ORIGIN">#REF!</definedName>
    <definedName name="cp" localSheetId="4">#REF!</definedName>
    <definedName name="cp">#REF!</definedName>
    <definedName name="CPlanta">[127]Cuentas!$S$11:$S$56</definedName>
    <definedName name="CPM">[91]AUXILIARES!$A$2:$D$4</definedName>
    <definedName name="CPT">#REF!</definedName>
    <definedName name="CPT_MOV">#REF!</definedName>
    <definedName name="Cq">#REF!</definedName>
    <definedName name="Cr">#REF!</definedName>
    <definedName name="CRandM">#REF!</definedName>
    <definedName name="CREDITO">#REF!</definedName>
    <definedName name="credito_completa" localSheetId="4">#REF!</definedName>
    <definedName name="credito_completa">#REF!</definedName>
    <definedName name="CRGAPR">[82]dts!$B$26</definedName>
    <definedName name="CRGELB">[82]dts!$B$22</definedName>
    <definedName name="CRGRVS">[82]dts!$B$24</definedName>
    <definedName name="Criteria_MI">#REF!</definedName>
    <definedName name="CRITERIO">#REF!</definedName>
    <definedName name="_xlnm.Criteria" localSheetId="4">#REF!</definedName>
    <definedName name="_xlnm.Criteria">#REF!</definedName>
    <definedName name="Criterios_IM">#REF!</definedName>
    <definedName name="CRITICA">#N/A</definedName>
    <definedName name="Criticos" localSheetId="4">#REF!</definedName>
    <definedName name="Criticos">#REF!</definedName>
    <definedName name="CRONO">[91]INSUMOS!$A$2:$L$116</definedName>
    <definedName name="Cronog1Mes">#REF!</definedName>
    <definedName name="CronogControl">#REF!</definedName>
    <definedName name="CronogDia1">#REF!</definedName>
    <definedName name="CronogFechaFin">#REF!</definedName>
    <definedName name="CronogFechaInic">#REF!</definedName>
    <definedName name="CronogFin">#REF!</definedName>
    <definedName name="CronogInicio">#REF!</definedName>
    <definedName name="CronogPrimAct">#REF!</definedName>
    <definedName name="CRONOGRAMA.">#REF!</definedName>
    <definedName name="CronogUltAct_m1">#REF!</definedName>
    <definedName name="CRP">#REF!</definedName>
    <definedName name="crrc">#REF!</definedName>
    <definedName name="crrd">#REF!</definedName>
    <definedName name="CRUCE_200_CANAL_S1">#REF!</definedName>
    <definedName name="CRUCE_200_CANAL_S2">#REF!</definedName>
    <definedName name="CRUCE_200_CANAL_S3">#REF!</definedName>
    <definedName name="CRUCE_200_CANAL_S4">#REF!</definedName>
    <definedName name="CRUCE_200_CANAL_S5">#REF!</definedName>
    <definedName name="CRUCE_200_CANAL_S6">#REF!</definedName>
    <definedName name="CRUCE_8__A_S1">#REF!</definedName>
    <definedName name="CRUCE_8__A_S2">#REF!</definedName>
    <definedName name="CRUCE_8__A_S3">#REF!</definedName>
    <definedName name="CRUCE_8__A_S4">#REF!</definedName>
    <definedName name="CRUCE_8__A_S5">#REF!</definedName>
    <definedName name="CRUCE_8__A_S6">#REF!</definedName>
    <definedName name="CRUCE12__A_S1">#REF!</definedName>
    <definedName name="CRUCE12__A_S2">#REF!</definedName>
    <definedName name="CRUCE12__A_S3">#REF!</definedName>
    <definedName name="CRUCE12__A_S4">#REF!</definedName>
    <definedName name="CRUCE12__A_S5">#REF!</definedName>
    <definedName name="CRUCE12__A_S6">#REF!</definedName>
    <definedName name="CRUCE12_B_S1">#REF!</definedName>
    <definedName name="CRUCE12_B_S2">#REF!</definedName>
    <definedName name="CRUCE12_B_S3">#REF!</definedName>
    <definedName name="CRUCE12_B_S4">#REF!</definedName>
    <definedName name="CRUCE12_B_S5">#REF!</definedName>
    <definedName name="CRUCE12_B_S6">#REF!</definedName>
    <definedName name="CRUCE160_CANAL_S1">#REF!</definedName>
    <definedName name="CRUCE160_CANAL_S2">#REF!</definedName>
    <definedName name="CRUCE160_CANAL_S3">#REF!</definedName>
    <definedName name="CRUCE160_CANAL_S4">#REF!</definedName>
    <definedName name="CRUCE160_CANAL_S5">#REF!</definedName>
    <definedName name="CRUCE160_CANAL_S6">#REF!</definedName>
    <definedName name="CRUCE90_CANAL_S1">#REF!</definedName>
    <definedName name="CRUCE90_CANAL_S2">#REF!</definedName>
    <definedName name="CRUCE90_CANAL_S3">#REF!</definedName>
    <definedName name="CRUCE90_CANAL_S4">#REF!</definedName>
    <definedName name="CRUCE90_CANAL_S5">#REF!</definedName>
    <definedName name="CRUCE90_CANAL_S6">#REF!</definedName>
    <definedName name="CRUCE90_S1">#REF!</definedName>
    <definedName name="CRUCE90_S2">#REF!</definedName>
    <definedName name="CRUCE90_S3">#REF!</definedName>
    <definedName name="CRUCE90_S4">#REF!</definedName>
    <definedName name="CRUCE90_S5">#REF!</definedName>
    <definedName name="CRUCE90_S6">#REF!</definedName>
    <definedName name="Cruceta_metálica_en_ángulo_de__2m_x_2_5__x_2_5__x_1_4_.">"Prueba1"</definedName>
    <definedName name="CRUDO" hidden="1">#REF!</definedName>
    <definedName name="CRUDOS" hidden="1">{#N/A,#N/A,FALSE,"CIBHA05A";#N/A,#N/A,FALSE,"CIBHA05B"}</definedName>
    <definedName name="Cs" localSheetId="4">#REF!</definedName>
    <definedName name="cs">#REF!</definedName>
    <definedName name="CS_AVG_SIZE">#REF!</definedName>
    <definedName name="CS_WELDING">#REF!</definedName>
    <definedName name="Ct" localSheetId="4">#REF!</definedName>
    <definedName name="ct">#REF!</definedName>
    <definedName name="CTA">#REF!</definedName>
    <definedName name="Ctd">#REF!</definedName>
    <definedName name="CTyre">#REF!</definedName>
    <definedName name="Cu" localSheetId="4">#REF!</definedName>
    <definedName name="Cu">#REF!</definedName>
    <definedName name="CUAALB">[141]CUADRILLAS!$D$73</definedName>
    <definedName name="CUACON">[141]CUADRILLAS!$D$62</definedName>
    <definedName name="CUAD">#REF!</definedName>
    <definedName name="cuad1">#REF!</definedName>
    <definedName name="cuad2">#REF!</definedName>
    <definedName name="cuad3">#REF!</definedName>
    <definedName name="cuad4">#REF!</definedName>
    <definedName name="CUAD5">#REF!</definedName>
    <definedName name="cuado">#REF!</definedName>
    <definedName name="cuadr">#REF!</definedName>
    <definedName name="CUADRIA">#N/A</definedName>
    <definedName name="CUADRIB">#N/A</definedName>
    <definedName name="CUADRIC">#N/A</definedName>
    <definedName name="CUADRILLA" localSheetId="4">#REF!</definedName>
    <definedName name="CUADRILLA">#REF!</definedName>
    <definedName name="cuadrilla1">[142]Hoja3!$A$15:$A$73</definedName>
    <definedName name="cuadrilla2">[142]Hoja5!$A$16:$A$59</definedName>
    <definedName name="cuadrilla3">[142]Hoja6!$A$16:$A$63</definedName>
    <definedName name="cuadrilla4">[142]Hoja2!$A$12:$A$568</definedName>
    <definedName name="cuadrilla5">[142]Hoja5!$A$12:$G$59</definedName>
    <definedName name="cuadrillaa1">[143]PERSONAL!$D$22</definedName>
    <definedName name="cuadrillaa2">[143]PERSONAL!$D$27</definedName>
    <definedName name="cuadrillaa4">[73]PERSONAL!#REF!</definedName>
    <definedName name="cuadrillac1">[143]PERSONAL!$D$45</definedName>
    <definedName name="cuadrillas" localSheetId="4">#REF!</definedName>
    <definedName name="CUADRILLAS">#REF!</definedName>
    <definedName name="cuadrillas1">[142]Hoja3!$A$11:$I$73</definedName>
    <definedName name="cuadrillas2">[73]PERSONAL!#REF!</definedName>
    <definedName name="CuadrillasTodas">#REF!</definedName>
    <definedName name="CUADRILLASTOTAL">'[91]MANO DE OBRA'!$G$8:$M$20</definedName>
    <definedName name="CUADRO">#N/A</definedName>
    <definedName name="CUADRO1">#REF!</definedName>
    <definedName name="CUAEMERG">#REF!</definedName>
    <definedName name="CUAEPAT">#REF!</definedName>
    <definedName name="CUAEXC">[141]CUADRILLAS!$D$49</definedName>
    <definedName name="CUAL" localSheetId="4">CONCRETOS!ERR</definedName>
    <definedName name="cual">#REF!</definedName>
    <definedName name="CUAL_1">"[0]!err"</definedName>
    <definedName name="CUAL_10">NA()</definedName>
    <definedName name="CUAL_3">NA()</definedName>
    <definedName name="CUAL_4">NA()</definedName>
    <definedName name="CUAL_5">NA()</definedName>
    <definedName name="CUAL_6">NA()</definedName>
    <definedName name="CUAL_7">NA()</definedName>
    <definedName name="CUAL_8">NA()</definedName>
    <definedName name="CUAL_9">NA()</definedName>
    <definedName name="CUAPLANO">#REF!</definedName>
    <definedName name="CUAPLO">#REF!</definedName>
    <definedName name="CUAPRO">#REF!</definedName>
    <definedName name="CUATERM">#REF!</definedName>
    <definedName name="CUATOP">#REF!</definedName>
    <definedName name="CUATRAFO">#REF!</definedName>
    <definedName name="cuatro">#REF!</definedName>
    <definedName name="cube">#REF!</definedName>
    <definedName name="CUBE_UNIT">#REF!</definedName>
    <definedName name="cubiertas">#REF!</definedName>
    <definedName name="cubs" localSheetId="4">[144]Hoja1!$A:$IV</definedName>
    <definedName name="CUBS">#REF!</definedName>
    <definedName name="CUCON">#REF!</definedName>
    <definedName name="CUEXC">#REF!</definedName>
    <definedName name="Cumm_Us_inf">[122]Workings!$H$8:$BR$8</definedName>
    <definedName name="CUMPL">'[21]BCE Y ACTA 049 2011'!$C$156</definedName>
    <definedName name="cumplimiento">#REF!</definedName>
    <definedName name="CUNET" localSheetId="4" hidden="1">{"via1",#N/A,TRUE,"general";"via2",#N/A,TRUE,"general";"via3",#N/A,TRUE,"general"}</definedName>
    <definedName name="CUNET" hidden="1">{"via1",#N/A,TRUE,"general";"via2",#N/A,TRUE,"general";"via3",#N/A,TRUE,"general"}</definedName>
    <definedName name="cuneta">#REF!</definedName>
    <definedName name="Cunete_pintura">'[62]LISTADO '!$F$26</definedName>
    <definedName name="cuñas">#REF!</definedName>
    <definedName name="cuño">#REF!</definedName>
    <definedName name="CUPLOM">#REF!</definedName>
    <definedName name="curAsisCarr1A">#REF!</definedName>
    <definedName name="curCanDTFSemana">#REF!</definedName>
    <definedName name="CurCanonPorMillon">#REF!</definedName>
    <definedName name="CurCostComGl1a">#REF!</definedName>
    <definedName name="CurCostoCondMes">#REF!</definedName>
    <definedName name="CurCostoImptoTimbre">#REF!</definedName>
    <definedName name="CurCostoKm10A">#REF!</definedName>
    <definedName name="CurCostoKm11A">#REF!</definedName>
    <definedName name="CurCostoKm1A">#REF!</definedName>
    <definedName name="CurCostoKm2A">#REF!</definedName>
    <definedName name="CurCostoKm3A">#REF!</definedName>
    <definedName name="CurCostoKm4A">#REF!</definedName>
    <definedName name="CurCostoKm5A">#REF!</definedName>
    <definedName name="CurCostoKm6A">#REF!</definedName>
    <definedName name="CurCostoKm7A">#REF!</definedName>
    <definedName name="CurCostoKm8A">#REF!</definedName>
    <definedName name="CurCostoKm9A">#REF!</definedName>
    <definedName name="CurCostoLlantas">#REF!</definedName>
    <definedName name="CurCostoMttoFKm10A">#REF!</definedName>
    <definedName name="CurCostoMttoFKm1A">#REF!</definedName>
    <definedName name="CurCostoMttoFKm2A">#REF!</definedName>
    <definedName name="CurCostoMttoFKm3A">#REF!</definedName>
    <definedName name="CurCostoMttoFKm4A">#REF!</definedName>
    <definedName name="CurCostoMttoFKm5A">#REF!</definedName>
    <definedName name="CurCostoMttoFKm6A">#REF!</definedName>
    <definedName name="CurCostoMttoFKm7A">#REF!</definedName>
    <definedName name="CurCostoMttoFKm8A">#REF!</definedName>
    <definedName name="CurCostoMttoFKm9A">#REF!</definedName>
    <definedName name="CurCostoOportunidadFcroEntrega">#REF!</definedName>
    <definedName name="CurCostosMargendeNegociacion">#REF!</definedName>
    <definedName name="CurCostoVentaVehCliente">#REF!</definedName>
    <definedName name="CurDescuentoAccesorio">#REF!</definedName>
    <definedName name="CurDTFMaxima">#REF!</definedName>
    <definedName name="CurDTFminima">#REF!</definedName>
    <definedName name="CurDTFSemaTriAntic">#REF!</definedName>
    <definedName name="CurFuelCargoMensual">#REF!</definedName>
    <definedName name="CurFuelEquipo">#REF!</definedName>
    <definedName name="CurGPSCargoMensual">#REF!</definedName>
    <definedName name="CurGPSEquipo">#REF!</definedName>
    <definedName name="CurImptoRod1A">#REF!</definedName>
    <definedName name="CurImptoTimRetoma">#REF!</definedName>
    <definedName name="curIpcProye10A">#REF!</definedName>
    <definedName name="curIpcProye1A">#REF!</definedName>
    <definedName name="CurIpcProye2A">#REF!</definedName>
    <definedName name="CurIpcProye3A">#REF!</definedName>
    <definedName name="CurIpcProye4A">#REF!</definedName>
    <definedName name="CurIpcProye5A">#REF!</definedName>
    <definedName name="curIpcProye6A">#REF!</definedName>
    <definedName name="curIpcProye7A">#REF!</definedName>
    <definedName name="curIpcProye8A">#REF!</definedName>
    <definedName name="curIpcProye9A">#REF!</definedName>
    <definedName name="CurIvaAccesorios">#REF!</definedName>
    <definedName name="CurKitCarretera">#REF!</definedName>
    <definedName name="CurMerchand">#REF!</definedName>
    <definedName name="CurMontoMinImptoTimbre">#REF!</definedName>
    <definedName name="CurPickup">#REF!</definedName>
    <definedName name="currency_code">#REF!</definedName>
    <definedName name="currency_conversion_factor">#REF!</definedName>
    <definedName name="CurSeguroCanon">#REF!</definedName>
    <definedName name="CurServicioGPSDelClienteMensual">#REF!</definedName>
    <definedName name="curSOAT1A">#REF!</definedName>
    <definedName name="CurStandby">#REF!</definedName>
    <definedName name="CurTramiteAnual">#REF!</definedName>
    <definedName name="CurTramTransito">#REF!</definedName>
    <definedName name="CurUtilidadNominal">#REF!</definedName>
    <definedName name="curva">"Chart 11"</definedName>
    <definedName name="CurValorAccesConIva">#REF!</definedName>
    <definedName name="CurValorMinAccriosReventa">#REF!</definedName>
    <definedName name="CurVariable1">#REF!</definedName>
    <definedName name="CurVariable2">#REF!</definedName>
    <definedName name="CurVariable3">#REF!</definedName>
    <definedName name="Curvas_1_2">'[66]LISTADO '!$F$88</definedName>
    <definedName name="Curvas_2">'[66]LISTADO '!$F$91</definedName>
    <definedName name="CurVlrAsegurado">#REF!</definedName>
    <definedName name="CurVlrVentaVehCliente">#REF!</definedName>
    <definedName name="curVPN">#REF!</definedName>
    <definedName name="CurVrVehicPrecPubConIvaSinDtos">#REF!</definedName>
    <definedName name="CurVrVehícPrecPubConIvaSinDtos">#REF!</definedName>
    <definedName name="CUTOP">#REF!</definedName>
    <definedName name="Cv" localSheetId="4">#REF!</definedName>
    <definedName name="cv">#REF!</definedName>
    <definedName name="CV2.Daily_Tonnes">#REF!</definedName>
    <definedName name="CV2.Moisture">#REF!</definedName>
    <definedName name="cvbcvbf" hidden="1">{#N/A,#N/A,TRUE,"INGENIERIA";#N/A,#N/A,TRUE,"COMPRAS";#N/A,#N/A,TRUE,"DIRECCION";#N/A,#N/A,TRUE,"RESUMEN"}</definedName>
    <definedName name="cvcbn">#N/A</definedName>
    <definedName name="cvcvcvcv">#REF!</definedName>
    <definedName name="cvfvd" localSheetId="4" hidden="1">{"via1",#N/A,TRUE,"general";"via2",#N/A,TRUE,"general";"via3",#N/A,TRUE,"general"}</definedName>
    <definedName name="cvfvd" hidden="1">{"via1",#N/A,TRUE,"general";"via2",#N/A,TRUE,"general";"via3",#N/A,TRUE,"general"}</definedName>
    <definedName name="cvn" localSheetId="4" hidden="1">{"TAB1",#N/A,TRUE,"GENERAL";"TAB2",#N/A,TRUE,"GENERAL";"TAB3",#N/A,TRUE,"GENERAL";"TAB4",#N/A,TRUE,"GENERAL";"TAB5",#N/A,TRUE,"GENERAL"}</definedName>
    <definedName name="cvn" hidden="1">{"TAB1",#N/A,TRUE,"GENERAL";"TAB2",#N/A,TRUE,"GENERAL";"TAB3",#N/A,TRUE,"GENERAL";"TAB4",#N/A,TRUE,"GENERAL";"TAB5",#N/A,TRUE,"GENERAL"}</definedName>
    <definedName name="CVXC" localSheetId="4" hidden="1">{"via1",#N/A,TRUE,"general";"via2",#N/A,TRUE,"general";"via3",#N/A,TRUE,"general"}</definedName>
    <definedName name="CVXC" hidden="1">{"via1",#N/A,TRUE,"general";"via2",#N/A,TRUE,"general";"via3",#N/A,TRUE,"general"}</definedName>
    <definedName name="Cw">#REF!</definedName>
    <definedName name="Cwvu.oil." hidden="1">'[145]59y22%'!$13:$24,'[145]59y22%'!$26:$37,'[145]59y22%'!$39:$50,'[145]59y22%'!$91:$102,'[145]59y22%'!$104:$115,'[145]59y22%'!$117:$128,'[145]59y22%'!$130:$141,'[145]59y22%'!$143:$154,'[145]59y22%'!$156:$167,'[145]59y22%'!$169:$180,'[145]59y22%'!$182:$193,'[145]59y22%'!$195:$206,'[145]59y22%'!$208:$219,'[145]59y22%'!$221:$232,'[145]59y22%'!$234:$245</definedName>
    <definedName name="Cwvu.oilgasagua." hidden="1">'[145]59y22%'!$13:$24,'[145]59y22%'!$26:$37,'[145]59y22%'!$39:$50,'[145]59y22%'!$52:$63,'[145]59y22%'!$65:$76,'[145]59y22%'!$78:$89,'[145]59y22%'!$91:$102,'[145]59y22%'!$104:$115,'[145]59y22%'!$117:$128,'[145]59y22%'!$130:$141,'[145]59y22%'!$143:$154,'[145]59y22%'!$156:$167,'[145]59y22%'!$169:$180,'[145]59y22%'!$182:$193,'[145]59y22%'!$195:$206,'[145]59y22%'!$208:$219,'[145]59y22%'!$221:$232,'[145]59y22%'!$234:$245</definedName>
    <definedName name="Cwvu.RCEIBAS1." hidden="1">'[145]59y22%'!$13:$23,'[145]59y22%'!$26:$36,'[145]59y22%'!$78:$88,'[145]59y22%'!$91:$101,'[145]59y22%'!$104:$114,'[145]59y22%'!$117:$127,'[145]59y22%'!$130:$140,'[145]59y22%'!$143:$153,'[145]59y22%'!$156:$166,'[145]59y22%'!$169:$179,'[145]59y22%'!$182:$192,'[145]59y22%'!$195:$205,'[145]59y22%'!$208:$218,'[145]59y22%'!$221:$231,'[145]59y22%'!$234:$244</definedName>
    <definedName name="Cx" localSheetId="4">#REF!</definedName>
    <definedName name="cx">#REF!</definedName>
    <definedName name="CxC">#REF!</definedName>
    <definedName name="cxcxcxc">#REF!</definedName>
    <definedName name="Cy">#REF!</definedName>
    <definedName name="CZN_north_perc">50</definedName>
    <definedName name="CZN_south_perc">0</definedName>
    <definedName name="D" localSheetId="4">#REF!</definedName>
    <definedName name="D">{"TAB1",#N/A,TRUE,"GENERAL";"TAB2",#N/A,TRUE,"GENERAL";"TAB3",#N/A,TRUE,"GENERAL";"TAB4",#N/A,TRUE,"GENERAL";"TAB5",#N/A,TRUE,"GENERAL"}</definedName>
    <definedName name="d_PH">#REF!</definedName>
    <definedName name="DA">#REF!</definedName>
    <definedName name="DADADAD" hidden="1">{#N/A,#N/A,TRUE,"CODIGO DEPENDENCIA"}</definedName>
    <definedName name="DAFT">#REF!</definedName>
    <definedName name="DANI" localSheetId="4">[114]ITEMS!$B$6:$B$176</definedName>
    <definedName name="DANI">#REF!</definedName>
    <definedName name="DANODO">#REF!</definedName>
    <definedName name="DANODOF">#REF!</definedName>
    <definedName name="DANODOFT">#REF!</definedName>
    <definedName name="dario">#REF!</definedName>
    <definedName name="DASD" localSheetId="4" hidden="1">{"TAB1",#N/A,TRUE,"GENERAL";"TAB2",#N/A,TRUE,"GENERAL";"TAB3",#N/A,TRUE,"GENERAL";"TAB4",#N/A,TRUE,"GENERAL";"TAB5",#N/A,TRUE,"GENERAL"}</definedName>
    <definedName name="DASD" hidden="1">{"TAB1",#N/A,TRUE,"GENERAL";"TAB2",#N/A,TRUE,"GENERAL";"TAB3",#N/A,TRUE,"GENERAL";"TAB4",#N/A,TRUE,"GENERAL";"TAB5",#N/A,TRUE,"GENERAL"}</definedName>
    <definedName name="DAT">#REF!</definedName>
    <definedName name="Data" localSheetId="4">[146]Sheet1!$F$18:$H$977</definedName>
    <definedName name="Data">#REF!</definedName>
    <definedName name="Data_Base">#REF!</definedName>
    <definedName name="Database_MI">#REF!</definedName>
    <definedName name="DataDisplayed">"Ejemplo"</definedName>
    <definedName name="Date">[147]Constants!$B$9</definedName>
    <definedName name="Datos" localSheetId="4">'[148]Base de Diseño'!$A$1:$I$216</definedName>
    <definedName name="Datos">#REF!</definedName>
    <definedName name="Datos_SW_G1">#REF!</definedName>
    <definedName name="Datos_SW_G2">#REF!</definedName>
    <definedName name="datos1">'[149]Base de Diseño'!$A$1:$G$286</definedName>
    <definedName name="datoseq">#REF!</definedName>
    <definedName name="Days_in_Month">#REF!</definedName>
    <definedName name="dbb">#REF!</definedName>
    <definedName name="dbfdfbi" localSheetId="4" hidden="1">{"TAB1",#N/A,TRUE,"GENERAL";"TAB2",#N/A,TRUE,"GENERAL";"TAB3",#N/A,TRUE,"GENERAL";"TAB4",#N/A,TRUE,"GENERAL";"TAB5",#N/A,TRUE,"GENERAL"}</definedName>
    <definedName name="dbfdfbi" hidden="1">{"TAB1",#N/A,TRUE,"GENERAL";"TAB2",#N/A,TRUE,"GENERAL";"TAB3",#N/A,TRUE,"GENERAL";"TAB4",#N/A,TRUE,"GENERAL";"TAB5",#N/A,TRUE,"GENERAL"}</definedName>
    <definedName name="Dbgcm">#REF!</definedName>
    <definedName name="DBHH">#REF!</definedName>
    <definedName name="dblgarantiaExtendida">#REF!</definedName>
    <definedName name="dblPunRentabilidad">#REF!</definedName>
    <definedName name="dblUtilVehiculo">#REF!</definedName>
    <definedName name="DBT">#REF!</definedName>
    <definedName name="dc" localSheetId="4">#REF!</definedName>
    <definedName name="dc">#REF!</definedName>
    <definedName name="Dcacm">#REF!</definedName>
    <definedName name="DCF" localSheetId="4">#REF!</definedName>
    <definedName name="DCF">#REF!</definedName>
    <definedName name="DCorriente">#REF!</definedName>
    <definedName name="Dcorriente1">#REF!</definedName>
    <definedName name="dcPCABBB">"#REF!"</definedName>
    <definedName name="dcPCABBB_1">"#REF!"</definedName>
    <definedName name="DCS">#REF!</definedName>
    <definedName name="DCSDCTV" localSheetId="4" hidden="1">{"via1",#N/A,TRUE,"general";"via2",#N/A,TRUE,"general";"via3",#N/A,TRUE,"general"}</definedName>
    <definedName name="DCSDCTV" hidden="1">{"via1",#N/A,TRUE,"general";"via2",#N/A,TRUE,"general";"via3",#N/A,TRUE,"general"}</definedName>
    <definedName name="DD" localSheetId="4" hidden="1">{#N/A,#N/A,TRUE,"Unifilar"}</definedName>
    <definedName name="dd">#REF!</definedName>
    <definedName name="dd_1">"[0]!err"</definedName>
    <definedName name="dd_10">NA()</definedName>
    <definedName name="dd_3">NA()</definedName>
    <definedName name="dd_4">NA()</definedName>
    <definedName name="dd_5">NA()</definedName>
    <definedName name="dd_6">NA()</definedName>
    <definedName name="dd_7">NA()</definedName>
    <definedName name="dd_8">NA()</definedName>
    <definedName name="dd_9">NA()</definedName>
    <definedName name="DDD" localSheetId="8">#REF!</definedName>
    <definedName name="ddd" hidden="1">{"'Sheet1'!$A$1:$G$85"}</definedName>
    <definedName name="DDDD">#N/A</definedName>
    <definedName name="ddddd">#REF!</definedName>
    <definedName name="DDDDDD">#REF!</definedName>
    <definedName name="ddddddddd">#REF!</definedName>
    <definedName name="ddddt" localSheetId="4" hidden="1">{"via1",#N/A,TRUE,"general";"via2",#N/A,TRUE,"general";"via3",#N/A,TRUE,"general"}</definedName>
    <definedName name="ddddt" hidden="1">{"via1",#N/A,TRUE,"general";"via2",#N/A,TRUE,"general";"via3",#N/A,TRUE,"general"}</definedName>
    <definedName name="DDE" hidden="1">{#N/A,#N/A,TRUE,"1842CWN0"}</definedName>
    <definedName name="ddewdw" localSheetId="4" hidden="1">{"TAB1",#N/A,TRUE,"GENERAL";"TAB2",#N/A,TRUE,"GENERAL";"TAB3",#N/A,TRUE,"GENERAL";"TAB4",#N/A,TRUE,"GENERAL";"TAB5",#N/A,TRUE,"GENERAL"}</definedName>
    <definedName name="ddewdw" hidden="1">{"TAB1",#N/A,TRUE,"GENERAL";"TAB2",#N/A,TRUE,"GENERAL";"TAB3",#N/A,TRUE,"GENERAL";"TAB4",#N/A,TRUE,"GENERAL";"TAB5",#N/A,TRUE,"GENERAL"}</definedName>
    <definedName name="ddfdh" localSheetId="4" hidden="1">{"TAB1",#N/A,TRUE,"GENERAL";"TAB2",#N/A,TRUE,"GENERAL";"TAB3",#N/A,TRUE,"GENERAL";"TAB4",#N/A,TRUE,"GENERAL";"TAB5",#N/A,TRUE,"GENERAL"}</definedName>
    <definedName name="ddfdh" hidden="1">{"TAB1",#N/A,TRUE,"GENERAL";"TAB2",#N/A,TRUE,"GENERAL";"TAB3",#N/A,TRUE,"GENERAL";"TAB4",#N/A,TRUE,"GENERAL";"TAB5",#N/A,TRUE,"GENERAL"}</definedName>
    <definedName name="DDGSDP" localSheetId="4" hidden="1">{"TAB1",#N/A,TRUE,"GENERAL";"TAB2",#N/A,TRUE,"GENERAL";"TAB3",#N/A,TRUE,"GENERAL";"TAB4",#N/A,TRUE,"GENERAL";"TAB5",#N/A,TRUE,"GENERAL"}</definedName>
    <definedName name="DDGSDP" hidden="1">{"TAB1",#N/A,TRUE,"GENERAL";"TAB2",#N/A,TRUE,"GENERAL";"TAB3",#N/A,TRUE,"GENERAL";"TAB4",#N/A,TRUE,"GENERAL";"TAB5",#N/A,TRUE,"GENERAL"}</definedName>
    <definedName name="DDIB">#REF!</definedName>
    <definedName name="de" localSheetId="4">#N/A</definedName>
    <definedName name="de">#REF!</definedName>
    <definedName name="Dealpb" hidden="1">#REF!</definedName>
    <definedName name="Debt_Purchase_Price_Funding">[150]CONTROL!$G$45</definedName>
    <definedName name="Debt_S5_EA_Sch">[128]INPUT_TEMP!#REF!</definedName>
    <definedName name="Debt_S6_EA_Sch">[128]INPUT_TEMP!#REF!</definedName>
    <definedName name="DEC">#REF!</definedName>
    <definedName name="decbs">#REF!</definedName>
    <definedName name="DECI">#REF!</definedName>
    <definedName name="Decision" localSheetId="4">#REF!</definedName>
    <definedName name="decision">#REF!</definedName>
    <definedName name="Decjv">#REF!</definedName>
    <definedName name="Decjv2">#REF!</definedName>
    <definedName name="deded" localSheetId="4" hidden="1">{"TAB1",#N/A,TRUE,"GENERAL";"TAB2",#N/A,TRUE,"GENERAL";"TAB3",#N/A,TRUE,"GENERAL";"TAB4",#N/A,TRUE,"GENERAL";"TAB5",#N/A,TRUE,"GENERAL"}</definedName>
    <definedName name="deded" hidden="1">{"TAB1",#N/A,TRUE,"GENERAL";"TAB2",#N/A,TRUE,"GENERAL";"TAB3",#N/A,TRUE,"GENERAL";"TAB4",#N/A,TRUE,"GENERAL";"TAB5",#N/A,TRUE,"GENERAL"}</definedName>
    <definedName name="def">#REF!</definedName>
    <definedName name="default_leadtime">#REF!</definedName>
    <definedName name="defd" localSheetId="4" hidden="1">{"via1",#N/A,TRUE,"general";"via2",#N/A,TRUE,"general";"via3",#N/A,TRUE,"general"}</definedName>
    <definedName name="defd" hidden="1">{"via1",#N/A,TRUE,"general";"via2",#N/A,TRUE,"general";"via3",#N/A,TRUE,"general"}</definedName>
    <definedName name="Deflexión">#REF!</definedName>
    <definedName name="DEMANDA">#REF!</definedName>
    <definedName name="demanto">#REF!</definedName>
    <definedName name="demolicion">#REF!</definedName>
    <definedName name="DEMOLICIONANDEN">#REF!</definedName>
    <definedName name="demolicioncuneta">#REF!</definedName>
    <definedName name="demolicionladrillo">#REF!</definedName>
    <definedName name="DEMOLICIONMURO">#REF!</definedName>
    <definedName name="demolicionpav">#REF!</definedName>
    <definedName name="den_1a">#REF!</definedName>
    <definedName name="den_2da">#REF!</definedName>
    <definedName name="den_aisl">#REF!</definedName>
    <definedName name="den_ch">#REF!</definedName>
    <definedName name="den_cond">#REF!</definedName>
    <definedName name="DENS">#REF!</definedName>
    <definedName name="densi">#REF!</definedName>
    <definedName name="Dep_IAS_tot">[122]Tax!#REF!</definedName>
    <definedName name="Departamento">#REF!</definedName>
    <definedName name="Department">'[151]REF - Listas'!$D$4:$D$12</definedName>
    <definedName name="Depreciation" localSheetId="4">#REF!</definedName>
    <definedName name="DEPRECIATION">#REF!</definedName>
    <definedName name="DepreciationPB" hidden="1">#REF!</definedName>
    <definedName name="DERF" hidden="1">{#N/A,#N/A,FALSE,"310.1";#N/A,#N/A,FALSE,"321.1";#N/A,#N/A,FALSE,"320.3";#N/A,#N/A,FALSE,"330.1"}</definedName>
    <definedName name="DES">#REF!</definedName>
    <definedName name="desc_rps">#REF!</definedName>
    <definedName name="DESC521">[152]ITEMS!$B$522</definedName>
    <definedName name="Descap.parq.">#REF!</definedName>
    <definedName name="Descrip_cuadrillas">#REF!</definedName>
    <definedName name="Descrip_equipos">#REF!</definedName>
    <definedName name="Descrip_transporte">#REF!</definedName>
    <definedName name="DESCRIPC">#REF!</definedName>
    <definedName name="DESCRIPCION" localSheetId="4">#REF!</definedName>
    <definedName name="descripcion">#REF!</definedName>
    <definedName name="Descripción">#REF!</definedName>
    <definedName name="DescripPpto">#REF!</definedName>
    <definedName name="description">#REF!</definedName>
    <definedName name="descrpcion">#REF!</definedName>
    <definedName name="DESCUENTOS" localSheetId="4">'[120]I1,1'!$H$54</definedName>
    <definedName name="DESCUENTOS">#REF!</definedName>
    <definedName name="DESECHO">#REF!</definedName>
    <definedName name="DESFALT">#REF!</definedName>
    <definedName name="design">'[153]Design (3)'!$A$12:$CM$71</definedName>
    <definedName name="design2">[153]Design!$A$24:$CM$66</definedName>
    <definedName name="Designer">#REF!</definedName>
    <definedName name="DESINT110">#REF!</definedName>
    <definedName name="DESINT220">#REF!</definedName>
    <definedName name="DESMONTE_DE_ESTRUCTURA_TIPO_ICEL_561__INCLUYE_RETIRO_MÁX._5_KM">#REF!</definedName>
    <definedName name="DESSECCPT110">#REF!</definedName>
    <definedName name="DESSECCPT220">#REF!</definedName>
    <definedName name="DESSECSPT110">#REF!</definedName>
    <definedName name="DESSECSPT220">#REF!</definedName>
    <definedName name="destino">'[154]Soporte transporte'!$AJ$8:$AK$18</definedName>
    <definedName name="DestinoConsultoria">'[89]IMPUESTOS Y VR TOTAL'!$F$52</definedName>
    <definedName name="DestinoObra">'[89]IMPUESTOS Y VR TOTAL'!$D$10</definedName>
    <definedName name="DetailsBid1">#REF!</definedName>
    <definedName name="DetailsBid2">#REF!</definedName>
    <definedName name="DetailsBid3">#REF!</definedName>
    <definedName name="DetailsBid4">#REF!</definedName>
    <definedName name="DetailsBidRange">#REF!</definedName>
    <definedName name="DETALLES" hidden="1">[155]Resultados!#REF!</definedName>
    <definedName name="DETENCION">'[156]CHEQUEO '!#REF!</definedName>
    <definedName name="deuda" localSheetId="4">[135]deuda!$A$1:$IV$65536</definedName>
    <definedName name="DEUDA">#REF!</definedName>
    <definedName name="deuda2">[157]deuda!$A$1:$IV$65536</definedName>
    <definedName name="DEUDAL">#REF!</definedName>
    <definedName name="DEX" localSheetId="4">#REF!</definedName>
    <definedName name="DEX">#REF!</definedName>
    <definedName name="DEX_10">#REF!</definedName>
    <definedName name="DEX_18">#REF!</definedName>
    <definedName name="DEX_20">#REF!</definedName>
    <definedName name="DEX_21">#REF!</definedName>
    <definedName name="DEX_22">#REF!</definedName>
    <definedName name="DEX_7">#REF!</definedName>
    <definedName name="DEX_8">#REF!</definedName>
    <definedName name="df" localSheetId="4">#REF!</definedName>
    <definedName name="df">#REF!</definedName>
    <definedName name="dfa" localSheetId="4" hidden="1">{"TAB1",#N/A,TRUE,"GENERAL";"TAB2",#N/A,TRUE,"GENERAL";"TAB3",#N/A,TRUE,"GENERAL";"TAB4",#N/A,TRUE,"GENERAL";"TAB5",#N/A,TRUE,"GENERAL"}</definedName>
    <definedName name="dfa" hidden="1">{"TAB1",#N/A,TRUE,"GENERAL";"TAB2",#N/A,TRUE,"GENERAL";"TAB3",#N/A,TRUE,"GENERAL";"TAB4",#N/A,TRUE,"GENERAL";"TAB5",#N/A,TRUE,"GENERAL"}</definedName>
    <definedName name="dfasd" localSheetId="4" hidden="1">{"TAB1",#N/A,TRUE,"GENERAL";"TAB2",#N/A,TRUE,"GENERAL";"TAB3",#N/A,TRUE,"GENERAL";"TAB4",#N/A,TRUE,"GENERAL";"TAB5",#N/A,TRUE,"GENERAL"}</definedName>
    <definedName name="dfasd" hidden="1">{"TAB1",#N/A,TRUE,"GENERAL";"TAB2",#N/A,TRUE,"GENERAL";"TAB3",#N/A,TRUE,"GENERAL";"TAB4",#N/A,TRUE,"GENERAL";"TAB5",#N/A,TRUE,"GENERAL"}</definedName>
    <definedName name="DFBNJ" localSheetId="4" hidden="1">{"via1",#N/A,TRUE,"general";"via2",#N/A,TRUE,"general";"via3",#N/A,TRUE,"general"}</definedName>
    <definedName name="DFBNJ" hidden="1">{"via1",#N/A,TRUE,"general";"via2",#N/A,TRUE,"general";"via3",#N/A,TRUE,"general"}</definedName>
    <definedName name="dfcvc">#REF!</definedName>
    <definedName name="dfd" localSheetId="4" hidden="1">{"krl1",#N/A,FALSE,"kr";"krl2",#N/A,FALSE,"kr";"compara",#N/A,FALSE,"kr";"desconp1",#N/A,FALSE,"kr";"desconp12",#N/A,FALSE,"kr";"krnp1",#N/A,FALSE,"kr";"krnp2",#N/A,FALSE,"kr";"krp12avg",#N/A,FALSE,"kr";"krp1avg",#N/A,FALSE,"kr"}</definedName>
    <definedName name="DFD">#REF!</definedName>
    <definedName name="dfdaa">#REF!</definedName>
    <definedName name="DFDE" hidden="1">{#N/A,#N/A,TRUE,"1842CWN0"}</definedName>
    <definedName name="dfdf">#REF!</definedName>
    <definedName name="dfds" localSheetId="4" hidden="1">{"TAB1",#N/A,TRUE,"GENERAL";"TAB2",#N/A,TRUE,"GENERAL";"TAB3",#N/A,TRUE,"GENERAL";"TAB4",#N/A,TRUE,"GENERAL";"TAB5",#N/A,TRUE,"GENERAL"}</definedName>
    <definedName name="dfds" hidden="1">{"TAB1",#N/A,TRUE,"GENERAL";"TAB2",#N/A,TRUE,"GENERAL";"TAB3",#N/A,TRUE,"GENERAL";"TAB4",#N/A,TRUE,"GENERAL";"TAB5",#N/A,TRUE,"GENERAL"}</definedName>
    <definedName name="dfdsfi" localSheetId="4" hidden="1">{"via1",#N/A,TRUE,"general";"via2",#N/A,TRUE,"general";"via3",#N/A,TRUE,"general"}</definedName>
    <definedName name="dfdsfi" hidden="1">{"via1",#N/A,TRUE,"general";"via2",#N/A,TRUE,"general";"via3",#N/A,TRUE,"general"}</definedName>
    <definedName name="DFEET" hidden="1">{#N/A,#N/A,TRUE,"INGENIERIA";#N/A,#N/A,TRUE,"COMPRAS";#N/A,#N/A,TRUE,"DIRECCION";#N/A,#N/A,TRUE,"RESUMEN"}</definedName>
    <definedName name="dffffe" localSheetId="4" hidden="1">{"TAB1",#N/A,TRUE,"GENERAL";"TAB2",#N/A,TRUE,"GENERAL";"TAB3",#N/A,TRUE,"GENERAL";"TAB4",#N/A,TRUE,"GENERAL";"TAB5",#N/A,TRUE,"GENERAL"}</definedName>
    <definedName name="dffffe" hidden="1">{"TAB1",#N/A,TRUE,"GENERAL";"TAB2",#N/A,TRUE,"GENERAL";"TAB3",#N/A,TRUE,"GENERAL";"TAB4",#N/A,TRUE,"GENERAL";"TAB5",#N/A,TRUE,"GENERAL"}</definedName>
    <definedName name="dfg">{"via1",#N/A,TRUE,"general";"via2",#N/A,TRUE,"general";"via3",#N/A,TRUE,"general"}</definedName>
    <definedName name="DFGBHJ" localSheetId="4" hidden="1">{"via1",#N/A,TRUE,"general";"via2",#N/A,TRUE,"general";"via3",#N/A,TRUE,"general"}</definedName>
    <definedName name="DFGBHJ" hidden="1">{"via1",#N/A,TRUE,"general";"via2",#N/A,TRUE,"general";"via3",#N/A,TRUE,"general"}</definedName>
    <definedName name="dfgdf">#REF!</definedName>
    <definedName name="DFGDFG" localSheetId="4" hidden="1">{"via1",#N/A,TRUE,"general";"via2",#N/A,TRUE,"general";"via3",#N/A,TRUE,"general"}</definedName>
    <definedName name="DFGDFG" hidden="1">{"via1",#N/A,TRUE,"general";"via2",#N/A,TRUE,"general";"via3",#N/A,TRUE,"general"}</definedName>
    <definedName name="DFGDYYB" localSheetId="4" hidden="1">{"TAB1",#N/A,TRUE,"GENERAL";"TAB2",#N/A,TRUE,"GENERAL";"TAB3",#N/A,TRUE,"GENERAL";"TAB4",#N/A,TRUE,"GENERAL";"TAB5",#N/A,TRUE,"GENERAL"}</definedName>
    <definedName name="DFGDYYB" hidden="1">{"TAB1",#N/A,TRUE,"GENERAL";"TAB2",#N/A,TRUE,"GENERAL";"TAB3",#N/A,TRUE,"GENERAL";"TAB4",#N/A,TRUE,"GENERAL";"TAB5",#N/A,TRUE,"GENERAL"}</definedName>
    <definedName name="dfgf" localSheetId="4" hidden="1">{"via1",#N/A,TRUE,"general";"via2",#N/A,TRUE,"general";"via3",#N/A,TRUE,"general"}</definedName>
    <definedName name="dfgf" hidden="1">{"via1",#N/A,TRUE,"general";"via2",#N/A,TRUE,"general";"via3",#N/A,TRUE,"general"}</definedName>
    <definedName name="DFGFBOP" localSheetId="4" hidden="1">{"TAB1",#N/A,TRUE,"GENERAL";"TAB2",#N/A,TRUE,"GENERAL";"TAB3",#N/A,TRUE,"GENERAL";"TAB4",#N/A,TRUE,"GENERAL";"TAB5",#N/A,TRUE,"GENERAL"}</definedName>
    <definedName name="DFGFBOP" hidden="1">{"TAB1",#N/A,TRUE,"GENERAL";"TAB2",#N/A,TRUE,"GENERAL";"TAB3",#N/A,TRUE,"GENERAL";"TAB4",#N/A,TRUE,"GENERAL";"TAB5",#N/A,TRUE,"GENERAL"}</definedName>
    <definedName name="DFGFDG" localSheetId="4" hidden="1">{"TAB1",#N/A,TRUE,"GENERAL";"TAB2",#N/A,TRUE,"GENERAL";"TAB3",#N/A,TRUE,"GENERAL";"TAB4",#N/A,TRUE,"GENERAL";"TAB5",#N/A,TRUE,"GENERAL"}</definedName>
    <definedName name="DFGFDG" hidden="1">{"TAB1",#N/A,TRUE,"GENERAL";"TAB2",#N/A,TRUE,"GENERAL";"TAB3",#N/A,TRUE,"GENERAL";"TAB4",#N/A,TRUE,"GENERAL";"TAB5",#N/A,TRUE,"GENERAL"}</definedName>
    <definedName name="DFGHD">#REF!</definedName>
    <definedName name="DFGV" localSheetId="4" hidden="1">{"TAB1",#N/A,TRUE,"GENERAL";"TAB2",#N/A,TRUE,"GENERAL";"TAB3",#N/A,TRUE,"GENERAL";"TAB4",#N/A,TRUE,"GENERAL";"TAB5",#N/A,TRUE,"GENERAL"}</definedName>
    <definedName name="DFGV" hidden="1">{"TAB1",#N/A,TRUE,"GENERAL";"TAB2",#N/A,TRUE,"GENERAL";"TAB3",#N/A,TRUE,"GENERAL";"TAB4",#N/A,TRUE,"GENERAL";"TAB5",#N/A,TRUE,"GENERAL"}</definedName>
    <definedName name="dfgypuj" localSheetId="4" hidden="1">{"TAB1",#N/A,TRUE,"GENERAL";"TAB2",#N/A,TRUE,"GENERAL";"TAB3",#N/A,TRUE,"GENERAL";"TAB4",#N/A,TRUE,"GENERAL";"TAB5",#N/A,TRUE,"GENERAL"}</definedName>
    <definedName name="dfgypuj" hidden="1">{"TAB1",#N/A,TRUE,"GENERAL";"TAB2",#N/A,TRUE,"GENERAL";"TAB3",#N/A,TRUE,"GENERAL";"TAB4",#N/A,TRUE,"GENERAL";"TAB5",#N/A,TRUE,"GENERAL"}</definedName>
    <definedName name="dfh" localSheetId="4" hidden="1">{"TAB1",#N/A,TRUE,"GENERAL";"TAB2",#N/A,TRUE,"GENERAL";"TAB3",#N/A,TRUE,"GENERAL";"TAB4",#N/A,TRUE,"GENERAL";"TAB5",#N/A,TRUE,"GENERAL"}</definedName>
    <definedName name="dfh" hidden="1">{"TAB1",#N/A,TRUE,"GENERAL";"TAB2",#N/A,TRUE,"GENERAL";"TAB3",#N/A,TRUE,"GENERAL";"TAB4",#N/A,TRUE,"GENERAL";"TAB5",#N/A,TRUE,"GENERAL"}</definedName>
    <definedName name="dfhdr" localSheetId="4" hidden="1">{"via1",#N/A,TRUE,"general";"via2",#N/A,TRUE,"general";"via3",#N/A,TRUE,"general"}</definedName>
    <definedName name="dfhdr" hidden="1">{"via1",#N/A,TRUE,"general";"via2",#N/A,TRUE,"general";"via3",#N/A,TRUE,"general"}</definedName>
    <definedName name="dfhgh" localSheetId="4" hidden="1">{"via1",#N/A,TRUE,"general";"via2",#N/A,TRUE,"general";"via3",#N/A,TRUE,"general"}</definedName>
    <definedName name="dfhgh" hidden="1">{"via1",#N/A,TRUE,"general";"via2",#N/A,TRUE,"general";"via3",#N/A,TRUE,"general"}</definedName>
    <definedName name="dfj" localSheetId="4" hidden="1">{"via1",#N/A,TRUE,"general";"via2",#N/A,TRUE,"general";"via3",#N/A,TRUE,"general"}</definedName>
    <definedName name="dfj" hidden="1">{"via1",#N/A,TRUE,"general";"via2",#N/A,TRUE,"general";"via3",#N/A,TRUE,"general"}</definedName>
    <definedName name="dflt2">#REF!</definedName>
    <definedName name="DFRFRF" localSheetId="4" hidden="1">{"via1",#N/A,TRUE,"general";"via2",#N/A,TRUE,"general";"via3",#N/A,TRUE,"general"}</definedName>
    <definedName name="DFRFRF" hidden="1">{"via1",#N/A,TRUE,"general";"via2",#N/A,TRUE,"general";"via3",#N/A,TRUE,"general"}</definedName>
    <definedName name="DFSF">#REF!</definedName>
    <definedName name="DFVUI" localSheetId="4" hidden="1">{"via1",#N/A,TRUE,"general";"via2",#N/A,TRUE,"general";"via3",#N/A,TRUE,"general"}</definedName>
    <definedName name="DFVUI" hidden="1">{"via1",#N/A,TRUE,"general";"via2",#N/A,TRUE,"general";"via3",#N/A,TRUE,"general"}</definedName>
    <definedName name="dg" localSheetId="4" hidden="1">{"via1",#N/A,TRUE,"general";"via2",#N/A,TRUE,"general";"via3",#N/A,TRUE,"general"}</definedName>
    <definedName name="dg" hidden="1">{"via1",#N/A,TRUE,"general";"via2",#N/A,TRUE,"general";"via3",#N/A,TRUE,"general"}</definedName>
    <definedName name="dgdgr" localSheetId="4" hidden="1">{"via1",#N/A,TRUE,"general";"via2",#N/A,TRUE,"general";"via3",#N/A,TRUE,"general"}</definedName>
    <definedName name="dgdgr" hidden="1">{"via1",#N/A,TRUE,"general";"via2",#N/A,TRUE,"general";"via3",#N/A,TRUE,"general"}</definedName>
    <definedName name="dgfd" localSheetId="4" hidden="1">{"TAB1",#N/A,TRUE,"GENERAL";"TAB2",#N/A,TRUE,"GENERAL";"TAB3",#N/A,TRUE,"GENERAL";"TAB4",#N/A,TRUE,"GENERAL";"TAB5",#N/A,TRUE,"GENERAL"}</definedName>
    <definedName name="dgfd" hidden="1">{"TAB1",#N/A,TRUE,"GENERAL";"TAB2",#N/A,TRUE,"GENERAL";"TAB3",#N/A,TRUE,"GENERAL";"TAB4",#N/A,TRUE,"GENERAL";"TAB5",#N/A,TRUE,"GENERAL"}</definedName>
    <definedName name="DGFDFVSDF" localSheetId="4" hidden="1">{"via1",#N/A,TRUE,"general";"via2",#N/A,TRUE,"general";"via3",#N/A,TRUE,"general"}</definedName>
    <definedName name="DGFDFVSDF" hidden="1">{"via1",#N/A,TRUE,"general";"via2",#N/A,TRUE,"general";"via3",#N/A,TRUE,"general"}</definedName>
    <definedName name="dgfdg" localSheetId="4" hidden="1">{"via1",#N/A,TRUE,"general";"via2",#N/A,TRUE,"general";"via3",#N/A,TRUE,"general"}</definedName>
    <definedName name="dgfdg" hidden="1">{"via1",#N/A,TRUE,"general";"via2",#N/A,TRUE,"general";"via3",#N/A,TRUE,"general"}</definedName>
    <definedName name="DGFEE" hidden="1">{#N/A,#N/A,TRUE,"1842CWN0"}</definedName>
    <definedName name="DGFG" localSheetId="4" hidden="1">{"via1",#N/A,TRUE,"general";"via2",#N/A,TRUE,"general";"via3",#N/A,TRUE,"general"}</definedName>
    <definedName name="DGFG" hidden="1">{"via1",#N/A,TRUE,"general";"via2",#N/A,TRUE,"general";"via3",#N/A,TRUE,"general"}</definedName>
    <definedName name="DGFGGHF" hidden="1">{#N/A,#N/A,TRUE,"INGENIERIA";#N/A,#N/A,TRUE,"COMPRAS";#N/A,#N/A,TRUE,"DIRECCION";#N/A,#N/A,TRUE,"RESUMEN"}</definedName>
    <definedName name="DGFR" hidden="1">{#N/A,#N/A,TRUE,"1842CWN0"}</definedName>
    <definedName name="dgfsado" localSheetId="4" hidden="1">{"TAB1",#N/A,TRUE,"GENERAL";"TAB2",#N/A,TRUE,"GENERAL";"TAB3",#N/A,TRUE,"GENERAL";"TAB4",#N/A,TRUE,"GENERAL";"TAB5",#N/A,TRUE,"GENERAL"}</definedName>
    <definedName name="dgfsado" hidden="1">{"TAB1",#N/A,TRUE,"GENERAL";"TAB2",#N/A,TRUE,"GENERAL";"TAB3",#N/A,TRUE,"GENERAL";"TAB4",#N/A,TRUE,"GENERAL";"TAB5",#N/A,TRUE,"GENERAL"}</definedName>
    <definedName name="DGGGHHJT" hidden="1">{#N/A,#N/A,TRUE,"INGENIERIA";#N/A,#N/A,TRUE,"COMPRAS";#N/A,#N/A,TRUE,"DIRECCION";#N/A,#N/A,TRUE,"RESUMEN"}</definedName>
    <definedName name="dgrdeb" localSheetId="4" hidden="1">{"TAB1",#N/A,TRUE,"GENERAL";"TAB2",#N/A,TRUE,"GENERAL";"TAB3",#N/A,TRUE,"GENERAL";"TAB4",#N/A,TRUE,"GENERAL";"TAB5",#N/A,TRUE,"GENERAL"}</definedName>
    <definedName name="dgrdeb" hidden="1">{"TAB1",#N/A,TRUE,"GENERAL";"TAB2",#N/A,TRUE,"GENERAL";"TAB3",#N/A,TRUE,"GENERAL";"TAB4",#N/A,TRUE,"GENERAL";"TAB5",#N/A,TRUE,"GENERAL"}</definedName>
    <definedName name="dgreg" localSheetId="4" hidden="1">{"via1",#N/A,TRUE,"general";"via2",#N/A,TRUE,"general";"via3",#N/A,TRUE,"general"}</definedName>
    <definedName name="dgreg" hidden="1">{"via1",#N/A,TRUE,"general";"via2",#N/A,TRUE,"general";"via3",#N/A,TRUE,"general"}</definedName>
    <definedName name="DGRR" hidden="1">{#N/A,#N/A,TRUE,"INGENIERIA";#N/A,#N/A,TRUE,"COMPRAS";#N/A,#N/A,TRUE,"DIRECCION";#N/A,#N/A,TRUE,"RESUMEN"}</definedName>
    <definedName name="DH" localSheetId="4" hidden="1">{"via1",#N/A,TRUE,"general";"via2",#N/A,TRUE,"general";"via3",#N/A,TRUE,"general"}</definedName>
    <definedName name="DH" hidden="1">{"via1",#N/A,TRUE,"general";"via2",#N/A,TRUE,"general";"via3",#N/A,TRUE,"general"}</definedName>
    <definedName name="DHABILES">[37]Programacion!$Q$4</definedName>
    <definedName name="dhdth" localSheetId="4" hidden="1">{"TAB1",#N/A,TRUE,"GENERAL";"TAB2",#N/A,TRUE,"GENERAL";"TAB3",#N/A,TRUE,"GENERAL";"TAB4",#N/A,TRUE,"GENERAL";"TAB5",#N/A,TRUE,"GENERAL"}</definedName>
    <definedName name="dhdth" hidden="1">{"TAB1",#N/A,TRUE,"GENERAL";"TAB2",#N/A,TRUE,"GENERAL";"TAB3",#N/A,TRUE,"GENERAL";"TAB4",#N/A,TRUE,"GENERAL";"TAB5",#N/A,TRUE,"GENERAL"}</definedName>
    <definedName name="dhgh" localSheetId="4" hidden="1">{"via1",#N/A,TRUE,"general";"via2",#N/A,TRUE,"general";"via3",#N/A,TRUE,"general"}</definedName>
    <definedName name="dhgh" hidden="1">{"via1",#N/A,TRUE,"general";"via2",#N/A,TRUE,"general";"via3",#N/A,TRUE,"general"}</definedName>
    <definedName name="dhp">#REF!</definedName>
    <definedName name="di" localSheetId="4">#REF!</definedName>
    <definedName name="di">#REF!</definedName>
    <definedName name="DIA" localSheetId="4">#REF!</definedName>
    <definedName name="DIA">#REF!</definedName>
    <definedName name="dia24hr">#REF!</definedName>
    <definedName name="DIAGRAMA">[91]INSUMOS!$A$2:$A$116</definedName>
    <definedName name="DIALEVB">#REF!</definedName>
    <definedName name="DIAMANTE" localSheetId="4" hidden="1">{#N/A,#N/A,TRUE,"Unifilar"}</definedName>
    <definedName name="DIAMANTE" hidden="1">{#N/A,#N/A,TRUE,"Unifilar"}</definedName>
    <definedName name="Diámetro">#REF!</definedName>
    <definedName name="diámetroft">#REF!</definedName>
    <definedName name="diametros">#REF!</definedName>
    <definedName name="Diario_Mateirales">#REF!</definedName>
    <definedName name="dias" localSheetId="4">#REF!</definedName>
    <definedName name="dias">#REF!</definedName>
    <definedName name="DIAS_DEL_MES">#REF!</definedName>
    <definedName name="dias_semana">#REF!</definedName>
    <definedName name="Dias_semanales">#REF!</definedName>
    <definedName name="DIAS_SEMANAS">#REF!</definedName>
    <definedName name="diasacumulacion">#REF!</definedName>
    <definedName name="DIASDELMES">#REF!</definedName>
    <definedName name="DiaSem">#REF!</definedName>
    <definedName name="DIASROTACION">#REF!</definedName>
    <definedName name="DiasSupuestosCierre">#REF!</definedName>
    <definedName name="DIC">#REF!</definedName>
    <definedName name="dic00">[19]Dólar!#REF!</definedName>
    <definedName name="Diconel">#REF!</definedName>
    <definedName name="DiconelR">#REF!</definedName>
    <definedName name="DID">#REF!</definedName>
    <definedName name="diego" localSheetId="4">#REF!</definedName>
    <definedName name="diego">#REF!</definedName>
    <definedName name="diego1" localSheetId="4">#REF!</definedName>
    <definedName name="diego1">#REF!</definedName>
    <definedName name="Dif.Este">#REF!</definedName>
    <definedName name="Dif.Norte">#REF!</definedName>
    <definedName name="DifConsultoriaFM">#REF!</definedName>
    <definedName name="DIFE">#REF!</definedName>
    <definedName name="diferencial">[73]lisprecios!#REF!</definedName>
    <definedName name="DIP">#REF!</definedName>
    <definedName name="DIRECT_LABOR">#REF!</definedName>
    <definedName name="DIRECT_MATERIAL">#REF!</definedName>
    <definedName name="DIRECTO">#REF!</definedName>
    <definedName name="DIRECTO1">[158]APU!$U$132</definedName>
    <definedName name="DIRECTO10">[158]APU!$U$681</definedName>
    <definedName name="DIRECTO100">[158]APU!$U$6171</definedName>
    <definedName name="DIRECTO101">[158]APU!$U$6232</definedName>
    <definedName name="DIRECTO102">[158]APU!$U$6293</definedName>
    <definedName name="DIRECTO103">[158]APU!$U$6354</definedName>
    <definedName name="DIRECTO104">[158]APU!$U$6415</definedName>
    <definedName name="DIRECTO105">[158]APU!$U$6476</definedName>
    <definedName name="DIRECTO11">[158]APU!$U$742</definedName>
    <definedName name="DIRECTO12">[158]APU!$U$803</definedName>
    <definedName name="DIRECTO124">[158]APU!$U$7635</definedName>
    <definedName name="DIRECTO125">[158]APU!$U$7696</definedName>
    <definedName name="DIRECTO126">[158]APU!$U$7757</definedName>
    <definedName name="DIRECTO127">[158]APU!$U$7818</definedName>
    <definedName name="DIRECTO128">[158]APU!$U$7879</definedName>
    <definedName name="DIRECTO129">[158]APU!$U$7940</definedName>
    <definedName name="DIRECTO13">[158]APU!$U$864</definedName>
    <definedName name="DIRECTO130">[158]APU!$U$8001</definedName>
    <definedName name="DIRECTO131">[158]APU!$U$8062</definedName>
    <definedName name="DIRECTO132">[158]APU!$U$8123</definedName>
    <definedName name="DIRECTO133">[158]APU!$U$8184</definedName>
    <definedName name="DIRECTO134">[158]APU!$U$8245</definedName>
    <definedName name="DIRECTO14">[158]APU!$U$925</definedName>
    <definedName name="DIRECTO15">[158]APU!$U$986</definedName>
    <definedName name="DIRECTO16">[158]APU!$U$1047</definedName>
    <definedName name="DIRECTO17">[158]APU!$U$1108</definedName>
    <definedName name="DIRECTO18">[158]APU!$U$1169</definedName>
    <definedName name="DIRECTO2">[158]APU!$U$193</definedName>
    <definedName name="DIRECTO2.10">[158]APU!$U$14889</definedName>
    <definedName name="DIRECTO2.11">[158]APU!$U$14950</definedName>
    <definedName name="DIRECTO2.12">[158]APU!$U$15011</definedName>
    <definedName name="DIRECTO2.9">[158]APU!$U$11839</definedName>
    <definedName name="DIRECTO21">[158]APU!$U$1352</definedName>
    <definedName name="DIRECTO22">[158]APU!$U$1413</definedName>
    <definedName name="DIRECTO23">[158]APU!$U$1474</definedName>
    <definedName name="DIRECTO24">[158]APU!$U$1535</definedName>
    <definedName name="DIRECTO25">[158]APU!$U$1596</definedName>
    <definedName name="DIRECTO26">[158]APU!$U$1657</definedName>
    <definedName name="DIRECTO27">[158]APU!$U$1718</definedName>
    <definedName name="DIRECTO28">[158]APU!$U$1779</definedName>
    <definedName name="DIRECTO29">[158]APU!$U$1840</definedName>
    <definedName name="DIRECTO3">[158]APU!$U$254</definedName>
    <definedName name="DIRECTO3.15">[158]APU!$U$8667</definedName>
    <definedName name="DIRECTO3.16">[158]APU!$U$8728</definedName>
    <definedName name="DIRECTO3.17">[158]APU!$U$8789</definedName>
    <definedName name="DIRECTO3.18">[158]APU!$U$8850</definedName>
    <definedName name="DIRECTO3.19">[158]APU!$U$8911</definedName>
    <definedName name="DIRECTO3.20">[158]APU!$U$8972</definedName>
    <definedName name="DIRECTO3.21">[158]APU!$U$11961</definedName>
    <definedName name="DIRECTO3.22">[158]APU!$U$14523</definedName>
    <definedName name="DIRECTO3.23">[158]APU!$U$15133</definedName>
    <definedName name="DIRECTO3.24">[158]APU!$U$16292</definedName>
    <definedName name="DIRECTO3.25">[158]APU!$U$16353</definedName>
    <definedName name="DIRECTO3.26">[158]APU!$U$16414</definedName>
    <definedName name="DIRECTO3.27">[158]APU!$U$16475</definedName>
    <definedName name="DIRECTO3.28">[158]APU!$U$16536</definedName>
    <definedName name="DIRECTO30">[158]APU!$U$1901</definedName>
    <definedName name="DIRECTO31">[158]APU!$U$1962</definedName>
    <definedName name="DIRECTO32">[158]APU!$U$2023</definedName>
    <definedName name="DIRECTO33">[158]APU!$U$2084</definedName>
    <definedName name="DIRECTO34">[158]APU!$U$2145</definedName>
    <definedName name="DIRECTO35">[158]APU!$U$2206</definedName>
    <definedName name="DIRECTO36">[158]APU!$U$2267</definedName>
    <definedName name="DIRECTO37">[158]APU!$U$2328</definedName>
    <definedName name="DIRECTO38">[158]APU!$U$2389</definedName>
    <definedName name="DIRECTO39">[158]APU!$U$2450</definedName>
    <definedName name="DIRECTO4">[158]APU!$U$315</definedName>
    <definedName name="DIRECTO4.20">[158]APU!$U$9216</definedName>
    <definedName name="DIRECTO4.21">[158]APU!$U$9277</definedName>
    <definedName name="DIRECTO4.22">[158]APU!$U$9338</definedName>
    <definedName name="DIRECTO4.23">[158]APU!$U$9399</definedName>
    <definedName name="DIRECTO4.24">[158]APU!$U$9460</definedName>
    <definedName name="DIRECTO4.25">[158]APU!$U$9521</definedName>
    <definedName name="DIRECTO4.26">[158]APU!$U$9582</definedName>
    <definedName name="DIRECTO4.27">[158]APU!$U$9643</definedName>
    <definedName name="DIRECTO4.28">[158]APU!$U$9704</definedName>
    <definedName name="DIRECTO4.29">[158]APU!$U$9765</definedName>
    <definedName name="DIRECTO4.30">[158]APU!$U$9826</definedName>
    <definedName name="DIRECTO4.31">[158]APU!$U$9887</definedName>
    <definedName name="DIRECTO4.32">[158]APU!$U$9948</definedName>
    <definedName name="DIRECTO4.33">[158]APU!$U$10009</definedName>
    <definedName name="DIRECTO4.34">[158]APU!$U$10070</definedName>
    <definedName name="DIRECTO4.35">[158]APU!$U$11595</definedName>
    <definedName name="DIRECTO4.36">[158]APU!$U$11656</definedName>
    <definedName name="DIRECTO4.37">[158]APU!$U$15987</definedName>
    <definedName name="DIRECTO4.38">[158]APU!$U$15194</definedName>
    <definedName name="DIRECTO4.39">[158]APU!$U$14279</definedName>
    <definedName name="DIRECTO4.40">[158]APU!$U$14340</definedName>
    <definedName name="DIRECTO4.41">[158]APU!$U$14401</definedName>
    <definedName name="DIRECTO4.42">[158]APU!$U$14462</definedName>
    <definedName name="DIRECTO4.43">[158]APU!$U$14584</definedName>
    <definedName name="DIRECTO4.44">[158]APU!$U$16048</definedName>
    <definedName name="DIRECTO4.45">[158]APU!$U$16109</definedName>
    <definedName name="DIRECTO4.46">[158]APU!$U$14706</definedName>
    <definedName name="DIRECTO4.47">[158]APU!$U$15926</definedName>
    <definedName name="DIRECTO4.48">[158]APU!$U$16170</definedName>
    <definedName name="DIRECTO4.49">[158]APU!$U$16231</definedName>
    <definedName name="DIRECTO4.50">[158]APU!$U$16902</definedName>
    <definedName name="DIRECTO4.51">[158]APU!$U$17634</definedName>
    <definedName name="DIRECTO4.52">[158]APU!$U$17695</definedName>
    <definedName name="DIRECTO40">[158]APU!$U$2511</definedName>
    <definedName name="DIRECTO41">[158]APU!$U$2572</definedName>
    <definedName name="DIRECTO42">[158]APU!$U$2633</definedName>
    <definedName name="DIRECTO43">[158]APU!$U$2694</definedName>
    <definedName name="DIRECTO44">[158]APU!$U$2755</definedName>
    <definedName name="DIRECTO45">[158]APU!$U$2816</definedName>
    <definedName name="DIRECTO46">[158]APU!$U$2877</definedName>
    <definedName name="DIRECTO47">[158]APU!$U$2938</definedName>
    <definedName name="DIRECTO48">[158]APU!$U$2999</definedName>
    <definedName name="DIRECTO49">[158]APU!$U$3060</definedName>
    <definedName name="DIRECTO5">[158]APU!$U$376</definedName>
    <definedName name="DIRECTO5.100">[158]APU!$U$12449</definedName>
    <definedName name="DIRECTO5.101">[158]APU!$U$12510</definedName>
    <definedName name="DIRECTO5.104">[158]APU!$U$12571</definedName>
    <definedName name="DIRECTO5.105">[158]APU!$U$12632</definedName>
    <definedName name="DIRECTO5.106">[158]APU!$U$12693</definedName>
    <definedName name="DIRECTO5.107">[158]APU!$U$12754</definedName>
    <definedName name="DIRECTO5.108">[158]APU!$U$12815</definedName>
    <definedName name="DIRECTO5.109">[158]APU!$U$12876</definedName>
    <definedName name="DIRECTO5.111">[158]APU!$U$12937</definedName>
    <definedName name="DIRECTO5.112">[158]APU!$U$12998</definedName>
    <definedName name="DIRECTO5.113">[158]APU!$U$14767</definedName>
    <definedName name="DIRECTO5.114">[158]APU!$U$14828</definedName>
    <definedName name="DIRECTO5.115">[158]APU!$U$15072</definedName>
    <definedName name="DIRECTO5.53">[158]APU!$U$10131</definedName>
    <definedName name="DIRECTO5.54">[158]APU!$U$10192</definedName>
    <definedName name="DIRECTO5.55">[158]APU!$U$10253</definedName>
    <definedName name="DIRECTO5.56">[158]APU!$U$10314</definedName>
    <definedName name="DIRECTO5.57">[158]APU!$U$10375</definedName>
    <definedName name="DIRECTO5.58">[158]APU!$U$10436</definedName>
    <definedName name="DIRECTO5.59">[158]APU!$U$10497</definedName>
    <definedName name="DIRECTO5.60">[158]APU!$U$10558</definedName>
    <definedName name="DIRECTO5.61">[158]APU!$U$10619</definedName>
    <definedName name="DIRECTO5.62">[158]APU!$U$10680</definedName>
    <definedName name="DIRECTO5.63">[158]APU!$U$10741</definedName>
    <definedName name="DIRECTO5.64">[158]APU!$U$10802</definedName>
    <definedName name="DIRECTO5.65">[158]APU!$U$10863</definedName>
    <definedName name="DIRECTO5.66">[158]APU!$U$10924</definedName>
    <definedName name="DIRECTO5.67">[158]APU!$U$10985</definedName>
    <definedName name="DIRECTO5.68">[158]APU!$U$11046</definedName>
    <definedName name="DIRECTO5.69">[158]APU!$U$11107</definedName>
    <definedName name="DIRECTO5.70">[158]APU!$U$11168</definedName>
    <definedName name="DIRECTO5.71">[158]APU!$U$11229</definedName>
    <definedName name="DIRECTO5.72">[158]APU!$U$12022</definedName>
    <definedName name="DIRECTO5.73">[158]APU!$U$12083</definedName>
    <definedName name="DIRECTO5.74">[158]APU!$U$12144</definedName>
    <definedName name="DIRECTO5.77">[158]APU!$U$12205</definedName>
    <definedName name="DIRECTO5.78">[158]APU!$U$12327</definedName>
    <definedName name="DIRECTO5.79">[158]APU!$U$12388</definedName>
    <definedName name="DIRECTO5.80">[158]APU!$U$12266</definedName>
    <definedName name="DIRECTO5.82">[158]APU!$U$14035</definedName>
    <definedName name="DIRECTO5.83">[158]APU!$U$14096</definedName>
    <definedName name="DIRECTO5.84">[158]APU!$U$13364</definedName>
    <definedName name="DIRECTO5.85">[158]APU!$U$13425</definedName>
    <definedName name="DIRECTO5.86">[158]APU!$U$13486</definedName>
    <definedName name="DIRECTO5.87">[158]APU!$U$13547</definedName>
    <definedName name="DIRECTO5.88">[158]APU!$U$13608</definedName>
    <definedName name="DIRECTO5.89">[158]APU!$U$13669</definedName>
    <definedName name="DIRECTO5.90">[158]APU!$U$13730</definedName>
    <definedName name="DIRECTO5.91">[158]APU!$U$13791</definedName>
    <definedName name="DIRECTO5.92">[158]APU!$U$13852</definedName>
    <definedName name="DIRECTO5.93">[158]APU!$U$13913</definedName>
    <definedName name="DIRECTO5.94">[158]APU!$U$13974</definedName>
    <definedName name="DIRECTO5.95">[158]APU!$U$13059</definedName>
    <definedName name="DIRECTO5.96">[158]APU!$U$13120</definedName>
    <definedName name="DIRECTO5.97">[158]APU!$U$13181</definedName>
    <definedName name="DIRECTO5.98">[158]APU!$U$13242</definedName>
    <definedName name="DIRECTO5.99">[158]APU!$U$13303</definedName>
    <definedName name="DIRECTO50">[158]APU!$U$3121</definedName>
    <definedName name="DIRECTO51">[158]APU!$U$3182</definedName>
    <definedName name="DIRECTO52">[158]APU!$U$3243</definedName>
    <definedName name="DIRECTO53">[158]APU!$U$3304</definedName>
    <definedName name="DIRECTO54">[158]APU!$U$3365</definedName>
    <definedName name="DIRECTO55">[158]APU!$U$3426</definedName>
    <definedName name="DIRECTO56">[158]APU!$U$3487</definedName>
    <definedName name="DIRECTO57">[158]APU!$U$3548</definedName>
    <definedName name="DIRECTO58">[158]APU!$U$3609</definedName>
    <definedName name="DIRECTO59">[158]APU!$U$3670</definedName>
    <definedName name="DIRECTO6">[158]APU!$U$437</definedName>
    <definedName name="DIRECTO60">[158]APU!$U$3731</definedName>
    <definedName name="DIRECTO61">[158]APU!$U$3792</definedName>
    <definedName name="DIRECTO62">[158]APU!$U$3853</definedName>
    <definedName name="DIRECTO63">[158]APU!$U$3914</definedName>
    <definedName name="DIRECTO64">[158]APU!$U$3975</definedName>
    <definedName name="DIRECTO65">[158]APU!$U$4036</definedName>
    <definedName name="DIRECTO66">[158]APU!$U$4097</definedName>
    <definedName name="DIRECTO67">[158]APU!$U$4158</definedName>
    <definedName name="DIRECTO68">[158]APU!$U$4219</definedName>
    <definedName name="DIRECTO69">[158]APU!$U$4280</definedName>
    <definedName name="DIRECTO7">[158]APU!$U$498</definedName>
    <definedName name="DIRECTO7.12">[158]APU!$U$8305</definedName>
    <definedName name="DIRECTO7.13">[158]APU!$U$8366</definedName>
    <definedName name="DIRECTO7.14">[158]APU!$U$8427</definedName>
    <definedName name="DIRECTO7.15">[158]APU!$U$8488</definedName>
    <definedName name="DIRECTO7.16">[158]APU!$U$8606</definedName>
    <definedName name="DIRECTO7.17">[158]APU!$U$11290</definedName>
    <definedName name="DIRECTO7.18">[158]APU!$U$11351</definedName>
    <definedName name="DIRECTO7.19">[158]APU!$U$11412</definedName>
    <definedName name="DIRECTO7.20">[158]APU!$U$11473</definedName>
    <definedName name="DIRECTO7.21">[158]APU!$U$11534</definedName>
    <definedName name="DIRECTO7.22">[158]APU!$U$11717</definedName>
    <definedName name="DIRECTO7.23">[158]APU!$U$11778</definedName>
    <definedName name="DIRECTO7.24">[158]APU!$U$14645</definedName>
    <definedName name="DIRECTO7.25">[158]APU!$U$15255</definedName>
    <definedName name="DIRECTO7.26">[158]APU!$U$15316</definedName>
    <definedName name="DIRECTO7.27">[158]APU!$U$15377</definedName>
    <definedName name="DIRECTO7.28">[158]APU!$U$15438</definedName>
    <definedName name="DIRECTO7.29">[158]APU!$U$15499</definedName>
    <definedName name="DIRECTO7.30">[158]APU!$U$15560</definedName>
    <definedName name="DIRECTO7.31">[158]APU!$U$15621</definedName>
    <definedName name="DIRECTO7.32">[158]APU!$U$15682</definedName>
    <definedName name="DIRECTO7.33">[158]APU!$U$15743</definedName>
    <definedName name="DIRECTO7.34">[158]APU!$U$15804</definedName>
    <definedName name="DIRECTO7.35">[158]APU!$U$15865</definedName>
    <definedName name="DIRECTO7.36">[158]APU!$U$17085</definedName>
    <definedName name="DIRECTO7.37">[158]APU!$U$17268</definedName>
    <definedName name="DIRECTO7.38">[158]APU!$U$17207</definedName>
    <definedName name="DIRECTO7.39">[158]APU!$U$17390</definedName>
    <definedName name="DIRECTO7.40">[158]APU!$U$17451</definedName>
    <definedName name="DIRECTO7.41">[158]APU!$U$17512</definedName>
    <definedName name="DIRECTO7.42">[158]APU!$U$17146</definedName>
    <definedName name="DIRECTO7.43">[158]APU!$U$17573</definedName>
    <definedName name="DIRECTO7.44">[158]APU!$U$17329</definedName>
    <definedName name="DIRECTO70">[158]APU!$U$4341</definedName>
    <definedName name="DIRECTO71">[158]APU!$U$4402</definedName>
    <definedName name="DIRECTO72">[158]APU!$U$4463</definedName>
    <definedName name="DIRECTO73">[158]APU!$U$4524</definedName>
    <definedName name="DIRECTO74">[158]APU!$U$4585</definedName>
    <definedName name="DIRECTO75">[158]APU!$U$4646</definedName>
    <definedName name="DIRECTO76">[158]APU!$U$4707</definedName>
    <definedName name="DIRECTO77">[158]APU!$U$4768</definedName>
    <definedName name="DIRECTO78">[158]APU!$U$4829</definedName>
    <definedName name="DIRECTO79">[158]APU!$U$4890</definedName>
    <definedName name="DIRECTO8">[158]APU!$U$559</definedName>
    <definedName name="DIRECTO80">[158]APU!$U$4951</definedName>
    <definedName name="DIRECTO81">[158]APU!$U$5012</definedName>
    <definedName name="DIRECTO82">[158]APU!$U$5073</definedName>
    <definedName name="DIRECTO83">[158]APU!$U$5134</definedName>
    <definedName name="DIRECTO84">[158]APU!$U$5195</definedName>
    <definedName name="DIRECTO85">[158]APU!$U$5256</definedName>
    <definedName name="DIRECTO86">[158]APU!$U$5317</definedName>
    <definedName name="DIRECTO87">[158]APU!$U$5378</definedName>
    <definedName name="DIRECTO88">[158]APU!$U$5439</definedName>
    <definedName name="DIRECTO89">[158]APU!$U$5500</definedName>
    <definedName name="DIRECTO9">[158]APU!$U$620</definedName>
    <definedName name="DIRECTO9.1">[158]APU!$U$16597</definedName>
    <definedName name="DIRECTO9.2">[158]APU!$U$16658</definedName>
    <definedName name="DIRECTO9.3">[158]APU!$U$16719</definedName>
    <definedName name="DIRECTO9.4">[158]APU!$U$16780</definedName>
    <definedName name="DIRECTO9.5">[158]APU!$U$16841</definedName>
    <definedName name="DIRECTO90">[158]APU!$U$5561</definedName>
    <definedName name="DIRECTO91">[158]APU!$U$5622</definedName>
    <definedName name="DIRECTO92">[158]APU!$U$5683</definedName>
    <definedName name="DIRECTO93">[158]APU!$U$5744</definedName>
    <definedName name="DIRECTO94">[158]APU!$U$5805</definedName>
    <definedName name="DIRECTO95">[158]APU!$U$5866</definedName>
    <definedName name="DIRECTO96">[158]APU!$U$5927</definedName>
    <definedName name="DIRECTO97">[158]APU!$U$5988</definedName>
    <definedName name="DIRECTO98">[158]APU!$U$6049</definedName>
    <definedName name="DIRECTO99">[158]APU!$U$6110</definedName>
    <definedName name="Director_Administrativo">#REF!</definedName>
    <definedName name="DIRECTOS" localSheetId="4">'[159]PPTO REDUCIDO'!$N$206</definedName>
    <definedName name="DIRECTOS">#REF!</definedName>
    <definedName name="Discount_Lumpsum">#REF!</definedName>
    <definedName name="discount_percent">#REF!</definedName>
    <definedName name="discount2">[160]Cover!#REF!</definedName>
    <definedName name="discount3">[160]Cover!#REF!</definedName>
    <definedName name="discount4">[160]Cover!#REF!</definedName>
    <definedName name="DiscRateHigh">#REF!</definedName>
    <definedName name="DiscRateMed">#REF!</definedName>
    <definedName name="DISEÑO_MEZCLA_DE_MATERIALES">#REF!</definedName>
    <definedName name="DISEÑOS">#REF!</definedName>
    <definedName name="dispocision" hidden="1">#REF!</definedName>
    <definedName name="DISPONIBILIDAD">#REF!</definedName>
    <definedName name="DIST_CRASURCA">[161]MATRIZ!$F$18</definedName>
    <definedName name="DIST_CRASURCA_YOPAL">[162]MATRIZ!$F$18</definedName>
    <definedName name="Distancia">#REF!</definedName>
    <definedName name="DistanciasPRS7801" localSheetId="4">#N/A</definedName>
    <definedName name="DistanciasPRS7801">#REF!</definedName>
    <definedName name="DistanciasPRS9003" localSheetId="4">#N/A</definedName>
    <definedName name="DistanciasPRS9003">#REF!</definedName>
    <definedName name="DistanciasPRS9004" localSheetId="4">#N/A</definedName>
    <definedName name="DistanciasPRS9004">#REF!</definedName>
    <definedName name="DISTRIBUCION">'[59]PU (2)'!#REF!</definedName>
    <definedName name="div_pay">[128]ASSUMPTIONS!#REF!</definedName>
    <definedName name="DIVISOR">'[37]Flujo Caja'!$B$96</definedName>
    <definedName name="dj" localSheetId="4">#REF!</definedName>
    <definedName name="dj">#REF!</definedName>
    <definedName name="DJD">#REF!</definedName>
    <definedName name="djdiffehefhfh">#N/A</definedName>
    <definedName name="djdytj" localSheetId="4" hidden="1">{"TAB1",#N/A,TRUE,"GENERAL";"TAB2",#N/A,TRUE,"GENERAL";"TAB3",#N/A,TRUE,"GENERAL";"TAB4",#N/A,TRUE,"GENERAL";"TAB5",#N/A,TRUE,"GENERAL"}</definedName>
    <definedName name="djdytj" hidden="1">{"TAB1",#N/A,TRUE,"GENERAL";"TAB2",#N/A,TRUE,"GENERAL";"TAB3",#N/A,TRUE,"GENERAL";"TAB4",#N/A,TRUE,"GENERAL";"TAB5",#N/A,TRUE,"GENERAL"}</definedName>
    <definedName name="DKEQEFEFJIJW">#N/A</definedName>
    <definedName name="dl" localSheetId="4">#REF!</definedName>
    <definedName name="dl">#REF!</definedName>
    <definedName name="DM" localSheetId="4">#REF!</definedName>
    <definedName name="dm">#REF!</definedName>
    <definedName name="DMD">#REF!</definedName>
    <definedName name="DMxUS">#REF!</definedName>
    <definedName name="do" localSheetId="4">#REF!</definedName>
    <definedName name="do">#REF!</definedName>
    <definedName name="Documentstatus">#REF!</definedName>
    <definedName name="Documentstatus1">'[93]REF - Listas'!$B$4:$B$11</definedName>
    <definedName name="DOL">#REF!</definedName>
    <definedName name="DOLAR">#REF!</definedName>
    <definedName name="dollar" localSheetId="4">#REF!</definedName>
    <definedName name="DOLLAR">#REF!</definedName>
    <definedName name="DOM160X20_S1">#REF!</definedName>
    <definedName name="DOM160X20_S2">#REF!</definedName>
    <definedName name="DOM160X20_S3">#REF!</definedName>
    <definedName name="DOM160X20_S4">#REF!</definedName>
    <definedName name="DOM160X20_S5">#REF!</definedName>
    <definedName name="DOM160X20_S6">#REF!</definedName>
    <definedName name="DOM160X32_S1">#REF!</definedName>
    <definedName name="DOM160X32_S2">#REF!</definedName>
    <definedName name="DOM160X32_S3">#REF!</definedName>
    <definedName name="DOM160X32_S4">#REF!</definedName>
    <definedName name="DOM160X32_S5">#REF!</definedName>
    <definedName name="DOM160X32_S6">#REF!</definedName>
    <definedName name="DOM200X20_S1">#REF!</definedName>
    <definedName name="DOM200X20_S2">#REF!</definedName>
    <definedName name="DOM200X20_S3">#REF!</definedName>
    <definedName name="DOM200X20_S4">#REF!</definedName>
    <definedName name="DOM200X20_S5">#REF!</definedName>
    <definedName name="DOM200X20_S6">#REF!</definedName>
    <definedName name="DOM200X32_S1">#REF!</definedName>
    <definedName name="DOM200X32_S2">#REF!</definedName>
    <definedName name="DOM200X32_S3">#REF!</definedName>
    <definedName name="DOM200X32_S4">#REF!</definedName>
    <definedName name="DOM200X32_S5">#REF!</definedName>
    <definedName name="DOM200X32_S6">#REF!</definedName>
    <definedName name="DOM90X20_S1">#REF!</definedName>
    <definedName name="DOM90X20_S2">#REF!</definedName>
    <definedName name="DOM90X20_S3">#REF!</definedName>
    <definedName name="DOM90X20_S4">#REF!</definedName>
    <definedName name="DOM90X20_S5">#REF!</definedName>
    <definedName name="DOM90X20_S6">#REF!</definedName>
    <definedName name="DOM90X32_S1">#REF!</definedName>
    <definedName name="DOM90X32_S2">#REF!</definedName>
    <definedName name="DOM90X32_S3">#REF!</definedName>
    <definedName name="DOM90X32_S4">#REF!</definedName>
    <definedName name="DOM90X32_S5">#REF!</definedName>
    <definedName name="DOM90X32_S6">#REF!</definedName>
    <definedName name="DOMESP90X63_S1">#REF!</definedName>
    <definedName name="DOMESP90X63_S2">#REF!</definedName>
    <definedName name="DOMESP90X63_S3">#REF!</definedName>
    <definedName name="DOMESP90X63_S4">#REF!</definedName>
    <definedName name="DOMESP90X63_S5">#REF!</definedName>
    <definedName name="DOMESP90X63_S6">#REF!</definedName>
    <definedName name="DOR" localSheetId="4">#REF!</definedName>
    <definedName name="DOR">#REF!</definedName>
    <definedName name="dos">#REF!</definedName>
    <definedName name="dos_concreto">'[163]Tablas basicas'!$A$1:$I$18</definedName>
    <definedName name="DOT">#REF!</definedName>
    <definedName name="dota">#REF!</definedName>
    <definedName name="DPCABB">"#REF!"</definedName>
    <definedName name="DPCABB_1">"#REF!"</definedName>
    <definedName name="DPCABBB">"#REF!"</definedName>
    <definedName name="DPCABBB_1">"#REF!"</definedName>
    <definedName name="dr">#REF!</definedName>
    <definedName name="DRAWING_LEAD_TIME">#REF!</definedName>
    <definedName name="drf" localSheetId="4">#REF!</definedName>
    <definedName name="drf">#REF!</definedName>
    <definedName name="DRH" localSheetId="4">#REF!</definedName>
    <definedName name="DRH">#REF!</definedName>
    <definedName name="DRTOS1">'[164]Cost Codes'!$B$4:$G$331</definedName>
    <definedName name="dry" localSheetId="4" hidden="1">{"via1",#N/A,TRUE,"general";"via2",#N/A,TRUE,"general";"via3",#N/A,TRUE,"general"}</definedName>
    <definedName name="dry" hidden="1">{"via1",#N/A,TRUE,"general";"via2",#N/A,TRUE,"general";"via3",#N/A,TRUE,"general"}</definedName>
    <definedName name="DRYDOCK_D1015">#REF!</definedName>
    <definedName name="DS">#REF!</definedName>
    <definedName name="DSA" localSheetId="4">#REF!</definedName>
    <definedName name="DSA">#REF!</definedName>
    <definedName name="DSAD" localSheetId="4" hidden="1">{"via1",#N/A,TRUE,"general";"via2",#N/A,TRUE,"general";"via3",#N/A,TRUE,"general"}</definedName>
    <definedName name="DSAD" hidden="1">{"via1",#N/A,TRUE,"general";"via2",#N/A,TRUE,"general";"via3",#N/A,TRUE,"general"}</definedName>
    <definedName name="dsadfp" localSheetId="4" hidden="1">{"TAB1",#N/A,TRUE,"GENERAL";"TAB2",#N/A,TRUE,"GENERAL";"TAB3",#N/A,TRUE,"GENERAL";"TAB4",#N/A,TRUE,"GENERAL";"TAB5",#N/A,TRUE,"GENERAL"}</definedName>
    <definedName name="dsadfp" hidden="1">{"TAB1",#N/A,TRUE,"GENERAL";"TAB2",#N/A,TRUE,"GENERAL";"TAB3",#N/A,TRUE,"GENERAL";"TAB4",#N/A,TRUE,"GENERAL";"TAB5",#N/A,TRUE,"GENERAL"}</definedName>
    <definedName name="DSAGASG">#REF!</definedName>
    <definedName name="Dsbcm">#REF!</definedName>
    <definedName name="DSD" localSheetId="4" hidden="1">{"via1",#N/A,TRUE,"general";"via2",#N/A,TRUE,"general";"via3",#N/A,TRUE,"general"}</definedName>
    <definedName name="DSD">{"via1",#N/A,TRUE,"general";"via2",#N/A,TRUE,"general";"via3",#N/A,TRUE,"general"}</definedName>
    <definedName name="dsdads4" localSheetId="4" hidden="1">{"TAB1",#N/A,TRUE,"GENERAL";"TAB2",#N/A,TRUE,"GENERAL";"TAB3",#N/A,TRUE,"GENERAL";"TAB4",#N/A,TRUE,"GENERAL";"TAB5",#N/A,TRUE,"GENERAL"}</definedName>
    <definedName name="dsdads4" hidden="1">{"TAB1",#N/A,TRUE,"GENERAL";"TAB2",#N/A,TRUE,"GENERAL";"TAB3",#N/A,TRUE,"GENERAL";"TAB4",#N/A,TRUE,"GENERAL";"TAB5",#N/A,TRUE,"GENERAL"}</definedName>
    <definedName name="DSF" localSheetId="4">'[165]A.P.U'!#REF!</definedName>
    <definedName name="DSF" hidden="1">{"via1",#N/A,TRUE,"general";"via2",#N/A,TRUE,"general";"via3",#N/A,TRUE,"general"}</definedName>
    <definedName name="DSFCVTY" localSheetId="4" hidden="1">{"TAB1",#N/A,TRUE,"GENERAL";"TAB2",#N/A,TRUE,"GENERAL";"TAB3",#N/A,TRUE,"GENERAL";"TAB4",#N/A,TRUE,"GENERAL";"TAB5",#N/A,TRUE,"GENERAL"}</definedName>
    <definedName name="DSFCVTY" hidden="1">{"TAB1",#N/A,TRUE,"GENERAL";"TAB2",#N/A,TRUE,"GENERAL";"TAB3",#N/A,TRUE,"GENERAL";"TAB4",#N/A,TRUE,"GENERAL";"TAB5",#N/A,TRUE,"GENERAL"}</definedName>
    <definedName name="DSFDSF">#REF!</definedName>
    <definedName name="dsfg" localSheetId="4" hidden="1">{"via1",#N/A,TRUE,"general";"via2",#N/A,TRUE,"general";"via3",#N/A,TRUE,"general"}</definedName>
    <definedName name="dsfg" hidden="1">{"via1",#N/A,TRUE,"general";"via2",#N/A,TRUE,"general";"via3",#N/A,TRUE,"general"}</definedName>
    <definedName name="dsfhgfdh" localSheetId="4" hidden="1">{"TAB1",#N/A,TRUE,"GENERAL";"TAB2",#N/A,TRUE,"GENERAL";"TAB3",#N/A,TRUE,"GENERAL";"TAB4",#N/A,TRUE,"GENERAL";"TAB5",#N/A,TRUE,"GENERAL"}</definedName>
    <definedName name="dsfhgfdh" hidden="1">{"TAB1",#N/A,TRUE,"GENERAL";"TAB2",#N/A,TRUE,"GENERAL";"TAB3",#N/A,TRUE,"GENERAL";"TAB4",#N/A,TRUE,"GENERAL";"TAB5",#N/A,TRUE,"GENERAL"}</definedName>
    <definedName name="dsfsdf" localSheetId="4" hidden="1">{"via1",#N/A,TRUE,"general";"via2",#N/A,TRUE,"general";"via3",#N/A,TRUE,"general"}</definedName>
    <definedName name="dsfsdf" hidden="1">{"via1",#N/A,TRUE,"general";"via2",#N/A,TRUE,"general";"via3",#N/A,TRUE,"general"}</definedName>
    <definedName name="DSFSDFCXV" localSheetId="4" hidden="1">{"TAB1",#N/A,TRUE,"GENERAL";"TAB2",#N/A,TRUE,"GENERAL";"TAB3",#N/A,TRUE,"GENERAL";"TAB4",#N/A,TRUE,"GENERAL";"TAB5",#N/A,TRUE,"GENERAL"}</definedName>
    <definedName name="DSFSDFCXV" hidden="1">{"TAB1",#N/A,TRUE,"GENERAL";"TAB2",#N/A,TRUE,"GENERAL";"TAB3",#N/A,TRUE,"GENERAL";"TAB4",#N/A,TRUE,"GENERAL";"TAB5",#N/A,TRUE,"GENERAL"}</definedName>
    <definedName name="dsfsvm" localSheetId="4" hidden="1">{"TAB1",#N/A,TRUE,"GENERAL";"TAB2",#N/A,TRUE,"GENERAL";"TAB3",#N/A,TRUE,"GENERAL";"TAB4",#N/A,TRUE,"GENERAL";"TAB5",#N/A,TRUE,"GENERAL"}</definedName>
    <definedName name="dsfsvm" hidden="1">{"TAB1",#N/A,TRUE,"GENERAL";"TAB2",#N/A,TRUE,"GENERAL";"TAB3",#N/A,TRUE,"GENERAL";"TAB4",#N/A,TRUE,"GENERAL";"TAB5",#N/A,TRUE,"GENERAL"}</definedName>
    <definedName name="dsftbv" localSheetId="4" hidden="1">{"via1",#N/A,TRUE,"general";"via2",#N/A,TRUE,"general";"via3",#N/A,TRUE,"general"}</definedName>
    <definedName name="dsftbv" hidden="1">{"via1",#N/A,TRUE,"general";"via2",#N/A,TRUE,"general";"via3",#N/A,TRUE,"general"}</definedName>
    <definedName name="DSSADCAX">#REF!</definedName>
    <definedName name="dt" localSheetId="4">#REF!</definedName>
    <definedName name="dt">#REF!</definedName>
    <definedName name="dtf">#REF!</definedName>
    <definedName name="DTFSMedida">#REF!</definedName>
    <definedName name="DtmFechaCotizacion">#REF!</definedName>
    <definedName name="DtmFechVigenCotiza">#REF!</definedName>
    <definedName name="DTP">#REF!</definedName>
    <definedName name="dtrhj" localSheetId="4" hidden="1">{"via1",#N/A,TRUE,"general";"via2",#N/A,TRUE,"general";"via3",#N/A,TRUE,"general"}</definedName>
    <definedName name="dtrhj" hidden="1">{"via1",#N/A,TRUE,"general";"via2",#N/A,TRUE,"general";"via3",#N/A,TRUE,"general"}</definedName>
    <definedName name="DTS" localSheetId="4">#REF!</definedName>
    <definedName name="DTS">#REF!</definedName>
    <definedName name="Duitama">#REF!</definedName>
    <definedName name="DUKIK">#N/A</definedName>
    <definedName name="DuracionMeses">'[89]PERSONAL Y OTROS'!$D$10</definedName>
    <definedName name="DuracionSemanas">'[89]PERSONAL Y OTROS'!$B$10</definedName>
    <definedName name="duver" localSheetId="3">[166]!absc</definedName>
    <definedName name="duver" localSheetId="7">[166]!absc</definedName>
    <definedName name="duver" localSheetId="6">[166]!absc</definedName>
    <definedName name="duver" localSheetId="2">[166]!absc</definedName>
    <definedName name="duver">[166]!absc</definedName>
    <definedName name="DWPRICE" hidden="1">#REF!</definedName>
    <definedName name="dxd">[26]CALCULO!$E$75</definedName>
    <definedName name="dxfgg" localSheetId="4" hidden="1">{"via1",#N/A,TRUE,"general";"via2",#N/A,TRUE,"general";"via3",#N/A,TRUE,"general"}</definedName>
    <definedName name="dxfgg" hidden="1">{"via1",#N/A,TRUE,"general";"via2",#N/A,TRUE,"general";"via3",#N/A,TRUE,"general"}</definedName>
    <definedName name="dxhcgfvbhj">#N/A</definedName>
    <definedName name="DZ.Main" hidden="1">#REF!</definedName>
    <definedName name="e" localSheetId="4">#REF!</definedName>
    <definedName name="E">#REF!</definedName>
    <definedName name="E_03">#REF!</definedName>
    <definedName name="E_d">#REF!</definedName>
    <definedName name="E2.160">#N/A</definedName>
    <definedName name="e3e33" localSheetId="4" hidden="1">{"via1",#N/A,TRUE,"general";"via2",#N/A,TRUE,"general";"via3",#N/A,TRUE,"general"}</definedName>
    <definedName name="e3e33" hidden="1">{"via1",#N/A,TRUE,"general";"via2",#N/A,TRUE,"general";"via3",#N/A,TRUE,"general"}</definedName>
    <definedName name="ec">#REF!</definedName>
    <definedName name="ece">#REF!</definedName>
    <definedName name="ECP">[27]HHp3!$FZ$4:$FZ$65536</definedName>
    <definedName name="ED" localSheetId="4">#REF!</definedName>
    <definedName name="ed">#REF!</definedName>
    <definedName name="EDEDWSWQA" localSheetId="4" hidden="1">{"TAB1",#N/A,TRUE,"GENERAL";"TAB2",#N/A,TRUE,"GENERAL";"TAB3",#N/A,TRUE,"GENERAL";"TAB4",#N/A,TRUE,"GENERAL";"TAB5",#N/A,TRUE,"GENERAL"}</definedName>
    <definedName name="EDEDWSWQA" hidden="1">{"TAB1",#N/A,TRUE,"GENERAL";"TAB2",#N/A,TRUE,"GENERAL";"TAB3",#N/A,TRUE,"GENERAL";"TAB4",#N/A,TRUE,"GENERAL";"TAB5",#N/A,TRUE,"GENERAL"}</definedName>
    <definedName name="edg" hidden="1">#REF!</definedName>
    <definedName name="edgfhmn" localSheetId="4" hidden="1">{"via1",#N/A,TRUE,"general";"via2",#N/A,TRUE,"general";"via3",#N/A,TRUE,"general"}</definedName>
    <definedName name="edgfhmn" hidden="1">{"via1",#N/A,TRUE,"general";"via2",#N/A,TRUE,"general";"via3",#N/A,TRUE,"general"}</definedName>
    <definedName name="edil">[73]lisprecios!#REF!</definedName>
    <definedName name="EDWIN">#REF!</definedName>
    <definedName name="EE" localSheetId="4">'[137]C - CENTROS DE COSTO Y GASTOS'!$D$5:$E$123</definedName>
    <definedName name="EE">#REF!</definedName>
    <definedName name="EE_1">"[0]!err"</definedName>
    <definedName name="EEE" hidden="1">#REF!</definedName>
    <definedName name="eeedfr" localSheetId="4" hidden="1">{"TAB1",#N/A,TRUE,"GENERAL";"TAB2",#N/A,TRUE,"GENERAL";"TAB3",#N/A,TRUE,"GENERAL";"TAB4",#N/A,TRUE,"GENERAL";"TAB5",#N/A,TRUE,"GENERAL"}</definedName>
    <definedName name="eeedfr" hidden="1">{"TAB1",#N/A,TRUE,"GENERAL";"TAB2",#N/A,TRUE,"GENERAL";"TAB3",#N/A,TRUE,"GENERAL";"TAB4",#N/A,TRUE,"GENERAL";"TAB5",#N/A,TRUE,"GENERAL"}</definedName>
    <definedName name="eeeeeeeeee">#REF!</definedName>
    <definedName name="eeeeeeeeeee">#REF!</definedName>
    <definedName name="EEEEEEEEESSSSSSSSSSSSS">#N/A</definedName>
    <definedName name="eeeeeeeeggggggg">#N/A</definedName>
    <definedName name="eeeeer" localSheetId="4" hidden="1">{"TAB1",#N/A,TRUE,"GENERAL";"TAB2",#N/A,TRUE,"GENERAL";"TAB3",#N/A,TRUE,"GENERAL";"TAB4",#N/A,TRUE,"GENERAL";"TAB5",#N/A,TRUE,"GENERAL"}</definedName>
    <definedName name="eeeeer" hidden="1">{"TAB1",#N/A,TRUE,"GENERAL";"TAB2",#N/A,TRUE,"GENERAL";"TAB3",#N/A,TRUE,"GENERAL";"TAB4",#N/A,TRUE,"GENERAL";"TAB5",#N/A,TRUE,"GENERAL"}</definedName>
    <definedName name="eeerfd" localSheetId="4" hidden="1">{"via1",#N/A,TRUE,"general";"via2",#N/A,TRUE,"general";"via3",#N/A,TRUE,"general"}</definedName>
    <definedName name="eeerfd" hidden="1">{"via1",#N/A,TRUE,"general";"via2",#N/A,TRUE,"general";"via3",#N/A,TRUE,"general"}</definedName>
    <definedName name="EER">#REF!</definedName>
    <definedName name="ef" localSheetId="4">#REF!</definedName>
    <definedName name="ef">#REF!</definedName>
    <definedName name="EFA">#REF!</definedName>
    <definedName name="efef" localSheetId="4" hidden="1">{"TAB1",#N/A,TRUE,"GENERAL";"TAB2",#N/A,TRUE,"GENERAL";"TAB3",#N/A,TRUE,"GENERAL";"TAB4",#N/A,TRUE,"GENERAL";"TAB5",#N/A,TRUE,"GENERAL"}</definedName>
    <definedName name="efef" hidden="1">{"TAB1",#N/A,TRUE,"GENERAL";"TAB2",#N/A,TRUE,"GENERAL";"TAB3",#N/A,TRUE,"GENERAL";"TAB4",#N/A,TRUE,"GENERAL";"TAB5",#N/A,TRUE,"GENERAL"}</definedName>
    <definedName name="efer" localSheetId="4" hidden="1">{"via1",#N/A,TRUE,"general";"via2",#N/A,TRUE,"general";"via3",#N/A,TRUE,"general"}</definedName>
    <definedName name="efer" hidden="1">{"via1",#N/A,TRUE,"general";"via2",#N/A,TRUE,"general";"via3",#N/A,TRUE,"general"}</definedName>
    <definedName name="eficiencia">#REF!</definedName>
    <definedName name="egefqe">#N/A</definedName>
    <definedName name="egeg" localSheetId="4" hidden="1">{"TAB1",#N/A,TRUE,"GENERAL";"TAB2",#N/A,TRUE,"GENERAL";"TAB3",#N/A,TRUE,"GENERAL";"TAB4",#N/A,TRUE,"GENERAL";"TAB5",#N/A,TRUE,"GENERAL"}</definedName>
    <definedName name="egeg" hidden="1">{"TAB1",#N/A,TRUE,"GENERAL";"TAB2",#N/A,TRUE,"GENERAL";"TAB3",#N/A,TRUE,"GENERAL";"TAB4",#N/A,TRUE,"GENERAL";"TAB5",#N/A,TRUE,"GENERAL"}</definedName>
    <definedName name="egh">#REF!</definedName>
    <definedName name="egtrgthrt" localSheetId="4" hidden="1">{"TAB1",#N/A,TRUE,"GENERAL";"TAB2",#N/A,TRUE,"GENERAL";"TAB3",#N/A,TRUE,"GENERAL";"TAB4",#N/A,TRUE,"GENERAL";"TAB5",#N/A,TRUE,"GENERAL"}</definedName>
    <definedName name="egtrgthrt" hidden="1">{"TAB1",#N/A,TRUE,"GENERAL";"TAB2",#N/A,TRUE,"GENERAL";"TAB3",#N/A,TRUE,"GENERAL";"TAB4",#N/A,TRUE,"GENERAL";"TAB5",#N/A,TRUE,"GENERAL"}</definedName>
    <definedName name="EHDIA">#REF!</definedName>
    <definedName name="EHHORA">#REF!</definedName>
    <definedName name="EINAR">#REF!</definedName>
    <definedName name="EJEC">#REF!</definedName>
    <definedName name="ejec1">#REF!</definedName>
    <definedName name="ejec2">#REF!</definedName>
    <definedName name="ejec3" localSheetId="4">#REF!</definedName>
    <definedName name="ejec3">#REF!</definedName>
    <definedName name="ejec4">#REF!</definedName>
    <definedName name="ejec5">#REF!</definedName>
    <definedName name="ejec6">#REF!</definedName>
    <definedName name="ejec7">#REF!</definedName>
    <definedName name="ejec8">#REF!</definedName>
    <definedName name="ejec9">#REF!</definedName>
    <definedName name="ejecpresactapav">#REF!</definedName>
    <definedName name="eject2">#REF!</definedName>
    <definedName name="ejecut1">#REF!</definedName>
    <definedName name="EJES7">#REF!</definedName>
    <definedName name="el" localSheetId="4">#REF!</definedName>
    <definedName name="el">#REF!</definedName>
    <definedName name="ELB">[82]dts!$B$21</definedName>
    <definedName name="ELEC" localSheetId="4">#REF!</definedName>
    <definedName name="ELEC">#REF!</definedName>
    <definedName name="ELEC_FBC">#REF!</definedName>
    <definedName name="ELECT_DATABASE">#REF!</definedName>
    <definedName name="ElectConsPrice">[98]Parameters!$R$15</definedName>
    <definedName name="ElectDemandPrice">#REF!</definedName>
    <definedName name="ELECTRICO">#REF!</definedName>
    <definedName name="electrico2">#REF!</definedName>
    <definedName name="ELECTROMALLAS">'[163]Tablas basicas'!$S$1:$Z$17</definedName>
    <definedName name="ELEMCERRO">#REF!</definedName>
    <definedName name="ELEMCHINU">#REF!</definedName>
    <definedName name="ELEMCUES">#REF!</definedName>
    <definedName name="ELEMFLORES">#REF!</definedName>
    <definedName name="ELEMFU">#REF!</definedName>
    <definedName name="ELEMNBAQ">#REF!</definedName>
    <definedName name="ELEMNCOP">#REF!</definedName>
    <definedName name="ELEMSAB">#REF!</definedName>
    <definedName name="ELEMSAM">#REF!</definedName>
    <definedName name="ELEMTERCAR">#REF!</definedName>
    <definedName name="ELEMTERGUA">#REF!</definedName>
    <definedName name="ELEMTERNE">#REF!</definedName>
    <definedName name="ELEMVA">#REF!</definedName>
    <definedName name="ELEMVAL">#REF!</definedName>
    <definedName name="ELITE">#REF!</definedName>
    <definedName name="ELITE1">#REF!</definedName>
    <definedName name="emanto">#REF!</definedName>
    <definedName name="emcontratistas">#REF!</definedName>
    <definedName name="eme">[0]!err</definedName>
    <definedName name="EMPAQUE">#REF!</definedName>
    <definedName name="empleo">#REF!</definedName>
    <definedName name="EMPRESA" localSheetId="4">[37]modelo!$A$2</definedName>
    <definedName name="empresa">#REF!</definedName>
    <definedName name="ENCABEZA">#REF!</definedName>
    <definedName name="encabezado">#REF!</definedName>
    <definedName name="encabezado2">#REF!</definedName>
    <definedName name="End_Bal" localSheetId="4">#REF!</definedName>
    <definedName name="End_Bal">#REF!</definedName>
    <definedName name="ENE" localSheetId="4">#REF!</definedName>
    <definedName name="ene">#REF!</definedName>
    <definedName name="ene00">[19]Dólar!#REF!</definedName>
    <definedName name="ENERGIATABLA1.2.4">'[5]CALCULO COSTOS DE OPERACIÓN'!$B$127:$AF$163</definedName>
    <definedName name="Engine">#N/A</definedName>
    <definedName name="ENGR_EQUIP">#REF!</definedName>
    <definedName name="Ensayos">[27]HHp3!$FJ$4:$FJ$65536</definedName>
    <definedName name="ENSAYOS_DE_CAMPO">#REF!</definedName>
    <definedName name="Ensayos_de_deformabilidad">#REF!</definedName>
    <definedName name="ENSAYOS_DE_PÉRDIDAS_DE_CEMENTO_CAMBIO_VOLUMÉTRICO">#REF!</definedName>
    <definedName name="Ensayos_de_permeabilidad">#REF!</definedName>
    <definedName name="ENSAYOS_DE_RESISTENCIA">#REF!</definedName>
    <definedName name="Ensayos_de_resistencia_esfuerzo_deformación">#REF!</definedName>
    <definedName name="Ensayos_índice_y_de_clasificación">#REF!</definedName>
    <definedName name="Ensayosindiceydeclasificacion">#REF!</definedName>
    <definedName name="ent_financiadoras">#REF!</definedName>
    <definedName name="ENTIDAD">[82]dts!$B$5</definedName>
    <definedName name="ENTRADASP">#REF!</definedName>
    <definedName name="ENUNCIADO">#REF!</definedName>
    <definedName name="EPAP">#REF!</definedName>
    <definedName name="EQAL">#REF!</definedName>
    <definedName name="EQP14a">[35]precios!$B$34</definedName>
    <definedName name="EQUI" localSheetId="8">#REF!</definedName>
    <definedName name="EQUI" localSheetId="4">[144]Equipo!$A:$IV</definedName>
    <definedName name="equi">#REF!</definedName>
    <definedName name="EQUI3">[167]Equipo!$A:$IV</definedName>
    <definedName name="EquipData">'[98]Equip Data'!$B$14:$AQ$75</definedName>
    <definedName name="EquipInput">#REF!</definedName>
    <definedName name="EquipLifeRank">#REF!</definedName>
    <definedName name="EQUIPMENT">#REF!</definedName>
    <definedName name="EQUIPO" localSheetId="4">#REF!</definedName>
    <definedName name="equipo">#REF!</definedName>
    <definedName name="EQUIPO_1" localSheetId="4">[168]EQUIPO!$B$2:$D$36</definedName>
    <definedName name="EQUIPO_1">#REF!</definedName>
    <definedName name="EQUIPO_DE_SOLDADURA">'[62]LISTADO '!$L$10</definedName>
    <definedName name="equipo_mayor">#REF!</definedName>
    <definedName name="equipomayor2">[169]desglose!#REF!</definedName>
    <definedName name="EquipOpCostOutput">#REF!</definedName>
    <definedName name="EquipOpFleet">#REF!</definedName>
    <definedName name="equipopre">#REF!</definedName>
    <definedName name="EQUIPOS">#REF!</definedName>
    <definedName name="equipos_cargue">#REF!</definedName>
    <definedName name="equiprecord">[146]Sheet1!$A$18:$A$1072</definedName>
    <definedName name="EquipReplOutput">#REF!</definedName>
    <definedName name="EquipRow">#REF!</definedName>
    <definedName name="eqw" localSheetId="4" hidden="1">{"via1",#N/A,TRUE,"general";"via2",#N/A,TRUE,"general";"via3",#N/A,TRUE,"general"}</definedName>
    <definedName name="eqw" hidden="1">{"via1",#N/A,TRUE,"general";"via2",#N/A,TRUE,"general";"via3",#N/A,TRUE,"general"}</definedName>
    <definedName name="er" localSheetId="8">#REF!</definedName>
    <definedName name="er" localSheetId="4">#REF!</definedName>
    <definedName name="ER" hidden="1">{"'Sheet1'!$A$1:$G$85"}</definedName>
    <definedName name="ere">#REF!</definedName>
    <definedName name="EREE">#REF!</definedName>
    <definedName name="erg" localSheetId="4" hidden="1">{"TAB1",#N/A,TRUE,"GENERAL";"TAB2",#N/A,TRUE,"GENERAL";"TAB3",#N/A,TRUE,"GENERAL";"TAB4",#N/A,TRUE,"GENERAL";"TAB5",#N/A,TRUE,"GENERAL"}</definedName>
    <definedName name="erg" hidden="1">{"TAB1",#N/A,TRUE,"GENERAL";"TAB2",#N/A,TRUE,"GENERAL";"TAB3",#N/A,TRUE,"GENERAL";"TAB4",#N/A,TRUE,"GENERAL";"TAB5",#N/A,TRUE,"GENERAL"}</definedName>
    <definedName name="erger" localSheetId="4" hidden="1">{"via1",#N/A,TRUE,"general";"via2",#N/A,TRUE,"general";"via3",#N/A,TRUE,"general"}</definedName>
    <definedName name="erger" hidden="1">{"via1",#N/A,TRUE,"general";"via2",#N/A,TRUE,"general";"via3",#N/A,TRUE,"general"}</definedName>
    <definedName name="ergerg" localSheetId="4" hidden="1">{"via1",#N/A,TRUE,"general";"via2",#N/A,TRUE,"general";"via3",#N/A,TRUE,"general"}</definedName>
    <definedName name="ergerg" hidden="1">{"via1",#N/A,TRUE,"general";"via2",#N/A,TRUE,"general";"via3",#N/A,TRUE,"general"}</definedName>
    <definedName name="ERGERGERGERG">#REF!</definedName>
    <definedName name="ergfegr" localSheetId="4" hidden="1">{"via1",#N/A,TRUE,"general";"via2",#N/A,TRUE,"general";"via3",#N/A,TRUE,"general"}</definedName>
    <definedName name="ergfegr" hidden="1">{"via1",#N/A,TRUE,"general";"via2",#N/A,TRUE,"general";"via3",#N/A,TRUE,"general"}</definedName>
    <definedName name="ergge" localSheetId="4" hidden="1">{"TAB1",#N/A,TRUE,"GENERAL";"TAB2",#N/A,TRUE,"GENERAL";"TAB3",#N/A,TRUE,"GENERAL";"TAB4",#N/A,TRUE,"GENERAL";"TAB5",#N/A,TRUE,"GENERAL"}</definedName>
    <definedName name="ergge" hidden="1">{"TAB1",#N/A,TRUE,"GENERAL";"TAB2",#N/A,TRUE,"GENERAL";"TAB3",#N/A,TRUE,"GENERAL";"TAB4",#N/A,TRUE,"GENERAL";"TAB5",#N/A,TRUE,"GENERAL"}</definedName>
    <definedName name="erggewg" localSheetId="4" hidden="1">{"via1",#N/A,TRUE,"general";"via2",#N/A,TRUE,"general";"via3",#N/A,TRUE,"general"}</definedName>
    <definedName name="erggewg" hidden="1">{"via1",#N/A,TRUE,"general";"via2",#N/A,TRUE,"general";"via3",#N/A,TRUE,"general"}</definedName>
    <definedName name="ergreg" localSheetId="4" hidden="1">{"TAB1",#N/A,TRUE,"GENERAL";"TAB2",#N/A,TRUE,"GENERAL";"TAB3",#N/A,TRUE,"GENERAL";"TAB4",#N/A,TRUE,"GENERAL";"TAB5",#N/A,TRUE,"GENERAL"}</definedName>
    <definedName name="ergreg" hidden="1">{"TAB1",#N/A,TRUE,"GENERAL";"TAB2",#N/A,TRUE,"GENERAL";"TAB3",#N/A,TRUE,"GENERAL";"TAB4",#N/A,TRUE,"GENERAL";"TAB5",#N/A,TRUE,"GENERAL"}</definedName>
    <definedName name="ergregerg" localSheetId="4" hidden="1">{"via1",#N/A,TRUE,"general";"via2",#N/A,TRUE,"general";"via3",#N/A,TRUE,"general"}</definedName>
    <definedName name="ergregerg" hidden="1">{"via1",#N/A,TRUE,"general";"via2",#N/A,TRUE,"general";"via3",#N/A,TRUE,"general"}</definedName>
    <definedName name="ergrg" localSheetId="4" hidden="1">{"TAB1",#N/A,TRUE,"GENERAL";"TAB2",#N/A,TRUE,"GENERAL";"TAB3",#N/A,TRUE,"GENERAL";"TAB4",#N/A,TRUE,"GENERAL";"TAB5",#N/A,TRUE,"GENERAL"}</definedName>
    <definedName name="ergrg" hidden="1">{"TAB1",#N/A,TRUE,"GENERAL";"TAB2",#N/A,TRUE,"GENERAL";"TAB3",#N/A,TRUE,"GENERAL";"TAB4",#N/A,TRUE,"GENERAL";"TAB5",#N/A,TRUE,"GENERAL"}</definedName>
    <definedName name="ergweg" localSheetId="4" hidden="1">{"TAB1",#N/A,TRUE,"GENERAL";"TAB2",#N/A,TRUE,"GENERAL";"TAB3",#N/A,TRUE,"GENERAL";"TAB4",#N/A,TRUE,"GENERAL";"TAB5",#N/A,TRUE,"GENERAL"}</definedName>
    <definedName name="ergweg" hidden="1">{"TAB1",#N/A,TRUE,"GENERAL";"TAB2",#N/A,TRUE,"GENERAL";"TAB3",#N/A,TRUE,"GENERAL";"TAB4",#N/A,TRUE,"GENERAL";"TAB5",#N/A,TRUE,"GENERAL"}</definedName>
    <definedName name="ergwreg" localSheetId="4" hidden="1">{"via1",#N/A,TRUE,"general";"via2",#N/A,TRUE,"general";"via3",#N/A,TRUE,"general"}</definedName>
    <definedName name="ergwreg" hidden="1">{"via1",#N/A,TRUE,"general";"via2",#N/A,TRUE,"general";"via3",#N/A,TRUE,"general"}</definedName>
    <definedName name="erheyh" localSheetId="4"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P">#REF!</definedName>
    <definedName name="ERPC">#REF!</definedName>
    <definedName name="ERR" localSheetId="4">#REF!</definedName>
    <definedName name="err" hidden="1">{"TAB1",#N/A,TRUE,"GENERAL";"TAB2",#N/A,TRUE,"GENERAL";"TAB3",#N/A,TRUE,"GENERAL";"TAB4",#N/A,TRUE,"GENERAL";"TAB5",#N/A,TRUE,"GENERAL"}</definedName>
    <definedName name="erra">#REF!</definedName>
    <definedName name="ERROR" localSheetId="4">#REF!</definedName>
    <definedName name="ERROR">#REF!</definedName>
    <definedName name="ERROR1">#REF!</definedName>
    <definedName name="ERROR2">#REF!</definedName>
    <definedName name="ERROR3">[170]TARIF2002!#REF!</definedName>
    <definedName name="ERROR5">[170]TARIF2002!#REF!</definedName>
    <definedName name="ert" localSheetId="4" hidden="1">{"via1",#N/A,TRUE,"general";"via2",#N/A,TRUE,"general";"via3",#N/A,TRUE,"general"}</definedName>
    <definedName name="ert" hidden="1">{"via1",#N/A,TRUE,"general";"via2",#N/A,TRUE,"general";"via3",#N/A,TRUE,"general"}</definedName>
    <definedName name="erte" localSheetId="4" hidden="1">{"via1",#N/A,TRUE,"general";"via2",#N/A,TRUE,"general";"via3",#N/A,TRUE,"general"}</definedName>
    <definedName name="erte" hidden="1">{"via1",#N/A,TRUE,"general";"via2",#N/A,TRUE,"general";"via3",#N/A,TRUE,"general"}</definedName>
    <definedName name="erter" localSheetId="4" hidden="1">{"TAB1",#N/A,TRUE,"GENERAL";"TAB2",#N/A,TRUE,"GENERAL";"TAB3",#N/A,TRUE,"GENERAL";"TAB4",#N/A,TRUE,"GENERAL";"TAB5",#N/A,TRUE,"GENERAL"}</definedName>
    <definedName name="erter" hidden="1">{"TAB1",#N/A,TRUE,"GENERAL";"TAB2",#N/A,TRUE,"GENERAL";"TAB3",#N/A,TRUE,"GENERAL";"TAB4",#N/A,TRUE,"GENERAL";"TAB5",#N/A,TRUE,"GENERAL"}</definedName>
    <definedName name="ertert" localSheetId="4" hidden="1">{"via1",#N/A,TRUE,"general";"via2",#N/A,TRUE,"general";"via3",#N/A,TRUE,"general"}</definedName>
    <definedName name="ertert" hidden="1">{"via1",#N/A,TRUE,"general";"via2",#N/A,TRUE,"general";"via3",#N/A,TRUE,"general"}</definedName>
    <definedName name="ertgyhik" localSheetId="4" hidden="1">{"TAB1",#N/A,TRUE,"GENERAL";"TAB2",#N/A,TRUE,"GENERAL";"TAB3",#N/A,TRUE,"GENERAL";"TAB4",#N/A,TRUE,"GENERAL";"TAB5",#N/A,TRUE,"GENERAL"}</definedName>
    <definedName name="ertgyhik" hidden="1">{"TAB1",#N/A,TRUE,"GENERAL";"TAB2",#N/A,TRUE,"GENERAL";"TAB3",#N/A,TRUE,"GENERAL";"TAB4",#N/A,TRUE,"GENERAL";"TAB5",#N/A,TRUE,"GENERAL"}</definedName>
    <definedName name="ertreb" localSheetId="4" hidden="1">{"via1",#N/A,TRUE,"general";"via2",#N/A,TRUE,"general";"via3",#N/A,TRUE,"general"}</definedName>
    <definedName name="ertreb" hidden="1">{"via1",#N/A,TRUE,"general";"via2",#N/A,TRUE,"general";"via3",#N/A,TRUE,"general"}</definedName>
    <definedName name="ertret" localSheetId="4" hidden="1">{"TAB1",#N/A,TRUE,"GENERAL";"TAB2",#N/A,TRUE,"GENERAL";"TAB3",#N/A,TRUE,"GENERAL";"TAB4",#N/A,TRUE,"GENERAL";"TAB5",#N/A,TRUE,"GENERAL"}</definedName>
    <definedName name="ertret" hidden="1">{"TAB1",#N/A,TRUE,"GENERAL";"TAB2",#N/A,TRUE,"GENERAL";"TAB3",#N/A,TRUE,"GENERAL";"TAB4",#N/A,TRUE,"GENERAL";"TAB5",#N/A,TRUE,"GENERAL"}</definedName>
    <definedName name="erttret" localSheetId="4" hidden="1">{"via1",#N/A,TRUE,"general";"via2",#N/A,TRUE,"general";"via3",#N/A,TRUE,"general"}</definedName>
    <definedName name="erttret" hidden="1">{"via1",#N/A,TRUE,"general";"via2",#N/A,TRUE,"general";"via3",#N/A,TRUE,"general"}</definedName>
    <definedName name="ertuiy" localSheetId="4" hidden="1">{"via1",#N/A,TRUE,"general";"via2",#N/A,TRUE,"general";"via3",#N/A,TRUE,"general"}</definedName>
    <definedName name="ertuiy" hidden="1">{"via1",#N/A,TRUE,"general";"via2",#N/A,TRUE,"general";"via3",#N/A,TRUE,"general"}</definedName>
    <definedName name="ertwert" localSheetId="4" hidden="1">{"TAB1",#N/A,TRUE,"GENERAL";"TAB2",#N/A,TRUE,"GENERAL";"TAB3",#N/A,TRUE,"GENERAL";"TAB4",#N/A,TRUE,"GENERAL";"TAB5",#N/A,TRUE,"GENERAL"}</definedName>
    <definedName name="ertwert" hidden="1">{"TAB1",#N/A,TRUE,"GENERAL";"TAB2",#N/A,TRUE,"GENERAL";"TAB3",#N/A,TRUE,"GENERAL";"TAB4",#N/A,TRUE,"GENERAL";"TAB5",#N/A,TRUE,"GENERAL"}</definedName>
    <definedName name="eru" localSheetId="4" hidden="1">{"TAB1",#N/A,TRUE,"GENERAL";"TAB2",#N/A,TRUE,"GENERAL";"TAB3",#N/A,TRUE,"GENERAL";"TAB4",#N/A,TRUE,"GENERAL";"TAB5",#N/A,TRUE,"GENERAL"}</definedName>
    <definedName name="eru" hidden="1">{"TAB1",#N/A,TRUE,"GENERAL";"TAB2",#N/A,TRUE,"GENERAL";"TAB3",#N/A,TRUE,"GENERAL";"TAB4",#N/A,TRUE,"GENERAL";"TAB5",#N/A,TRUE,"GENERAL"}</definedName>
    <definedName name="ERV" localSheetId="4" hidden="1">{"via1",#N/A,TRUE,"general";"via2",#N/A,TRUE,"general";"via3",#N/A,TRUE,"general"}</definedName>
    <definedName name="ERV" hidden="1">{"via1",#N/A,TRUE,"general";"via2",#N/A,TRUE,"general";"via3",#N/A,TRUE,"general"}</definedName>
    <definedName name="erware" localSheetId="4" hidden="1">{"via1",#N/A,TRUE,"general";"via2",#N/A,TRUE,"general";"via3",#N/A,TRUE,"general"}</definedName>
    <definedName name="erware" hidden="1">{"via1",#N/A,TRUE,"general";"via2",#N/A,TRUE,"general";"via3",#N/A,TRUE,"general"}</definedName>
    <definedName name="ERWER" localSheetId="4" hidden="1">{"via1",#N/A,TRUE,"general";"via2",#N/A,TRUE,"general";"via3",#N/A,TRUE,"general"}</definedName>
    <definedName name="ERWER" hidden="1">{"via1",#N/A,TRUE,"general";"via2",#N/A,TRUE,"general";"via3",#N/A,TRUE,"general"}</definedName>
    <definedName name="erwertd" localSheetId="4" hidden="1">{"TAB1",#N/A,TRUE,"GENERAL";"TAB2",#N/A,TRUE,"GENERAL";"TAB3",#N/A,TRUE,"GENERAL";"TAB4",#N/A,TRUE,"GENERAL";"TAB5",#N/A,TRUE,"GENERAL"}</definedName>
    <definedName name="erwertd" hidden="1">{"TAB1",#N/A,TRUE,"GENERAL";"TAB2",#N/A,TRUE,"GENERAL";"TAB3",#N/A,TRUE,"GENERAL";"TAB4",#N/A,TRUE,"GENERAL";"TAB5",#N/A,TRUE,"GENERAL"}</definedName>
    <definedName name="erwr" localSheetId="4" hidden="1">{"TAB1",#N/A,TRUE,"GENERAL";"TAB2",#N/A,TRUE,"GENERAL";"TAB3",#N/A,TRUE,"GENERAL";"TAB4",#N/A,TRUE,"GENERAL";"TAB5",#N/A,TRUE,"GENERAL"}</definedName>
    <definedName name="erwr" hidden="1">{"TAB1",#N/A,TRUE,"GENERAL";"TAB2",#N/A,TRUE,"GENERAL";"TAB3",#N/A,TRUE,"GENERAL";"TAB4",#N/A,TRUE,"GENERAL";"TAB5",#N/A,TRUE,"GENERAL"}</definedName>
    <definedName name="ERWRL" localSheetId="4" hidden="1">{"via1",#N/A,TRUE,"general";"via2",#N/A,TRUE,"general";"via3",#N/A,TRUE,"general"}</definedName>
    <definedName name="ERWRL" hidden="1">{"via1",#N/A,TRUE,"general";"via2",#N/A,TRUE,"general";"via3",#N/A,TRUE,"general"}</definedName>
    <definedName name="ery" localSheetId="4" hidden="1">{"via1",#N/A,TRUE,"general";"via2",#N/A,TRUE,"general";"via3",#N/A,TRUE,"general"}</definedName>
    <definedName name="ery" hidden="1">{"via1",#N/A,TRUE,"general";"via2",#N/A,TRUE,"general";"via3",#N/A,TRUE,"general"}</definedName>
    <definedName name="eryhd" localSheetId="4" hidden="1">{"via1",#N/A,TRUE,"general";"via2",#N/A,TRUE,"general";"via3",#N/A,TRUE,"general"}</definedName>
    <definedName name="eryhd" hidden="1">{"via1",#N/A,TRUE,"general";"via2",#N/A,TRUE,"general";"via3",#N/A,TRUE,"general"}</definedName>
    <definedName name="eryhdf" localSheetId="4" hidden="1">{"TAB1",#N/A,TRUE,"GENERAL";"TAB2",#N/A,TRUE,"GENERAL";"TAB3",#N/A,TRUE,"GENERAL";"TAB4",#N/A,TRUE,"GENERAL";"TAB5",#N/A,TRUE,"GENERAL"}</definedName>
    <definedName name="eryhdf" hidden="1">{"TAB1",#N/A,TRUE,"GENERAL";"TAB2",#N/A,TRUE,"GENERAL";"TAB3",#N/A,TRUE,"GENERAL";"TAB4",#N/A,TRUE,"GENERAL";"TAB5",#N/A,TRUE,"GENERAL"}</definedName>
    <definedName name="eryhk" localSheetId="4" hidden="1">{"TAB1",#N/A,TRUE,"GENERAL";"TAB2",#N/A,TRUE,"GENERAL";"TAB3",#N/A,TRUE,"GENERAL";"TAB4",#N/A,TRUE,"GENERAL";"TAB5",#N/A,TRUE,"GENERAL"}</definedName>
    <definedName name="eryhk" hidden="1">{"TAB1",#N/A,TRUE,"GENERAL";"TAB2",#N/A,TRUE,"GENERAL";"TAB3",#N/A,TRUE,"GENERAL";"TAB4",#N/A,TRUE,"GENERAL";"TAB5",#N/A,TRUE,"GENERAL"}</definedName>
    <definedName name="eryhrf" localSheetId="4" hidden="1">{"TAB1",#N/A,TRUE,"GENERAL";"TAB2",#N/A,TRUE,"GENERAL";"TAB3",#N/A,TRUE,"GENERAL";"TAB4",#N/A,TRUE,"GENERAL";"TAB5",#N/A,TRUE,"GENERAL"}</definedName>
    <definedName name="eryhrf" hidden="1">{"TAB1",#N/A,TRUE,"GENERAL";"TAB2",#N/A,TRUE,"GENERAL";"TAB3",#N/A,TRUE,"GENERAL";"TAB4",#N/A,TRUE,"GENERAL";"TAB5",#N/A,TRUE,"GENERAL"}</definedName>
    <definedName name="eryre" localSheetId="4" hidden="1">{"TAB1",#N/A,TRUE,"GENERAL";"TAB2",#N/A,TRUE,"GENERAL";"TAB3",#N/A,TRUE,"GENERAL";"TAB4",#N/A,TRUE,"GENERAL";"TAB5",#N/A,TRUE,"GENERAL"}</definedName>
    <definedName name="eryre" hidden="1">{"TAB1",#N/A,TRUE,"GENERAL";"TAB2",#N/A,TRUE,"GENERAL";"TAB3",#N/A,TRUE,"GENERAL";"TAB4",#N/A,TRUE,"GENERAL";"TAB5",#N/A,TRUE,"GENERAL"}</definedName>
    <definedName name="erytd" localSheetId="4" hidden="1">{"via1",#N/A,TRUE,"general";"via2",#N/A,TRUE,"general";"via3",#N/A,TRUE,"general"}</definedName>
    <definedName name="erytd" hidden="1">{"via1",#N/A,TRUE,"general";"via2",#N/A,TRUE,"general";"via3",#N/A,TRUE,"general"}</definedName>
    <definedName name="eryty" localSheetId="4" hidden="1">{"via1",#N/A,TRUE,"general";"via2",#N/A,TRUE,"general";"via3",#N/A,TRUE,"general"}</definedName>
    <definedName name="eryty" hidden="1">{"via1",#N/A,TRUE,"general";"via2",#N/A,TRUE,"general";"via3",#N/A,TRUE,"general"}</definedName>
    <definedName name="eryy" localSheetId="4" hidden="1">{"via1",#N/A,TRUE,"general";"via2",#N/A,TRUE,"general";"via3",#N/A,TRUE,"general"}</definedName>
    <definedName name="eryy" hidden="1">{"via1",#N/A,TRUE,"general";"via2",#N/A,TRUE,"general";"via3",#N/A,TRUE,"general"}</definedName>
    <definedName name="ES" localSheetId="4">#REF!</definedName>
    <definedName name="ES">[0]!err</definedName>
    <definedName name="ES_10">#NAME?</definedName>
    <definedName name="ES_3">#NAME?</definedName>
    <definedName name="ES_4">#NAME?</definedName>
    <definedName name="ES_5">#NAME?</definedName>
    <definedName name="ES_6">#NAME?</definedName>
    <definedName name="ES_7">#NAME?</definedName>
    <definedName name="ES_8">#NAME?</definedName>
    <definedName name="ES_9">#N/A</definedName>
    <definedName name="ES1_1">#REF!</definedName>
    <definedName name="ES1_10">#REF!</definedName>
    <definedName name="ES1_11">#REF!</definedName>
    <definedName name="ES1_12">#REF!</definedName>
    <definedName name="ES1_13">#REF!</definedName>
    <definedName name="ES1_14">#REF!</definedName>
    <definedName name="ES1_15">#REF!</definedName>
    <definedName name="ES1_16">#REF!</definedName>
    <definedName name="ES1_17">#REF!</definedName>
    <definedName name="ES1_18">#REF!</definedName>
    <definedName name="ES1_19">#REF!</definedName>
    <definedName name="ES1_2">#REF!</definedName>
    <definedName name="ES1_20">#REF!</definedName>
    <definedName name="ES1_21">#REF!</definedName>
    <definedName name="ES1_22">#REF!</definedName>
    <definedName name="ES1_23">#REF!</definedName>
    <definedName name="ES1_24">#REF!</definedName>
    <definedName name="ES1_25">#REF!</definedName>
    <definedName name="ES1_26">#REF!</definedName>
    <definedName name="ES1_27">#REF!</definedName>
    <definedName name="ES1_28">#REF!</definedName>
    <definedName name="ES1_29">#REF!</definedName>
    <definedName name="ES1_3">#REF!</definedName>
    <definedName name="ES1_30">#REF!</definedName>
    <definedName name="ES1_31">#REF!</definedName>
    <definedName name="ES1_32">#REF!</definedName>
    <definedName name="ES1_33">#REF!</definedName>
    <definedName name="ES1_34">#REF!</definedName>
    <definedName name="ES1_35">#REF!</definedName>
    <definedName name="ES1_36">#REF!</definedName>
    <definedName name="ES1_37">#REF!</definedName>
    <definedName name="ES1_38">#REF!</definedName>
    <definedName name="ES1_39">#REF!</definedName>
    <definedName name="ES1_4">#REF!</definedName>
    <definedName name="ES1_40">#REF!</definedName>
    <definedName name="ES1_41">#REF!</definedName>
    <definedName name="ES1_42">#REF!</definedName>
    <definedName name="ES1_43">#REF!</definedName>
    <definedName name="ES1_5">#REF!</definedName>
    <definedName name="ES1_6">#REF!</definedName>
    <definedName name="ES1_7">#REF!</definedName>
    <definedName name="ES1_8">#REF!</definedName>
    <definedName name="ES1_9">#REF!</definedName>
    <definedName name="ES2_1">#REF!</definedName>
    <definedName name="ES2_10">#REF!</definedName>
    <definedName name="ES2_11">#REF!</definedName>
    <definedName name="ES2_12">#REF!</definedName>
    <definedName name="ES2_13">#REF!</definedName>
    <definedName name="ES2_14">#REF!</definedName>
    <definedName name="ES2_15">#REF!</definedName>
    <definedName name="ES2_16">#REF!</definedName>
    <definedName name="ES2_17">#REF!</definedName>
    <definedName name="ES2_18">#REF!</definedName>
    <definedName name="ES2_19">#REF!</definedName>
    <definedName name="ES2_2">#REF!</definedName>
    <definedName name="ES2_20">#REF!</definedName>
    <definedName name="ES2_21">#REF!</definedName>
    <definedName name="ES2_22">#REF!</definedName>
    <definedName name="ES2_23">#REF!</definedName>
    <definedName name="ES2_24">#REF!</definedName>
    <definedName name="ES2_25">#REF!</definedName>
    <definedName name="ES2_26">#REF!</definedName>
    <definedName name="ES2_27">#REF!</definedName>
    <definedName name="ES2_28">#REF!</definedName>
    <definedName name="ES2_29">#REF!</definedName>
    <definedName name="ES2_3">#REF!</definedName>
    <definedName name="ES2_30">#REF!</definedName>
    <definedName name="ES2_31">#REF!</definedName>
    <definedName name="ES2_32">#REF!</definedName>
    <definedName name="ES2_33">#REF!</definedName>
    <definedName name="ES2_34">#REF!</definedName>
    <definedName name="ES2_35">#REF!</definedName>
    <definedName name="ES2_36">#REF!</definedName>
    <definedName name="ES2_37">#REF!</definedName>
    <definedName name="ES2_38">#REF!</definedName>
    <definedName name="ES2_39">#REF!</definedName>
    <definedName name="ES2_4">#REF!</definedName>
    <definedName name="ES2_40">#REF!</definedName>
    <definedName name="ES2_41">#REF!</definedName>
    <definedName name="ES2_42">#REF!</definedName>
    <definedName name="ES2_43">#REF!</definedName>
    <definedName name="ES2_5">#REF!</definedName>
    <definedName name="ES2_6">#REF!</definedName>
    <definedName name="ES2_7">#REF!</definedName>
    <definedName name="ES2_8">#REF!</definedName>
    <definedName name="ES2_9">#REF!</definedName>
    <definedName name="ES3_1">#REF!</definedName>
    <definedName name="ES3_10">#REF!</definedName>
    <definedName name="ES3_11">#REF!</definedName>
    <definedName name="ES3_12">#REF!</definedName>
    <definedName name="ES3_13">#REF!</definedName>
    <definedName name="ES3_14">#REF!</definedName>
    <definedName name="ES3_15">#REF!</definedName>
    <definedName name="ES3_16">#REF!</definedName>
    <definedName name="ES3_17">#REF!</definedName>
    <definedName name="ES3_18">#REF!</definedName>
    <definedName name="ES3_19">#REF!</definedName>
    <definedName name="ES3_2">#REF!</definedName>
    <definedName name="ES3_20">#REF!</definedName>
    <definedName name="ES3_21">#REF!</definedName>
    <definedName name="ES3_22">#REF!</definedName>
    <definedName name="ES3_23">#REF!</definedName>
    <definedName name="ES3_24">#REF!</definedName>
    <definedName name="ES3_25">#REF!</definedName>
    <definedName name="ES3_26">#REF!</definedName>
    <definedName name="ES3_27">#REF!</definedName>
    <definedName name="ES3_28">#REF!</definedName>
    <definedName name="ES3_29">#REF!</definedName>
    <definedName name="ES3_3">#REF!</definedName>
    <definedName name="ES3_30">#REF!</definedName>
    <definedName name="ES3_31">#REF!</definedName>
    <definedName name="ES3_32">#REF!</definedName>
    <definedName name="ES3_33">#REF!</definedName>
    <definedName name="ES3_34">#REF!</definedName>
    <definedName name="ES3_35">#REF!</definedName>
    <definedName name="ES3_36">#REF!</definedName>
    <definedName name="ES3_37">#REF!</definedName>
    <definedName name="ES3_38">#REF!</definedName>
    <definedName name="ES3_39">#REF!</definedName>
    <definedName name="ES3_4">#REF!</definedName>
    <definedName name="ES3_40">#REF!</definedName>
    <definedName name="ES3_41">#REF!</definedName>
    <definedName name="ES3_42">#REF!</definedName>
    <definedName name="ES3_43">#REF!</definedName>
    <definedName name="ES3_5">#REF!</definedName>
    <definedName name="ES3_6">#REF!</definedName>
    <definedName name="ES3_7">#REF!</definedName>
    <definedName name="ES3_8">#REF!</definedName>
    <definedName name="ES3_9">#REF!</definedName>
    <definedName name="ES4_1">#REF!</definedName>
    <definedName name="ES4_10">#REF!</definedName>
    <definedName name="ES4_11">#REF!</definedName>
    <definedName name="ES4_12">#REF!</definedName>
    <definedName name="ES4_13">#REF!</definedName>
    <definedName name="ES4_14">#REF!</definedName>
    <definedName name="ES4_15">#REF!</definedName>
    <definedName name="ES4_16">#REF!</definedName>
    <definedName name="ES4_17">#REF!</definedName>
    <definedName name="ES4_18">#REF!</definedName>
    <definedName name="ES4_19">#REF!</definedName>
    <definedName name="ES4_2">#REF!</definedName>
    <definedName name="ES4_20">#REF!</definedName>
    <definedName name="ES4_21">#REF!</definedName>
    <definedName name="ES4_22">#REF!</definedName>
    <definedName name="ES4_23">#REF!</definedName>
    <definedName name="ES4_24">#REF!</definedName>
    <definedName name="ES4_25">#REF!</definedName>
    <definedName name="ES4_26">#REF!</definedName>
    <definedName name="ES4_27">#REF!</definedName>
    <definedName name="ES4_28">#REF!</definedName>
    <definedName name="ES4_29">#REF!</definedName>
    <definedName name="ES4_3">#REF!</definedName>
    <definedName name="ES4_30">#REF!</definedName>
    <definedName name="ES4_31">#REF!</definedName>
    <definedName name="ES4_32">#REF!</definedName>
    <definedName name="ES4_33">#REF!</definedName>
    <definedName name="ES4_34">#REF!</definedName>
    <definedName name="ES4_35">#REF!</definedName>
    <definedName name="ES4_36">#REF!</definedName>
    <definedName name="ES4_37">#REF!</definedName>
    <definedName name="ES4_38">#REF!</definedName>
    <definedName name="ES4_39">#REF!</definedName>
    <definedName name="ES4_4">#REF!</definedName>
    <definedName name="ES4_40">#REF!</definedName>
    <definedName name="ES4_41">#REF!</definedName>
    <definedName name="ES4_42">#REF!</definedName>
    <definedName name="ES4_43">#REF!</definedName>
    <definedName name="ES4_5">#REF!</definedName>
    <definedName name="ES4_6">#REF!</definedName>
    <definedName name="ES4_7">#REF!</definedName>
    <definedName name="ES4_8">#REF!</definedName>
    <definedName name="ES4_9">#REF!</definedName>
    <definedName name="ES5_1">#REF!</definedName>
    <definedName name="ES5_10">#REF!</definedName>
    <definedName name="ES5_11">#REF!</definedName>
    <definedName name="ES5_12">#REF!</definedName>
    <definedName name="ES5_13">#REF!</definedName>
    <definedName name="ES5_14">#REF!</definedName>
    <definedName name="ES5_15">#REF!</definedName>
    <definedName name="ES5_16">#REF!</definedName>
    <definedName name="ES5_17">#REF!</definedName>
    <definedName name="ES5_18">#REF!</definedName>
    <definedName name="ES5_19">#REF!</definedName>
    <definedName name="ES5_2">#REF!</definedName>
    <definedName name="ES5_20">#REF!</definedName>
    <definedName name="ES5_21">#REF!</definedName>
    <definedName name="ES5_22">#REF!</definedName>
    <definedName name="ES5_23">#REF!</definedName>
    <definedName name="ES5_24">#REF!</definedName>
    <definedName name="ES5_25">#REF!</definedName>
    <definedName name="ES5_26">#REF!</definedName>
    <definedName name="ES5_27">#REF!</definedName>
    <definedName name="ES5_28">#REF!</definedName>
    <definedName name="ES5_29">#REF!</definedName>
    <definedName name="ES5_3">#REF!</definedName>
    <definedName name="ES5_30">#REF!</definedName>
    <definedName name="ES5_31">#REF!</definedName>
    <definedName name="ES5_32">#REF!</definedName>
    <definedName name="ES5_33">#REF!</definedName>
    <definedName name="ES5_34">#REF!</definedName>
    <definedName name="ES5_35">#REF!</definedName>
    <definedName name="ES5_36">#REF!</definedName>
    <definedName name="ES5_37">#REF!</definedName>
    <definedName name="ES5_38">#REF!</definedName>
    <definedName name="ES5_39">#REF!</definedName>
    <definedName name="ES5_4">#REF!</definedName>
    <definedName name="ES5_40">#REF!</definedName>
    <definedName name="ES5_41">#REF!</definedName>
    <definedName name="ES5_42">#REF!</definedName>
    <definedName name="ES5_43">#REF!</definedName>
    <definedName name="ES5_5">#REF!</definedName>
    <definedName name="ES5_6">#REF!</definedName>
    <definedName name="ES5_7">#REF!</definedName>
    <definedName name="ES5_8">#REF!</definedName>
    <definedName name="ES5_9">#REF!</definedName>
    <definedName name="ES6_1">#REF!</definedName>
    <definedName name="ES6_10">#REF!</definedName>
    <definedName name="ES6_11">#REF!</definedName>
    <definedName name="ES6_12">#REF!</definedName>
    <definedName name="ES6_13">#REF!</definedName>
    <definedName name="ES6_14">#REF!</definedName>
    <definedName name="ES6_15">#REF!</definedName>
    <definedName name="ES6_16">#REF!</definedName>
    <definedName name="ES6_17">#REF!</definedName>
    <definedName name="ES6_18">#REF!</definedName>
    <definedName name="ES6_19">#REF!</definedName>
    <definedName name="ES6_2">#REF!</definedName>
    <definedName name="ES6_20">#REF!</definedName>
    <definedName name="ES6_21">#REF!</definedName>
    <definedName name="ES6_22">#REF!</definedName>
    <definedName name="ES6_23">#REF!</definedName>
    <definedName name="ES6_24">#REF!</definedName>
    <definedName name="ES6_25">#REF!</definedName>
    <definedName name="ES6_26">#REF!</definedName>
    <definedName name="ES6_27">#REF!</definedName>
    <definedName name="ES6_28">#REF!</definedName>
    <definedName name="ES6_29">#REF!</definedName>
    <definedName name="ES6_3">#REF!</definedName>
    <definedName name="ES6_30">#REF!</definedName>
    <definedName name="ES6_31">#REF!</definedName>
    <definedName name="ES6_32">#REF!</definedName>
    <definedName name="ES6_33">#REF!</definedName>
    <definedName name="ES6_34">#REF!</definedName>
    <definedName name="ES6_35">#REF!</definedName>
    <definedName name="ES6_36">#REF!</definedName>
    <definedName name="ES6_37">#REF!</definedName>
    <definedName name="ES6_38">#REF!</definedName>
    <definedName name="ES6_39">#REF!</definedName>
    <definedName name="ES6_4">#REF!</definedName>
    <definedName name="ES6_40">#REF!</definedName>
    <definedName name="ES6_41">#REF!</definedName>
    <definedName name="ES6_42">#REF!</definedName>
    <definedName name="ES6_43">#REF!</definedName>
    <definedName name="ES6_5">#REF!</definedName>
    <definedName name="ES6_6">#REF!</definedName>
    <definedName name="ES6_7">#REF!</definedName>
    <definedName name="ES6_8">#REF!</definedName>
    <definedName name="ES6_9">#REF!</definedName>
    <definedName name="ESA">#REF!</definedName>
    <definedName name="ESC">[45]Escuela!$A$3:$F$4</definedName>
    <definedName name="escalones">[73]lisprecios!#REF!</definedName>
    <definedName name="ESCUELABARZALOZA" localSheetId="4" hidden="1">{#N/A,#N/A,TRUE,"Unifilar"}</definedName>
    <definedName name="ESCUELABARZALOZA" hidden="1">{#N/A,#N/A,TRUE,"Unifilar"}</definedName>
    <definedName name="ESE">#REF!</definedName>
    <definedName name="ESMALTE">#REF!</definedName>
    <definedName name="ESP">#REF!</definedName>
    <definedName name="Esp_PC">#REF!</definedName>
    <definedName name="ESP201.15" localSheetId="4">'[171]201.15'!$H$49</definedName>
    <definedName name="ESP201.15">#REF!</definedName>
    <definedName name="ESP201.21" localSheetId="4">'[171]201.21'!$H$50</definedName>
    <definedName name="ESP201.21">#REF!</definedName>
    <definedName name="ESP201.7" localSheetId="4">'[171]201.7'!$H$52</definedName>
    <definedName name="ESP201.7">#REF!</definedName>
    <definedName name="ESP201.8" localSheetId="4">'[171]201.8'!$H$53</definedName>
    <definedName name="ESP201.8">#REF!</definedName>
    <definedName name="ESP210.2.2" localSheetId="4">#REF!</definedName>
    <definedName name="ESP210.2.2">#REF!</definedName>
    <definedName name="ESP220.1" localSheetId="4">'[172]220.1'!$H$52</definedName>
    <definedName name="ESP220.1">#REF!</definedName>
    <definedName name="ESP225P" localSheetId="4">#REF!</definedName>
    <definedName name="ESP225P">#REF!</definedName>
    <definedName name="ESP320.1" localSheetId="4">#N/A</definedName>
    <definedName name="ESP320.1">#REF!</definedName>
    <definedName name="ESP330.1" localSheetId="4">'[172]330.1'!$H$52</definedName>
    <definedName name="ESP330.1">#REF!</definedName>
    <definedName name="ESP330.1P" localSheetId="4">'[171]330.1P (7801)'!$H$50</definedName>
    <definedName name="ESP330.1P">#REF!</definedName>
    <definedName name="ESP330.2" localSheetId="4">#N/A</definedName>
    <definedName name="ESP330.2">#REF!</definedName>
    <definedName name="ESP632.1P" localSheetId="4">'[171]632.1P '!$H$57</definedName>
    <definedName name="ESP632.1P">#REF!</definedName>
    <definedName name="ESP632.4P" localSheetId="4">'[171]632.4P'!$H$51</definedName>
    <definedName name="ESP632.4P">#REF!</definedName>
    <definedName name="ESP640.1.2" localSheetId="4">'[172]640.1.2'!$H$50</definedName>
    <definedName name="ESP640.1.2">#REF!</definedName>
    <definedName name="ESP673.1" localSheetId="4">'[172]673.1'!$H$49</definedName>
    <definedName name="ESP673.1">#REF!</definedName>
    <definedName name="ESP673.2" localSheetId="4">'[172]673.2'!$H$53</definedName>
    <definedName name="ESP673.2">#REF!</definedName>
    <definedName name="ESP700.1" localSheetId="4">#N/A</definedName>
    <definedName name="ESP700.1">#REF!</definedName>
    <definedName name="ESPC">#REF!</definedName>
    <definedName name="ESPE">#REF!</definedName>
    <definedName name="ESPECIFICACION" localSheetId="4">#REF!</definedName>
    <definedName name="ESPECIFICACION">#REF!</definedName>
    <definedName name="Especificación" localSheetId="4">#REF!</definedName>
    <definedName name="Especificación">#REF!</definedName>
    <definedName name="Espedido">#REF!</definedName>
    <definedName name="ESPESOR">#REF!</definedName>
    <definedName name="ESPESORPLACAS">#REF!</definedName>
    <definedName name="EST10A">#REF!</definedName>
    <definedName name="EST10V1">#REF!</definedName>
    <definedName name="EST11A">#REF!</definedName>
    <definedName name="ESTA">#REF!</definedName>
    <definedName name="Estabilidad">#REF!</definedName>
    <definedName name="Estabilidad2">#REF!</definedName>
    <definedName name="Estabilidad3">#REF!</definedName>
    <definedName name="ESTACA">#REF!</definedName>
    <definedName name="ESTACION">[108]TABLAS!$B$63:$B$78</definedName>
    <definedName name="estado">#REF!</definedName>
    <definedName name="Estado1">#REF!</definedName>
    <definedName name="ESTADOFINA">#REF!</definedName>
    <definedName name="Estados">[27]HHp3!$FM$4:$FM$65536</definedName>
    <definedName name="Este">#REF!</definedName>
    <definedName name="ESTERIL">'[104]BASE DE DATOS ORIG'!#REF!</definedName>
    <definedName name="ESTITLE">#REF!</definedName>
    <definedName name="ESTOLON">'[39]MANO DE OBRA'!$F$53</definedName>
    <definedName name="ESTPER">#REF!</definedName>
    <definedName name="ESTPES">#REF!</definedName>
    <definedName name="ESTRUAIS220">#REF!</definedName>
    <definedName name="ESTRUC110">#REF!</definedName>
    <definedName name="ESTRUC220">#REF!</definedName>
    <definedName name="ESTRUC34.5">#REF!</definedName>
    <definedName name="ESTRUCMED">#REF!</definedName>
    <definedName name="ESTRUCOLC1">#REF!</definedName>
    <definedName name="ESTRUCOLC2">#REF!</definedName>
    <definedName name="ESTRUCPARA">#REF!</definedName>
    <definedName name="ESTRUCSEC">#REF!</definedName>
    <definedName name="ESTRUCT">[39]Hoja3!$F$1482</definedName>
    <definedName name="ESTRUCT06">'[173]Análisis Unit'!#REF!</definedName>
    <definedName name="ESTRUCT07">'[173]Análisis Unit'!#REF!</definedName>
    <definedName name="ESTRUCT08">'[173]Análisis Unit'!#REF!</definedName>
    <definedName name="ESTRUCT09">'[173]Análisis Unit'!#REF!</definedName>
    <definedName name="ESTRUCT10">'[173]Análisis Unit'!#REF!</definedName>
    <definedName name="ESTRUCT11">'[173]Análisis Unit'!#REF!</definedName>
    <definedName name="ESTRUCT12">'[173]Análisis Unit'!#REF!</definedName>
    <definedName name="ESTRUCT13">'[173]Análisis Unit'!#REF!</definedName>
    <definedName name="ESTRUCT14">'[173]Análisis Unit'!#REF!</definedName>
    <definedName name="ESTRUCT15">'[173]Análisis Unit'!#REF!</definedName>
    <definedName name="ESTRUCT16">'[173]Análisis Unit'!#REF!</definedName>
    <definedName name="ESTRUCT17">'[173]Análisis Unit'!#REF!</definedName>
    <definedName name="ESTRUCT18">'[173]Análisis Unit'!#REF!</definedName>
    <definedName name="ESTRUCT19">'[173]Análisis Unit'!#REF!</definedName>
    <definedName name="ESTRUCT20">'[173]Análisis Unit'!#REF!</definedName>
    <definedName name="ESTRUCT21">'[173]Análisis Unit'!#REF!</definedName>
    <definedName name="ESTRUCT22">'[173]Análisis Unit'!#REF!</definedName>
    <definedName name="ESTRUCT24">'[173]Análisis Unit'!#REF!</definedName>
    <definedName name="ESTRUCT25">'[173]Análisis Unit'!#REF!</definedName>
    <definedName name="ESTRUCT28">'[173]Análisis Unit'!#REF!</definedName>
    <definedName name="ESTRUCT29">'[173]Análisis Unit'!#REF!</definedName>
    <definedName name="ESTRUCT31">'[173]Análisis Unit'!#REF!</definedName>
    <definedName name="ESTRUCT33">'[173]Análisis Unit'!#REF!</definedName>
    <definedName name="ESTRUCT34">'[173]Análisis Unit'!#REF!</definedName>
    <definedName name="ESTRUCT43">'[173]Análisis Unit'!#REF!</definedName>
    <definedName name="ESTRUCTURA" hidden="1">{#N/A,#N/A,TRUE,"INGENIERIA";#N/A,#N/A,TRUE,"COMPRAS";#N/A,#N/A,TRUE,"DIRECCION";#N/A,#N/A,TRUE,"RESUMEN"}</definedName>
    <definedName name="ESTRUINT">#REF!</definedName>
    <definedName name="ESTRUINT220">#REF!</definedName>
    <definedName name="ESTRUPAR220">#REF!</definedName>
    <definedName name="ESTRUSEC220">#REF!</definedName>
    <definedName name="ESTRUTC220">#REF!</definedName>
    <definedName name="ESTRUTP220">#REF!</definedName>
    <definedName name="ESTRUVIG1">#REF!</definedName>
    <definedName name="ESTRUVIG2">#REF!</definedName>
    <definedName name="ESTRUVIG3">#REF!</definedName>
    <definedName name="et">#REF!</definedName>
    <definedName name="ET_DSC">[112]Modelo!$P$2</definedName>
    <definedName name="ET_IMO">[112]Modelo!$O$44</definedName>
    <definedName name="ET_IND">[112]Modelo!$O$42</definedName>
    <definedName name="ETAP">#REF!</definedName>
    <definedName name="ETAPA1">#REF!</definedName>
    <definedName name="ETAPA2">#REF!</definedName>
    <definedName name="ETAPA3">#REF!</definedName>
    <definedName name="ETAPA4">#REF!</definedName>
    <definedName name="etapas_proyecto">#REF!</definedName>
    <definedName name="ETERNIT6">#REF!</definedName>
    <definedName name="etertgg" localSheetId="4" hidden="1">{"via1",#N/A,TRUE,"general";"via2",#N/A,TRUE,"general";"via3",#N/A,TRUE,"general"}</definedName>
    <definedName name="etertgg" hidden="1">{"via1",#N/A,TRUE,"general";"via2",#N/A,TRUE,"general";"via3",#N/A,TRUE,"general"}</definedName>
    <definedName name="etertt" hidden="1">{#N/A,#N/A,TRUE,"1842CWN0"}</definedName>
    <definedName name="etewt" localSheetId="4" hidden="1">{"TAB1",#N/A,TRUE,"GENERAL";"TAB2",#N/A,TRUE,"GENERAL";"TAB3",#N/A,TRUE,"GENERAL";"TAB4",#N/A,TRUE,"GENERAL";"TAB5",#N/A,TRUE,"GENERAL"}</definedName>
    <definedName name="etewt" hidden="1">{"TAB1",#N/A,TRUE,"GENERAL";"TAB2",#N/A,TRUE,"GENERAL";"TAB3",#N/A,TRUE,"GENERAL";"TAB4",#N/A,TRUE,"GENERAL";"TAB5",#N/A,TRUE,"GENERAL"}</definedName>
    <definedName name="ETSYJRAHETFRDE">#N/A</definedName>
    <definedName name="etu" localSheetId="4" hidden="1">{"via1",#N/A,TRUE,"general";"via2",#N/A,TRUE,"general";"via3",#N/A,TRUE,"general"}</definedName>
    <definedName name="etu" hidden="1">{"via1",#N/A,TRUE,"general";"via2",#N/A,TRUE,"general";"via3",#N/A,TRUE,"general"}</definedName>
    <definedName name="etueh" localSheetId="4" hidden="1">{"via1",#N/A,TRUE,"general";"via2",#N/A,TRUE,"general";"via3",#N/A,TRUE,"general"}</definedName>
    <definedName name="etueh" hidden="1">{"via1",#N/A,TRUE,"general";"via2",#N/A,TRUE,"general";"via3",#N/A,TRUE,"general"}</definedName>
    <definedName name="etyty" localSheetId="4" hidden="1">{"via1",#N/A,TRUE,"general";"via2",#N/A,TRUE,"general";"via3",#N/A,TRUE,"general"}</definedName>
    <definedName name="etyty" hidden="1">{"via1",#N/A,TRUE,"general";"via2",#N/A,TRUE,"general";"via3",#N/A,TRUE,"general"}</definedName>
    <definedName name="etyu" localSheetId="4" hidden="1">{"TAB1",#N/A,TRUE,"GENERAL";"TAB2",#N/A,TRUE,"GENERAL";"TAB3",#N/A,TRUE,"GENERAL";"TAB4",#N/A,TRUE,"GENERAL";"TAB5",#N/A,TRUE,"GENERAL"}</definedName>
    <definedName name="etyu" hidden="1">{"TAB1",#N/A,TRUE,"GENERAL";"TAB2",#N/A,TRUE,"GENERAL";"TAB3",#N/A,TRUE,"GENERAL";"TAB4",#N/A,TRUE,"GENERAL";"TAB5",#N/A,TRUE,"GENERAL"}</definedName>
    <definedName name="eu" localSheetId="4" hidden="1">{"via1",#N/A,TRUE,"general";"via2",#N/A,TRUE,"general";"via3",#N/A,TRUE,"general"}</definedName>
    <definedName name="eu" hidden="1">{"via1",#N/A,TRUE,"general";"via2",#N/A,TRUE,"general";"via3",#N/A,TRUE,"general"}</definedName>
    <definedName name="EUR">#REF!</definedName>
    <definedName name="EURO">#REF!</definedName>
    <definedName name="eut" localSheetId="4" hidden="1">{"via1",#N/A,TRUE,"general";"via2",#N/A,TRUE,"general";"via3",#N/A,TRUE,"general"}</definedName>
    <definedName name="eut" hidden="1">{"via1",#N/A,TRUE,"general";"via2",#N/A,TRUE,"general";"via3",#N/A,TRUE,"general"}</definedName>
    <definedName name="euyt" localSheetId="4" hidden="1">{"TAB1",#N/A,TRUE,"GENERAL";"TAB2",#N/A,TRUE,"GENERAL";"TAB3",#N/A,TRUE,"GENERAL";"TAB4",#N/A,TRUE,"GENERAL";"TAB5",#N/A,TRUE,"GENERAL"}</definedName>
    <definedName name="euyt" hidden="1">{"TAB1",#N/A,TRUE,"GENERAL";"TAB2",#N/A,TRUE,"GENERAL";"TAB3",#N/A,TRUE,"GENERAL";"TAB4",#N/A,TRUE,"GENERAL";"TAB5",#N/A,TRUE,"GENERAL"}</definedName>
    <definedName name="ev.Calculation" hidden="1">-4135</definedName>
    <definedName name="ev.Initialized" hidden="1">FALSE</definedName>
    <definedName name="Eval_Currency">#REF!</definedName>
    <definedName name="EVW">#REF!</definedName>
    <definedName name="EWDF" localSheetId="7" hidden="1">#REF!</definedName>
    <definedName name="EWDF" localSheetId="5" hidden="1">#REF!</definedName>
    <definedName name="EWDF" localSheetId="6" hidden="1">#REF!</definedName>
    <definedName name="EWDF" hidden="1">#REF!</definedName>
    <definedName name="eweeeeeeeeef">#REF!</definedName>
    <definedName name="ewegt" localSheetId="4" hidden="1">{"TAB1",#N/A,TRUE,"GENERAL";"TAB2",#N/A,TRUE,"GENERAL";"TAB3",#N/A,TRUE,"GENERAL";"TAB4",#N/A,TRUE,"GENERAL";"TAB5",#N/A,TRUE,"GENERAL"}</definedName>
    <definedName name="ewegt" hidden="1">{"TAB1",#N/A,TRUE,"GENERAL";"TAB2",#N/A,TRUE,"GENERAL";"TAB3",#N/A,TRUE,"GENERAL";"TAB4",#N/A,TRUE,"GENERAL";"TAB5",#N/A,TRUE,"GENERAL"}</definedName>
    <definedName name="ewfewfg" localSheetId="4" hidden="1">{"TAB1",#N/A,TRUE,"GENERAL";"TAB2",#N/A,TRUE,"GENERAL";"TAB3",#N/A,TRUE,"GENERAL";"TAB4",#N/A,TRUE,"GENERAL";"TAB5",#N/A,TRUE,"GENERAL"}</definedName>
    <definedName name="ewfewfg" hidden="1">{"TAB1",#N/A,TRUE,"GENERAL";"TAB2",#N/A,TRUE,"GENERAL";"TAB3",#N/A,TRUE,"GENERAL";"TAB4",#N/A,TRUE,"GENERAL";"TAB5",#N/A,TRUE,"GENERAL"}</definedName>
    <definedName name="EWQ">#REF!</definedName>
    <definedName name="ewre" localSheetId="4" hidden="1">{"TAB1",#N/A,TRUE,"GENERAL";"TAB2",#N/A,TRUE,"GENERAL";"TAB3",#N/A,TRUE,"GENERAL";"TAB4",#N/A,TRUE,"GENERAL";"TAB5",#N/A,TRUE,"GENERAL"}</definedName>
    <definedName name="ewre" hidden="1">{"TAB1",#N/A,TRUE,"GENERAL";"TAB2",#N/A,TRUE,"GENERAL";"TAB3",#N/A,TRUE,"GENERAL";"TAB4",#N/A,TRUE,"GENERAL";"TAB5",#N/A,TRUE,"GENERAL"}</definedName>
    <definedName name="ewrewf" localSheetId="4" hidden="1">{"TAB1",#N/A,TRUE,"GENERAL";"TAB2",#N/A,TRUE,"GENERAL";"TAB3",#N/A,TRUE,"GENERAL";"TAB4",#N/A,TRUE,"GENERAL";"TAB5",#N/A,TRUE,"GENERAL"}</definedName>
    <definedName name="ewrewf" hidden="1">{"TAB1",#N/A,TRUE,"GENERAL";"TAB2",#N/A,TRUE,"GENERAL";"TAB3",#N/A,TRUE,"GENERAL";"TAB4",#N/A,TRUE,"GENERAL";"TAB5",#N/A,TRUE,"GENERAL"}</definedName>
    <definedName name="ewrr" localSheetId="4" hidden="1">{"TAB1",#N/A,TRUE,"GENERAL";"TAB2",#N/A,TRUE,"GENERAL";"TAB3",#N/A,TRUE,"GENERAL";"TAB4",#N/A,TRUE,"GENERAL";"TAB5",#N/A,TRUE,"GENERAL"}</definedName>
    <definedName name="ewrr" hidden="1">{"TAB1",#N/A,TRUE,"GENERAL";"TAB2",#N/A,TRUE,"GENERAL";"TAB3",#N/A,TRUE,"GENERAL";"TAB4",#N/A,TRUE,"GENERAL";"TAB5",#N/A,TRUE,"GENERAL"}</definedName>
    <definedName name="ewrt" localSheetId="4" hidden="1">{"TAB1",#N/A,TRUE,"GENERAL";"TAB2",#N/A,TRUE,"GENERAL";"TAB3",#N/A,TRUE,"GENERAL";"TAB4",#N/A,TRUE,"GENERAL";"TAB5",#N/A,TRUE,"GENERAL"}</definedName>
    <definedName name="ewrt" hidden="1">{"TAB1",#N/A,TRUE,"GENERAL";"TAB2",#N/A,TRUE,"GENERAL";"TAB3",#N/A,TRUE,"GENERAL";"TAB4",#N/A,TRUE,"GENERAL";"TAB5",#N/A,TRUE,"GENERAL"}</definedName>
    <definedName name="ewrwer" localSheetId="4" hidden="1">{"TAB1",#N/A,TRUE,"GENERAL";"TAB2",#N/A,TRUE,"GENERAL";"TAB3",#N/A,TRUE,"GENERAL";"TAB4",#N/A,TRUE,"GENERAL";"TAB5",#N/A,TRUE,"GENERAL"}</definedName>
    <definedName name="ewrwer" hidden="1">{"TAB1",#N/A,TRUE,"GENERAL";"TAB2",#N/A,TRUE,"GENERAL";"TAB3",#N/A,TRUE,"GENERAL";"TAB4",#N/A,TRUE,"GENERAL";"TAB5",#N/A,TRUE,"GENERAL"}</definedName>
    <definedName name="ex">#REF!</definedName>
    <definedName name="ex_bc">'[41] Foto 1'!#REF!</definedName>
    <definedName name="ex_sf">'[41] Foto 1'!#REF!</definedName>
    <definedName name="EXC">#REF!</definedName>
    <definedName name="excavaconglomerado">#REF!</definedName>
    <definedName name="EXCAVAMANOV">#REF!</definedName>
    <definedName name="EXCAVAMAQUINAV">#REF!</definedName>
    <definedName name="EXCAVATIERRA">#REF!</definedName>
    <definedName name="exCEL">#REF!</definedName>
    <definedName name="Excel_BuiltIn__FilterDatabase_1">#REF!</definedName>
    <definedName name="Excel_BuiltIn__FilterDatabase_17">#REF!</definedName>
    <definedName name="Excel_BuiltIn__FilterDatabase_17_1">#REF!</definedName>
    <definedName name="Excel_BuiltIn__FilterDatabase_20">#REF!</definedName>
    <definedName name="Excel_BuiltIn__FilterDatabase_21">#REF!</definedName>
    <definedName name="Excel_BuiltIn__FilterDatabase_22">#REF!</definedName>
    <definedName name="Excel_BuiltIn_Print_Area_1" localSheetId="4">#REF!</definedName>
    <definedName name="Excel_BuiltIn_Print_Area_1">#REF!</definedName>
    <definedName name="Excel_BuiltIn_Print_Area_1_1">#REF!</definedName>
    <definedName name="Excel_BuiltIn_Print_Area_1_1_1">#REF!</definedName>
    <definedName name="Excel_BuiltIn_Print_Area_1_1_1_1">#REF!</definedName>
    <definedName name="Excel_BuiltIn_Print_Area_1_1_1_1_1">#REF!</definedName>
    <definedName name="Excel_BuiltIn_Print_Area_1_1_1_1_1_1">#REF!</definedName>
    <definedName name="Excel_BuiltIn_Print_Area_24">#REF!</definedName>
    <definedName name="Excel_BuiltIn_Print_Area_3">#REF!</definedName>
    <definedName name="Excel_BuiltIn_Print_Area_3_X">#REF!</definedName>
    <definedName name="Excel_BuiltIn_Print_Area_7">#REF!</definedName>
    <definedName name="Excel_BuiltIn_Print_Titles_1">#REF!</definedName>
    <definedName name="Excel_BuiltIn_Print_Titles_1_1">#REF!</definedName>
    <definedName name="Excel_BuiltIn_Print_Titles_1_1_1">#REF!</definedName>
    <definedName name="Excel_BuiltIn_Print_Titles_1_1_1_1">#REF!</definedName>
    <definedName name="Excel_BuiltIn_Print_Titles_10">#REF!</definedName>
    <definedName name="Excel_BuiltIn_Print_Titles_11">#REF!</definedName>
    <definedName name="Excel_BuiltIn_Print_Titles_12">#REF!</definedName>
    <definedName name="Excel_BuiltIn_Print_Titles_13">#REF!</definedName>
    <definedName name="Excel_BuiltIn_Print_Titles_14">#REF!</definedName>
    <definedName name="Excel_BuiltIn_Print_Titles_15">#REF!</definedName>
    <definedName name="Excel_BuiltIn_Print_Titles_16">#REF!</definedName>
    <definedName name="Excel_BuiltIn_Print_Titles_17">#REF!</definedName>
    <definedName name="Excel_BuiltIn_Print_Titles_18">#REF!</definedName>
    <definedName name="Excel_BuiltIn_Print_Titles_19">#REF!</definedName>
    <definedName name="Excel_BuiltIn_Print_Titles_2">'[174]APU CORREGIDO NUEVOS'!#REF!</definedName>
    <definedName name="Excel_BuiltIn_Print_Titles_20">#REF!</definedName>
    <definedName name="Excel_BuiltIn_Print_Titles_21">#REF!</definedName>
    <definedName name="Excel_BuiltIn_Print_Titles_23">#REF!</definedName>
    <definedName name="Excel_BuiltIn_Print_Titles_3" localSheetId="4">'[175]COSTOS OFICINA'!#REF!</definedName>
    <definedName name="Excel_BuiltIn_Print_Titles_3">#REF!</definedName>
    <definedName name="Excel_BuiltIn_Print_Titles_4">'[175]COSTOS CAMPAMENTO'!#REF!</definedName>
    <definedName name="Excel_BuiltIn_Print_Titles_5">#REF!</definedName>
    <definedName name="Excel_BuiltIn_Print_Titles_5_XX">#REF!</definedName>
    <definedName name="Excel_BuiltIn_Print_Titles_6">#REF!</definedName>
    <definedName name="Excel_BuiltIn_Print_Titles_7">#REF!</definedName>
    <definedName name="Excel_BuiltIn_Print_Titles_8">#REF!</definedName>
    <definedName name="Excel_BuiltIn_Print_Titles_9">#REF!</definedName>
    <definedName name="Exchange_Rate">#REF!</definedName>
    <definedName name="exchangerate">[176]Parameters!#REF!</definedName>
    <definedName name="EXCROC" localSheetId="4">'[177]Análisis de precios'!$H$52</definedName>
    <definedName name="EXCROC">#REF!</definedName>
    <definedName name="Executivepb" hidden="1">#REF!</definedName>
    <definedName name="ExistAge">#REF!</definedName>
    <definedName name="ExistFleet">#REF!</definedName>
    <definedName name="EXPL">#REF!</definedName>
    <definedName name="expl1">[19]Gastos!#REF!</definedName>
    <definedName name="ExRateAus">[178]ProjectParameters!$G$18</definedName>
    <definedName name="ExRateCountry">[178]ProjectParameters!$B$18:$B$22</definedName>
    <definedName name="ExRates">[178]ProjectParameters!$G$18:$G$22</definedName>
    <definedName name="EXTRA">#REF!</definedName>
    <definedName name="Extra_Pay" localSheetId="4">#REF!</definedName>
    <definedName name="Extra_Pay">#REF!</definedName>
    <definedName name="Extracción_IM" localSheetId="4">#REF!</definedName>
    <definedName name="EXTRACCIÓN_IM">#N/A</definedName>
    <definedName name="Extract_MI">#REF!</definedName>
    <definedName name="EYH">#REF!</definedName>
    <definedName name="F.D.CV1_Moisture">#REF!</definedName>
    <definedName name="F.D.CV2_Al">#REF!</definedName>
    <definedName name="F.D.CV2_Co">#REF!</definedName>
    <definedName name="F.D.CV2_DryTonnes">#REF!</definedName>
    <definedName name="F.D.CV2_dtph">#REF!</definedName>
    <definedName name="F.D.CV2_Fe">#REF!</definedName>
    <definedName name="F.D.CV2_Mg">#REF!</definedName>
    <definedName name="F.D.CV2_Ni">#REF!</definedName>
    <definedName name="F.D.CV2_Si">#REF!</definedName>
    <definedName name="F.D.Mill_Availability">#REF!</definedName>
    <definedName name="F.D.Mill_Downtime">#REF!</definedName>
    <definedName name="F.D.Mill_DryTonnes">#REF!</definedName>
    <definedName name="F.D.Mill_DryTph">#REF!</definedName>
    <definedName name="F.D.Mill_PowerDraw">#REF!</definedName>
    <definedName name="F.D.Mill_PowerDrawPerTonne">#REF!</definedName>
    <definedName name="F.D.Mill_Uptime">#REF!</definedName>
    <definedName name="F.D.Mill_Utilization">#REF!</definedName>
    <definedName name="F.D.Mill_WetTonnes">#REF!</definedName>
    <definedName name="F.D.Mill_WetTph">#REF!</definedName>
    <definedName name="F.D.MillFeed_Al">#REF!</definedName>
    <definedName name="F.D.MillFeed_Co">#REF!</definedName>
    <definedName name="F.D.MillFeed_Fe">#REF!</definedName>
    <definedName name="F.D.MillFeed_Mg">#REF!</definedName>
    <definedName name="F.D.MillFeed_Ni">#REF!</definedName>
    <definedName name="F.D.MillFeed_Si">#REF!</definedName>
    <definedName name="F.D.MillH2O_Head">#REF!</definedName>
    <definedName name="F.D.MillH2O_Screen">#REF!</definedName>
    <definedName name="F.D.MillH2O_Total">#REF!</definedName>
    <definedName name="F.D.OreToStorage_Al">#REF!</definedName>
    <definedName name="F.D.OreToStorage_Co">#REF!</definedName>
    <definedName name="F.D.OreToStorage_DryTonnes">#REF!</definedName>
    <definedName name="F.D.OreToStorage_DryTph">#REF!</definedName>
    <definedName name="F.D.OreToStorage_Fe">#REF!</definedName>
    <definedName name="F.D.OreToStorage_Mg">#REF!</definedName>
    <definedName name="F.D.OreToStorage_Ni">#REF!</definedName>
    <definedName name="F.D.OreToStorage_PulpDensity">#REF!</definedName>
    <definedName name="F.D.OreToStorage_PulpYieldStress">#REF!</definedName>
    <definedName name="F.D.OreToStorage_Si">#REF!</definedName>
    <definedName name="F.D.OreToStorage_Tank1Level">#REF!</definedName>
    <definedName name="F.D.OreToStorage_Tank2Level">#REF!</definedName>
    <definedName name="F.D.OreToStorage_Tank3Level">#REF!</definedName>
    <definedName name="F.D.OreToStorage_Tank4Level">#REF!</definedName>
    <definedName name="F.D.OreToStorage_Volume">#REF!</definedName>
    <definedName name="F.D.OreToStorage_VolumePerHr">#REF!</definedName>
    <definedName name="F.M.CV1_Moisture">#REF!</definedName>
    <definedName name="F.M.CV2_Al">#REF!</definedName>
    <definedName name="F.M.CV2_Co">#REF!</definedName>
    <definedName name="F.M.CV2_DryTonnes">#REF!</definedName>
    <definedName name="F.M.CV2_dtph">#REF!</definedName>
    <definedName name="F.M.CV2_Fe">#REF!</definedName>
    <definedName name="F.M.CV2_Mg">#REF!</definedName>
    <definedName name="F.M.CV2_Ni">#REF!</definedName>
    <definedName name="F.M.CV2_Si">#REF!</definedName>
    <definedName name="F.M.Mill_Availability">#REF!</definedName>
    <definedName name="F.M.Mill_Downtime">#REF!</definedName>
    <definedName name="F.M.Mill_DryTonnes">#REF!</definedName>
    <definedName name="F.M.Mill_DryTph">#REF!</definedName>
    <definedName name="F.M.Mill_PowerDraw">#REF!</definedName>
    <definedName name="F.M.Mill_PowerDrawPerTonne">#REF!</definedName>
    <definedName name="F.M.Mill_Uptime">#REF!</definedName>
    <definedName name="F.M.Mill_Utilization">#REF!</definedName>
    <definedName name="F.M.Mill_WetTonnes">#REF!</definedName>
    <definedName name="F.M.Mill_WetTph">#REF!</definedName>
    <definedName name="F.M.MillFeed_Al">#REF!</definedName>
    <definedName name="F.M.MillFeed_Co">#REF!</definedName>
    <definedName name="F.M.MillFeed_Fe">#REF!</definedName>
    <definedName name="F.M.MillFeed_Mg">#REF!</definedName>
    <definedName name="F.M.MillFeed_Ni">#REF!</definedName>
    <definedName name="F.M.MillFeed_Si">#REF!</definedName>
    <definedName name="F.M.MillH2O_Head">#REF!</definedName>
    <definedName name="F.M.MillH2O_Screen">#REF!</definedName>
    <definedName name="F.M.MillH2O_Total">#REF!</definedName>
    <definedName name="F.M.OreToStorage_Al">#REF!</definedName>
    <definedName name="F.M.OreToStorage_Co">#REF!</definedName>
    <definedName name="F.M.OreToStorage_DryTonnes">#REF!</definedName>
    <definedName name="F.M.OreToStorage_DryTph">#REF!</definedName>
    <definedName name="F.M.OreToStorage_Fe">#REF!</definedName>
    <definedName name="F.M.OreToStorage_Mg">#REF!</definedName>
    <definedName name="F.M.OreToStorage_Ni">#REF!</definedName>
    <definedName name="F.M.OreToStorage_PulpDensity">#REF!</definedName>
    <definedName name="F.M.OreToStorage_PulpYieldStress">#REF!</definedName>
    <definedName name="F.M.OreToStorage_Si">#REF!</definedName>
    <definedName name="F.M.OreToStorage_Volume">#REF!</definedName>
    <definedName name="F.M.OreToStorage_VolumePerHr">#REF!</definedName>
    <definedName name="F.Y.CV1_Moisture">#REF!</definedName>
    <definedName name="F.Y.CV2_Al">#REF!</definedName>
    <definedName name="F.Y.CV2_Co">#REF!</definedName>
    <definedName name="F.Y.CV2_DryTonnes">#REF!</definedName>
    <definedName name="F.Y.CV2_dtph">#REF!</definedName>
    <definedName name="F.Y.CV2_Fe">#REF!</definedName>
    <definedName name="F.Y.CV2_Mg">#REF!</definedName>
    <definedName name="F.Y.CV2_Ni">#REF!</definedName>
    <definedName name="F.Y.CV2_Si">#REF!</definedName>
    <definedName name="F.Y.Mill_Availability">#REF!</definedName>
    <definedName name="F.Y.Mill_Downtime">#REF!</definedName>
    <definedName name="F.Y.Mill_DryTonnes">#REF!</definedName>
    <definedName name="F.Y.Mill_DryTph">#REF!</definedName>
    <definedName name="F.Y.Mill_PowerDraw">#REF!</definedName>
    <definedName name="F.Y.Mill_PowerDrawPerTonne">#REF!</definedName>
    <definedName name="F.Y.Mill_Uptime">#REF!</definedName>
    <definedName name="F.Y.Mill_Utilization">#REF!</definedName>
    <definedName name="F.Y.Mill_WetTonnes">#REF!</definedName>
    <definedName name="F.Y.Mill_WetTph">#REF!</definedName>
    <definedName name="F.Y.MillFeed_Al">#REF!</definedName>
    <definedName name="F.Y.MillFeed_Co">#REF!</definedName>
    <definedName name="F.Y.MillFeed_Fe">#REF!</definedName>
    <definedName name="F.Y.MillFeed_Mg">#REF!</definedName>
    <definedName name="F.Y.MillFeed_Ni">#REF!</definedName>
    <definedName name="F.Y.MillFeed_Si">#REF!</definedName>
    <definedName name="F.Y.MillH2O_Head">#REF!</definedName>
    <definedName name="F.Y.MillH2O_Screen">#REF!</definedName>
    <definedName name="F.Y.MillH2O_Total">#REF!</definedName>
    <definedName name="F.Y.OreToStorage_Al">#REF!</definedName>
    <definedName name="F.Y.OreToStorage_Co">#REF!</definedName>
    <definedName name="F.Y.OreToStorage_DryTonnes">#REF!</definedName>
    <definedName name="F.Y.OreToStorage_DryTph">#REF!</definedName>
    <definedName name="F.Y.OreToStorage_Fe">#REF!</definedName>
    <definedName name="F.Y.OreToStorage_Mg">#REF!</definedName>
    <definedName name="F.Y.OreToStorage_Ni">#REF!</definedName>
    <definedName name="F.Y.OreToStorage_PulpDensity">#REF!</definedName>
    <definedName name="F.Y.OreToStorage_PulpYieldStress">#REF!</definedName>
    <definedName name="F.Y.OreToStorage_Si">#REF!</definedName>
    <definedName name="F.Y.OreToStorage_Volume">#REF!</definedName>
    <definedName name="F.Y.OreToStorage_VolumePerHr">#REF!</definedName>
    <definedName name="F_E_B">#REF!</definedName>
    <definedName name="F_E_BA">#REF!</definedName>
    <definedName name="F_E_C">#REF!</definedName>
    <definedName name="F_E_O">#REF!</definedName>
    <definedName name="F_E_P1">#REF!</definedName>
    <definedName name="F_E_P2">#REF!</definedName>
    <definedName name="F_E_V">#REF!</definedName>
    <definedName name="F_P_B">#REF!</definedName>
    <definedName name="F_P_BA">#REF!</definedName>
    <definedName name="F_P_C">#REF!</definedName>
    <definedName name="F_P_O">#REF!</definedName>
    <definedName name="F_P_P1">#REF!</definedName>
    <definedName name="F_P_P2">#REF!</definedName>
    <definedName name="F_P_V">#REF!</definedName>
    <definedName name="F201.1" localSheetId="4">#N/A</definedName>
    <definedName name="F201.1">#REF!</definedName>
    <definedName name="F201.2" localSheetId="4">#N/A</definedName>
    <definedName name="F201.2">#REF!</definedName>
    <definedName name="F201.3" localSheetId="4">#N/A</definedName>
    <definedName name="F201.3">#REF!</definedName>
    <definedName name="F210.2" localSheetId="4">#N/A</definedName>
    <definedName name="F210.2">#REF!</definedName>
    <definedName name="F210.3" localSheetId="4">#N/A</definedName>
    <definedName name="F210.3">#REF!</definedName>
    <definedName name="F211.1" localSheetId="4">#N/A</definedName>
    <definedName name="F211.1">#REF!</definedName>
    <definedName name="F220.1" localSheetId="4">#N/A</definedName>
    <definedName name="F220.1">#REF!</definedName>
    <definedName name="fa" localSheetId="4">#REF!</definedName>
    <definedName name="fa">#REF!</definedName>
    <definedName name="FABI" localSheetId="3">Scheduled_Payment+Extra_Payment</definedName>
    <definedName name="FABI" localSheetId="4">Scheduled_Payment+Extra_Payment</definedName>
    <definedName name="FABI" localSheetId="7">Scheduled_Payment+Extra_Payment</definedName>
    <definedName name="FABI" localSheetId="6">Scheduled_Payment+Extra_Payment</definedName>
    <definedName name="FABI" localSheetId="2">Scheduled_Payment+Extra_Payment</definedName>
    <definedName name="FABI">Scheduled_Payment+Extra_Payment</definedName>
    <definedName name="FABIAN">#N/A</definedName>
    <definedName name="FAC" localSheetId="4">#REF!</definedName>
    <definedName name="FAC" hidden="1">#REF!</definedName>
    <definedName name="FAC_PRU">#N/A</definedName>
    <definedName name="Facilidades">[27]HHp3!$FN$4:$FN$65536</definedName>
    <definedName name="FACT">#REF!</definedName>
    <definedName name="FACTOR" localSheetId="4">#REF!</definedName>
    <definedName name="FACTOR">#REF!</definedName>
    <definedName name="Factor_Catenaria_Comunicaciones">#REF!</definedName>
    <definedName name="Factor_Catenaris_cable_de_guardia">#REF!</definedName>
    <definedName name="Factor_de_Catenaria_Cable_Potencia">#REF!</definedName>
    <definedName name="factor_por_B">#REF!</definedName>
    <definedName name="FACTOR1" localSheetId="4">[179]factor!$D$4</definedName>
    <definedName name="FACTOR1">#REF!</definedName>
    <definedName name="FACTOR3" localSheetId="4">[179]factor!$D$6</definedName>
    <definedName name="factor3">#REF!</definedName>
    <definedName name="FACTOR4">#REF!</definedName>
    <definedName name="FACTOR5">#REF!</definedName>
    <definedName name="factorarena">#REF!</definedName>
    <definedName name="FACTORE" localSheetId="4">'[159]PPTO REDUCIDO'!$H$2</definedName>
    <definedName name="FACTORE">#REF!</definedName>
    <definedName name="FACTORH" localSheetId="4">'[159]PPTO REDUCIDO'!$G$2</definedName>
    <definedName name="FACTORH">#REF!</definedName>
    <definedName name="FactorMultFinal">[180]FM!$E$57</definedName>
    <definedName name="FactorMultiplicaCalculado">[89]FM!$D$45</definedName>
    <definedName name="Factpb" hidden="1">#REF!</definedName>
    <definedName name="Factpb2" hidden="1">#REF!</definedName>
    <definedName name="FactProv">#REF!</definedName>
    <definedName name="factura">#REF!</definedName>
    <definedName name="FACTURADO">#REF!</definedName>
    <definedName name="FAEQM">[37]precios!$I$4</definedName>
    <definedName name="FAEQP">[37]precios!$I$3</definedName>
    <definedName name="FALT">#REF!</definedName>
    <definedName name="FALT1">#REF!</definedName>
    <definedName name="FALTANTE">#REF!</definedName>
    <definedName name="FALTANTES1" localSheetId="4">'[181]CANT OBRA'!$A:$IV</definedName>
    <definedName name="FALTANTES1">#REF!</definedName>
    <definedName name="FAMC">[37]precios!$I$7</definedName>
    <definedName name="FAMF">[37]precios!$I$11</definedName>
    <definedName name="FAMG">[37]precios!$I$6</definedName>
    <definedName name="FAMH">[37]precios!$I$8</definedName>
    <definedName name="FAMM">[37]precios!$I$9</definedName>
    <definedName name="FAMO">[37]precios!$I$5</definedName>
    <definedName name="FAMT">[37]precios!$I$10</definedName>
    <definedName name="FAMV">[37]precios!$I$12</definedName>
    <definedName name="FASC">[37]precios!$I$13</definedName>
    <definedName name="FASD">#REF!</definedName>
    <definedName name="Fases">#REF!</definedName>
    <definedName name="fb" localSheetId="4">#REF!</definedName>
    <definedName name="FB">#REF!</definedName>
    <definedName name="FBA">#REF!</definedName>
    <definedName name="FC_COPIA" localSheetId="8" hidden="1">{"'Sheet1'!$A$1:$G$85"}</definedName>
    <definedName name="FC_COPIA" hidden="1">{"'Sheet1'!$A$1:$G$85"}</definedName>
    <definedName name="fca">#REF!</definedName>
    <definedName name="FCAT_MOV">#REF!</definedName>
    <definedName name="fcc">#REF!</definedName>
    <definedName name="Fcf">#REF!</definedName>
    <definedName name="fcv">#REF!</definedName>
    <definedName name="fd" localSheetId="4">#REF!</definedName>
    <definedName name="fd">#REF!</definedName>
    <definedName name="fda" localSheetId="4">#REF!</definedName>
    <definedName name="fda" hidden="1">{"TAB1",#N/A,TRUE,"GENERAL";"TAB2",#N/A,TRUE,"GENERAL";"TAB3",#N/A,TRUE,"GENERAL";"TAB4",#N/A,TRUE,"GENERAL";"TAB5",#N/A,TRUE,"GENERAL"}</definedName>
    <definedName name="fdadsfa" localSheetId="4" hidden="1">{"PRES REHAB ARM-PER POR ITEMS  KM A KM",#N/A,TRUE,"Rehabilitacion Arm-Per"}</definedName>
    <definedName name="fdadsfa" hidden="1">{"PRES REHAB ARM-PER POR ITEMS  KM A KM",#N/A,TRUE,"Rehabilitacion Arm-Per"}</definedName>
    <definedName name="fdadsfa_1" localSheetId="4" hidden="1">{"PRES REHAB ARM-PER POR ITEMS  KM A KM",#N/A,TRUE,"Rehabilitacion Arm-Per"}</definedName>
    <definedName name="fdadsfa_1" hidden="1">{"PRES REHAB ARM-PER POR ITEMS  KM A KM",#N/A,TRUE,"Rehabilitacion Arm-Per"}</definedName>
    <definedName name="fdadsfa_1_1" localSheetId="4" hidden="1">{"PRES REHAB ARM-PER POR ITEMS  KM A KM",#N/A,TRUE,"Rehabilitacion Arm-Per"}</definedName>
    <definedName name="fdadsfa_1_1" hidden="1">{"PRES REHAB ARM-PER POR ITEMS  KM A KM",#N/A,TRUE,"Rehabilitacion Arm-Per"}</definedName>
    <definedName name="fdbjp" localSheetId="4" hidden="1">{"TAB1",#N/A,TRUE,"GENERAL";"TAB2",#N/A,TRUE,"GENERAL";"TAB3",#N/A,TRUE,"GENERAL";"TAB4",#N/A,TRUE,"GENERAL";"TAB5",#N/A,TRUE,"GENERAL"}</definedName>
    <definedName name="fdbjp" hidden="1">{"TAB1",#N/A,TRUE,"GENERAL";"TAB2",#N/A,TRUE,"GENERAL";"TAB3",#N/A,TRUE,"GENERAL";"TAB4",#N/A,TRUE,"GENERAL";"TAB5",#N/A,TRUE,"GENERAL"}</definedName>
    <definedName name="fdf" localSheetId="4">#REF!</definedName>
    <definedName name="fdf" hidden="1">{"TAB1",#N/A,TRUE,"GENERAL";"TAB2",#N/A,TRUE,"GENERAL";"TAB3",#N/A,TRUE,"GENERAL";"TAB4",#N/A,TRUE,"GENERAL";"TAB5",#N/A,TRUE,"GENERAL"}</definedName>
    <definedName name="fdg" localSheetId="4" hidden="1">{"via1",#N/A,TRUE,"general";"via2",#N/A,TRUE,"general";"via3",#N/A,TRUE,"general"}</definedName>
    <definedName name="fdg" hidden="1">{"via1",#N/A,TRUE,"general";"via2",#N/A,TRUE,"general";"via3",#N/A,TRUE,"general"}</definedName>
    <definedName name="FDGD" localSheetId="4" hidden="1">{"TAB1",#N/A,TRUE,"GENERAL";"TAB2",#N/A,TRUE,"GENERAL";"TAB3",#N/A,TRUE,"GENERAL";"TAB4",#N/A,TRUE,"GENERAL";"TAB5",#N/A,TRUE,"GENERAL"}</definedName>
    <definedName name="FDGD" hidden="1">{"TAB1",#N/A,TRUE,"GENERAL";"TAB2",#N/A,TRUE,"GENERAL";"TAB3",#N/A,TRUE,"GENERAL";"TAB4",#N/A,TRUE,"GENERAL";"TAB5",#N/A,TRUE,"GENERAL"}</definedName>
    <definedName name="FDGFDBBP" localSheetId="4" hidden="1">{"TAB1",#N/A,TRUE,"GENERAL";"TAB2",#N/A,TRUE,"GENERAL";"TAB3",#N/A,TRUE,"GENERAL";"TAB4",#N/A,TRUE,"GENERAL";"TAB5",#N/A,TRUE,"GENERAL"}</definedName>
    <definedName name="FDGFDBBP" hidden="1">{"TAB1",#N/A,TRUE,"GENERAL";"TAB2",#N/A,TRUE,"GENERAL";"TAB3",#N/A,TRUE,"GENERAL";"TAB4",#N/A,TRUE,"GENERAL";"TAB5",#N/A,TRUE,"GENERAL"}</definedName>
    <definedName name="fdh" localSheetId="4" hidden="1">{"TAB1",#N/A,TRUE,"GENERAL";"TAB2",#N/A,TRUE,"GENERAL";"TAB3",#N/A,TRUE,"GENERAL";"TAB4",#N/A,TRUE,"GENERAL";"TAB5",#N/A,TRUE,"GENERAL"}</definedName>
    <definedName name="fdh" hidden="1">{"TAB1",#N/A,TRUE,"GENERAL";"TAB2",#N/A,TRUE,"GENERAL";"TAB3",#N/A,TRUE,"GENERAL";"TAB4",#N/A,TRUE,"GENERAL";"TAB5",#N/A,TRUE,"GENERAL"}</definedName>
    <definedName name="fdsafd">#REF!</definedName>
    <definedName name="fdsf" localSheetId="4" hidden="1">{"TAB1",#N/A,TRUE,"GENERAL";"TAB2",#N/A,TRUE,"GENERAL";"TAB3",#N/A,TRUE,"GENERAL";"TAB4",#N/A,TRUE,"GENERAL";"TAB5",#N/A,TRUE,"GENERAL"}</definedName>
    <definedName name="fdsf" hidden="1">{"TAB1",#N/A,TRUE,"GENERAL";"TAB2",#N/A,TRUE,"GENERAL";"TAB3",#N/A,TRUE,"GENERAL";"TAB4",#N/A,TRUE,"GENERAL";"TAB5",#N/A,TRUE,"GENERAL"}</definedName>
    <definedName name="fdsfds" localSheetId="4" hidden="1">{"TAB1",#N/A,TRUE,"GENERAL";"TAB2",#N/A,TRUE,"GENERAL";"TAB3",#N/A,TRUE,"GENERAL";"TAB4",#N/A,TRUE,"GENERAL";"TAB5",#N/A,TRUE,"GENERAL"}</definedName>
    <definedName name="fdsfds" hidden="1">{"TAB1",#N/A,TRUE,"GENERAL";"TAB2",#N/A,TRUE,"GENERAL";"TAB3",#N/A,TRUE,"GENERAL";"TAB4",#N/A,TRUE,"GENERAL";"TAB5",#N/A,TRUE,"GENERAL"}</definedName>
    <definedName name="fdsfdsf" localSheetId="4" hidden="1">{"via1",#N/A,TRUE,"general";"via2",#N/A,TRUE,"general";"via3",#N/A,TRUE,"general"}</definedName>
    <definedName name="fdsfdsf" hidden="1">{"via1",#N/A,TRUE,"general";"via2",#N/A,TRUE,"general";"via3",#N/A,TRUE,"general"}</definedName>
    <definedName name="fdsgfds" localSheetId="4" hidden="1">{"via1",#N/A,TRUE,"general";"via2",#N/A,TRUE,"general";"via3",#N/A,TRUE,"general"}</definedName>
    <definedName name="fdsgfds" hidden="1">{"via1",#N/A,TRUE,"general";"via2",#N/A,TRUE,"general";"via3",#N/A,TRUE,"general"}</definedName>
    <definedName name="fdsgsdfu" localSheetId="4" hidden="1">{"TAB1",#N/A,TRUE,"GENERAL";"TAB2",#N/A,TRUE,"GENERAL";"TAB3",#N/A,TRUE,"GENERAL";"TAB4",#N/A,TRUE,"GENERAL";"TAB5",#N/A,TRUE,"GENERAL"}</definedName>
    <definedName name="fdsgsdfu" hidden="1">{"TAB1",#N/A,TRUE,"GENERAL";"TAB2",#N/A,TRUE,"GENERAL";"TAB3",#N/A,TRUE,"GENERAL";"TAB4",#N/A,TRUE,"GENERAL";"TAB5",#N/A,TRUE,"GENERAL"}</definedName>
    <definedName name="FDSIO" localSheetId="4" hidden="1">{"TAB1",#N/A,TRUE,"GENERAL";"TAB2",#N/A,TRUE,"GENERAL";"TAB3",#N/A,TRUE,"GENERAL";"TAB4",#N/A,TRUE,"GENERAL";"TAB5",#N/A,TRUE,"GENERAL"}</definedName>
    <definedName name="FDSIO" hidden="1">{"TAB1",#N/A,TRUE,"GENERAL";"TAB2",#N/A,TRUE,"GENERAL";"TAB3",#N/A,TRUE,"GENERAL";"TAB4",#N/A,TRUE,"GENERAL";"TAB5",#N/A,TRUE,"GENERAL"}</definedName>
    <definedName name="fDWD">#REF!</definedName>
    <definedName name="fdwssf">#REF!</definedName>
    <definedName name="FEB">#REF!</definedName>
    <definedName name="feb00">[19]Dólar!#REF!</definedName>
    <definedName name="FEC">#REF!</definedName>
    <definedName name="FECH">#REF!</definedName>
    <definedName name="FECHA" localSheetId="4">#REF!</definedName>
    <definedName name="FECHA">#REF!</definedName>
    <definedName name="FECHA5">#REF!,#REF!</definedName>
    <definedName name="Fechas">#REF!</definedName>
    <definedName name="fer">#REF!</definedName>
    <definedName name="ferfer" localSheetId="4" hidden="1">{"via1",#N/A,TRUE,"general";"via2",#N/A,TRUE,"general";"via3",#N/A,TRUE,"general"}</definedName>
    <definedName name="ferfer" hidden="1">{"via1",#N/A,TRUE,"general";"via2",#N/A,TRUE,"general";"via3",#N/A,TRUE,"general"}</definedName>
    <definedName name="FERNANDO" hidden="1">#REF!</definedName>
    <definedName name="Festivo">#REF!</definedName>
    <definedName name="Festivos">'[182]días habiles 2015'!$D$2:$D$21</definedName>
    <definedName name="Fexx">[11]Cálculo!$B$39</definedName>
    <definedName name="FF" localSheetId="4">'[183]cost codes'!$B$2:$F$54</definedName>
    <definedName name="ff">#REF!</definedName>
    <definedName name="ff_1">"[0]!err"</definedName>
    <definedName name="ff_10">#NAME?</definedName>
    <definedName name="ff_3">#NAME?</definedName>
    <definedName name="ff_4">#NAME?</definedName>
    <definedName name="ff_5">#NAME?</definedName>
    <definedName name="ff_6">#NAME?</definedName>
    <definedName name="ff_7">#NAME?</definedName>
    <definedName name="ff_8">#NAME?</definedName>
    <definedName name="ff_9">#NAME?</definedName>
    <definedName name="FFEECFFDAFF">#REF!</definedName>
    <definedName name="fff" localSheetId="4">#REF!</definedName>
    <definedName name="fff">{"via1",#N/A,TRUE,"general";"via2",#N/A,TRUE,"general";"via3",#N/A,TRUE,"general"}</definedName>
    <definedName name="ffff" localSheetId="4">#REF!</definedName>
    <definedName name="ffff" localSheetId="7" hidden="1">#REF!</definedName>
    <definedName name="ffff" localSheetId="5" hidden="1">#REF!</definedName>
    <definedName name="ffff" localSheetId="6" hidden="1">#REF!</definedName>
    <definedName name="ffff" hidden="1">#REF!</definedName>
    <definedName name="FFFFA" hidden="1">#REF!</definedName>
    <definedName name="ffffd" localSheetId="4" hidden="1">{"via1",#N/A,TRUE,"general";"via2",#N/A,TRUE,"general";"via3",#N/A,TRUE,"general"}</definedName>
    <definedName name="ffffd" hidden="1">{"via1",#N/A,TRUE,"general";"via2",#N/A,TRUE,"general";"via3",#N/A,TRUE,"general"}</definedName>
    <definedName name="fffffdfdfddf">#REF!</definedName>
    <definedName name="ffffffffffffffff">#REF!</definedName>
    <definedName name="ffffffffffrrrrrrrrrrrrreeeeeeeeeeee">#N/A</definedName>
    <definedName name="fffffft" localSheetId="4" hidden="1">{"TAB1",#N/A,TRUE,"GENERAL";"TAB2",#N/A,TRUE,"GENERAL";"TAB3",#N/A,TRUE,"GENERAL";"TAB4",#N/A,TRUE,"GENERAL";"TAB5",#N/A,TRUE,"GENERAL"}</definedName>
    <definedName name="fffffft" hidden="1">{"TAB1",#N/A,TRUE,"GENERAL";"TAB2",#N/A,TRUE,"GENERAL";"TAB3",#N/A,TRUE,"GENERAL";"TAB4",#N/A,TRUE,"GENERAL";"TAB5",#N/A,TRUE,"GENERAL"}</definedName>
    <definedName name="FFFFFHHHHHHH">#N/A</definedName>
    <definedName name="fffffik" localSheetId="4" hidden="1">{"TAB1",#N/A,TRUE,"GENERAL";"TAB2",#N/A,TRUE,"GENERAL";"TAB3",#N/A,TRUE,"GENERAL";"TAB4",#N/A,TRUE,"GENERAL";"TAB5",#N/A,TRUE,"GENERAL"}</definedName>
    <definedName name="fffffik" hidden="1">{"TAB1",#N/A,TRUE,"GENERAL";"TAB2",#N/A,TRUE,"GENERAL";"TAB3",#N/A,TRUE,"GENERAL";"TAB4",#N/A,TRUE,"GENERAL";"TAB5",#N/A,TRUE,"GENERAL"}</definedName>
    <definedName name="fffffj" localSheetId="4" hidden="1">{"TAB1",#N/A,TRUE,"GENERAL";"TAB2",#N/A,TRUE,"GENERAL";"TAB3",#N/A,TRUE,"GENERAL";"TAB4",#N/A,TRUE,"GENERAL";"TAB5",#N/A,TRUE,"GENERAL"}</definedName>
    <definedName name="fffffj" hidden="1">{"TAB1",#N/A,TRUE,"GENERAL";"TAB2",#N/A,TRUE,"GENERAL";"TAB3",#N/A,TRUE,"GENERAL";"TAB4",#N/A,TRUE,"GENERAL";"TAB5",#N/A,TRUE,"GENERAL"}</definedName>
    <definedName name="ffffrd" localSheetId="4" hidden="1">{"via1",#N/A,TRUE,"general";"via2",#N/A,TRUE,"general";"via3",#N/A,TRUE,"general"}</definedName>
    <definedName name="ffffrd" hidden="1">{"via1",#N/A,TRUE,"general";"via2",#N/A,TRUE,"general";"via3",#N/A,TRUE,"general"}</definedName>
    <definedName name="ffffy" localSheetId="4" hidden="1">{"TAB1",#N/A,TRUE,"GENERAL";"TAB2",#N/A,TRUE,"GENERAL";"TAB3",#N/A,TRUE,"GENERAL";"TAB4",#N/A,TRUE,"GENERAL";"TAB5",#N/A,TRUE,"GENERAL"}</definedName>
    <definedName name="ffffy" hidden="1">{"TAB1",#N/A,TRUE,"GENERAL";"TAB2",#N/A,TRUE,"GENERAL";"TAB3",#N/A,TRUE,"GENERAL";"TAB4",#N/A,TRUE,"GENERAL";"TAB5",#N/A,TRUE,"GENERAL"}</definedName>
    <definedName name="fffrfr" localSheetId="4" hidden="1">{"TAB1",#N/A,TRUE,"GENERAL";"TAB2",#N/A,TRUE,"GENERAL";"TAB3",#N/A,TRUE,"GENERAL";"TAB4",#N/A,TRUE,"GENERAL";"TAB5",#N/A,TRUE,"GENERAL"}</definedName>
    <definedName name="fffrfr" hidden="1">{"TAB1",#N/A,TRUE,"GENERAL";"TAB2",#N/A,TRUE,"GENERAL";"TAB3",#N/A,TRUE,"GENERAL";"TAB4",#N/A,TRUE,"GENERAL";"TAB5",#N/A,TRUE,"GENERAL"}</definedName>
    <definedName name="fffs" localSheetId="4" hidden="1">{"TAB1",#N/A,TRUE,"GENERAL";"TAB2",#N/A,TRUE,"GENERAL";"TAB3",#N/A,TRUE,"GENERAL";"TAB4",#N/A,TRUE,"GENERAL";"TAB5",#N/A,TRUE,"GENERAL"}</definedName>
    <definedName name="fffs" hidden="1">{"TAB1",#N/A,TRUE,"GENERAL";"TAB2",#N/A,TRUE,"GENERAL";"TAB3",#N/A,TRUE,"GENERAL";"TAB4",#N/A,TRUE,"GENERAL";"TAB5",#N/A,TRUE,"GENERAL"}</definedName>
    <definedName name="FFSDFSDFSDFSADFSDFS">#REF!</definedName>
    <definedName name="fg" localSheetId="4">#REF!</definedName>
    <definedName name="fg">#REF!</definedName>
    <definedName name="fg_1">"[0]!err"</definedName>
    <definedName name="fgdfg" localSheetId="4" hidden="1">{"TAB1",#N/A,TRUE,"GENERAL";"TAB2",#N/A,TRUE,"GENERAL";"TAB3",#N/A,TRUE,"GENERAL";"TAB4",#N/A,TRUE,"GENERAL";"TAB5",#N/A,TRUE,"GENERAL"}</definedName>
    <definedName name="fgdfg" hidden="1">{"TAB1",#N/A,TRUE,"GENERAL";"TAB2",#N/A,TRUE,"GENERAL";"TAB3",#N/A,TRUE,"GENERAL";"TAB4",#N/A,TRUE,"GENERAL";"TAB5",#N/A,TRUE,"GENERAL"}</definedName>
    <definedName name="fgdfsgr" localSheetId="4" hidden="1">{"via1",#N/A,TRUE,"general";"via2",#N/A,TRUE,"general";"via3",#N/A,TRUE,"general"}</definedName>
    <definedName name="fgdfsgr" hidden="1">{"via1",#N/A,TRUE,"general";"via2",#N/A,TRUE,"general";"via3",#N/A,TRUE,"general"}</definedName>
    <definedName name="FGDGGAGA">#REF!</definedName>
    <definedName name="fgdsfg" localSheetId="4" hidden="1">{"TAB1",#N/A,TRUE,"GENERAL";"TAB2",#N/A,TRUE,"GENERAL";"TAB3",#N/A,TRUE,"GENERAL";"TAB4",#N/A,TRUE,"GENERAL";"TAB5",#N/A,TRUE,"GENERAL"}</definedName>
    <definedName name="fgdsfg" hidden="1">{"TAB1",#N/A,TRUE,"GENERAL";"TAB2",#N/A,TRUE,"GENERAL";"TAB3",#N/A,TRUE,"GENERAL";"TAB4",#N/A,TRUE,"GENERAL";"TAB5",#N/A,TRUE,"GENERAL"}</definedName>
    <definedName name="FGFDH" localSheetId="4" hidden="1">{"via1",#N/A,TRUE,"general";"via2",#N/A,TRUE,"general";"via3",#N/A,TRUE,"general"}</definedName>
    <definedName name="FGFDH" hidden="1">{"via1",#N/A,TRUE,"general";"via2",#N/A,TRUE,"general";"via3",#N/A,TRUE,"general"}</definedName>
    <definedName name="fgg">#REF!</definedName>
    <definedName name="fggggfg" hidden="1">{"'$OC'!$B$7:$O$53","'OC'!$A$14:$D$27","'OC'!$A$14:$D$27","'OC'!$A$14:$D$27"}</definedName>
    <definedName name="fgghhj" localSheetId="4" hidden="1">{"via1",#N/A,TRUE,"general";"via2",#N/A,TRUE,"general";"via3",#N/A,TRUE,"general"}</definedName>
    <definedName name="fgghhj" hidden="1">{"via1",#N/A,TRUE,"general";"via2",#N/A,TRUE,"general";"via3",#N/A,TRUE,"general"}</definedName>
    <definedName name="FGHFBC" localSheetId="4" hidden="1">{"via1",#N/A,TRUE,"general";"via2",#N/A,TRUE,"general";"via3",#N/A,TRUE,"general"}</definedName>
    <definedName name="FGHFBC" hidden="1">{"via1",#N/A,TRUE,"general";"via2",#N/A,TRUE,"general";"via3",#N/A,TRUE,"general"}</definedName>
    <definedName name="fghfg" localSheetId="4" hidden="1">{"TAB1",#N/A,TRUE,"GENERAL";"TAB2",#N/A,TRUE,"GENERAL";"TAB3",#N/A,TRUE,"GENERAL";"TAB4",#N/A,TRUE,"GENERAL";"TAB5",#N/A,TRUE,"GENERAL"}</definedName>
    <definedName name="fghfg" hidden="1">{"TAB1",#N/A,TRUE,"GENERAL";"TAB2",#N/A,TRUE,"GENERAL";"TAB3",#N/A,TRUE,"GENERAL";"TAB4",#N/A,TRUE,"GENERAL";"TAB5",#N/A,TRUE,"GENERAL"}</definedName>
    <definedName name="fghfgh" localSheetId="4" hidden="1">{"via1",#N/A,TRUE,"general";"via2",#N/A,TRUE,"general";"via3",#N/A,TRUE,"general"}</definedName>
    <definedName name="fghfgh" hidden="1">{"via1",#N/A,TRUE,"general";"via2",#N/A,TRUE,"general";"via3",#N/A,TRUE,"general"}</definedName>
    <definedName name="FGHFW" localSheetId="4" hidden="1">{"via1",#N/A,TRUE,"general";"via2",#N/A,TRUE,"general";"via3",#N/A,TRUE,"general"}</definedName>
    <definedName name="FGHFW" hidden="1">{"via1",#N/A,TRUE,"general";"via2",#N/A,TRUE,"general";"via3",#N/A,TRUE,"general"}</definedName>
    <definedName name="fghhh" localSheetId="4" hidden="1">{"TAB1",#N/A,TRUE,"GENERAL";"TAB2",#N/A,TRUE,"GENERAL";"TAB3",#N/A,TRUE,"GENERAL";"TAB4",#N/A,TRUE,"GENERAL";"TAB5",#N/A,TRUE,"GENERAL"}</definedName>
    <definedName name="fghhh" hidden="1">{"TAB1",#N/A,TRUE,"GENERAL";"TAB2",#N/A,TRUE,"GENERAL";"TAB3",#N/A,TRUE,"GENERAL";"TAB4",#N/A,TRUE,"GENERAL";"TAB5",#N/A,TRUE,"GENERAL"}</definedName>
    <definedName name="fghsfgh" localSheetId="4" hidden="1">{"via1",#N/A,TRUE,"general";"via2",#N/A,TRUE,"general";"via3",#N/A,TRUE,"general"}</definedName>
    <definedName name="fghsfgh" hidden="1">{"via1",#N/A,TRUE,"general";"via2",#N/A,TRUE,"general";"via3",#N/A,TRUE,"general"}</definedName>
    <definedName name="fght" localSheetId="4" hidden="1">{"TAB1",#N/A,TRUE,"GENERAL";"TAB2",#N/A,TRUE,"GENERAL";"TAB3",#N/A,TRUE,"GENERAL";"TAB4",#N/A,TRUE,"GENERAL";"TAB5",#N/A,TRUE,"GENERAL"}</definedName>
    <definedName name="fght" hidden="1">{"TAB1",#N/A,TRUE,"GENERAL";"TAB2",#N/A,TRUE,"GENERAL";"TAB3",#N/A,TRUE,"GENERAL";"TAB4",#N/A,TRUE,"GENERAL";"TAB5",#N/A,TRUE,"GENERAL"}</definedName>
    <definedName name="fgjgryi" localSheetId="4" hidden="1">{"TAB1",#N/A,TRUE,"GENERAL";"TAB2",#N/A,TRUE,"GENERAL";"TAB3",#N/A,TRUE,"GENERAL";"TAB4",#N/A,TRUE,"GENERAL";"TAB5",#N/A,TRUE,"GENERAL"}</definedName>
    <definedName name="fgjgryi" hidden="1">{"TAB1",#N/A,TRUE,"GENERAL";"TAB2",#N/A,TRUE,"GENERAL";"TAB3",#N/A,TRUE,"GENERAL";"TAB4",#N/A,TRUE,"GENERAL";"TAB5",#N/A,TRUE,"GENERAL"}</definedName>
    <definedName name="FGV" localSheetId="4">#REF!</definedName>
    <definedName name="FGV">#REF!</definedName>
    <definedName name="fhfg" localSheetId="4" hidden="1">{"TAB1",#N/A,TRUE,"GENERAL";"TAB2",#N/A,TRUE,"GENERAL";"TAB3",#N/A,TRUE,"GENERAL";"TAB4",#N/A,TRUE,"GENERAL";"TAB5",#N/A,TRUE,"GENERAL"}</definedName>
    <definedName name="fhfg" hidden="1">{"TAB1",#N/A,TRUE,"GENERAL";"TAB2",#N/A,TRUE,"GENERAL";"TAB3",#N/A,TRUE,"GENERAL";"TAB4",#N/A,TRUE,"GENERAL";"TAB5",#N/A,TRUE,"GENERAL"}</definedName>
    <definedName name="fhfgh" localSheetId="4" hidden="1">{"via1",#N/A,TRUE,"general";"via2",#N/A,TRUE,"general";"via3",#N/A,TRUE,"general"}</definedName>
    <definedName name="fhfgh" hidden="1">{"via1",#N/A,TRUE,"general";"via2",#N/A,TRUE,"general";"via3",#N/A,TRUE,"general"}</definedName>
    <definedName name="fhg" localSheetId="4" hidden="1">{#N/A,#N/A,FALSE,"310.1";#N/A,#N/A,FALSE,"321.1";#N/A,#N/A,FALSE,"320.3";#N/A,#N/A,FALSE,"330.1"}</definedName>
    <definedName name="fhg" hidden="1">{#N/A,#N/A,FALSE,"310.1";#N/A,#N/A,FALSE,"321.1";#N/A,#N/A,FALSE,"320.3";#N/A,#N/A,FALSE,"330.1"}</definedName>
    <definedName name="fhgh" localSheetId="4" hidden="1">{"via1",#N/A,TRUE,"general";"via2",#N/A,TRUE,"general";"via3",#N/A,TRUE,"general"}</definedName>
    <definedName name="fhgh" hidden="1">{"via1",#N/A,TRUE,"general";"via2",#N/A,TRUE,"general";"via3",#N/A,TRUE,"general"}</definedName>
    <definedName name="fhpltyunh" localSheetId="4" hidden="1">{"via1",#N/A,TRUE,"general";"via2",#N/A,TRUE,"general";"via3",#N/A,TRUE,"general"}</definedName>
    <definedName name="fhpltyunh" hidden="1">{"via1",#N/A,TRUE,"general";"via2",#N/A,TRUE,"general";"via3",#N/A,TRUE,"general"}</definedName>
    <definedName name="fi" localSheetId="4">#REF!</definedName>
    <definedName name="fi">#REF!</definedName>
    <definedName name="filename">MID(CELL("nombrearchivo"),FIND("[",CELL("nombrearchivo")),FIND("]",CELL("nombrearchivo"))-FIND("[",CELL("nombrearchivo"))+1)</definedName>
    <definedName name="Fill" hidden="1">#REF!</definedName>
    <definedName name="FILTROS">[27]HHp3!$FP$4:$FP$65536</definedName>
    <definedName name="filtrov">#REF!</definedName>
    <definedName name="fin">#REF!</definedName>
    <definedName name="Fin_de_semana">'[182]días habiles 2015'!$M$1:$M$2</definedName>
    <definedName name="FINAL" localSheetId="4">[184]FLUJOS!#REF!</definedName>
    <definedName name="FINAL">#REF!</definedName>
    <definedName name="Finaliza">[140]Design!$B$275</definedName>
    <definedName name="FINANCIACION" localSheetId="4">CONCRETOS!ERR</definedName>
    <definedName name="FINANCIACION">[0]!err</definedName>
    <definedName name="FINANCIACION_1">"[0]!err"</definedName>
    <definedName name="FINANCIACION_10">#NAME?</definedName>
    <definedName name="FINANCIACION_3">#NAME?</definedName>
    <definedName name="FINANCIACION_4">#NAME?</definedName>
    <definedName name="FINANCIACION_5">#NAME?</definedName>
    <definedName name="FINANCIACION_6">#NAME?</definedName>
    <definedName name="FINANCIACION_7">#NAME?</definedName>
    <definedName name="FINANCIACION_8">#NAME?</definedName>
    <definedName name="FINANCIACION_9">#NAME?</definedName>
    <definedName name="Financialpb" hidden="1">#REF!</definedName>
    <definedName name="Financialpb2" hidden="1">#REF!</definedName>
    <definedName name="Finequipo">#REF!</definedName>
    <definedName name="FinequipoPrecios">#REF!</definedName>
    <definedName name="FinEVW">#REF!</definedName>
    <definedName name="Finitems">#REF!</definedName>
    <definedName name="FINOBRA">#REF!</definedName>
    <definedName name="FinPpto">#REF!</definedName>
    <definedName name="FinPpto2">#REF!</definedName>
    <definedName name="FinPrecios">#REF!</definedName>
    <definedName name="FixEquip_hrs">'[185]Fixed Plant'!$F$109:$AA$168</definedName>
    <definedName name="fk" localSheetId="4">#REF!</definedName>
    <definedName name="fk">#REF!</definedName>
    <definedName name="FLANGE">#REF!</definedName>
    <definedName name="Fleet">#REF!</definedName>
    <definedName name="FleetC">#REF!</definedName>
    <definedName name="fleetRecNo">[186]Fleet!$B$12:$B$80</definedName>
    <definedName name="FleetS">#REF!</definedName>
    <definedName name="FleetW">#REF!</definedName>
    <definedName name="flq" localSheetId="4">#REF!</definedName>
    <definedName name="flq">#REF!</definedName>
    <definedName name="Flujo">#REF!</definedName>
    <definedName name="Flujo2">#REF!</definedName>
    <definedName name="Flujo3">#REF!</definedName>
    <definedName name="fm" localSheetId="4">#N/A</definedName>
    <definedName name="fm">#REF!</definedName>
    <definedName name="fo" localSheetId="4">#REF!</definedName>
    <definedName name="FO">#REF!</definedName>
    <definedName name="FOB_POINT">#REF!</definedName>
    <definedName name="Fondo">#REF!</definedName>
    <definedName name="forapproval">'[187]LISTS-FOR INTERNAL USE ONLY'!$B$16:$B$25</definedName>
    <definedName name="FORDIV">#REF!</definedName>
    <definedName name="form">#REF!</definedName>
    <definedName name="FORM_C3" localSheetId="4">[188]Hoja1!$A$33:$N$51</definedName>
    <definedName name="FORM_C3">#REF!</definedName>
    <definedName name="form_calcmod">'[189]CALC-MOD'!$C$4:$C$11,'[189]CALC-MOD'!$G$4:$G$11,'[189]CALC-MOD'!$C$16:$C$23,'[189]CALC-MOD'!$G$16:$G$23,'[189]CALC-MOD'!$C$29:$C$36,'[189]CALC-MOD'!$B$43:$B$47</definedName>
    <definedName name="form_cons">[190]CONS!$F$14:$F$81,[190]CONS!$G$13:$G$81,[190]CONS!$G$87:$G$90,[190]CONS!$K$13:$K$22,[190]CONS!$M$13:$M$21</definedName>
    <definedName name="form_desglose">#REF!,#REF!</definedName>
    <definedName name="form_equi">[190]EQUI!$D$15:$E$45,[190]EQUI!$E$46,[190]EQUI!$D$52:$E$86,[190]EQUI!$E$87,[190]EQUI!$D$94:$E$109,[190]EQUI!$E$110,[190]EQUI!$D$116:$E$122,[190]EQUI!$E$123,[190]EQUI!$D$131:$E$136,[190]EQUI!$E$137,[190]EQUI!$E$140,[190]EQUI!$D$146:$E$159,[190]EQUI!$E$161,[190]EQUI!$I$2:$I$14,[190]EQUI!$K$2:$K$13</definedName>
    <definedName name="form_indir">[189]INDIR!$C$17:$M$22,[189]INDIR!$O$17:$P$22,[189]INDIR!$R$17:$R$23,[189]INDIR!$C$25:$M$26,[189]INDIR!$O$25:$P$26,[189]INDIR!$R$25:$R$27,[189]INDIR!$C$32:$M$33,[189]INDIR!$O$32:$P$33,[189]INDIR!$R$32:$R$34,[189]INDIR!$R$37,[189]INDIR!$P$43:$P$49,[189]INDIR!$R$43:$R$50,[189]INDIR!$P$54:$P$59,[189]INDIR!$R$54:$R$60,[189]INDIR!$P$65:$P$67,[189]INDIR!$R$65:$R$68,[189]INDIR!$R$71</definedName>
    <definedName name="form_otrosmod">'[190]OTROS MO'!$C$15:$D$19,'[190]OTROS MO'!$F$15:$G$19,'[190]OTROS MO'!$H$15:$H$20,'[190]OTROS MO'!$F$25:$F$26,'[190]OTROS MO'!$H$25:$H$27,'[190]OTROS MO'!$F$33:$F$34,'[190]OTROS MO'!$H$33:$H$35,'[190]OTROS MO'!$H$38</definedName>
    <definedName name="form_resumen">#REF!,#REF!,#REF!,#REF!,#REF!,#REF!,#REF!,#REF!,#REF!,#REF!,#REF!</definedName>
    <definedName name="form_subcon">#REF!,#REF!</definedName>
    <definedName name="form_superv">[189]SUPERV!$C$17:$L$23,[189]SUPERV!$N$17:$O$23,[189]SUPERV!$Q$17:$Q$24</definedName>
    <definedName name="FORMA">#REF!</definedName>
    <definedName name="forma96100" hidden="1">{#N/A,#N/A,FALSE,"CIBHA05A";#N/A,#N/A,FALSE,"CIBHA05B"}</definedName>
    <definedName name="fORMA9698" hidden="1">{#N/A,#N/A,FALSE,"CIBHA05A";#N/A,#N/A,FALSE,"CIBHA05B"}</definedName>
    <definedName name="forma9699" hidden="1">{#N/A,#N/A,FALSE,"CIBHA05A";#N/A,#N/A,FALSE,"CIBHA05B"}</definedName>
    <definedName name="formadepago">#REF!</definedName>
    <definedName name="FORMALETA">#REF!</definedName>
    <definedName name="FORMALETAM2">#REF!</definedName>
    <definedName name="Formaletas">'[62]LISTADO '!$L$5</definedName>
    <definedName name="Format">#REF!</definedName>
    <definedName name="FORMATO">#REF!</definedName>
    <definedName name="FORMAUNIT" hidden="1">{#N/A,#N/A,FALSE,"Costos Productos 6A";#N/A,#N/A,FALSE,"Costo Unitario Total H-94-12"}</definedName>
    <definedName name="FormLinPresup">#REF!</definedName>
    <definedName name="formu">#REF!</definedName>
    <definedName name="FORMULARIO" hidden="1">#REF!</definedName>
    <definedName name="formularioCantidades">#REF!</definedName>
    <definedName name="FORMULARIOCP">OFFSET(#REF!,0,0,COUNTA(#REF!),10)</definedName>
    <definedName name="FOSO">#REF!</definedName>
    <definedName name="FOTO">#REF!</definedName>
    <definedName name="FOTOS">#REF!</definedName>
    <definedName name="FP" localSheetId="4">[120]FP!$H$38</definedName>
    <definedName name="FP">#REF!</definedName>
    <definedName name="fpe">#REF!</definedName>
    <definedName name="FPP">#REF!</definedName>
    <definedName name="FPrestacional">#REF!+#REF!</definedName>
    <definedName name="fr">#REF!</definedName>
    <definedName name="FRACCAT">#REF!</definedName>
    <definedName name="FRACTANK">#REF!</definedName>
    <definedName name="FRACTANK_MOV">#REF!</definedName>
    <definedName name="frbgsd" localSheetId="4" hidden="1">{"TAB1",#N/A,TRUE,"GENERAL";"TAB2",#N/A,TRUE,"GENERAL";"TAB3",#N/A,TRUE,"GENERAL";"TAB4",#N/A,TRUE,"GENERAL";"TAB5",#N/A,TRUE,"GENERAL"}</definedName>
    <definedName name="frbgsd" hidden="1">{"TAB1",#N/A,TRUE,"GENERAL";"TAB2",#N/A,TRUE,"GENERAL";"TAB3",#N/A,TRUE,"GENERAL";"TAB4",#N/A,TRUE,"GENERAL";"TAB5",#N/A,TRUE,"GENERAL"}</definedName>
    <definedName name="frdesd">#N/A</definedName>
    <definedName name="FrecInctoMmtoAnno">#REF!</definedName>
    <definedName name="FrecInctoMmtoAno">#REF!</definedName>
    <definedName name="frefr" localSheetId="4" hidden="1">{"via1",#N/A,TRUE,"general";"via2",#N/A,TRUE,"general";"via3",#N/A,TRUE,"general"}</definedName>
    <definedName name="frefr" hidden="1">{"via1",#N/A,TRUE,"general";"via2",#N/A,TRUE,"general";"via3",#N/A,TRUE,"general"}</definedName>
    <definedName name="FRENTES">#N/A</definedName>
    <definedName name="fres" localSheetId="4">#N/A</definedName>
    <definedName name="fres">#REF!</definedName>
    <definedName name="frfa" localSheetId="4" hidden="1">{"via1",#N/A,TRUE,"general";"via2",#N/A,TRUE,"general";"via3",#N/A,TRUE,"general"}</definedName>
    <definedName name="frfa" hidden="1">{"via1",#N/A,TRUE,"general";"via2",#N/A,TRUE,"general";"via3",#N/A,TRUE,"general"}</definedName>
    <definedName name="frfr" localSheetId="4" hidden="1">{"TAB1",#N/A,TRUE,"GENERAL";"TAB2",#N/A,TRUE,"GENERAL";"TAB3",#N/A,TRUE,"GENERAL";"TAB4",#N/A,TRUE,"GENERAL";"TAB5",#N/A,TRUE,"GENERAL"}</definedName>
    <definedName name="frfr" hidden="1">{"TAB1",#N/A,TRUE,"GENERAL";"TAB2",#N/A,TRUE,"GENERAL";"TAB3",#N/A,TRUE,"GENERAL";"TAB4",#N/A,TRUE,"GENERAL";"TAB5",#N/A,TRUE,"GENERAL"}</definedName>
    <definedName name="FS01_10">#NAME?</definedName>
    <definedName name="FS01_3">#NAME?</definedName>
    <definedName name="FS01_4">#NAME?</definedName>
    <definedName name="FS01_5">#NAME?</definedName>
    <definedName name="FS01_6">#NAME?</definedName>
    <definedName name="FS01_7">#NAME?</definedName>
    <definedName name="FS01_8">#NAME?</definedName>
    <definedName name="FS01_9">#NAME?</definedName>
    <definedName name="FSG">#N/A</definedName>
    <definedName name="ft" localSheetId="4">#REF!</definedName>
    <definedName name="ft">#REF!</definedName>
    <definedName name="Fu" localSheetId="4">[11]Cálculo!$B$40</definedName>
    <definedName name="fu">#REF!</definedName>
    <definedName name="fu_1">"[0]!err"</definedName>
    <definedName name="Fub">[11]Cálculo!$B$36</definedName>
    <definedName name="Fuel">'[127]Budget Assumptions'!$J$3</definedName>
    <definedName name="FuelControl">#REF!</definedName>
    <definedName name="FuelCostos">#REF!</definedName>
    <definedName name="FuelFactorA">#REF!</definedName>
    <definedName name="FuelFactorB">#REF!</definedName>
    <definedName name="FuelMedian">#REF!</definedName>
    <definedName name="FuelPrice">[98]Parameters!$R$18</definedName>
    <definedName name="FUEN">#REF!,#REF!,#REF!,#REF!,#REF!,#REF!,#REF!,#REF!,#REF!,#REF!,#REF!,#REF!,#REF!,#REF!,#REF!,#REF!,#REF!,#REF!,#REF!,#REF!,#REF!,#REF!,#REF!,#REF!,#REF!,#REF!,#REF!,#REF!,#REF!</definedName>
    <definedName name="Full_Print" localSheetId="4">#REF!</definedName>
    <definedName name="Full_Print">#REF!</definedName>
    <definedName name="Fup">[11]Cálculo!$B$38</definedName>
    <definedName name="fv" localSheetId="4">#REF!</definedName>
    <definedName name="FV">#REF!</definedName>
    <definedName name="fvpac">#REF!</definedName>
    <definedName name="FVrContAd">#REF!</definedName>
    <definedName name="fvrejec">#REF!</definedName>
    <definedName name="fvrmod">#REF!</definedName>
    <definedName name="Fvrt">#REF!</definedName>
    <definedName name="fwff" localSheetId="4" hidden="1">{"via1",#N/A,TRUE,"general";"via2",#N/A,TRUE,"general";"via3",#N/A,TRUE,"general"}</definedName>
    <definedName name="fwff" hidden="1">{"via1",#N/A,TRUE,"general";"via2",#N/A,TRUE,"general";"via3",#N/A,TRUE,"general"}</definedName>
    <definedName name="fwwe" localSheetId="4" hidden="1">{"via1",#N/A,TRUE,"general";"via2",#N/A,TRUE,"general";"via3",#N/A,TRUE,"general"}</definedName>
    <definedName name="fwwe" hidden="1">{"via1",#N/A,TRUE,"general";"via2",#N/A,TRUE,"general";"via3",#N/A,TRUE,"general"}</definedName>
    <definedName name="FX">#REF!</definedName>
    <definedName name="fx_rate">[160]Cover!#REF!</definedName>
    <definedName name="FXEQM">[37]precios!$H$4</definedName>
    <definedName name="FXEQP">[37]precios!$H$3</definedName>
    <definedName name="FXMC">[37]precios!$H$7</definedName>
    <definedName name="FXMF">[37]precios!$H$11</definedName>
    <definedName name="FXMG">[37]precios!$H$6</definedName>
    <definedName name="FXMH">[37]precios!$H$8</definedName>
    <definedName name="FXMM">[37]precios!$H$9</definedName>
    <definedName name="FXMO">[37]precios!$H$5</definedName>
    <definedName name="FXMT">[37]precios!$H$10</definedName>
    <definedName name="FXMV">[37]precios!$H$12</definedName>
    <definedName name="FXSC">[37]precios!$H$13</definedName>
    <definedName name="fy" localSheetId="4">#REF!</definedName>
    <definedName name="fy">#REF!</definedName>
    <definedName name="Fyb">[11]Cálculo!$B$35</definedName>
    <definedName name="Fyp">[11]Cálculo!$B$37</definedName>
    <definedName name="fyy">#REF!</definedName>
    <definedName name="G" localSheetId="4" hidden="1">#REF!</definedName>
    <definedName name="G">#REF!</definedName>
    <definedName name="Ga" localSheetId="4">#REF!</definedName>
    <definedName name="ga">#REF!</definedName>
    <definedName name="GAB_TAN">#REF!</definedName>
    <definedName name="GABCAR125">#REF!</definedName>
    <definedName name="GABCAR48">#REF!</definedName>
    <definedName name="GABDISCA">#REF!</definedName>
    <definedName name="GABDISCAR48">#REF!</definedName>
    <definedName name="GABINV">#REF!</definedName>
    <definedName name="GABMEDSA">#REF!</definedName>
    <definedName name="GACETA">#REF!</definedName>
    <definedName name="GAdministrativos">#REF!</definedName>
    <definedName name="GAdministrativosAl">#REF!</definedName>
    <definedName name="GAJ" localSheetId="4">#REF!</definedName>
    <definedName name="GAJ">#REF!</definedName>
    <definedName name="GALON">#REF!</definedName>
    <definedName name="gamn">"hola"</definedName>
    <definedName name="GANCHO">#REF!</definedName>
    <definedName name="GarantiaExtendida">#REF!</definedName>
    <definedName name="GarantiaExtendidaCostos">#REF!</definedName>
    <definedName name="GAS">#REF!</definedName>
    <definedName name="GAS_UNT">#REF!</definedName>
    <definedName name="GASTO_ADM">#REF!</definedName>
    <definedName name="GASTOS_OPERACIONALES_DE_ADMON">"GASTOS OP"</definedName>
    <definedName name="GastosViajes">'[89]PERSONAL Y OTROS'!$A$274:$A$278</definedName>
    <definedName name="Gb" localSheetId="4">#REF!</definedName>
    <definedName name="gb">#REF!</definedName>
    <definedName name="gbbfghghj" localSheetId="4" hidden="1">{"TAB1",#N/A,TRUE,"GENERAL";"TAB2",#N/A,TRUE,"GENERAL";"TAB3",#N/A,TRUE,"GENERAL";"TAB4",#N/A,TRUE,"GENERAL";"TAB5",#N/A,TRUE,"GENERAL"}</definedName>
    <definedName name="gbbfghghj" hidden="1">{"TAB1",#N/A,TRUE,"GENERAL";"TAB2",#N/A,TRUE,"GENERAL";"TAB3",#N/A,TRUE,"GENERAL";"TAB4",#N/A,TRUE,"GENERAL";"TAB5",#N/A,TRUE,"GENERAL"}</definedName>
    <definedName name="Gc" localSheetId="4">#REF!</definedName>
    <definedName name="gc">#REF!</definedName>
    <definedName name="Gd" localSheetId="4">#REF!</definedName>
    <definedName name="gd">#REF!</definedName>
    <definedName name="gdj" localSheetId="4">#REF!</definedName>
    <definedName name="gdj">#REF!</definedName>
    <definedName name="gdt" localSheetId="4" hidden="1">{"TAB1",#N/A,TRUE,"GENERAL";"TAB2",#N/A,TRUE,"GENERAL";"TAB3",#N/A,TRUE,"GENERAL";"TAB4",#N/A,TRUE,"GENERAL";"TAB5",#N/A,TRUE,"GENERAL"}</definedName>
    <definedName name="gdt" hidden="1">{"TAB1",#N/A,TRUE,"GENERAL";"TAB2",#N/A,TRUE,"GENERAL";"TAB3",#N/A,TRUE,"GENERAL";"TAB4",#N/A,TRUE,"GENERAL";"TAB5",#N/A,TRUE,"GENERAL"}</definedName>
    <definedName name="Ge">#REF!</definedName>
    <definedName name="gecolsa06">[19]Gastos!#REF!</definedName>
    <definedName name="geg" localSheetId="4" hidden="1">{"via1",#N/A,TRUE,"general";"via2",#N/A,TRUE,"general";"via3",#N/A,TRUE,"general"}</definedName>
    <definedName name="geg" hidden="1">{"via1",#N/A,TRUE,"general";"via2",#N/A,TRUE,"general";"via3",#N/A,TRUE,"general"}</definedName>
    <definedName name="GENERAL">#REF!</definedName>
    <definedName name="GENERAL___0">#REF!</definedName>
    <definedName name="GEO">#REF!</definedName>
    <definedName name="Geotex">#REF!</definedName>
    <definedName name="gerg" localSheetId="4" hidden="1">{"TAB1",#N/A,TRUE,"GENERAL";"TAB2",#N/A,TRUE,"GENERAL";"TAB3",#N/A,TRUE,"GENERAL";"TAB4",#N/A,TRUE,"GENERAL";"TAB5",#N/A,TRUE,"GENERAL"}</definedName>
    <definedName name="gerg" hidden="1">{"TAB1",#N/A,TRUE,"GENERAL";"TAB2",#N/A,TRUE,"GENERAL";"TAB3",#N/A,TRUE,"GENERAL";"TAB4",#N/A,TRUE,"GENERAL";"TAB5",#N/A,TRUE,"GENERAL"}</definedName>
    <definedName name="gerg54" localSheetId="4" hidden="1">{"via1",#N/A,TRUE,"general";"via2",#N/A,TRUE,"general";"via3",#N/A,TRUE,"general"}</definedName>
    <definedName name="gerg54" hidden="1">{"via1",#N/A,TRUE,"general";"via2",#N/A,TRUE,"general";"via3",#N/A,TRUE,"general"}</definedName>
    <definedName name="gergew" localSheetId="4" hidden="1">{"TAB1",#N/A,TRUE,"GENERAL";"TAB2",#N/A,TRUE,"GENERAL";"TAB3",#N/A,TRUE,"GENERAL";"TAB4",#N/A,TRUE,"GENERAL";"TAB5",#N/A,TRUE,"GENERAL"}</definedName>
    <definedName name="gergew" hidden="1">{"TAB1",#N/A,TRUE,"GENERAL";"TAB2",#N/A,TRUE,"GENERAL";"TAB3",#N/A,TRUE,"GENERAL";"TAB4",#N/A,TRUE,"GENERAL";"TAB5",#N/A,TRUE,"GENERAL"}</definedName>
    <definedName name="gergw" localSheetId="4" hidden="1">{"TAB1",#N/A,TRUE,"GENERAL";"TAB2",#N/A,TRUE,"GENERAL";"TAB3",#N/A,TRUE,"GENERAL";"TAB4",#N/A,TRUE,"GENERAL";"TAB5",#N/A,TRUE,"GENERAL"}</definedName>
    <definedName name="gergw" hidden="1">{"TAB1",#N/A,TRUE,"GENERAL";"TAB2",#N/A,TRUE,"GENERAL";"TAB3",#N/A,TRUE,"GENERAL";"TAB4",#N/A,TRUE,"GENERAL";"TAB5",#N/A,TRUE,"GENERAL"}</definedName>
    <definedName name="GERMAN" hidden="1">{"COSOPE98",#N/A,FALSE,"COSOPE98";"COSOPE97",#N/A,FALSE,"COSOPE97";"GASECP98",#N/A,FALSE,"GASECP98";"GAS10098",#N/A,FALSE,"GAS10098";"GASECP97",#N/A,FALSE,"GASECP97";"GAS10097",#N/A,FALSE,"GAS10097";"INVECP98",#N/A,FALSE,"INVECP98";"INV10098",#N/A,FALSE,"INV10098";"INVECP97",#N/A,FALSE,"INVECP97";"INV10097",#N/A,FALSE,"INV10097"}</definedName>
    <definedName name="GERMAN1" hidden="1">{"COSOPE98",#N/A,FALSE,"COSOPE98";"COSOPE97",#N/A,FALSE,"COSOPE97";"GASECP98",#N/A,FALSE,"GASECP98";"GAS10098",#N/A,FALSE,"GAS10098";"GASECP97",#N/A,FALSE,"GASECP97";"GAS10097",#N/A,FALSE,"GAS10097";"INVECP98",#N/A,FALSE,"INVECP98";"INV10098",#N/A,FALSE,"INV10098";"INVECP97",#N/A,FALSE,"INVECP97";"INV10097",#N/A,FALSE,"INV10097"}</definedName>
    <definedName name="GESTION">#REF!</definedName>
    <definedName name="GETCostOutput">#REF!</definedName>
    <definedName name="Gf" localSheetId="4">#REF!</definedName>
    <definedName name="gf">#REF!</definedName>
    <definedName name="gfd" localSheetId="4" hidden="1">{"TAB1",#N/A,TRUE,"GENERAL";"TAB2",#N/A,TRUE,"GENERAL";"TAB3",#N/A,TRUE,"GENERAL";"TAB4",#N/A,TRUE,"GENERAL";"TAB5",#N/A,TRUE,"GENERAL"}</definedName>
    <definedName name="gfd" hidden="1">{"TAB1",#N/A,TRUE,"GENERAL";"TAB2",#N/A,TRUE,"GENERAL";"TAB3",#N/A,TRUE,"GENERAL";"TAB4",#N/A,TRUE,"GENERAL";"TAB5",#N/A,TRUE,"GENERAL"}</definedName>
    <definedName name="gfdg" localSheetId="4"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4" hidden="1">{"via1",#N/A,TRUE,"general";"via2",#N/A,TRUE,"general";"via3",#N/A,TRUE,"general"}</definedName>
    <definedName name="gfgfgr" hidden="1">{"via1",#N/A,TRUE,"general";"via2",#N/A,TRUE,"general";"via3",#N/A,TRUE,"general"}</definedName>
    <definedName name="gfhf" localSheetId="4" hidden="1">{"via1",#N/A,TRUE,"general";"via2",#N/A,TRUE,"general";"via3",#N/A,TRUE,"general"}</definedName>
    <definedName name="gfhf" hidden="1">{"via1",#N/A,TRUE,"general";"via2",#N/A,TRUE,"general";"via3",#N/A,TRUE,"general"}</definedName>
    <definedName name="gfhfdh" localSheetId="4" hidden="1">{"TAB1",#N/A,TRUE,"GENERAL";"TAB2",#N/A,TRUE,"GENERAL";"TAB3",#N/A,TRUE,"GENERAL";"TAB4",#N/A,TRUE,"GENERAL";"TAB5",#N/A,TRUE,"GENERAL"}</definedName>
    <definedName name="gfhfdh" hidden="1">{"TAB1",#N/A,TRUE,"GENERAL";"TAB2",#N/A,TRUE,"GENERAL";"TAB3",#N/A,TRUE,"GENERAL";"TAB4",#N/A,TRUE,"GENERAL";"TAB5",#N/A,TRUE,"GENERAL"}</definedName>
    <definedName name="gfhgfh" localSheetId="4" hidden="1">{"TAB1",#N/A,TRUE,"GENERAL";"TAB2",#N/A,TRUE,"GENERAL";"TAB3",#N/A,TRUE,"GENERAL";"TAB4",#N/A,TRUE,"GENERAL";"TAB5",#N/A,TRUE,"GENERAL"}</definedName>
    <definedName name="gfhgfh" hidden="1">{"TAB1",#N/A,TRUE,"GENERAL";"TAB2",#N/A,TRUE,"GENERAL";"TAB3",#N/A,TRUE,"GENERAL";"TAB4",#N/A,TRUE,"GENERAL";"TAB5",#N/A,TRUE,"GENERAL"}</definedName>
    <definedName name="GFJHGJ" localSheetId="4" hidden="1">{"TAB1",#N/A,TRUE,"GENERAL";"TAB2",#N/A,TRUE,"GENERAL";"TAB3",#N/A,TRUE,"GENERAL";"TAB4",#N/A,TRUE,"GENERAL";"TAB5",#N/A,TRUE,"GENERAL"}</definedName>
    <definedName name="GFJHGJ" hidden="1">{"TAB1",#N/A,TRUE,"GENERAL";"TAB2",#N/A,TRUE,"GENERAL";"TAB3",#N/A,TRUE,"GENERAL";"TAB4",#N/A,TRUE,"GENERAL";"TAB5",#N/A,TRUE,"GENERAL"}</definedName>
    <definedName name="gfjjh" localSheetId="4" hidden="1">{"via1",#N/A,TRUE,"general";"via2",#N/A,TRUE,"general";"via3",#N/A,TRUE,"general"}</definedName>
    <definedName name="gfjjh" hidden="1">{"via1",#N/A,TRUE,"general";"via2",#N/A,TRUE,"general";"via3",#N/A,TRUE,"general"}</definedName>
    <definedName name="gft" localSheetId="4">#REF!</definedName>
    <definedName name="gft">#REF!</definedName>
    <definedName name="gfutyj6" localSheetId="4" hidden="1">{"via1",#N/A,TRUE,"general";"via2",#N/A,TRUE,"general";"via3",#N/A,TRUE,"general"}</definedName>
    <definedName name="gfutyj6" hidden="1">{"via1",#N/A,TRUE,"general";"via2",#N/A,TRUE,"general";"via3",#N/A,TRUE,"general"}</definedName>
    <definedName name="Gg" localSheetId="4">#REF!</definedName>
    <definedName name="gg" hidden="1">{"TAB1",#N/A,TRUE,"GENERAL";"TAB2",#N/A,TRUE,"GENERAL";"TAB3",#N/A,TRUE,"GENERAL";"TAB4",#N/A,TRUE,"GENERAL";"TAB5",#N/A,TRUE,"GENERAL"}</definedName>
    <definedName name="ggdr" localSheetId="4" hidden="1">{"via1",#N/A,TRUE,"general";"via2",#N/A,TRUE,"general";"via3",#N/A,TRUE,"general"}</definedName>
    <definedName name="ggdr" hidden="1">{"via1",#N/A,TRUE,"general";"via2",#N/A,TRUE,"general";"via3",#N/A,TRUE,"general"}</definedName>
    <definedName name="ggerg" localSheetId="4" hidden="1">{"TAB1",#N/A,TRUE,"GENERAL";"TAB2",#N/A,TRUE,"GENERAL";"TAB3",#N/A,TRUE,"GENERAL";"TAB4",#N/A,TRUE,"GENERAL";"TAB5",#N/A,TRUE,"GENERAL"}</definedName>
    <definedName name="ggerg" hidden="1">{"TAB1",#N/A,TRUE,"GENERAL";"TAB2",#N/A,TRUE,"GENERAL";"TAB3",#N/A,TRUE,"GENERAL";"TAB4",#N/A,TRUE,"GENERAL";"TAB5",#N/A,TRUE,"GENERAL"}</definedName>
    <definedName name="GGG" localSheetId="4">CONCRETOS!ERR</definedName>
    <definedName name="GGG">[0]!err</definedName>
    <definedName name="GGG_1">"[0]!err"</definedName>
    <definedName name="GGG_10">#NAME?</definedName>
    <definedName name="GGG_3">#NAME?</definedName>
    <definedName name="GGG_4">#NAME?</definedName>
    <definedName name="GGG_5">#NAME?</definedName>
    <definedName name="GGG_6">#NAME?</definedName>
    <definedName name="GGG_7">#NAME?</definedName>
    <definedName name="GGG_8">#NAME?</definedName>
    <definedName name="GGG_9">#NAME?</definedName>
    <definedName name="gggb" localSheetId="4" hidden="1">{"TAB1",#N/A,TRUE,"GENERAL";"TAB2",#N/A,TRUE,"GENERAL";"TAB3",#N/A,TRUE,"GENERAL";"TAB4",#N/A,TRUE,"GENERAL";"TAB5",#N/A,TRUE,"GENERAL"}</definedName>
    <definedName name="gggb" hidden="1">{"TAB1",#N/A,TRUE,"GENERAL";"TAB2",#N/A,TRUE,"GENERAL";"TAB3",#N/A,TRUE,"GENERAL";"TAB4",#N/A,TRUE,"GENERAL";"TAB5",#N/A,TRUE,"GENERAL"}</definedName>
    <definedName name="gggg" hidden="1">{"via1",#N/A,TRUE,"general";"via2",#N/A,TRUE,"general";"via3",#N/A,TRUE,"general"}</definedName>
    <definedName name="ggggd" localSheetId="4" hidden="1">{"TAB1",#N/A,TRUE,"GENERAL";"TAB2",#N/A,TRUE,"GENERAL";"TAB3",#N/A,TRUE,"GENERAL";"TAB4",#N/A,TRUE,"GENERAL";"TAB5",#N/A,TRUE,"GENERAL"}</definedName>
    <definedName name="ggggd" hidden="1">{"TAB1",#N/A,TRUE,"GENERAL";"TAB2",#N/A,TRUE,"GENERAL";"TAB3",#N/A,TRUE,"GENERAL";"TAB4",#N/A,TRUE,"GENERAL";"TAB5",#N/A,TRUE,"GENERAL"}</definedName>
    <definedName name="gggggddd">#N/A</definedName>
    <definedName name="gggggg" hidden="1">{"'$OC'!$B$7:$O$53","'OC'!$A$14:$D$27","'OC'!$A$14:$D$27","'OC'!$A$14:$D$27"}</definedName>
    <definedName name="ggggggg">#REF!</definedName>
    <definedName name="gggggggggggbbbbbbbbbbbbbb" hidden="1">#REF!</definedName>
    <definedName name="GGGGGGGGGGGGG">#N/A</definedName>
    <definedName name="GGGGGGGGGGGGGGGGG">#N/A</definedName>
    <definedName name="GGGGGGGGGTTTTTTTTTTT">#N/A</definedName>
    <definedName name="gggggt" localSheetId="4" hidden="1">{"via1",#N/A,TRUE,"general";"via2",#N/A,TRUE,"general";"via3",#N/A,TRUE,"general"}</definedName>
    <definedName name="gggggt" hidden="1">{"via1",#N/A,TRUE,"general";"via2",#N/A,TRUE,"general";"via3",#N/A,TRUE,"general"}</definedName>
    <definedName name="gggghn" localSheetId="4" hidden="1">{"TAB1",#N/A,TRUE,"GENERAL";"TAB2",#N/A,TRUE,"GENERAL";"TAB3",#N/A,TRUE,"GENERAL";"TAB4",#N/A,TRUE,"GENERAL";"TAB5",#N/A,TRUE,"GENERAL"}</definedName>
    <definedName name="gggghn" hidden="1">{"TAB1",#N/A,TRUE,"GENERAL";"TAB2",#N/A,TRUE,"GENERAL";"TAB3",#N/A,TRUE,"GENERAL";"TAB4",#N/A,TRUE,"GENERAL";"TAB5",#N/A,TRUE,"GENERAL"}</definedName>
    <definedName name="GGGGJJJJKKK">#N/A</definedName>
    <definedName name="ggggt" localSheetId="4" hidden="1">{"TAB1",#N/A,TRUE,"GENERAL";"TAB2",#N/A,TRUE,"GENERAL";"TAB3",#N/A,TRUE,"GENERAL";"TAB4",#N/A,TRUE,"GENERAL";"TAB5",#N/A,TRUE,"GENERAL"}</definedName>
    <definedName name="ggggt" hidden="1">{"TAB1",#N/A,TRUE,"GENERAL";"TAB2",#N/A,TRUE,"GENERAL";"TAB3",#N/A,TRUE,"GENERAL";"TAB4",#N/A,TRUE,"GENERAL";"TAB5",#N/A,TRUE,"GENERAL"}</definedName>
    <definedName name="ggggy" localSheetId="4" hidden="1">{"TAB1",#N/A,TRUE,"GENERAL";"TAB2",#N/A,TRUE,"GENERAL";"TAB3",#N/A,TRUE,"GENERAL";"TAB4",#N/A,TRUE,"GENERAL";"TAB5",#N/A,TRUE,"GENERAL"}</definedName>
    <definedName name="ggggy" hidden="1">{"TAB1",#N/A,TRUE,"GENERAL";"TAB2",#N/A,TRUE,"GENERAL";"TAB3",#N/A,TRUE,"GENERAL";"TAB4",#N/A,TRUE,"GENERAL";"TAB5",#N/A,TRUE,"GENERAL"}</definedName>
    <definedName name="gggtgd" localSheetId="4" hidden="1">{"via1",#N/A,TRUE,"general";"via2",#N/A,TRUE,"general";"via3",#N/A,TRUE,"general"}</definedName>
    <definedName name="gggtgd" hidden="1">{"via1",#N/A,TRUE,"general";"via2",#N/A,TRUE,"general";"via3",#N/A,TRUE,"general"}</definedName>
    <definedName name="gghjkkffdfdsfdsfds" hidden="1">{"'$OC'!$B$7:$O$53","'OC'!$A$14:$D$27","'OC'!$A$14:$D$27","'OC'!$A$14:$D$27"}</definedName>
    <definedName name="ggjgjkg" hidden="1">{#N/A,#N/A,TRUE,"1842CWN0"}</definedName>
    <definedName name="ggt" localSheetId="8" hidden="1">{"'Sheet1'!$A$1:$G$85"}</definedName>
    <definedName name="ggt" hidden="1">{"'Sheet1'!$A$1:$G$85"}</definedName>
    <definedName name="ggtgt" localSheetId="4" hidden="1">{"via1",#N/A,TRUE,"general";"via2",#N/A,TRUE,"general";"via3",#N/A,TRUE,"general"}</definedName>
    <definedName name="ggtgt" hidden="1">{"via1",#N/A,TRUE,"general";"via2",#N/A,TRUE,"general";"via3",#N/A,TRUE,"general"}</definedName>
    <definedName name="Gh" localSheetId="4">#REF!</definedName>
    <definedName name="gh">#REF!</definedName>
    <definedName name="ghdghuy" localSheetId="4" hidden="1">{"via1",#N/A,TRUE,"general";"via2",#N/A,TRUE,"general";"via3",#N/A,TRUE,"general"}</definedName>
    <definedName name="ghdghuy" hidden="1">{"via1",#N/A,TRUE,"general";"via2",#N/A,TRUE,"general";"via3",#N/A,TRUE,"general"}</definedName>
    <definedName name="GHDP" localSheetId="4" hidden="1">{"via1",#N/A,TRUE,"general";"via2",#N/A,TRUE,"general";"via3",#N/A,TRUE,"general"}</definedName>
    <definedName name="GHDP" hidden="1">{"via1",#N/A,TRUE,"general";"via2",#N/A,TRUE,"general";"via3",#N/A,TRUE,"general"}</definedName>
    <definedName name="ghfg" localSheetId="4" hidden="1">{"via1",#N/A,TRUE,"general";"via2",#N/A,TRUE,"general";"via3",#N/A,TRUE,"general"}</definedName>
    <definedName name="ghfg" hidden="1">{"via1",#N/A,TRUE,"general";"via2",#N/A,TRUE,"general";"via3",#N/A,TRUE,"general"}</definedName>
    <definedName name="GHG">'[191]GENERALIDADES '!$E$9</definedName>
    <definedName name="ghjghj" localSheetId="4" hidden="1">{"TAB1",#N/A,TRUE,"GENERAL";"TAB2",#N/A,TRUE,"GENERAL";"TAB3",#N/A,TRUE,"GENERAL";"TAB4",#N/A,TRUE,"GENERAL";"TAB5",#N/A,TRUE,"GENERAL"}</definedName>
    <definedName name="ghjghj" hidden="1">{"TAB1",#N/A,TRUE,"GENERAL";"TAB2",#N/A,TRUE,"GENERAL";"TAB3",#N/A,TRUE,"GENERAL";"TAB4",#N/A,TRUE,"GENERAL";"TAB5",#N/A,TRUE,"GENERAL"}</definedName>
    <definedName name="GHKJHK" localSheetId="4"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hu" localSheetId="4">#REF!</definedName>
    <definedName name="ghu">#REF!</definedName>
    <definedName name="Gi">#REF!</definedName>
    <definedName name="GINCL">#REF!</definedName>
    <definedName name="gio">#REF!</definedName>
    <definedName name="gj" localSheetId="4">#REF!</definedName>
    <definedName name="gj">#REF!</definedName>
    <definedName name="GJHVCB" localSheetId="4" hidden="1">{"TAB1",#N/A,TRUE,"GENERAL";"TAB2",#N/A,TRUE,"GENERAL";"TAB3",#N/A,TRUE,"GENERAL";"TAB4",#N/A,TRUE,"GENERAL";"TAB5",#N/A,TRUE,"GENERAL"}</definedName>
    <definedName name="GJHVCB" hidden="1">{"TAB1",#N/A,TRUE,"GENERAL";"TAB2",#N/A,TRUE,"GENERAL";"TAB3",#N/A,TRUE,"GENERAL";"TAB4",#N/A,TRUE,"GENERAL";"TAB5",#N/A,TRUE,"GENERAL"}</definedName>
    <definedName name="Gk" localSheetId="4">#REF!</definedName>
    <definedName name="gk" hidden="1">{"via1",#N/A,TRUE,"general";"via2",#N/A,TRUE,"general";"via3",#N/A,TRUE,"general"}</definedName>
    <definedName name="GKJDGDIJZ">"Imagen 3"</definedName>
    <definedName name="gl" localSheetId="4">#REF!</definedName>
    <definedName name="gl">#REF!</definedName>
    <definedName name="Global" localSheetId="4">#REF!</definedName>
    <definedName name="Global">#REF!</definedName>
    <definedName name="gmt" localSheetId="4">#REF!</definedName>
    <definedName name="gmt">#REF!</definedName>
    <definedName name="gmvsa">#REF!</definedName>
    <definedName name="gn" localSheetId="4">#REF!</definedName>
    <definedName name="gn">#REF!</definedName>
    <definedName name="gnm" localSheetId="4">#REF!</definedName>
    <definedName name="gnm">#REF!</definedName>
    <definedName name="gñ" localSheetId="4">#REF!</definedName>
    <definedName name="gñ">#REF!</definedName>
    <definedName name="GOpmasInversionAc">#REF!</definedName>
    <definedName name="GOpmasInversionAl">#REF!</definedName>
    <definedName name="gp" localSheetId="4">#REF!</definedName>
    <definedName name="gp">#REF!</definedName>
    <definedName name="GPS" localSheetId="4">#REF!</definedName>
    <definedName name="GPS">#REF!</definedName>
    <definedName name="GPSCostos">#REF!</definedName>
    <definedName name="_xlnm.Recorder">#REF!</definedName>
    <definedName name="GRAD">#REF!</definedName>
    <definedName name="GRADA">#REF!</definedName>
    <definedName name="gradacion">#REF!</definedName>
    <definedName name="Grados">#REF!</definedName>
    <definedName name="GRAF1ANO" localSheetId="4" hidden="1">{"via1",#N/A,TRUE,"general";"via2",#N/A,TRUE,"general";"via3",#N/A,TRUE,"general"}</definedName>
    <definedName name="GRAF1ANO" hidden="1">{"via1",#N/A,TRUE,"general";"via2",#N/A,TRUE,"general";"via3",#N/A,TRUE,"general"}</definedName>
    <definedName name="GRAF1AÑO" localSheetId="4" hidden="1">{"TAB1",#N/A,TRUE,"GENERAL";"TAB2",#N/A,TRUE,"GENERAL";"TAB3",#N/A,TRUE,"GENERAL";"TAB4",#N/A,TRUE,"GENERAL";"TAB5",#N/A,TRUE,"GENERAL"}</definedName>
    <definedName name="GRAF1AÑO" hidden="1">{"TAB1",#N/A,TRUE,"GENERAL";"TAB2",#N/A,TRUE,"GENERAL";"TAB3",#N/A,TRUE,"GENERAL";"TAB4",#N/A,TRUE,"GENERAL";"TAB5",#N/A,TRUE,"GENERAL"}</definedName>
    <definedName name="GRAF2">#REF!</definedName>
    <definedName name="GRAF3">#REF!</definedName>
    <definedName name="GRANITO">#REF!</definedName>
    <definedName name="GRANO" localSheetId="4">#REF!</definedName>
    <definedName name="graNo">#REF!</definedName>
    <definedName name="GRAVA">#REF!</definedName>
    <definedName name="GRAVILLA">[113]MATERIALES!$D$3</definedName>
    <definedName name="GRCHIS0599" hidden="1">{#N/A,#N/A,FALSE,"Costos Productos 6A";#N/A,#N/A,FALSE,"Costo Unitario Total H-94-12"}</definedName>
    <definedName name="gregds" localSheetId="4" hidden="1">{"TAB1",#N/A,TRUE,"GENERAL";"TAB2",#N/A,TRUE,"GENERAL";"TAB3",#N/A,TRUE,"GENERAL";"TAB4",#N/A,TRUE,"GENERAL";"TAB5",#N/A,TRUE,"GENERAL"}</definedName>
    <definedName name="gregds" hidden="1">{"TAB1",#N/A,TRUE,"GENERAL";"TAB2",#N/A,TRUE,"GENERAL";"TAB3",#N/A,TRUE,"GENERAL";"TAB4",#N/A,TRUE,"GENERAL";"TAB5",#N/A,TRUE,"GENERAL"}</definedName>
    <definedName name="grehrtyh" localSheetId="4" hidden="1">{"TAB1",#N/A,TRUE,"GENERAL";"TAB2",#N/A,TRUE,"GENERAL";"TAB3",#N/A,TRUE,"GENERAL";"TAB4",#N/A,TRUE,"GENERAL";"TAB5",#N/A,TRUE,"GENERAL"}</definedName>
    <definedName name="grehrtyh" hidden="1">{"TAB1",#N/A,TRUE,"GENERAL";"TAB2",#N/A,TRUE,"GENERAL";"TAB3",#N/A,TRUE,"GENERAL";"TAB4",#N/A,TRUE,"GENERAL";"TAB5",#N/A,TRUE,"GENERAL"}</definedName>
    <definedName name="grggwero" localSheetId="4" hidden="1">{"via1",#N/A,TRUE,"general";"via2",#N/A,TRUE,"general";"via3",#N/A,TRUE,"general"}</definedName>
    <definedName name="grggwero" hidden="1">{"via1",#N/A,TRUE,"general";"via2",#N/A,TRUE,"general";"via3",#N/A,TRUE,"general"}</definedName>
    <definedName name="grl" localSheetId="4">#REF!</definedName>
    <definedName name="grl">#REF!</definedName>
    <definedName name="grtyerh" localSheetId="4" hidden="1">{"TAB1",#N/A,TRUE,"GENERAL";"TAB2",#N/A,TRUE,"GENERAL";"TAB3",#N/A,TRUE,"GENERAL";"TAB4",#N/A,TRUE,"GENERAL";"TAB5",#N/A,TRUE,"GENERAL"}</definedName>
    <definedName name="grtyerh" hidden="1">{"TAB1",#N/A,TRUE,"GENERAL";"TAB2",#N/A,TRUE,"GENERAL";"TAB3",#N/A,TRUE,"GENERAL";"TAB4",#N/A,TRUE,"GENERAL";"TAB5",#N/A,TRUE,"GENERAL"}</definedName>
    <definedName name="GRUA_30">#REF!</definedName>
    <definedName name="GRUA_75">#REF!</definedName>
    <definedName name="GRUPO">#REF!</definedName>
    <definedName name="grupo1" localSheetId="4">#REF!</definedName>
    <definedName name="GRUPO1">#REF!</definedName>
    <definedName name="GRUPO123">#REF!</definedName>
    <definedName name="GRUPO13">#REF!</definedName>
    <definedName name="GRUPO2" localSheetId="4">#REF!</definedName>
    <definedName name="GRUPO2">#REF!</definedName>
    <definedName name="GSDG" localSheetId="4" hidden="1">{"TAB1",#N/A,TRUE,"GENERAL";"TAB2",#N/A,TRUE,"GENERAL";"TAB3",#N/A,TRUE,"GENERAL";"TAB4",#N/A,TRUE,"GENERAL";"TAB5",#N/A,TRUE,"GENERAL"}</definedName>
    <definedName name="GSDG" hidden="1">{"TAB1",#N/A,TRUE,"GENERAL";"TAB2",#N/A,TRUE,"GENERAL";"TAB3",#N/A,TRUE,"GENERAL";"TAB4",#N/A,TRUE,"GENERAL";"TAB5",#N/A,TRUE,"GENERAL"}</definedName>
    <definedName name="GSEGSG">#REF!</definedName>
    <definedName name="gsfsf" localSheetId="4" hidden="1">{"via1",#N/A,TRUE,"general";"via2",#N/A,TRUE,"general";"via3",#N/A,TRUE,"general"}</definedName>
    <definedName name="gsfsf" hidden="1">{"via1",#N/A,TRUE,"general";"via2",#N/A,TRUE,"general";"via3",#N/A,TRUE,"general"}</definedName>
    <definedName name="GT">#REF!</definedName>
    <definedName name="GT_HERRAMIENTA">#REF!</definedName>
    <definedName name="GT_HH">#REF!</definedName>
    <definedName name="gte" localSheetId="4">#REF!</definedName>
    <definedName name="gte">#REF!</definedName>
    <definedName name="gtgt" hidden="1">{"via1",#N/A,TRUE,"general";"via2",#N/A,TRUE,"general";"via3",#N/A,TRUE,"general"}</definedName>
    <definedName name="gtgtg" localSheetId="4" hidden="1">{"via1",#N/A,TRUE,"general";"via2",#N/A,TRUE,"general";"via3",#N/A,TRUE,"general"}</definedName>
    <definedName name="gtgtg" hidden="1">{"via1",#N/A,TRUE,"general";"via2",#N/A,TRUE,"general";"via3",#N/A,TRUE,"general"}</definedName>
    <definedName name="gtgtgff" localSheetId="4" hidden="1">{"via1",#N/A,TRUE,"general";"via2",#N/A,TRUE,"general";"via3",#N/A,TRUE,"general"}</definedName>
    <definedName name="gtgtgff" hidden="1">{"via1",#N/A,TRUE,"general";"via2",#N/A,TRUE,"general";"via3",#N/A,TRUE,"general"}</definedName>
    <definedName name="gtgtgtgt">#N/A</definedName>
    <definedName name="gtgtgyh" localSheetId="4" hidden="1">{"TAB1",#N/A,TRUE,"GENERAL";"TAB2",#N/A,TRUE,"GENERAL";"TAB3",#N/A,TRUE,"GENERAL";"TAB4",#N/A,TRUE,"GENERAL";"TAB5",#N/A,TRUE,"GENERAL"}</definedName>
    <definedName name="gtgtgyh" hidden="1">{"TAB1",#N/A,TRUE,"GENERAL";"TAB2",#N/A,TRUE,"GENERAL";"TAB3",#N/A,TRUE,"GENERAL";"TAB4",#N/A,TRUE,"GENERAL";"TAB5",#N/A,TRUE,"GENERAL"}</definedName>
    <definedName name="gtgth" localSheetId="4" hidden="1">{"TAB1",#N/A,TRUE,"GENERAL";"TAB2",#N/A,TRUE,"GENERAL";"TAB3",#N/A,TRUE,"GENERAL";"TAB4",#N/A,TRUE,"GENERAL";"TAB5",#N/A,TRUE,"GENERAL"}</definedName>
    <definedName name="gtgth" hidden="1">{"TAB1",#N/A,TRUE,"GENERAL";"TAB2",#N/A,TRUE,"GENERAL";"TAB3",#N/A,TRUE,"GENERAL";"TAB4",#N/A,TRUE,"GENERAL";"TAB5",#N/A,TRUE,"GENERAL"}</definedName>
    <definedName name="GTI" localSheetId="4">#REF!</definedName>
    <definedName name="GTI">#REF!</definedName>
    <definedName name="GTRE">#REF!</definedName>
    <definedName name="GUANTE">#REF!</definedName>
    <definedName name="GUANTE_DEP">#REF!</definedName>
    <definedName name="guardaescoba">[73]lisprecios!#REF!</definedName>
    <definedName name="guias">#REF!</definedName>
    <definedName name="gus">#N/A</definedName>
    <definedName name="gustavo">#N/A</definedName>
    <definedName name="GUSTRA">#N/A</definedName>
    <definedName name="GUSTRA2">#N/A</definedName>
    <definedName name="Gv">#REF!</definedName>
    <definedName name="Gw">#REF!</definedName>
    <definedName name="gy" localSheetId="4">#REF!</definedName>
    <definedName name="gy">#REF!</definedName>
    <definedName name="H" localSheetId="4">[108]TABLAS!$D$63:$D$78</definedName>
    <definedName name="h">#REF!</definedName>
    <definedName name="H.L._INGENIEROS___API_LTDA">[33]UNIT081!#REF!</definedName>
    <definedName name="h.LOM">#REF!</definedName>
    <definedName name="H.LOMO">[192]TUBERIA!$S$10:$S$14</definedName>
    <definedName name="h.POZ">#REF!</definedName>
    <definedName name="H2S">#REF!</definedName>
    <definedName name="h9h" localSheetId="4" hidden="1">{"via1",#N/A,TRUE,"general";"via2",#N/A,TRUE,"general";"via3",#N/A,TRUE,"general"}</definedName>
    <definedName name="h9h" hidden="1">{"via1",#N/A,TRUE,"general";"via2",#N/A,TRUE,"general";"via3",#N/A,TRUE,"general"}</definedName>
    <definedName name="Ha" localSheetId="4">#REF!</definedName>
    <definedName name="ha">#REF!</definedName>
    <definedName name="Hab.predio">#REF!</definedName>
    <definedName name="HALFCUP">[39]Hoja3!$F$1062</definedName>
    <definedName name="hayud" localSheetId="4">#REF!</definedName>
    <definedName name="hayud">#REF!</definedName>
    <definedName name="Hb">#REF!</definedName>
    <definedName name="hbfdhrw" localSheetId="4" hidden="1">{"TAB1",#N/A,TRUE,"GENERAL";"TAB2",#N/A,TRUE,"GENERAL";"TAB3",#N/A,TRUE,"GENERAL";"TAB4",#N/A,TRUE,"GENERAL";"TAB5",#N/A,TRUE,"GENERAL"}</definedName>
    <definedName name="hbfdhrw" hidden="1">{"TAB1",#N/A,TRUE,"GENERAL";"TAB2",#N/A,TRUE,"GENERAL";"TAB3",#N/A,TRUE,"GENERAL";"TAB4",#N/A,TRUE,"GENERAL";"TAB5",#N/A,TRUE,"GENERAL"}</definedName>
    <definedName name="hc">#REF!</definedName>
    <definedName name="HC_Accesorios">#REF!</definedName>
    <definedName name="HC_CANON_ESP">#REF!</definedName>
    <definedName name="HC_CanonInterpolado">#REF!</definedName>
    <definedName name="HC_Capital">#REF!</definedName>
    <definedName name="HC_Capital_Congelado">#REF!</definedName>
    <definedName name="HC_CapitalInicio">#REF!</definedName>
    <definedName name="HCAccesoriosPrecPub">#REF!</definedName>
    <definedName name="hcamion" localSheetId="4">#REF!</definedName>
    <definedName name="hcamion">#REF!</definedName>
    <definedName name="hdfh" localSheetId="4" hidden="1">{"via1",#N/A,TRUE,"general";"via2",#N/A,TRUE,"general";"via3",#N/A,TRUE,"general"}</definedName>
    <definedName name="hdfh" hidden="1">{"via1",#N/A,TRUE,"general";"via2",#N/A,TRUE,"general";"via3",#N/A,TRUE,"general"}</definedName>
    <definedName name="hdfh4" localSheetId="4" hidden="1">{"TAB1",#N/A,TRUE,"GENERAL";"TAB2",#N/A,TRUE,"GENERAL";"TAB3",#N/A,TRUE,"GENERAL";"TAB4",#N/A,TRUE,"GENERAL";"TAB5",#N/A,TRUE,"GENERAL"}</definedName>
    <definedName name="hdfh4" hidden="1">{"TAB1",#N/A,TRUE,"GENERAL";"TAB2",#N/A,TRUE,"GENERAL";"TAB3",#N/A,TRUE,"GENERAL";"TAB4",#N/A,TRUE,"GENERAL";"TAB5",#N/A,TRUE,"GENERAL"}</definedName>
    <definedName name="hdfhwq" localSheetId="4" hidden="1">{"TAB1",#N/A,TRUE,"GENERAL";"TAB2",#N/A,TRUE,"GENERAL";"TAB3",#N/A,TRUE,"GENERAL";"TAB4",#N/A,TRUE,"GENERAL";"TAB5",#N/A,TRUE,"GENERAL"}</definedName>
    <definedName name="hdfhwq" hidden="1">{"TAB1",#N/A,TRUE,"GENERAL";"TAB2",#N/A,TRUE,"GENERAL";"TAB3",#N/A,TRUE,"GENERAL";"TAB4",#N/A,TRUE,"GENERAL";"TAB5",#N/A,TRUE,"GENERAL"}</definedName>
    <definedName name="hdgh" localSheetId="4" hidden="1">{"via1",#N/A,TRUE,"general";"via2",#N/A,TRUE,"general";"via3",#N/A,TRUE,"general"}</definedName>
    <definedName name="hdgh" hidden="1">{"via1",#N/A,TRUE,"general";"via2",#N/A,TRUE,"general";"via3",#N/A,TRUE,"general"}</definedName>
    <definedName name="hdhf" localSheetId="4" hidden="1">{"TAB1",#N/A,TRUE,"GENERAL";"TAB2",#N/A,TRUE,"GENERAL";"TAB3",#N/A,TRUE,"GENERAL";"TAB4",#N/A,TRUE,"GENERAL";"TAB5",#N/A,TRUE,"GENERAL"}</definedName>
    <definedName name="hdhf" hidden="1">{"TAB1",#N/A,TRUE,"GENERAL";"TAB2",#N/A,TRUE,"GENERAL";"TAB3",#N/A,TRUE,"GENERAL";"TAB4",#N/A,TRUE,"GENERAL";"TAB5",#N/A,TRUE,"GENERAL"}</definedName>
    <definedName name="HDIA">#REF!</definedName>
    <definedName name="he">#REF!</definedName>
    <definedName name="Header_Row">ROW(#REF!)</definedName>
    <definedName name="HER">#REF!</definedName>
    <definedName name="hernan">#REF!</definedName>
    <definedName name="herr">#REF!</definedName>
    <definedName name="HERRAMIENTA">#REF!</definedName>
    <definedName name="HERRAMIENTAS">[193]MATERIALES!$A$13</definedName>
    <definedName name="hfgh" localSheetId="4" hidden="1">{"via1",#N/A,TRUE,"general";"via2",#N/A,TRUE,"general";"via3",#N/A,TRUE,"general"}</definedName>
    <definedName name="hfgh" hidden="1">{"via1",#N/A,TRUE,"general";"via2",#N/A,TRUE,"general";"via3",#N/A,TRUE,"general"}</definedName>
    <definedName name="hfh" localSheetId="4" hidden="1">{"TAB1",#N/A,TRUE,"GENERAL";"TAB2",#N/A,TRUE,"GENERAL";"TAB3",#N/A,TRUE,"GENERAL";"TAB4",#N/A,TRUE,"GENERAL";"TAB5",#N/A,TRUE,"GENERAL"}</definedName>
    <definedName name="hfh" hidden="1">{"TAB1",#N/A,TRUE,"GENERAL";"TAB2",#N/A,TRUE,"GENERAL";"TAB3",#N/A,TRUE,"GENERAL";"TAB4",#N/A,TRUE,"GENERAL";"TAB5",#N/A,TRUE,"GENERAL"}</definedName>
    <definedName name="hfhg" localSheetId="4" hidden="1">{"TAB1",#N/A,TRUE,"GENERAL";"TAB2",#N/A,TRUE,"GENERAL";"TAB3",#N/A,TRUE,"GENERAL";"TAB4",#N/A,TRUE,"GENERAL";"TAB5",#N/A,TRUE,"GENERAL"}</definedName>
    <definedName name="hfhg" hidden="1">{"TAB1",#N/A,TRUE,"GENERAL";"TAB2",#N/A,TRUE,"GENERAL";"TAB3",#N/A,TRUE,"GENERAL";"TAB4",#N/A,TRUE,"GENERAL";"TAB5",#N/A,TRUE,"GENERAL"}</definedName>
    <definedName name="hft">#REF!</definedName>
    <definedName name="hfthr" localSheetId="4" hidden="1">{"via1",#N/A,TRUE,"general";"via2",#N/A,TRUE,"general";"via3",#N/A,TRUE,"general"}</definedName>
    <definedName name="hfthr" hidden="1">{"via1",#N/A,TRUE,"general";"via2",#N/A,TRUE,"general";"via3",#N/A,TRUE,"general"}</definedName>
    <definedName name="HG" localSheetId="4">#REF!</definedName>
    <definedName name="hg" hidden="1">{"via1",#N/A,TRUE,"general";"via2",#N/A,TRUE,"general";"via3",#N/A,TRUE,"general"}</definedName>
    <definedName name="HGFH" localSheetId="4" hidden="1">{"via1",#N/A,TRUE,"general";"via2",#N/A,TRUE,"general";"via3",#N/A,TRUE,"general"}</definedName>
    <definedName name="HGFH" hidden="1">{"via1",#N/A,TRUE,"general";"via2",#N/A,TRUE,"general";"via3",#N/A,TRUE,"general"}</definedName>
    <definedName name="hgfhty" localSheetId="4" hidden="1">{"via1",#N/A,TRUE,"general";"via2",#N/A,TRUE,"general";"via3",#N/A,TRUE,"general"}</definedName>
    <definedName name="hgfhty" hidden="1">{"via1",#N/A,TRUE,"general";"via2",#N/A,TRUE,"general";"via3",#N/A,TRUE,"general"}</definedName>
    <definedName name="HGHFH7" localSheetId="4" hidden="1">{"TAB1",#N/A,TRUE,"GENERAL";"TAB2",#N/A,TRUE,"GENERAL";"TAB3",#N/A,TRUE,"GENERAL";"TAB4",#N/A,TRUE,"GENERAL";"TAB5",#N/A,TRUE,"GENERAL"}</definedName>
    <definedName name="HGHFH7" hidden="1">{"TAB1",#N/A,TRUE,"GENERAL";"TAB2",#N/A,TRUE,"GENERAL";"TAB3",#N/A,TRUE,"GENERAL";"TAB4",#N/A,TRUE,"GENERAL";"TAB5",#N/A,TRUE,"GENERAL"}</definedName>
    <definedName name="hghhj" localSheetId="4" hidden="1">{"TAB1",#N/A,TRUE,"GENERAL";"TAB2",#N/A,TRUE,"GENERAL";"TAB3",#N/A,TRUE,"GENERAL";"TAB4",#N/A,TRUE,"GENERAL";"TAB5",#N/A,TRUE,"GENERAL"}</definedName>
    <definedName name="hghhj" hidden="1">{"TAB1",#N/A,TRUE,"GENERAL";"TAB2",#N/A,TRUE,"GENERAL";"TAB3",#N/A,TRUE,"GENERAL";"TAB4",#N/A,TRUE,"GENERAL";"TAB5",#N/A,TRUE,"GENERAL"}</definedName>
    <definedName name="hghydj" localSheetId="4" hidden="1">{"via1",#N/A,TRUE,"general";"via2",#N/A,TRUE,"general";"via3",#N/A,TRUE,"general"}</definedName>
    <definedName name="hghydj" hidden="1">{"via1",#N/A,TRUE,"general";"via2",#N/A,TRUE,"general";"via3",#N/A,TRUE,"general"}</definedName>
    <definedName name="hgjfjw" localSheetId="4" hidden="1">{"via1",#N/A,TRUE,"general";"via2",#N/A,TRUE,"general";"via3",#N/A,TRUE,"general"}</definedName>
    <definedName name="hgjfjw" hidden="1">{"via1",#N/A,TRUE,"general";"via2",#N/A,TRUE,"general";"via3",#N/A,TRUE,"general"}</definedName>
    <definedName name="HGJG" localSheetId="4" hidden="1">{"TAB1",#N/A,TRUE,"GENERAL";"TAB2",#N/A,TRUE,"GENERAL";"TAB3",#N/A,TRUE,"GENERAL";"TAB4",#N/A,TRUE,"GENERAL";"TAB5",#N/A,TRUE,"GENERAL"}</definedName>
    <definedName name="HGJG" hidden="1">{"TAB1",#N/A,TRUE,"GENERAL";"TAB2",#N/A,TRUE,"GENERAL";"TAB3",#N/A,TRUE,"GENERAL";"TAB4",#N/A,TRUE,"GENERAL";"TAB5",#N/A,TRUE,"GENERAL"}</definedName>
    <definedName name="hgrua" localSheetId="4">#REF!</definedName>
    <definedName name="hgrua">#REF!</definedName>
    <definedName name="hgt" localSheetId="4">#REF!</definedName>
    <definedName name="hgt">#REF!</definedName>
    <definedName name="hgu" localSheetId="4">#REF!</definedName>
    <definedName name="hgu">#REF!</definedName>
    <definedName name="HH" localSheetId="4">#REF!</definedName>
    <definedName name="hh">#REF!</definedName>
    <definedName name="hh_1">"[0]!err"</definedName>
    <definedName name="HHAHHAHAHAHAHH">#N/A</definedName>
    <definedName name="hhg" hidden="1">{#N/A,#N/A,TRUE,"1842CWN0"}</definedName>
    <definedName name="hhh" localSheetId="4" hidden="1">{"TAB1",#N/A,TRUE,"GENERAL";"TAB2",#N/A,TRUE,"GENERAL";"TAB3",#N/A,TRUE,"GENERAL";"TAB4",#N/A,TRUE,"GENERAL";"TAB5",#N/A,TRUE,"GENERAL"}</definedName>
    <definedName name="hhh" hidden="1">{"TAB1",#N/A,TRUE,"GENERAL";"TAB2",#N/A,TRUE,"GENERAL";"TAB3",#N/A,TRUE,"GENERAL";"TAB4",#N/A,TRUE,"GENERAL";"TAB5",#N/A,TRUE,"GENERAL"}</definedName>
    <definedName name="hhhh">#REF!</definedName>
    <definedName name="hhhhhh" localSheetId="4" hidden="1">{"via1",#N/A,TRUE,"general";"via2",#N/A,TRUE,"general";"via3",#N/A,TRUE,"general"}</definedName>
    <definedName name="hhhhhh" hidden="1">{"via1",#N/A,TRUE,"general";"via2",#N/A,TRUE,"general";"via3",#N/A,TRUE,"general"}</definedName>
    <definedName name="hhhhhhhhh" hidden="1">{"'$OC'!$B$7:$O$53","'OC'!$A$14:$D$27","'OC'!$A$14:$D$27","'OC'!$A$14:$D$27"}</definedName>
    <definedName name="hhhhhho" localSheetId="4" hidden="1">{"TAB1",#N/A,TRUE,"GENERAL";"TAB2",#N/A,TRUE,"GENERAL";"TAB3",#N/A,TRUE,"GENERAL";"TAB4",#N/A,TRUE,"GENERAL";"TAB5",#N/A,TRUE,"GENERAL"}</definedName>
    <definedName name="hhhhhho" hidden="1">{"TAB1",#N/A,TRUE,"GENERAL";"TAB2",#N/A,TRUE,"GENERAL";"TAB3",#N/A,TRUE,"GENERAL";"TAB4",#N/A,TRUE,"GENERAL";"TAB5",#N/A,TRUE,"GENERAL"}</definedName>
    <definedName name="HHHHHHTTTTKKKK">#N/A</definedName>
    <definedName name="hhhhhpy" localSheetId="4" hidden="1">{"TAB1",#N/A,TRUE,"GENERAL";"TAB2",#N/A,TRUE,"GENERAL";"TAB3",#N/A,TRUE,"GENERAL";"TAB4",#N/A,TRUE,"GENERAL";"TAB5",#N/A,TRUE,"GENERAL"}</definedName>
    <definedName name="hhhhhpy" hidden="1">{"TAB1",#N/A,TRUE,"GENERAL";"TAB2",#N/A,TRUE,"GENERAL";"TAB3",#N/A,TRUE,"GENERAL";"TAB4",#N/A,TRUE,"GENERAL";"TAB5",#N/A,TRUE,"GENERAL"}</definedName>
    <definedName name="hhhhth" localSheetId="4" hidden="1">{"via1",#N/A,TRUE,"general";"via2",#N/A,TRUE,"general";"via3",#N/A,TRUE,"general"}</definedName>
    <definedName name="hhhhth" hidden="1">{"via1",#N/A,TRUE,"general";"via2",#N/A,TRUE,"general";"via3",#N/A,TRUE,"general"}</definedName>
    <definedName name="HHHSHSH">#N/A</definedName>
    <definedName name="hhhyhyh" localSheetId="4" hidden="1">{"TAB1",#N/A,TRUE,"GENERAL";"TAB2",#N/A,TRUE,"GENERAL";"TAB3",#N/A,TRUE,"GENERAL";"TAB4",#N/A,TRUE,"GENERAL";"TAB5",#N/A,TRUE,"GENERAL"}</definedName>
    <definedName name="hhhyhyh" hidden="1">{"TAB1",#N/A,TRUE,"GENERAL";"TAB2",#N/A,TRUE,"GENERAL";"TAB3",#N/A,TRUE,"GENERAL";"TAB4",#N/A,TRUE,"GENERAL";"TAB5",#N/A,TRUE,"GENERAL"}</definedName>
    <definedName name="hhjh">#REF!</definedName>
    <definedName name="hhtrhreh" localSheetId="4" hidden="1">{"via1",#N/A,TRUE,"general";"via2",#N/A,TRUE,"general";"via3",#N/A,TRUE,"general"}</definedName>
    <definedName name="hhtrhreh" hidden="1">{"via1",#N/A,TRUE,"general";"via2",#N/A,TRUE,"general";"via3",#N/A,TRUE,"general"}</definedName>
    <definedName name="HIDR160PE_S1">#REF!</definedName>
    <definedName name="HIDR160PE_S2">#REF!</definedName>
    <definedName name="HIDR160PE_S3">#REF!</definedName>
    <definedName name="HIDR160PE_S4">#REF!</definedName>
    <definedName name="HIDR160PE_S5">#REF!</definedName>
    <definedName name="HIDR160PE_S6">#REF!</definedName>
    <definedName name="HIDR200PE_S1">#REF!</definedName>
    <definedName name="HIDR200PE_S2">#REF!</definedName>
    <definedName name="HIDR200PE_S3">#REF!</definedName>
    <definedName name="HIDR200PE_S4">#REF!</definedName>
    <definedName name="HIDR200PE_S5">#REF!</definedName>
    <definedName name="HIDR200PE_S6">#REF!</definedName>
    <definedName name="hierro">#REF!</definedName>
    <definedName name="hierro1">#REF!</definedName>
    <definedName name="hierro2">'[133]APU''s'!#REF!</definedName>
    <definedName name="hierro4">'[133]APU''s'!#REF!</definedName>
    <definedName name="hierro60v">#REF!</definedName>
    <definedName name="HIERROS">'[106]Form5 _Pág_ 1'!#REF!</definedName>
    <definedName name="HILERAS">#REF!</definedName>
    <definedName name="hing" localSheetId="4">#REF!</definedName>
    <definedName name="hing">#REF!</definedName>
    <definedName name="hio">#REF!</definedName>
    <definedName name="HISTORICO" hidden="1">{#N/A,#N/A,FALSE,"Costos Productos 6A";#N/A,#N/A,FALSE,"Costo Unitario Total H-94-12"}</definedName>
    <definedName name="HisYear_0" hidden="1">#REF!</definedName>
    <definedName name="HisYear_1" hidden="1">#REF!</definedName>
    <definedName name="HisYear_2" hidden="1">#REF!</definedName>
    <definedName name="HisYear_3" hidden="1">#REF!</definedName>
    <definedName name="hit">#REF!</definedName>
    <definedName name="HJ" localSheetId="4">#REF!</definedName>
    <definedName name="hj">#REF!</definedName>
    <definedName name="hjfg" localSheetId="4" hidden="1">{"via1",#N/A,TRUE,"general";"via2",#N/A,TRUE,"general";"via3",#N/A,TRUE,"general"}</definedName>
    <definedName name="hjfg" hidden="1">{"via1",#N/A,TRUE,"general";"via2",#N/A,TRUE,"general";"via3",#N/A,TRUE,"general"}</definedName>
    <definedName name="hjgh" localSheetId="4" hidden="1">{"TAB1",#N/A,TRUE,"GENERAL";"TAB2",#N/A,TRUE,"GENERAL";"TAB3",#N/A,TRUE,"GENERAL";"TAB4",#N/A,TRUE,"GENERAL";"TAB5",#N/A,TRUE,"GENERAL"}</definedName>
    <definedName name="hjgh" hidden="1">{"TAB1",#N/A,TRUE,"GENERAL";"TAB2",#N/A,TRUE,"GENERAL";"TAB3",#N/A,TRUE,"GENERAL";"TAB4",#N/A,TRUE,"GENERAL";"TAB5",#N/A,TRUE,"GENERAL"}</definedName>
    <definedName name="hjghj" localSheetId="4" hidden="1">{"TAB1",#N/A,TRUE,"GENERAL";"TAB2",#N/A,TRUE,"GENERAL";"TAB3",#N/A,TRUE,"GENERAL";"TAB4",#N/A,TRUE,"GENERAL";"TAB5",#N/A,TRUE,"GENERAL"}</definedName>
    <definedName name="hjghj" hidden="1">{"TAB1",#N/A,TRUE,"GENERAL";"TAB2",#N/A,TRUE,"GENERAL";"TAB3",#N/A,TRUE,"GENERAL";"TAB4",#N/A,TRUE,"GENERAL";"TAB5",#N/A,TRUE,"GENERAL"}</definedName>
    <definedName name="hjhjhg" localSheetId="4" hidden="1">{"TAB1",#N/A,TRUE,"GENERAL";"TAB2",#N/A,TRUE,"GENERAL";"TAB3",#N/A,TRUE,"GENERAL";"TAB4",#N/A,TRUE,"GENERAL";"TAB5",#N/A,TRUE,"GENERAL"}</definedName>
    <definedName name="hjhjhg" hidden="1">{"TAB1",#N/A,TRUE,"GENERAL";"TAB2",#N/A,TRUE,"GENERAL";"TAB3",#N/A,TRUE,"GENERAL";"TAB4",#N/A,TRUE,"GENERAL";"TAB5",#N/A,TRUE,"GENERAL"}</definedName>
    <definedName name="hjhjhhhhhhhhhhhhh">#REF!</definedName>
    <definedName name="hjhjhj">#REF!</definedName>
    <definedName name="hjhjhjhj">#REF!</definedName>
    <definedName name="hjk" localSheetId="4">#REF!</definedName>
    <definedName name="hjk">#REF!</definedName>
    <definedName name="HJKH" localSheetId="4" hidden="1">{"via1",#N/A,TRUE,"general";"via2",#N/A,TRUE,"general";"via3",#N/A,TRUE,"general"}</definedName>
    <definedName name="HJKH" hidden="1">{"via1",#N/A,TRUE,"general";"via2",#N/A,TRUE,"general";"via3",#N/A,TRUE,"general"}</definedName>
    <definedName name="hjkjk" localSheetId="4" hidden="1">{"via1",#N/A,TRUE,"general";"via2",#N/A,TRUE,"general";"via3",#N/A,TRUE,"general"}</definedName>
    <definedName name="hjkjk" hidden="1">{"via1",#N/A,TRUE,"general";"via2",#N/A,TRUE,"general";"via3",#N/A,TRUE,"general"}</definedName>
    <definedName name="HK">[0]!err</definedName>
    <definedName name="hl" localSheetId="4">#REF!</definedName>
    <definedName name="hl">#REF!</definedName>
    <definedName name="HM">#REF!</definedName>
    <definedName name="HMEN">#REF!</definedName>
    <definedName name="hmont" localSheetId="4">#REF!</definedName>
    <definedName name="hmont">#REF!</definedName>
    <definedName name="hn" localSheetId="4" hidden="1">{"TAB1",#N/A,TRUE,"GENERAL";"TAB2",#N/A,TRUE,"GENERAL";"TAB3",#N/A,TRUE,"GENERAL";"TAB4",#N/A,TRUE,"GENERAL";"TAB5",#N/A,TRUE,"GENERAL"}</definedName>
    <definedName name="hn" hidden="1">{"TAB1",#N/A,TRUE,"GENERAL";"TAB2",#N/A,TRUE,"GENERAL";"TAB3",#N/A,TRUE,"GENERAL";"TAB4",#N/A,TRUE,"GENERAL";"TAB5",#N/A,TRUE,"GENERAL"}</definedName>
    <definedName name="hn.ConvertZero1" hidden="1">[194]LTM!$G$461:$J$461,[194]LTM!$G$463:$J$464,[194]LTM!$G$468:$J$469,[194]LTM!$G$473:$J$475,[194]LTM!$G$480:$J$480,[194]LTM!$G$484:$J$485,[194]LTM!$G$490:$J$490,[194]LTM!$G$514:$J$518,[194]LTM!$G$525:$J$526,[194]LTM!$G$532:$J$537</definedName>
    <definedName name="hn.ConvertZero2" hidden="1">[194]LTM!$G$560:$J$560,[194]LTM!$H$590:$J$591,[194]LTM!$H$614:$J$614,[194]LTM!$H$635:$J$636,[194]LTM!$G$676:$J$680,[194]LTM!$G$686:$J$686,[194]LTM!$G$688:$J$694,[194]LTM!$G$681:$J$682</definedName>
    <definedName name="hn.ConvertZero3" hidden="1">[194]LTM!$G$699:$J$706,[194]LTM!$G$710:$J$714,[194]LTM!$G$717:$J$734,[194]LTM!$G$738:$J$738,[194]LTM!$G$745:$J$751</definedName>
    <definedName name="hn.ConvertZero4" hidden="1">[194]LTM!$G$840:$J$840,[194]LTM!$H$1266:$J$1266,[194]LTM!$G$1267:$J$1267,[194]LTM!$G$1454:$J$1461,[194]LTM!$J$1462,[194]LTM!$J$1463,[194]LTM!$G$1468:$J$1469,[194]LTM!$L$1469:$N$1469</definedName>
    <definedName name="hn.ConvertZeroUnhide1" hidden="1">[194]LTM!$G$1469:$J$1469,[194]LTM!$L$1469:$N$1469,[194]LTM!$H$1266:$J$1266</definedName>
    <definedName name="hn.Delete015" hidden="1">'[194]CREDIT STATS'!$B$9:$K$11,'[194]CREDIT STATS'!$O$11:$X$14,'[194]CREDIT STATS'!$B$25:$K$30,'[194]CREDIT STATS'!$O$25:$X$26</definedName>
    <definedName name="hn.DZ_MultByFXRates" hidden="1">[194]DropZone!$B$2:$I$118,[194]DropZone!$B$120:$I$132,[194]DropZone!$B$134:$I$136,[194]DropZone!$B$138:$I$146</definedName>
    <definedName name="hn.ExtDb" hidden="1">FALSE</definedName>
    <definedName name="hn.LTM_MultByFXRates" hidden="1">[194]LTM!$G$461:$N$477,[194]LTM!$G$480:$N$539,[194]LTM!$G$548:$N$667,[194]LTM!$G$676:$N$1266,[194]LTM!$G$1454:$N$1461,[194]LTM!$G$1463:$N$1465,[194]LTM!$G$1468:$N$1469</definedName>
    <definedName name="hn.ModelType" hidden="1">"DEAL"</definedName>
    <definedName name="hn.ModelVersion" hidden="1">1</definedName>
    <definedName name="hn.MultbyFXRates" hidden="1">[194]LTM!$G$461:$N$477,[194]LTM!$G$480:$N$539,[194]LTM!$G$548:$N$667,[194]LTM!$G$676:$N$1266,[194]LTM!$G$1454:$N$1461,[194]LTM!$G$1463:$N$1465,[194]LTM!$G$1468:$N$1469</definedName>
    <definedName name="hn.MultByFXRates1" hidden="1">[194]LTM!$G$461:$G$477,[194]LTM!$G$480:$G$539,[194]LTM!$G$548:$G$562,[194]LTM!$G$676:$G$840,[194]LTM!$G$1454:$G$1469</definedName>
    <definedName name="hn.MultByFXRates2" hidden="1">[194]LTM!$H$461:$H$477,[194]LTM!$H$480:$H$539,[194]LTM!$H$548:$H$667,[194]LTM!$H$676:$H$1266,[194]LTM!$H$1454:$H$1469</definedName>
    <definedName name="hn.MultByFXRates3" hidden="1">[194]LTM!$I$461:$I$477,[194]LTM!$I$480:$I$539,[194]LTM!$I$548:$I$667,[194]LTM!$I$676:$I$1266,[194]LTM!$I$1454:$I$1469</definedName>
    <definedName name="hn.MultbyFxrates4" hidden="1">[194]LTM!$J$461:$J$477,[194]LTM!$J$480:$J$539,[194]LTM!$J$548:$J$668,[194]LTM!$J$676:$J$1266,[194]LTM!$J$1454:$J$1461,[194]LTM!$J$1463:$J$1465,[194]LTM!$J$1468</definedName>
    <definedName name="hn.multbyfxrates5" hidden="1">[194]LTM!$L$461:$L$477,[194]LTM!$L$480:$L$539,[194]LTM!$L$548:$L$562,[194]LTM!$L$676:$L$840,[194]LTM!$L$1454:$L$1469</definedName>
    <definedName name="hn.multbyfxrates6" hidden="1">[194]LTM!$M$461:$M$477,[194]LTM!$M$480:$M$539,[194]LTM!$M$548:$M$668,[194]LTM!$M$676:$M$1266,[194]LTM!$M$1454:$M$1469</definedName>
    <definedName name="hn.multbyfxrates7" hidden="1">[194]LTM!$N$461:$N$477,[194]LTM!$N$480:$N$539,[194]LTM!$N$548:$N$667,[194]LTM!$N$676:$N$1266,[194]LTM!$N$1454:$N$1469</definedName>
    <definedName name="hn.MultByFXRatesBot1" hidden="1">[194]LTM!$G$676:$G$682,[194]LTM!$G$686,[194]LTM!$G$688:$G$694,[194]LTM!$G$699:$G$706,[194]LTM!$G$710:$G$714,[194]LTM!$G$717:$G$734,[194]LTM!$G$738,[194]LTM!$G$738,[194]LTM!$G$745:$G$751,[194]LTM!$G$840,[194]LTM!$G$1454:$G$1461,[194]LTM!$G$1468:$G$1469</definedName>
    <definedName name="hn.MultByFXRatesBot2" hidden="1">[194]LTM!$H$676:$H$682,[194]LTM!$H$686,[194]LTM!$H$688:$H$694,[194]LTM!$H$699:$H$706,[194]LTM!$H$710:$H$714,[194]LTM!$H$717:$H$734,[194]LTM!$H$738,[194]LTM!$H$745:$H$751,[194]LTM!$H$840,[194]LTM!$H$1266,[194]LTM!$H$1454:$H$1461,[194]LTM!$H$1468:$H$1469</definedName>
    <definedName name="hn.MultByFXRatesBot3" hidden="1">[194]LTM!$I$676:$I$682,[194]LTM!$I$686,[194]LTM!$I$688:$I$694,[194]LTM!$I$699:$I$706,[194]LTM!$I$710:$I$714,[194]LTM!$I$717:$I$734,[194]LTM!$I$738,[194]LTM!$I$745:$I$751,[194]LTM!$I$840,[194]LTM!$I$1266,[194]LTM!$I$1454:$I$1461,[194]LTM!$I$1468:$I$1469</definedName>
    <definedName name="hn.MultByFXRatesBot4" hidden="1">[194]LTM!$J$676:$J$682,[194]LTM!$J$686,[194]LTM!$J$688:$J$694,[194]LTM!$J$699:$J$706,[194]LTM!$J$710:$J$714,[194]LTM!$J$717:$J$734,[194]LTM!$J$738,[194]LTM!$J$745:$J$751,[194]LTM!$J$840,[194]LTM!$J$1266,[194]LTM!$J$1454:$J$1461,[194]LTM!$J$1463:$J$1465,[194]LTM!$J$1468</definedName>
    <definedName name="hn.MultByFXRatesBot5" hidden="1">[194]LTM!$L$676:$L$682,[194]LTM!$L$686,[194]LTM!$L$688:$L$694,[194]LTM!$L$699:$L$706,[194]LTM!$L$710:$L$714,[194]LTM!$L$717:$L$734,[194]LTM!$L$738,[194]LTM!$L$745:$L$751,[194]LTM!$L$837:$L$838,[194]LTM!$L$1454:$L$1458,[194]LTM!$L$1468:$L$1469</definedName>
    <definedName name="hn.MultByFXRatesBot6" hidden="1">[194]LTM!$M$676:$M$682,[194]LTM!$M$686,[194]LTM!$M$688:$M$694,[194]LTM!$M$699:$M$706,[194]LTM!$M$710:$M$714,[194]LTM!$M$717:$M$734,[194]LTM!$M$738,[194]LTM!$M$745:$M$751,[194]LTM!$M$837:$M$838,[194]LTM!$M$1454:$M$1458,[194]LTM!$M$1468:$M$1469</definedName>
    <definedName name="hn.MultByFXRatesBot7" hidden="1">[194]LTM!$N$676:$N$682,[194]LTM!$N$686,[194]LTM!$N$688:$N$694,[194]LTM!$N$699:$N$706,[194]LTM!$N$710:$N$714,[194]LTM!$N$717:$N$734,[194]LTM!$N$738,[194]LTM!$N$745:$N$751,[194]LTM!$N$837:$N$838,[194]LTM!$N$1454:$N$1458,[194]LTM!$N$1468:$N$1469</definedName>
    <definedName name="hn.MultByFXRatesTop1" hidden="1">[194]LTM!$G$461,[194]LTM!$G$463:$G$464,[194]LTM!$G$468:$G$469,[194]LTM!$G$473:$G$475,[194]LTM!$G$480,[194]LTM!$G$484:$G$485,[194]LTM!$G$490:$G$509,[194]LTM!$G$512,[194]LTM!$G$514:$G$518,[194]LTM!$G$525:$G$526,[194]LTM!$G$532:$G$537,[194]LTM!$G$560</definedName>
    <definedName name="hn.MultByFXRatesTop2" hidden="1">[194]LTM!$H$461,[194]LTM!$H$463:$H$464,[194]LTM!$H$468:$H$469,[194]LTM!$H$473:$H$475,[194]LTM!$H$480,[194]LTM!$H$484:$H$485,[194]LTM!$H$490:$H$509,[194]LTM!$H$512,[194]LTM!$H$514:$H$518,[194]LTM!$H$525:$H$526,[194]LTM!$H$532:$H$537,[194]LTM!$H$560,[194]LTM!$H$590:$H$591,[194]LTM!$H$614:$H$631,[194]LTM!$H$635:$H$636</definedName>
    <definedName name="hn.MultByFXRatesTop3" hidden="1">[194]LTM!$I$461,[194]LTM!$I$463:$I$464,[194]LTM!$I$468:$I$469,[194]LTM!$I$473:$I$475,[194]LTM!$I$480,[194]LTM!$I$484:$I$485,[194]LTM!$I$490:$I$509,[194]LTM!$I$512,[194]LTM!$I$514:$I$518,[194]LTM!$I$525:$I$526,[194]LTM!$I$532:$I$537,[194]LTM!$I$560,[194]LTM!$I$590:$I$591,[194]LTM!$I$614:$I$631,[194]LTM!$I$635:$I$636</definedName>
    <definedName name="hn.MultByFXRatesTop4" hidden="1">[194]LTM!$J$461,[194]LTM!$J$463:$J$464,[194]LTM!$J$468:$J$469,[194]LTM!$J$473:$J$475,[194]LTM!$J$480,[194]LTM!$J$484:$J$485,[194]LTM!$J$490:$J$509,[194]LTM!$J$512,[194]LTM!$J$514:$J$518,[194]LTM!$J$525:$J$526,[194]LTM!$J$532:$J$537,[194]LTM!$J$560,[194]LTM!$J$590:$J$591,[194]LTM!$J$614:$J$631,[194]LTM!$J$635:$J$636</definedName>
    <definedName name="hn.MultByFXRatesTop5" hidden="1">[194]LTM!$L$461,[194]LTM!$L$463:$L$464,[194]LTM!$L$468:$L$469,[194]LTM!$L$473:$L$475,[194]LTM!$L$480,[194]LTM!$L$484:$L$485,[194]LTM!$L$490:$L$509,[194]LTM!$L$512,[194]LTM!$L$514:$L$518,[194]LTM!$L$525:$L$526,[194]LTM!$L$532:$L$537,[194]LTM!$L$560</definedName>
    <definedName name="hn.MultByFXRatesTop6" hidden="1">[194]LTM!$M$461,[194]LTM!$M$463:$M$464,[194]LTM!$M$468:$M$469,[194]LTM!$M$473:$M$475,[194]LTM!$M$480,[194]LTM!$M$484:$M$485,[194]LTM!$M$490:$M$509,[194]LTM!$M$512,[194]LTM!$M$514:$M$518,[194]LTM!$M$525:$M$526,[194]LTM!$M$532:$M$537,[194]LTM!$M$560,[194]LTM!$M$590:$M$591,[194]LTM!$M$614:$M$631,[194]LTM!$M$635:$M$636</definedName>
    <definedName name="hn.MultByFXRatesTop7" hidden="1">[194]LTM!$N$461,[194]LTM!$N$463:$N$464,[194]LTM!$N$468:$N$469,[194]LTM!$N$473:$N$475,[194]LTM!$N$480,[194]LTM!$N$484:$N$485,[194]LTM!$N$490:$N$509,[194]LTM!$N$512,[194]LTM!$N$514:$N$518,[194]LTM!$N$525:$N$526,[194]LTM!$N$532:$N$537,[194]LTM!$N$560,[194]LTM!$N$590:$N$591,[194]LTM!$N$614:$N$631,[194]LTM!$N$635:$N$636</definedName>
    <definedName name="hn.NoUpload" hidden="1">0</definedName>
    <definedName name="hn.YearLabel" hidden="1">#REF!</definedName>
    <definedName name="hnt" localSheetId="4">#REF!</definedName>
    <definedName name="hnt">#REF!</definedName>
    <definedName name="HOCOL">#REF!</definedName>
    <definedName name="HOJA" localSheetId="3">DATE(YEAR([0]!Loan_Start),MONTH([0]!Loan_Start)+Payment_Number,DAY([0]!Loan_Start))</definedName>
    <definedName name="HOJA" localSheetId="4">#N/A</definedName>
    <definedName name="HOJA" localSheetId="7">DATE(YEAR([0]!Loan_Start),MONTH([0]!Loan_Start)+Payment_Number,DAY([0]!Loan_Start))</definedName>
    <definedName name="HOJA" localSheetId="6">DATE(YEAR([0]!Loan_Start),MONTH([0]!Loan_Start)+Payment_Number,DAY([0]!Loan_Start))</definedName>
    <definedName name="HOJA" localSheetId="2">DATE(YEAR([0]!Loan_Start),MONTH([0]!Loan_Start)+Payment_Number,DAY([0]!Loan_Start))</definedName>
    <definedName name="HOJA">DATE(YEAR([0]!Loan_Start),MONTH([0]!Loan_Start)+Payment_Number,DAY([0]!Loan_Start))</definedName>
    <definedName name="Hoja_Dis">[195]Design!$B$11:$DY$51</definedName>
    <definedName name="Hoja_Dis_All">[195]Design!$A$11:$DY$29</definedName>
    <definedName name="Hoja_Dis_Com">[140]Design!$A$11:$EA$267</definedName>
    <definedName name="Hoja_Dis_out">[195]Design!$C$11:$BX$27</definedName>
    <definedName name="Hoja_Dis_Ver">[195]Design!$B$11:$DY$51</definedName>
    <definedName name="HOJA1" localSheetId="4">#REF!</definedName>
    <definedName name="HOJA1">#REF!</definedName>
    <definedName name="HOJA2">#REF!</definedName>
    <definedName name="HOJA444" localSheetId="3">DATE(YEAR([0]!Loan_Start),MONTH([0]!Loan_Start)+Payment_Number,DAY([0]!Loan_Start))</definedName>
    <definedName name="HOJA444" localSheetId="4">#N/A</definedName>
    <definedName name="HOJA444" localSheetId="7">DATE(YEAR([0]!Loan_Start),MONTH([0]!Loan_Start)+Payment_Number,DAY([0]!Loan_Start))</definedName>
    <definedName name="HOJA444" localSheetId="6">DATE(YEAR([0]!Loan_Start),MONTH([0]!Loan_Start)+Payment_Number,DAY([0]!Loan_Start))</definedName>
    <definedName name="HOJA444" localSheetId="2">DATE(YEAR([0]!Loan_Start),MONTH([0]!Loan_Start)+Payment_Number,DAY([0]!Loan_Start))</definedName>
    <definedName name="HOJA444">DATE(YEAR([0]!Loan_Start),MONTH([0]!Loan_Start)+Payment_Number,DAY([0]!Loan_Start))</definedName>
    <definedName name="HOJA8">#REF!</definedName>
    <definedName name="HOJAS">#REF!</definedName>
    <definedName name="HOLA">#REF!</definedName>
    <definedName name="HonoraProfesionales">'[89]INFORMACION DEL FP'!$D$25</definedName>
    <definedName name="HonoraTecnicos">'[89]INFORMACION DEL FP'!$D$27</definedName>
    <definedName name="HOR">#REF!</definedName>
    <definedName name="HOR.EQ">#REF!</definedName>
    <definedName name="HORA">#REF!</definedName>
    <definedName name="HORA2">#REF!</definedName>
    <definedName name="HORAA">#REF!</definedName>
    <definedName name="HORALL">#REF!</definedName>
    <definedName name="HORARIO">#REF!</definedName>
    <definedName name="HORAS">#REF!</definedName>
    <definedName name="HORAS_DIAS">#REF!</definedName>
    <definedName name="horas_lluvia">#REF!</definedName>
    <definedName name="HORAS_LLUVIAS">#REF!</definedName>
    <definedName name="HORASLLUVIA">#REF!</definedName>
    <definedName name="horat" localSheetId="4">#REF!</definedName>
    <definedName name="horat">#REF!</definedName>
    <definedName name="horat2">#REF!</definedName>
    <definedName name="HOREQ">#REF!</definedName>
    <definedName name="Hornos">[27]HHp3!$FA$4:$FA$65536</definedName>
    <definedName name="HoursTotCol">#REF!</definedName>
    <definedName name="hoy" hidden="1">#N/A</definedName>
    <definedName name="Hp" localSheetId="4">[26]CALCULO!$E$67</definedName>
    <definedName name="hp">#REF!</definedName>
    <definedName name="hqi" localSheetId="4">#REF!</definedName>
    <definedName name="hqi">#REF!</definedName>
    <definedName name="hqmaxsutro">#REF!</definedName>
    <definedName name="hQminsutro">#REF!</definedName>
    <definedName name="hreer" localSheetId="4" hidden="1">{"TAB1",#N/A,TRUE,"GENERAL";"TAB2",#N/A,TRUE,"GENERAL";"TAB3",#N/A,TRUE,"GENERAL";"TAB4",#N/A,TRUE,"GENERAL";"TAB5",#N/A,TRUE,"GENERAL"}</definedName>
    <definedName name="hreer" hidden="1">{"TAB1",#N/A,TRUE,"GENERAL";"TAB2",#N/A,TRUE,"GENERAL";"TAB3",#N/A,TRUE,"GENERAL";"TAB4",#N/A,TRUE,"GENERAL";"TAB5",#N/A,TRUE,"GENERAL"}</definedName>
    <definedName name="hrhth" localSheetId="4" hidden="1">{"TAB1",#N/A,TRUE,"GENERAL";"TAB2",#N/A,TRUE,"GENERAL";"TAB3",#N/A,TRUE,"GENERAL";"TAB4",#N/A,TRUE,"GENERAL";"TAB5",#N/A,TRUE,"GENERAL"}</definedName>
    <definedName name="hrhth" hidden="1">{"TAB1",#N/A,TRUE,"GENERAL";"TAB2",#N/A,TRUE,"GENERAL";"TAB3",#N/A,TRUE,"GENERAL";"TAB4",#N/A,TRUE,"GENERAL";"TAB5",#N/A,TRUE,"GENERAL"}</definedName>
    <definedName name="HrIncrement">'[118]Equip Data'!#REF!</definedName>
    <definedName name="hrthtrh" localSheetId="4" hidden="1">{"TAB1",#N/A,TRUE,"GENERAL";"TAB2",#N/A,TRUE,"GENERAL";"TAB3",#N/A,TRUE,"GENERAL";"TAB4",#N/A,TRUE,"GENERAL";"TAB5",#N/A,TRUE,"GENERAL"}</definedName>
    <definedName name="hrthtrh" hidden="1">{"TAB1",#N/A,TRUE,"GENERAL";"TAB2",#N/A,TRUE,"GENERAL";"TAB3",#N/A,TRUE,"GENERAL";"TAB4",#N/A,TRUE,"GENERAL";"TAB5",#N/A,TRUE,"GENERAL"}</definedName>
    <definedName name="hs" localSheetId="4">#N/A</definedName>
    <definedName name="hs">#REF!</definedName>
    <definedName name="hsfg" localSheetId="4" hidden="1">{"via1",#N/A,TRUE,"general";"via2",#N/A,TRUE,"general";"via3",#N/A,TRUE,"general"}</definedName>
    <definedName name="hsfg" hidden="1">{"via1",#N/A,TRUE,"general";"via2",#N/A,TRUE,"general";"via3",#N/A,TRUE,"general"}</definedName>
    <definedName name="HSIT" hidden="1">{#N/A,#N/A,FALSE,"CIBHA05A";#N/A,#N/A,FALSE,"CIBHA05B"}</definedName>
    <definedName name="hsup" localSheetId="4">#REF!</definedName>
    <definedName name="hsup">#REF!</definedName>
    <definedName name="ht" localSheetId="4">#REF!</definedName>
    <definedName name="ht">#REF!</definedName>
    <definedName name="htecn" localSheetId="4">#REF!</definedName>
    <definedName name="htecn">#REF!</definedName>
    <definedName name="hthdrf" localSheetId="4" hidden="1">{"TAB1",#N/A,TRUE,"GENERAL";"TAB2",#N/A,TRUE,"GENERAL";"TAB3",#N/A,TRUE,"GENERAL";"TAB4",#N/A,TRUE,"GENERAL";"TAB5",#N/A,TRUE,"GENERAL"}</definedName>
    <definedName name="hthdrf" hidden="1">{"TAB1",#N/A,TRUE,"GENERAL";"TAB2",#N/A,TRUE,"GENERAL";"TAB3",#N/A,TRUE,"GENERAL";"TAB4",#N/A,TRUE,"GENERAL";"TAB5",#N/A,TRUE,"GENERAL"}</definedName>
    <definedName name="htk" localSheetId="4">#REF!</definedName>
    <definedName name="htk">#REF!</definedName>
    <definedName name="HTM_Cat" hidden="1">{"'$OC'!$B$7:$O$53","'OC'!$A$14:$D$27","'OC'!$A$14:$D$27","'OC'!$A$14:$D$27"}</definedName>
    <definedName name="HTML_CodePage" hidden="1">1252</definedName>
    <definedName name="HTML_Control" localSheetId="8" hidden="1">{"'Sheet1'!$A$1:$G$85"}</definedName>
    <definedName name="HTML_Control" localSheetId="4" hidden="1">{"'Sheet1'!$A$1:$G$85"}</definedName>
    <definedName name="HTML_Control" hidden="1">{"'Sheet1'!$A$1:$G$85"}</definedName>
    <definedName name="HTML_Control_1" localSheetId="4" hidden="1">{"'Sheet1'!$A$1:$G$85"}</definedName>
    <definedName name="HTML_Control_1" hidden="1">{"'Sheet1'!$A$1:$G$85"}</definedName>
    <definedName name="HTML_Control_1_1" localSheetId="4" hidden="1">{"'Sheet1'!$A$1:$G$85"}</definedName>
    <definedName name="HTML_Control_1_1" hidden="1">{"'Sheet1'!$A$1:$G$85"}</definedName>
    <definedName name="HTML_Description" hidden="1">""</definedName>
    <definedName name="HTML_Email" hidden="1">""</definedName>
    <definedName name="HTML_Header" hidden="1">"Sheet1"</definedName>
    <definedName name="HTML_LastUpdate" hidden="1">"2/24/99"</definedName>
    <definedName name="HTML_LineAfter" hidden="1">TRUE</definedName>
    <definedName name="HTML_LineBefore" hidden="1">TRUE</definedName>
    <definedName name="HTML_Name" hidden="1">"Aswath Damodaran"</definedName>
    <definedName name="HTML_OBDlg2" hidden="1">TRUE</definedName>
    <definedName name="HTML_OBDlg4" hidden="1">TRUE</definedName>
    <definedName name="HTML_OS" hidden="1">1</definedName>
    <definedName name="HTML_PathFile" hidden="1">"C:\Actas\Acta 18\HTML.htm"</definedName>
    <definedName name="HTML_PathFileMac" hidden="1">"Macintosh HD:HomePageStuff:New_Home_Page:datafile:histret.html"</definedName>
    <definedName name="HTML_Title" hidden="1">"Historical Returns on Stocks, Bonds and Bills"</definedName>
    <definedName name="HTML1_1" localSheetId="8" hidden="1">"'[06Cumplimiento1996.xls]GASTOS'!$A$3:$B$16"</definedName>
    <definedName name="HTML1_1" hidden="1">"[ReturnsHistorical]Sheet1!$A$1:$D$77"</definedName>
    <definedName name="HTML1_10" hidden="1">""</definedName>
    <definedName name="HTML1_11" hidden="1">1</definedName>
    <definedName name="HTML1_12" localSheetId="8" hidden="1">"c:\prueba.htm"</definedName>
    <definedName name="HTML1_12" hidden="1">"Zip 100:New_Home_Page:datafile:histret.html"</definedName>
    <definedName name="HTML1_2" hidden="1">1</definedName>
    <definedName name="HTML1_3" localSheetId="8" hidden="1">"06Cumplimiento1996"</definedName>
    <definedName name="HTML1_3" hidden="1">"ReturnsHistorical"</definedName>
    <definedName name="HTML1_4" localSheetId="8" hidden="1">"GASTOS"</definedName>
    <definedName name="HTML1_4" hidden="1">"Historical Returns on Stocks, Bonds and Bills"</definedName>
    <definedName name="HTML1_5" localSheetId="8" hidden="1">""</definedName>
    <definedName name="HTML1_5" hidden="1">"Ibbotson Data"</definedName>
    <definedName name="HTML1_6" hidden="1">-4146</definedName>
    <definedName name="HTML1_7" hidden="1">-4146</definedName>
    <definedName name="HTML1_8" localSheetId="8" hidden="1">"16/12/1996"</definedName>
    <definedName name="HTML1_8" hidden="1">"3/17/97"</definedName>
    <definedName name="HTML1_9" localSheetId="8" hidden="1">"JUAN CARLOS TORO VALDERRAMA"</definedName>
    <definedName name="HTML1_9" hidden="1">"Aswath Damodaran"</definedName>
    <definedName name="HTML2_1" localSheetId="8" hidden="1">"'[INDICES.XLS]INDICES I'!$A$1:$K$36"</definedName>
    <definedName name="HTML2_1" hidden="1">"[histret.xls]Sheet1!$A$1:$G$85"</definedName>
    <definedName name="HTML2_10" hidden="1">""</definedName>
    <definedName name="HTML2_11" hidden="1">1</definedName>
    <definedName name="HTML2_12" localSheetId="8" hidden="1">"C:\Mis documentos\INDICESI.htm"</definedName>
    <definedName name="HTML2_12" hidden="1">"Macintosh HD:New_Home_Page:datafile:histret.html"</definedName>
    <definedName name="HTML2_2" hidden="1">1</definedName>
    <definedName name="HTML2_3" localSheetId="8" hidden="1">"INDICES"</definedName>
    <definedName name="HTML2_3" hidden="1">"Historical Returns"</definedName>
    <definedName name="HTML2_4" localSheetId="8" hidden="1">"INDICES I"</definedName>
    <definedName name="HTML2_4" hidden="1">"Historical Returns on Stocks, Bonds and Bills"</definedName>
    <definedName name="HTML2_5" hidden="1">""</definedName>
    <definedName name="HTML2_6" localSheetId="8" hidden="1">-4146</definedName>
    <definedName name="HTML2_6" hidden="1">1</definedName>
    <definedName name="HTML2_7" localSheetId="8" hidden="1">-4146</definedName>
    <definedName name="HTML2_7" hidden="1">1</definedName>
    <definedName name="HTML2_8" localSheetId="8" hidden="1">"5/02/1997"</definedName>
    <definedName name="HTML2_8" hidden="1">"2/3/98"</definedName>
    <definedName name="HTML2_9" localSheetId="8" hidden="1">"JUAN CARLOS TORO VALDERRAMA"</definedName>
    <definedName name="HTML2_9" hidden="1">"Aswath Damodaran"</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localSheetId="8" hidden="1">1</definedName>
    <definedName name="HTMLCount" hidden="1">2</definedName>
    <definedName name="htryrt7" localSheetId="4" hidden="1">{"via1",#N/A,TRUE,"general";"via2",#N/A,TRUE,"general";"via3",#N/A,TRUE,"general"}</definedName>
    <definedName name="htryrt7" hidden="1">{"via1",#N/A,TRUE,"general";"via2",#N/A,TRUE,"general";"via3",#N/A,TRUE,"general"}</definedName>
    <definedName name="HUGO">#N/A</definedName>
    <definedName name="HUNCP">[45]Hundimientocontrapozo!$G$7:$L$17</definedName>
    <definedName name="hut">#REF!</definedName>
    <definedName name="hvehiculo" localSheetId="4">#REF!</definedName>
    <definedName name="hvehiculo">#REF!</definedName>
    <definedName name="HY">#REF!</definedName>
    <definedName name="hyhjop" localSheetId="4" hidden="1">{"TAB1",#N/A,TRUE,"GENERAL";"TAB2",#N/A,TRUE,"GENERAL";"TAB3",#N/A,TRUE,"GENERAL";"TAB4",#N/A,TRUE,"GENERAL";"TAB5",#N/A,TRUE,"GENERAL"}</definedName>
    <definedName name="hyhjop" hidden="1">{"TAB1",#N/A,TRUE,"GENERAL";"TAB2",#N/A,TRUE,"GENERAL";"TAB3",#N/A,TRUE,"GENERAL";"TAB4",#N/A,TRUE,"GENERAL";"TAB5",#N/A,TRUE,"GENERAL"}</definedName>
    <definedName name="hyhyh" localSheetId="4" hidden="1">{"TAB1",#N/A,TRUE,"GENERAL";"TAB2",#N/A,TRUE,"GENERAL";"TAB3",#N/A,TRUE,"GENERAL";"TAB4",#N/A,TRUE,"GENERAL";"TAB5",#N/A,TRUE,"GENERAL"}</definedName>
    <definedName name="hyhyh" hidden="1">{"TAB1",#N/A,TRUE,"GENERAL";"TAB2",#N/A,TRUE,"GENERAL";"TAB3",#N/A,TRUE,"GENERAL";"TAB4",#N/A,TRUE,"GENERAL";"TAB5",#N/A,TRUE,"GENERAL"}</definedName>
    <definedName name="hyhyuj">#N/A</definedName>
    <definedName name="HYT" localSheetId="4">#REF!</definedName>
    <definedName name="HYT">#REF!</definedName>
    <definedName name="hytirs" localSheetId="4" hidden="1">{"via1",#N/A,TRUE,"general";"via2",#N/A,TRUE,"general";"via3",#N/A,TRUE,"general"}</definedName>
    <definedName name="hytirs" hidden="1">{"via1",#N/A,TRUE,"general";"via2",#N/A,TRUE,"general";"via3",#N/A,TRUE,"general"}</definedName>
    <definedName name="i" localSheetId="4">#REF!</definedName>
    <definedName name="i">#REF!</definedName>
    <definedName name="I.">#REF!</definedName>
    <definedName name="i0">#REF!</definedName>
    <definedName name="i8i" localSheetId="4" hidden="1">{"TAB1",#N/A,TRUE,"GENERAL";"TAB2",#N/A,TRUE,"GENERAL";"TAB3",#N/A,TRUE,"GENERAL";"TAB4",#N/A,TRUE,"GENERAL";"TAB5",#N/A,TRUE,"GENERAL"}</definedName>
    <definedName name="i8i" hidden="1">{"TAB1",#N/A,TRUE,"GENERAL";"TAB2",#N/A,TRUE,"GENERAL";"TAB3",#N/A,TRUE,"GENERAL";"TAB4",#N/A,TRUE,"GENERAL";"TAB5",#N/A,TRUE,"GENERAL"}</definedName>
    <definedName name="IA">#REF!</definedName>
    <definedName name="IANC" localSheetId="4">[5]INPUTS!$D$20</definedName>
    <definedName name="IANC">#REF!</definedName>
    <definedName name="IB">#REF!</definedName>
    <definedName name="IBA">#REF!</definedName>
    <definedName name="IC">#REF!</definedName>
    <definedName name="Icct">#REF!</definedName>
    <definedName name="id" localSheetId="4">#REF!</definedName>
    <definedName name="id">#REF!</definedName>
    <definedName name="Idioma">#REF!</definedName>
    <definedName name="IF" localSheetId="4">'[196]A. P. U.'!#REF!</definedName>
    <definedName name="IF">#REF!</definedName>
    <definedName name="IFC10MM">#REF!</definedName>
    <definedName name="ig" localSheetId="4">#REF!</definedName>
    <definedName name="Ig">#REF!</definedName>
    <definedName name="IH">#REF!</definedName>
    <definedName name="IHUIU7UTI66R6767">#N/A</definedName>
    <definedName name="ii" localSheetId="4">#REF!</definedName>
    <definedName name="ii" hidden="1">{"TAB1",#N/A,TRUE,"GENERAL";"TAB2",#N/A,TRUE,"GENERAL";"TAB3",#N/A,TRUE,"GENERAL";"TAB4",#N/A,TRUE,"GENERAL";"TAB5",#N/A,TRUE,"GENERAL"}</definedName>
    <definedName name="III" localSheetId="4">#REF!</definedName>
    <definedName name="iii" hidden="1">{"via1",#N/A,TRUE,"general";"via2",#N/A,TRUE,"general";"via3",#N/A,TRUE,"general"}</definedName>
    <definedName name="iiii" localSheetId="4" hidden="1">{"via1",#N/A,TRUE,"general";"via2",#N/A,TRUE,"general";"via3",#N/A,TRUE,"general"}</definedName>
    <definedName name="iiii" hidden="1">{"via1",#N/A,TRUE,"general";"via2",#N/A,TRUE,"general";"via3",#N/A,TRUE,"general"}</definedName>
    <definedName name="IIIIIHHHYYSS">#N/A</definedName>
    <definedName name="IIIIIIIIIIIIIIHHHHHHHHHHHHHHHHGGGGGGGGGGGGGGG">#N/A</definedName>
    <definedName name="IIIIIIIIOOOOOOOOO">#N/A</definedName>
    <definedName name="iiiiiiik" localSheetId="4" hidden="1">{"via1",#N/A,TRUE,"general";"via2",#N/A,TRUE,"general";"via3",#N/A,TRUE,"general"}</definedName>
    <definedName name="iiiiiiik" hidden="1">{"via1",#N/A,TRUE,"general";"via2",#N/A,TRUE,"general";"via3",#N/A,TRUE,"general"}</definedName>
    <definedName name="iiiiuh" localSheetId="4" hidden="1">{"TAB1",#N/A,TRUE,"GENERAL";"TAB2",#N/A,TRUE,"GENERAL";"TAB3",#N/A,TRUE,"GENERAL";"TAB4",#N/A,TRUE,"GENERAL";"TAB5",#N/A,TRUE,"GENERAL"}</definedName>
    <definedName name="iiiiuh" hidden="1">{"TAB1",#N/A,TRUE,"GENERAL";"TAB2",#N/A,TRUE,"GENERAL";"TAB3",#N/A,TRUE,"GENERAL";"TAB4",#N/A,TRUE,"GENERAL";"TAB5",#N/A,TRUE,"GENERAL"}</definedName>
    <definedName name="ik" localSheetId="4">#REF!</definedName>
    <definedName name="ik">#REF!</definedName>
    <definedName name="ikikololp">#N/A</definedName>
    <definedName name="ikj" localSheetId="4">#REF!</definedName>
    <definedName name="ikj">#REF!</definedName>
    <definedName name="iktgvfmu" localSheetId="4" hidden="1">{"TAB1",#N/A,TRUE,"GENERAL";"TAB2",#N/A,TRUE,"GENERAL";"TAB3",#N/A,TRUE,"GENERAL";"TAB4",#N/A,TRUE,"GENERAL";"TAB5",#N/A,TRUE,"GENERAL"}</definedName>
    <definedName name="iktgvfmu" hidden="1">{"TAB1",#N/A,TRUE,"GENERAL";"TAB2",#N/A,TRUE,"GENERAL";"TAB3",#N/A,TRUE,"GENERAL";"TAB4",#N/A,TRUE,"GENERAL";"TAB5",#N/A,TRUE,"GENERAL"}</definedName>
    <definedName name="Im_Un">#REF!</definedName>
    <definedName name="IMP" localSheetId="4">'[21]BCE Y ACTA 049 2011'!$F$141</definedName>
    <definedName name="IMP">#REF!</definedName>
    <definedName name="IMP_UTIL">#REF!</definedName>
    <definedName name="IMP_UTILT">#REF!</definedName>
    <definedName name="IMP_UTISE">#REF!</definedName>
    <definedName name="IMP_UTITL">#REF!</definedName>
    <definedName name="IMP_VTAS">#REF!</definedName>
    <definedName name="Impacto" localSheetId="4">#REF!</definedName>
    <definedName name="IMPACTO">#REF!</definedName>
    <definedName name="IMPANO0">#REF!</definedName>
    <definedName name="ImpdosporMilCostos">#REF!</definedName>
    <definedName name="Impdosxmil">#REF!</definedName>
    <definedName name="ImpPolizasConsultoria">'[89]IMPUESTOS Y VR TOTAL'!$E$39:$E$49</definedName>
    <definedName name="ImpPolizasObra">'[89]IMPUESTOS Y VR TOTAL'!$E$11:$E$24</definedName>
    <definedName name="IMPRE" localSheetId="4">[197]MATERIALES!$D$76</definedName>
    <definedName name="IMPRE">#REF!</definedName>
    <definedName name="IMPRES1">'[41] Foto 1'!#REF!</definedName>
    <definedName name="imprev" localSheetId="4">#REF!</definedName>
    <definedName name="Imprev">#REF!</definedName>
    <definedName name="imprevistos" localSheetId="4">[114]DATOS!$B$17</definedName>
    <definedName name="IMPREVISTOS">#REF!</definedName>
    <definedName name="Imprevistos_mmto_año1">#REF!</definedName>
    <definedName name="Imprima" localSheetId="4">#REF!</definedName>
    <definedName name="Imprima">"#REF!"</definedName>
    <definedName name="IMPRIMIR" localSheetId="4">#REF!</definedName>
    <definedName name="IMPRIMIR">#REF!</definedName>
    <definedName name="Imprimir_área_IM_1">#REF!</definedName>
    <definedName name="imprv">#REF!</definedName>
    <definedName name="IMPUESTO">#REF!</definedName>
    <definedName name="ImpuestoCostos">#REF!</definedName>
    <definedName name="impuestos" localSheetId="8" hidden="1">{"'Sheet1'!$A$1:$G$85"}</definedName>
    <definedName name="Impuestos" localSheetId="4">#REF!</definedName>
    <definedName name="impuestos" hidden="1">{"'Sheet1'!$A$1:$G$85"}</definedName>
    <definedName name="IMPULSIONALCANTARILLADOTABLA1.10">'[5]INFORMACIÓN REFERENCIA'!$B$441:$F$452</definedName>
    <definedName name="Incomepb" hidden="1">#REF!</definedName>
    <definedName name="INCONTERMS">[198]LISTAS!#REF!</definedName>
    <definedName name="Increm">#REF!</definedName>
    <definedName name="incremento">#REF!</definedName>
    <definedName name="INCREMENTO1">'[199]CAT-D7H'!$R$3</definedName>
    <definedName name="INCREMENTO2">'[199]CAT-D7H'!$S$3</definedName>
    <definedName name="INCREMENTO3">'[199]CAT-D7H'!$T$3</definedName>
    <definedName name="IncrementoCanon">#REF!</definedName>
    <definedName name="incrustaciones">[73]lisprecios!#REF!</definedName>
    <definedName name="INCSTMT_DETAIL">#REF!</definedName>
    <definedName name="IND" localSheetId="4">[200]items!$C$4:$J$247</definedName>
    <definedName name="IND">#N/A</definedName>
    <definedName name="IND_CALIDAD">#REF!</definedName>
    <definedName name="INDEX">'[201]Presupuesto 2003'!#REF!</definedName>
    <definedName name="Index.">'[201]Presupuesto 2003'!#REF!</definedName>
    <definedName name="INDEXa">'[201]Presupuesto 2003'!#REF!</definedName>
    <definedName name="INDEXACIÓN">'[201]Presupuesto 2003'!#REF!</definedName>
    <definedName name="INDI">#REF!</definedName>
    <definedName name="INDICA">#REF!</definedName>
    <definedName name="indicador">#REF!</definedName>
    <definedName name="INDICADORES">#REF!</definedName>
    <definedName name="INDICE" localSheetId="4">[144]INDICE!$A:$IV</definedName>
    <definedName name="INDICE">#REF!</definedName>
    <definedName name="INDICEPRECIOSCONSUMIDOR">[5]REFERENCIAS!$A$28:$E$112</definedName>
    <definedName name="INDIREC">#REF!</definedName>
    <definedName name="indirectos" localSheetId="4">#REF!</definedName>
    <definedName name="indirectos">#REF!</definedName>
    <definedName name="INDJA1">#REF!</definedName>
    <definedName name="INDPYG9698" hidden="1">{#N/A,#N/A,FALSE,"Costos Productos 6A";#N/A,#N/A,FALSE,"Costo Unitario Total H-94-12"}</definedName>
    <definedName name="INF" localSheetId="4">#REF!</definedName>
    <definedName name="inf">#REF!</definedName>
    <definedName name="INFF">#REF!</definedName>
    <definedName name="INFG" localSheetId="4">#REF!</definedName>
    <definedName name="INFG">#REF!</definedName>
    <definedName name="infi">#REF!</definedName>
    <definedName name="INFO">!$G$1:$K$8</definedName>
    <definedName name="ING">#REF!</definedName>
    <definedName name="ING_FBC">#REF!</definedName>
    <definedName name="INGENIER" hidden="1">{#N/A,#N/A,FALSE,"DITCAR";#N/A,#N/A,FALSE,"a1";#N/A,#N/A,FALSE,"a2";#N/A,#N/A,FALSE,"a3";#N/A,#N/A,FALSE,"a4";#N/A,#N/A,FALSE,"a4a";#N/A,#N/A,FALSE,"a4B";#N/A,#N/A,FALSE,"a4C";#N/A,#N/A,FALSE,"A5a ";#N/A,#N/A,FALSE,"A5b";#N/A,#N/A,FALSE,"A6A";#N/A,#N/A,FALSE,"A6B";#N/A,#N/A,FALSE,"A6C";#N/A,#N/A,FALSE,"04PG12NB"}</definedName>
    <definedName name="INGREHIS" hidden="1">{#N/A,#N/A,FALSE,"CIBHA05A";#N/A,#N/A,FALSE,"CIBHA05B"}</definedName>
    <definedName name="ingresos">#REF!</definedName>
    <definedName name="IngresosMinimos">#REF!</definedName>
    <definedName name="INI_CEMENTO">#REF!</definedName>
    <definedName name="INI_CONCRETOS">#REF!</definedName>
    <definedName name="INI_FORMALETA">#REF!</definedName>
    <definedName name="INI_GRAVA">#REF!</definedName>
    <definedName name="INI_OTROS">#REF!</definedName>
    <definedName name="INIANA">#REF!</definedName>
    <definedName name="IniCeldaDtfRapida">#REF!</definedName>
    <definedName name="inicial">#REF!</definedName>
    <definedName name="INICIO" localSheetId="4">[37]Programacion!$Q$3</definedName>
    <definedName name="INICIO">#REF!</definedName>
    <definedName name="INICIOPPTO">#REF!</definedName>
    <definedName name="INIDEUDA">#REF!</definedName>
    <definedName name="INIOBRA">#REF!</definedName>
    <definedName name="InitFleet">#REF!</definedName>
    <definedName name="InitPurch">#REF!</definedName>
    <definedName name="inme">#REF!</definedName>
    <definedName name="INMEL">#REF!</definedName>
    <definedName name="inn">#REF!</definedName>
    <definedName name="ins">[202]insumos!$A$8:$A$40</definedName>
    <definedName name="INSPOS">#REF!</definedName>
    <definedName name="Instalacion">#N/A</definedName>
    <definedName name="Instalación_TM_incluye15Breake">'[77]L. MAT.'!#REF!</definedName>
    <definedName name="INSTALACIONES_HIDRAULICAS">#N/A</definedName>
    <definedName name="instalaciontuberia3">#REF!</definedName>
    <definedName name="INSTALENTE">[39]EQUIPO!$F$127</definedName>
    <definedName name="INSTALH">[39]EQUIPO!$F$251</definedName>
    <definedName name="INSTALSUPE">[39]EQUIPO!$F$169</definedName>
    <definedName name="INSTR_DATABASE">#REF!</definedName>
    <definedName name="INSTRUMENTS">#REF!</definedName>
    <definedName name="INSU">[203]INSUMOS!$A$1:$E$65536</definedName>
    <definedName name="INSUBANCO">[75]INSUMOS!$A$2:$D$6979</definedName>
    <definedName name="INSULATION">#REF!</definedName>
    <definedName name="INSUMO">'[204]Base Datos Insumos'!$A$4:$B$483</definedName>
    <definedName name="INSUMOS" localSheetId="4">'[204]Base Datos Insumos'!$A$4:$B$483</definedName>
    <definedName name="INSUMOS">#REF!</definedName>
    <definedName name="Insumos_auxiliares">#REF!</definedName>
    <definedName name="Insumos_basicos">#REF!</definedName>
    <definedName name="INSUMOSTOTAL">#REF!</definedName>
    <definedName name="InsuranceRate">[98]Parameters!$K$16</definedName>
    <definedName name="Int" localSheetId="4">#REF!</definedName>
    <definedName name="Int">#REF!</definedName>
    <definedName name="INT34.5">#REF!</definedName>
    <definedName name="intCosteoMmto">#REF!</definedName>
    <definedName name="intDiasPagoFactura">#REF!</definedName>
    <definedName name="intensidad">#REF!</definedName>
    <definedName name="Intercambiadores">[27]HHp3!$FB$4:$FB$65536</definedName>
    <definedName name="Interest_Rate" localSheetId="4">#REF!</definedName>
    <definedName name="Interest_Rate">#REF!</definedName>
    <definedName name="InterestRate">[98]Parameters!$K$15</definedName>
    <definedName name="Interruptor_sencillo">'[66]LISTADO '!$F$81</definedName>
    <definedName name="interventor">#REF!</definedName>
    <definedName name="Interventores">#REF!</definedName>
    <definedName name="INTFIN">#REF!</definedName>
    <definedName name="intFrecIncremInsumosAno">#REF!</definedName>
    <definedName name="intFrecInctoMmtoAno">#REF!</definedName>
    <definedName name="intMesBenTributario">#REF!</definedName>
    <definedName name="intMesCruzarIva">#REF!</definedName>
    <definedName name="intMesInicioIncremInsumosAno">#REF!</definedName>
    <definedName name="intMesRevFinCont">#REF!</definedName>
    <definedName name="intPlazoVariable1">#REF!</definedName>
    <definedName name="intPlazoVariable2">#REF!</definedName>
    <definedName name="intPlazoVariable3">#REF!</definedName>
    <definedName name="IntRendCombKmGl">#REF!</definedName>
    <definedName name="IntTipoMmto">#REF!</definedName>
    <definedName name="INV_11" localSheetId="4">#REF!</definedName>
    <definedName name="INV_11">#REF!</definedName>
    <definedName name="INV_LT">#REF!</definedName>
    <definedName name="INV_SE">#REF!</definedName>
    <definedName name="INV_TEL">#REF!</definedName>
    <definedName name="Io" localSheetId="4">#REF!</definedName>
    <definedName name="IO">#REF!</definedName>
    <definedName name="IOPIOU" hidden="1">{#N/A,#N/A,FALSE,"Costos Productos 6A";#N/A,#N/A,FALSE,"Costo Unitario Total H-94-12"}</definedName>
    <definedName name="IOUHH">[0]!err</definedName>
    <definedName name="IPC">[5]REFERENCIAS!$A$27:$E$112</definedName>
    <definedName name="IPC_2012">#REF!</definedName>
    <definedName name="IPD" localSheetId="4">'[21]BCE Y ACTA 049 2011'!$E$137</definedName>
    <definedName name="ipd">#REF!</definedName>
    <definedName name="IPP">#REF!</definedName>
    <definedName name="IQ_ACCOUNT_CHANGE" hidden="1">"c1449"</definedName>
    <definedName name="IQ_ACCOUNTS_PAY" hidden="1">"c1343"</definedName>
    <definedName name="IQ_ACCR_INT_PAY" hidden="1">"c1"</definedName>
    <definedName name="IQ_ACCR_INT_PAY_CF" hidden="1">"c2"</definedName>
    <definedName name="IQ_ACCR_INT_RECEIV" hidden="1">"c3"</definedName>
    <definedName name="IQ_ACCR_INT_RECEIV_CF" hidden="1">"c4"</definedName>
    <definedName name="IQ_ACCRUED_EXP" hidden="1">"c1341"</definedName>
    <definedName name="IQ_ACCT_RECV_10YR_ANN_GROWTH" hidden="1">"c1924"</definedName>
    <definedName name="IQ_ACCT_RECV_1YR_ANN_GROWTH" hidden="1">"c1919"</definedName>
    <definedName name="IQ_ACCT_RECV_2YR_ANN_GROWTH" hidden="1">"c1920"</definedName>
    <definedName name="IQ_ACCT_RECV_3YR_ANN_GROWTH" hidden="1">"c1921"</definedName>
    <definedName name="IQ_ACCT_RECV_5YR_ANN_GROWTH" hidden="1">"c1922"</definedName>
    <definedName name="IQ_ACCT_RECV_7YR_ANN_GROWTH" hidden="1">"c1923"</definedName>
    <definedName name="IQ_ACCUM_DEP" hidden="1">"c1340"</definedName>
    <definedName name="IQ_ACCUMULATED_PENSION_OBLIGATION" hidden="1">"c2244"</definedName>
    <definedName name="IQ_ACCUMULATED_PENSION_OBLIGATION_DOMESTIC" hidden="1">"c2657"</definedName>
    <definedName name="IQ_ACCUMULATED_PENSION_OBLIGATION_FOREIGN" hidden="1">"c2665"</definedName>
    <definedName name="IQ_ACQ_COST_SUB" hidden="1">"c2125"</definedName>
    <definedName name="IQ_ACQ_COSTS_CAPITALIZED" hidden="1">"c5"</definedName>
    <definedName name="IQ_ACQUIRE_REAL_ESTATE_CF" hidden="1">"c6"</definedName>
    <definedName name="IQ_ACQUISITION_RE_ASSETS" hidden="1">"c1628"</definedName>
    <definedName name="IQ_AD" hidden="1">"c7"</definedName>
    <definedName name="IQ_ADD_PAID_IN" hidden="1">"c1344"</definedName>
    <definedName name="IQ_ADJ_AVG_BANK_ASSETS" hidden="1">"c2671"</definedName>
    <definedName name="IQ_ADMIN_RATIO" hidden="1">"c2784"</definedName>
    <definedName name="IQ_ADVERTISING" hidden="1">"c2246"</definedName>
    <definedName name="IQ_ADVERTISING_MARKETING" hidden="1">"c1566"</definedName>
    <definedName name="IQ_AE" hidden="1">"c8"</definedName>
    <definedName name="IQ_AE_BNK" hidden="1">"c9"</definedName>
    <definedName name="IQ_AE_BR" hidden="1">"c10"</definedName>
    <definedName name="IQ_AE_FIN" hidden="1">"c11"</definedName>
    <definedName name="IQ_AE_INS" hidden="1">"c12"</definedName>
    <definedName name="IQ_AE_REIT" hidden="1">"c13"</definedName>
    <definedName name="IQ_AE_UTI" hidden="1">"c14"</definedName>
    <definedName name="IQ_AH_EARNED" hidden="1">"c2744"</definedName>
    <definedName name="IQ_AH_POLICY_BENEFITS_EXP" hidden="1">"c2789"</definedName>
    <definedName name="IQ_AIR_AIRPLANES_NOT_IN_SERVICE" hidden="1">"c2842"</definedName>
    <definedName name="IQ_AIR_AIRPLANES_SUBLEASED" hidden="1">"c2841"</definedName>
    <definedName name="IQ_AIR_ASK" hidden="1">"c2813"</definedName>
    <definedName name="IQ_AIR_ASK_INCREASE" hidden="1">"c2826"</definedName>
    <definedName name="IQ_AIR_ASM" hidden="1">"c2812"</definedName>
    <definedName name="IQ_AIR_ASM_INCREASE" hidden="1">"c2825"</definedName>
    <definedName name="IQ_AIR_AVG_AGE" hidden="1">"c2843"</definedName>
    <definedName name="IQ_AIR_BREAK_EVEN_FACTOR" hidden="1">"c2822"</definedName>
    <definedName name="IQ_AIR_CAPITAL_LEASE" hidden="1">"c2833"</definedName>
    <definedName name="IQ_AIR_COMPLETION_FACTOR" hidden="1">"c2824"</definedName>
    <definedName name="IQ_AIR_ENPLANED_PSGRS" hidden="1">"c2809"</definedName>
    <definedName name="IQ_AIR_FUEL_CONSUMED" hidden="1">"c2806"</definedName>
    <definedName name="IQ_AIR_FUEL_CONSUMED_L" hidden="1">"c2807"</definedName>
    <definedName name="IQ_AIR_FUEL_COST" hidden="1">"c2803"</definedName>
    <definedName name="IQ_AIR_FUEL_COST_L" hidden="1">"c2804"</definedName>
    <definedName name="IQ_AIR_FUEL_EXP" hidden="1">"c2802"</definedName>
    <definedName name="IQ_AIR_FUEL_EXP_PERCENT" hidden="1">"c2805"</definedName>
    <definedName name="IQ_AIR_LEASED" hidden="1">"c2835"</definedName>
    <definedName name="IQ_AIR_LOAD_FACTOR" hidden="1">"c2823"</definedName>
    <definedName name="IQ_AIR_NEW_AIRPLANES" hidden="1">"c2839"</definedName>
    <definedName name="IQ_AIR_OPER_EXP_ASK" hidden="1">"c2821"</definedName>
    <definedName name="IQ_AIR_OPER_EXP_ASM" hidden="1">"c2820"</definedName>
    <definedName name="IQ_AIR_OPER_LEASE" hidden="1">"c2834"</definedName>
    <definedName name="IQ_AIR_OPER_REV_YIELD_ASK" hidden="1">"c2819"</definedName>
    <definedName name="IQ_AIR_OPER_REV_YIELD_ASM" hidden="1">"c2818"</definedName>
    <definedName name="IQ_AIR_OPTIONS" hidden="1">"c2837"</definedName>
    <definedName name="IQ_AIR_ORDERS" hidden="1">"c2836"</definedName>
    <definedName name="IQ_AIR_OWNED" hidden="1">"c2832"</definedName>
    <definedName name="IQ_AIR_PSGR_REV_YIELD_ASK" hidden="1">"c2817"</definedName>
    <definedName name="IQ_AIR_PSGR_REV_YIELD_ASM" hidden="1">"c2816"</definedName>
    <definedName name="IQ_AIR_PSGR_REV_YIELD_RPK" hidden="1">"c2815"</definedName>
    <definedName name="IQ_AIR_PSGR_REV_YIELD_RPM" hidden="1">"c2814"</definedName>
    <definedName name="IQ_AIR_PURCHASE_RIGHTS" hidden="1">"c2838"</definedName>
    <definedName name="IQ_AIR_RETIRED_AIRPLANES" hidden="1">"c2840"</definedName>
    <definedName name="IQ_AIR_REV_PSGRS_CARRIED" hidden="1">"c2808"</definedName>
    <definedName name="IQ_AIR_REV_SCHEDULED_SERVICE" hidden="1">"c2830"</definedName>
    <definedName name="IQ_AIR_RPK" hidden="1">"c2811"</definedName>
    <definedName name="IQ_AIR_RPM" hidden="1">"c2810"</definedName>
    <definedName name="IQ_AIR_STAGE_LENGTH" hidden="1">"c2828"</definedName>
    <definedName name="IQ_AIR_STAGE_LENGTH_KM" hidden="1">"c2829"</definedName>
    <definedName name="IQ_AIR_TOTAL" hidden="1">"c2831"</definedName>
    <definedName name="IQ_AIR_UTILIZATION" hidden="1">"c2827"</definedName>
    <definedName name="IQ_ALLOW_BORROW_CONST" hidden="1">"c15"</definedName>
    <definedName name="IQ_ALLOW_CONST" hidden="1">"c1342"</definedName>
    <definedName name="IQ_ALLOW_DOUBT_ACCT" hidden="1">"c2092"</definedName>
    <definedName name="IQ_ALLOW_EQUITY_CONST" hidden="1">"c16"</definedName>
    <definedName name="IQ_ALLOW_LL" hidden="1">"c17"</definedName>
    <definedName name="IQ_ALLOWANCE_10YR_ANN_GROWTH" hidden="1">"c18"</definedName>
    <definedName name="IQ_ALLOWANCE_1YR_ANN_GROWTH" hidden="1">"c19"</definedName>
    <definedName name="IQ_ALLOWANCE_2YR_ANN_GROWTH" hidden="1">"c20"</definedName>
    <definedName name="IQ_ALLOWANCE_3YR_ANN_GROWTH" hidden="1">"c21"</definedName>
    <definedName name="IQ_ALLOWANCE_5YR_ANN_GROWTH" hidden="1">"c22"</definedName>
    <definedName name="IQ_ALLOWANCE_7YR_ANN_GROWTH" hidden="1">"c23"</definedName>
    <definedName name="IQ_ALLOWANCE_CHARGE_OFFS" hidden="1">"c24"</definedName>
    <definedName name="IQ_ALLOWANCE_NON_PERF_LOANS" hidden="1">"c25"</definedName>
    <definedName name="IQ_ALLOWANCE_TOTAL_LOANS" hidden="1">"c26"</definedName>
    <definedName name="IQ_AMORTIZATION" hidden="1">"c1591"</definedName>
    <definedName name="IQ_AMT_OUT" hidden="1">"c2145"</definedName>
    <definedName name="IQ_ANNU_DISTRIBUTION_UNIT" hidden="1">"c3004"</definedName>
    <definedName name="IQ_ANNUALIZED_DIVIDEND" hidden="1">"c1579"</definedName>
    <definedName name="IQ_ANNUITY_LIAB" hidden="1">"c27"</definedName>
    <definedName name="IQ_ANNUITY_PAY" hidden="1">"c28"</definedName>
    <definedName name="IQ_ANNUITY_POLICY_EXP" hidden="1">"c29"</definedName>
    <definedName name="IQ_ANNUITY_REC" hidden="1">"c30"</definedName>
    <definedName name="IQ_ANNUITY_REV" hidden="1">"c31"</definedName>
    <definedName name="IQ_AP" hidden="1">"c32"</definedName>
    <definedName name="IQ_AP_BNK" hidden="1">"c33"</definedName>
    <definedName name="IQ_AP_BR" hidden="1">"c34"</definedName>
    <definedName name="IQ_AP_FIN" hidden="1">"c35"</definedName>
    <definedName name="IQ_AP_INS" hidden="1">"c36"</definedName>
    <definedName name="IQ_AP_REIT" hidden="1">"c37"</definedName>
    <definedName name="IQ_AP_UTI" hidden="1">"c38"</definedName>
    <definedName name="IQ_APIC" hidden="1">"c39"</definedName>
    <definedName name="IQ_AR" hidden="1">"c40"</definedName>
    <definedName name="IQ_AR_BR" hidden="1">"c41"</definedName>
    <definedName name="IQ_AR_LT" hidden="1">"c42"</definedName>
    <definedName name="IQ_AR_REIT" hidden="1">"c43"</definedName>
    <definedName name="IQ_AR_TURNS" hidden="1">"c44"</definedName>
    <definedName name="IQ_AR_UTI" hidden="1">"c45"</definedName>
    <definedName name="IQ_ARPU" hidden="1">"c2126"</definedName>
    <definedName name="IQ_ASSET_MGMT_FEE" hidden="1">"c46"</definedName>
    <definedName name="IQ_ASSET_TURNS" hidden="1">"c47"</definedName>
    <definedName name="IQ_ASSET_WRITEDOWN" hidden="1">"c48"</definedName>
    <definedName name="IQ_ASSET_WRITEDOWN_BNK" hidden="1">"c49"</definedName>
    <definedName name="IQ_ASSET_WRITEDOWN_BR" hidden="1">"c50"</definedName>
    <definedName name="IQ_ASSET_WRITEDOWN_CF" hidden="1">"c51"</definedName>
    <definedName name="IQ_ASSET_WRITEDOWN_CF_BNK" hidden="1">"c52"</definedName>
    <definedName name="IQ_ASSET_WRITEDOWN_CF_BR" hidden="1">"c53"</definedName>
    <definedName name="IQ_ASSET_WRITEDOWN_CF_FIN" hidden="1">"c54"</definedName>
    <definedName name="IQ_ASSET_WRITEDOWN_CF_INS" hidden="1">"c55"</definedName>
    <definedName name="IQ_ASSET_WRITEDOWN_CF_REIT" hidden="1">"c56"</definedName>
    <definedName name="IQ_ASSET_WRITEDOWN_CF_UTI" hidden="1">"c57"</definedName>
    <definedName name="IQ_ASSET_WRITEDOWN_FIN" hidden="1">"c58"</definedName>
    <definedName name="IQ_ASSET_WRITEDOWN_INS" hidden="1">"c59"</definedName>
    <definedName name="IQ_ASSET_WRITEDOWN_REIT" hidden="1">"c60"</definedName>
    <definedName name="IQ_ASSET_WRITEDOWN_UTI" hidden="1">"c61"</definedName>
    <definedName name="IQ_ASSETS_CAP_LEASE_DEPR" hidden="1">"c2068"</definedName>
    <definedName name="IQ_ASSETS_CAP_LEASE_GROSS" hidden="1">"c2069"</definedName>
    <definedName name="IQ_ASSETS_OPER_LEASE_DEPR" hidden="1">"c2070"</definedName>
    <definedName name="IQ_ASSETS_OPER_LEASE_GROSS" hidden="1">"c2071"</definedName>
    <definedName name="IQ_ASSUMED_AH_EARNED" hidden="1">"c2741"</definedName>
    <definedName name="IQ_ASSUMED_EARNED" hidden="1">"c2731"</definedName>
    <definedName name="IQ_ASSUMED_LIFE_EARNED" hidden="1">"c2736"</definedName>
    <definedName name="IQ_ASSUMED_LIFE_IN_FORCE" hidden="1">"c2766"</definedName>
    <definedName name="IQ_ASSUMED_PC_EARNED" hidden="1">"c2746"</definedName>
    <definedName name="IQ_ASSUMED_WRITTEN" hidden="1">"c2725"</definedName>
    <definedName name="IQ_AUDITOR_NAME" hidden="1">"c1539"</definedName>
    <definedName name="IQ_AUDITOR_OPINION" hidden="1">"c1540"</definedName>
    <definedName name="IQ_AUTO_WRITTEN" hidden="1">"c62"</definedName>
    <definedName name="IQ_AVG_BANK_ASSETS" hidden="1">"c2072"</definedName>
    <definedName name="IQ_AVG_BANK_LOANS" hidden="1">"c2073"</definedName>
    <definedName name="IQ_AVG_BROKER_REC" hidden="1">"c63"</definedName>
    <definedName name="IQ_AVG_BROKER_REC_NO" hidden="1">"c64"</definedName>
    <definedName name="IQ_AVG_DAILY_VOL" hidden="1">"c65"</definedName>
    <definedName name="IQ_AVG_INT_BEAR_LIAB" hidden="1">"c66"</definedName>
    <definedName name="IQ_AVG_INT_BEAR_LIAB_10YR_ANN_GROWTH" hidden="1">"c67"</definedName>
    <definedName name="IQ_AVG_INT_BEAR_LIAB_1YR_ANN_GROWTH" hidden="1">"c68"</definedName>
    <definedName name="IQ_AVG_INT_BEAR_LIAB_2YR_ANN_GROWTH" hidden="1">"c69"</definedName>
    <definedName name="IQ_AVG_INT_BEAR_LIAB_3YR_ANN_GROWTH" hidden="1">"c70"</definedName>
    <definedName name="IQ_AVG_INT_BEAR_LIAB_5YR_ANN_GROWTH" hidden="1">"c71"</definedName>
    <definedName name="IQ_AVG_INT_BEAR_LIAB_7YR_ANN_GROWTH" hidden="1">"c72"</definedName>
    <definedName name="IQ_AVG_INT_EARN_ASSETS" hidden="1">"c73"</definedName>
    <definedName name="IQ_AVG_INT_EARN_ASSETS_10YR_ANN_GROWTH" hidden="1">"c74"</definedName>
    <definedName name="IQ_AVG_INT_EARN_ASSETS_1YR_ANN_GROWTH" hidden="1">"c75"</definedName>
    <definedName name="IQ_AVG_INT_EARN_ASSETS_2YR_ANN_GROWTH" hidden="1">"c76"</definedName>
    <definedName name="IQ_AVG_INT_EARN_ASSETS_3YR_ANN_GROWTH" hidden="1">"c77"</definedName>
    <definedName name="IQ_AVG_INT_EARN_ASSETS_5YR_ANN_GROWTH" hidden="1">"c78"</definedName>
    <definedName name="IQ_AVG_INT_EARN_ASSETS_7YR_ANN_GROWTH" hidden="1">"c79"</definedName>
    <definedName name="IQ_AVG_MKTCAP" hidden="1">"c80"</definedName>
    <definedName name="IQ_AVG_PRICE" hidden="1">"c81"</definedName>
    <definedName name="IQ_AVG_SHAREOUTSTANDING" hidden="1">"c83"</definedName>
    <definedName name="IQ_AVG_TEV" hidden="1">"c84"</definedName>
    <definedName name="IQ_AVG_VOLUME" hidden="1">"c1346"</definedName>
    <definedName name="IQ_BANK_DEBT" hidden="1">"c2544"</definedName>
    <definedName name="IQ_BANK_DEBT_PCT" hidden="1">"c2545"</definedName>
    <definedName name="IQ_BASIC_EPS_EXCL" hidden="1">"c85"</definedName>
    <definedName name="IQ_BASIC_EPS_INCL" hidden="1">"c86"</definedName>
    <definedName name="IQ_BASIC_NORMAL_EPS" hidden="1">"c1592"</definedName>
    <definedName name="IQ_BASIC_WEIGHT" hidden="1">"c87"</definedName>
    <definedName name="IQ_BENCHMARK_SECURITY" hidden="1">"c2154"</definedName>
    <definedName name="IQ_BENCHMARK_SPRD" hidden="1">"c2153"</definedName>
    <definedName name="IQ_BETA" hidden="1">"c2133"</definedName>
    <definedName name="IQ_BETA_1YR" hidden="1">"c1966"</definedName>
    <definedName name="IQ_BETA_1YR_RSQ" hidden="1">"c2132"</definedName>
    <definedName name="IQ_BETA_2YR" hidden="1">"c1965"</definedName>
    <definedName name="IQ_BETA_2YR_RSQ" hidden="1">"c2131"</definedName>
    <definedName name="IQ_BETA_5YR" hidden="1">"c88"</definedName>
    <definedName name="IQ_BETA_5YR_RSQ" hidden="1">"c2130"</definedName>
    <definedName name="IQ_BIG_INT_BEAR_CD" hidden="1">"c89"</definedName>
    <definedName name="IQ_BOARD_MEMBER" hidden="1">"c96"</definedName>
    <definedName name="IQ_BOARD_MEMBER_BACKGROUND" hidden="1">"c2101"</definedName>
    <definedName name="IQ_BOARD_MEMBER_TITLE" hidden="1">"c97"</definedName>
    <definedName name="IQ_BOND_COUPON" hidden="1">"c2183"</definedName>
    <definedName name="IQ_BOND_COUPON_TYPE" hidden="1">"c2184"</definedName>
    <definedName name="IQ_BOND_PRICE" hidden="1">"c2162"</definedName>
    <definedName name="IQ_BROK_COMISSION" hidden="1">"c98"</definedName>
    <definedName name="IQ_BUILDINGS" hidden="1">"c99"</definedName>
    <definedName name="IQ_BUSINESS_DESCRIPTION" hidden="1">"c322"</definedName>
    <definedName name="IQ_BV_OVER_SHARES" hidden="1">"c1349"</definedName>
    <definedName name="IQ_BV_SHARE" hidden="1">"c100"</definedName>
    <definedName name="IQ_CABLE_ARPU" hidden="1">"c2869"</definedName>
    <definedName name="IQ_CABLE_ARPU_ANALOG" hidden="1">"c2864"</definedName>
    <definedName name="IQ_CABLE_ARPU_BASIC" hidden="1">"c2866"</definedName>
    <definedName name="IQ_CABLE_ARPU_BBAND" hidden="1">"c2867"</definedName>
    <definedName name="IQ_CABLE_ARPU_DIG" hidden="1">"c2865"</definedName>
    <definedName name="IQ_CABLE_ARPU_PHONE" hidden="1">"c2868"</definedName>
    <definedName name="IQ_CABLE_BASIC_PENETRATION" hidden="1">"c2850"</definedName>
    <definedName name="IQ_CABLE_BBAND_PENETRATION" hidden="1">"c2852"</definedName>
    <definedName name="IQ_CABLE_BBAND_PENETRATION_THP" hidden="1">"c2851"</definedName>
    <definedName name="IQ_CABLE_CHURN" hidden="1">"c2874"</definedName>
    <definedName name="IQ_CABLE_CHURN_BASIC" hidden="1">"c2871"</definedName>
    <definedName name="IQ_CABLE_CHURN_BBAND" hidden="1">"c2872"</definedName>
    <definedName name="IQ_CABLE_CHURN_DIG" hidden="1">"c2870"</definedName>
    <definedName name="IQ_CABLE_CHURN_PHONE" hidden="1">"c2873"</definedName>
    <definedName name="IQ_CABLE_HOMES_PER_MILE" hidden="1">"c2849"</definedName>
    <definedName name="IQ_CABLE_HP_BBAND" hidden="1">"c2845"</definedName>
    <definedName name="IQ_CABLE_HP_DIG" hidden="1">"c2844"</definedName>
    <definedName name="IQ_CABLE_HP_PHONE" hidden="1">"c2846"</definedName>
    <definedName name="IQ_CABLE_MILES_PASSED" hidden="1">"c2848"</definedName>
    <definedName name="IQ_CABLE_OTHER_REV" hidden="1">"c2882"</definedName>
    <definedName name="IQ_CABLE_PHONE_PENETRATION" hidden="1">"c2853"</definedName>
    <definedName name="IQ_CABLE_PROGRAMMING_COSTS" hidden="1">"c2884"</definedName>
    <definedName name="IQ_CABLE_REV_ADVERT" hidden="1">"c2880"</definedName>
    <definedName name="IQ_CABLE_REV_ANALOG" hidden="1">"c2875"</definedName>
    <definedName name="IQ_CABLE_REV_BASIC" hidden="1">"c2877"</definedName>
    <definedName name="IQ_CABLE_REV_BBAND" hidden="1">"c2878"</definedName>
    <definedName name="IQ_CABLE_REV_COMMERCIAL" hidden="1">"c2881"</definedName>
    <definedName name="IQ_CABLE_REV_DIG" hidden="1">"c2876"</definedName>
    <definedName name="IQ_CABLE_REV_PHONE" hidden="1">"c2879"</definedName>
    <definedName name="IQ_CABLE_RGU" hidden="1">"c2863"</definedName>
    <definedName name="IQ_CABLE_SUBS_ANALOG" hidden="1">"c2855"</definedName>
    <definedName name="IQ_CABLE_SUBS_BASIC" hidden="1">"c2857"</definedName>
    <definedName name="IQ_CABLE_SUBS_BBAND" hidden="1">"c2858"</definedName>
    <definedName name="IQ_CABLE_SUBS_BUNDLED" hidden="1">"c2861"</definedName>
    <definedName name="IQ_CABLE_SUBS_DIG" hidden="1">"c2856"</definedName>
    <definedName name="IQ_CABLE_SUBS_NON_VIDEO" hidden="1">"c2860"</definedName>
    <definedName name="IQ_CABLE_SUBS_PHONE" hidden="1">"c2859"</definedName>
    <definedName name="IQ_CABLE_SUBS_TOTAL" hidden="1">"c2862"</definedName>
    <definedName name="IQ_CABLE_THP" hidden="1">"c2847"</definedName>
    <definedName name="IQ_CABLE_TOTAL_PENETRATION" hidden="1">"c2854"</definedName>
    <definedName name="IQ_CABLE_TOTAL_REV" hidden="1">"c2883"</definedName>
    <definedName name="IQ_CAL_Q" hidden="1">"c101"</definedName>
    <definedName name="IQ_CAL_Y" hidden="1">"c102"</definedName>
    <definedName name="IQ_CALL_DATE_SCHEDULE" hidden="1">"c2481"</definedName>
    <definedName name="IQ_CALL_FEATURE" hidden="1">"c2197"</definedName>
    <definedName name="IQ_CALL_PRICE_SCHEDULE" hidden="1">"c2482"</definedName>
    <definedName name="IQ_CALLABLE" hidden="1">"c2196"</definedName>
    <definedName name="IQ_CAPEX" hidden="1">"c103"</definedName>
    <definedName name="IQ_CAPEX_10YR_ANN_GROWTH" hidden="1">"c104"</definedName>
    <definedName name="IQ_CAPEX_1YR_ANN_GROWTH" hidden="1">"c105"</definedName>
    <definedName name="IQ_CAPEX_2YR_ANN_GROWTH" hidden="1">"c106"</definedName>
    <definedName name="IQ_CAPEX_3YR_ANN_GROWTH" hidden="1">"c107"</definedName>
    <definedName name="IQ_CAPEX_5YR_ANN_GROWTH" hidden="1">"c108"</definedName>
    <definedName name="IQ_CAPEX_7YR_ANN_GROWTH" hidden="1">"c109"</definedName>
    <definedName name="IQ_CAPEX_BNK" hidden="1">"c110"</definedName>
    <definedName name="IQ_CAPEX_BR" hidden="1">"c111"</definedName>
    <definedName name="IQ_CAPEX_FIN" hidden="1">"c112"</definedName>
    <definedName name="IQ_CAPEX_INS" hidden="1">"c113"</definedName>
    <definedName name="IQ_CAPEX_UTI" hidden="1">"c114"</definedName>
    <definedName name="IQ_CAPITAL_LEASE" hidden="1">"c1350"</definedName>
    <definedName name="IQ_CAPITAL_LEASES" hidden="1">"c115"</definedName>
    <definedName name="IQ_CAPITAL_LEASES_TOTAL" hidden="1">"c3031"</definedName>
    <definedName name="IQ_CAPITAL_LEASES_TOTAL_PCT" hidden="1">"c2506"</definedName>
    <definedName name="IQ_CAPITALIZED_INTEREST" hidden="1">"c2076"</definedName>
    <definedName name="IQ_CASH" hidden="1">"c1458"</definedName>
    <definedName name="IQ_CASH_ACQUIRE_CF" hidden="1">"c1630"</definedName>
    <definedName name="IQ_CASH_CONVERSION" hidden="1">"c117"</definedName>
    <definedName name="IQ_CASH_DUE_BANKS" hidden="1">"c1351"</definedName>
    <definedName name="IQ_CASH_EQUIV" hidden="1">"c118"</definedName>
    <definedName name="IQ_CASH_FINAN" hidden="1">"c119"</definedName>
    <definedName name="IQ_CASH_INTEREST" hidden="1">"c120"</definedName>
    <definedName name="IQ_CASH_INVEST" hidden="1">"c121"</definedName>
    <definedName name="IQ_CASH_OPER" hidden="1">"c122"</definedName>
    <definedName name="IQ_CASH_SEGREG" hidden="1">"c123"</definedName>
    <definedName name="IQ_CASH_SHARE" hidden="1">"c1911"</definedName>
    <definedName name="IQ_CASH_ST" hidden="1">"c1355"</definedName>
    <definedName name="IQ_CASH_ST_INVEST" hidden="1">"c124"</definedName>
    <definedName name="IQ_CASH_TAXES" hidden="1">"c125"</definedName>
    <definedName name="IQ_CEDED_AH_EARNED" hidden="1">"c2743"</definedName>
    <definedName name="IQ_CEDED_CLAIM_EXP_INCUR" hidden="1">"c2756"</definedName>
    <definedName name="IQ_CEDED_CLAIM_EXP_PAID" hidden="1">"c2759"</definedName>
    <definedName name="IQ_CEDED_CLAIM_EXP_RES" hidden="1">"c2753"</definedName>
    <definedName name="IQ_CEDED_EARNED" hidden="1">"c2733"</definedName>
    <definedName name="IQ_CEDED_LIFE_EARNED" hidden="1">"c2738"</definedName>
    <definedName name="IQ_CEDED_LIFE_IN_FORCE" hidden="1">"c2768"</definedName>
    <definedName name="IQ_CEDED_PC_EARNED" hidden="1">"c2748"</definedName>
    <definedName name="IQ_CEDED_WRITTEN" hidden="1">"c2727"</definedName>
    <definedName name="IQ_CFO_10YR_ANN_GROWTH" hidden="1">"c126"</definedName>
    <definedName name="IQ_CFO_1YR_ANN_GROWTH" hidden="1">"c127"</definedName>
    <definedName name="IQ_CFO_2YR_ANN_GROWTH" hidden="1">"c128"</definedName>
    <definedName name="IQ_CFO_3YR_ANN_GROWTH" hidden="1">"c129"</definedName>
    <definedName name="IQ_CFO_5YR_ANN_GROWTH" hidden="1">"c130"</definedName>
    <definedName name="IQ_CFO_7YR_ANN_GROWTH" hidden="1">"c131"</definedName>
    <definedName name="IQ_CFO_CURRENT_LIAB" hidden="1">"c132"</definedName>
    <definedName name="IQ_CHANGE_AP" hidden="1">"c133"</definedName>
    <definedName name="IQ_CHANGE_AP_BNK" hidden="1">"c134"</definedName>
    <definedName name="IQ_CHANGE_AP_BR" hidden="1">"c135"</definedName>
    <definedName name="IQ_CHANGE_AP_FIN" hidden="1">"c136"</definedName>
    <definedName name="IQ_CHANGE_AP_INS" hidden="1">"c137"</definedName>
    <definedName name="IQ_CHANGE_AP_REIT" hidden="1">"c138"</definedName>
    <definedName name="IQ_CHANGE_AP_UTI" hidden="1">"c139"</definedName>
    <definedName name="IQ_CHANGE_AR" hidden="1">"c140"</definedName>
    <definedName name="IQ_CHANGE_AR_BNK" hidden="1">"c141"</definedName>
    <definedName name="IQ_CHANGE_AR_BR" hidden="1">"c142"</definedName>
    <definedName name="IQ_CHANGE_AR_FIN" hidden="1">"c143"</definedName>
    <definedName name="IQ_CHANGE_AR_INS" hidden="1">"c144"</definedName>
    <definedName name="IQ_CHANGE_AR_REIT" hidden="1">"c145"</definedName>
    <definedName name="IQ_CHANGE_AR_UTI" hidden="1">"c146"</definedName>
    <definedName name="IQ_CHANGE_DEF_TAX" hidden="1">"c147"</definedName>
    <definedName name="IQ_CHANGE_DEPOSIT_ACCT" hidden="1">"c148"</definedName>
    <definedName name="IQ_CHANGE_INC_TAX" hidden="1">"c149"</definedName>
    <definedName name="IQ_CHANGE_INS_RES_LIAB" hidden="1">"c150"</definedName>
    <definedName name="IQ_CHANGE_INVENTORY" hidden="1">"c151"</definedName>
    <definedName name="IQ_CHANGE_NET_WORKING_CAPITAL" hidden="1">"c1909"</definedName>
    <definedName name="IQ_CHANGE_OTHER_WORK_CAP" hidden="1">"c152"</definedName>
    <definedName name="IQ_CHANGE_OTHER_WORK_CAP_BNK" hidden="1">"c153"</definedName>
    <definedName name="IQ_CHANGE_OTHER_WORK_CAP_BR" hidden="1">"c154"</definedName>
    <definedName name="IQ_CHANGE_OTHER_WORK_CAP_FIN" hidden="1">"c155"</definedName>
    <definedName name="IQ_CHANGE_OTHER_WORK_CAP_INS" hidden="1">"c156"</definedName>
    <definedName name="IQ_CHANGE_OTHER_WORK_CAP_REIT" hidden="1">"c157"</definedName>
    <definedName name="IQ_CHANGE_OTHER_WORK_CAP_UTI" hidden="1">"c158"</definedName>
    <definedName name="IQ_CHANGE_TRADING_ASSETS" hidden="1">"c159"</definedName>
    <definedName name="IQ_CHANGE_UNEARN_REV" hidden="1">"c160"</definedName>
    <definedName name="IQ_CHANGE_WORK_CAP" hidden="1">"c161"</definedName>
    <definedName name="IQ_CHANGES_WORK_CAP" hidden="1">"c1357"</definedName>
    <definedName name="IQ_CHARGE_OFFS_GROSS" hidden="1">"c162"</definedName>
    <definedName name="IQ_CHARGE_OFFS_NET" hidden="1">"c163"</definedName>
    <definedName name="IQ_CHARGE_OFFS_RECOVERED" hidden="1">"c164"</definedName>
    <definedName name="IQ_CHARGE_OFFS_TOTAL_AVG_LOANS" hidden="1">"c165"</definedName>
    <definedName name="IQ_CITY" hidden="1">"c166"</definedName>
    <definedName name="IQ_CL_DUE_AFTER_FIVE" hidden="1">"c167"</definedName>
    <definedName name="IQ_CL_DUE_CY" hidden="1">"c168"</definedName>
    <definedName name="IQ_CL_DUE_CY1" hidden="1">"c169"</definedName>
    <definedName name="IQ_CL_DUE_CY2" hidden="1">"c170"</definedName>
    <definedName name="IQ_CL_DUE_CY3" hidden="1">"c171"</definedName>
    <definedName name="IQ_CL_DUE_CY4" hidden="1">"c172"</definedName>
    <definedName name="IQ_CL_DUE_NEXT_FIVE" hidden="1">"c173"</definedName>
    <definedName name="IQ_CL_OBLIGATION_IMMEDIATE" hidden="1">"c2253"</definedName>
    <definedName name="IQ_CLASSA_OPTIONS_BEG_OS" hidden="1">"c2679"</definedName>
    <definedName name="IQ_CLASSA_OPTIONS_CANCELLED" hidden="1">"c2682"</definedName>
    <definedName name="IQ_CLASSA_OPTIONS_END_OS" hidden="1">"c2683"</definedName>
    <definedName name="IQ_CLASSA_OPTIONS_EXERCISED" hidden="1">"c2681"</definedName>
    <definedName name="IQ_CLASSA_OPTIONS_GRANTED" hidden="1">"c2680"</definedName>
    <definedName name="IQ_CLASSA_OPTIONS_STRIKE_PRICE_OS" hidden="1">"c2684"</definedName>
    <definedName name="IQ_CLASSA_OUTSTANDING_BS_DATE" hidden="1">"c1971"</definedName>
    <definedName name="IQ_CLASSA_OUTSTANDING_FILING_DATE" hidden="1">"c1973"</definedName>
    <definedName name="IQ_CLASSA_STRIKE_PRICE_GRANTED" hidden="1">"c2685"</definedName>
    <definedName name="IQ_CLASSA_WARRANTS_BEG_OS" hidden="1">"c2705"</definedName>
    <definedName name="IQ_CLASSA_WARRANTS_CANCELLED" hidden="1">"c2708"</definedName>
    <definedName name="IQ_CLASSA_WARRANTS_END_OS" hidden="1">"c2709"</definedName>
    <definedName name="IQ_CLASSA_WARRANTS_EXERCISED" hidden="1">"c2707"</definedName>
    <definedName name="IQ_CLASSA_WARRANTS_ISSUED" hidden="1">"c2706"</definedName>
    <definedName name="IQ_CLASSA_WARRANTS_STRIKE_PRICE_ISSUED" hidden="1">"c2711"</definedName>
    <definedName name="IQ_CLASSA_WARRANTS_STRIKE_PRICE_OS" hidden="1">"c2710"</definedName>
    <definedName name="IQ_CLOSEPRICE" hidden="1">"c174"</definedName>
    <definedName name="IQ_CLOSEPRICE_ADJ" hidden="1">"c2115"</definedName>
    <definedName name="IQ_COGS" hidden="1">"c175"</definedName>
    <definedName name="IQ_COMBINED_RATIO" hidden="1">"c176"</definedName>
    <definedName name="IQ_COMMERCIAL_DOM" hidden="1">"c177"</definedName>
    <definedName name="IQ_COMMERCIAL_FIRE_WRITTEN" hidden="1">"c178"</definedName>
    <definedName name="IQ_COMMERCIAL_MORT" hidden="1">"c179"</definedName>
    <definedName name="IQ_COMMISS_FEES" hidden="1">"c180"</definedName>
    <definedName name="IQ_COMMISSION_DEF" hidden="1">"c181"</definedName>
    <definedName name="IQ_COMMON" hidden="1">"c182"</definedName>
    <definedName name="IQ_COMMON_APIC" hidden="1">"c183"</definedName>
    <definedName name="IQ_COMMON_APIC_BNK" hidden="1">"c184"</definedName>
    <definedName name="IQ_COMMON_APIC_BR" hidden="1">"c185"</definedName>
    <definedName name="IQ_COMMON_APIC_FIN" hidden="1">"c186"</definedName>
    <definedName name="IQ_COMMON_APIC_INS" hidden="1">"c187"</definedName>
    <definedName name="IQ_COMMON_APIC_REIT" hidden="1">"c188"</definedName>
    <definedName name="IQ_COMMON_APIC_UTI" hidden="1">"c189"</definedName>
    <definedName name="IQ_COMMON_DIV" hidden="1">"c3006"</definedName>
    <definedName name="IQ_COMMON_DIV_CF" hidden="1">"c190"</definedName>
    <definedName name="IQ_COMMON_EQUITY_10YR_ANN_GROWTH" hidden="1">"c191"</definedName>
    <definedName name="IQ_COMMON_EQUITY_1YR_ANN_GROWTH" hidden="1">"c192"</definedName>
    <definedName name="IQ_COMMON_EQUITY_2YR_ANN_GROWTH" hidden="1">"c193"</definedName>
    <definedName name="IQ_COMMON_EQUITY_3YR_ANN_GROWTH" hidden="1">"c194"</definedName>
    <definedName name="IQ_COMMON_EQUITY_5YR_ANN_GROWTH" hidden="1">"c195"</definedName>
    <definedName name="IQ_COMMON_EQUITY_7YR_ANN_GROWTH" hidden="1">"c196"</definedName>
    <definedName name="IQ_COMMON_ISSUED" hidden="1">"c197"</definedName>
    <definedName name="IQ_COMMON_ISSUED_BNK" hidden="1">"c198"</definedName>
    <definedName name="IQ_COMMON_ISSUED_BR" hidden="1">"c199"</definedName>
    <definedName name="IQ_COMMON_ISSUED_FIN" hidden="1">"c200"</definedName>
    <definedName name="IQ_COMMON_ISSUED_INS" hidden="1">"c201"</definedName>
    <definedName name="IQ_COMMON_ISSUED_REIT" hidden="1">"c202"</definedName>
    <definedName name="IQ_COMMON_ISSUED_UTI" hidden="1">"c203"</definedName>
    <definedName name="IQ_COMMON_PER_ADR" hidden="1">"c204"</definedName>
    <definedName name="IQ_COMMON_PREF_DIV_CF" hidden="1">"c205"</definedName>
    <definedName name="IQ_COMMON_REP" hidden="1">"c206"</definedName>
    <definedName name="IQ_COMMON_REP_BNK" hidden="1">"c207"</definedName>
    <definedName name="IQ_COMMON_REP_BR" hidden="1">"c208"</definedName>
    <definedName name="IQ_COMMON_REP_FIN" hidden="1">"c209"</definedName>
    <definedName name="IQ_COMMON_REP_INS" hidden="1">"c210"</definedName>
    <definedName name="IQ_COMMON_REP_REIT" hidden="1">"c211"</definedName>
    <definedName name="IQ_COMMON_REP_UTI" hidden="1">"c212"</definedName>
    <definedName name="IQ_COMMON_STOCK" hidden="1">"c1358"</definedName>
    <definedName name="IQ_COMP_BENEFITS" hidden="1">"c213"</definedName>
    <definedName name="IQ_COMPANY_ADDRESS" hidden="1">"c214"</definedName>
    <definedName name="IQ_COMPANY_NAME" hidden="1">"c215"</definedName>
    <definedName name="IQ_COMPANY_NAME_LONG" hidden="1">"c1585"</definedName>
    <definedName name="IQ_COMPANY_PHONE" hidden="1">"c216"</definedName>
    <definedName name="IQ_COMPANY_STATUS" hidden="1">"c2097"</definedName>
    <definedName name="IQ_COMPANY_STREET1" hidden="1">"c217"</definedName>
    <definedName name="IQ_COMPANY_STREET2" hidden="1">"c218"</definedName>
    <definedName name="IQ_COMPANY_TICKER" hidden="1">"c219"</definedName>
    <definedName name="IQ_COMPANY_TYPE" hidden="1">"c2096"</definedName>
    <definedName name="IQ_COMPANY_WEBSITE" hidden="1">"c220"</definedName>
    <definedName name="IQ_COMPANY_ZIP" hidden="1">"c221"</definedName>
    <definedName name="IQ_CONSTRUCTION_LOANS" hidden="1">"c222"</definedName>
    <definedName name="IQ_CONSUMER_LOANS" hidden="1">"c223"</definedName>
    <definedName name="IQ_CONV_DATE" hidden="1">"c2191"</definedName>
    <definedName name="IQ_CONV_EXP_DATE" hidden="1">"c3043"</definedName>
    <definedName name="IQ_CONV_PREMIUM" hidden="1">"c2195"</definedName>
    <definedName name="IQ_CONV_PRICE" hidden="1">"c2193"</definedName>
    <definedName name="IQ_CONV_RATE" hidden="1">"c2192"</definedName>
    <definedName name="IQ_CONV_RATIO" hidden="1">"c2192"</definedName>
    <definedName name="IQ_CONV_SECURITY" hidden="1">"c2189"</definedName>
    <definedName name="IQ_CONV_SECURITY_ISSUER" hidden="1">"c2190"</definedName>
    <definedName name="IQ_CONV_SECURITY_PRICE" hidden="1">"c2194"</definedName>
    <definedName name="IQ_CONVERT" hidden="1">"c2536"</definedName>
    <definedName name="IQ_CONVERT_PCT" hidden="1">"c2537"</definedName>
    <definedName name="IQ_CONVEXITY" hidden="1">"c2182"</definedName>
    <definedName name="IQ_COST_BORROWING" hidden="1">"c2936"</definedName>
    <definedName name="IQ_COST_BORROWINGS" hidden="1">"c225"</definedName>
    <definedName name="IQ_COST_REV" hidden="1">"c226"</definedName>
    <definedName name="IQ_COST_REVENUE" hidden="1">"c1359"</definedName>
    <definedName name="IQ_COST_SAVINGS" hidden="1">"c227"</definedName>
    <definedName name="IQ_COST_SERVICE" hidden="1">"c228"</definedName>
    <definedName name="IQ_COST_TOTAL_BORROWINGS" hidden="1">"c229"</definedName>
    <definedName name="IQ_COUNTRY_NAME" hidden="1">"c230"</definedName>
    <definedName name="IQ_COVERED_POPS" hidden="1">"c2124"</definedName>
    <definedName name="IQ_CP" hidden="1">"c2495"</definedName>
    <definedName name="IQ_CP_PCT" hidden="1">"c2496"</definedName>
    <definedName name="IQ_CQ" hidden="1">5000</definedName>
    <definedName name="IQ_CREDIT_CARD_FEE_BNK" hidden="1">"c231"</definedName>
    <definedName name="IQ_CREDIT_CARD_FEE_FIN" hidden="1">"c1583"</definedName>
    <definedName name="IQ_CREDIT_LOSS_CF" hidden="1">"c232"</definedName>
    <definedName name="IQ_CUMULATIVE_SPLIT_FACTOR" hidden="1">"c2094"</definedName>
    <definedName name="IQ_CURR_DOMESTIC_TAXES" hidden="1">"c2074"</definedName>
    <definedName name="IQ_CURR_FOREIGN_TAXES" hidden="1">"c2075"</definedName>
    <definedName name="IQ_CURRENCY_FACTOR_BS" hidden="1">"c233"</definedName>
    <definedName name="IQ_CURRENCY_FACTOR_IS" hidden="1">"c234"</definedName>
    <definedName name="IQ_CURRENCY_GAIN" hidden="1">"c235"</definedName>
    <definedName name="IQ_CURRENCY_GAIN_BR" hidden="1">"c236"</definedName>
    <definedName name="IQ_CURRENCY_GAIN_FIN" hidden="1">"c237"</definedName>
    <definedName name="IQ_CURRENCY_GAIN_INS" hidden="1">"c238"</definedName>
    <definedName name="IQ_CURRENCY_GAIN_REIT" hidden="1">"c239"</definedName>
    <definedName name="IQ_CURRENCY_GAIN_UTI" hidden="1">"c240"</definedName>
    <definedName name="IQ_CURRENT_PORT" hidden="1">"c241"</definedName>
    <definedName name="IQ_CURRENT_PORT_BNK" hidden="1">"c242"</definedName>
    <definedName name="IQ_CURRENT_PORT_DEBT" hidden="1">"c243"</definedName>
    <definedName name="IQ_CURRENT_PORT_DEBT_BNK" hidden="1">"c244"</definedName>
    <definedName name="IQ_CURRENT_PORT_DEBT_BR" hidden="1">"c1567"</definedName>
    <definedName name="IQ_CURRENT_PORT_DEBT_FIN" hidden="1">"c1568"</definedName>
    <definedName name="IQ_CURRENT_PORT_DEBT_INS" hidden="1">"c1569"</definedName>
    <definedName name="IQ_CURRENT_PORT_DEBT_REIT" hidden="1">"c1570"</definedName>
    <definedName name="IQ_CURRENT_PORT_DEBT_UTI" hidden="1">"c1571"</definedName>
    <definedName name="IQ_CURRENT_PORT_LEASES" hidden="1">"c245"</definedName>
    <definedName name="IQ_CURRENT_PORT_PCT" hidden="1">"c2541"</definedName>
    <definedName name="IQ_CURRENT_RATIO" hidden="1">"c246"</definedName>
    <definedName name="IQ_CY" hidden="1">10000</definedName>
    <definedName name="IQ_DA" hidden="1">"c247"</definedName>
    <definedName name="IQ_DA_BR" hidden="1">"c248"</definedName>
    <definedName name="IQ_DA_CF" hidden="1">"c249"</definedName>
    <definedName name="IQ_DA_CF_BNK" hidden="1">"c250"</definedName>
    <definedName name="IQ_DA_CF_BR" hidden="1">"c251"</definedName>
    <definedName name="IQ_DA_CF_FIN" hidden="1">"c252"</definedName>
    <definedName name="IQ_DA_CF_INS" hidden="1">"c253"</definedName>
    <definedName name="IQ_DA_CF_REIT" hidden="1">"c254"</definedName>
    <definedName name="IQ_DA_CF_UTI" hidden="1">"c255"</definedName>
    <definedName name="IQ_DA_FIN" hidden="1">"c256"</definedName>
    <definedName name="IQ_DA_INS" hidden="1">"c257"</definedName>
    <definedName name="IQ_DA_REIT" hidden="1">"c258"</definedName>
    <definedName name="IQ_DA_SUPPL" hidden="1">"c259"</definedName>
    <definedName name="IQ_DA_SUPPL_BR" hidden="1">"c260"</definedName>
    <definedName name="IQ_DA_SUPPL_CF" hidden="1">"c261"</definedName>
    <definedName name="IQ_DA_SUPPL_CF_BNK" hidden="1">"c262"</definedName>
    <definedName name="IQ_DA_SUPPL_CF_BR" hidden="1">"c263"</definedName>
    <definedName name="IQ_DA_SUPPL_CF_FIN" hidden="1">"c264"</definedName>
    <definedName name="IQ_DA_SUPPL_CF_INS" hidden="1">"c265"</definedName>
    <definedName name="IQ_DA_SUPPL_CF_REIT" hidden="1">"c266"</definedName>
    <definedName name="IQ_DA_SUPPL_CF_UTI" hidden="1">"c267"</definedName>
    <definedName name="IQ_DA_SUPPL_FIN" hidden="1">"c268"</definedName>
    <definedName name="IQ_DA_SUPPL_INS" hidden="1">"c269"</definedName>
    <definedName name="IQ_DA_SUPPL_REIT" hidden="1">"c270"</definedName>
    <definedName name="IQ_DA_SUPPL_UTI" hidden="1">"c271"</definedName>
    <definedName name="IQ_DA_UTI" hidden="1">"c272"</definedName>
    <definedName name="IQ_DATED_DATE" hidden="1">"c2185"</definedName>
    <definedName name="IQ_DAY_COUNT" hidden="1">"c2161"</definedName>
    <definedName name="IQ_DAYS_COVER_SHORT" hidden="1">"c1578"</definedName>
    <definedName name="IQ_DAYS_INVENTORY_OUT" hidden="1">"c273"</definedName>
    <definedName name="IQ_DAYS_PAY_OUTST" hidden="1">"c1362"</definedName>
    <definedName name="IQ_DAYS_PAYABLE_OUT" hidden="1">"c274"</definedName>
    <definedName name="IQ_DAYS_SALES_OUT" hidden="1">"c275"</definedName>
    <definedName name="IQ_DAYS_SALES_OUTST" hidden="1">"c1363"</definedName>
    <definedName name="IQ_DEBT_ADJ" hidden="1">"c2515"</definedName>
    <definedName name="IQ_DEBT_ADJ_PCT" hidden="1">"c2516"</definedName>
    <definedName name="IQ_DEBT_EQUIV_NET_PBO" hidden="1">"c2938"</definedName>
    <definedName name="IQ_DEBT_EQUIV_OPER_LEASE" hidden="1">"c2935"</definedName>
    <definedName name="IQ_DEF_ACQ_CST" hidden="1">"c1364"</definedName>
    <definedName name="IQ_DEF_AMORT" hidden="1">"c276"</definedName>
    <definedName name="IQ_DEF_AMORT_BNK" hidden="1">"c277"</definedName>
    <definedName name="IQ_DEF_AMORT_BR" hidden="1">"c278"</definedName>
    <definedName name="IQ_DEF_AMORT_FIN" hidden="1">"c279"</definedName>
    <definedName name="IQ_DEF_AMORT_INS" hidden="1">"c280"</definedName>
    <definedName name="IQ_DEF_AMORT_REIT" hidden="1">"c281"</definedName>
    <definedName name="IQ_DEF_AMORT_UTI" hidden="1">"c282"</definedName>
    <definedName name="IQ_DEF_BENEFIT_INTEREST_COST" hidden="1">"c283"</definedName>
    <definedName name="IQ_DEF_BENEFIT_INTEREST_COST_DOMESTIC" hidden="1">"c2652"</definedName>
    <definedName name="IQ_DEF_BENEFIT_INTEREST_COST_FOREIGN" hidden="1">"c2660"</definedName>
    <definedName name="IQ_DEF_BENEFIT_OTHER_COST" hidden="1">"c284"</definedName>
    <definedName name="IQ_DEF_BENEFIT_OTHER_COST_DOMESTIC" hidden="1">"c2654"</definedName>
    <definedName name="IQ_DEF_BENEFIT_OTHER_COST_FOREIGN" hidden="1">"c2662"</definedName>
    <definedName name="IQ_DEF_BENEFIT_ROA" hidden="1">"c285"</definedName>
    <definedName name="IQ_DEF_BENEFIT_ROA_DOMESTIC" hidden="1">"c2653"</definedName>
    <definedName name="IQ_DEF_BENEFIT_ROA_FOREIGN" hidden="1">"c2661"</definedName>
    <definedName name="IQ_DEF_BENEFIT_SERVICE_COST" hidden="1">"c286"</definedName>
    <definedName name="IQ_DEF_BENEFIT_SERVICE_COST_DOMESTIC" hidden="1">"c2651"</definedName>
    <definedName name="IQ_DEF_BENEFIT_SERVICE_COST_FOREIGN" hidden="1">"c2659"</definedName>
    <definedName name="IQ_DEF_BENEFIT_TOTAL_COST" hidden="1">"c287"</definedName>
    <definedName name="IQ_DEF_BENEFIT_TOTAL_COST_DOMESTIC" hidden="1">"c2655"</definedName>
    <definedName name="IQ_DEF_BENEFIT_TOTAL_COST_FOREIGN" hidden="1">"c2663"</definedName>
    <definedName name="IQ_DEF_CHARGES_BR" hidden="1">"c288"</definedName>
    <definedName name="IQ_DEF_CHARGES_CF" hidden="1">"c289"</definedName>
    <definedName name="IQ_DEF_CHARGES_FIN" hidden="1">"c290"</definedName>
    <definedName name="IQ_DEF_CHARGES_INS" hidden="1">"c291"</definedName>
    <definedName name="IQ_DEF_CHARGES_LT" hidden="1">"c292"</definedName>
    <definedName name="IQ_DEF_CHARGES_LT_BNK" hidden="1">"c293"</definedName>
    <definedName name="IQ_DEF_CHARGES_LT_BR" hidden="1">"c294"</definedName>
    <definedName name="IQ_DEF_CHARGES_LT_FIN" hidden="1">"c295"</definedName>
    <definedName name="IQ_DEF_CHARGES_LT_INS" hidden="1">"c296"</definedName>
    <definedName name="IQ_DEF_CHARGES_LT_REIT" hidden="1">"c297"</definedName>
    <definedName name="IQ_DEF_CHARGES_LT_UTI" hidden="1">"c298"</definedName>
    <definedName name="IQ_DEF_CHARGES_REIT" hidden="1">"c299"</definedName>
    <definedName name="IQ_DEF_CONTRIBUTION_TOTAL_COST" hidden="1">"c300"</definedName>
    <definedName name="IQ_DEF_INC_TAX" hidden="1">"c1365"</definedName>
    <definedName name="IQ_DEF_POLICY_ACQ_COSTS" hidden="1">"c301"</definedName>
    <definedName name="IQ_DEF_POLICY_ACQ_COSTS_CF" hidden="1">"c302"</definedName>
    <definedName name="IQ_DEF_POLICY_AMORT" hidden="1">"c303"</definedName>
    <definedName name="IQ_DEF_TAX_ASSET_LT_BR" hidden="1">"c304"</definedName>
    <definedName name="IQ_DEF_TAX_ASSET_LT_FIN" hidden="1">"c305"</definedName>
    <definedName name="IQ_DEF_TAX_ASSET_LT_INS" hidden="1">"c306"</definedName>
    <definedName name="IQ_DEF_TAX_ASSET_LT_REIT" hidden="1">"c307"</definedName>
    <definedName name="IQ_DEF_TAX_ASSET_LT_UTI" hidden="1">"c308"</definedName>
    <definedName name="IQ_DEF_TAX_ASSETS_CURRENT" hidden="1">"c309"</definedName>
    <definedName name="IQ_DEF_TAX_ASSETS_LT" hidden="1">"c310"</definedName>
    <definedName name="IQ_DEF_TAX_ASSETS_LT_BNK" hidden="1">"c311"</definedName>
    <definedName name="IQ_DEF_TAX_LIAB_CURRENT" hidden="1">"c312"</definedName>
    <definedName name="IQ_DEF_TAX_LIAB_LT" hidden="1">"c313"</definedName>
    <definedName name="IQ_DEF_TAX_LIAB_LT_BNK" hidden="1">"c314"</definedName>
    <definedName name="IQ_DEF_TAX_LIAB_LT_BR" hidden="1">"c315"</definedName>
    <definedName name="IQ_DEF_TAX_LIAB_LT_FIN" hidden="1">"c316"</definedName>
    <definedName name="IQ_DEF_TAX_LIAB_LT_INS" hidden="1">"c317"</definedName>
    <definedName name="IQ_DEF_TAX_LIAB_LT_REIT" hidden="1">"c318"</definedName>
    <definedName name="IQ_DEF_TAX_LIAB_LT_UTI" hidden="1">"c319"</definedName>
    <definedName name="IQ_DEFERRED_DOMESTIC_TAXES" hidden="1">"c2077"</definedName>
    <definedName name="IQ_DEFERRED_FOREIGN_TAXES" hidden="1">"c2078"</definedName>
    <definedName name="IQ_DEFERRED_INC_TAX" hidden="1">"c1447"</definedName>
    <definedName name="IQ_DEFERRED_TAXES" hidden="1">"c1356"</definedName>
    <definedName name="IQ_DEMAND_DEP" hidden="1">"c320"</definedName>
    <definedName name="IQ_DEPOSITS_FIN" hidden="1">"c321"</definedName>
    <definedName name="IQ_DEPRE_AMORT" hidden="1">"c1360"</definedName>
    <definedName name="IQ_DEPRE_AMORT_SUPPL" hidden="1">"c1593"</definedName>
    <definedName name="IQ_DEPRE_DEPLE" hidden="1">"c1361"</definedName>
    <definedName name="IQ_DEPRE_SUPP" hidden="1">"c1443"</definedName>
    <definedName name="IQ_DESCRIPTION_LONG" hidden="1">"c1520"</definedName>
    <definedName name="IQ_DEVELOP_LAND" hidden="1">"c323"</definedName>
    <definedName name="IQ_DIFF_LASTCLOSE_TARGET_PRICE" hidden="1">"c1854"</definedName>
    <definedName name="IQ_DILUT_ADJUST" hidden="1">"c1621"</definedName>
    <definedName name="IQ_DILUT_EPS_EXCL" hidden="1">"c324"</definedName>
    <definedName name="IQ_DILUT_EPS_INCL" hidden="1">"c325"</definedName>
    <definedName name="IQ_DILUT_EPS_NORM" hidden="1">"c1903"</definedName>
    <definedName name="IQ_DILUT_NI" hidden="1">"c2079"</definedName>
    <definedName name="IQ_DILUT_NORMAL_EPS" hidden="1">"c1594"</definedName>
    <definedName name="IQ_DILUT_WEIGHT" hidden="1">"c326"</definedName>
    <definedName name="IQ_DIRECT_AH_EARNED" hidden="1">"c2740"</definedName>
    <definedName name="IQ_DIRECT_EARNED" hidden="1">"c2730"</definedName>
    <definedName name="IQ_DIRECT_LIFE_EARNED" hidden="1">"c2735"</definedName>
    <definedName name="IQ_DIRECT_LIFE_IN_FORCE" hidden="1">"c2765"</definedName>
    <definedName name="IQ_DIRECT_PC_EARNED" hidden="1">"c2745"</definedName>
    <definedName name="IQ_DIRECT_WRITTEN" hidden="1">"c2724"</definedName>
    <definedName name="IQ_DISCONT_OPER" hidden="1">"c1367"</definedName>
    <definedName name="IQ_DISCOUNT_RATE_PENSION_DOMESTIC" hidden="1">"c327"</definedName>
    <definedName name="IQ_DISCOUNT_RATE_PENSION_FOREIGN" hidden="1">"c328"</definedName>
    <definedName name="IQ_DISTR_EXCESS_EARN" hidden="1">"c329"</definedName>
    <definedName name="IQ_DISTRIBUTABLE_CASH" hidden="1">"c3002"</definedName>
    <definedName name="IQ_DISTRIBUTABLE_CASH_PAYOUT" hidden="1">"c3005"</definedName>
    <definedName name="IQ_DISTRIBUTABLE_CASH_SHARE" hidden="1">"c3003"</definedName>
    <definedName name="IQ_DIV_AMOUNT" hidden="1">"c3041"</definedName>
    <definedName name="IQ_DIV_PAYMENT_DATE" hidden="1">"c2205"</definedName>
    <definedName name="IQ_DIV_RECORD_DATE" hidden="1">"c2204"</definedName>
    <definedName name="IQ_DIV_SHARE" hidden="1">"c330"</definedName>
    <definedName name="IQ_DIVEST_CF" hidden="1">"c331"</definedName>
    <definedName name="IQ_DIVID_SHARE" hidden="1">"c1366"</definedName>
    <definedName name="IQ_DIVIDEND_YIELD" hidden="1">"c332"</definedName>
    <definedName name="IQ_DO" hidden="1">"c333"</definedName>
    <definedName name="IQ_DO_ASSETS_CURRENT" hidden="1">"c334"</definedName>
    <definedName name="IQ_DO_ASSETS_LT" hidden="1">"c335"</definedName>
    <definedName name="IQ_DO_CF" hidden="1">"c336"</definedName>
    <definedName name="IQ_DPAC_ACC" hidden="1">"c2799"</definedName>
    <definedName name="IQ_DPAC_AMORT" hidden="1">"c2795"</definedName>
    <definedName name="IQ_DPAC_BEG" hidden="1">"c2791"</definedName>
    <definedName name="IQ_DPAC_COMMISSIONS" hidden="1">"c2792"</definedName>
    <definedName name="IQ_DPAC_END" hidden="1">"c2801"</definedName>
    <definedName name="IQ_DPAC_FX" hidden="1">"c2798"</definedName>
    <definedName name="IQ_DPAC_OTHER_ADJ" hidden="1">"c2800"</definedName>
    <definedName name="IQ_DPAC_OTHERS" hidden="1">"c2793"</definedName>
    <definedName name="IQ_DPAC_PERIOD" hidden="1">"c2794"</definedName>
    <definedName name="IQ_DPAC_REAL_GAIN" hidden="1">"c2797"</definedName>
    <definedName name="IQ_DPAC_UNREAL_GAIN" hidden="1">"c2796"</definedName>
    <definedName name="IQ_DPS_10YR_ANN_GROWTH" hidden="1">"c337"</definedName>
    <definedName name="IQ_DPS_1YR_ANN_GROWTH" hidden="1">"c338"</definedName>
    <definedName name="IQ_DPS_2YR_ANN_GROWTH" hidden="1">"c339"</definedName>
    <definedName name="IQ_DPS_3YR_ANN_GROWTH" hidden="1">"c340"</definedName>
    <definedName name="IQ_DPS_5YR_ANN_GROWTH" hidden="1">"c341"</definedName>
    <definedName name="IQ_DPS_7YR_ANN_GROWTH" hidden="1">"c342"</definedName>
    <definedName name="IQ_DURATION" hidden="1">"c2181"</definedName>
    <definedName name="IQ_EARNING_ASSET_YIELD" hidden="1">"c343"</definedName>
    <definedName name="IQ_EARNING_CO" hidden="1">"c344"</definedName>
    <definedName name="IQ_EARNING_CO_10YR_ANN_GROWTH" hidden="1">"c345"</definedName>
    <definedName name="IQ_EARNING_CO_1YR_ANN_GROWTH" hidden="1">"c346"</definedName>
    <definedName name="IQ_EARNING_CO_2YR_ANN_GROWTH" hidden="1">"c347"</definedName>
    <definedName name="IQ_EARNING_CO_3YR_ANN_GROWTH" hidden="1">"c348"</definedName>
    <definedName name="IQ_EARNING_CO_5YR_ANN_GROWTH" hidden="1">"c349"</definedName>
    <definedName name="IQ_EARNING_CO_7YR_ANN_GROWTH" hidden="1">"c350"</definedName>
    <definedName name="IQ_EARNING_CO_MARGIN" hidden="1">"c351"</definedName>
    <definedName name="IQ_EARNINGS_ANNOUNCE_DATE" hidden="1">"c1649"</definedName>
    <definedName name="IQ_EBIT" hidden="1">"c352"</definedName>
    <definedName name="IQ_EBIT_10YR_ANN_GROWTH" hidden="1">"c353"</definedName>
    <definedName name="IQ_EBIT_1YR_ANN_GROWTH" hidden="1">"c354"</definedName>
    <definedName name="IQ_EBIT_2YR_ANN_GROWTH" hidden="1">"c355"</definedName>
    <definedName name="IQ_EBIT_3YR_ANN_GROWTH" hidden="1">"c356"</definedName>
    <definedName name="IQ_EBIT_5YR_ANN_GROWTH" hidden="1">"c357"</definedName>
    <definedName name="IQ_EBIT_7YR_ANN_GROWTH" hidden="1">"c358"</definedName>
    <definedName name="IQ_EBIT_INT" hidden="1">"c360"</definedName>
    <definedName name="IQ_EBIT_MARGIN" hidden="1">"c359"</definedName>
    <definedName name="IQ_EBIT_OVER_IE" hidden="1">"c1369"</definedName>
    <definedName name="IQ_EBITA" hidden="1">"c1910"</definedName>
    <definedName name="IQ_EBITA_10YR_ANN_GROWTH" hidden="1">"c1954"</definedName>
    <definedName name="IQ_EBITA_1YR_ANN_GROWTH" hidden="1">"c1949"</definedName>
    <definedName name="IQ_EBITA_2YR_ANN_GROWTH" hidden="1">"c1950"</definedName>
    <definedName name="IQ_EBITA_3YR_ANN_GROWTH" hidden="1">"c1951"</definedName>
    <definedName name="IQ_EBITA_5YR_ANN_GROWTH" hidden="1">"c1952"</definedName>
    <definedName name="IQ_EBITA_7YR_ANN_GROWTH" hidden="1">"c1953"</definedName>
    <definedName name="IQ_EBITA_MARGIN" hidden="1">"c1963"</definedName>
    <definedName name="IQ_EBITDA" hidden="1">"c361"</definedName>
    <definedName name="IQ_EBITDA_10YR_ANN_GROWTH" hidden="1">"c362"</definedName>
    <definedName name="IQ_EBITDA_1YR_ANN_GROWTH" hidden="1">"c363"</definedName>
    <definedName name="IQ_EBITDA_2YR_ANN_GROWTH" hidden="1">"c364"</definedName>
    <definedName name="IQ_EBITDA_3YR_ANN_GROWTH" hidden="1">"c365"</definedName>
    <definedName name="IQ_EBITDA_5YR_ANN_GROWTH" hidden="1">"c366"</definedName>
    <definedName name="IQ_EBITDA_7YR_ANN_GROWTH" hidden="1">"c367"</definedName>
    <definedName name="IQ_EBITDA_CAPEX_INT" hidden="1">"c368"</definedName>
    <definedName name="IQ_EBITDA_CAPEX_OVER_TOTAL_IE" hidden="1">"c1370"</definedName>
    <definedName name="IQ_EBITDA_INT" hidden="1">"c373"</definedName>
    <definedName name="IQ_EBITDA_MARGIN" hidden="1">"c372"</definedName>
    <definedName name="IQ_EBITDA_OVER_TOTAL_IE" hidden="1">"c1371"</definedName>
    <definedName name="IQ_EBITDAR" hidden="1">"c2989"</definedName>
    <definedName name="IQ_EBT" hidden="1">"c376"</definedName>
    <definedName name="IQ_EBT_BNK" hidden="1">"c377"</definedName>
    <definedName name="IQ_EBT_BR" hidden="1">"c378"</definedName>
    <definedName name="IQ_EBT_EXCL" hidden="1">"c379"</definedName>
    <definedName name="IQ_EBT_EXCL_BNK" hidden="1">"c380"</definedName>
    <definedName name="IQ_EBT_EXCL_BR" hidden="1">"c381"</definedName>
    <definedName name="IQ_EBT_EXCL_FIN" hidden="1">"c382"</definedName>
    <definedName name="IQ_EBT_EXCL_INS" hidden="1">"c383"</definedName>
    <definedName name="IQ_EBT_EXCL_MARGIN" hidden="1">"c1462"</definedName>
    <definedName name="IQ_EBT_EXCL_REIT" hidden="1">"c384"</definedName>
    <definedName name="IQ_EBT_EXCL_UTI" hidden="1">"c385"</definedName>
    <definedName name="IQ_EBT_FIN" hidden="1">"c386"</definedName>
    <definedName name="IQ_EBT_INCL_MARGIN" hidden="1">"c387"</definedName>
    <definedName name="IQ_EBT_INS" hidden="1">"c388"</definedName>
    <definedName name="IQ_EBT_REIT" hidden="1">"c389"</definedName>
    <definedName name="IQ_EBT_UTI" hidden="1">"c390"</definedName>
    <definedName name="IQ_EFFECT_SPECIAL_CHARGE" hidden="1">"c1595"</definedName>
    <definedName name="IQ_EFFECT_TAX_RATE" hidden="1">"c1899"</definedName>
    <definedName name="IQ_EFFICIENCY_RATIO" hidden="1">"c391"</definedName>
    <definedName name="IQ_EMPLOYEES" hidden="1">"c392"</definedName>
    <definedName name="IQ_ENTERPRISE_VALUE" hidden="1">"c1348"</definedName>
    <definedName name="IQ_EPS_10YR_ANN_GROWTH" hidden="1">"c393"</definedName>
    <definedName name="IQ_EPS_1YR_ANN_GROWTH" hidden="1">"c394"</definedName>
    <definedName name="IQ_EPS_2YR_ANN_GROWTH" hidden="1">"c395"</definedName>
    <definedName name="IQ_EPS_3YR_ANN_GROWTH" hidden="1">"c396"</definedName>
    <definedName name="IQ_EPS_5YR_ANN_GROWTH" hidden="1">"c397"</definedName>
    <definedName name="IQ_EPS_7YR_ANN_GROWTH" hidden="1">"c398"</definedName>
    <definedName name="IQ_EPS_ACT_OR_EST" hidden="1">"c2213"</definedName>
    <definedName name="IQ_EPS_EST" hidden="1">"c399"</definedName>
    <definedName name="IQ_EPS_HIGH_EST" hidden="1">"c400"</definedName>
    <definedName name="IQ_EPS_LOW_EST" hidden="1">"c401"</definedName>
    <definedName name="IQ_EPS_MEDIAN_EST" hidden="1">"c1661"</definedName>
    <definedName name="IQ_EPS_NORM" hidden="1">"c1902"</definedName>
    <definedName name="IQ_EPS_NUM_EST" hidden="1">"c402"</definedName>
    <definedName name="IQ_EPS_STDDEV_EST" hidden="1">"c403"</definedName>
    <definedName name="IQ_EQUITY_AFFIL" hidden="1">"c1451"</definedName>
    <definedName name="IQ_EQUITY_METHOD" hidden="1">"c404"</definedName>
    <definedName name="IQ_EQV_OVER_BV" hidden="1">"c1596"</definedName>
    <definedName name="IQ_EQV_OVER_LTM_PRETAX_INC" hidden="1">"c1390"</definedName>
    <definedName name="IQ_ESOP_DEBT" hidden="1">"c1597"</definedName>
    <definedName name="IQ_EST_ACT_EPS" hidden="1">"c1648"</definedName>
    <definedName name="IQ_EST_CURRENCY" hidden="1">"c2140"</definedName>
    <definedName name="IQ_EST_DATE" hidden="1">"c1634"</definedName>
    <definedName name="IQ_EST_EPS_DIFF" hidden="1">"c1864"</definedName>
    <definedName name="IQ_EST_EPS_GROWTH_1YR" hidden="1">"c1636"</definedName>
    <definedName name="IQ_EST_EPS_GROWTH_5YR" hidden="1">"c1655"</definedName>
    <definedName name="IQ_EST_EPS_GROWTH_Q_1YR" hidden="1">"c1641"</definedName>
    <definedName name="IQ_EV_OVER_EMPLOYEE" hidden="1">"c1428"</definedName>
    <definedName name="IQ_EV_OVER_LTM_EBIT" hidden="1">"c1426"</definedName>
    <definedName name="IQ_EV_OVER_LTM_EBITDA" hidden="1">"c1427"</definedName>
    <definedName name="IQ_EV_OVER_LTM_REVENUE" hidden="1">"c1429"</definedName>
    <definedName name="IQ_EVAL_DATE" hidden="1">"c2180"</definedName>
    <definedName name="IQ_EXCHANGE" hidden="1">"c405"</definedName>
    <definedName name="IQ_EXERCISE_PRICE" hidden="1">"c1897"</definedName>
    <definedName name="IQ_EXERCISED" hidden="1">"c406"</definedName>
    <definedName name="IQ_EXP_RETURN_PENSION_DOMESTIC" hidden="1">"c407"</definedName>
    <definedName name="IQ_EXP_RETURN_PENSION_FOREIGN" hidden="1">"c408"</definedName>
    <definedName name="IQ_EXPLORE_DRILL" hidden="1">"c409"</definedName>
    <definedName name="IQ_EXTRA_ACC_ITEMS" hidden="1">"c410"</definedName>
    <definedName name="IQ_EXTRA_ACC_ITEMS_BNK" hidden="1">"c411"</definedName>
    <definedName name="IQ_EXTRA_ACC_ITEMS_BR" hidden="1">"c412"</definedName>
    <definedName name="IQ_EXTRA_ACC_ITEMS_FIN" hidden="1">"c413"</definedName>
    <definedName name="IQ_EXTRA_ACC_ITEMS_INS" hidden="1">"c414"</definedName>
    <definedName name="IQ_EXTRA_ACC_ITEMS_REIT" hidden="1">"c415"</definedName>
    <definedName name="IQ_EXTRA_ACC_ITEMS_UTI" hidden="1">"c416"</definedName>
    <definedName name="IQ_EXTRA_ITEMS" hidden="1">"c1459"</definedName>
    <definedName name="IQ_FDIC" hidden="1">"c417"</definedName>
    <definedName name="IQ_FEDFUNDS_SOLD" hidden="1">"c2256"</definedName>
    <definedName name="IQ_FFO" hidden="1">"c1574"</definedName>
    <definedName name="IQ_FHLB_DEBT" hidden="1">"c423"</definedName>
    <definedName name="IQ_FHLB_DUE_CY" hidden="1">"c2080"</definedName>
    <definedName name="IQ_FHLB_DUE_CY1" hidden="1">"c2081"</definedName>
    <definedName name="IQ_FHLB_DUE_CY2" hidden="1">"c2082"</definedName>
    <definedName name="IQ_FHLB_DUE_CY3" hidden="1">"c2083"</definedName>
    <definedName name="IQ_FHLB_DUE_CY4" hidden="1">"c2084"</definedName>
    <definedName name="IQ_FHLB_DUE_NEXT_FIVE" hidden="1">"c2085"</definedName>
    <definedName name="IQ_FILING_CURRENCY" hidden="1">"c2129"</definedName>
    <definedName name="IQ_FILINGDATE_BS" hidden="1">"c424"</definedName>
    <definedName name="IQ_FILINGDATE_CF" hidden="1">"c425"</definedName>
    <definedName name="IQ_FILINGDATE_IS" hidden="1">"c426"</definedName>
    <definedName name="IQ_FILM_RIGHTS" hidden="1">"c2254"</definedName>
    <definedName name="IQ_FIN_DIV_ASSETS_CURRENT" hidden="1">"c427"</definedName>
    <definedName name="IQ_FIN_DIV_ASSETS_LT" hidden="1">"c428"</definedName>
    <definedName name="IQ_FIN_DIV_DEBT_CURRENT" hidden="1">"c429"</definedName>
    <definedName name="IQ_FIN_DIV_DEBT_LT" hidden="1">"c430"</definedName>
    <definedName name="IQ_FIN_DIV_EXP" hidden="1">"c431"</definedName>
    <definedName name="IQ_FIN_DIV_INT_EXP" hidden="1">"c432"</definedName>
    <definedName name="IQ_FIN_DIV_LIAB_CURRENT" hidden="1">"c433"</definedName>
    <definedName name="IQ_FIN_DIV_LIAB_LT" hidden="1">"c434"</definedName>
    <definedName name="IQ_FIN_DIV_LOANS_CURRENT" hidden="1">"c435"</definedName>
    <definedName name="IQ_FIN_DIV_LOANS_LT" hidden="1">"c436"</definedName>
    <definedName name="IQ_FIN_DIV_REV" hidden="1">"c437"</definedName>
    <definedName name="IQ_FINANCING_CASH" hidden="1">"c1405"</definedName>
    <definedName name="IQ_FINANCING_CASH_SUPPL" hidden="1">"c1406"</definedName>
    <definedName name="IQ_FINISHED_INV" hidden="1">"c438"</definedName>
    <definedName name="IQ_FIRST_INT_DATE" hidden="1">"c2186"</definedName>
    <definedName name="IQ_FIRST_YEAR_LIFE" hidden="1">"c439"</definedName>
    <definedName name="IQ_FIRST_YEAR_LIFE_PREM" hidden="1">"c2787"</definedName>
    <definedName name="IQ_FIRST_YEAR_PREM" hidden="1">"c2786"</definedName>
    <definedName name="IQ_FIRSTPRICINGDATE" hidden="1">"c3050"</definedName>
    <definedName name="IQ_FISCAL_Q" hidden="1">"c440"</definedName>
    <definedName name="IQ_FISCAL_Y" hidden="1">"c441"</definedName>
    <definedName name="IQ_FIVE_PERCENT_OWNER" hidden="1">"c442"</definedName>
    <definedName name="IQ_FIVEPERCENT_PERCENT" hidden="1">"c443"</definedName>
    <definedName name="IQ_FIVEPERCENT_SHARES" hidden="1">"c444"</definedName>
    <definedName name="IQ_FIXED_ASSET_TURNS" hidden="1">"c445"</definedName>
    <definedName name="IQ_FLOAT_PERCENT" hidden="1">"c1575"</definedName>
    <definedName name="IQ_FOREIGN_DEP_IB" hidden="1">"c446"</definedName>
    <definedName name="IQ_FOREIGN_DEP_NON_IB" hidden="1">"c447"</definedName>
    <definedName name="IQ_FOREIGN_EXCHANGE" hidden="1">"c1376"</definedName>
    <definedName name="IQ_FOREIGN_LOANS" hidden="1">"c448"</definedName>
    <definedName name="IQ_FQ" hidden="1">500</definedName>
    <definedName name="IQ_FUEL" hidden="1">"c449"</definedName>
    <definedName name="IQ_FULL_TIME" hidden="1">"c450"</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FX" hidden="1">"c451"</definedName>
    <definedName name="IQ_FY" hidden="1">1000</definedName>
    <definedName name="IQ_GA_EXP" hidden="1">"c2241"</definedName>
    <definedName name="IQ_GAIN_ASSETS" hidden="1">"c452"</definedName>
    <definedName name="IQ_GAIN_ASSETS_BNK" hidden="1">"c453"</definedName>
    <definedName name="IQ_GAIN_ASSETS_BR" hidden="1">"c454"</definedName>
    <definedName name="IQ_GAIN_ASSETS_CF" hidden="1">"c455"</definedName>
    <definedName name="IQ_GAIN_ASSETS_CF_BNK" hidden="1">"c456"</definedName>
    <definedName name="IQ_GAIN_ASSETS_CF_BR" hidden="1">"c457"</definedName>
    <definedName name="IQ_GAIN_ASSETS_CF_FIN" hidden="1">"c458"</definedName>
    <definedName name="IQ_GAIN_ASSETS_CF_INS" hidden="1">"c459"</definedName>
    <definedName name="IQ_GAIN_ASSETS_CF_REIT" hidden="1">"c460"</definedName>
    <definedName name="IQ_GAIN_ASSETS_CF_UTI" hidden="1">"c461"</definedName>
    <definedName name="IQ_GAIN_ASSETS_FIN" hidden="1">"c462"</definedName>
    <definedName name="IQ_GAIN_ASSETS_INS" hidden="1">"c463"</definedName>
    <definedName name="IQ_GAIN_ASSETS_REIT" hidden="1">"c471"</definedName>
    <definedName name="IQ_GAIN_ASSETS_REV" hidden="1">"c472"</definedName>
    <definedName name="IQ_GAIN_ASSETS_REV_BNK" hidden="1">"c473"</definedName>
    <definedName name="IQ_GAIN_ASSETS_REV_BR" hidden="1">"c474"</definedName>
    <definedName name="IQ_GAIN_ASSETS_REV_FIN" hidden="1">"c475"</definedName>
    <definedName name="IQ_GAIN_ASSETS_REV_INS" hidden="1">"c476"</definedName>
    <definedName name="IQ_GAIN_ASSETS_REV_REIT" hidden="1">"c477"</definedName>
    <definedName name="IQ_GAIN_ASSETS_REV_UTI" hidden="1">"c478"</definedName>
    <definedName name="IQ_GAIN_ASSETS_UTI" hidden="1">"c479"</definedName>
    <definedName name="IQ_GAIN_INVEST" hidden="1">"c1463"</definedName>
    <definedName name="IQ_GAIN_INVEST_BNK" hidden="1">"c1582"</definedName>
    <definedName name="IQ_GAIN_INVEST_BR" hidden="1">"c1464"</definedName>
    <definedName name="IQ_GAIN_INVEST_CF" hidden="1">"c480"</definedName>
    <definedName name="IQ_GAIN_INVEST_CF_BNK" hidden="1">"c481"</definedName>
    <definedName name="IQ_GAIN_INVEST_CF_BR" hidden="1">"c482"</definedName>
    <definedName name="IQ_GAIN_INVEST_CF_FIN" hidden="1">"c483"</definedName>
    <definedName name="IQ_GAIN_INVEST_CF_INS" hidden="1">"c484"</definedName>
    <definedName name="IQ_GAIN_INVEST_CF_REIT" hidden="1">"c485"</definedName>
    <definedName name="IQ_GAIN_INVEST_CF_UTI" hidden="1">"c486"</definedName>
    <definedName name="IQ_GAIN_INVEST_FIN" hidden="1">"c1465"</definedName>
    <definedName name="IQ_GAIN_INVEST_INS" hidden="1">"c1466"</definedName>
    <definedName name="IQ_GAIN_INVEST_REIT" hidden="1">"c1467"</definedName>
    <definedName name="IQ_GAIN_INVEST_REV" hidden="1">"c494"</definedName>
    <definedName name="IQ_GAIN_INVEST_REV_BNK" hidden="1">"c495"</definedName>
    <definedName name="IQ_GAIN_INVEST_REV_BR" hidden="1">"c496"</definedName>
    <definedName name="IQ_GAIN_INVEST_REV_FIN" hidden="1">"c497"</definedName>
    <definedName name="IQ_GAIN_INVEST_REV_INS" hidden="1">"c498"</definedName>
    <definedName name="IQ_GAIN_INVEST_REV_REIT" hidden="1">"c499"</definedName>
    <definedName name="IQ_GAIN_INVEST_REV_UTI" hidden="1">"c500"</definedName>
    <definedName name="IQ_GAIN_INVEST_UTI" hidden="1">"c1468"</definedName>
    <definedName name="IQ_GAIN_LOANS_REC" hidden="1">"c501"</definedName>
    <definedName name="IQ_GAIN_LOANS_RECEIV" hidden="1">"c502"</definedName>
    <definedName name="IQ_GAIN_LOANS_RECEIV_REV_FIN" hidden="1">"c503"</definedName>
    <definedName name="IQ_GAIN_LOANS_REV" hidden="1">"c504"</definedName>
    <definedName name="IQ_GAIN_SALE_ASSETS" hidden="1">"c1377"</definedName>
    <definedName name="IQ_GOODWILL_NET" hidden="1">"c1380"</definedName>
    <definedName name="IQ_GP" hidden="1">"c511"</definedName>
    <definedName name="IQ_GP_10YR_ANN_GROWTH" hidden="1">"c512"</definedName>
    <definedName name="IQ_GP_1YR_ANN_GROWTH" hidden="1">"c513"</definedName>
    <definedName name="IQ_GP_2YR_ANN_GROWTH" hidden="1">"c514"</definedName>
    <definedName name="IQ_GP_3YR_ANN_GROWTH" hidden="1">"c515"</definedName>
    <definedName name="IQ_GP_5YR_ANN_GROWTH" hidden="1">"c516"</definedName>
    <definedName name="IQ_GP_7YR_ANN_GROWTH" hidden="1">"c517"</definedName>
    <definedName name="IQ_GPPE" hidden="1">"c518"</definedName>
    <definedName name="IQ_GROSS_AH_EARNED" hidden="1">"c2742"</definedName>
    <definedName name="IQ_GROSS_CLAIM_EXP_INCUR" hidden="1">"c2755"</definedName>
    <definedName name="IQ_GROSS_CLAIM_EXP_PAID" hidden="1">"c2758"</definedName>
    <definedName name="IQ_GROSS_CLAIM_EXP_RES" hidden="1">"c2752"</definedName>
    <definedName name="IQ_GROSS_DIVID" hidden="1">"c1446"</definedName>
    <definedName name="IQ_GROSS_EARNED" hidden="1">"c2732"</definedName>
    <definedName name="IQ_GROSS_LIFE_EARNED" hidden="1">"c2737"</definedName>
    <definedName name="IQ_GROSS_LIFE_IN_FORCE" hidden="1">"c2767"</definedName>
    <definedName name="IQ_GROSS_LOANS" hidden="1">"c521"</definedName>
    <definedName name="IQ_GROSS_LOANS_10YR_ANN_GROWTH" hidden="1">"c522"</definedName>
    <definedName name="IQ_GROSS_LOANS_1YR_ANN_GROWTH" hidden="1">"c523"</definedName>
    <definedName name="IQ_GROSS_LOANS_2YR_ANN_GROWTH" hidden="1">"c524"</definedName>
    <definedName name="IQ_GROSS_LOANS_3YR_ANN_GROWTH" hidden="1">"c525"</definedName>
    <definedName name="IQ_GROSS_LOANS_5YR_ANN_GROWTH" hidden="1">"c526"</definedName>
    <definedName name="IQ_GROSS_LOANS_7YR_ANN_GROWTH" hidden="1">"c527"</definedName>
    <definedName name="IQ_GROSS_LOANS_TOTAL_DEPOSITS" hidden="1">"c528"</definedName>
    <definedName name="IQ_GROSS_MARGIN" hidden="1">"c529"</definedName>
    <definedName name="IQ_GROSS_PC_EARNED" hidden="1">"c2747"</definedName>
    <definedName name="IQ_GROSS_PROFIT" hidden="1">"c1378"</definedName>
    <definedName name="IQ_GROSS_SPRD" hidden="1">"c2155"</definedName>
    <definedName name="IQ_GROSS_WRITTEN" hidden="1">"c2726"</definedName>
    <definedName name="IQ_GW" hidden="1">"c530"</definedName>
    <definedName name="IQ_GW_AMORT_BR" hidden="1">"c532"</definedName>
    <definedName name="IQ_GW_AMORT_FIN" hidden="1">"c540"</definedName>
    <definedName name="IQ_GW_AMORT_INS" hidden="1">"c541"</definedName>
    <definedName name="IQ_GW_AMORT_REIT" hidden="1">"c542"</definedName>
    <definedName name="IQ_GW_AMORT_UTI" hidden="1">"c543"</definedName>
    <definedName name="IQ_GW_INTAN_AMORT" hidden="1">"c1469"</definedName>
    <definedName name="IQ_GW_INTAN_AMORT_BNK" hidden="1">"c544"</definedName>
    <definedName name="IQ_GW_INTAN_AMORT_BR" hidden="1">"c1470"</definedName>
    <definedName name="IQ_GW_INTAN_AMORT_CF" hidden="1">"c1471"</definedName>
    <definedName name="IQ_GW_INTAN_AMORT_CF_BNK" hidden="1">"c1472"</definedName>
    <definedName name="IQ_GW_INTAN_AMORT_CF_BR" hidden="1">"c1473"</definedName>
    <definedName name="IQ_GW_INTAN_AMORT_CF_FIN" hidden="1">"c1474"</definedName>
    <definedName name="IQ_GW_INTAN_AMORT_CF_INS" hidden="1">"c1475"</definedName>
    <definedName name="IQ_GW_INTAN_AMORT_CF_REIT" hidden="1">"c1476"</definedName>
    <definedName name="IQ_GW_INTAN_AMORT_CF_UTI" hidden="1">"c1477"</definedName>
    <definedName name="IQ_GW_INTAN_AMORT_FIN" hidden="1">"c1478"</definedName>
    <definedName name="IQ_GW_INTAN_AMORT_INS" hidden="1">"c1479"</definedName>
    <definedName name="IQ_GW_INTAN_AMORT_REIT" hidden="1">"c1480"</definedName>
    <definedName name="IQ_GW_INTAN_AMORT_UTI" hidden="1">"c1481"</definedName>
    <definedName name="IQ_HIGHPRICE" hidden="1">"c545"</definedName>
    <definedName name="IQ_HOMEOWNERS_WRITTEN" hidden="1">"c546"</definedName>
    <definedName name="IQ_IMPAIR_OIL" hidden="1">"c547"</definedName>
    <definedName name="IQ_IMPAIRMENT_GW" hidden="1">"c548"</definedName>
    <definedName name="IQ_IMPUT_OPER_LEASE_DEPR" hidden="1">"c2987"</definedName>
    <definedName name="IQ_IMPUT_OPER_LEASE_INT_EXP" hidden="1">"c2986"</definedName>
    <definedName name="IQ_INC_AFTER_TAX" hidden="1">"c1598"</definedName>
    <definedName name="IQ_INC_AVAIL_EXCL" hidden="1">"c1395"</definedName>
    <definedName name="IQ_INC_AVAIL_INCL" hidden="1">"c1396"</definedName>
    <definedName name="IQ_INC_BEFORE_TAX" hidden="1">"c1375"</definedName>
    <definedName name="IQ_INC_EQUITY" hidden="1">"c549"</definedName>
    <definedName name="IQ_INC_EQUITY_BR" hidden="1">"c550"</definedName>
    <definedName name="IQ_INC_EQUITY_CF" hidden="1">"c551"</definedName>
    <definedName name="IQ_INC_EQUITY_FIN" hidden="1">"c552"</definedName>
    <definedName name="IQ_INC_EQUITY_INS" hidden="1">"c553"</definedName>
    <definedName name="IQ_INC_EQUITY_REC_BNK" hidden="1">"c554"</definedName>
    <definedName name="IQ_INC_EQUITY_REIT" hidden="1">"c555"</definedName>
    <definedName name="IQ_INC_EQUITY_REV_BNK" hidden="1">"c556"</definedName>
    <definedName name="IQ_INC_EQUITY_UTI" hidden="1">"c557"</definedName>
    <definedName name="IQ_INC_REAL_ESTATE_REC" hidden="1">"c558"</definedName>
    <definedName name="IQ_INC_REAL_ESTATE_REV" hidden="1">"c559"</definedName>
    <definedName name="IQ_INC_TAX" hidden="1">"c560"</definedName>
    <definedName name="IQ_INC_TAX_EXCL" hidden="1">"c1599"</definedName>
    <definedName name="IQ_INC_TAX_PAY_CURRENT" hidden="1">"c561"</definedName>
    <definedName name="IQ_INC_TRADE_ACT" hidden="1">"c562"</definedName>
    <definedName name="IQ_INS_ANNUITY_LIAB" hidden="1">"c563"</definedName>
    <definedName name="IQ_INS_ANNUITY_REV" hidden="1">"c2788"</definedName>
    <definedName name="IQ_INS_DIV_EXP" hidden="1">"c564"</definedName>
    <definedName name="IQ_INS_DIV_REV" hidden="1">"c565"</definedName>
    <definedName name="IQ_INS_IN_FORCE" hidden="1">"c566"</definedName>
    <definedName name="IQ_INS_LIAB" hidden="1">"c567"</definedName>
    <definedName name="IQ_INS_POLICY_EXP" hidden="1">"c568"</definedName>
    <definedName name="IQ_INS_REV" hidden="1">"c569"</definedName>
    <definedName name="IQ_INS_SETTLE" hidden="1">"c570"</definedName>
    <definedName name="IQ_INS_SETTLE_BNK" hidden="1">"c571"</definedName>
    <definedName name="IQ_INS_SETTLE_BR" hidden="1">"c572"</definedName>
    <definedName name="IQ_INS_SETTLE_FIN" hidden="1">"c573"</definedName>
    <definedName name="IQ_INS_SETTLE_INS" hidden="1">"c574"</definedName>
    <definedName name="IQ_INS_SETTLE_REIT" hidden="1">"c575"</definedName>
    <definedName name="IQ_INS_SETTLE_UTI" hidden="1">"c576"</definedName>
    <definedName name="IQ_INSIDER_3MTH_BOUGHT_PCT" hidden="1">"c1534"</definedName>
    <definedName name="IQ_INSIDER_3MTH_NET_PCT" hidden="1">"c1535"</definedName>
    <definedName name="IQ_INSIDER_3MTH_SOLD_PCT" hidden="1">"c1533"</definedName>
    <definedName name="IQ_INSIDER_6MTH_BOUGHT_PCT" hidden="1">"c1537"</definedName>
    <definedName name="IQ_INSIDER_6MTH_NET_PCT" hidden="1">"c1538"</definedName>
    <definedName name="IQ_INSIDER_6MTH_SOLD_PCT" hidden="1">"c1536"</definedName>
    <definedName name="IQ_INSIDER_OVER_TOTAL" hidden="1">"c1581"</definedName>
    <definedName name="IQ_INSIDER_OWNER" hidden="1">"c577"</definedName>
    <definedName name="IQ_INSIDER_PERCENT" hidden="1">"c578"</definedName>
    <definedName name="IQ_INSIDER_SHARES" hidden="1">"c579"</definedName>
    <definedName name="IQ_INSTITUTIONAL_OVER_TOTAL" hidden="1">"c1580"</definedName>
    <definedName name="IQ_INSTITUTIONAL_OWNER" hidden="1">"c580"</definedName>
    <definedName name="IQ_INSTITUTIONAL_PERCENT" hidden="1">"c581"</definedName>
    <definedName name="IQ_INSTITUTIONAL_SHARES" hidden="1">"c582"</definedName>
    <definedName name="IQ_INSUR_RECEIV" hidden="1">"c1600"</definedName>
    <definedName name="IQ_INT_BORROW" hidden="1">"c583"</definedName>
    <definedName name="IQ_INT_DEPOSITS" hidden="1">"c584"</definedName>
    <definedName name="IQ_INT_DIV_INC" hidden="1">"c585"</definedName>
    <definedName name="IQ_INT_EXP_BR" hidden="1">"c586"</definedName>
    <definedName name="IQ_INT_EXP_COVERAGE" hidden="1">"c587"</definedName>
    <definedName name="IQ_INT_EXP_FIN" hidden="1">"c588"</definedName>
    <definedName name="IQ_INT_EXP_INCL_CAP" hidden="1">"c2988"</definedName>
    <definedName name="IQ_INT_EXP_INS" hidden="1">"c589"</definedName>
    <definedName name="IQ_INT_EXP_LTD" hidden="1">"c2086"</definedName>
    <definedName name="IQ_INT_EXP_REIT" hidden="1">"c590"</definedName>
    <definedName name="IQ_INT_EXP_TOTAL" hidden="1">"c591"</definedName>
    <definedName name="IQ_INT_EXP_UTI" hidden="1">"c592"</definedName>
    <definedName name="IQ_INT_INC_BR" hidden="1">"c593"</definedName>
    <definedName name="IQ_INT_INC_FIN" hidden="1">"c594"</definedName>
    <definedName name="IQ_INT_INC_INVEST" hidden="1">"c595"</definedName>
    <definedName name="IQ_INT_INC_LOANS" hidden="1">"c596"</definedName>
    <definedName name="IQ_INT_INC_REIT" hidden="1">"c597"</definedName>
    <definedName name="IQ_INT_INC_TOTAL" hidden="1">"c598"</definedName>
    <definedName name="IQ_INT_INC_UTI" hidden="1">"c599"</definedName>
    <definedName name="IQ_INT_INV_INC" hidden="1">"c600"</definedName>
    <definedName name="IQ_INT_INV_INC_REIT" hidden="1">"c601"</definedName>
    <definedName name="IQ_INT_INV_INC_UTI" hidden="1">"c602"</definedName>
    <definedName name="IQ_INT_ON_BORROWING_COVERAGE" hidden="1">"c603"</definedName>
    <definedName name="IQ_INT_RATE_SPREAD" hidden="1">"c604"</definedName>
    <definedName name="IQ_INTANGIBLES_NET" hidden="1">"c1407"</definedName>
    <definedName name="IQ_INTEREST_CASH_DEPOSITS" hidden="1">"c2255"</definedName>
    <definedName name="IQ_INTEREST_EXP" hidden="1">"c618"</definedName>
    <definedName name="IQ_INTEREST_EXP_NET" hidden="1">"c1450"</definedName>
    <definedName name="IQ_INTEREST_EXP_NON" hidden="1">"c1383"</definedName>
    <definedName name="IQ_INTEREST_EXP_SUPPL" hidden="1">"c1460"</definedName>
    <definedName name="IQ_INTEREST_INC" hidden="1">"c1393"</definedName>
    <definedName name="IQ_INTEREST_INC_NON" hidden="1">"c1384"</definedName>
    <definedName name="IQ_INTEREST_INVEST_INC" hidden="1">"c619"</definedName>
    <definedName name="IQ_INV_10YR_ANN_GROWTH" hidden="1">"c1930"</definedName>
    <definedName name="IQ_INV_1YR_ANN_GROWTH" hidden="1">"c1925"</definedName>
    <definedName name="IQ_INV_2YR_ANN_GROWTH" hidden="1">"c1926"</definedName>
    <definedName name="IQ_INV_3YR_ANN_GROWTH" hidden="1">"c1927"</definedName>
    <definedName name="IQ_INV_5YR_ANN_GROWTH" hidden="1">"c1928"</definedName>
    <definedName name="IQ_INV_7YR_ANN_GROWTH" hidden="1">"c1929"</definedName>
    <definedName name="IQ_INV_BANKING_FEE" hidden="1">"c620"</definedName>
    <definedName name="IQ_INV_METHOD" hidden="1">"c621"</definedName>
    <definedName name="IQ_INVENTORY" hidden="1">"c622"</definedName>
    <definedName name="IQ_INVENTORY_TURNS" hidden="1">"c623"</definedName>
    <definedName name="IQ_INVENTORY_UTI" hidden="1">"c624"</definedName>
    <definedName name="IQ_INVEST_DEBT" hidden="1">"c625"</definedName>
    <definedName name="IQ_INVEST_EQUITY_PREF" hidden="1">"c626"</definedName>
    <definedName name="IQ_INVEST_FHLB" hidden="1">"c627"</definedName>
    <definedName name="IQ_INVEST_LOANS_CF" hidden="1">"c628"</definedName>
    <definedName name="IQ_INVEST_LOANS_CF_BNK" hidden="1">"c629"</definedName>
    <definedName name="IQ_INVEST_LOANS_CF_BR" hidden="1">"c630"</definedName>
    <definedName name="IQ_INVEST_LOANS_CF_FIN" hidden="1">"c631"</definedName>
    <definedName name="IQ_INVEST_LOANS_CF_INS" hidden="1">"c632"</definedName>
    <definedName name="IQ_INVEST_LOANS_CF_REIT" hidden="1">"c633"</definedName>
    <definedName name="IQ_INVEST_LOANS_CF_UTI" hidden="1">"c634"</definedName>
    <definedName name="IQ_INVEST_REAL_ESTATE" hidden="1">"c635"</definedName>
    <definedName name="IQ_INVEST_SECURITY" hidden="1">"c636"</definedName>
    <definedName name="IQ_INVEST_SECURITY_CF" hidden="1">"c637"</definedName>
    <definedName name="IQ_INVEST_SECURITY_CF_BNK" hidden="1">"c638"</definedName>
    <definedName name="IQ_INVEST_SECURITY_CF_BR" hidden="1">"c639"</definedName>
    <definedName name="IQ_INVEST_SECURITY_CF_FIN" hidden="1">"c640"</definedName>
    <definedName name="IQ_INVEST_SECURITY_CF_INS" hidden="1">"c641"</definedName>
    <definedName name="IQ_INVEST_SECURITY_CF_REIT" hidden="1">"c642"</definedName>
    <definedName name="IQ_INVEST_SECURITY_CF_UTI" hidden="1">"c643"</definedName>
    <definedName name="IQ_IPRD" hidden="1">"c644"</definedName>
    <definedName name="IQ_ISS_DEBT_NET" hidden="1">"c1391"</definedName>
    <definedName name="IQ_ISS_STOCK_NET" hidden="1">"c1601"</definedName>
    <definedName name="IQ_ISSUE_CURRENCY" hidden="1">"c2156"</definedName>
    <definedName name="IQ_ISSUE_NAME" hidden="1">"c2142"</definedName>
    <definedName name="IQ_ISSUER" hidden="1">"c2143"</definedName>
    <definedName name="IQ_ISSUER_CIQID" hidden="1">"c2258"</definedName>
    <definedName name="IQ_ISSUER_PARENT" hidden="1">"c2144"</definedName>
    <definedName name="IQ_ISSUER_PARENT_CIQID" hidden="1">"c2260"</definedName>
    <definedName name="IQ_ISSUER_PARENT_TICKER" hidden="1">"c2259"</definedName>
    <definedName name="IQ_ISSUER_TICKER" hidden="1">"c2252"</definedName>
    <definedName name="IQ_JR_SUB_DEBT" hidden="1">"c2534"</definedName>
    <definedName name="IQ_JR_SUB_DEBT_EBITDA" hidden="1">"c2560"</definedName>
    <definedName name="IQ_JR_SUB_DEBT_EBITDA_CAPEX" hidden="1">"c2561"</definedName>
    <definedName name="IQ_JR_SUB_DEBT_PCT" hidden="1">"c2535"</definedName>
    <definedName name="IQ_LAND" hidden="1">"c645"</definedName>
    <definedName name="IQ_LAST_PMT_DATE" hidden="1">"c2188"</definedName>
    <definedName name="IQ_LAST_SPLIT_DATE" hidden="1">"c2095"</definedName>
    <definedName name="IQ_LAST_SPLIT_FACTOR" hidden="1">"c2093"</definedName>
    <definedName name="IQ_LASTPRICINGDATE" hidden="1">"c3051"</definedName>
    <definedName name="IQ_LASTSALEPRICE" hidden="1">"c646"</definedName>
    <definedName name="IQ_LASTSALEPRICE_DATE" hidden="1">"c2109"</definedName>
    <definedName name="IQ_LATESTK" hidden="1">1000</definedName>
    <definedName name="IQ_LATESTQ" hidden="1">500</definedName>
    <definedName name="IQ_LEGAL_SETTLE" hidden="1">"c647"</definedName>
    <definedName name="IQ_LEGAL_SETTLE_BNK" hidden="1">"c648"</definedName>
    <definedName name="IQ_LEGAL_SETTLE_BR" hidden="1">"c649"</definedName>
    <definedName name="IQ_LEGAL_SETTLE_FIN" hidden="1">"c650"</definedName>
    <definedName name="IQ_LEGAL_SETTLE_INS" hidden="1">"c651"</definedName>
    <definedName name="IQ_LEGAL_SETTLE_REIT" hidden="1">"c652"</definedName>
    <definedName name="IQ_LEGAL_SETTLE_UTI" hidden="1">"c653"</definedName>
    <definedName name="IQ_LEVERAGE_RATIO" hidden="1">"c654"</definedName>
    <definedName name="IQ_LEVERED_FCF" hidden="1">"c1907"</definedName>
    <definedName name="IQ_LFCF_10YR_ANN_GROWTH" hidden="1">"c1942"</definedName>
    <definedName name="IQ_LFCF_1YR_ANN_GROWTH" hidden="1">"c1937"</definedName>
    <definedName name="IQ_LFCF_2YR_ANN_GROWTH" hidden="1">"c1938"</definedName>
    <definedName name="IQ_LFCF_3YR_ANN_GROWTH" hidden="1">"c1939"</definedName>
    <definedName name="IQ_LFCF_5YR_ANN_GROWTH" hidden="1">"c1940"</definedName>
    <definedName name="IQ_LFCF_7YR_ANN_GROWTH" hidden="1">"c1941"</definedName>
    <definedName name="IQ_LFCF_MARGIN" hidden="1">"c1961"</definedName>
    <definedName name="IQ_LH_STATUTORY_SURPLUS" hidden="1">"c2771"</definedName>
    <definedName name="IQ_LICENSED_POPS" hidden="1">"c2123"</definedName>
    <definedName name="IQ_LIFE_EARNED" hidden="1">"c2739"</definedName>
    <definedName name="IQ_LIFOR" hidden="1">"c655"</definedName>
    <definedName name="IQ_LL" hidden="1">"c656"</definedName>
    <definedName name="IQ_LOAN_LEASE_RECEIV" hidden="1">"c657"</definedName>
    <definedName name="IQ_LOAN_LOSS" hidden="1">"c1386"</definedName>
    <definedName name="IQ_LOAN_SERVICE_REV" hidden="1">"c658"</definedName>
    <definedName name="IQ_LOANS_CF" hidden="1">"c659"</definedName>
    <definedName name="IQ_LOANS_CF_BNK" hidden="1">"c660"</definedName>
    <definedName name="IQ_LOANS_CF_BR" hidden="1">"c661"</definedName>
    <definedName name="IQ_LOANS_CF_FIN" hidden="1">"c662"</definedName>
    <definedName name="IQ_LOANS_CF_INS" hidden="1">"c663"</definedName>
    <definedName name="IQ_LOANS_CF_REIT" hidden="1">"c664"</definedName>
    <definedName name="IQ_LOANS_CF_UTI" hidden="1">"c665"</definedName>
    <definedName name="IQ_LOANS_FOR_SALE" hidden="1">"c666"</definedName>
    <definedName name="IQ_LOANS_PAST_DUE" hidden="1">"c667"</definedName>
    <definedName name="IQ_LOANS_RECEIV_CURRENT" hidden="1">"c668"</definedName>
    <definedName name="IQ_LOANS_RECEIV_LT" hidden="1">"c669"</definedName>
    <definedName name="IQ_LOANS_RECEIV_LT_UTI" hidden="1">"c670"</definedName>
    <definedName name="IQ_LONG_TERM_DEBT" hidden="1">"c1387"</definedName>
    <definedName name="IQ_LONG_TERM_DEBT_OVER_TOTAL_CAP" hidden="1">"c1388"</definedName>
    <definedName name="IQ_LONG_TERM_GROWTH" hidden="1">"c671"</definedName>
    <definedName name="IQ_LONG_TERM_INV" hidden="1">"c1389"</definedName>
    <definedName name="IQ_LOSS_LOSS_EXP" hidden="1">"c672"</definedName>
    <definedName name="IQ_LOSS_TO_NET_EARNED" hidden="1">"c2751"</definedName>
    <definedName name="IQ_LOWPRICE" hidden="1">"c673"</definedName>
    <definedName name="IQ_LT_DEBT" hidden="1">"c674"</definedName>
    <definedName name="IQ_LT_DEBT_BNK" hidden="1">"c675"</definedName>
    <definedName name="IQ_LT_DEBT_BR" hidden="1">"c676"</definedName>
    <definedName name="IQ_LT_DEBT_CAPITAL" hidden="1">"c677"</definedName>
    <definedName name="IQ_LT_DEBT_CAPITAL_LEASES" hidden="1">"c2542"</definedName>
    <definedName name="IQ_LT_DEBT_CAPITAL_LEASES_PCT" hidden="1">"c2543"</definedName>
    <definedName name="IQ_LT_DEBT_EQUITY" hidden="1">"c678"</definedName>
    <definedName name="IQ_LT_DEBT_FIN" hidden="1">"c679"</definedName>
    <definedName name="IQ_LT_DEBT_INS" hidden="1">"c680"</definedName>
    <definedName name="IQ_LT_DEBT_ISSUED" hidden="1">"c681"</definedName>
    <definedName name="IQ_LT_DEBT_ISSUED_BNK" hidden="1">"c682"</definedName>
    <definedName name="IQ_LT_DEBT_ISSUED_BR" hidden="1">"c683"</definedName>
    <definedName name="IQ_LT_DEBT_ISSUED_FIN" hidden="1">"c684"</definedName>
    <definedName name="IQ_LT_DEBT_ISSUED_INS" hidden="1">"c685"</definedName>
    <definedName name="IQ_LT_DEBT_ISSUED_REIT" hidden="1">"c686"</definedName>
    <definedName name="IQ_LT_DEBT_ISSUED_UTI" hidden="1">"c687"</definedName>
    <definedName name="IQ_LT_DEBT_REIT" hidden="1">"c688"</definedName>
    <definedName name="IQ_LT_DEBT_REPAID" hidden="1">"c689"</definedName>
    <definedName name="IQ_LT_DEBT_REPAID_BNK" hidden="1">"c690"</definedName>
    <definedName name="IQ_LT_DEBT_REPAID_BR" hidden="1">"c691"</definedName>
    <definedName name="IQ_LT_DEBT_REPAID_FIN" hidden="1">"c692"</definedName>
    <definedName name="IQ_LT_DEBT_REPAID_INS" hidden="1">"c693"</definedName>
    <definedName name="IQ_LT_DEBT_REPAID_REIT" hidden="1">"c694"</definedName>
    <definedName name="IQ_LT_DEBT_REPAID_UTI" hidden="1">"c695"</definedName>
    <definedName name="IQ_LT_DEBT_UTI" hidden="1">"c696"</definedName>
    <definedName name="IQ_LT_INVEST" hidden="1">"c697"</definedName>
    <definedName name="IQ_LT_INVEST_BR" hidden="1">"c698"</definedName>
    <definedName name="IQ_LT_INVEST_FIN" hidden="1">"c699"</definedName>
    <definedName name="IQ_LT_INVEST_REIT" hidden="1">"c700"</definedName>
    <definedName name="IQ_LT_INVEST_UTI" hidden="1">"c701"</definedName>
    <definedName name="IQ_LT_NOTE_RECEIV" hidden="1">"c1602"</definedName>
    <definedName name="IQ_LTD_DUE_AFTER_FIVE" hidden="1">"c704"</definedName>
    <definedName name="IQ_LTD_DUE_CY" hidden="1">"c705"</definedName>
    <definedName name="IQ_LTD_DUE_CY1" hidden="1">"c706"</definedName>
    <definedName name="IQ_LTD_DUE_CY2" hidden="1">"c707"</definedName>
    <definedName name="IQ_LTD_DUE_CY3" hidden="1">"c708"</definedName>
    <definedName name="IQ_LTD_DUE_CY4" hidden="1">"c709"</definedName>
    <definedName name="IQ_LTD_DUE_NEXT_FIVE" hidden="1">"c710"</definedName>
    <definedName name="IQ_LTM" hidden="1">2000</definedName>
    <definedName name="IQ_LTM_REVENUE_OVER_EMPLOYEES" hidden="1">"c1437"</definedName>
    <definedName name="IQ_MACHINERY" hidden="1">"c711"</definedName>
    <definedName name="IQ_MAINT_CAPEX" hidden="1">"c2947"</definedName>
    <definedName name="IQ_MAINT_REPAIR" hidden="1">"c2087"</definedName>
    <definedName name="IQ_MAKE_WHOLE_END_DATE" hidden="1">"c2493"</definedName>
    <definedName name="IQ_MAKE_WHOLE_SPREAD" hidden="1">"c2494"</definedName>
    <definedName name="IQ_MAKE_WHOLE_START_DATE" hidden="1">"c2492"</definedName>
    <definedName name="IQ_MARKET_CAP_LFCF" hidden="1">"c2209"</definedName>
    <definedName name="IQ_MARKETCAP" hidden="1">"c712"</definedName>
    <definedName name="IQ_MARKETING" hidden="1">"c2239"</definedName>
    <definedName name="IQ_MATURITY_DATE" hidden="1">"c2146"</definedName>
    <definedName name="IQ_MC_RATIO" hidden="1">"c2783"</definedName>
    <definedName name="IQ_MC_STATUTORY_SURPLUS" hidden="1">"c2772"</definedName>
    <definedName name="IQ_MERGER" hidden="1">"c713"</definedName>
    <definedName name="IQ_MERGER_BNK" hidden="1">"c714"</definedName>
    <definedName name="IQ_MERGER_BR" hidden="1">"c715"</definedName>
    <definedName name="IQ_MERGER_FIN" hidden="1">"c716"</definedName>
    <definedName name="IQ_MERGER_INS" hidden="1">"c717"</definedName>
    <definedName name="IQ_MERGER_REIT" hidden="1">"c718"</definedName>
    <definedName name="IQ_MERGER_RESTRUCTURE" hidden="1">"c719"</definedName>
    <definedName name="IQ_MERGER_RESTRUCTURE_BNK" hidden="1">"c720"</definedName>
    <definedName name="IQ_MERGER_RESTRUCTURE_BR" hidden="1">"c721"</definedName>
    <definedName name="IQ_MERGER_RESTRUCTURE_FIN" hidden="1">"c722"</definedName>
    <definedName name="IQ_MERGER_RESTRUCTURE_INS" hidden="1">"c723"</definedName>
    <definedName name="IQ_MERGER_RESTRUCTURE_REIT" hidden="1">"c724"</definedName>
    <definedName name="IQ_MERGER_RESTRUCTURE_UTI" hidden="1">"c725"</definedName>
    <definedName name="IQ_MERGER_UTI" hidden="1">"c726"</definedName>
    <definedName name="IQ_MINORITY_INTEREST" hidden="1">"c727"</definedName>
    <definedName name="IQ_MINORITY_INTEREST_BNK" hidden="1">"c728"</definedName>
    <definedName name="IQ_MINORITY_INTEREST_BR" hidden="1">"c729"</definedName>
    <definedName name="IQ_MINORITY_INTEREST_CF" hidden="1">"c730"</definedName>
    <definedName name="IQ_MINORITY_INTEREST_FIN" hidden="1">"c731"</definedName>
    <definedName name="IQ_MINORITY_INTEREST_INS" hidden="1">"c732"</definedName>
    <definedName name="IQ_MINORITY_INTEREST_IS" hidden="1">"c733"</definedName>
    <definedName name="IQ_MINORITY_INTEREST_REIT" hidden="1">"c734"</definedName>
    <definedName name="IQ_MINORITY_INTEREST_TOTAL" hidden="1">"c1905"</definedName>
    <definedName name="IQ_MINORITY_INTEREST_UTI" hidden="1">"c735"</definedName>
    <definedName name="IQ_MISC_ADJUST_CF" hidden="1">"c736"</definedName>
    <definedName name="IQ_MISC_EARN_ADJ" hidden="1">"c1603"</definedName>
    <definedName name="IQ_MKTCAP_EBT_EXCL" hidden="1">"c737"</definedName>
    <definedName name="IQ_MKTCAP_EBT_EXCL_AVG" hidden="1">"c738"</definedName>
    <definedName name="IQ_MKTCAP_EBT_INCL_AVG" hidden="1">"c739"</definedName>
    <definedName name="IQ_MKTCAP_TOTAL_REV" hidden="1">"c740"</definedName>
    <definedName name="IQ_MKTCAP_TOTAL_REV_AVG" hidden="1">"c741"</definedName>
    <definedName name="IQ_MM_ACCOUNT" hidden="1">"c743"</definedName>
    <definedName name="IQ_MORT_BANK_ACT" hidden="1">"c744"</definedName>
    <definedName name="IQ_MORT_BANKING_FEE" hidden="1">"c745"</definedName>
    <definedName name="IQ_MORT_INT_INC" hidden="1">"c746"</definedName>
    <definedName name="IQ_MORT_LOANS" hidden="1">"c747"</definedName>
    <definedName name="IQ_MORT_SECURITY" hidden="1">"c748"</definedName>
    <definedName name="IQ_MORTGAGE_SERV_RIGHTS" hidden="1">"c2242"</definedName>
    <definedName name="IQ_NET_CHANGE" hidden="1">"c749"</definedName>
    <definedName name="IQ_NET_CLAIM_EXP_INCUR" hidden="1">"c2757"</definedName>
    <definedName name="IQ_NET_CLAIM_EXP_INCUR_CY" hidden="1">"c2761"</definedName>
    <definedName name="IQ_NET_CLAIM_EXP_INCUR_PY" hidden="1">"c2762"</definedName>
    <definedName name="IQ_NET_CLAIM_EXP_PAID" hidden="1">"c2760"</definedName>
    <definedName name="IQ_NET_CLAIM_EXP_PAID_CY" hidden="1">"c2763"</definedName>
    <definedName name="IQ_NET_CLAIM_EXP_PAID_PY" hidden="1">"c2764"</definedName>
    <definedName name="IQ_NET_CLAIM_EXP_RES" hidden="1">"c2754"</definedName>
    <definedName name="IQ_NET_DEBT" hidden="1">"c1584"</definedName>
    <definedName name="IQ_NET_DEBT_EBITDA" hidden="1">"c750"</definedName>
    <definedName name="IQ_NET_DEBT_EBITDA_CAPEX" hidden="1">"c2949"</definedName>
    <definedName name="IQ_NET_DEBT_ISSUED" hidden="1">"c751"</definedName>
    <definedName name="IQ_NET_DEBT_ISSUED_BNK" hidden="1">"c752"</definedName>
    <definedName name="IQ_NET_DEBT_ISSUED_BR" hidden="1">"c753"</definedName>
    <definedName name="IQ_NET_DEBT_ISSUED_FIN" hidden="1">"c754"</definedName>
    <definedName name="IQ_NET_DEBT_ISSUED_INS" hidden="1">"c755"</definedName>
    <definedName name="IQ_NET_DEBT_ISSUED_REIT" hidden="1">"c756"</definedName>
    <definedName name="IQ_NET_DEBT_ISSUED_UTI" hidden="1">"c757"</definedName>
    <definedName name="IQ_NET_EARNED" hidden="1">"c2734"</definedName>
    <definedName name="IQ_NET_INC" hidden="1">"c1394"</definedName>
    <definedName name="IQ_NET_INC_BEFORE" hidden="1">"c1368"</definedName>
    <definedName name="IQ_NET_INC_CF" hidden="1">"c1397"</definedName>
    <definedName name="IQ_NET_INC_MARGIN" hidden="1">"c1398"</definedName>
    <definedName name="IQ_NET_INT_INC_10YR_ANN_GROWTH" hidden="1">"c758"</definedName>
    <definedName name="IQ_NET_INT_INC_1YR_ANN_GROWTH" hidden="1">"c759"</definedName>
    <definedName name="IQ_NET_INT_INC_2YR_ANN_GROWTH" hidden="1">"c760"</definedName>
    <definedName name="IQ_NET_INT_INC_3YR_ANN_GROWTH" hidden="1">"c761"</definedName>
    <definedName name="IQ_NET_INT_INC_5YR_ANN_GROWTH" hidden="1">"c762"</definedName>
    <definedName name="IQ_NET_INT_INC_7YR_ANN_GROWTH" hidden="1">"c763"</definedName>
    <definedName name="IQ_NET_INT_INC_BNK" hidden="1">"c764"</definedName>
    <definedName name="IQ_NET_INT_INC_BR" hidden="1">"c765"</definedName>
    <definedName name="IQ_NET_INT_INC_FIN" hidden="1">"c766"</definedName>
    <definedName name="IQ_NET_INT_INC_TOTAL_REV" hidden="1">"c767"</definedName>
    <definedName name="IQ_NET_INT_MARGIN" hidden="1">"c768"</definedName>
    <definedName name="IQ_NET_INTEREST_EXP" hidden="1">"c769"</definedName>
    <definedName name="IQ_NET_INTEREST_EXP_REIT" hidden="1">"c770"</definedName>
    <definedName name="IQ_NET_INTEREST_EXP_UTI" hidden="1">"c771"</definedName>
    <definedName name="IQ_NET_INTEREST_INC" hidden="1">"c1392"</definedName>
    <definedName name="IQ_NET_INTEREST_INC_AFTER_LL" hidden="1">"c1604"</definedName>
    <definedName name="IQ_NET_LIFE_INS_IN_FORCE" hidden="1">"c2769"</definedName>
    <definedName name="IQ_NET_LOANS" hidden="1">"c772"</definedName>
    <definedName name="IQ_NET_LOANS_10YR_ANN_GROWTH" hidden="1">"c773"</definedName>
    <definedName name="IQ_NET_LOANS_1YR_ANN_GROWTH" hidden="1">"c774"</definedName>
    <definedName name="IQ_NET_LOANS_2YR_ANN_GROWTH" hidden="1">"c775"</definedName>
    <definedName name="IQ_NET_LOANS_3YR_ANN_GROWTH" hidden="1">"c776"</definedName>
    <definedName name="IQ_NET_LOANS_5YR_ANN_GROWTH" hidden="1">"c777"</definedName>
    <definedName name="IQ_NET_LOANS_7YR_ANN_GROWTH" hidden="1">"c778"</definedName>
    <definedName name="IQ_NET_LOANS_TOTAL_DEPOSITS" hidden="1">"c779"</definedName>
    <definedName name="IQ_NET_RENTAL_EXP_FN" hidden="1">"c780"</definedName>
    <definedName name="IQ_NET_TO_GROSS_EARNED" hidden="1">"c2750"</definedName>
    <definedName name="IQ_NET_TO_GROSS_WRITTEN" hidden="1">"c2729"</definedName>
    <definedName name="IQ_NET_WRITTEN" hidden="1">"c2728"</definedName>
    <definedName name="IQ_NEW_PREM" hidden="1">"c2785"</definedName>
    <definedName name="IQ_NEXT_CALL_DATE" hidden="1">"c2198"</definedName>
    <definedName name="IQ_NEXT_CALL_PRICE" hidden="1">"c2199"</definedName>
    <definedName name="IQ_NEXT_INT_DATE" hidden="1">"c2187"</definedName>
    <definedName name="IQ_NEXT_PUT_DATE" hidden="1">"c2200"</definedName>
    <definedName name="IQ_NEXT_PUT_PRICE" hidden="1">"c2201"</definedName>
    <definedName name="IQ_NEXT_SINK_FUND_AMOUNT" hidden="1">"c2490"</definedName>
    <definedName name="IQ_NEXT_SINK_FUND_DATE" hidden="1">"c2489"</definedName>
    <definedName name="IQ_NEXT_SINK_FUND_PRICE" hidden="1">"c2491"</definedName>
    <definedName name="IQ_NI" hidden="1">"c781"</definedName>
    <definedName name="IQ_NI_10YR_ANN_GROWTH" hidden="1">"c782"</definedName>
    <definedName name="IQ_NI_1YR_ANN_GROWTH" hidden="1">"c783"</definedName>
    <definedName name="IQ_NI_2YR_ANN_GROWTH" hidden="1">"c784"</definedName>
    <definedName name="IQ_NI_3YR_ANN_GROWTH" hidden="1">"c785"</definedName>
    <definedName name="IQ_NI_5YR_ANN_GROWTH" hidden="1">"c786"</definedName>
    <definedName name="IQ_NI_7YR_ANN_GROWTH" hidden="1">"c787"</definedName>
    <definedName name="IQ_NI_AFTER_CAPITALIZED" hidden="1">"c788"</definedName>
    <definedName name="IQ_NI_AVAIL_EXCL" hidden="1">"c789"</definedName>
    <definedName name="IQ_NI_AVAIL_EXCL_MARGIN" hidden="1">"c790"</definedName>
    <definedName name="IQ_NI_AVAIL_INCL" hidden="1">"c791"</definedName>
    <definedName name="IQ_NI_BEFORE_CAPITALIZED" hidden="1">"c792"</definedName>
    <definedName name="IQ_NI_CF" hidden="1">"c793"</definedName>
    <definedName name="IQ_NI_MARGIN" hidden="1">"c794"</definedName>
    <definedName name="IQ_NI_NORM" hidden="1">"c1901"</definedName>
    <definedName name="IQ_NI_NORM_10YR_ANN_GROWTH" hidden="1">"c1960"</definedName>
    <definedName name="IQ_NI_NORM_1YR_ANN_GROWTH" hidden="1">"c1955"</definedName>
    <definedName name="IQ_NI_NORM_2YR_ANN_GROWTH" hidden="1">"c1956"</definedName>
    <definedName name="IQ_NI_NORM_3YR_ANN_GROWTH" hidden="1">"c1957"</definedName>
    <definedName name="IQ_NI_NORM_5YR_ANN_GROWTH" hidden="1">"c1958"</definedName>
    <definedName name="IQ_NI_NORM_7YR_ANN_GROWTH" hidden="1">"c1959"</definedName>
    <definedName name="IQ_NI_NORM_MARGIN" hidden="1">"c1964"</definedName>
    <definedName name="IQ_NI_SFAS" hidden="1">"c795"</definedName>
    <definedName name="IQ_NON_ACCRUAL_LOANS" hidden="1">"c796"</definedName>
    <definedName name="IQ_NON_CASH" hidden="1">"c1399"</definedName>
    <definedName name="IQ_NON_CASH_ITEMS" hidden="1">"c797"</definedName>
    <definedName name="IQ_NON_INS_EXP" hidden="1">"c798"</definedName>
    <definedName name="IQ_NON_INS_REV" hidden="1">"c799"</definedName>
    <definedName name="IQ_NON_INT_BEAR_CD" hidden="1">"c800"</definedName>
    <definedName name="IQ_NON_INT_EXP" hidden="1">"c801"</definedName>
    <definedName name="IQ_NON_INT_INC" hidden="1">"c802"</definedName>
    <definedName name="IQ_NON_INT_INC_10YR_ANN_GROWTH" hidden="1">"c803"</definedName>
    <definedName name="IQ_NON_INT_INC_1YR_ANN_GROWTH" hidden="1">"c804"</definedName>
    <definedName name="IQ_NON_INT_INC_2YR_ANN_GROWTH" hidden="1">"c805"</definedName>
    <definedName name="IQ_NON_INT_INC_3YR_ANN_GROWTH" hidden="1">"c806"</definedName>
    <definedName name="IQ_NON_INT_INC_5YR_ANN_GROWTH" hidden="1">"c807"</definedName>
    <definedName name="IQ_NON_INT_INC_7YR_ANN_GROWTH" hidden="1">"c808"</definedName>
    <definedName name="IQ_NON_INTEREST_EXP" hidden="1">"c1400"</definedName>
    <definedName name="IQ_NON_INTEREST_INC" hidden="1">"c1401"</definedName>
    <definedName name="IQ_NON_OPER_EXP" hidden="1">"c809"</definedName>
    <definedName name="IQ_NON_OPER_INC" hidden="1">"c810"</definedName>
    <definedName name="IQ_NON_PERF_ASSETS_10YR_ANN_GROWTH" hidden="1">"c811"</definedName>
    <definedName name="IQ_NON_PERF_ASSETS_1YR_ANN_GROWTH" hidden="1">"c812"</definedName>
    <definedName name="IQ_NON_PERF_ASSETS_2YR_ANN_GROWTH" hidden="1">"c813"</definedName>
    <definedName name="IQ_NON_PERF_ASSETS_3YR_ANN_GROWTH" hidden="1">"c814"</definedName>
    <definedName name="IQ_NON_PERF_ASSETS_5YR_ANN_GROWTH" hidden="1">"c815"</definedName>
    <definedName name="IQ_NON_PERF_ASSETS_7YR_ANN_GROWTH" hidden="1">"c816"</definedName>
    <definedName name="IQ_NON_PERF_ASSETS_TOTAL_ASSETS" hidden="1">"c817"</definedName>
    <definedName name="IQ_NON_PERF_LOANS_10YR_ANN_GROWTH" hidden="1">"c818"</definedName>
    <definedName name="IQ_NON_PERF_LOANS_1YR_ANN_GROWTH" hidden="1">"c819"</definedName>
    <definedName name="IQ_NON_PERF_LOANS_2YR_ANN_GROWTH" hidden="1">"c820"</definedName>
    <definedName name="IQ_NON_PERF_LOANS_3YR_ANN_GROWTH" hidden="1">"c821"</definedName>
    <definedName name="IQ_NON_PERF_LOANS_5YR_ANN_GROWTH" hidden="1">"c822"</definedName>
    <definedName name="IQ_NON_PERF_LOANS_7YR_ANN_GROWTH" hidden="1">"c823"</definedName>
    <definedName name="IQ_NON_PERF_LOANS_TOTAL_ASSETS" hidden="1">"c824"</definedName>
    <definedName name="IQ_NON_PERF_LOANS_TOTAL_LOANS" hidden="1">"c825"</definedName>
    <definedName name="IQ_NON_PERFORMING_ASSETS" hidden="1">"c826"</definedName>
    <definedName name="IQ_NON_PERFORMING_LOANS" hidden="1">"c827"</definedName>
    <definedName name="IQ_NONCASH_PENSION_EXP" hidden="1">"c3000"</definedName>
    <definedName name="IQ_NONRECOURSE_DEBT" hidden="1">"c2550"</definedName>
    <definedName name="IQ_NONRECOURSE_DEBT_PCT" hidden="1">"c2551"</definedName>
    <definedName name="IQ_NONUTIL_REV" hidden="1">"c2089"</definedName>
    <definedName name="IQ_NORMAL_INC_AFTER" hidden="1">"c1605"</definedName>
    <definedName name="IQ_NORMAL_INC_AVAIL" hidden="1">"c1606"</definedName>
    <definedName name="IQ_NORMAL_INC_BEFORE" hidden="1">"c1607"</definedName>
    <definedName name="IQ_NOTES_PAY" hidden="1">"c1423"</definedName>
    <definedName name="IQ_NOW_ACCOUNT" hidden="1">"c828"</definedName>
    <definedName name="IQ_NPPE" hidden="1">"c829"</definedName>
    <definedName name="IQ_NPPE_10YR_ANN_GROWTH" hidden="1">"c830"</definedName>
    <definedName name="IQ_NPPE_1YR_ANN_GROWTH" hidden="1">"c831"</definedName>
    <definedName name="IQ_NPPE_2YR_ANN_GROWTH" hidden="1">"c832"</definedName>
    <definedName name="IQ_NPPE_3YR_ANN_GROWTH" hidden="1">"c833"</definedName>
    <definedName name="IQ_NPPE_5YR_ANN_GROWTH" hidden="1">"c834"</definedName>
    <definedName name="IQ_NPPE_7YR_ANN_GROWTH" hidden="1">"c835"</definedName>
    <definedName name="IQ_NTM" hidden="1">6000</definedName>
    <definedName name="IQ_NUKE" hidden="1">"c836"</definedName>
    <definedName name="IQ_NUKE_CF" hidden="1">"c837"</definedName>
    <definedName name="IQ_NUKE_CONTR" hidden="1">"c838"</definedName>
    <definedName name="IQ_NUM_BRANCHES" hidden="1">"c2088"</definedName>
    <definedName name="IQ_NUMBER_ADRHOLDERS" hidden="1">"c1970"</definedName>
    <definedName name="IQ_NUMBER_DAYS" hidden="1">"c1904"</definedName>
    <definedName name="IQ_NUMBER_SHAREHOLDERS" hidden="1">"c1967"</definedName>
    <definedName name="IQ_NUMBER_SHAREHOLDERS_CLASSA" hidden="1">"c1968"</definedName>
    <definedName name="IQ_NUMBER_SHAREHOLDERS_OTHER" hidden="1">"c1969"</definedName>
    <definedName name="IQ_OCCUPY_EXP" hidden="1">"c839"</definedName>
    <definedName name="IQ_OFFER_AMOUNT" hidden="1">"c2152"</definedName>
    <definedName name="IQ_OFFER_COUPON" hidden="1">"c2147"</definedName>
    <definedName name="IQ_OFFER_COUPON_TYPE" hidden="1">"c2148"</definedName>
    <definedName name="IQ_OFFER_DATE" hidden="1">"c2149"</definedName>
    <definedName name="IQ_OFFER_PRICE" hidden="1">"c2150"</definedName>
    <definedName name="IQ_OFFER_YIELD" hidden="1">"c2151"</definedName>
    <definedName name="IQ_OG_10DISC" hidden="1">"c1998"</definedName>
    <definedName name="IQ_OG_10DISC_GAS" hidden="1">"c2018"</definedName>
    <definedName name="IQ_OG_10DISC_OIL" hidden="1">"c2008"</definedName>
    <definedName name="IQ_OG_ACQ_COST_PROVED" hidden="1">"c1975"</definedName>
    <definedName name="IQ_OG_ACQ_COST_PROVED_GAS" hidden="1">"c1987"</definedName>
    <definedName name="IQ_OG_ACQ_COST_PROVED_OIL" hidden="1">"c1981"</definedName>
    <definedName name="IQ_OG_ACQ_COST_UNPROVED" hidden="1">"c1976"</definedName>
    <definedName name="IQ_OG_ACQ_COST_UNPROVED_GAS" hidden="1">"c1988"</definedName>
    <definedName name="IQ_OG_ACQ_COST_UNPROVED_OIL" hidden="1">"c1982"</definedName>
    <definedName name="IQ_OG_AVG_DAILY_PROD_GAS" hidden="1">"c2910"</definedName>
    <definedName name="IQ_OG_AVG_DAILY_PROD_NGL" hidden="1">"c2911"</definedName>
    <definedName name="IQ_OG_AVG_DAILY_PROD_OIL" hidden="1">"c2909"</definedName>
    <definedName name="IQ_OG_CLOSE_BALANCE_GAS" hidden="1">"c2049"</definedName>
    <definedName name="IQ_OG_CLOSE_BALANCE_NGL" hidden="1">"c2920"</definedName>
    <definedName name="IQ_OG_CLOSE_BALANCE_OIL" hidden="1">"c2037"</definedName>
    <definedName name="IQ_OG_DCF_BEFORE_TAXES" hidden="1">"c2023"</definedName>
    <definedName name="IQ_OG_DCF_BEFORE_TAXES_GAS" hidden="1">"c2025"</definedName>
    <definedName name="IQ_OG_DCF_BEFORE_TAXES_OIL" hidden="1">"c2024"</definedName>
    <definedName name="IQ_OG_DEVELOPED_RESERVES_GAS" hidden="1">"c2053"</definedName>
    <definedName name="IQ_OG_DEVELOPED_RESERVES_NGL" hidden="1">"c2922"</definedName>
    <definedName name="IQ_OG_DEVELOPED_RESERVES_OIL" hidden="1">"c2054"</definedName>
    <definedName name="IQ_OG_DEVELOPMENT_COSTS" hidden="1">"c1978"</definedName>
    <definedName name="IQ_OG_DEVELOPMENT_COSTS_GAS" hidden="1">"c1990"</definedName>
    <definedName name="IQ_OG_DEVELOPMENT_COSTS_OIL" hidden="1">"c1984"</definedName>
    <definedName name="IQ_OG_EQUITY_DCF" hidden="1">"c2002"</definedName>
    <definedName name="IQ_OG_EQUITY_DCF_GAS" hidden="1">"c2022"</definedName>
    <definedName name="IQ_OG_EQUITY_DCF_OIL" hidden="1">"c2012"</definedName>
    <definedName name="IQ_OG_EQUTY_RESERVES_GAS" hidden="1">"c2050"</definedName>
    <definedName name="IQ_OG_EQUTY_RESERVES_NGL" hidden="1">"c2921"</definedName>
    <definedName name="IQ_OG_EQUTY_RESERVES_OIL" hidden="1">"c2038"</definedName>
    <definedName name="IQ_OG_EXPLORATION_COSTS" hidden="1">"c1977"</definedName>
    <definedName name="IQ_OG_EXPLORATION_COSTS_GAS" hidden="1">"c1989"</definedName>
    <definedName name="IQ_OG_EXPLORATION_COSTS_OIL" hidden="1">"c1983"</definedName>
    <definedName name="IQ_OG_EXT_DISC_GAS" hidden="1">"c2043"</definedName>
    <definedName name="IQ_OG_EXT_DISC_NGL" hidden="1">"c2914"</definedName>
    <definedName name="IQ_OG_EXT_DISC_OIL" hidden="1">"c2031"</definedName>
    <definedName name="IQ_OG_FUTURE_CASH_INFLOWS" hidden="1">"c1993"</definedName>
    <definedName name="IQ_OG_FUTURE_CASH_INFLOWS_GAS" hidden="1">"c2013"</definedName>
    <definedName name="IQ_OG_FUTURE_CASH_INFLOWS_OIL" hidden="1">"c2003"</definedName>
    <definedName name="IQ_OG_FUTURE_DEVELOPMENT_COSTS" hidden="1">"c1995"</definedName>
    <definedName name="IQ_OG_FUTURE_DEVELOPMENT_COSTS_GAS" hidden="1">"c2015"</definedName>
    <definedName name="IQ_OG_FUTURE_DEVELOPMENT_COSTS_OIL" hidden="1">"c2005"</definedName>
    <definedName name="IQ_OG_FUTURE_INC_TAXES" hidden="1">"c1997"</definedName>
    <definedName name="IQ_OG_FUTURE_INC_TAXES_GAS" hidden="1">"c2017"</definedName>
    <definedName name="IQ_OG_FUTURE_INC_TAXES_OIL" hidden="1">"c2007"</definedName>
    <definedName name="IQ_OG_FUTURE_PRODUCTION_COSTS" hidden="1">"c1994"</definedName>
    <definedName name="IQ_OG_FUTURE_PRODUCTION_COSTS_GAS" hidden="1">"c2014"</definedName>
    <definedName name="IQ_OG_FUTURE_PRODUCTION_COSTS_OIL" hidden="1">"c2004"</definedName>
    <definedName name="IQ_OG_GAS_PRICE_HEDGED" hidden="1">"c2056"</definedName>
    <definedName name="IQ_OG_GAS_PRICE_UNHEDGED" hidden="1">"c2058"</definedName>
    <definedName name="IQ_OG_IMPROVED_RECOVERY_GAS" hidden="1">"c2044"</definedName>
    <definedName name="IQ_OG_IMPROVED_RECOVERY_NGL" hidden="1">"c2915"</definedName>
    <definedName name="IQ_OG_IMPROVED_RECOVERY_OIL" hidden="1">"c2032"</definedName>
    <definedName name="IQ_OG_LIQUID_GAS_PRICE_HEDGED" hidden="1">"c2233"</definedName>
    <definedName name="IQ_OG_LIQUID_GAS_PRICE_UNHEDGED" hidden="1">"c2234"</definedName>
    <definedName name="IQ_OG_NET_FUTURE_CASH_FLOWS" hidden="1">"c1996"</definedName>
    <definedName name="IQ_OG_NET_FUTURE_CASH_FLOWS_GAS" hidden="1">"c2016"</definedName>
    <definedName name="IQ_OG_NET_FUTURE_CASH_FLOWS_OIL" hidden="1">"c2006"</definedName>
    <definedName name="IQ_OG_OIL_PRICE_HEDGED" hidden="1">"c2055"</definedName>
    <definedName name="IQ_OG_OIL_PRICE_UNHEDGED" hidden="1">"c2057"</definedName>
    <definedName name="IQ_OG_OPEN_BALANCE_GAS" hidden="1">"c2041"</definedName>
    <definedName name="IQ_OG_OPEN_BALANCE_NGL" hidden="1">"c2912"</definedName>
    <definedName name="IQ_OG_OPEN_BALANCE_OIL" hidden="1">"c2029"</definedName>
    <definedName name="IQ_OG_OTHER_ADJ_FCF" hidden="1">"c1999"</definedName>
    <definedName name="IQ_OG_OTHER_ADJ_FCF_GAS" hidden="1">"c2019"</definedName>
    <definedName name="IQ_OG_OTHER_ADJ_FCF_OIL" hidden="1">"c2009"</definedName>
    <definedName name="IQ_OG_OTHER_ADJ_GAS" hidden="1">"c2048"</definedName>
    <definedName name="IQ_OG_OTHER_ADJ_NGL" hidden="1">"c2919"</definedName>
    <definedName name="IQ_OG_OTHER_ADJ_OIL" hidden="1">"c2036"</definedName>
    <definedName name="IQ_OG_OTHER_COSTS" hidden="1">"c1979"</definedName>
    <definedName name="IQ_OG_OTHER_COSTS_GAS" hidden="1">"c1991"</definedName>
    <definedName name="IQ_OG_OTHER_COSTS_OIL" hidden="1">"c1985"</definedName>
    <definedName name="IQ_OG_PRODUCTION_GAS" hidden="1">"c2047"</definedName>
    <definedName name="IQ_OG_PRODUCTION_NGL" hidden="1">"c2918"</definedName>
    <definedName name="IQ_OG_PRODUCTION_OIL" hidden="1">"c2035"</definedName>
    <definedName name="IQ_OG_PURCHASES_GAS" hidden="1">"c2045"</definedName>
    <definedName name="IQ_OG_PURCHASES_NGL" hidden="1">"c2916"</definedName>
    <definedName name="IQ_OG_PURCHASES_OIL" hidden="1">"c2033"</definedName>
    <definedName name="IQ_OG_REVISIONS_GAS" hidden="1">"c2042"</definedName>
    <definedName name="IQ_OG_REVISIONS_NGL" hidden="1">"c2913"</definedName>
    <definedName name="IQ_OG_REVISIONS_OIL" hidden="1">"c2030"</definedName>
    <definedName name="IQ_OG_SALES_IN_PLACE_GAS" hidden="1">"c2046"</definedName>
    <definedName name="IQ_OG_SALES_IN_PLACE_NGL" hidden="1">"c2917"</definedName>
    <definedName name="IQ_OG_SALES_IN_PLACE_OIL" hidden="1">"c2034"</definedName>
    <definedName name="IQ_OG_STANDARDIZED_DCF" hidden="1">"c2000"</definedName>
    <definedName name="IQ_OG_STANDARDIZED_DCF_GAS" hidden="1">"c2020"</definedName>
    <definedName name="IQ_OG_STANDARDIZED_DCF_HEDGED" hidden="1">"c2001"</definedName>
    <definedName name="IQ_OG_STANDARDIZED_DCF_HEDGED_GAS" hidden="1">"c2021"</definedName>
    <definedName name="IQ_OG_STANDARDIZED_DCF_HEDGED_OIL" hidden="1">"c2011"</definedName>
    <definedName name="IQ_OG_STANDARDIZED_DCF_OIL" hidden="1">"c2010"</definedName>
    <definedName name="IQ_OG_TAXES" hidden="1">"c2026"</definedName>
    <definedName name="IQ_OG_TAXES_GAS" hidden="1">"c2028"</definedName>
    <definedName name="IQ_OG_TAXES_OIL" hidden="1">"c2027"</definedName>
    <definedName name="IQ_OG_TOTAL_COSTS" hidden="1">"c1980"</definedName>
    <definedName name="IQ_OG_TOTAL_COSTS_GAS" hidden="1">"c1992"</definedName>
    <definedName name="IQ_OG_TOTAL_COSTS_OIL" hidden="1">"c1986"</definedName>
    <definedName name="IQ_OG_TOTAL_EST_PROVED_RESERVES_GAS" hidden="1">"c2052"</definedName>
    <definedName name="IQ_OG_TOTAL_GAS_PRODUCTION" hidden="1">"c2060"</definedName>
    <definedName name="IQ_OG_TOTAL_LIQUID_GAS_PRODUCTION" hidden="1">"c2235"</definedName>
    <definedName name="IQ_OG_TOTAL_OIL_PRODUCTION" hidden="1">"c2059"</definedName>
    <definedName name="IQ_OG_TOTAL_OIL_PRODUCTON" hidden="1">"c2059"</definedName>
    <definedName name="IQ_OG_UNDEVELOPED_RESERVES_GAS" hidden="1">"c2051"</definedName>
    <definedName name="IQ_OG_UNDEVELOPED_RESERVES_NGL" hidden="1">"c2923"</definedName>
    <definedName name="IQ_OG_UNDEVELOPED_RESERVES_OIL" hidden="1">"c2039"</definedName>
    <definedName name="IQ_OIL_IMPAIR" hidden="1">"c840"</definedName>
    <definedName name="IQ_OL_COMM_AFTER_FIVE" hidden="1">"c841"</definedName>
    <definedName name="IQ_OL_COMM_CY" hidden="1">"c842"</definedName>
    <definedName name="IQ_OL_COMM_CY1" hidden="1">"c843"</definedName>
    <definedName name="IQ_OL_COMM_CY2" hidden="1">"c844"</definedName>
    <definedName name="IQ_OL_COMM_CY3" hidden="1">"c845"</definedName>
    <definedName name="IQ_OL_COMM_CY4" hidden="1">"c846"</definedName>
    <definedName name="IQ_OL_COMM_NEXT_FIVE" hidden="1">"c847"</definedName>
    <definedName name="IQ_OPENPRICE" hidden="1">"c848"</definedName>
    <definedName name="IQ_OPER_INC" hidden="1">"c849"</definedName>
    <definedName name="IQ_OPER_INC_BR" hidden="1">"c850"</definedName>
    <definedName name="IQ_OPER_INC_FIN" hidden="1">"c851"</definedName>
    <definedName name="IQ_OPER_INC_INS" hidden="1">"c852"</definedName>
    <definedName name="IQ_OPER_INC_MARGIN" hidden="1">"c1448"</definedName>
    <definedName name="IQ_OPER_INC_REIT" hidden="1">"c853"</definedName>
    <definedName name="IQ_OPER_INC_UTI" hidden="1">"c854"</definedName>
    <definedName name="IQ_OPERATIONS_EXP" hidden="1">"c855"</definedName>
    <definedName name="IQ_OPTIONS_BEG_OS" hidden="1">"c1572"</definedName>
    <definedName name="IQ_OPTIONS_CANCELLED" hidden="1">"c856"</definedName>
    <definedName name="IQ_OPTIONS_END_OS" hidden="1">"c1573"</definedName>
    <definedName name="IQ_OPTIONS_EXERCISED" hidden="1">"c2116"</definedName>
    <definedName name="IQ_OPTIONS_GRANTED" hidden="1">"c2673"</definedName>
    <definedName name="IQ_OPTIONS_ISSUED" hidden="1">"c857"</definedName>
    <definedName name="IQ_OPTIONS_STRIKE_PRICE_GRANTED" hidden="1">"c2678"</definedName>
    <definedName name="IQ_OPTIONS_STRIKE_PRICE_OS" hidden="1">"c2677"</definedName>
    <definedName name="IQ_ORDER_BACKLOG" hidden="1">"c2090"</definedName>
    <definedName name="IQ_OTHER_ADJUST_GROSS_LOANS" hidden="1">"c859"</definedName>
    <definedName name="IQ_OTHER_ASSETS" hidden="1">"c860"</definedName>
    <definedName name="IQ_OTHER_ASSETS_BNK" hidden="1">"c861"</definedName>
    <definedName name="IQ_OTHER_ASSETS_BR" hidden="1">"c862"</definedName>
    <definedName name="IQ_OTHER_ASSETS_FIN" hidden="1">"c863"</definedName>
    <definedName name="IQ_OTHER_ASSETS_INS" hidden="1">"c864"</definedName>
    <definedName name="IQ_OTHER_ASSETS_REIT" hidden="1">"c865"</definedName>
    <definedName name="IQ_OTHER_ASSETS_SERV_RIGHTS" hidden="1">"c2243"</definedName>
    <definedName name="IQ_OTHER_ASSETS_UTI" hidden="1">"c866"</definedName>
    <definedName name="IQ_OTHER_BEARING_LIAB" hidden="1">"c1608"</definedName>
    <definedName name="IQ_OTHER_BENEFITS_OBLIGATION" hidden="1">"c867"</definedName>
    <definedName name="IQ_OTHER_CA" hidden="1">"c868"</definedName>
    <definedName name="IQ_OTHER_CA_SUPPL" hidden="1">"c869"</definedName>
    <definedName name="IQ_OTHER_CA_SUPPL_BNK" hidden="1">"c870"</definedName>
    <definedName name="IQ_OTHER_CA_SUPPL_BR" hidden="1">"c871"</definedName>
    <definedName name="IQ_OTHER_CA_SUPPL_FIN" hidden="1">"c872"</definedName>
    <definedName name="IQ_OTHER_CA_SUPPL_INS" hidden="1">"c873"</definedName>
    <definedName name="IQ_OTHER_CA_SUPPL_REIT" hidden="1">"c874"</definedName>
    <definedName name="IQ_OTHER_CA_SUPPL_UTI" hidden="1">"c875"</definedName>
    <definedName name="IQ_OTHER_CA_UTI" hidden="1">"c876"</definedName>
    <definedName name="IQ_OTHER_CL" hidden="1">"c877"</definedName>
    <definedName name="IQ_OTHER_CL_SUPPL" hidden="1">"c878"</definedName>
    <definedName name="IQ_OTHER_CL_SUPPL_BNK" hidden="1">"c879"</definedName>
    <definedName name="IQ_OTHER_CL_SUPPL_BR" hidden="1">"c880"</definedName>
    <definedName name="IQ_OTHER_CL_SUPPL_FIN" hidden="1">"c881"</definedName>
    <definedName name="IQ_OTHER_CL_SUPPL_REIT" hidden="1">"c882"</definedName>
    <definedName name="IQ_OTHER_CL_SUPPL_UTI" hidden="1">"c883"</definedName>
    <definedName name="IQ_OTHER_CL_UTI" hidden="1">"c884"</definedName>
    <definedName name="IQ_OTHER_CURRENT_ASSETS" hidden="1">"c1403"</definedName>
    <definedName name="IQ_OTHER_CURRENT_LIAB" hidden="1">"c1404"</definedName>
    <definedName name="IQ_OTHER_DEBT" hidden="1">"c2507"</definedName>
    <definedName name="IQ_OTHER_DEBT_PCT" hidden="1">"c2508"</definedName>
    <definedName name="IQ_OTHER_DEP" hidden="1">"c885"</definedName>
    <definedName name="IQ_OTHER_EARNING" hidden="1">"c1609"</definedName>
    <definedName name="IQ_OTHER_EQUITY" hidden="1">"c886"</definedName>
    <definedName name="IQ_OTHER_EQUITY_BNK" hidden="1">"c887"</definedName>
    <definedName name="IQ_OTHER_EQUITY_BR" hidden="1">"c888"</definedName>
    <definedName name="IQ_OTHER_EQUITY_FIN" hidden="1">"c889"</definedName>
    <definedName name="IQ_OTHER_EQUITY_INS" hidden="1">"c890"</definedName>
    <definedName name="IQ_OTHER_EQUITY_REIT" hidden="1">"c891"</definedName>
    <definedName name="IQ_OTHER_EQUITY_UTI" hidden="1">"c892"</definedName>
    <definedName name="IQ_OTHER_FINANCE_ACT" hidden="1">"c893"</definedName>
    <definedName name="IQ_OTHER_FINANCE_ACT_BNK" hidden="1">"c894"</definedName>
    <definedName name="IQ_OTHER_FINANCE_ACT_BR" hidden="1">"c895"</definedName>
    <definedName name="IQ_OTHER_FINANCE_ACT_FIN" hidden="1">"c896"</definedName>
    <definedName name="IQ_OTHER_FINANCE_ACT_INS" hidden="1">"c897"</definedName>
    <definedName name="IQ_OTHER_FINANCE_ACT_REIT" hidden="1">"c898"</definedName>
    <definedName name="IQ_OTHER_FINANCE_ACT_SUPPL" hidden="1">"c899"</definedName>
    <definedName name="IQ_OTHER_FINANCE_ACT_SUPPL_BNK" hidden="1">"c900"</definedName>
    <definedName name="IQ_OTHER_FINANCE_ACT_SUPPL_BR" hidden="1">"c901"</definedName>
    <definedName name="IQ_OTHER_FINANCE_ACT_SUPPL_FIN" hidden="1">"c902"</definedName>
    <definedName name="IQ_OTHER_FINANCE_ACT_SUPPL_INS" hidden="1">"c903"</definedName>
    <definedName name="IQ_OTHER_FINANCE_ACT_SUPPL_REIT" hidden="1">"c904"</definedName>
    <definedName name="IQ_OTHER_FINANCE_ACT_SUPPL_UTI" hidden="1">"c905"</definedName>
    <definedName name="IQ_OTHER_FINANCE_ACT_UTI" hidden="1">"c906"</definedName>
    <definedName name="IQ_OTHER_INTAN" hidden="1">"c907"</definedName>
    <definedName name="IQ_OTHER_INTAN_BNK" hidden="1">"c908"</definedName>
    <definedName name="IQ_OTHER_INTAN_BR" hidden="1">"c909"</definedName>
    <definedName name="IQ_OTHER_INTAN_FIN" hidden="1">"c910"</definedName>
    <definedName name="IQ_OTHER_INTAN_INS" hidden="1">"c911"</definedName>
    <definedName name="IQ_OTHER_INTAN_REIT" hidden="1">"c912"</definedName>
    <definedName name="IQ_OTHER_INTAN_UTI" hidden="1">"c913"</definedName>
    <definedName name="IQ_OTHER_INV" hidden="1">"c914"</definedName>
    <definedName name="IQ_OTHER_INVEST" hidden="1">"c915"</definedName>
    <definedName name="IQ_OTHER_INVEST_ACT" hidden="1">"c916"</definedName>
    <definedName name="IQ_OTHER_INVEST_ACT_BNK" hidden="1">"c917"</definedName>
    <definedName name="IQ_OTHER_INVEST_ACT_BR" hidden="1">"c918"</definedName>
    <definedName name="IQ_OTHER_INVEST_ACT_FIN" hidden="1">"c919"</definedName>
    <definedName name="IQ_OTHER_INVEST_ACT_INS" hidden="1">"c920"</definedName>
    <definedName name="IQ_OTHER_INVEST_ACT_REIT" hidden="1">"c921"</definedName>
    <definedName name="IQ_OTHER_INVEST_ACT_SUPPL" hidden="1">"c922"</definedName>
    <definedName name="IQ_OTHER_INVEST_ACT_SUPPL_BNK" hidden="1">"c923"</definedName>
    <definedName name="IQ_OTHER_INVEST_ACT_SUPPL_BR" hidden="1">"c924"</definedName>
    <definedName name="IQ_OTHER_INVEST_ACT_SUPPL_FIN" hidden="1">"c925"</definedName>
    <definedName name="IQ_OTHER_INVEST_ACT_SUPPL_INS" hidden="1">"c926"</definedName>
    <definedName name="IQ_OTHER_INVEST_ACT_SUPPL_REIT" hidden="1">"c927"</definedName>
    <definedName name="IQ_OTHER_INVEST_ACT_SUPPL_UTI" hidden="1">"c928"</definedName>
    <definedName name="IQ_OTHER_INVEST_ACT_UTI" hidden="1">"c929"</definedName>
    <definedName name="IQ_OTHER_INVESTING" hidden="1">"c1408"</definedName>
    <definedName name="IQ_OTHER_LIAB" hidden="1">"c930"</definedName>
    <definedName name="IQ_OTHER_LIAB_BNK" hidden="1">"c931"</definedName>
    <definedName name="IQ_OTHER_LIAB_BR" hidden="1">"c932"</definedName>
    <definedName name="IQ_OTHER_LIAB_FIN" hidden="1">"c933"</definedName>
    <definedName name="IQ_OTHER_LIAB_INS" hidden="1">"c934"</definedName>
    <definedName name="IQ_OTHER_LIAB_LT" hidden="1">"c935"</definedName>
    <definedName name="IQ_OTHER_LIAB_LT_BNK" hidden="1">"c936"</definedName>
    <definedName name="IQ_OTHER_LIAB_LT_BR" hidden="1">"c937"</definedName>
    <definedName name="IQ_OTHER_LIAB_LT_FIN" hidden="1">"c938"</definedName>
    <definedName name="IQ_OTHER_LIAB_LT_INS" hidden="1">"c939"</definedName>
    <definedName name="IQ_OTHER_LIAB_LT_REIT" hidden="1">"c940"</definedName>
    <definedName name="IQ_OTHER_LIAB_LT_UTI" hidden="1">"c941"</definedName>
    <definedName name="IQ_OTHER_LIAB_REIT" hidden="1">"c942"</definedName>
    <definedName name="IQ_OTHER_LIAB_UTI" hidden="1">"c943"</definedName>
    <definedName name="IQ_OTHER_LIAB_WRITTEN" hidden="1">"c944"</definedName>
    <definedName name="IQ_OTHER_LOANS" hidden="1">"c945"</definedName>
    <definedName name="IQ_OTHER_LONG_TERM" hidden="1">"c1409"</definedName>
    <definedName name="IQ_OTHER_LT_ASSETS" hidden="1">"c946"</definedName>
    <definedName name="IQ_OTHER_LT_ASSETS_BNK" hidden="1">"c947"</definedName>
    <definedName name="IQ_OTHER_LT_ASSETS_BR" hidden="1">"c948"</definedName>
    <definedName name="IQ_OTHER_LT_ASSETS_FIN" hidden="1">"c949"</definedName>
    <definedName name="IQ_OTHER_LT_ASSETS_INS" hidden="1">"c950"</definedName>
    <definedName name="IQ_OTHER_LT_ASSETS_REIT" hidden="1">"c951"</definedName>
    <definedName name="IQ_OTHER_LT_ASSETS_UTI" hidden="1">"c952"</definedName>
    <definedName name="IQ_OTHER_NET" hidden="1">"c1453"</definedName>
    <definedName name="IQ_OTHER_NON_INT_EXP" hidden="1">"c953"</definedName>
    <definedName name="IQ_OTHER_NON_INT_EXP_TOTAL" hidden="1">"c954"</definedName>
    <definedName name="IQ_OTHER_NON_INT_INC" hidden="1">"c955"</definedName>
    <definedName name="IQ_OTHER_NON_OPER_EXP" hidden="1">"c956"</definedName>
    <definedName name="IQ_OTHER_NON_OPER_EXP_BR" hidden="1">"c957"</definedName>
    <definedName name="IQ_OTHER_NON_OPER_EXP_FIN" hidden="1">"c958"</definedName>
    <definedName name="IQ_OTHER_NON_OPER_EXP_INS" hidden="1">"c959"</definedName>
    <definedName name="IQ_OTHER_NON_OPER_EXP_REIT" hidden="1">"c960"</definedName>
    <definedName name="IQ_OTHER_NON_OPER_EXP_SUPPL" hidden="1">"c961"</definedName>
    <definedName name="IQ_OTHER_NON_OPER_EXP_SUPPL_BR" hidden="1">"c962"</definedName>
    <definedName name="IQ_OTHER_NON_OPER_EXP_SUPPL_FIN" hidden="1">"c963"</definedName>
    <definedName name="IQ_OTHER_NON_OPER_EXP_SUPPL_INS" hidden="1">"c964"</definedName>
    <definedName name="IQ_OTHER_NON_OPER_EXP_SUPPL_REIT" hidden="1">"c965"</definedName>
    <definedName name="IQ_OTHER_NON_OPER_EXP_SUPPL_UTI" hidden="1">"c966"</definedName>
    <definedName name="IQ_OTHER_NON_OPER_EXP_UTI" hidden="1">"c967"</definedName>
    <definedName name="IQ_OTHER_OPER" hidden="1">"c982"</definedName>
    <definedName name="IQ_OTHER_OPER_ACT" hidden="1">"c983"</definedName>
    <definedName name="IQ_OTHER_OPER_ACT_BNK" hidden="1">"c984"</definedName>
    <definedName name="IQ_OTHER_OPER_ACT_BR" hidden="1">"c985"</definedName>
    <definedName name="IQ_OTHER_OPER_ACT_FIN" hidden="1">"c986"</definedName>
    <definedName name="IQ_OTHER_OPER_ACT_INS" hidden="1">"c987"</definedName>
    <definedName name="IQ_OTHER_OPER_ACT_REIT" hidden="1">"c988"</definedName>
    <definedName name="IQ_OTHER_OPER_ACT_UTI" hidden="1">"c989"</definedName>
    <definedName name="IQ_OTHER_OPER_BR" hidden="1">"c990"</definedName>
    <definedName name="IQ_OTHER_OPER_FIN" hidden="1">"c991"</definedName>
    <definedName name="IQ_OTHER_OPER_INS" hidden="1">"c992"</definedName>
    <definedName name="IQ_OTHER_OPER_REIT" hidden="1">"c993"</definedName>
    <definedName name="IQ_OTHER_OPER_SUPPL_BR" hidden="1">"c994"</definedName>
    <definedName name="IQ_OTHER_OPER_SUPPL_FIN" hidden="1">"c995"</definedName>
    <definedName name="IQ_OTHER_OPER_SUPPL_INS" hidden="1">"c996"</definedName>
    <definedName name="IQ_OTHER_OPER_SUPPL_REIT" hidden="1">"c997"</definedName>
    <definedName name="IQ_OTHER_OPER_SUPPL_UTI" hidden="1">"c998"</definedName>
    <definedName name="IQ_OTHER_OPER_TOT_BNK" hidden="1">"c999"</definedName>
    <definedName name="IQ_OTHER_OPER_TOT_BR" hidden="1">"c1000"</definedName>
    <definedName name="IQ_OTHER_OPER_TOT_FIN" hidden="1">"c1001"</definedName>
    <definedName name="IQ_OTHER_OPER_TOT_INS" hidden="1">"c1002"</definedName>
    <definedName name="IQ_OTHER_OPER_TOT_REIT" hidden="1">"c1003"</definedName>
    <definedName name="IQ_OTHER_OPER_TOT_UTI" hidden="1">"c1004"</definedName>
    <definedName name="IQ_OTHER_OPER_UTI" hidden="1">"c1005"</definedName>
    <definedName name="IQ_OTHER_OPTIONS_BEG_OS" hidden="1">"c2686"</definedName>
    <definedName name="IQ_OTHER_OPTIONS_CANCELLED" hidden="1">"c2689"</definedName>
    <definedName name="IQ_OTHER_OPTIONS_END_OS" hidden="1">"c2690"</definedName>
    <definedName name="IQ_OTHER_OPTIONS_EXERCISED" hidden="1">"c2688"</definedName>
    <definedName name="IQ_OTHER_OPTIONS_GRANTED" hidden="1">"c2687"</definedName>
    <definedName name="IQ_OTHER_OPTIONS_STRIKE_PRICE_OS" hidden="1">"c2691"</definedName>
    <definedName name="IQ_OTHER_OUTSTANDING_BS_DATE" hidden="1">"c1972"</definedName>
    <definedName name="IQ_OTHER_OUTSTANDING_FILING_DATE" hidden="1">"c1974"</definedName>
    <definedName name="IQ_OTHER_PC_WRITTEN" hidden="1">"c1006"</definedName>
    <definedName name="IQ_OTHER_REAL_ESTATE" hidden="1">"c1007"</definedName>
    <definedName name="IQ_OTHER_RECEIV" hidden="1">"c1008"</definedName>
    <definedName name="IQ_OTHER_RECEIV_INS" hidden="1">"c1009"</definedName>
    <definedName name="IQ_OTHER_REV" hidden="1">"c1010"</definedName>
    <definedName name="IQ_OTHER_REV_BR" hidden="1">"c1011"</definedName>
    <definedName name="IQ_OTHER_REV_FIN" hidden="1">"c1012"</definedName>
    <definedName name="IQ_OTHER_REV_INS" hidden="1">"c1013"</definedName>
    <definedName name="IQ_OTHER_REV_REIT" hidden="1">"c1014"</definedName>
    <definedName name="IQ_OTHER_REV_SUPPL" hidden="1">"c1015"</definedName>
    <definedName name="IQ_OTHER_REV_SUPPL_BR" hidden="1">"c1016"</definedName>
    <definedName name="IQ_OTHER_REV_SUPPL_FIN" hidden="1">"c1017"</definedName>
    <definedName name="IQ_OTHER_REV_SUPPL_INS" hidden="1">"c1018"</definedName>
    <definedName name="IQ_OTHER_REV_SUPPL_REIT" hidden="1">"c1019"</definedName>
    <definedName name="IQ_OTHER_REV_SUPPL_UTI" hidden="1">"c1020"</definedName>
    <definedName name="IQ_OTHER_REV_UTI" hidden="1">"c1021"</definedName>
    <definedName name="IQ_OTHER_REVENUE" hidden="1">"c1410"</definedName>
    <definedName name="IQ_OTHER_STRIKE_PRICE_GRANTED" hidden="1">"c2692"</definedName>
    <definedName name="IQ_OTHER_UNDRAWN" hidden="1">"c2522"</definedName>
    <definedName name="IQ_OTHER_UNUSUAL" hidden="1">"c1488"</definedName>
    <definedName name="IQ_OTHER_UNUSUAL_BNK" hidden="1">"c1560"</definedName>
    <definedName name="IQ_OTHER_UNUSUAL_BR" hidden="1">"c1561"</definedName>
    <definedName name="IQ_OTHER_UNUSUAL_FIN" hidden="1">"c1562"</definedName>
    <definedName name="IQ_OTHER_UNUSUAL_INS" hidden="1">"c1563"</definedName>
    <definedName name="IQ_OTHER_UNUSUAL_REIT" hidden="1">"c1564"</definedName>
    <definedName name="IQ_OTHER_UNUSUAL_SUPPL" hidden="1">"c1494"</definedName>
    <definedName name="IQ_OTHER_UNUSUAL_SUPPL_BNK" hidden="1">"c1495"</definedName>
    <definedName name="IQ_OTHER_UNUSUAL_SUPPL_BR" hidden="1">"c1496"</definedName>
    <definedName name="IQ_OTHER_UNUSUAL_SUPPL_FIN" hidden="1">"c1497"</definedName>
    <definedName name="IQ_OTHER_UNUSUAL_SUPPL_INS" hidden="1">"c1498"</definedName>
    <definedName name="IQ_OTHER_UNUSUAL_SUPPL_REIT" hidden="1">"c1499"</definedName>
    <definedName name="IQ_OTHER_UNUSUAL_SUPPL_UTI" hidden="1">"c1500"</definedName>
    <definedName name="IQ_OTHER_UNUSUAL_UTI" hidden="1">"c1565"</definedName>
    <definedName name="IQ_OTHER_WARRANTS_BEG_OS" hidden="1">"c2712"</definedName>
    <definedName name="IQ_OTHER_WARRANTS_CANCELLED" hidden="1">"c2715"</definedName>
    <definedName name="IQ_OTHER_WARRANTS_END_OS" hidden="1">"c2716"</definedName>
    <definedName name="IQ_OTHER_WARRANTS_EXERCISED" hidden="1">"c2714"</definedName>
    <definedName name="IQ_OTHER_WARRANTS_ISSUED" hidden="1">"c2713"</definedName>
    <definedName name="IQ_OTHER_WARRANTS_STRIKE_PRICE_ISSUED" hidden="1">"c2718"</definedName>
    <definedName name="IQ_OTHER_WARRANTS_STRIKE_PRICE_OS" hidden="1">"c2717"</definedName>
    <definedName name="IQ_OUTSTANDING_BS_DATE" hidden="1">"c2128"</definedName>
    <definedName name="IQ_OUTSTANDING_FILING_DATE" hidden="1">"c2127"</definedName>
    <definedName name="IQ_OWNERSHIP" hidden="1">"c2160"</definedName>
    <definedName name="IQ_PART_TIME" hidden="1">"c1024"</definedName>
    <definedName name="IQ_PAY_ACCRUED" hidden="1">"c1457"</definedName>
    <definedName name="IQ_PAYOUT_RATIO" hidden="1">"c1900"</definedName>
    <definedName name="IQ_PBV" hidden="1">"c1025"</definedName>
    <definedName name="IQ_PBV_AVG" hidden="1">"c1026"</definedName>
    <definedName name="IQ_PC_EARNED" hidden="1">"c2749"</definedName>
    <definedName name="IQ_PC_GAAP_COMBINED_RATIO" hidden="1">"c2781"</definedName>
    <definedName name="IQ_PC_GAAP_COMBINED_RATIO_EXCL_CL" hidden="1">"c2782"</definedName>
    <definedName name="IQ_PC_GAAP_EXPENSE_RATIO" hidden="1">"c2780"</definedName>
    <definedName name="IQ_PC_GAAP_LOSS" hidden="1">"c2779"</definedName>
    <definedName name="IQ_PC_POLICY_BENEFITS_EXP" hidden="1">"c2790"</definedName>
    <definedName name="IQ_PC_STAT_COMBINED_RATIO" hidden="1">"c2778"</definedName>
    <definedName name="IQ_PC_STAT_COMBINED_RATIO_EXCL_DIV" hidden="1">"c2777"</definedName>
    <definedName name="IQ_PC_STAT_DIVIDEND_RATIO" hidden="1">"c2776"</definedName>
    <definedName name="IQ_PC_STAT_EXPENSE_RATIO" hidden="1">"c2775"</definedName>
    <definedName name="IQ_PC_STAT_LOSS_RATIO" hidden="1">"c2774"</definedName>
    <definedName name="IQ_PC_STATUTORY_SURPLUS" hidden="1">"c2770"</definedName>
    <definedName name="IQ_PC_WRITTEN" hidden="1">"c1027"</definedName>
    <definedName name="IQ_PE_EXCL" hidden="1">"c1028"</definedName>
    <definedName name="IQ_PE_EXCL_AVG" hidden="1">"c1029"</definedName>
    <definedName name="IQ_PE_EXCL_FWD" hidden="1">"c1030"</definedName>
    <definedName name="IQ_PE_NORMALIZED" hidden="1">"c2207"</definedName>
    <definedName name="IQ_PE_RATIO" hidden="1">"c1610"</definedName>
    <definedName name="IQ_PENSION" hidden="1">"c1031"</definedName>
    <definedName name="IQ_PERIODDATE" hidden="1">"c1414"</definedName>
    <definedName name="IQ_PERIODDATE_BS" hidden="1">"c1032"</definedName>
    <definedName name="IQ_PERIODDATE_CF" hidden="1">"c1033"</definedName>
    <definedName name="IQ_PERIODDATE_IS" hidden="1">"c1034"</definedName>
    <definedName name="IQ_PERIODLENGTH_CF" hidden="1">"c1502"</definedName>
    <definedName name="IQ_PERIODLENGTH_IS" hidden="1">"c1503"</definedName>
    <definedName name="IQ_PERTYPE" hidden="1">"c1611"</definedName>
    <definedName name="IQ_PLL" hidden="1">"c2114"</definedName>
    <definedName name="IQ_PMT_FREQ" hidden="1">"c2236"</definedName>
    <definedName name="IQ_POISON_PUT_EFFECT_DATE" hidden="1">"c2486"</definedName>
    <definedName name="IQ_POISON_PUT_EXPIRATION_DATE" hidden="1">"c2487"</definedName>
    <definedName name="IQ_POISON_PUT_PRICE" hidden="1">"c2488"</definedName>
    <definedName name="IQ_POLICY_BENEFITS" hidden="1">"c1036"</definedName>
    <definedName name="IQ_POLICY_COST" hidden="1">"c1037"</definedName>
    <definedName name="IQ_POLICY_LIAB" hidden="1">"c1612"</definedName>
    <definedName name="IQ_POLICY_LOANS" hidden="1">"c1038"</definedName>
    <definedName name="IQ_POST_RETIRE_EXP" hidden="1">"c1039"</definedName>
    <definedName name="IQ_POSTPAID_CHURN" hidden="1">"c2121"</definedName>
    <definedName name="IQ_POSTPAID_SUBS" hidden="1">"c2118"</definedName>
    <definedName name="IQ_PRE_OPEN_COST" hidden="1">"c1040"</definedName>
    <definedName name="IQ_PREF_CONVERT" hidden="1">"c1041"</definedName>
    <definedName name="IQ_PREF_DIV_CF" hidden="1">"c1042"</definedName>
    <definedName name="IQ_PREF_DIV_OTHER" hidden="1">"c1043"</definedName>
    <definedName name="IQ_PREF_DIVID" hidden="1">"c1461"</definedName>
    <definedName name="IQ_PREF_EQUITY" hidden="1">"c1044"</definedName>
    <definedName name="IQ_PREF_ISSUED" hidden="1">"c1045"</definedName>
    <definedName name="IQ_PREF_ISSUED_BNK" hidden="1">"c1046"</definedName>
    <definedName name="IQ_PREF_ISSUED_BR" hidden="1">"c1047"</definedName>
    <definedName name="IQ_PREF_ISSUED_FIN" hidden="1">"c1048"</definedName>
    <definedName name="IQ_PREF_ISSUED_INS" hidden="1">"c1049"</definedName>
    <definedName name="IQ_PREF_ISSUED_REIT" hidden="1">"c1050"</definedName>
    <definedName name="IQ_PREF_ISSUED_UTI" hidden="1">"c1051"</definedName>
    <definedName name="IQ_PREF_NON_REDEEM" hidden="1">"c1052"</definedName>
    <definedName name="IQ_PREF_OTHER" hidden="1">"c1053"</definedName>
    <definedName name="IQ_PREF_OTHER_BNK" hidden="1">"c1054"</definedName>
    <definedName name="IQ_PREF_OTHER_BR" hidden="1">"c1055"</definedName>
    <definedName name="IQ_PREF_OTHER_FIN" hidden="1">"c1056"</definedName>
    <definedName name="IQ_PREF_OTHER_INS" hidden="1">"c1057"</definedName>
    <definedName name="IQ_PREF_OTHER_REIT" hidden="1">"c1058"</definedName>
    <definedName name="IQ_PREF_REDEEM" hidden="1">"c1059"</definedName>
    <definedName name="IQ_PREF_REP" hidden="1">"c1060"</definedName>
    <definedName name="IQ_PREF_REP_BNK" hidden="1">"c1061"</definedName>
    <definedName name="IQ_PREF_REP_BR" hidden="1">"c1062"</definedName>
    <definedName name="IQ_PREF_REP_FIN" hidden="1">"c1063"</definedName>
    <definedName name="IQ_PREF_REP_INS" hidden="1">"c1064"</definedName>
    <definedName name="IQ_PREF_REP_REIT" hidden="1">"c1065"</definedName>
    <definedName name="IQ_PREF_REP_UTI" hidden="1">"c1066"</definedName>
    <definedName name="IQ_PREF_STOCK" hidden="1">"c1416"</definedName>
    <definedName name="IQ_PREF_TOT" hidden="1">"c1415"</definedName>
    <definedName name="IQ_PREMIUMS_ANNUITY_REV" hidden="1">"c1067"</definedName>
    <definedName name="IQ_PREPAID_CHURN" hidden="1">"c2120"</definedName>
    <definedName name="IQ_PREPAID_EXP" hidden="1">"c1068"</definedName>
    <definedName name="IQ_PREPAID_EXPEN" hidden="1">"c1418"</definedName>
    <definedName name="IQ_PREPAID_SUBS" hidden="1">"c2117"</definedName>
    <definedName name="IQ_PRICE_OVER_BVPS" hidden="1">"c1412"</definedName>
    <definedName name="IQ_PRICE_OVER_LTM_EPS" hidden="1">"c1413"</definedName>
    <definedName name="IQ_PRICE_TARGET" hidden="1">"c82"</definedName>
    <definedName name="IQ_PRICEDATE" hidden="1">"c1069"</definedName>
    <definedName name="IQ_PRICING_DATE" hidden="1">"c1613"</definedName>
    <definedName name="IQ_PRIMARY_INDUSTRY" hidden="1">"c1070"</definedName>
    <definedName name="IQ_PRINCIPAL_AMT" hidden="1">"c2157"</definedName>
    <definedName name="IQ_PRO_FORMA_BASIC_EPS" hidden="1">"c1614"</definedName>
    <definedName name="IQ_PRO_FORMA_DILUT_EPS" hidden="1">"c1615"</definedName>
    <definedName name="IQ_PRO_FORMA_NET_INC" hidden="1">"c1452"</definedName>
    <definedName name="IQ_PROFESSIONAL" hidden="1">"c1071"</definedName>
    <definedName name="IQ_PROFESSIONAL_TITLE" hidden="1">"c1072"</definedName>
    <definedName name="IQ_PROJECTED_PENSION_OBLIGATION" hidden="1">"c1292"</definedName>
    <definedName name="IQ_PROJECTED_PENSION_OBLIGATION_DOMESTIC" hidden="1">"c2656"</definedName>
    <definedName name="IQ_PROJECTED_PENSION_OBLIGATION_FOREIGN" hidden="1">"c2664"</definedName>
    <definedName name="IQ_PROPERTY_EXP" hidden="1">"c1073"</definedName>
    <definedName name="IQ_PROPERTY_GROSS" hidden="1">"c1379"</definedName>
    <definedName name="IQ_PROPERTY_MGMT_FEE" hidden="1">"c1074"</definedName>
    <definedName name="IQ_PROPERTY_NET" hidden="1">"c1402"</definedName>
    <definedName name="IQ_PROV_BAD_DEBTS" hidden="1">"c1075"</definedName>
    <definedName name="IQ_PROV_BAD_DEBTS_CF" hidden="1">"c1076"</definedName>
    <definedName name="IQ_PROVISION_10YR_ANN_GROWTH" hidden="1">"c1077"</definedName>
    <definedName name="IQ_PROVISION_1YR_ANN_GROWTH" hidden="1">"c1078"</definedName>
    <definedName name="IQ_PROVISION_2YR_ANN_GROWTH" hidden="1">"c1079"</definedName>
    <definedName name="IQ_PROVISION_3YR_ANN_GROWTH" hidden="1">"c1080"</definedName>
    <definedName name="IQ_PROVISION_5YR_ANN_GROWTH" hidden="1">"c1081"</definedName>
    <definedName name="IQ_PROVISION_7YR_ANN_GROWTH" hidden="1">"c1082"</definedName>
    <definedName name="IQ_PROVISION_CHARGE_OFFS" hidden="1">"c1083"</definedName>
    <definedName name="IQ_PTBV" hidden="1">"c1084"</definedName>
    <definedName name="IQ_PTBV_AVG" hidden="1">"c1085"</definedName>
    <definedName name="IQ_PUT_DATE_SCHEDULE" hidden="1">"c2483"</definedName>
    <definedName name="IQ_PUT_NOTIFICATION" hidden="1">"c2485"</definedName>
    <definedName name="IQ_PUT_PRICE_SCHEDULE" hidden="1">"c2484"</definedName>
    <definedName name="IQ_QUICK_RATIO" hidden="1">"c1086"</definedName>
    <definedName name="IQ_RATE_COMP_GROWTH_DOMESTIC" hidden="1">"c1087"</definedName>
    <definedName name="IQ_RATE_COMP_GROWTH_FOREIGN" hidden="1">"c1088"</definedName>
    <definedName name="IQ_RAW_INV" hidden="1">"c1089"</definedName>
    <definedName name="IQ_RC" hidden="1">"c2497"</definedName>
    <definedName name="IQ_RC_PCT" hidden="1">"c2498"</definedName>
    <definedName name="IQ_RD_EXP" hidden="1">"c1090"</definedName>
    <definedName name="IQ_RD_EXP_FN" hidden="1">"c1091"</definedName>
    <definedName name="IQ_RE" hidden="1">"c1092"</definedName>
    <definedName name="IQ_REAL_ESTATE" hidden="1">"c1093"</definedName>
    <definedName name="IQ_REAL_ESTATE_ASSETS" hidden="1">"c1094"</definedName>
    <definedName name="IQ_REDEEM_PREF_STOCK" hidden="1">"c1417"</definedName>
    <definedName name="IQ_REG_ASSETS" hidden="1">"c1095"</definedName>
    <definedName name="IQ_REINSUR_PAY" hidden="1">"c1096"</definedName>
    <definedName name="IQ_REINSUR_PAY_CF" hidden="1">"c1097"</definedName>
    <definedName name="IQ_REINSUR_RECOVER" hidden="1">"c1098"</definedName>
    <definedName name="IQ_REINSUR_RECOVER_CF" hidden="1">"c1099"</definedName>
    <definedName name="IQ_REINSURANCE" hidden="1">"c1100"</definedName>
    <definedName name="IQ_RENTAL_REV" hidden="1">"c1101"</definedName>
    <definedName name="IQ_RESEARCH_DEV" hidden="1">"c1419"</definedName>
    <definedName name="IQ_RESIDENTIAL_LOANS" hidden="1">"c1102"</definedName>
    <definedName name="IQ_RESTATEMENT_BS" hidden="1">"c1643"</definedName>
    <definedName name="IQ_RESTATEMENT_CF" hidden="1">"c1644"</definedName>
    <definedName name="IQ_RESTATEMENT_IS" hidden="1">"c1642"</definedName>
    <definedName name="IQ_RESTRICTED_CASH" hidden="1">"c1103"</definedName>
    <definedName name="IQ_RESTRUCTURE" hidden="1">"c1104"</definedName>
    <definedName name="IQ_RESTRUCTURE_BNK" hidden="1">"c1105"</definedName>
    <definedName name="IQ_RESTRUCTURE_BR" hidden="1">"c1106"</definedName>
    <definedName name="IQ_RESTRUCTURE_CF" hidden="1">"c1107"</definedName>
    <definedName name="IQ_RESTRUCTURE_FIN" hidden="1">"c1108"</definedName>
    <definedName name="IQ_RESTRUCTURE_INS" hidden="1">"c1109"</definedName>
    <definedName name="IQ_RESTRUCTURE_REIT" hidden="1">"c1110"</definedName>
    <definedName name="IQ_RESTRUCTURE_UTI" hidden="1">"c1111"</definedName>
    <definedName name="IQ_RESTRUCTURED_LOANS" hidden="1">"c1112"</definedName>
    <definedName name="IQ_RETAIL_ACQUIRED_FRANCHISE_STORES" hidden="1">"c2903"</definedName>
    <definedName name="IQ_RETAIL_ACQUIRED_OWNED_STORES" hidden="1">"c2895"</definedName>
    <definedName name="IQ_RETAIL_ACQUIRED_STORES" hidden="1">"c2887"</definedName>
    <definedName name="IQ_RETAIL_AVG_STORE_SIZE_GROSS" hidden="1">"c2066"</definedName>
    <definedName name="IQ_RETAIL_AVG_STORE_SIZE_NET" hidden="1">"c2067"</definedName>
    <definedName name="IQ_RETAIL_AVG_WK_SALES" hidden="1">"c2891"</definedName>
    <definedName name="IQ_RETAIL_AVG_WK_SALES_FRANCHISE" hidden="1">"c2899"</definedName>
    <definedName name="IQ_RETAIL_AVG_WK_SALES_OWNED" hidden="1">"c2907"</definedName>
    <definedName name="IQ_RETAIL_CLOSED_FRANCHISE_STORES" hidden="1">"c2896"</definedName>
    <definedName name="IQ_RETAIL_CLOSED_OWNED_STORES" hidden="1">"c2904"</definedName>
    <definedName name="IQ_RETAIL_CLOSED_STORES" hidden="1">"c2063"</definedName>
    <definedName name="IQ_RETAIL_FRANCHISE_STORES_BEG" hidden="1">"c2893"</definedName>
    <definedName name="IQ_RETAIL_OPENED_FRANCHISE_STORES" hidden="1">"c2894"</definedName>
    <definedName name="IQ_RETAIL_OPENED_OWNED_STORES" hidden="1">"c2902"</definedName>
    <definedName name="IQ_RETAIL_OPENED_STORES" hidden="1">"c2062"</definedName>
    <definedName name="IQ_RETAIL_OWNED_STORES_BEG" hidden="1">"c2901"</definedName>
    <definedName name="IQ_RETAIL_SALES_SQFT_ALL_GROSS" hidden="1">"c2138"</definedName>
    <definedName name="IQ_RETAIL_SALES_SQFT_ALL_NET" hidden="1">"c2139"</definedName>
    <definedName name="IQ_RETAIL_SALES_SQFT_COMPARABLE_GROSS" hidden="1">"c2136"</definedName>
    <definedName name="IQ_RETAIL_SALES_SQFT_COMPARABLE_NET" hidden="1">"c2137"</definedName>
    <definedName name="IQ_RETAIL_SALES_SQFT_OWNED_GROSS" hidden="1">"c2134"</definedName>
    <definedName name="IQ_RETAIL_SALES_SQFT_OWNED_NET" hidden="1">"c2135"</definedName>
    <definedName name="IQ_RETAIL_SOLD_FRANCHISE_STORES" hidden="1">"c2897"</definedName>
    <definedName name="IQ_RETAIL_SOLD_OWNED_STORES" hidden="1">"c2905"</definedName>
    <definedName name="IQ_RETAIL_SOLD_STORES" hidden="1">"c2889"</definedName>
    <definedName name="IQ_RETAIL_SQ_FOOTAGE" hidden="1">"c2064"</definedName>
    <definedName name="IQ_RETAIL_STORE_SELLING_AREA" hidden="1">"c2065"</definedName>
    <definedName name="IQ_RETAIL_STORES_BEG" hidden="1">"c2885"</definedName>
    <definedName name="IQ_RETAIL_TOTAL_FRANCHISE_STORES" hidden="1">"c2898"</definedName>
    <definedName name="IQ_RETAIL_TOTAL_OWNED_STORES" hidden="1">"c2906"</definedName>
    <definedName name="IQ_RETAIL_TOTAL_STORES" hidden="1">"c2061"</definedName>
    <definedName name="IQ_RETAINED_EARN" hidden="1">"c1420"</definedName>
    <definedName name="IQ_RETURN_ASSETS" hidden="1">"c1113"</definedName>
    <definedName name="IQ_RETURN_ASSETS_BANK" hidden="1">"c1114"</definedName>
    <definedName name="IQ_RETURN_ASSETS_BROK" hidden="1">"c1115"</definedName>
    <definedName name="IQ_RETURN_ASSETS_FS" hidden="1">"c1116"</definedName>
    <definedName name="IQ_RETURN_CAPITAL" hidden="1">"c1117"</definedName>
    <definedName name="IQ_RETURN_EQUITY" hidden="1">"c1118"</definedName>
    <definedName name="IQ_RETURN_EQUITY_BANK" hidden="1">"c1119"</definedName>
    <definedName name="IQ_RETURN_EQUITY_BROK" hidden="1">"c1120"</definedName>
    <definedName name="IQ_RETURN_EQUITY_FS" hidden="1">"c1121"</definedName>
    <definedName name="IQ_RETURN_INVESTMENT" hidden="1">"c1421"</definedName>
    <definedName name="IQ_REV" hidden="1">"c1122"</definedName>
    <definedName name="IQ_REV_BEFORE_LL" hidden="1">"c1123"</definedName>
    <definedName name="IQ_REV_UTI" hidden="1">"c1125"</definedName>
    <definedName name="IQ_REVENUE" hidden="1">"c1422"</definedName>
    <definedName name="IQ_REVISION_DATE_" hidden="1">38798.4609490741</definedName>
    <definedName name="IQ_RISK_ADJ_BANK_ASSETS" hidden="1">"c2670"</definedName>
    <definedName name="IQ_SALARY" hidden="1">"c1130"</definedName>
    <definedName name="IQ_SALE_INTAN_CF" hidden="1">"c1131"</definedName>
    <definedName name="IQ_SALE_INTAN_CF_BNK" hidden="1">"c1132"</definedName>
    <definedName name="IQ_SALE_INTAN_CF_BR" hidden="1">"c1133"</definedName>
    <definedName name="IQ_SALE_INTAN_CF_FIN" hidden="1">"c1134"</definedName>
    <definedName name="IQ_SALE_INTAN_CF_INS" hidden="1">"c1135"</definedName>
    <definedName name="IQ_SALE_INTAN_CF_REIT" hidden="1">"c1627"</definedName>
    <definedName name="IQ_SALE_INTAN_CF_UTI" hidden="1">"c1136"</definedName>
    <definedName name="IQ_SALE_PPE_CF" hidden="1">"c1137"</definedName>
    <definedName name="IQ_SALE_PPE_CF_BNK" hidden="1">"c1138"</definedName>
    <definedName name="IQ_SALE_PPE_CF_BR" hidden="1">"c1139"</definedName>
    <definedName name="IQ_SALE_PPE_CF_FIN" hidden="1">"c1140"</definedName>
    <definedName name="IQ_SALE_PPE_CF_INS" hidden="1">"c1141"</definedName>
    <definedName name="IQ_SALE_PPE_CF_UTI" hidden="1">"c1142"</definedName>
    <definedName name="IQ_SALE_RE_ASSETS" hidden="1">"c1629"</definedName>
    <definedName name="IQ_SALE_REAL_ESTATE_CF" hidden="1">"c1143"</definedName>
    <definedName name="IQ_SALE_REAL_ESTATE_CF_BNK" hidden="1">"c1144"</definedName>
    <definedName name="IQ_SALE_REAL_ESTATE_CF_BR" hidden="1">"c1145"</definedName>
    <definedName name="IQ_SALE_REAL_ESTATE_CF_FIN" hidden="1">"c1146"</definedName>
    <definedName name="IQ_SALE_REAL_ESTATE_CF_INS" hidden="1">"c1147"</definedName>
    <definedName name="IQ_SALE_REAL_ESTATE_CF_UTI" hidden="1">"c1148"</definedName>
    <definedName name="IQ_SALES_MARKETING" hidden="1">"c2240"</definedName>
    <definedName name="IQ_SAME_STORE" hidden="1">"c1149"</definedName>
    <definedName name="IQ_SAME_STORE_FRANCHISE" hidden="1">"c2900"</definedName>
    <definedName name="IQ_SAME_STORE_OWNED" hidden="1">"c2908"</definedName>
    <definedName name="IQ_SAME_STORE_TOTAL" hidden="1">"c2892"</definedName>
    <definedName name="IQ_SAVING_DEP" hidden="1">"c1150"</definedName>
    <definedName name="IQ_SECUR_RECEIV" hidden="1">"c1151"</definedName>
    <definedName name="IQ_SECURED_DEBT" hidden="1">"c2546"</definedName>
    <definedName name="IQ_SECURED_DEBT_PCT" hidden="1">"c2547"</definedName>
    <definedName name="IQ_SECURITY_BORROW" hidden="1">"c1152"</definedName>
    <definedName name="IQ_SECURITY_LEVEL" hidden="1">"c2159"</definedName>
    <definedName name="IQ_SECURITY_NOTES" hidden="1">"c2202"</definedName>
    <definedName name="IQ_SECURITY_OWN" hidden="1">"c1153"</definedName>
    <definedName name="IQ_SECURITY_RESELL" hidden="1">"c1154"</definedName>
    <definedName name="IQ_SECURITY_TYPE" hidden="1">"c2158"</definedName>
    <definedName name="IQ_SEPARATE_ACCT_ASSETS" hidden="1">"c1155"</definedName>
    <definedName name="IQ_SEPARATE_ACCT_LIAB" hidden="1">"c1156"</definedName>
    <definedName name="IQ_SERV_CHARGE_DEPOSITS" hidden="1">"c1157"</definedName>
    <definedName name="IQ_SGA" hidden="1">"c1158"</definedName>
    <definedName name="IQ_SGA_BNK" hidden="1">"c1159"</definedName>
    <definedName name="IQ_SGA_INS" hidden="1">"c1160"</definedName>
    <definedName name="IQ_SGA_MARGIN" hidden="1">"c1898"</definedName>
    <definedName name="IQ_SGA_REIT" hidden="1">"c1161"</definedName>
    <definedName name="IQ_SGA_SUPPL" hidden="1">"c1162"</definedName>
    <definedName name="IQ_SGA_UTI" hidden="1">"c1163"</definedName>
    <definedName name="IQ_SHAREOUTSTANDING" hidden="1">"c1347"</definedName>
    <definedName name="IQ_SHARESOUTSTANDING" hidden="1">"c1164"</definedName>
    <definedName name="IQ_SHORT_INTEREST" hidden="1">"c1165"</definedName>
    <definedName name="IQ_SHORT_INTEREST_OVER_FLOAT" hidden="1">"c1577"</definedName>
    <definedName name="IQ_SHORT_INTEREST_PERCENT" hidden="1">"c1576"</definedName>
    <definedName name="IQ_SHORT_TERM_INVEST" hidden="1">"c1425"</definedName>
    <definedName name="IQ_SMALL_INT_BEAR_CD" hidden="1">"c1166"</definedName>
    <definedName name="IQ_SOFTWARE" hidden="1">"c1167"</definedName>
    <definedName name="IQ_SOURCE" hidden="1">"c1168"</definedName>
    <definedName name="IQ_SP" hidden="1">"c2171"</definedName>
    <definedName name="IQ_SP_DATE" hidden="1">"c2172"</definedName>
    <definedName name="IQ_SP_REASON" hidden="1">"c2174"</definedName>
    <definedName name="IQ_SP_STATUS" hidden="1">"c2173"</definedName>
    <definedName name="IQ_SPECIAL_DIV_CF" hidden="1">"c1169"</definedName>
    <definedName name="IQ_SPECIAL_DIV_CF_BNK" hidden="1">"c1170"</definedName>
    <definedName name="IQ_SPECIAL_DIV_CF_BR" hidden="1">"c1171"</definedName>
    <definedName name="IQ_SPECIAL_DIV_CF_FIN" hidden="1">"c1172"</definedName>
    <definedName name="IQ_SPECIAL_DIV_CF_INS" hidden="1">"c1173"</definedName>
    <definedName name="IQ_SPECIAL_DIV_CF_REIT" hidden="1">"c1174"</definedName>
    <definedName name="IQ_SPECIAL_DIV_CF_UTI" hidden="1">"c1175"</definedName>
    <definedName name="IQ_SPECIAL_DIV_SHARE" hidden="1">"c3007"</definedName>
    <definedName name="IQ_SR_BONDS_NOTES" hidden="1">"c2501"</definedName>
    <definedName name="IQ_SR_BONDS_NOTES_PCT" hidden="1">"c2502"</definedName>
    <definedName name="IQ_SR_DEBT" hidden="1">"c2526"</definedName>
    <definedName name="IQ_SR_DEBT_EBITDA" hidden="1">"c2552"</definedName>
    <definedName name="IQ_SR_DEBT_EBITDA_CAPEX" hidden="1">"c2553"</definedName>
    <definedName name="IQ_SR_DEBT_PCT" hidden="1">"c2527"</definedName>
    <definedName name="IQ_SR_SUB_DEBT" hidden="1">"c2530"</definedName>
    <definedName name="IQ_SR_SUB_DEBT_EBITDA" hidden="1">"c2556"</definedName>
    <definedName name="IQ_SR_SUB_DEBT_EBITDA_CAPEX" hidden="1">"c2557"</definedName>
    <definedName name="IQ_SR_SUB_DEBT_PCT" hidden="1">"c2531"</definedName>
    <definedName name="IQ_ST_DEBT" hidden="1">"c1176"</definedName>
    <definedName name="IQ_ST_DEBT_BNK" hidden="1">"c1177"</definedName>
    <definedName name="IQ_ST_DEBT_BR" hidden="1">"c1178"</definedName>
    <definedName name="IQ_ST_DEBT_FIN" hidden="1">"c1179"</definedName>
    <definedName name="IQ_ST_DEBT_INS" hidden="1">"c1180"</definedName>
    <definedName name="IQ_ST_DEBT_ISSUED" hidden="1">"c1181"</definedName>
    <definedName name="IQ_ST_DEBT_ISSUED_BNK" hidden="1">"c1182"</definedName>
    <definedName name="IQ_ST_DEBT_ISSUED_BR" hidden="1">"c1183"</definedName>
    <definedName name="IQ_ST_DEBT_ISSUED_FIN" hidden="1">"c1184"</definedName>
    <definedName name="IQ_ST_DEBT_ISSUED_INS" hidden="1">"c1185"</definedName>
    <definedName name="IQ_ST_DEBT_ISSUED_REIT" hidden="1">"c1186"</definedName>
    <definedName name="IQ_ST_DEBT_ISSUED_UTI" hidden="1">"c1187"</definedName>
    <definedName name="IQ_ST_DEBT_PCT" hidden="1">"c2539"</definedName>
    <definedName name="IQ_ST_DEBT_REIT" hidden="1">"c1188"</definedName>
    <definedName name="IQ_ST_DEBT_REPAID" hidden="1">"c1189"</definedName>
    <definedName name="IQ_ST_DEBT_REPAID_BNK" hidden="1">"c1190"</definedName>
    <definedName name="IQ_ST_DEBT_REPAID_BR" hidden="1">"c1191"</definedName>
    <definedName name="IQ_ST_DEBT_REPAID_FIN" hidden="1">"c1192"</definedName>
    <definedName name="IQ_ST_DEBT_REPAID_INS" hidden="1">"c1193"</definedName>
    <definedName name="IQ_ST_DEBT_REPAID_REIT" hidden="1">"c1194"</definedName>
    <definedName name="IQ_ST_DEBT_REPAID_UTI" hidden="1">"c1195"</definedName>
    <definedName name="IQ_ST_DEBT_UTI" hidden="1">"c1196"</definedName>
    <definedName name="IQ_ST_INVEST" hidden="1">"c1197"</definedName>
    <definedName name="IQ_ST_INVEST_UTI" hidden="1">"c1198"</definedName>
    <definedName name="IQ_ST_NOTE_RECEIV" hidden="1">"c1199"</definedName>
    <definedName name="IQ_STATE" hidden="1">"c1200"</definedName>
    <definedName name="IQ_STATUTORY_SURPLUS" hidden="1">"c1201"</definedName>
    <definedName name="IQ_STOCK_BASED" hidden="1">"c1202"</definedName>
    <definedName name="IQ_STOCK_BASED_AT" hidden="1">"c2999"</definedName>
    <definedName name="IQ_STOCK_BASED_CF" hidden="1">"c1203"</definedName>
    <definedName name="IQ_STOCK_BASED_COGS" hidden="1">"c2990"</definedName>
    <definedName name="IQ_STOCK_BASED_GA" hidden="1">"c2993"</definedName>
    <definedName name="IQ_STOCK_BASED_OTHER" hidden="1">"c2995"</definedName>
    <definedName name="IQ_STOCK_BASED_RD" hidden="1">"c2991"</definedName>
    <definedName name="IQ_STOCK_BASED_SGA" hidden="1">"c2994"</definedName>
    <definedName name="IQ_STOCK_BASED_SM" hidden="1">"c2992"</definedName>
    <definedName name="IQ_STOCK_BASED_TOTAL" hidden="1">"c3040"</definedName>
    <definedName name="IQ_STRIKE_PRICE_ISSUED" hidden="1">"c1645"</definedName>
    <definedName name="IQ_STRIKE_PRICE_OS" hidden="1">"c1646"</definedName>
    <definedName name="IQ_STW" hidden="1">"c2166"</definedName>
    <definedName name="IQ_SUB_BONDS_NOTES" hidden="1">"c2503"</definedName>
    <definedName name="IQ_SUB_BONDS_NOTES_PCT" hidden="1">"c2504"</definedName>
    <definedName name="IQ_SUB_DEBT" hidden="1">"c2532"</definedName>
    <definedName name="IQ_SUB_DEBT_EBITDA" hidden="1">"c2558"</definedName>
    <definedName name="IQ_SUB_DEBT_EBITDA_CAPEX" hidden="1">"c2559"</definedName>
    <definedName name="IQ_SUB_DEBT_PCT" hidden="1">"c2533"</definedName>
    <definedName name="IQ_SUB_LEASE_AFTER_FIVE" hidden="1">"c1207"</definedName>
    <definedName name="IQ_SUB_LEASE_INC_CY" hidden="1">"c1208"</definedName>
    <definedName name="IQ_SUB_LEASE_INC_CY1" hidden="1">"c1209"</definedName>
    <definedName name="IQ_SUB_LEASE_INC_CY2" hidden="1">"c1210"</definedName>
    <definedName name="IQ_SUB_LEASE_INC_CY3" hidden="1">"c1211"</definedName>
    <definedName name="IQ_SUB_LEASE_INC_CY4" hidden="1">"c1212"</definedName>
    <definedName name="IQ_SUB_LEASE_NEXT_FIVE" hidden="1">"c1213"</definedName>
    <definedName name="IQ_SVA" hidden="1">"c1214"</definedName>
    <definedName name="IQ_TAX_BENEFIT_OPTIONS" hidden="1">"c1215"</definedName>
    <definedName name="IQ_TAX_EQUIV_NET_INT_INC" hidden="1">"c1216"</definedName>
    <definedName name="IQ_TBV" hidden="1">"c1906"</definedName>
    <definedName name="IQ_TBV_10YR_ANN_GROWTH" hidden="1">"c1936"</definedName>
    <definedName name="IQ_TBV_1YR_ANN_GROWTH" hidden="1">"c1931"</definedName>
    <definedName name="IQ_TBV_2YR_ANN_GROWTH" hidden="1">"c1932"</definedName>
    <definedName name="IQ_TBV_3YR_ANN_GROWTH" hidden="1">"c1933"</definedName>
    <definedName name="IQ_TBV_5YR_ANN_GROWTH" hidden="1">"c1934"</definedName>
    <definedName name="IQ_TBV_7YR_ANN_GROWTH" hidden="1">"c1935"</definedName>
    <definedName name="IQ_TBV_SHARE" hidden="1">"c1217"</definedName>
    <definedName name="IQ_TEMPLATE" hidden="1">"c1521"</definedName>
    <definedName name="IQ_TENANT" hidden="1">"c1218"</definedName>
    <definedName name="IQ_TERM_LOANS" hidden="1">"c2499"</definedName>
    <definedName name="IQ_TERM_LOANS_PCT" hidden="1">"c2500"</definedName>
    <definedName name="IQ_TEV" hidden="1">"c1219"</definedName>
    <definedName name="IQ_TEV_EBIT" hidden="1">"c1220"</definedName>
    <definedName name="IQ_TEV_EBIT_AVG" hidden="1">"c1221"</definedName>
    <definedName name="IQ_TEV_EBITDA" hidden="1">"c1222"</definedName>
    <definedName name="IQ_TEV_EBITDA_AVG" hidden="1">"c1223"</definedName>
    <definedName name="IQ_TEV_EMPLOYEE_AVG" hidden="1">"c1225"</definedName>
    <definedName name="IQ_TEV_TOTAL_REV" hidden="1">"c1226"</definedName>
    <definedName name="IQ_TEV_TOTAL_REV_AVG" hidden="1">"c1227"</definedName>
    <definedName name="IQ_TEV_UFCF" hidden="1">"c2208"</definedName>
    <definedName name="IQ_TIER_ONE_CAPITAL" hidden="1">"c2667"</definedName>
    <definedName name="IQ_TIER_ONE_RATIO" hidden="1">"c1229"</definedName>
    <definedName name="IQ_TIER_TWO_CAPITAL" hidden="1">"c2669"</definedName>
    <definedName name="IQ_TIME_DEP" hidden="1">"c1230"</definedName>
    <definedName name="IQ_TODAY" hidden="1">0</definedName>
    <definedName name="IQ_TOT_ADJ_INC" hidden="1">"c1616"</definedName>
    <definedName name="IQ_TOTAL_AR_BR" hidden="1">"c1231"</definedName>
    <definedName name="IQ_TOTAL_AR_REIT" hidden="1">"c1232"</definedName>
    <definedName name="IQ_TOTAL_AR_UTI" hidden="1">"c1233"</definedName>
    <definedName name="IQ_TOTAL_ASSETS" hidden="1">"c1234"</definedName>
    <definedName name="IQ_TOTAL_ASSETS_10YR_ANN_GROWTH" hidden="1">"c1235"</definedName>
    <definedName name="IQ_TOTAL_ASSETS_1YR_ANN_GROWTH" hidden="1">"c1236"</definedName>
    <definedName name="IQ_TOTAL_ASSETS_2YR_ANN_GROWTH" hidden="1">"c1237"</definedName>
    <definedName name="IQ_TOTAL_ASSETS_3YR_ANN_GROWTH" hidden="1">"c1238"</definedName>
    <definedName name="IQ_TOTAL_ASSETS_5YR_ANN_GROWTH" hidden="1">"c1239"</definedName>
    <definedName name="IQ_TOTAL_ASSETS_7YR_ANN_GROWTH" hidden="1">"c1240"</definedName>
    <definedName name="IQ_TOTAL_AVG_CE_TOTAL_AVG_ASSETS" hidden="1">"c1241"</definedName>
    <definedName name="IQ_TOTAL_AVG_EQUITY_TOTAL_AVG_ASSETS" hidden="1">"c1242"</definedName>
    <definedName name="IQ_TOTAL_BANK_CAPITAL" hidden="1">"c2668"</definedName>
    <definedName name="IQ_TOTAL_CA" hidden="1">"c1243"</definedName>
    <definedName name="IQ_TOTAL_CAP" hidden="1">"c1507"</definedName>
    <definedName name="IQ_TOTAL_CAPITAL_RATIO" hidden="1">"c1244"</definedName>
    <definedName name="IQ_TOTAL_CASH_DIVID" hidden="1">"c1455"</definedName>
    <definedName name="IQ_TOTAL_CASH_FINAN" hidden="1">"c1352"</definedName>
    <definedName name="IQ_TOTAL_CASH_INVEST" hidden="1">"c1353"</definedName>
    <definedName name="IQ_TOTAL_CASH_OPER" hidden="1">"c1354"</definedName>
    <definedName name="IQ_TOTAL_CHURN" hidden="1">"c2122"</definedName>
    <definedName name="IQ_TOTAL_CL" hidden="1">"c1245"</definedName>
    <definedName name="IQ_TOTAL_COMMON" hidden="1">"c1411"</definedName>
    <definedName name="IQ_TOTAL_COMMON_EQUITY" hidden="1">"c1246"</definedName>
    <definedName name="IQ_TOTAL_CURRENT_ASSETS" hidden="1">"c1430"</definedName>
    <definedName name="IQ_TOTAL_CURRENT_LIAB" hidden="1">"c1431"</definedName>
    <definedName name="IQ_TOTAL_DEBT" hidden="1">"c1247"</definedName>
    <definedName name="IQ_TOTAL_DEBT_CAPITAL" hidden="1">"c1248"</definedName>
    <definedName name="IQ_TOTAL_DEBT_EBITDA" hidden="1">"c1249"</definedName>
    <definedName name="IQ_TOTAL_DEBT_EBITDA_CAPEX" hidden="1">"c2948"</definedName>
    <definedName name="IQ_TOTAL_DEBT_EQUITY" hidden="1">"c1250"</definedName>
    <definedName name="IQ_TOTAL_DEBT_EXCL_FIN" hidden="1">"c2937"</definedName>
    <definedName name="IQ_TOTAL_DEBT_ISSUED" hidden="1">"c1251"</definedName>
    <definedName name="IQ_TOTAL_DEBT_ISSUED_BNK" hidden="1">"c1252"</definedName>
    <definedName name="IQ_TOTAL_DEBT_ISSUED_BR" hidden="1">"c1253"</definedName>
    <definedName name="IQ_TOTAL_DEBT_ISSUED_FIN" hidden="1">"c1254"</definedName>
    <definedName name="IQ_TOTAL_DEBT_ISSUED_REIT" hidden="1">"c1255"</definedName>
    <definedName name="IQ_TOTAL_DEBT_ISSUED_UTI" hidden="1">"c1256"</definedName>
    <definedName name="IQ_TOTAL_DEBT_ISSUES_INS" hidden="1">"c1257"</definedName>
    <definedName name="IQ_TOTAL_DEBT_OVER_EBITDA" hidden="1">"c1433"</definedName>
    <definedName name="IQ_TOTAL_DEBT_OVER_TOTAL_BV" hidden="1">"c1434"</definedName>
    <definedName name="IQ_TOTAL_DEBT_OVER_TOTAL_CAP" hidden="1">"c1432"</definedName>
    <definedName name="IQ_TOTAL_DEBT_REPAID" hidden="1">"c1258"</definedName>
    <definedName name="IQ_TOTAL_DEBT_REPAID_BNK" hidden="1">"c1259"</definedName>
    <definedName name="IQ_TOTAL_DEBT_REPAID_BR" hidden="1">"c1260"</definedName>
    <definedName name="IQ_TOTAL_DEBT_REPAID_FIN" hidden="1">"c1261"</definedName>
    <definedName name="IQ_TOTAL_DEBT_REPAID_INS" hidden="1">"c1262"</definedName>
    <definedName name="IQ_TOTAL_DEBT_REPAID_REIT" hidden="1">"c1263"</definedName>
    <definedName name="IQ_TOTAL_DEBT_REPAID_UTI" hidden="1">"c1264"</definedName>
    <definedName name="IQ_TOTAL_DEPOSITS" hidden="1">"c1265"</definedName>
    <definedName name="IQ_TOTAL_DIV_PAID_CF" hidden="1">"c1266"</definedName>
    <definedName name="IQ_TOTAL_EMPLOYEE" hidden="1">"c2141"</definedName>
    <definedName name="IQ_TOTAL_EMPLOYEES" hidden="1">"c1522"</definedName>
    <definedName name="IQ_TOTAL_EQUITY" hidden="1">"c1267"</definedName>
    <definedName name="IQ_TOTAL_EQUITY_10YR_ANN_GROWTH" hidden="1">"c1268"</definedName>
    <definedName name="IQ_TOTAL_EQUITY_1YR_ANN_GROWTH" hidden="1">"c1269"</definedName>
    <definedName name="IQ_TOTAL_EQUITY_2YR_ANN_GROWTH" hidden="1">"c1270"</definedName>
    <definedName name="IQ_TOTAL_EQUITY_3YR_ANN_GROWTH" hidden="1">"c1271"</definedName>
    <definedName name="IQ_TOTAL_EQUITY_5YR_ANN_GROWTH" hidden="1">"c1272"</definedName>
    <definedName name="IQ_TOTAL_EQUITY_7YR_ANN_GROWTH" hidden="1">"c1273"</definedName>
    <definedName name="IQ_TOTAL_EQUITY_ALLOWANCE_TOTAL_LOANS" hidden="1">"c1274"</definedName>
    <definedName name="IQ_TOTAL_INTEREST_EXP" hidden="1">"c1382"</definedName>
    <definedName name="IQ_TOTAL_INVENTORY" hidden="1">"c1385"</definedName>
    <definedName name="IQ_TOTAL_INVEST" hidden="1">"c1275"</definedName>
    <definedName name="IQ_TOTAL_LIAB" hidden="1">"c1276"</definedName>
    <definedName name="IQ_TOTAL_LIAB_BNK" hidden="1">"c1277"</definedName>
    <definedName name="IQ_TOTAL_LIAB_BR" hidden="1">"c1278"</definedName>
    <definedName name="IQ_TOTAL_LIAB_EQUITY" hidden="1">"c1279"</definedName>
    <definedName name="IQ_TOTAL_LIAB_FIN" hidden="1">"c1280"</definedName>
    <definedName name="IQ_TOTAL_LIAB_INS" hidden="1">"c1281"</definedName>
    <definedName name="IQ_TOTAL_LIAB_REIT" hidden="1">"c1282"</definedName>
    <definedName name="IQ_TOTAL_LIAB_SHAREHOLD" hidden="1">"c1435"</definedName>
    <definedName name="IQ_TOTAL_LIAB_TOTAL_ASSETS" hidden="1">"c1283"</definedName>
    <definedName name="IQ_TOTAL_LONG_DEBT" hidden="1">"c1617"</definedName>
    <definedName name="IQ_TOTAL_NON_REC" hidden="1">"c1444"</definedName>
    <definedName name="IQ_TOTAL_OPER_EXP_BR" hidden="1">"c1284"</definedName>
    <definedName name="IQ_TOTAL_OPER_EXP_FIN" hidden="1">"c1285"</definedName>
    <definedName name="IQ_TOTAL_OPER_EXP_INS" hidden="1">"c1286"</definedName>
    <definedName name="IQ_TOTAL_OPER_EXP_REIT" hidden="1">"c1287"</definedName>
    <definedName name="IQ_TOTAL_OPER_EXP_UTI" hidden="1">"c1288"</definedName>
    <definedName name="IQ_TOTAL_OPER_EXPEN" hidden="1">"c1445"</definedName>
    <definedName name="IQ_TOTAL_OPTIONS_BEG_OS" hidden="1">"c2693"</definedName>
    <definedName name="IQ_TOTAL_OPTIONS_CANCELLED" hidden="1">"c2696"</definedName>
    <definedName name="IQ_TOTAL_OPTIONS_END_OS" hidden="1">"c2697"</definedName>
    <definedName name="IQ_TOTAL_OPTIONS_EXERCISED" hidden="1">"c2695"</definedName>
    <definedName name="IQ_TOTAL_OPTIONS_GRANTED" hidden="1">"c2694"</definedName>
    <definedName name="IQ_TOTAL_OTHER_OPER" hidden="1">"c1289"</definedName>
    <definedName name="IQ_TOTAL_OUTSTANDING_BS_DATE" hidden="1">"c1022"</definedName>
    <definedName name="IQ_TOTAL_OUTSTANDING_FILING_DATE" hidden="1">"c2107"</definedName>
    <definedName name="IQ_TOTAL_PENSION_ASSETS" hidden="1">"c1290"</definedName>
    <definedName name="IQ_TOTAL_PENSION_ASSETS_DOMESTIC" hidden="1">"c2658"</definedName>
    <definedName name="IQ_TOTAL_PENSION_ASSETS_FOREIGN" hidden="1">"c2666"</definedName>
    <definedName name="IQ_TOTAL_PENSION_EXP" hidden="1">"c1291"</definedName>
    <definedName name="IQ_TOTAL_PRINCIPAL" hidden="1">"c2509"</definedName>
    <definedName name="IQ_TOTAL_PRINCIPAL_PCT" hidden="1">"c2510"</definedName>
    <definedName name="IQ_TOTAL_PROVED_RESERVES_NGL" hidden="1">"c2924"</definedName>
    <definedName name="IQ_TOTAL_PROVED_RESERVES_OIL" hidden="1">"c2040"</definedName>
    <definedName name="IQ_TOTAL_RECEIV" hidden="1">"c1293"</definedName>
    <definedName name="IQ_TOTAL_REV" hidden="1">"c1294"</definedName>
    <definedName name="IQ_TOTAL_REV_10YR_ANN_GROWTH" hidden="1">"c1295"</definedName>
    <definedName name="IQ_TOTAL_REV_1YR_ANN_GROWTH" hidden="1">"c1296"</definedName>
    <definedName name="IQ_TOTAL_REV_2YR_ANN_GROWTH" hidden="1">"c1297"</definedName>
    <definedName name="IQ_TOTAL_REV_3YR_ANN_GROWTH" hidden="1">"c1298"</definedName>
    <definedName name="IQ_TOTAL_REV_5YR_ANN_GROWTH" hidden="1">"c1299"</definedName>
    <definedName name="IQ_TOTAL_REV_7YR_ANN_GROWTH" hidden="1">"c1300"</definedName>
    <definedName name="IQ_TOTAL_REV_AS_REPORTED" hidden="1">"c1301"</definedName>
    <definedName name="IQ_TOTAL_REV_BNK" hidden="1">"c1302"</definedName>
    <definedName name="IQ_TOTAL_REV_BR" hidden="1">"c1303"</definedName>
    <definedName name="IQ_TOTAL_REV_EMPLOYEE" hidden="1">"c1304"</definedName>
    <definedName name="IQ_TOTAL_REV_FIN" hidden="1">"c1305"</definedName>
    <definedName name="IQ_TOTAL_REV_INS" hidden="1">"c1306"</definedName>
    <definedName name="IQ_TOTAL_REV_REIT" hidden="1">"c1307"</definedName>
    <definedName name="IQ_TOTAL_REV_SHARE" hidden="1">"c1912"</definedName>
    <definedName name="IQ_TOTAL_REV_UTI" hidden="1">"c1308"</definedName>
    <definedName name="IQ_TOTAL_REVENUE" hidden="1">"c1436"</definedName>
    <definedName name="IQ_TOTAL_SPECIAL" hidden="1">"c1618"</definedName>
    <definedName name="IQ_TOTAL_ST_BORROW" hidden="1">"c1424"</definedName>
    <definedName name="IQ_TOTAL_SUB_DEBT" hidden="1">"c2528"</definedName>
    <definedName name="IQ_TOTAL_SUB_DEBT_EBITDA" hidden="1">"c2554"</definedName>
    <definedName name="IQ_TOTAL_SUB_DEBT_EBITDA_CAPEX" hidden="1">"c2555"</definedName>
    <definedName name="IQ_TOTAL_SUB_DEBT_PCT" hidden="1">"c2529"</definedName>
    <definedName name="IQ_TOTAL_SUBS" hidden="1">"c2119"</definedName>
    <definedName name="IQ_TOTAL_UNUSUAL" hidden="1">"c1508"</definedName>
    <definedName name="IQ_TOTAL_WARRANTS_BEG_OS" hidden="1">"c2719"</definedName>
    <definedName name="IQ_TOTAL_WARRANTS_CANCELLED" hidden="1">"c2722"</definedName>
    <definedName name="IQ_TOTAL_WARRANTS_END_OS" hidden="1">"c2723"</definedName>
    <definedName name="IQ_TOTAL_WARRANTS_EXERCISED" hidden="1">"c2721"</definedName>
    <definedName name="IQ_TOTAL_WARRANTS_ISSUED" hidden="1">"c2720"</definedName>
    <definedName name="IQ_TR_ACCT_METHOD" hidden="1">"c2363"</definedName>
    <definedName name="IQ_TR_ACQ_52_WK_HI_PCT" hidden="1">"c2348"</definedName>
    <definedName name="IQ_TR_ACQ_52_WK_LOW_PCT" hidden="1">"c2347"</definedName>
    <definedName name="IQ_TR_ACQ_CASH_ST_INVEST" hidden="1">"c2372"</definedName>
    <definedName name="IQ_TR_ACQ_CLOSEPRICE_1D" hidden="1">"c3027"</definedName>
    <definedName name="IQ_TR_ACQ_DILUT_EPS_EXCL" hidden="1">"c3028"</definedName>
    <definedName name="IQ_TR_ACQ_EARNING_CO" hidden="1">"c2379"</definedName>
    <definedName name="IQ_TR_ACQ_EBIT" hidden="1">"c2380"</definedName>
    <definedName name="IQ_TR_ACQ_EBITDA" hidden="1">"c2381"</definedName>
    <definedName name="IQ_TR_ACQ_FILING_CURRENCY" hidden="1">"c3033"</definedName>
    <definedName name="IQ_TR_ACQ_MCAP_1DAY" hidden="1">"c2345"</definedName>
    <definedName name="IQ_TR_ACQ_MIN_INT" hidden="1">"c2374"</definedName>
    <definedName name="IQ_TR_ACQ_NET_DEBT" hidden="1">"c2373"</definedName>
    <definedName name="IQ_TR_ACQ_NI" hidden="1">"c2378"</definedName>
    <definedName name="IQ_TR_ACQ_PRICEDATE_1D" hidden="1">"c2346"</definedName>
    <definedName name="IQ_TR_ACQ_RETURN" hidden="1">"c2349"</definedName>
    <definedName name="IQ_TR_ACQ_STOCKYEARHIGH_1D" hidden="1">"c2343"</definedName>
    <definedName name="IQ_TR_ACQ_STOCKYEARLOW_1D" hidden="1">"c2344"</definedName>
    <definedName name="IQ_TR_ACQ_TOTAL_ASSETS" hidden="1">"c2371"</definedName>
    <definedName name="IQ_TR_ACQ_TOTAL_COMMON_EQ" hidden="1">"c2377"</definedName>
    <definedName name="IQ_TR_ACQ_TOTAL_DEBT" hidden="1">"c2376"</definedName>
    <definedName name="IQ_TR_ACQ_TOTAL_PREF" hidden="1">"c2375"</definedName>
    <definedName name="IQ_TR_ACQ_TOTAL_REV" hidden="1">"c2382"</definedName>
    <definedName name="IQ_TR_ADJ_SIZE" hidden="1">"c3024"</definedName>
    <definedName name="IQ_TR_ANN_DATE" hidden="1">"c2395"</definedName>
    <definedName name="IQ_TR_ANN_DATE_BL" hidden="1">"c2394"</definedName>
    <definedName name="IQ_TR_BID_DATE" hidden="1">"c2357"</definedName>
    <definedName name="IQ_TR_BLUESKY_FEES" hidden="1">"c2277"</definedName>
    <definedName name="IQ_TR_BUY_ACC_ADVISORS" hidden="1">"c3048"</definedName>
    <definedName name="IQ_TR_BUY_FIN_ADVISORS" hidden="1">"c3045"</definedName>
    <definedName name="IQ_TR_BUY_LEG_ADVISORS" hidden="1">"c2387"</definedName>
    <definedName name="IQ_TR_BUYER_ID" hidden="1">"c2404"</definedName>
    <definedName name="IQ_TR_BUYERNAME" hidden="1">"c2401"</definedName>
    <definedName name="IQ_TR_CANCELLED_DATE" hidden="1">"c2284"</definedName>
    <definedName name="IQ_TR_CASH_CONSID_PCT" hidden="1">"c2296"</definedName>
    <definedName name="IQ_TR_CASH_ST_INVEST" hidden="1">"c3025"</definedName>
    <definedName name="IQ_TR_CHANGE_CONTROL" hidden="1">"c2365"</definedName>
    <definedName name="IQ_TR_CLOSED_DATE" hidden="1">"c2283"</definedName>
    <definedName name="IQ_TR_CO_NET_PROCEEDS" hidden="1">"c2268"</definedName>
    <definedName name="IQ_TR_CO_NET_PROCEEDS_PCT" hidden="1">"c2270"</definedName>
    <definedName name="IQ_TR_COMMENTS" hidden="1">"c2383"</definedName>
    <definedName name="IQ_TR_CURRENCY" hidden="1">"c3016"</definedName>
    <definedName name="IQ_TR_DEAL_ATTITUDE" hidden="1">"c2364"</definedName>
    <definedName name="IQ_TR_DEAL_CONDITIONS" hidden="1">"c2367"</definedName>
    <definedName name="IQ_TR_DEAL_RESOLUTION" hidden="1">"c2391"</definedName>
    <definedName name="IQ_TR_DEAL_RESPONSES" hidden="1">"c2366"</definedName>
    <definedName name="IQ_TR_DEBT_CONSID_PCT" hidden="1">"c2299"</definedName>
    <definedName name="IQ_TR_DEF_AGRMT_DATE" hidden="1">"c2285"</definedName>
    <definedName name="IQ_TR_DISCLOSED_FEES_EXP" hidden="1">"c2288"</definedName>
    <definedName name="IQ_TR_EARNOUTS" hidden="1">"c3023"</definedName>
    <definedName name="IQ_TR_EXPIRED_DATE" hidden="1">"c2412"</definedName>
    <definedName name="IQ_TR_GROSS_OFFERING_AMT" hidden="1">"c2262"</definedName>
    <definedName name="IQ_TR_HYBRID_CONSID_PCT" hidden="1">"c2300"</definedName>
    <definedName name="IQ_TR_IMPLIED_EQ" hidden="1">"c3018"</definedName>
    <definedName name="IQ_TR_IMPLIED_EQ_BV" hidden="1">"c3019"</definedName>
    <definedName name="IQ_TR_IMPLIED_EQ_NI_LTM" hidden="1">"c3020"</definedName>
    <definedName name="IQ_TR_IMPLIED_EV" hidden="1">"c2301"</definedName>
    <definedName name="IQ_TR_IMPLIED_EV_BV" hidden="1">"c2306"</definedName>
    <definedName name="IQ_TR_IMPLIED_EV_EBIT" hidden="1">"c2302"</definedName>
    <definedName name="IQ_TR_IMPLIED_EV_EBITDA" hidden="1">"c2303"</definedName>
    <definedName name="IQ_TR_IMPLIED_EV_NI_LTM" hidden="1">"c2307"</definedName>
    <definedName name="IQ_TR_IMPLIED_EV_REV" hidden="1">"c2304"</definedName>
    <definedName name="IQ_TR_LOI_DATE" hidden="1">"c2282"</definedName>
    <definedName name="IQ_TR_MAJ_MIN_STAKE" hidden="1">"c2389"</definedName>
    <definedName name="IQ_TR_NEGOTIATED_BUYBACK_PRICE" hidden="1">"c2414"</definedName>
    <definedName name="IQ_TR_NET_ASSUM_LIABILITIES" hidden="1">"c2308"</definedName>
    <definedName name="IQ_TR_NET_PROCEEDS" hidden="1">"c2267"</definedName>
    <definedName name="IQ_TR_OFFER_DATE" hidden="1">"c2265"</definedName>
    <definedName name="IQ_TR_OFFER_DATE_MA" hidden="1">"c3035"</definedName>
    <definedName name="IQ_TR_OFFER_PER_SHARE" hidden="1">"c3017"</definedName>
    <definedName name="IQ_TR_OPTIONS_CONSID_PCT" hidden="1">"c2311"</definedName>
    <definedName name="IQ_TR_OTHER_CONSID" hidden="1">"c3022"</definedName>
    <definedName name="IQ_TR_PCT_SOUGHT" hidden="1">"c2309"</definedName>
    <definedName name="IQ_TR_PFEATURES" hidden="1">"c2384"</definedName>
    <definedName name="IQ_TR_PIPE_CONV_PRICE_SHARE" hidden="1">"c2292"</definedName>
    <definedName name="IQ_TR_PIPE_CPN_PCT" hidden="1">"c2291"</definedName>
    <definedName name="IQ_TR_PIPE_NUMBER_SHARES" hidden="1">"c2293"</definedName>
    <definedName name="IQ_TR_PIPE_PPS" hidden="1">"c2290"</definedName>
    <definedName name="IQ_TR_POSTMONEY_VAL" hidden="1">"c2286"</definedName>
    <definedName name="IQ_TR_PREDEAL_SITUATION" hidden="1">"c2390"</definedName>
    <definedName name="IQ_TR_PREF_CONSID_PCT" hidden="1">"c2310"</definedName>
    <definedName name="IQ_TR_PREMONEY_VAL" hidden="1">"c2287"</definedName>
    <definedName name="IQ_TR_PRINTING_FEES" hidden="1">"c2276"</definedName>
    <definedName name="IQ_TR_PT_MONETARY_VALUES" hidden="1">"c2415"</definedName>
    <definedName name="IQ_TR_PT_NUMBER_SHARES" hidden="1">"c2417"</definedName>
    <definedName name="IQ_TR_PT_PCT_SHARES" hidden="1">"c2416"</definedName>
    <definedName name="IQ_TR_RATING_FEES" hidden="1">"c2275"</definedName>
    <definedName name="IQ_TR_REG_EFFECT_DATE" hidden="1">"c2264"</definedName>
    <definedName name="IQ_TR_REG_FILED_DATE" hidden="1">"c2263"</definedName>
    <definedName name="IQ_TR_RENEWAL_BUYBACK" hidden="1">"c2413"</definedName>
    <definedName name="IQ_TR_ROUND_NUMBER" hidden="1">"c2295"</definedName>
    <definedName name="IQ_TR_SEC_FEES" hidden="1">"c2274"</definedName>
    <definedName name="IQ_TR_SECURITY_TYPE_REG" hidden="1">"c2279"</definedName>
    <definedName name="IQ_TR_SELL_ACC_ADVISORS" hidden="1">"c3049"</definedName>
    <definedName name="IQ_TR_SELL_FIN_ADVISORS" hidden="1">"c3046"</definedName>
    <definedName name="IQ_TR_SELL_LEG_ADVISORS" hidden="1">"c2388"</definedName>
    <definedName name="IQ_TR_SELLER_ID" hidden="1">"c2406"</definedName>
    <definedName name="IQ_TR_SELLERNAME" hidden="1">"c2402"</definedName>
    <definedName name="IQ_TR_SFEATURES" hidden="1">"c2385"</definedName>
    <definedName name="IQ_TR_SH_NET_PROCEEDS" hidden="1">"c2269"</definedName>
    <definedName name="IQ_TR_SH_NET_PROCEEDS_PCT" hidden="1">"c2271"</definedName>
    <definedName name="IQ_TR_SPECIAL_COMMITTEE" hidden="1">"c2362"</definedName>
    <definedName name="IQ_TR_STATUS" hidden="1">"c2399"</definedName>
    <definedName name="IQ_TR_STOCK_CONSID_PCT" hidden="1">"c2312"</definedName>
    <definedName name="IQ_TR_SUSPENDED_DATE" hidden="1">"c2407"</definedName>
    <definedName name="IQ_TR_TARGET_52WKHI_PCT" hidden="1">"c2351"</definedName>
    <definedName name="IQ_TR_TARGET_52WKLOW_PCT" hidden="1">"c2350"</definedName>
    <definedName name="IQ_TR_TARGET_ACC_ADVISORS" hidden="1">"c3047"</definedName>
    <definedName name="IQ_TR_TARGET_CASH_ST_INVEST" hidden="1">"c2327"</definedName>
    <definedName name="IQ_TR_TARGET_CLOSEPRICE_1D" hidden="1">"c2352"</definedName>
    <definedName name="IQ_TR_TARGET_CLOSEPRICE_1M" hidden="1">"c2354"</definedName>
    <definedName name="IQ_TR_TARGET_CLOSEPRICE_1W" hidden="1">"c2353"</definedName>
    <definedName name="IQ_TR_TARGET_DILUT_EPS_EXCL" hidden="1">"c2324"</definedName>
    <definedName name="IQ_TR_TARGET_EARNING_CO" hidden="1">"c2332"</definedName>
    <definedName name="IQ_TR_TARGET_EBIT" hidden="1">"c2333"</definedName>
    <definedName name="IQ_TR_TARGET_EBITDA" hidden="1">"c2334"</definedName>
    <definedName name="IQ_TR_TARGET_FILING_CURRENCY" hidden="1">"c3034"</definedName>
    <definedName name="IQ_TR_TARGET_FIN_ADVISORS" hidden="1">"c3044"</definedName>
    <definedName name="IQ_TR_TARGET_ID" hidden="1">"c2405"</definedName>
    <definedName name="IQ_TR_TARGET_LEG_ADVISORS" hidden="1">"c2386"</definedName>
    <definedName name="IQ_TR_TARGET_MARKETCAP" hidden="1">"c2342"</definedName>
    <definedName name="IQ_TR_TARGET_MIN_INT" hidden="1">"c2328"</definedName>
    <definedName name="IQ_TR_TARGET_NET_DEBT" hidden="1">"c2326"</definedName>
    <definedName name="IQ_TR_TARGET_NI" hidden="1">"c2331"</definedName>
    <definedName name="IQ_TR_TARGET_PRICEDATE_1D" hidden="1">"c2341"</definedName>
    <definedName name="IQ_TR_TARGET_RETURN" hidden="1">"c2355"</definedName>
    <definedName name="IQ_TR_TARGET_SEC_DETAIL" hidden="1">"c3021"</definedName>
    <definedName name="IQ_TR_TARGET_SEC_TI_ID" hidden="1">"c2368"</definedName>
    <definedName name="IQ_TR_TARGET_SEC_TYPE" hidden="1">"c2369"</definedName>
    <definedName name="IQ_TR_TARGET_SPD" hidden="1">"c2313"</definedName>
    <definedName name="IQ_TR_TARGET_SPD_PCT" hidden="1">"c2314"</definedName>
    <definedName name="IQ_TR_TARGET_STOCKPREMIUM_1D" hidden="1">"c2336"</definedName>
    <definedName name="IQ_TR_TARGET_STOCKPREMIUM_1M" hidden="1">"c2337"</definedName>
    <definedName name="IQ_TR_TARGET_STOCKPREMIUM_1W" hidden="1">"c2338"</definedName>
    <definedName name="IQ_TR_TARGET_STOCKYEARHIGH_1D" hidden="1">"c2339"</definedName>
    <definedName name="IQ_TR_TARGET_STOCKYEARLOW_1D" hidden="1">"c2340"</definedName>
    <definedName name="IQ_TR_TARGET_TOTAL_ASSETS" hidden="1">"c2325"</definedName>
    <definedName name="IQ_TR_TARGET_TOTAL_COMMON_EQ" hidden="1">"c2421"</definedName>
    <definedName name="IQ_TR_TARGET_TOTAL_DEBT" hidden="1">"c2330"</definedName>
    <definedName name="IQ_TR_TARGET_TOTAL_PREF" hidden="1">"c2329"</definedName>
    <definedName name="IQ_TR_TARGET_TOTAL_REV" hidden="1">"c2335"</definedName>
    <definedName name="IQ_TR_TARGETNAME" hidden="1">"c2403"</definedName>
    <definedName name="IQ_TR_TERM_FEE" hidden="1">"c2298"</definedName>
    <definedName name="IQ_TR_TERM_FEE_PCT" hidden="1">"c2297"</definedName>
    <definedName name="IQ_TR_TODATE" hidden="1">"c3036"</definedName>
    <definedName name="IQ_TR_TODATE_MONETARY_VALUE" hidden="1">"c2418"</definedName>
    <definedName name="IQ_TR_TODATE_NUMBER_SHARES" hidden="1">"c2420"</definedName>
    <definedName name="IQ_TR_TODATE_PCT_SHARES" hidden="1">"c2419"</definedName>
    <definedName name="IQ_TR_TOTAL_ACCT_FEES" hidden="1">"c2273"</definedName>
    <definedName name="IQ_TR_TOTAL_CASH" hidden="1">"c2315"</definedName>
    <definedName name="IQ_TR_TOTAL_CONSID_SH" hidden="1">"c2316"</definedName>
    <definedName name="IQ_TR_TOTAL_DEBT" hidden="1">"c2317"</definedName>
    <definedName name="IQ_TR_TOTAL_GROSS_TV" hidden="1">"c2318"</definedName>
    <definedName name="IQ_TR_TOTAL_HYBRID" hidden="1">"c2319"</definedName>
    <definedName name="IQ_TR_TOTAL_LEGAL_FEES" hidden="1">"c2272"</definedName>
    <definedName name="IQ_TR_TOTAL_NET_TV" hidden="1">"c2320"</definedName>
    <definedName name="IQ_TR_TOTAL_NEWMONEY" hidden="1">"c2289"</definedName>
    <definedName name="IQ_TR_TOTAL_OPTIONS" hidden="1">"c2322"</definedName>
    <definedName name="IQ_TR_TOTAL_OPTIONS_BUYER" hidden="1">"c3026"</definedName>
    <definedName name="IQ_TR_TOTAL_PREFERRED" hidden="1">"c2321"</definedName>
    <definedName name="IQ_TR_TOTAL_REG_AMT" hidden="1">"c2261"</definedName>
    <definedName name="IQ_TR_TOTAL_STOCK" hidden="1">"c2323"</definedName>
    <definedName name="IQ_TR_TOTAL_TAKEDOWNS" hidden="1">"c2278"</definedName>
    <definedName name="IQ_TR_TOTAL_UW_COMP" hidden="1">"c2280"</definedName>
    <definedName name="IQ_TR_TOTALVALUE" hidden="1">"c2400"</definedName>
    <definedName name="IQ_TR_TRANSACTION_TYPE" hidden="1">"c2398"</definedName>
    <definedName name="IQ_TR_WITHDRAWN_DTE" hidden="1">"c2266"</definedName>
    <definedName name="IQ_TRADE_AR" hidden="1">"c1345"</definedName>
    <definedName name="IQ_TRADE_PRINCIPAL" hidden="1">"c1309"</definedName>
    <definedName name="IQ_TRADING_ASSETS" hidden="1">"c1310"</definedName>
    <definedName name="IQ_TRADING_CURRENCY" hidden="1">"c2212"</definedName>
    <definedName name="IQ_TREASURY" hidden="1">"c1311"</definedName>
    <definedName name="IQ_TREASURY_OTHER_EQUITY" hidden="1">"c1312"</definedName>
    <definedName name="IQ_TREASURY_OTHER_EQUITY_BNK" hidden="1">"c1313"</definedName>
    <definedName name="IQ_TREASURY_OTHER_EQUITY_BR" hidden="1">"c1314"</definedName>
    <definedName name="IQ_TREASURY_OTHER_EQUITY_FIN" hidden="1">"c1315"</definedName>
    <definedName name="IQ_TREASURY_OTHER_EQUITY_INS" hidden="1">"c1316"</definedName>
    <definedName name="IQ_TREASURY_OTHER_EQUITY_REIT" hidden="1">"c1317"</definedName>
    <definedName name="IQ_TREASURY_OTHER_EQUITY_UTI" hidden="1">"c1318"</definedName>
    <definedName name="IQ_TREASURY_STOCK" hidden="1">"c1438"</definedName>
    <definedName name="IQ_TRUST_INC" hidden="1">"c1319"</definedName>
    <definedName name="IQ_TRUST_PREF" hidden="1">"c1320"</definedName>
    <definedName name="IQ_TRUST_PREFERRED" hidden="1">"c3029"</definedName>
    <definedName name="IQ_TRUST_PREFERRED_PCT" hidden="1">"c3030"</definedName>
    <definedName name="IQ_UFCF_10YR_ANN_GROWTH" hidden="1">"c1948"</definedName>
    <definedName name="IQ_UFCF_1YR_ANN_GROWTH" hidden="1">"c1943"</definedName>
    <definedName name="IQ_UFCF_2YR_ANN_GROWTH" hidden="1">"c1944"</definedName>
    <definedName name="IQ_UFCF_3YR_ANN_GROWTH" hidden="1">"c1945"</definedName>
    <definedName name="IQ_UFCF_5YR_ANN_GROWTH" hidden="1">"c1946"</definedName>
    <definedName name="IQ_UFCF_7YR_ANN_GROWTH" hidden="1">"c1947"</definedName>
    <definedName name="IQ_UFCF_MARGIN" hidden="1">"c1962"</definedName>
    <definedName name="IQ_ULT_PARENT" hidden="1">"c3037"</definedName>
    <definedName name="IQ_ULT_PARENT_CIQID" hidden="1">"c3039"</definedName>
    <definedName name="IQ_ULT_PARENT_TICKER" hidden="1">"c3038"</definedName>
    <definedName name="IQ_UNAMORT_DISC" hidden="1">"c2513"</definedName>
    <definedName name="IQ_UNAMORT_DISC_PCT" hidden="1">"c2514"</definedName>
    <definedName name="IQ_UNAMORT_PREMIUM" hidden="1">"c2511"</definedName>
    <definedName name="IQ_UNAMORT_PREMIUM_PCT" hidden="1">"c2512"</definedName>
    <definedName name="IQ_UNDRAWN_CP" hidden="1">"c2518"</definedName>
    <definedName name="IQ_UNDRAWN_CREDIT" hidden="1">"c3032"</definedName>
    <definedName name="IQ_UNDRAWN_RC" hidden="1">"c2517"</definedName>
    <definedName name="IQ_UNDRAWN_TL" hidden="1">"c2519"</definedName>
    <definedName name="IQ_UNEARN_PREMIUM" hidden="1">"c1321"</definedName>
    <definedName name="IQ_UNEARN_REV_CURRENT" hidden="1">"c1322"</definedName>
    <definedName name="IQ_UNEARN_REV_CURRENT_BNK" hidden="1">"c1323"</definedName>
    <definedName name="IQ_UNEARN_REV_CURRENT_BR" hidden="1">"c1324"</definedName>
    <definedName name="IQ_UNEARN_REV_CURRENT_FIN" hidden="1">"c1325"</definedName>
    <definedName name="IQ_UNEARN_REV_CURRENT_INS" hidden="1">"c1326"</definedName>
    <definedName name="IQ_UNEARN_REV_CURRENT_REIT" hidden="1">"c1327"</definedName>
    <definedName name="IQ_UNEARN_REV_CURRENT_UTI" hidden="1">"c1328"</definedName>
    <definedName name="IQ_UNEARN_REV_LT" hidden="1">"c1329"</definedName>
    <definedName name="IQ_UNLEVERED_FCF" hidden="1">"c1908"</definedName>
    <definedName name="IQ_UNPAID_CLAIMS" hidden="1">"c1330"</definedName>
    <definedName name="IQ_UNREALIZED_GAIN" hidden="1">"c1619"</definedName>
    <definedName name="IQ_UNSECURED_DEBT" hidden="1">"c2548"</definedName>
    <definedName name="IQ_UNSECURED_DEBT_PCT" hidden="1">"c2549"</definedName>
    <definedName name="IQ_UNUSUAL_EXP" hidden="1">"c1456"</definedName>
    <definedName name="IQ_US_GAAP" hidden="1">"c1331"</definedName>
    <definedName name="IQ_US_GAAP_BASIC_EPS_EXCL" hidden="1">"c2984"</definedName>
    <definedName name="IQ_US_GAAP_BASIC_EPS_INCL" hidden="1">"c2982"</definedName>
    <definedName name="IQ_US_GAAP_BASIC_WEIGHT" hidden="1">"c2980"</definedName>
    <definedName name="IQ_US_GAAP_CA_ADJ" hidden="1">"c2925"</definedName>
    <definedName name="IQ_US_GAAP_CASH_FINAN" hidden="1">"c2945"</definedName>
    <definedName name="IQ_US_GAAP_CASH_FINAN_ADJ" hidden="1">"c2941"</definedName>
    <definedName name="IQ_US_GAAP_CASH_INVEST" hidden="1">"c2944"</definedName>
    <definedName name="IQ_US_GAAP_CASH_INVEST_ADJ" hidden="1">"c2940"</definedName>
    <definedName name="IQ_US_GAAP_CASH_OPER" hidden="1">"c2943"</definedName>
    <definedName name="IQ_US_GAAP_CASH_OPER_ADJ" hidden="1">"c2939"</definedName>
    <definedName name="IQ_US_GAAP_CL_ADJ" hidden="1">"c2927"</definedName>
    <definedName name="IQ_US_GAAP_DILUT_EPS_EXCL" hidden="1">"c2985"</definedName>
    <definedName name="IQ_US_GAAP_DILUT_EPS_INCL" hidden="1">"c2983"</definedName>
    <definedName name="IQ_US_GAAP_DILUT_NI" hidden="1">"c2979"</definedName>
    <definedName name="IQ_US_GAAP_DILUT_WEIGHT" hidden="1">"c2981"</definedName>
    <definedName name="IQ_US_GAAP_DO_ADJ" hidden="1">"c2959"</definedName>
    <definedName name="IQ_US_GAAP_EXTRA_ACC_ITEMS_ADJ" hidden="1">"c2958"</definedName>
    <definedName name="IQ_US_GAAP_INC_TAX_ADJ" hidden="1">"c2961"</definedName>
    <definedName name="IQ_US_GAAP_INTEREST_EXP_ADJ" hidden="1">"c2957"</definedName>
    <definedName name="IQ_US_GAAP_LIAB_LT_ADJ" hidden="1">"c2928"</definedName>
    <definedName name="IQ_US_GAAP_LIAB_TOTAL_LIAB" hidden="1">"c2933"</definedName>
    <definedName name="IQ_US_GAAP_MINORITY_INTEREST_IS_ADJ" hidden="1">"c2960"</definedName>
    <definedName name="IQ_US_GAAP_NCA_ADJ" hidden="1">"c2926"</definedName>
    <definedName name="IQ_US_GAAP_NET_CHANGE" hidden="1">"c2946"</definedName>
    <definedName name="IQ_US_GAAP_NET_CHANGE_ADJ" hidden="1">"c2942"</definedName>
    <definedName name="IQ_US_GAAP_NI" hidden="1">"c2976"</definedName>
    <definedName name="IQ_US_GAAP_NI_ADJ" hidden="1">"c2963"</definedName>
    <definedName name="IQ_US_GAAP_NI_AVAIL_INCL" hidden="1">"c2978"</definedName>
    <definedName name="IQ_US_GAAP_OTHER_ADJ_ADJ" hidden="1">"c2962"</definedName>
    <definedName name="IQ_US_GAAP_OTHER_NON_OPER_ADJ" hidden="1">"c2955"</definedName>
    <definedName name="IQ_US_GAAP_OTHER_OPER_ADJ" hidden="1">"c2954"</definedName>
    <definedName name="IQ_US_GAAP_RD_ADJ" hidden="1">"c2953"</definedName>
    <definedName name="IQ_US_GAAP_SGA_ADJ" hidden="1">"c2952"</definedName>
    <definedName name="IQ_US_GAAP_TOTAL_ASSETS" hidden="1">"c2931"</definedName>
    <definedName name="IQ_US_GAAP_TOTAL_EQUITY" hidden="1">"c2934"</definedName>
    <definedName name="IQ_US_GAAP_TOTAL_EQUITY_ADJ" hidden="1">"c2929"</definedName>
    <definedName name="IQ_US_GAAP_TOTAL_REV_ADJ" hidden="1">"c2950"</definedName>
    <definedName name="IQ_US_GAAP_TOTAL_UNUSUAL_ADJ" hidden="1">"c2956"</definedName>
    <definedName name="IQ_UTIL_PPE_NET" hidden="1">"c1620"</definedName>
    <definedName name="IQ_UTIL_REV" hidden="1">"c2091"</definedName>
    <definedName name="IQ_UV_PENSION_LIAB" hidden="1">"c1332"</definedName>
    <definedName name="IQ_VALUE_TRADED_LAST_3MTH" hidden="1">"c1530"</definedName>
    <definedName name="IQ_VALUE_TRADED_LAST_6MTH" hidden="1">"c1531"</definedName>
    <definedName name="IQ_VALUE_TRADED_LAST_MTH" hidden="1">"c1529"</definedName>
    <definedName name="IQ_VALUE_TRADED_LAST_WK" hidden="1">"c1528"</definedName>
    <definedName name="IQ_VALUE_TRADED_LAST_YR" hidden="1">"c1532"</definedName>
    <definedName name="IQ_VOL_LAST_3MTH" hidden="1">"c1525"</definedName>
    <definedName name="IQ_VOL_LAST_6MTH" hidden="1">"c1526"</definedName>
    <definedName name="IQ_VOL_LAST_MTH" hidden="1">"c1524"</definedName>
    <definedName name="IQ_VOL_LAST_WK" hidden="1">"c1523"</definedName>
    <definedName name="IQ_VOL_LAST_YR" hidden="1">"c1527"</definedName>
    <definedName name="IQ_VOLUME" hidden="1">"c1333"</definedName>
    <definedName name="IQ_WARRANTS_BEG_OS" hidden="1">"c2698"</definedName>
    <definedName name="IQ_WARRANTS_CANCELLED" hidden="1">"c2701"</definedName>
    <definedName name="IQ_WARRANTS_END_OS" hidden="1">"c2702"</definedName>
    <definedName name="IQ_WARRANTS_EXERCISED" hidden="1">"c2700"</definedName>
    <definedName name="IQ_WARRANTS_ISSUED" hidden="1">"c2699"</definedName>
    <definedName name="IQ_WARRANTS_STRIKE_PRICE_ISSUED" hidden="1">"c2704"</definedName>
    <definedName name="IQ_WARRANTS_STRIKE_PRICE_OS" hidden="1">"c2703"</definedName>
    <definedName name="IQ_WEIGHTED_AVG_PRICE" hidden="1">"c1334"</definedName>
    <definedName name="IQ_WIP_INV" hidden="1">"c1335"</definedName>
    <definedName name="IQ_WORKMEN_WRITTEN" hidden="1">"c1336"</definedName>
    <definedName name="IQ_XDIV_DATE" hidden="1">"c2203"</definedName>
    <definedName name="IQ_YEARHIGH" hidden="1">"c1337"</definedName>
    <definedName name="IQ_YEARHIGH_DATE" hidden="1">"c2250"</definedName>
    <definedName name="IQ_YEARLOW" hidden="1">"c1338"</definedName>
    <definedName name="IQ_YEARLOW_DATE" hidden="1">"c2251"</definedName>
    <definedName name="IQ_YTD" hidden="1">3000</definedName>
    <definedName name="IQ_YTW" hidden="1">"c2163"</definedName>
    <definedName name="IQ_YTW_DATE" hidden="1">"c2164"</definedName>
    <definedName name="IQ_YTW_DATE_TYPE" hidden="1">"c2165"</definedName>
    <definedName name="IQ_Z_SCORE" hidden="1">"c1339"</definedName>
    <definedName name="ir" localSheetId="4">#REF!</definedName>
    <definedName name="ir">#REF!</definedName>
    <definedName name="IRNR">#REF!</definedName>
    <definedName name="IsColHidden" hidden="1">FALSE</definedName>
    <definedName name="IsLTMColHidden" hidden="1">FALSE</definedName>
    <definedName name="Israel">#REF!,#REF!,#REF!,#REF!,#REF!,#REF!,#REF!,#REF!,#REF!</definedName>
    <definedName name="IsSecureRevolver" hidden="1">#REF!</definedName>
    <definedName name="IsSecureSenior1" hidden="1">#REF!</definedName>
    <definedName name="IsSecureSenior2" hidden="1">#REF!</definedName>
    <definedName name="IsSecureSenior3" hidden="1">#REF!</definedName>
    <definedName name="IsSecureSenior4" hidden="1">#REF!</definedName>
    <definedName name="IsSecureSenior5" hidden="1">#REF!</definedName>
    <definedName name="IsSecureSenior6" hidden="1">#REF!</definedName>
    <definedName name="IsSecureSenior7" hidden="1">#REF!</definedName>
    <definedName name="IT" localSheetId="4">#REF!</definedName>
    <definedName name="IT">#REF!</definedName>
    <definedName name="it." localSheetId="4">#REF!</definedName>
    <definedName name="it.">#REF!</definedName>
    <definedName name="ITEM" localSheetId="4">[205]BASE!$C$4:$H$270</definedName>
    <definedName name="item">#REF!</definedName>
    <definedName name="ITEM___0">#REF!</definedName>
    <definedName name="ITEM___1.0">#REF!</definedName>
    <definedName name="ITEM_1.1">#REF!</definedName>
    <definedName name="ITEM_1.1.1">#REF!</definedName>
    <definedName name="ITEM_1.1.2">#REF!</definedName>
    <definedName name="ITEM_1.2.1">#REF!</definedName>
    <definedName name="ITEM_1.3.1">#REF!</definedName>
    <definedName name="ITEM_1.3.2">#REF!</definedName>
    <definedName name="ITEM_1.3.3">#REF!</definedName>
    <definedName name="ITEM_1.3.4">#REF!</definedName>
    <definedName name="ITEM_1.4">#REF!</definedName>
    <definedName name="ITEM_1.4.1">#REF!</definedName>
    <definedName name="ITEM_1.4.2">#REF!</definedName>
    <definedName name="ITEM_1.4.3">#REF!</definedName>
    <definedName name="ITEM_1.4.4">#REF!</definedName>
    <definedName name="ITEM_1.5">#REF!</definedName>
    <definedName name="ITEM_1.6.1">#REF!</definedName>
    <definedName name="ITEM_1.6.2">#REF!</definedName>
    <definedName name="ITEM_1.7.1">#REF!</definedName>
    <definedName name="ITEM_1.7.2">#REF!</definedName>
    <definedName name="ITEM_1.8">#REF!</definedName>
    <definedName name="ITEM_1_FILTRO">#REF!</definedName>
    <definedName name="ITEM_2">#REF!</definedName>
    <definedName name="ITEM_2.11">#REF!</definedName>
    <definedName name="ITEM_2.7">#REF!</definedName>
    <definedName name="ITEM_3.1">#REF!</definedName>
    <definedName name="ITEM_3.11">#REF!</definedName>
    <definedName name="ITEM_3.12">#REF!</definedName>
    <definedName name="ITEM_3.13">#REF!</definedName>
    <definedName name="ITEM_3.14">#REF!</definedName>
    <definedName name="ITEM_3.15">#REF!</definedName>
    <definedName name="ITEM_3_FILTRO">#REF!</definedName>
    <definedName name="ITEM_4">#REF!</definedName>
    <definedName name="ITEM_4_FILTRO">#REF!</definedName>
    <definedName name="ITEM_5">#REF!</definedName>
    <definedName name="ITEM_5_FILTRO">#REF!</definedName>
    <definedName name="ITEM_6.2">#REF!</definedName>
    <definedName name="ITEM_6.3">#REF!</definedName>
    <definedName name="ITEM_6.4">#REF!</definedName>
    <definedName name="ITEM_6.5">#REF!</definedName>
    <definedName name="ITEM_6.6">#REF!</definedName>
    <definedName name="ITEM_6.7">#REF!</definedName>
    <definedName name="ITEM_6.8">#REF!</definedName>
    <definedName name="ITEM_6.9">#REF!</definedName>
    <definedName name="ITEM_6_FILTRO">#REF!</definedName>
    <definedName name="ITEM_7">#REF!</definedName>
    <definedName name="ITEM_8">#REF!</definedName>
    <definedName name="ITEM_9">#REF!</definedName>
    <definedName name="ITEM_COD45">#REF!</definedName>
    <definedName name="item_exccon">#REF!</definedName>
    <definedName name="ITEM_INST_2">#REF!</definedName>
    <definedName name="ITEM_INST_3">#REF!</definedName>
    <definedName name="ITEM_MEDID">#REF!</definedName>
    <definedName name="Item_number">#REF!</definedName>
    <definedName name="ITEM_REDU">#REF!</definedName>
    <definedName name="ITEM_SIFON">#REF!</definedName>
    <definedName name="ITEM_TEE_3_2">#REF!</definedName>
    <definedName name="ITEM_TEE_4X4">#REF!</definedName>
    <definedName name="ITEM_TEFLON">#REF!</definedName>
    <definedName name="ITEM_VENTO">#REF!</definedName>
    <definedName name="ITEM1" localSheetId="4">#REF!</definedName>
    <definedName name="ITEM1">#REF!</definedName>
    <definedName name="item11">[206]PREACTA!$F$159</definedName>
    <definedName name="item12">[206]PREACTA!$F$166</definedName>
    <definedName name="item13">[206]PREACTA!$F$171</definedName>
    <definedName name="item14">[206]PREACTA!$F$178</definedName>
    <definedName name="ITEM15" localSheetId="4">#REF!</definedName>
    <definedName name="ITEM15">#REF!</definedName>
    <definedName name="item16" localSheetId="4">[206]PREACTA!$F$199</definedName>
    <definedName name="ITEM16">#REF!</definedName>
    <definedName name="ITEM2" localSheetId="4">#REF!</definedName>
    <definedName name="ITEM2">#REF!</definedName>
    <definedName name="ITEM2.10">[158]APU!$E$14843</definedName>
    <definedName name="ITEM2.11">[158]APU!$E$14904</definedName>
    <definedName name="ITEM2.12">[158]APU!$E$14965</definedName>
    <definedName name="ITEM201.1" localSheetId="4">#N/A</definedName>
    <definedName name="ITEM201.1">#REF!</definedName>
    <definedName name="ITEM201.2" localSheetId="4">#N/A</definedName>
    <definedName name="ITEM201.2">#REF!</definedName>
    <definedName name="ITEM201.3" localSheetId="4">#N/A</definedName>
    <definedName name="ITEM201.3">#REF!</definedName>
    <definedName name="ITEM210.2" localSheetId="4">#N/A</definedName>
    <definedName name="ITEM210.2">#REF!</definedName>
    <definedName name="ITEM210.3" localSheetId="4">#N/A</definedName>
    <definedName name="ITEM210.3">#REF!</definedName>
    <definedName name="ITEM211.1" localSheetId="4">#N/A</definedName>
    <definedName name="ITEM211.1">#REF!</definedName>
    <definedName name="ITEM220.1" localSheetId="4">#N/A</definedName>
    <definedName name="ITEM220.1">#REF!</definedName>
    <definedName name="ITEM222" localSheetId="4">'[78]1'!#REF!</definedName>
    <definedName name="ITEM222">#REF!</definedName>
    <definedName name="ITEM230" localSheetId="4">#N/A</definedName>
    <definedName name="ITEM230">#REF!</definedName>
    <definedName name="item230.1">#REF!</definedName>
    <definedName name="ITEM3" localSheetId="4">#REF!</definedName>
    <definedName name="ITEM3">#REF!</definedName>
    <definedName name="ITEM3.15">[158]APU!$E$8621</definedName>
    <definedName name="ITEM3.16">[158]APU!$E$8682</definedName>
    <definedName name="ITEM3.17">[158]APU!$E$8743</definedName>
    <definedName name="ITEM3.18">[158]APU!$E$8804</definedName>
    <definedName name="ITEM3.19">[158]APU!$E$8865</definedName>
    <definedName name="ITEM3.20">[158]APU!$E$8926</definedName>
    <definedName name="ITEM3.21">[158]APU!$E$11915</definedName>
    <definedName name="ITEM3.22">[158]APU!$E$14477</definedName>
    <definedName name="ITEM3.23">[158]APU!$E$15087</definedName>
    <definedName name="item310">#REF!</definedName>
    <definedName name="ITEM32">#REF!</definedName>
    <definedName name="item320" localSheetId="4">#N/A</definedName>
    <definedName name="item320">#REF!</definedName>
    <definedName name="item320.2">#REF!</definedName>
    <definedName name="ITEM330" localSheetId="4">#N/A</definedName>
    <definedName name="ITEM330">#REF!</definedName>
    <definedName name="item330.1">#REF!</definedName>
    <definedName name="item4" localSheetId="4">#N/A</definedName>
    <definedName name="ITEM4">#REF!</definedName>
    <definedName name="ITEM4.20">[158]APU!$E$9170</definedName>
    <definedName name="ITEM4.21">[158]APU!$E$9231</definedName>
    <definedName name="ITEM4.22">[158]APU!$E$9292</definedName>
    <definedName name="ITEM4.23">[158]APU!$E$9353</definedName>
    <definedName name="ITEM4.24">[158]APU!$E$9414</definedName>
    <definedName name="ITEM4.25">[158]APU!$E$9475</definedName>
    <definedName name="ITEM4.26">[158]APU!$E$9536</definedName>
    <definedName name="ITEM4.27">[158]APU!$E$9597</definedName>
    <definedName name="ITEM4.28">[158]APU!$E$9658</definedName>
    <definedName name="ITEM4.29">[158]APU!$E$9719</definedName>
    <definedName name="ITEM4.30">[158]APU!$E$9780</definedName>
    <definedName name="ITEM4.31">[158]APU!$E$9841</definedName>
    <definedName name="ITEM4.32">[158]APU!$E$9902</definedName>
    <definedName name="ITEM4.33">[158]APU!$E$9963</definedName>
    <definedName name="ITEM4.34">[158]APU!$E$10024</definedName>
    <definedName name="ITEM4.35">[158]APU!$E$11549</definedName>
    <definedName name="ITEM4.36">[158]APU!$E$11610</definedName>
    <definedName name="ITEM4.37">[158]APU!$E$15941</definedName>
    <definedName name="ITEM4.38">[158]APU!$E$15148</definedName>
    <definedName name="ITEM4.39">[158]APU!$E$14233</definedName>
    <definedName name="ITEM4.40">[158]APU!$E$14294</definedName>
    <definedName name="ITEM4.41">[158]APU!$E$14355</definedName>
    <definedName name="ITEM4.42">[158]APU!$E$14416</definedName>
    <definedName name="ITEM4.43">[158]APU!$E$14538</definedName>
    <definedName name="ITEM4.44">[158]APU!$E$16002</definedName>
    <definedName name="ITEM4.45">[158]APU!$E$16063</definedName>
    <definedName name="ITEM4.46">[158]APU!$E$14660</definedName>
    <definedName name="ITEM410" localSheetId="4">#N/A</definedName>
    <definedName name="ITEM410">#REF!</definedName>
    <definedName name="ITEM420" localSheetId="4">#N/A</definedName>
    <definedName name="ITEM420">#REF!</definedName>
    <definedName name="ITEM450" localSheetId="4">#N/A</definedName>
    <definedName name="ITEM450">#REF!</definedName>
    <definedName name="item450.2P">#REF!</definedName>
    <definedName name="item5">#N/A</definedName>
    <definedName name="ITEM5.100">[158]APU!$E$12403</definedName>
    <definedName name="ITEM5.101">[158]APU!$E$12464</definedName>
    <definedName name="ITEM5.104">[158]APU!$E$12525</definedName>
    <definedName name="ITEM5.105">[158]APU!$E$12586</definedName>
    <definedName name="ITEM5.106">[158]APU!$E$12647</definedName>
    <definedName name="ITEM5.107">[158]APU!$E$12708</definedName>
    <definedName name="ITEM5.108">[158]APU!$E$12769</definedName>
    <definedName name="ITEM5.109">[158]APU!$E$12830</definedName>
    <definedName name="ITEM5.111">[158]APU!$E$12891</definedName>
    <definedName name="ITEM5.112">[158]APU!$E$12952</definedName>
    <definedName name="ITEM5.113">[158]APU!$E$14721</definedName>
    <definedName name="ITEM5.114">[158]APU!$E$14782</definedName>
    <definedName name="ITEM5.115">[158]APU!$E$15026</definedName>
    <definedName name="ITEM5.53">[158]APU!$E$10085</definedName>
    <definedName name="ITEM5.54">[158]APU!$E$10146</definedName>
    <definedName name="ITEM5.55">[158]APU!$E$10207</definedName>
    <definedName name="ITEM5.56">[158]APU!$E$10268</definedName>
    <definedName name="ITEM5.57">[158]APU!$E$10329</definedName>
    <definedName name="ITEM5.58">[158]APU!$E$10390</definedName>
    <definedName name="ITEM5.59">[158]APU!$E$10451</definedName>
    <definedName name="ITEM5.60">[158]APU!$E$10512</definedName>
    <definedName name="ITEM5.61">[158]APU!$E$10573</definedName>
    <definedName name="ITEM5.62">[158]APU!$E$10634</definedName>
    <definedName name="ITEM5.63">[158]APU!$E$10695</definedName>
    <definedName name="ITEM5.64">[158]APU!$E$10756</definedName>
    <definedName name="ITEM5.65">[158]APU!$E$10817</definedName>
    <definedName name="ITEM5.66">[158]APU!$E$10878</definedName>
    <definedName name="ITEM5.67">[158]APU!$E$10939</definedName>
    <definedName name="ITEM5.68">[158]APU!$E$11000</definedName>
    <definedName name="ITEM5.69">[158]APU!$E$11061</definedName>
    <definedName name="ITEM5.70">[158]APU!$E$11122</definedName>
    <definedName name="ITEM5.71">[158]APU!$E$11183</definedName>
    <definedName name="ITEM5.72">[158]APU!$E$11976</definedName>
    <definedName name="ITEM5.73">[158]APU!$E$12037</definedName>
    <definedName name="ITEM5.74">[158]APU!$E$12098</definedName>
    <definedName name="ITEM5.77">[158]APU!$E$12159</definedName>
    <definedName name="ITEM5.78">[158]APU!$E$12281</definedName>
    <definedName name="ITEM5.79">[158]APU!$E$12342</definedName>
    <definedName name="ITEM5.80">[158]APU!$E$12220</definedName>
    <definedName name="ITEM5.82">[158]APU!$E$13989</definedName>
    <definedName name="ITEM5.83">[158]APU!$E$14050</definedName>
    <definedName name="ITEM5.84">[158]APU!$E$13318</definedName>
    <definedName name="ITEM5.85">[158]APU!$E$13379</definedName>
    <definedName name="ITEM5.86">[158]APU!$E$13440</definedName>
    <definedName name="ITEM5.87">[158]APU!$E$13501</definedName>
    <definedName name="ITEM5.88">[158]APU!$E$13562</definedName>
    <definedName name="ITEM5.89">[158]APU!$E$13623</definedName>
    <definedName name="ITEM5.90">[158]APU!$E$13684</definedName>
    <definedName name="ITEM5.91">[158]APU!$E$13745</definedName>
    <definedName name="ITEM5.92">[158]APU!$E$13806</definedName>
    <definedName name="ITEM5.93">[158]APU!$E$13867</definedName>
    <definedName name="ITEM5.94">[158]APU!$E$13928</definedName>
    <definedName name="ITEM5.95">[158]APU!$E$13013</definedName>
    <definedName name="ITEM5.96">[158]APU!$E$13074</definedName>
    <definedName name="ITEM5.97">[158]APU!$E$13135</definedName>
    <definedName name="ITEM5.98">[158]APU!$E$13196</definedName>
    <definedName name="ITEM5.99">[158]APU!$E$13257</definedName>
    <definedName name="ITEM521">[152]ITEMS!$A$522</definedName>
    <definedName name="item6">#N/A</definedName>
    <definedName name="ITEM6.1">#REF!</definedName>
    <definedName name="item600.1">#REF!</definedName>
    <definedName name="ITEM610" localSheetId="4">#N/A</definedName>
    <definedName name="ITEM610">#REF!</definedName>
    <definedName name="item610.1">#REF!</definedName>
    <definedName name="item610.2">#REF!</definedName>
    <definedName name="ITEM630.4" localSheetId="4">#N/A</definedName>
    <definedName name="ITEM630.4">#REF!</definedName>
    <definedName name="ITEM630.5" localSheetId="4">#N/A</definedName>
    <definedName name="ITEM630.5">#REF!</definedName>
    <definedName name="ITEM630.6" localSheetId="4">#N/A</definedName>
    <definedName name="ITEM630.6">#REF!</definedName>
    <definedName name="ITEM630.7" localSheetId="4">#N/A</definedName>
    <definedName name="ITEM630.7">#REF!</definedName>
    <definedName name="ITEM630.8" localSheetId="4">#N/A</definedName>
    <definedName name="ITEM630.8">#REF!</definedName>
    <definedName name="ITEM632" localSheetId="4">#N/A</definedName>
    <definedName name="ITEM632">#REF!</definedName>
    <definedName name="ITEM640" localSheetId="4">#N/A</definedName>
    <definedName name="ITEM640">#REF!</definedName>
    <definedName name="item640.3">#REF!</definedName>
    <definedName name="ITEM661" localSheetId="4">#N/A</definedName>
    <definedName name="ITEM661">#REF!</definedName>
    <definedName name="ITEM671" localSheetId="4">#N/A</definedName>
    <definedName name="ITEM671">#REF!</definedName>
    <definedName name="item673.1">#REF!</definedName>
    <definedName name="item673.3">#REF!</definedName>
    <definedName name="ITEM681" localSheetId="4">#N/A</definedName>
    <definedName name="ITEM681">#REF!</definedName>
    <definedName name="item7">[206]PREACTA!$F$145</definedName>
    <definedName name="ITEM7.1" localSheetId="4">[158]APU!$E$7589</definedName>
    <definedName name="ITEM7.1">#REF!</definedName>
    <definedName name="ITEM7.10">[158]APU!$E$8138</definedName>
    <definedName name="ITEM7.11">[158]APU!$E$8199</definedName>
    <definedName name="ITEM7.12">[158]APU!$E$8259</definedName>
    <definedName name="ITEM7.13">[158]APU!$E$8320</definedName>
    <definedName name="ITEM7.14">[158]APU!$E$8381</definedName>
    <definedName name="ITEM7.15">[158]APU!$E$8442</definedName>
    <definedName name="ITEM7.16">[158]APU!$E$8560</definedName>
    <definedName name="ITEM7.17">[158]APU!$E$11244</definedName>
    <definedName name="ITEM7.18">[158]APU!$E$11305</definedName>
    <definedName name="ITEM7.19">[158]APU!$E$11366</definedName>
    <definedName name="ITEM7.2" localSheetId="4">[158]APU!$E$7650</definedName>
    <definedName name="ITEM7.2">#REF!</definedName>
    <definedName name="ITEM7.20">[158]APU!$E$11427</definedName>
    <definedName name="ITEM7.21">[158]APU!$E$11488</definedName>
    <definedName name="ITEM7.22">[158]APU!$E$11671</definedName>
    <definedName name="ITEM7.23">[158]APU!$E$11732</definedName>
    <definedName name="ITEM7.24">[158]APU!$E$14599</definedName>
    <definedName name="ITEM7.25">[158]APU!$E$15209</definedName>
    <definedName name="ITEM7.26">[158]APU!$E$15270</definedName>
    <definedName name="ITEM7.27">[158]APU!$E$15331</definedName>
    <definedName name="ITEM7.28">[158]APU!$E$15392</definedName>
    <definedName name="ITEM7.29">[158]APU!$E$15453</definedName>
    <definedName name="ITEM7.3" localSheetId="4">[158]APU!$E$7711</definedName>
    <definedName name="ITEM7.3">#REF!</definedName>
    <definedName name="ITEM7.30">[158]APU!$E$15514</definedName>
    <definedName name="ITEM7.31">[158]APU!$E$15575</definedName>
    <definedName name="ITEM7.32">[158]APU!$E$15636</definedName>
    <definedName name="ITEM7.33">[158]APU!$E$15697</definedName>
    <definedName name="ITEM7.34">[158]APU!$E$15758</definedName>
    <definedName name="ITEM7.35">[158]APU!$E$15819</definedName>
    <definedName name="ITEM7.4">[158]APU!$E$7772</definedName>
    <definedName name="ITEM7.5" localSheetId="4">[158]APU!$E$7833</definedName>
    <definedName name="ITEM7.5">#REF!</definedName>
    <definedName name="ITEM7.6">[158]APU!$E$7894</definedName>
    <definedName name="ITEM7.7">[158]APU!$E$7955</definedName>
    <definedName name="ITEM7.8">[158]APU!$E$8016</definedName>
    <definedName name="ITEM7.9">[158]APU!$E$8077</definedName>
    <definedName name="item700.1">#REF!</definedName>
    <definedName name="ITEM704" localSheetId="4">#N/A</definedName>
    <definedName name="ITEM704">#REF!</definedName>
    <definedName name="item710.1">#REF!</definedName>
    <definedName name="item710.2">#REF!</definedName>
    <definedName name="ITEM720" localSheetId="4">#N/A</definedName>
    <definedName name="ITEM720">#REF!</definedName>
    <definedName name="item730.1">#REF!</definedName>
    <definedName name="item730.2">#REF!</definedName>
    <definedName name="item730.2.4">#REF!</definedName>
    <definedName name="item9">[206]PREACTA!$F$152</definedName>
    <definedName name="ITEM900" localSheetId="4">#N/A</definedName>
    <definedName name="ITEM900">#REF!</definedName>
    <definedName name="item900.2">#REF!</definedName>
    <definedName name="ITEMCOD90">#REF!</definedName>
    <definedName name="ItemCodos">#REF!</definedName>
    <definedName name="ITEMES">#REF!</definedName>
    <definedName name="itempresupuesto">#REF!</definedName>
    <definedName name="items" localSheetId="4">[114]ITEMS!$B$6:$B$176</definedName>
    <definedName name="items">#REF!</definedName>
    <definedName name="ITEMS2">'[207]ITEMS(2)'!$A$13:$CE$777</definedName>
    <definedName name="ITEMS3">#N/A</definedName>
    <definedName name="ITEMSCP">#REF!</definedName>
    <definedName name="ITEMSRESUMEN">'[91]ITEMS RESUMIDOS'!$A$2:$D$34</definedName>
    <definedName name="ITEN_2_FILTRO">#REF!</definedName>
    <definedName name="ITEN320" localSheetId="4">#N/A</definedName>
    <definedName name="ITEN320">#REF!</definedName>
    <definedName name="ITENM_DOMIC">#REF!</definedName>
    <definedName name="ITER">#REF!</definedName>
    <definedName name="ITER2">#REF!</definedName>
    <definedName name="Iterar">#REF!</definedName>
    <definedName name="ITM1.1">'[208]1.1'!$A:$J</definedName>
    <definedName name="ITM1.10">'[208]1.10'!$A:$J</definedName>
    <definedName name="ITM1.11">'[208]1.11'!$A:$J</definedName>
    <definedName name="ITM1.12">'[208]1.12'!$A:$J</definedName>
    <definedName name="ITM1.13">'[208]1.13'!$A:$J</definedName>
    <definedName name="ITM1.14">'[208]1.14'!$A:$J</definedName>
    <definedName name="ITM1.15">'[208]1.15'!$A:$J</definedName>
    <definedName name="ITM1.16">'[208]1.16'!$A:$J</definedName>
    <definedName name="ITM1.17">'[208]1.17'!$A:$J</definedName>
    <definedName name="ITM1.2">'[208]1.2'!$A:$J</definedName>
    <definedName name="ITM1.3">'[208]1.3'!$A:$J</definedName>
    <definedName name="ITM1.4">'[208]1.4'!$A:$J</definedName>
    <definedName name="ITM1.5">'[208]1.5'!$A:$J</definedName>
    <definedName name="ITM1.6">'[208]1.6'!$A:$J</definedName>
    <definedName name="ITM1.7">'[208]1.7'!$A:$J</definedName>
    <definedName name="ITM1.8">'[208]1.8'!$A:$J</definedName>
    <definedName name="ITM1.9">'[208]1.9'!$A:$J</definedName>
    <definedName name="ITM10.1">'[208]10.1'!$A:$J</definedName>
    <definedName name="ITM10.2">'[208]10.2'!$A:$J</definedName>
    <definedName name="ITM10.3">'[208]10.3'!$A:$J</definedName>
    <definedName name="ITM11.1">'[208]11.1'!$A:$J</definedName>
    <definedName name="ITM11.2">'[208]11.2'!$A:$J</definedName>
    <definedName name="ITM11.3">'[208]11.3'!$A:$J</definedName>
    <definedName name="ITM11.4">'[208]11.4'!$A:$J</definedName>
    <definedName name="ITM11.5">'[208]11.5'!$A:$J</definedName>
    <definedName name="ITM11.6">'[208]11.6'!$A:$J</definedName>
    <definedName name="ITM12.1">'[208]12.1'!$A:$J</definedName>
    <definedName name="ITM12.2">'[208]12.2'!$A:$J</definedName>
    <definedName name="ITM12.3">'[208]12.3'!$A:$J</definedName>
    <definedName name="ITM12.4">'[208]12.4'!$A:$J</definedName>
    <definedName name="ITM12.5">'[208]12.5'!$A:$J</definedName>
    <definedName name="ITM12.6">'[208]12.6'!$A:$J</definedName>
    <definedName name="ITM12.7">'[208]12.7'!$A:$J</definedName>
    <definedName name="ITM12.8">'[208]12.8'!$A:$J</definedName>
    <definedName name="ITM12.9">'[208]12.9'!$A:$J</definedName>
    <definedName name="ITM13.1">'[208]13.1'!$A:$J</definedName>
    <definedName name="ITM13.10">'[208]13.10'!$A:$J</definedName>
    <definedName name="ITM13.2">'[208]13.2'!$A:$J</definedName>
    <definedName name="ITM13.3">'[208]13.3'!$A:$J</definedName>
    <definedName name="ITM13.4">'[208]13.4'!$A:$J</definedName>
    <definedName name="ITM13.5">'[208]13.5'!$A:$J</definedName>
    <definedName name="ITM13.6">'[208]13.6'!$A:$J</definedName>
    <definedName name="ITM13.7">'[208]13.7'!$A:$J</definedName>
    <definedName name="ITM13.8">'[208]13.8'!$A:$J</definedName>
    <definedName name="ITM13.9">'[208]13.9'!$A:$J</definedName>
    <definedName name="ITM14.1">'[208]14.1'!$A:$J</definedName>
    <definedName name="ITM14.2">'[208]14.2'!$A:$J</definedName>
    <definedName name="ITM14.3">'[208]14.3'!$A:$J</definedName>
    <definedName name="ITM14.4">'[208]14.4'!$A:$J</definedName>
    <definedName name="ITM14.5">'[208]14.5'!$A:$J</definedName>
    <definedName name="ITM14.6">'[208]14.6'!$A:$J</definedName>
    <definedName name="ITM15.1">'[208]15.1'!$A:$J</definedName>
    <definedName name="ITM15.2">'[208]15.2'!$A:$J</definedName>
    <definedName name="ITM15.3">'[208]15.3'!$A:$J</definedName>
    <definedName name="ITM15.4">'[208]15.4'!$A:$J</definedName>
    <definedName name="ITM15.5">'[208]15.5'!$A:$J</definedName>
    <definedName name="ITM15.6">'[208]15.6'!$A:$J</definedName>
    <definedName name="ITM15.7">'[208]15.7'!$A:$J</definedName>
    <definedName name="ITM15.8">'[208]15.8'!$A:$J</definedName>
    <definedName name="ITM15.9">'[208]15.9'!$A:$J</definedName>
    <definedName name="ITM16.1">'[208]16.1'!$A:$J</definedName>
    <definedName name="ITM16.10">'[208]16.10'!$A:$J</definedName>
    <definedName name="ITM16.11">'[208]16.11'!$A:$J</definedName>
    <definedName name="ITM16.12">'[208]16.12'!$A:$J</definedName>
    <definedName name="ITM16.2">'[208]16.2'!$A:$J</definedName>
    <definedName name="ITM16.3">'[208]16.3'!$A:$J</definedName>
    <definedName name="ITM16.4">'[208]16.4'!$A:$J</definedName>
    <definedName name="ITM16.5">'[208]16.5'!$A:$J</definedName>
    <definedName name="ITM16.6">'[208]16.6'!$A:$J</definedName>
    <definedName name="ITM16.7">'[208]16.7'!$A:$J</definedName>
    <definedName name="ITM16.8">'[208]16.8'!$A:$J</definedName>
    <definedName name="ITM16.9">'[208]16.9'!$A:$J</definedName>
    <definedName name="ITM17.1">'[208]17.1'!$A:$J</definedName>
    <definedName name="ITM17.2">'[208]17.2'!$A:$J</definedName>
    <definedName name="ITM17.3">'[208]17.3'!$A:$J</definedName>
    <definedName name="ITM17.4">'[208]17.4'!$A:$J</definedName>
    <definedName name="ITM17.5">'[208]17.5'!$A:$J</definedName>
    <definedName name="ITM17.6">'[208]17.6'!$A:$J</definedName>
    <definedName name="ITM18.1.1">'[208]18.1.1'!$A:$J</definedName>
    <definedName name="ITM18.1.2">'[208]18.1.2'!$A:$J</definedName>
    <definedName name="ITM18.1.3">'[208]18.1.3'!$A:$J</definedName>
    <definedName name="ITM18.1.4">'[208]18.1.4'!$A:$J</definedName>
    <definedName name="ITM18.1.5">'[208]18.1.5'!$A:$J</definedName>
    <definedName name="ITM18.1.6">'[208]18.1.6'!$A:$J</definedName>
    <definedName name="ITM18.1.7">'[208]18.1.7'!$A:$J</definedName>
    <definedName name="ITM18.1.8">'[208]18.1.8'!$A:$J</definedName>
    <definedName name="ITM18.1.9">'[208]18.1.9'!$A:$J</definedName>
    <definedName name="ITM18.2.1">'[208]18.2.1'!$A:$J</definedName>
    <definedName name="ITM18.2.2">'[208]18.2.2'!$A:$J</definedName>
    <definedName name="ITM18.2.3">'[208]18.2.3'!$A:$J</definedName>
    <definedName name="ITM18.2.4">'[208]18.2.4'!$A:$J</definedName>
    <definedName name="ITM18.2.5">'[208]18.2.5'!$A:$J</definedName>
    <definedName name="ITM18.2.6">'[208]18.2.6'!$A:$J</definedName>
    <definedName name="ITM18.2.7">'[208]18.2.7'!$A:$J</definedName>
    <definedName name="ITM18.3.1">'[208]18.3.1'!$A:$J</definedName>
    <definedName name="ITM18.3.2">'[208]18.3.2'!$A:$J</definedName>
    <definedName name="ITM18.3.3">'[208]18.3.3'!$A:$J</definedName>
    <definedName name="ITM18.3.4">'[208]18.3.4'!$A:$J</definedName>
    <definedName name="ITM18.3.5">'[208]18.3.5'!$A:$J</definedName>
    <definedName name="ITM18.3.6">'[208]18.3.6'!$A:$J</definedName>
    <definedName name="ITM19.1">'[208]19.1'!$A:$J</definedName>
    <definedName name="ITM2.1.1">'[208]2.1.1'!$A:$J</definedName>
    <definedName name="ITM2.1.10">'[208]2.1.10'!$A:$J</definedName>
    <definedName name="ITM2.1.11">'[208]2.1.11'!$A:$J</definedName>
    <definedName name="ITM2.1.12">'[208]2.1.12'!$A:$J</definedName>
    <definedName name="ITM2.1.13">'[209]2.1.13'!$A:$J</definedName>
    <definedName name="ITM2.1.14">'[209]2.1.14'!$A:$J</definedName>
    <definedName name="ITM2.1.15">'[209]2.1.15'!$A:$J</definedName>
    <definedName name="ITM2.1.16">'[209]2.1.16'!$A:$J</definedName>
    <definedName name="ITM2.1.2">'[208]2.1.2'!$A:$J</definedName>
    <definedName name="ITM2.1.3">'[208]2.1.3'!$A:$J</definedName>
    <definedName name="ITM2.1.4">'[208]2.1.4'!$A:$J</definedName>
    <definedName name="ITM2.1.5">'[208]2.1.5'!$A:$J</definedName>
    <definedName name="ITM2.1.6">'[208]2.1.6'!$A:$J</definedName>
    <definedName name="ITM2.1.7">'[208]2.1.7'!$A:$J</definedName>
    <definedName name="ITM2.1.8">'[208]2.1.8'!$A:$J</definedName>
    <definedName name="ITM2.1.9">'[208]2.1.9'!$A:$J</definedName>
    <definedName name="ITM2.2.1">'[208]2.2.1'!$A:$J</definedName>
    <definedName name="ITM2.2.10">'[208]2.2.10'!$A:$J</definedName>
    <definedName name="ITM2.2.11">'[209]2.2.11'!$A:$J</definedName>
    <definedName name="ITM2.2.12">'[209]2.2.12'!$A:$J</definedName>
    <definedName name="ITM2.2.13">'[209]2.2.13'!$A:$J</definedName>
    <definedName name="ITM2.2.14">'[209]2.2.14'!$A:$J</definedName>
    <definedName name="ITM2.2.2">'[208]2.2.2'!$A:$J</definedName>
    <definedName name="ITM2.2.3">'[208]2.2.3'!$A:$J</definedName>
    <definedName name="ITM2.2.4">'[208]2.2.4'!$A:$J</definedName>
    <definedName name="ITM2.2.5">'[208]2.2.5'!$A:$J</definedName>
    <definedName name="ITM2.2.6">'[208]2.2.6'!$A:$J</definedName>
    <definedName name="ITM2.2.7">'[208]2.2.7'!$A:$J</definedName>
    <definedName name="ITM2.2.8">'[208]2.2.8'!$A:$J</definedName>
    <definedName name="ITM2.2.9">'[208]2.2.9'!$A:$J</definedName>
    <definedName name="ITM20.1">'[208]20.1'!$A:$J</definedName>
    <definedName name="ITM20.10">'[208]20.10'!$A:$J</definedName>
    <definedName name="ITM20.11">'[208]20.11'!$A:$J</definedName>
    <definedName name="ITM20.12">'[208]20.12'!$A:$J</definedName>
    <definedName name="ITM20.13">'[208]20.13'!$A:$J</definedName>
    <definedName name="ITM20.14">'[208]20.14'!$A:$J</definedName>
    <definedName name="ITM20.15">'[208]20.15'!$A:$J</definedName>
    <definedName name="ITM20.16">'[208]20.16'!$A:$J</definedName>
    <definedName name="ITM20.17">'[208]20.17'!$A:$J</definedName>
    <definedName name="ITM20.18">'[208]20.18'!$A:$J</definedName>
    <definedName name="ITM20.19">'[208]20.19'!$A:$J</definedName>
    <definedName name="ITM20.2">'[208]20.2'!$A:$J</definedName>
    <definedName name="ITM20.3">'[208]20.3'!$A:$J</definedName>
    <definedName name="ITM20.4">'[208]20.4'!$A:$J</definedName>
    <definedName name="ITM20.5">'[208]20.5'!$A:$J</definedName>
    <definedName name="ITM20.6">'[208]20.6'!$A:$J</definedName>
    <definedName name="ITM20.7">'[208]20.7'!$A:$J</definedName>
    <definedName name="ITM20.8">'[208]20.8'!$A:$J</definedName>
    <definedName name="ITM20.9">'[208]20.9'!$A:$J</definedName>
    <definedName name="ITM21.1">'[208]21.1'!$A:$J</definedName>
    <definedName name="ITM21.10">'[208]21.10'!$A:$J</definedName>
    <definedName name="ITM21.11">'[208]21.11'!$A:$J</definedName>
    <definedName name="ITM21.12">'[208]21.12'!$A:$J</definedName>
    <definedName name="ITM21.13">'[208]21.13'!$A:$J</definedName>
    <definedName name="ITM21.14">'[208]21.14'!$A:$J</definedName>
    <definedName name="ITM21.15">'[208]21.15'!$A:$J</definedName>
    <definedName name="ITM21.16">'[208]21.16'!$A:$J</definedName>
    <definedName name="ITM21.17">'[208]21.17'!$A:$J</definedName>
    <definedName name="ITM21.18">'[208]21.18'!$A:$J</definedName>
    <definedName name="ITM21.19">'[208]21.19'!$A:$J</definedName>
    <definedName name="ITM21.2">'[208]21.2'!$A:$J</definedName>
    <definedName name="ITM21.20">'[208]21.20'!$A:$J</definedName>
    <definedName name="ITM21.21">'[208]21.21'!$A:$J</definedName>
    <definedName name="ITM21.22">'[208]21.22'!$A:$J</definedName>
    <definedName name="ITM21.23">'[208]21.23'!$A:$J</definedName>
    <definedName name="ITM21.24">'[208]21.24'!$A:$J</definedName>
    <definedName name="ITM21.25">'[208]21.25'!$A:$J</definedName>
    <definedName name="ITM21.26">'[208]21.26'!$A:$J</definedName>
    <definedName name="ITM21.27">'[208]21.27'!$A:$J</definedName>
    <definedName name="ITM21.28">'[208]21.28'!$A:$J</definedName>
    <definedName name="ITM21.29">'[208]21.29'!$A:$J</definedName>
    <definedName name="ITM21.3">'[208]21.3'!$A:$J</definedName>
    <definedName name="ITM21.30">'[208]21.30'!$A:$J</definedName>
    <definedName name="ITM21.31">'[208]21.31'!$A:$J</definedName>
    <definedName name="ITM21.32">'[208]21.32'!$A:$J</definedName>
    <definedName name="ITM21.33">'[208]21.33'!$A:$J</definedName>
    <definedName name="ITM21.34">'[208]21.34'!$A:$J</definedName>
    <definedName name="ITM21.35">'[208]21.35'!$A:$J</definedName>
    <definedName name="ITM21.36">'[208]21.36'!$A:$J</definedName>
    <definedName name="ITM21.37">'[208]21.37'!$A:$J</definedName>
    <definedName name="ITM21.38">'[208]21.38'!$A:$J</definedName>
    <definedName name="ITM21.4">'[208]21.4'!$A:$J</definedName>
    <definedName name="ITM21.5">'[208]21.5'!$A:$J</definedName>
    <definedName name="ITM21.6">'[208]21.6'!$A:$J</definedName>
    <definedName name="ITM21.7">'[208]21.7'!$A:$J</definedName>
    <definedName name="ITM21.8">'[208]21.8'!$A:$J</definedName>
    <definedName name="ITM21.9">'[208]21.9'!$A:$J</definedName>
    <definedName name="ITM22.1">'[208]22.1'!$A:$J</definedName>
    <definedName name="ITM22.10">'[208]22.10'!$A:$J</definedName>
    <definedName name="ITM22.11">'[208]22.11'!$A:$J</definedName>
    <definedName name="ITM22.12">'[208]22.12'!$A:$J</definedName>
    <definedName name="ITM22.13">'[208]22.13'!$A:$J</definedName>
    <definedName name="ITM22.14">'[208]22.14'!$A:$J</definedName>
    <definedName name="ITM22.15">'[208]22.15'!$A:$J</definedName>
    <definedName name="ITM22.16">'[208]22.16'!$A:$J</definedName>
    <definedName name="ITM22.17">'[208]22.17'!$A:$J</definedName>
    <definedName name="ITM22.18">'[208]22.18'!$A:$J</definedName>
    <definedName name="ITM22.19">'[208]22.19'!$A:$J</definedName>
    <definedName name="ITM22.2">'[208]22.2'!$A:$J</definedName>
    <definedName name="ITM22.20">'[208]22.20'!$A:$J</definedName>
    <definedName name="ITM22.21">'[208]22.21'!$A:$J</definedName>
    <definedName name="ITM22.22">'[208]22.22'!$A:$J</definedName>
    <definedName name="ITM22.23">'[208]22.23'!$A:$J</definedName>
    <definedName name="ITM22.24">'[208]22.24'!$A:$J</definedName>
    <definedName name="ITM22.25">'[208]22.25'!$A:$J</definedName>
    <definedName name="ITM22.26">'[208]22.26'!$A:$J</definedName>
    <definedName name="ITM22.27">'[208]22.27'!$A:$J</definedName>
    <definedName name="ITM22.28">'[208]22.28'!$A:$J</definedName>
    <definedName name="ITM22.29">'[208]22.29'!$A:$J</definedName>
    <definedName name="ITM22.3">'[208]22.3'!$A:$J</definedName>
    <definedName name="ITM22.30">'[208]22.30'!$A:$J</definedName>
    <definedName name="ITM22.31">'[208]22.31'!$A:$J</definedName>
    <definedName name="ITM22.32">'[208]22.32'!$A:$J</definedName>
    <definedName name="ITM22.33">'[208]22.33'!$A:$J</definedName>
    <definedName name="ITM22.34">'[208]22.34'!$A:$J</definedName>
    <definedName name="ITM22.35">'[208]22.35'!$A:$J</definedName>
    <definedName name="ITM22.36">'[208]22.36'!$A:$J</definedName>
    <definedName name="ITM22.37">'[208]22.37'!$A:$J</definedName>
    <definedName name="ITM22.38">'[208]22.38'!$A:$J</definedName>
    <definedName name="ITM22.39">'[208]22.39'!$A:$J</definedName>
    <definedName name="ITM22.4">'[208]22.4'!$A:$J</definedName>
    <definedName name="ITM22.40">'[208]22.40'!$A:$J</definedName>
    <definedName name="ITM22.41">'[208]22.41'!$A:$J</definedName>
    <definedName name="ITM22.42">'[208]22.42'!$A:$J</definedName>
    <definedName name="ITM22.43">'[208]22.43'!$A:$J</definedName>
    <definedName name="ITM22.44">'[208]22.44'!$A:$J</definedName>
    <definedName name="ITM22.45">'[208]22.45'!$A:$J</definedName>
    <definedName name="ITM22.46">'[208]22.46'!$A:$J</definedName>
    <definedName name="ITM22.47">'[208]22.47'!$A:$J</definedName>
    <definedName name="ITM22.5">'[208]22.5'!$A:$J</definedName>
    <definedName name="ITM22.6">'[208]22.6'!$A:$J</definedName>
    <definedName name="ITM22.7">'[208]22.7'!$A:$J</definedName>
    <definedName name="ITM22.8">'[208]22.8'!$A:$J</definedName>
    <definedName name="ITM22.9">'[208]22.9'!$A:$J</definedName>
    <definedName name="ITM23.1">'[208]23.1'!$A:$J</definedName>
    <definedName name="ITM23.2">'[208]23.2'!$A:$J</definedName>
    <definedName name="ITM23.3">'[208]23.3'!$A:$J</definedName>
    <definedName name="ITM23.4">'[208]23.4'!$A:$J</definedName>
    <definedName name="ITM23.5">'[208]23.5'!$A:$J</definedName>
    <definedName name="ITM23.6">'[208]23.6'!$A:$J</definedName>
    <definedName name="ITM23.7">'[208]23.7'!$A:$J</definedName>
    <definedName name="ITM23.8">'[208]23.8'!$A:$J</definedName>
    <definedName name="ITM3.1.1">'[208]3.1.1'!$A:$J</definedName>
    <definedName name="ITM3.1.10">'[208]3.1.10'!$A:$J</definedName>
    <definedName name="ITM3.1.11">'[208]3.1.11'!$A:$J</definedName>
    <definedName name="ITM3.1.12">'[208]3.1.12'!$A:$J</definedName>
    <definedName name="ITM3.1.13">'[208]3.1.13'!$A:$J</definedName>
    <definedName name="ITM3.1.14">'[208]3.1.14'!$A:$J</definedName>
    <definedName name="ITM3.1.15">'[208]3.1.15'!$A:$J</definedName>
    <definedName name="ITM3.1.16">'[208]3.1.16'!$A:$J</definedName>
    <definedName name="ITM3.1.17">'[208]3.1.17'!$A:$J</definedName>
    <definedName name="ITM3.1.18">'[208]3.1.18'!$A:$J</definedName>
    <definedName name="ITM3.1.19">'[208]3.1.19'!$A:$J</definedName>
    <definedName name="ITM3.1.2">'[208]3.1.2'!$A:$J</definedName>
    <definedName name="ITM3.1.20">'[208]3.1.20'!$A:$J</definedName>
    <definedName name="ITM3.1.21">'[208]3.1.21'!$A:$J</definedName>
    <definedName name="ITM3.1.22">'[208]3.1.22'!$A:$J</definedName>
    <definedName name="ITM3.1.23">'[208]3.1.23'!$A:$J</definedName>
    <definedName name="ITM3.1.24">'[208]3.1.24'!$A:$J</definedName>
    <definedName name="ITM3.1.25">'[208]3.1.25'!$A:$J</definedName>
    <definedName name="ITM3.1.26">'[208]3.1.26'!$A:$J</definedName>
    <definedName name="ITM3.1.3">'[208]3.1.3'!$A:$J</definedName>
    <definedName name="ITM3.1.4">'[208]3.1.4'!$A:$J</definedName>
    <definedName name="ITM3.1.5">'[208]3.1.5'!$A:$J</definedName>
    <definedName name="ITM3.1.6">'[208]3.1.6'!$A:$J</definedName>
    <definedName name="ITM3.1.7">'[208]3.1.7'!$A:$J</definedName>
    <definedName name="ITM3.1.8">'[208]3.1.8'!$A:$J</definedName>
    <definedName name="ITM3.1.9">'[208]3.1.9'!$A:$J</definedName>
    <definedName name="ITM3.2.1">'[208]3.2.1'!$A:$J</definedName>
    <definedName name="ITM3.2.2">'[208]3.2.2'!$A:$J</definedName>
    <definedName name="ITM3.2.3">'[208]3.2.3'!$A:$J</definedName>
    <definedName name="ITM3.2.4">'[208]3.2.4'!$A:$J</definedName>
    <definedName name="ITM3.3.1">'[208]3.3.1'!$A:$J</definedName>
    <definedName name="ITM3.3.2">'[208]3.3.2'!$A:$J</definedName>
    <definedName name="ITM3.3.3">'[208]3.3.3'!$A:$J</definedName>
    <definedName name="ITM3.3.4">'[208]3.3.4'!$A:$J</definedName>
    <definedName name="ITM3.3.5">'[208]3.3.5'!$A:$J</definedName>
    <definedName name="ITM4.1">'[208]4.1'!$A:$J</definedName>
    <definedName name="ITM4.2">'[208]4.2'!$A:$J</definedName>
    <definedName name="ITM4.3">'[208]4.3'!$A:$J</definedName>
    <definedName name="ITM4.4">'[208]4.4'!$A:$J</definedName>
    <definedName name="ITM4.5">'[208]4.5'!$A:$J</definedName>
    <definedName name="ITM4.6">'[208]4.6'!$A:$J</definedName>
    <definedName name="ITM4.7">'[208]4.7'!$A:$J</definedName>
    <definedName name="ITM4.8">'[208]4.8'!$A:$J</definedName>
    <definedName name="ITM5.1">'[208]5.1'!$A:$J</definedName>
    <definedName name="ITM5.2">'[208]5.2'!$A:$J</definedName>
    <definedName name="ITM5.3">'[208]5.3'!$A:$J</definedName>
    <definedName name="ITM5.4">'[208]5.4'!$A:$J</definedName>
    <definedName name="ITM5.5">'[208]5.5'!$A:$J</definedName>
    <definedName name="ITM5.6">'[208]5.6'!$A:$J</definedName>
    <definedName name="ITM5.7">'[208]5.7'!$A:$J</definedName>
    <definedName name="ITM5.8">'[208]5.8'!$A:$J</definedName>
    <definedName name="ITM5.9">'[208]5.9'!$A:$J</definedName>
    <definedName name="ITM6.1">'[208]6.1'!$A:$J</definedName>
    <definedName name="ITM6.2">'[208]6.2'!$A:$J</definedName>
    <definedName name="ITM6.3">'[208]6.3'!$A:$J</definedName>
    <definedName name="ITM6.4">'[208]6.4'!$A:$J</definedName>
    <definedName name="ITM6.5">'[208]6.5'!$A:$J</definedName>
    <definedName name="ITM6.6">'[208]6.6'!$A:$J</definedName>
    <definedName name="ITM7.1">'[208]7.1'!$A:$J</definedName>
    <definedName name="ITM7.2">'[208]7.2'!$A:$J</definedName>
    <definedName name="ITM7.3">'[208]7.3'!$A:$J</definedName>
    <definedName name="ITM7.4">'[208]7.4'!$A:$J</definedName>
    <definedName name="ITM7.5">'[208]7.5'!$A:$J</definedName>
    <definedName name="ITM8.1">'[208]8.1'!$A:$J</definedName>
    <definedName name="ITM8.2">'[208]8.2'!$A:$J</definedName>
    <definedName name="ITM8.3">'[208]8.3'!$A:$J</definedName>
    <definedName name="ITM8.4">'[208]8.4'!$A:$J</definedName>
    <definedName name="ITM8.5">'[208]8.5'!$A:$J</definedName>
    <definedName name="ITM8.6">'[208]8.6'!$A:$J</definedName>
    <definedName name="ITM8.7">'[208]8.7'!$A:$J</definedName>
    <definedName name="ITM8.8">'[208]8.8'!$A:$J</definedName>
    <definedName name="ITM9.1">'[208]9.1'!$A:$J</definedName>
    <definedName name="ITM9.2">'[208]9.2'!$A:$J</definedName>
    <definedName name="ITM9.3">'[208]9.3'!$A:$J</definedName>
    <definedName name="ITM9.4">'[208]9.4'!$A:$J</definedName>
    <definedName name="ITM9.5">'[208]9.5'!$A:$J</definedName>
    <definedName name="ITM9.6">'[208]9.6'!$A:$J</definedName>
    <definedName name="ITM9.7">'[208]9.7'!$A:$J</definedName>
    <definedName name="ITM9.8">'[208]9.8'!$A:$J</definedName>
    <definedName name="ITM9.9">'[208]9.9'!$A:$J</definedName>
    <definedName name="iua">#REF!</definedName>
    <definedName name="IUI" localSheetId="4" hidden="1">{"TAB1",#N/A,TRUE,"GENERAL";"TAB2",#N/A,TRUE,"GENERAL";"TAB3",#N/A,TRUE,"GENERAL";"TAB4",#N/A,TRUE,"GENERAL";"TAB5",#N/A,TRUE,"GENERAL"}</definedName>
    <definedName name="IUI" hidden="1">{"TAB1",#N/A,TRUE,"GENERAL";"TAB2",#N/A,TRUE,"GENERAL";"TAB3",#N/A,TRUE,"GENERAL";"TAB4",#N/A,TRUE,"GENERAL";"TAB5",#N/A,TRUE,"GENERAL"}</definedName>
    <definedName name="iuit7" localSheetId="4" hidden="1">{"TAB1",#N/A,TRUE,"GENERAL";"TAB2",#N/A,TRUE,"GENERAL";"TAB3",#N/A,TRUE,"GENERAL";"TAB4",#N/A,TRUE,"GENERAL";"TAB5",#N/A,TRUE,"GENERAL"}</definedName>
    <definedName name="iuit7" hidden="1">{"TAB1",#N/A,TRUE,"GENERAL";"TAB2",#N/A,TRUE,"GENERAL";"TAB3",#N/A,TRUE,"GENERAL";"TAB4",#N/A,TRUE,"GENERAL";"TAB5",#N/A,TRUE,"GENERAL"}</definedName>
    <definedName name="iul" localSheetId="4" hidden="1">{"via1",#N/A,TRUE,"general";"via2",#N/A,TRUE,"general";"via3",#N/A,TRUE,"general"}</definedName>
    <definedName name="iul" hidden="1">{"via1",#N/A,TRUE,"general";"via2",#N/A,TRUE,"general";"via3",#N/A,TRUE,"general"}</definedName>
    <definedName name="iuouio" localSheetId="4" hidden="1">{"via1",#N/A,TRUE,"general";"via2",#N/A,TRUE,"general";"via3",#N/A,TRUE,"general"}</definedName>
    <definedName name="iuouio" hidden="1">{"via1",#N/A,TRUE,"general";"via2",#N/A,TRUE,"general";"via3",#N/A,TRUE,"general"}</definedName>
    <definedName name="iuyi9" localSheetId="4" hidden="1">{"TAB1",#N/A,TRUE,"GENERAL";"TAB2",#N/A,TRUE,"GENERAL";"TAB3",#N/A,TRUE,"GENERAL";"TAB4",#N/A,TRUE,"GENERAL";"TAB5",#N/A,TRUE,"GENERAL"}</definedName>
    <definedName name="iuyi9" hidden="1">{"TAB1",#N/A,TRUE,"GENERAL";"TAB2",#N/A,TRUE,"GENERAL";"TAB3",#N/A,TRUE,"GENERAL";"TAB4",#N/A,TRUE,"GENERAL";"TAB5",#N/A,TRUE,"GENERAL"}</definedName>
    <definedName name="IV">#REF!</definedName>
    <definedName name="iva" localSheetId="4">[19]Gastos!#REF!</definedName>
    <definedName name="IVA">#REF!</definedName>
    <definedName name="IVA_No_Residentes">#REF!</definedName>
    <definedName name="IVA_Residentes">#REF!</definedName>
    <definedName name="IVAConsultoria">'[89]IMPUESTOS Y VR TOTAL'!$E$41</definedName>
    <definedName name="IVASobreUtilidad">'[89]IMPUESTOS Y VR TOTAL'!$E$15</definedName>
    <definedName name="IvaSUtl" localSheetId="4">[92]PRESUPUESTO!$F$111</definedName>
    <definedName name="IvaSUtl">#REF!</definedName>
    <definedName name="iyuiuyi" localSheetId="4" hidden="1">{"via1",#N/A,TRUE,"general";"via2",#N/A,TRUE,"general";"via3",#N/A,TRUE,"general"}</definedName>
    <definedName name="iyuiuyi" hidden="1">{"via1",#N/A,TRUE,"general";"via2",#N/A,TRUE,"general";"via3",#N/A,TRUE,"general"}</definedName>
    <definedName name="j" localSheetId="4">#REF!</definedName>
    <definedName name="J">{"TAB1",#N/A,TRUE,"GENERAL";"TAB2",#N/A,TRUE,"GENERAL";"TAB3",#N/A,TRUE,"GENERAL";"TAB4",#N/A,TRUE,"GENERAL";"TAB5",#N/A,TRUE,"GENERAL"}</definedName>
    <definedName name="Ja">#REF!</definedName>
    <definedName name="JACK_RYAN">#REF!</definedName>
    <definedName name="Jaime" hidden="1">{#N/A,#N/A,FALSE,"Costos Productos 6A";#N/A,#N/A,FALSE,"Costo Unitario Total H-94-12"}</definedName>
    <definedName name="jaja" hidden="1">{"COSOPE98",#N/A,FALSE,"COSOPE98";"COSOPE97",#N/A,FALSE,"COSOPE97";"GASECP98",#N/A,FALSE,"GASECP98";"GAS10098",#N/A,FALSE,"GAS10098";"GASECP97",#N/A,FALSE,"GASECP97";"GAS10097",#N/A,FALSE,"GAS10097";"INVECP98",#N/A,FALSE,"INVECP98";"INV10098",#N/A,FALSE,"INV10098";"INVECP97",#N/A,FALSE,"INVECP97";"INV10097",#N/A,FALSE,"INV10097"}</definedName>
    <definedName name="jajAJHQWDHG">#N/A</definedName>
    <definedName name="JAJKZ">#REF!</definedName>
    <definedName name="jan02a">#REF!</definedName>
    <definedName name="JAPF">#REF!</definedName>
    <definedName name="JAyudantes">#REF!</definedName>
    <definedName name="Jb">#REF!</definedName>
    <definedName name="Jc">#REF!</definedName>
    <definedName name="JConductores">#REF!</definedName>
    <definedName name="JCZ">#REF!</definedName>
    <definedName name="Jd" localSheetId="4">#REF!</definedName>
    <definedName name="jd" hidden="1">{"via1",#N/A,TRUE,"general";"via2",#N/A,TRUE,"general";"via3",#N/A,TRUE,"general"}</definedName>
    <definedName name="jdh" localSheetId="4" hidden="1">{"TAB1",#N/A,TRUE,"GENERAL";"TAB2",#N/A,TRUE,"GENERAL";"TAB3",#N/A,TRUE,"GENERAL";"TAB4",#N/A,TRUE,"GENERAL";"TAB5",#N/A,TRUE,"GENERAL"}</definedName>
    <definedName name="jdh" hidden="1">{"TAB1",#N/A,TRUE,"GENERAL";"TAB2",#N/A,TRUE,"GENERAL";"TAB3",#N/A,TRUE,"GENERAL";"TAB4",#N/A,TRUE,"GENERAL";"TAB5",#N/A,TRUE,"GENERAL"}</definedName>
    <definedName name="Je">#REF!</definedName>
    <definedName name="jev">#REF!</definedName>
    <definedName name="jeytj" localSheetId="4" hidden="1">{"TAB1",#N/A,TRUE,"GENERAL";"TAB2",#N/A,TRUE,"GENERAL";"TAB3",#N/A,TRUE,"GENERAL";"TAB4",#N/A,TRUE,"GENERAL";"TAB5",#N/A,TRUE,"GENERAL"}</definedName>
    <definedName name="jeytj" hidden="1">{"TAB1",#N/A,TRUE,"GENERAL";"TAB2",#N/A,TRUE,"GENERAL";"TAB3",#N/A,TRUE,"GENERAL";"TAB4",#N/A,TRUE,"GENERAL";"TAB5",#N/A,TRUE,"GENERAL"}</definedName>
    <definedName name="Jf">#REF!</definedName>
    <definedName name="jfhjfrt" localSheetId="4" hidden="1">{"TAB1",#N/A,TRUE,"GENERAL";"TAB2",#N/A,TRUE,"GENERAL";"TAB3",#N/A,TRUE,"GENERAL";"TAB4",#N/A,TRUE,"GENERAL";"TAB5",#N/A,TRUE,"GENERAL"}</definedName>
    <definedName name="jfhjfrt" hidden="1">{"TAB1",#N/A,TRUE,"GENERAL";"TAB2",#N/A,TRUE,"GENERAL";"TAB3",#N/A,TRUE,"GENERAL";"TAB4",#N/A,TRUE,"GENERAL";"TAB5",#N/A,TRUE,"GENERAL"}</definedName>
    <definedName name="jgfj" localSheetId="4" hidden="1">{"via1",#N/A,TRUE,"general";"via2",#N/A,TRUE,"general";"via3",#N/A,TRUE,"general"}</definedName>
    <definedName name="jgfj" hidden="1">{"via1",#N/A,TRUE,"general";"via2",#N/A,TRUE,"general";"via3",#N/A,TRUE,"general"}</definedName>
    <definedName name="jghj" localSheetId="4" hidden="1">{"TAB1",#N/A,TRUE,"GENERAL";"TAB2",#N/A,TRUE,"GENERAL";"TAB3",#N/A,TRUE,"GENERAL";"TAB4",#N/A,TRUE,"GENERAL";"TAB5",#N/A,TRUE,"GENERAL"}</definedName>
    <definedName name="jghj" hidden="1">{"TAB1",#N/A,TRUE,"GENERAL";"TAB2",#N/A,TRUE,"GENERAL";"TAB3",#N/A,TRUE,"GENERAL";"TAB4",#N/A,TRUE,"GENERAL";"TAB5",#N/A,TRUE,"GENERAL"}</definedName>
    <definedName name="jgj" localSheetId="4" hidden="1">{"TAB1",#N/A,TRUE,"GENERAL";"TAB2",#N/A,TRUE,"GENERAL";"TAB3",#N/A,TRUE,"GENERAL";"TAB4",#N/A,TRUE,"GENERAL";"TAB5",#N/A,TRUE,"GENERAL"}</definedName>
    <definedName name="jgj" hidden="1">{"TAB1",#N/A,TRUE,"GENERAL";"TAB2",#N/A,TRUE,"GENERAL";"TAB3",#N/A,TRUE,"GENERAL";"TAB4",#N/A,TRUE,"GENERAL";"TAB5",#N/A,TRUE,"GENERAL"}</definedName>
    <definedName name="jh" localSheetId="4">#REF!</definedName>
    <definedName name="jh">#REF!</definedName>
    <definedName name="jhg" localSheetId="4" hidden="1">{"TAB1",#N/A,TRUE,"GENERAL";"TAB2",#N/A,TRUE,"GENERAL";"TAB3",#N/A,TRUE,"GENERAL";"TAB4",#N/A,TRUE,"GENERAL";"TAB5",#N/A,TRUE,"GENERAL"}</definedName>
    <definedName name="jhg" hidden="1">{"TAB1",#N/A,TRUE,"GENERAL";"TAB2",#N/A,TRUE,"GENERAL";"TAB3",#N/A,TRUE,"GENERAL";"TAB4",#N/A,TRUE,"GENERAL";"TAB5",#N/A,TRUE,"GENERAL"}</definedName>
    <definedName name="jhjyj" localSheetId="4" hidden="1">{"via1",#N/A,TRUE,"general";"via2",#N/A,TRUE,"general";"via3",#N/A,TRUE,"general"}</definedName>
    <definedName name="jhjyj" hidden="1">{"via1",#N/A,TRUE,"general";"via2",#N/A,TRUE,"general";"via3",#N/A,TRUE,"general"}</definedName>
    <definedName name="JHK" localSheetId="4" hidden="1">{"TAB1",#N/A,TRUE,"GENERAL";"TAB2",#N/A,TRUE,"GENERAL";"TAB3",#N/A,TRUE,"GENERAL";"TAB4",#N/A,TRUE,"GENERAL";"TAB5",#N/A,TRUE,"GENERAL"}</definedName>
    <definedName name="JHK" hidden="1">{"TAB1",#N/A,TRUE,"GENERAL";"TAB2",#N/A,TRUE,"GENERAL";"TAB3",#N/A,TRUE,"GENERAL";"TAB4",#N/A,TRUE,"GENERAL";"TAB5",#N/A,TRUE,"GENERAL"}</definedName>
    <definedName name="jhkgjkvf" localSheetId="4" hidden="1">{"TAB1",#N/A,TRUE,"GENERAL";"TAB2",#N/A,TRUE,"GENERAL";"TAB3",#N/A,TRUE,"GENERAL";"TAB4",#N/A,TRUE,"GENERAL";"TAB5",#N/A,TRUE,"GENERAL"}</definedName>
    <definedName name="jhkgjkvf" hidden="1">{"TAB1",#N/A,TRUE,"GENERAL";"TAB2",#N/A,TRUE,"GENERAL";"TAB3",#N/A,TRUE,"GENERAL";"TAB4",#N/A,TRUE,"GENERAL";"TAB5",#N/A,TRUE,"GENERAL"}</definedName>
    <definedName name="JHSJHSJHDHD">#N/A</definedName>
    <definedName name="jHWQHWQHW">#N/A</definedName>
    <definedName name="jj" localSheetId="4">#REF!</definedName>
    <definedName name="jj" hidden="1">{"via1",#N/A,TRUE,"general";"via2",#N/A,TRUE,"general";"via3",#N/A,TRUE,"general"}</definedName>
    <definedName name="jj_1">"[0]!err"</definedName>
    <definedName name="JJAJAJAAJ">#N/A</definedName>
    <definedName name="JJAJAJJAAJAJA">#N/A</definedName>
    <definedName name="jjajjajajaj">#N/A</definedName>
    <definedName name="jjfq" localSheetId="4" hidden="1">{"via1",#N/A,TRUE,"general";"via2",#N/A,TRUE,"general";"via3",#N/A,TRUE,"general"}</definedName>
    <definedName name="jjfq" hidden="1">{"via1",#N/A,TRUE,"general";"via2",#N/A,TRUE,"general";"via3",#N/A,TRUE,"general"}</definedName>
    <definedName name="jjj" localSheetId="4">#REF!</definedName>
    <definedName name="jjj">#REF!</definedName>
    <definedName name="jjjhjddfg" localSheetId="4" hidden="1">{"via1",#N/A,TRUE,"general";"via2",#N/A,TRUE,"general";"via3",#N/A,TRUE,"general"}</definedName>
    <definedName name="jjjhjddfg" hidden="1">{"via1",#N/A,TRUE,"general";"via2",#N/A,TRUE,"general";"via3",#N/A,TRUE,"general"}</definedName>
    <definedName name="JJJJ" localSheetId="4">#REF!</definedName>
    <definedName name="JJJJ">#REF!</definedName>
    <definedName name="JJJJAJAJAJAAJ">#N/A</definedName>
    <definedName name="jjjjj" hidden="1">#REF!</definedName>
    <definedName name="JJJJJANANANANAN">#N/A</definedName>
    <definedName name="JJJJJJAAAAAA">#N/A</definedName>
    <definedName name="JJJJJJDADADA">#N/A</definedName>
    <definedName name="jjjjjjjjjjjjjjj">#REF!</definedName>
    <definedName name="JJJJJJJJJJJJJJJJJJJJJ">#REF!</definedName>
    <definedName name="jjjjjjjjjjjjjjjjyyyyyyyyyyyyyyyyyyffffffffff">#N/A</definedName>
    <definedName name="jjjjjjjjjjjjuuuuuuuuuuuuuuuuggggggggggggggg" hidden="1">#REF!</definedName>
    <definedName name="jjjjju" localSheetId="4" hidden="1">{"via1",#N/A,TRUE,"general";"via2",#N/A,TRUE,"general";"via3",#N/A,TRUE,"general"}</definedName>
    <definedName name="jjjjju" hidden="1">{"via1",#N/A,TRUE,"general";"via2",#N/A,TRUE,"general";"via3",#N/A,TRUE,"general"}</definedName>
    <definedName name="JJJJSSSSS">#N/A</definedName>
    <definedName name="jjujujty" localSheetId="4" hidden="1">{"TAB1",#N/A,TRUE,"GENERAL";"TAB2",#N/A,TRUE,"GENERAL";"TAB3",#N/A,TRUE,"GENERAL";"TAB4",#N/A,TRUE,"GENERAL";"TAB5",#N/A,TRUE,"GENERAL"}</definedName>
    <definedName name="jjujujty" hidden="1">{"TAB1",#N/A,TRUE,"GENERAL";"TAB2",#N/A,TRUE,"GENERAL";"TAB3",#N/A,TRUE,"GENERAL";"TAB4",#N/A,TRUE,"GENERAL";"TAB5",#N/A,TRUE,"GENERAL"}</definedName>
    <definedName name="jjyjy" localSheetId="4" hidden="1">{"via1",#N/A,TRUE,"general";"via2",#N/A,TRUE,"general";"via3",#N/A,TRUE,"general"}</definedName>
    <definedName name="jjyjy" hidden="1">{"via1",#N/A,TRUE,"general";"via2",#N/A,TRUE,"general";"via3",#N/A,TRUE,"general"}</definedName>
    <definedName name="jk" localSheetId="4">#REF!</definedName>
    <definedName name="jk">#REF!</definedName>
    <definedName name="jkjh">#REF!</definedName>
    <definedName name="jkk" localSheetId="4" hidden="1">{"TAB1",#N/A,TRUE,"GENERAL";"TAB2",#N/A,TRUE,"GENERAL";"TAB3",#N/A,TRUE,"GENERAL";"TAB4",#N/A,TRUE,"GENERAL";"TAB5",#N/A,TRUE,"GENERAL"}</definedName>
    <definedName name="jkk" hidden="1">{"TAB1",#N/A,TRUE,"GENERAL";"TAB2",#N/A,TRUE,"GENERAL";"TAB3",#N/A,TRUE,"GENERAL";"TAB4",#N/A,TRUE,"GENERAL";"TAB5",#N/A,TRUE,"GENERAL"}</definedName>
    <definedName name="jkl" hidden="1">{"TAB1",#N/A,TRUE,"GENERAL";"TAB2",#N/A,TRUE,"GENERAL";"TAB3",#N/A,TRUE,"GENERAL";"TAB4",#N/A,TRUE,"GENERAL";"TAB5",#N/A,TRUE,"GENERAL"}</definedName>
    <definedName name="jklj" hidden="1">#REF!</definedName>
    <definedName name="JKSDFDFJK">#N/A</definedName>
    <definedName name="JMaestro">#REF!</definedName>
    <definedName name="jn" localSheetId="4">#REF!</definedName>
    <definedName name="jn">#REF!</definedName>
    <definedName name="jñ" localSheetId="4">#REF!</definedName>
    <definedName name="jñ">#REF!</definedName>
    <definedName name="jo" localSheetId="4">#REF!</definedName>
    <definedName name="jo">#REF!</definedName>
    <definedName name="Job_number">#REF!</definedName>
    <definedName name="JobNo">#REF!</definedName>
    <definedName name="JOficiales">#REF!</definedName>
    <definedName name="JOHNNY" localSheetId="4">CONCRETOS!ERR</definedName>
    <definedName name="JOHNNY">[0]!err</definedName>
    <definedName name="JOHNNY_1">"[0]!err"</definedName>
    <definedName name="JOHNNY_10">#NAME?</definedName>
    <definedName name="JOHNNY_3">#NAME?</definedName>
    <definedName name="JOHNNY_4">#NAME?</definedName>
    <definedName name="JOHNNY_5">#NAME?</definedName>
    <definedName name="JOHNNY_6">#NAME?</definedName>
    <definedName name="JOHNNY_7">#NAME?</definedName>
    <definedName name="JOHNNY_8">#NAME?</definedName>
    <definedName name="JOHNNY_9">#NAME?</definedName>
    <definedName name="JOP">#REF!</definedName>
    <definedName name="JOperadores">#REF!</definedName>
    <definedName name="JORNADA">[37]Programacion!$Q$5</definedName>
    <definedName name="jose">#REF!</definedName>
    <definedName name="JOSE1">#N/A</definedName>
    <definedName name="JPintores">#REF!</definedName>
    <definedName name="jqm">#REF!</definedName>
    <definedName name="JRYJ" localSheetId="4" hidden="1">{"via1",#N/A,TRUE,"general";"via2",#N/A,TRUE,"general";"via3",#N/A,TRUE,"general"}</definedName>
    <definedName name="JRYJ" hidden="1">{"via1",#N/A,TRUE,"general";"via2",#N/A,TRUE,"general";"via3",#N/A,TRUE,"general"}</definedName>
    <definedName name="JSoldadores">#REF!</definedName>
    <definedName name="jt" localSheetId="4">#REF!</definedName>
    <definedName name="jt">#REF!</definedName>
    <definedName name="jtyj" localSheetId="4" hidden="1">{"TAB1",#N/A,TRUE,"GENERAL";"TAB2",#N/A,TRUE,"GENERAL";"TAB3",#N/A,TRUE,"GENERAL";"TAB4",#N/A,TRUE,"GENERAL";"TAB5",#N/A,TRUE,"GENERAL"}</definedName>
    <definedName name="jtyj" hidden="1">{"TAB1",#N/A,TRUE,"GENERAL";"TAB2",#N/A,TRUE,"GENERAL";"TAB3",#N/A,TRUE,"GENERAL";"TAB4",#N/A,TRUE,"GENERAL";"TAB5",#N/A,TRUE,"GENERAL"}</definedName>
    <definedName name="jtyry" localSheetId="4" hidden="1">{"TAB1",#N/A,TRUE,"GENERAL";"TAB2",#N/A,TRUE,"GENERAL";"TAB3",#N/A,TRUE,"GENERAL";"TAB4",#N/A,TRUE,"GENERAL";"TAB5",#N/A,TRUE,"GENERAL"}</definedName>
    <definedName name="jtyry" hidden="1">{"TAB1",#N/A,TRUE,"GENERAL";"TAB2",#N/A,TRUE,"GENERAL";"TAB3",#N/A,TRUE,"GENERAL";"TAB4",#N/A,TRUE,"GENERAL";"TAB5",#N/A,TRUE,"GENERAL"}</definedName>
    <definedName name="juan" hidden="1">{"cprgas",#N/A,FALSE,"CPR_E";"cprwat",#N/A,FALSE,"CPR_E";"oilcpr",#N/A,FALSE,"CPR_E";"norwat",#N/A,FALSE,"CPR_E";"norgas",#N/A,FALSE,"CPR_E";"noroil",#N/A,FALSE,"CPR_E";"surwat",#N/A,FALSE,"CPR_E";"surgas",#N/A,FALSE,"CPR_E";"suroil",#N/A,FALSE,"CPR_E";"puriwat",#N/A,FALSE,"CPR_E";"purigas",#N/A,FALSE,"CPR_E";"purioil",#N/A,FALSE,"CPR_E"}</definedName>
    <definedName name="jui" localSheetId="4">#REF!</definedName>
    <definedName name="jui">#REF!</definedName>
    <definedName name="juj" localSheetId="4" hidden="1">{"via1",#N/A,TRUE,"general";"via2",#N/A,TRUE,"general";"via3",#N/A,TRUE,"general"}</definedName>
    <definedName name="juj" hidden="1">{"via1",#N/A,TRUE,"general";"via2",#N/A,TRUE,"general";"via3",#N/A,TRUE,"general"}</definedName>
    <definedName name="jujcx" localSheetId="4" hidden="1">{"via1",#N/A,TRUE,"general";"via2",#N/A,TRUE,"general";"via3",#N/A,TRUE,"general"}</definedName>
    <definedName name="jujcx" hidden="1">{"via1",#N/A,TRUE,"general";"via2",#N/A,TRUE,"general";"via3",#N/A,TRUE,"general"}</definedName>
    <definedName name="jujuj" localSheetId="4" hidden="1">{"via1",#N/A,TRUE,"general";"via2",#N/A,TRUE,"general";"via3",#N/A,TRUE,"general"}</definedName>
    <definedName name="jujuj" hidden="1">{"via1",#N/A,TRUE,"general";"via2",#N/A,TRUE,"general";"via3",#N/A,TRUE,"general"}</definedName>
    <definedName name="jujujuju" localSheetId="4" hidden="1">{"TAB1",#N/A,TRUE,"GENERAL";"TAB2",#N/A,TRUE,"GENERAL";"TAB3",#N/A,TRUE,"GENERAL";"TAB4",#N/A,TRUE,"GENERAL";"TAB5",#N/A,TRUE,"GENERAL"}</definedName>
    <definedName name="jujujuju" hidden="1">{"TAB1",#N/A,TRUE,"GENERAL";"TAB2",#N/A,TRUE,"GENERAL";"TAB3",#N/A,TRUE,"GENERAL";"TAB4",#N/A,TRUE,"GENERAL";"TAB5",#N/A,TRUE,"GENERAL"}</definedName>
    <definedName name="JUL">#REF!</definedName>
    <definedName name="jul00">[19]Dólar!#REF!</definedName>
    <definedName name="jun" localSheetId="4">#REF!</definedName>
    <definedName name="jun">#REF!</definedName>
    <definedName name="jun00">[19]Dólar!#REF!</definedName>
    <definedName name="JUNE3">#REF!</definedName>
    <definedName name="junebs">#REF!</definedName>
    <definedName name="juneint">#REF!</definedName>
    <definedName name="juneint1">#REF!</definedName>
    <definedName name="juneint2">#REF!</definedName>
    <definedName name="JUNEINT3">#REF!</definedName>
    <definedName name="juuuhb" localSheetId="4" hidden="1">{"TAB1",#N/A,TRUE,"GENERAL";"TAB2",#N/A,TRUE,"GENERAL";"TAB3",#N/A,TRUE,"GENERAL";"TAB4",#N/A,TRUE,"GENERAL";"TAB5",#N/A,TRUE,"GENERAL"}</definedName>
    <definedName name="juuuhb" hidden="1">{"TAB1",#N/A,TRUE,"GENERAL";"TAB2",#N/A,TRUE,"GENERAL";"TAB3",#N/A,TRUE,"GENERAL";"TAB4",#N/A,TRUE,"GENERAL";"TAB5",#N/A,TRUE,"GENERAL"}</definedName>
    <definedName name="juy" localSheetId="4">#REF!</definedName>
    <definedName name="juy">#REF!</definedName>
    <definedName name="jvv">#REF!</definedName>
    <definedName name="jyjt7" localSheetId="4" hidden="1">{"via1",#N/A,TRUE,"general";"via2",#N/A,TRUE,"general";"via3",#N/A,TRUE,"general"}</definedName>
    <definedName name="jyjt7" hidden="1">{"via1",#N/A,TRUE,"general";"via2",#N/A,TRUE,"general";"via3",#N/A,TRUE,"general"}</definedName>
    <definedName name="jyt" localSheetId="4" hidden="1">{"via1",#N/A,TRUE,"general";"via2",#N/A,TRUE,"general";"via3",#N/A,TRUE,"general"}</definedName>
    <definedName name="jyt" hidden="1">{"via1",#N/A,TRUE,"general";"via2",#N/A,TRUE,"general";"via3",#N/A,TRUE,"general"}</definedName>
    <definedName name="jytj" localSheetId="4" hidden="1">{"via1",#N/A,TRUE,"general";"via2",#N/A,TRUE,"general";"via3",#N/A,TRUE,"general"}</definedName>
    <definedName name="jytj" hidden="1">{"via1",#N/A,TRUE,"general";"via2",#N/A,TRUE,"general";"via3",#N/A,TRUE,"general"}</definedName>
    <definedName name="jyuju" localSheetId="4" hidden="1">{"via1",#N/A,TRUE,"general";"via2",#N/A,TRUE,"general";"via3",#N/A,TRUE,"general"}</definedName>
    <definedName name="jyuju" hidden="1">{"via1",#N/A,TRUE,"general";"via2",#N/A,TRUE,"general";"via3",#N/A,TRUE,"general"}</definedName>
    <definedName name="jyujyuj" localSheetId="4" hidden="1">{"via1",#N/A,TRUE,"general";"via2",#N/A,TRUE,"general";"via3",#N/A,TRUE,"general"}</definedName>
    <definedName name="jyujyuj" hidden="1">{"via1",#N/A,TRUE,"general";"via2",#N/A,TRUE,"general";"via3",#N/A,TRUE,"general"}</definedName>
    <definedName name="K" localSheetId="4">#REF!</definedName>
    <definedName name="K">#REF!</definedName>
    <definedName name="K0F1" localSheetId="4">#REF!</definedName>
    <definedName name="K0F1">#REF!</definedName>
    <definedName name="K0F2" localSheetId="4">#REF!</definedName>
    <definedName name="K0F2">#REF!</definedName>
    <definedName name="K10ALO" localSheetId="4">#REF!</definedName>
    <definedName name="K10ALO">#REF!</definedName>
    <definedName name="K11ALO" localSheetId="4">#REF!</definedName>
    <definedName name="K11ALO">#REF!</definedName>
    <definedName name="K1F1" localSheetId="4">#REF!</definedName>
    <definedName name="K1F1">#REF!</definedName>
    <definedName name="K1F2" localSheetId="4">#REF!</definedName>
    <definedName name="K1F2">#REF!</definedName>
    <definedName name="K2F1" localSheetId="4">#REF!</definedName>
    <definedName name="K2F1">#REF!</definedName>
    <definedName name="K2F2" localSheetId="4">#REF!</definedName>
    <definedName name="K2F2">#REF!</definedName>
    <definedName name="K3F1" localSheetId="4">#REF!</definedName>
    <definedName name="K3F1">#REF!</definedName>
    <definedName name="K3F2" localSheetId="4">#REF!</definedName>
    <definedName name="K3F2">#REF!</definedName>
    <definedName name="K4F1" localSheetId="4">#REF!</definedName>
    <definedName name="K4F1">#REF!</definedName>
    <definedName name="K4F2" localSheetId="4">#REF!</definedName>
    <definedName name="K4F2">#REF!</definedName>
    <definedName name="K5F1" localSheetId="4">#REF!</definedName>
    <definedName name="K5F1">#REF!</definedName>
    <definedName name="K5F2" localSheetId="4">#REF!</definedName>
    <definedName name="K5F2">#REF!</definedName>
    <definedName name="K6F1" localSheetId="4">#REF!</definedName>
    <definedName name="K6F1">#REF!</definedName>
    <definedName name="K6F2" localSheetId="4">#REF!</definedName>
    <definedName name="K6F2">#REF!</definedName>
    <definedName name="K7F1" localSheetId="4">#REF!</definedName>
    <definedName name="K7F1">#REF!</definedName>
    <definedName name="K7F2" localSheetId="4">#REF!</definedName>
    <definedName name="K7F2">#REF!</definedName>
    <definedName name="K8ALO" localSheetId="4">#REF!</definedName>
    <definedName name="K8ALO">#REF!</definedName>
    <definedName name="K8F1" localSheetId="4">#REF!</definedName>
    <definedName name="K8F1">#REF!</definedName>
    <definedName name="K8F2" localSheetId="4">#REF!</definedName>
    <definedName name="K8F2">#REF!</definedName>
    <definedName name="K9ALO" localSheetId="4">#REF!</definedName>
    <definedName name="K9ALO">#REF!</definedName>
    <definedName name="ka">#REF!</definedName>
    <definedName name="karen">'[151]2008 Capital Budget'!$E$2:$E$171,'[151]2008 Capital Budget'!$E$171:$E$172</definedName>
    <definedName name="kathe" hidden="1">{"COSOPE98",#N/A,FALSE,"COSOPE98";"COSOPE97",#N/A,FALSE,"COSOPE97";"GASECP98",#N/A,FALSE,"GASECP98";"GAS10098",#N/A,FALSE,"GAS10098";"GASECP97",#N/A,FALSE,"GASECP97";"GAS10097",#N/A,FALSE,"GAS10097";"INVECP98",#N/A,FALSE,"INVECP98";"INV10098",#N/A,FALSE,"INV10098";"INVECP97",#N/A,FALSE,"INVECP97";"INV10097",#N/A,FALSE,"INV10097"}</definedName>
    <definedName name="KDL" hidden="1">{#N/A,#N/A,TRUE,"1842CWN0"}</definedName>
    <definedName name="kf">#REF!</definedName>
    <definedName name="KGEN">#REF!</definedName>
    <definedName name="kh">#REF!</definedName>
    <definedName name="KHGGH" localSheetId="4" hidden="1">{"via1",#N/A,TRUE,"general";"via2",#N/A,TRUE,"general";"via3",#N/A,TRUE,"general"}</definedName>
    <definedName name="KHGGH" hidden="1">{"via1",#N/A,TRUE,"general";"via2",#N/A,TRUE,"general";"via3",#N/A,TRUE,"general"}</definedName>
    <definedName name="khjk7" localSheetId="4" hidden="1">{"TAB1",#N/A,TRUE,"GENERAL";"TAB2",#N/A,TRUE,"GENERAL";"TAB3",#N/A,TRUE,"GENERAL";"TAB4",#N/A,TRUE,"GENERAL";"TAB5",#N/A,TRUE,"GENERAL"}</definedName>
    <definedName name="khjk7" hidden="1">{"TAB1",#N/A,TRUE,"GENERAL";"TAB2",#N/A,TRUE,"GENERAL";"TAB3",#N/A,TRUE,"GENERAL";"TAB4",#N/A,TRUE,"GENERAL";"TAB5",#N/A,TRUE,"GENERAL"}</definedName>
    <definedName name="Ki">#REF!</definedName>
    <definedName name="kikik" localSheetId="4" hidden="1">{"via1",#N/A,TRUE,"general";"via2",#N/A,TRUE,"general";"via3",#N/A,TRUE,"general"}</definedName>
    <definedName name="kikik" hidden="1">{"via1",#N/A,TRUE,"general";"via2",#N/A,TRUE,"general";"via3",#N/A,TRUE,"general"}</definedName>
    <definedName name="kikk">#REF!</definedName>
    <definedName name="KIM">#REF!</definedName>
    <definedName name="kio" localSheetId="4">#REF!</definedName>
    <definedName name="kio">#REF!</definedName>
    <definedName name="kip" localSheetId="4">#REF!</definedName>
    <definedName name="kip">#REF!</definedName>
    <definedName name="KITAIS">[39]Hoja3!$F$1521</definedName>
    <definedName name="KitCarretera">#REF!</definedName>
    <definedName name="KitCarreteraCostos">#REF!</definedName>
    <definedName name="Kiunga_Elec">[185]Inputs!$J$26</definedName>
    <definedName name="kj">#REF!</definedName>
    <definedName name="KJH" localSheetId="4">#REF!</definedName>
    <definedName name="KJH">#REF!</definedName>
    <definedName name="kjhkd" localSheetId="4" hidden="1">{"via1",#N/A,TRUE,"general";"via2",#N/A,TRUE,"general";"via3",#N/A,TRUE,"general"}</definedName>
    <definedName name="kjhkd" hidden="1">{"via1",#N/A,TRUE,"general";"via2",#N/A,TRUE,"general";"via3",#N/A,TRUE,"general"}</definedName>
    <definedName name="kjj">#REF!</definedName>
    <definedName name="kjk" localSheetId="4" hidden="1">{"via1",#N/A,TRUE,"general";"via2",#N/A,TRUE,"general";"via3",#N/A,TRUE,"general"}</definedName>
    <definedName name="kjk" hidden="1">{"via1",#N/A,TRUE,"general";"via2",#N/A,TRUE,"general";"via3",#N/A,TRUE,"general"}</definedName>
    <definedName name="kjkjk">#REF!</definedName>
    <definedName name="kjljkl">#REF!</definedName>
    <definedName name="kjnuiiiiiiiii">#N/A</definedName>
    <definedName name="kjtrkjr" localSheetId="4" hidden="1">{"via1",#N/A,TRUE,"general";"via2",#N/A,TRUE,"general";"via3",#N/A,TRUE,"general"}</definedName>
    <definedName name="kjtrkjr" hidden="1">{"via1",#N/A,TRUE,"general";"via2",#N/A,TRUE,"general";"via3",#N/A,TRUE,"general"}</definedName>
    <definedName name="kk" localSheetId="4">#REF!</definedName>
    <definedName name="KK" hidden="1">#REF!</definedName>
    <definedName name="kkjk" localSheetId="8" hidden="1">{"'Sheet1'!$A$1:$G$85"}</definedName>
    <definedName name="kkjk" hidden="1">{"'Sheet1'!$A$1:$G$85"}</definedName>
    <definedName name="kkkk">#REF!</definedName>
    <definedName name="KKKKAKKA">#N/A</definedName>
    <definedName name="kkkki" localSheetId="4" hidden="1">{"via1",#N/A,TRUE,"general";"via2",#N/A,TRUE,"general";"via3",#N/A,TRUE,"general"}</definedName>
    <definedName name="kkkki" hidden="1">{"via1",#N/A,TRUE,"general";"via2",#N/A,TRUE,"general";"via3",#N/A,TRUE,"general"}</definedName>
    <definedName name="kkkkk">#N/A</definedName>
    <definedName name="kkkkkkeeer">#N/A</definedName>
    <definedName name="kkkkkki" localSheetId="4" hidden="1">{"TAB1",#N/A,TRUE,"GENERAL";"TAB2",#N/A,TRUE,"GENERAL";"TAB3",#N/A,TRUE,"GENERAL";"TAB4",#N/A,TRUE,"GENERAL";"TAB5",#N/A,TRUE,"GENERAL"}</definedName>
    <definedName name="kkkkkki" hidden="1">{"TAB1",#N/A,TRUE,"GENERAL";"TAB2",#N/A,TRUE,"GENERAL";"TAB3",#N/A,TRUE,"GENERAL";"TAB4",#N/A,TRUE,"GENERAL";"TAB5",#N/A,TRUE,"GENERAL"}</definedName>
    <definedName name="kkkkkkk" localSheetId="4">#REF!</definedName>
    <definedName name="KKKKKKK">#REF!</definedName>
    <definedName name="kkkkkkkfcff" hidden="1">{"'$OC'!$B$7:$O$53","'OC'!$A$14:$D$27","'OC'!$A$14:$D$27","'OC'!$A$14:$D$27"}</definedName>
    <definedName name="kkkkkkkk">#REF!</definedName>
    <definedName name="kkkkkkkkkkk">#REF!</definedName>
    <definedName name="kkkkkkkkkkkkkkkkaaaaaaaaaaaaa">#N/A</definedName>
    <definedName name="KKKKKTTTTTT">#N/A</definedName>
    <definedName name="KL" localSheetId="4">#REF!</definedName>
    <definedName name="kl">#REF!</definedName>
    <definedName name="kl_1">"[0]!err"</definedName>
    <definedName name="klklk">#REF!</definedName>
    <definedName name="km">#REF!</definedName>
    <definedName name="kmdfl3rjmrf">#REF!</definedName>
    <definedName name="kñy" localSheetId="4">#REF!</definedName>
    <definedName name="kñy">#REF!</definedName>
    <definedName name="ko" localSheetId="4">[210]items!$C$4:$J$247</definedName>
    <definedName name="ko">#REF!</definedName>
    <definedName name="krtrk" localSheetId="4" hidden="1">{"via1",#N/A,TRUE,"general";"via2",#N/A,TRUE,"general";"via3",#N/A,TRUE,"general"}</definedName>
    <definedName name="krtrk" hidden="1">{"via1",#N/A,TRUE,"general";"via2",#N/A,TRUE,"general";"via3",#N/A,TRUE,"general"}</definedName>
    <definedName name="ks">#REF!</definedName>
    <definedName name="KTES_AL">#REF!</definedName>
    <definedName name="KU">[108]TABLAS!$D$252:$D$256</definedName>
    <definedName name="kuh" localSheetId="4">#REF!</definedName>
    <definedName name="kuh">#REF!</definedName>
    <definedName name="kuy" localSheetId="4">#REF!</definedName>
    <definedName name="kuy">#REF!</definedName>
    <definedName name="kyr" localSheetId="4" hidden="1">{"TAB1",#N/A,TRUE,"GENERAL";"TAB2",#N/A,TRUE,"GENERAL";"TAB3",#N/A,TRUE,"GENERAL";"TAB4",#N/A,TRUE,"GENERAL";"TAB5",#N/A,TRUE,"GENERAL"}</definedName>
    <definedName name="kyr" hidden="1">{"TAB1",#N/A,TRUE,"GENERAL";"TAB2",#N/A,TRUE,"GENERAL";"TAB3",#N/A,TRUE,"GENERAL";"TAB4",#N/A,TRUE,"GENERAL";"TAB5",#N/A,TRUE,"GENERAL"}</definedName>
    <definedName name="L" localSheetId="4">[26]CALCULO!#REF!</definedName>
    <definedName name="L">#REF!</definedName>
    <definedName name="L_L">#N/A</definedName>
    <definedName name="L_TUB">#REF!</definedName>
    <definedName name="L21_001">[211]APUs!$G$31</definedName>
    <definedName name="l21_002">[211]APUs!$G$63</definedName>
    <definedName name="l21_003">[211]APUs!$G$123</definedName>
    <definedName name="l21_004">[211]APUs!$G$93</definedName>
    <definedName name="l21_005">[211]APUs!$G$183</definedName>
    <definedName name="l21_006">[211]APUs!$G$213</definedName>
    <definedName name="l21_007">[211]APUs!$G$243</definedName>
    <definedName name="l21_008">[211]APUs!$G$273</definedName>
    <definedName name="l21_009">[211]APUs!$G$303</definedName>
    <definedName name="l21_011">[211]APUs!$G$363</definedName>
    <definedName name="l21_012">[211]APUs!$G$393</definedName>
    <definedName name="l21_013">[211]APUs!$G$423</definedName>
    <definedName name="l21_014">[211]APUs!$G$513</definedName>
    <definedName name="l21_015">[211]APUs!$G$483</definedName>
    <definedName name="l21_016">[211]APUs!$G$543</definedName>
    <definedName name="l21_017">[211]APUs!$G$753</definedName>
    <definedName name="l21_018">[211]APUs!$G$573</definedName>
    <definedName name="l21_019">[211]APUs!$G$693</definedName>
    <definedName name="l21_020">[211]APUs!$G$723</definedName>
    <definedName name="l21_021">[211]APUs!$G$633</definedName>
    <definedName name="L21_022">[211]APUs!$G$663</definedName>
    <definedName name="l21_023">[211]APUs!$G$783</definedName>
    <definedName name="l21_024">[211]APUs!$G$813</definedName>
    <definedName name="l21_025">[211]APUs!$G$843</definedName>
    <definedName name="l21_026">[211]APUs!$G$1263</definedName>
    <definedName name="l21_027">[211]APUs!$G$873</definedName>
    <definedName name="l21_028">[211]APUs!$G$963</definedName>
    <definedName name="l21_029">[211]APUs!$G$903</definedName>
    <definedName name="l21_030">[211]APUs!$G$933</definedName>
    <definedName name="l21_032">[211]APUs!$G$993</definedName>
    <definedName name="l21_033">[211]APUs!$G$1023</definedName>
    <definedName name="l21_034">[211]APUs!$G$1053</definedName>
    <definedName name="l21_035">[211]APUs!$G$1083</definedName>
    <definedName name="l21_036">[211]APUs!$G$1113</definedName>
    <definedName name="l21_038">[211]APUs!$G$1143</definedName>
    <definedName name="l21_039">[211]APUs!$G$1173</definedName>
    <definedName name="l21_040">[211]APUs!$G$1203</definedName>
    <definedName name="l21_042">[211]APUs!$G$1233</definedName>
    <definedName name="La" localSheetId="4">#REF!</definedName>
    <definedName name="la">#REF!</definedName>
    <definedName name="LAB">#REF!</definedName>
    <definedName name="Labour">[147]Constants!$B$10</definedName>
    <definedName name="LAD">#REF!</definedName>
    <definedName name="LADO">#REF!</definedName>
    <definedName name="LAF">#REF!</definedName>
    <definedName name="Lamparas_2_48">'[66]LISTADO '!$F$107</definedName>
    <definedName name="LAN_AL">#REF!</definedName>
    <definedName name="LAN_H">#REF!</definedName>
    <definedName name="LANODO">#REF!</definedName>
    <definedName name="LANODOFT">#REF!</definedName>
    <definedName name="largovertedero">#REF!</definedName>
    <definedName name="largovr">#REF!</definedName>
    <definedName name="Last_Row">#N/A</definedName>
    <definedName name="LAVAOJO">#REF!</definedName>
    <definedName name="LAVAOJO_DEP">#REF!</definedName>
    <definedName name="Lb" localSheetId="4">#REF!</definedName>
    <definedName name="lb">#REF!</definedName>
    <definedName name="Ld" localSheetId="4">#REF!</definedName>
    <definedName name="ld">#REF!</definedName>
    <definedName name="Le">#REF!</definedName>
    <definedName name="Leader">#REF!</definedName>
    <definedName name="Left_Header" hidden="1">#REF!</definedName>
    <definedName name="LENCY" localSheetId="4">#REF!</definedName>
    <definedName name="LENCY">#REF!</definedName>
    <definedName name="LENTE">#REF!</definedName>
    <definedName name="LENTE_DEP">#REF!</definedName>
    <definedName name="Leo">#N/A</definedName>
    <definedName name="LETRA">#REF!</definedName>
    <definedName name="LETRAS">#REF!</definedName>
    <definedName name="lev0.1">#REF!</definedName>
    <definedName name="LEVE">5</definedName>
    <definedName name="Lf">#REF!</definedName>
    <definedName name="LG">LEN(#REF!)</definedName>
    <definedName name="Lh">#REF!</definedName>
    <definedName name="Li" localSheetId="4">#REF!</definedName>
    <definedName name="li">#REF!</definedName>
    <definedName name="lia" localSheetId="4">#N/A</definedName>
    <definedName name="lia">#REF!</definedName>
    <definedName name="LIBIA" hidden="1">{#N/A,#N/A,FALSE,"CIBHA05A";#N/A,#N/A,FALSE,"CIBHA05B"}</definedName>
    <definedName name="libor">#REF!</definedName>
    <definedName name="libro">#REF!</definedName>
    <definedName name="LICITACION" localSheetId="4">#N/A</definedName>
    <definedName name="LICITACION">#REF!</definedName>
    <definedName name="lides">#N/A</definedName>
    <definedName name="LIGBOQ">#REF!</definedName>
    <definedName name="LIGGARDE">#REF!</definedName>
    <definedName name="LIGRECAP">#REF!</definedName>
    <definedName name="LIGTITRE">#REF!</definedName>
    <definedName name="LIJOIJOI">#REF!</definedName>
    <definedName name="LIMATESA">#REF!</definedName>
    <definedName name="Limatesa_thermo">'[66]LISTADO '!$F$104</definedName>
    <definedName name="limcount" hidden="1">1</definedName>
    <definedName name="LIMP">[39]TUBERIA!$F$86</definedName>
    <definedName name="LIMPIO">#REF!</definedName>
    <definedName name="LINA">#REF!</definedName>
    <definedName name="linc1">#REF!</definedName>
    <definedName name="linc2">#REF!</definedName>
    <definedName name="linc3">#REF!</definedName>
    <definedName name="linc4">#REF!</definedName>
    <definedName name="linc5">#REF!</definedName>
    <definedName name="LINEA" localSheetId="4">[114]DATOS!$B$16</definedName>
    <definedName name="LINEA">#REF!</definedName>
    <definedName name="LineaPresup">#REF!</definedName>
    <definedName name="Liner_Bolts">'[185]Fixed Plant Maintenance'!$C$12:$AA$32</definedName>
    <definedName name="Liquor.SG">#REF!</definedName>
    <definedName name="lis_insumos">'[163]Lita Insumos'!$A$1:$C$65536</definedName>
    <definedName name="LIST">#REF!</definedName>
    <definedName name="List_cuadrillas" localSheetId="4">#REF!</definedName>
    <definedName name="List_cuadrillas">#REF!</definedName>
    <definedName name="LISTA">#REF!</definedName>
    <definedName name="LISTA.EQUIP">#REF!</definedName>
    <definedName name="LISTA.M.OBRA">#REF!</definedName>
    <definedName name="LISTA.MATERIALES2">#REF!</definedName>
    <definedName name="Lista_depar">#REF!</definedName>
    <definedName name="Lista_Departamentos">#REF!</definedName>
    <definedName name="Lista_Mater">#REF!</definedName>
    <definedName name="Lista_MO">#REF!</definedName>
    <definedName name="LISTA1">#REF!</definedName>
    <definedName name="LISTA2" localSheetId="4">'[212]LISTA DE PRECIOS'!$A$4:$A$26</definedName>
    <definedName name="LISTA2">#REF!</definedName>
    <definedName name="LISTA22" localSheetId="4">#REF!</definedName>
    <definedName name="LISTA22">#REF!</definedName>
    <definedName name="lista3">[213]Hoja2!$C$2:$C$5</definedName>
    <definedName name="ListaCantidad">#REF!</definedName>
    <definedName name="ListaItem">#REF!</definedName>
    <definedName name="LISTAITEMS1">#REF!</definedName>
    <definedName name="listaTipo">#REF!</definedName>
    <definedName name="ListaUni">[214]TOTALES!$D$7:$D$654</definedName>
    <definedName name="LISTAYRUTCC">#REF!</definedName>
    <definedName name="LISTE">#REF!</definedName>
    <definedName name="LISTEQUIPOS">#REF!</definedName>
    <definedName name="LISTMATERIALES">#REF!</definedName>
    <definedName name="LISTOM">#REF!</definedName>
    <definedName name="LISTON_2_2">'[62]LISTADO '!$F$22</definedName>
    <definedName name="LISTON_2_4">'[62]LISTADO '!$F$21</definedName>
    <definedName name="LISTON_DE_2X4X15">#REF!</definedName>
    <definedName name="LISTON2">[215]PRECIOS!$B$90</definedName>
    <definedName name="LISTON2x4x15">[215]PRECIOS!$B$45</definedName>
    <definedName name="LISTTRANSP">#REF!</definedName>
    <definedName name="liuoo" localSheetId="4" hidden="1">{"TAB1",#N/A,TRUE,"GENERAL";"TAB2",#N/A,TRUE,"GENERAL";"TAB3",#N/A,TRUE,"GENERAL";"TAB4",#N/A,TRUE,"GENERAL";"TAB5",#N/A,TRUE,"GENERAL"}</definedName>
    <definedName name="liuoo" hidden="1">{"TAB1",#N/A,TRUE,"GENERAL";"TAB2",#N/A,TRUE,"GENERAL";"TAB3",#N/A,TRUE,"GENERAL";"TAB4",#N/A,TRUE,"GENERAL";"TAB5",#N/A,TRUE,"GENERAL"}</definedName>
    <definedName name="Lj">#REF!</definedName>
    <definedName name="Lk" localSheetId="4">#REF!</definedName>
    <definedName name="LK">#REF!</definedName>
    <definedName name="lkj" localSheetId="4" hidden="1">{"via1",#N/A,TRUE,"general";"via2",#N/A,TRUE,"general";"via3",#N/A,TRUE,"general"}</definedName>
    <definedName name="lkj" hidden="1">{"via1",#N/A,TRUE,"general";"via2",#N/A,TRUE,"general";"via3",#N/A,TRUE,"general"}</definedName>
    <definedName name="LKJLJK" localSheetId="4" hidden="1">{"TAB1",#N/A,TRUE,"GENERAL";"TAB2",#N/A,TRUE,"GENERAL";"TAB3",#N/A,TRUE,"GENERAL";"TAB4",#N/A,TRUE,"GENERAL";"TAB5",#N/A,TRUE,"GENERAL"}</definedName>
    <definedName name="LKJLJK" hidden="1">{"TAB1",#N/A,TRUE,"GENERAL";"TAB2",#N/A,TRUE,"GENERAL";"TAB3",#N/A,TRUE,"GENERAL";"TAB4",#N/A,TRUE,"GENERAL";"TAB5",#N/A,TRUE,"GENERAL"}</definedName>
    <definedName name="lkkl">#REF!</definedName>
    <definedName name="ll" localSheetId="4">#REF!</definedName>
    <definedName name="ll">#REF!</definedName>
    <definedName name="LL_1">"[0]!err"</definedName>
    <definedName name="llam">#REF!</definedName>
    <definedName name="LLANTAS">#REF!</definedName>
    <definedName name="LLAVE">#REF!</definedName>
    <definedName name="LLAVE_DE_CHORRO_1_2">#REF!</definedName>
    <definedName name="LLAVE_DE_PASO_1_2">#REF!</definedName>
    <definedName name="LLC_north_perc">50</definedName>
    <definedName name="LLC_south_perc">100</definedName>
    <definedName name="llenov">#REF!</definedName>
    <definedName name="LLJJJJAGGGAGGA">#N/A</definedName>
    <definedName name="Lll" localSheetId="4">#REF!</definedName>
    <definedName name="LLL" localSheetId="7" hidden="1">#REF!</definedName>
    <definedName name="LLL" localSheetId="5" hidden="1">#REF!</definedName>
    <definedName name="LLL" localSheetId="6" hidden="1">#REF!</definedName>
    <definedName name="LLL" hidden="1">#REF!</definedName>
    <definedName name="llll" localSheetId="4" hidden="1">{#N/A,#N/A,TRUE,"Unifilar"}</definedName>
    <definedName name="llll" hidden="1">{#N/A,#N/A,TRUE,"Unifilar"}</definedName>
    <definedName name="LLLLL">#N/A</definedName>
    <definedName name="lllllh" localSheetId="4" hidden="1">{"via1",#N/A,TRUE,"general";"via2",#N/A,TRUE,"general";"via3",#N/A,TRUE,"general"}</definedName>
    <definedName name="lllllh" hidden="1">{"via1",#N/A,TRUE,"general";"via2",#N/A,TRUE,"general";"via3",#N/A,TRUE,"general"}</definedName>
    <definedName name="lllllllllll">#REF!</definedName>
    <definedName name="llllllllllllllllllllllllllllllllllllllllllllllllllll" hidden="1">#REF!</definedName>
    <definedName name="lllllllo" localSheetId="4" hidden="1">{"via1",#N/A,TRUE,"general";"via2",#N/A,TRUE,"general";"via3",#N/A,TRUE,"general"}</definedName>
    <definedName name="lllllllo" hidden="1">{"via1",#N/A,TRUE,"general";"via2",#N/A,TRUE,"general";"via3",#N/A,TRUE,"general"}</definedName>
    <definedName name="LLÑÑ">#REF!</definedName>
    <definedName name="LLUVIA">#REF!</definedName>
    <definedName name="LM">#REF!</definedName>
    <definedName name="lmf">'[216]BASE DE DATOS ORIG'!#REF!</definedName>
    <definedName name="LMO">[217]MO!$A$2:$A$188</definedName>
    <definedName name="Ln">#REF!</definedName>
    <definedName name="LngCantVehic">#REF!</definedName>
    <definedName name="LngKilometrajeAnno">#REF!</definedName>
    <definedName name="LngKilometrajeAno">#REF!</definedName>
    <definedName name="LngNumPeriodosGracia">#REF!</definedName>
    <definedName name="LngPickupKilometros">#REF!</definedName>
    <definedName name="LngPlazoRenting">#REF!</definedName>
    <definedName name="LngTiempoDepreciarMeses">#REF!</definedName>
    <definedName name="Lñ">#REF!</definedName>
    <definedName name="LÑP" localSheetId="4">#REF!</definedName>
    <definedName name="LÑP">#REF!</definedName>
    <definedName name="Lo" localSheetId="4">#REF!</definedName>
    <definedName name="lo">#REF!</definedName>
    <definedName name="Loan_Amount" localSheetId="4">#REF!</definedName>
    <definedName name="Loan_Amount">#REF!</definedName>
    <definedName name="Loan_Start" localSheetId="4">#REF!</definedName>
    <definedName name="Loan_Start">#REF!</definedName>
    <definedName name="Loan_Years" localSheetId="4">#REF!</definedName>
    <definedName name="Loan_Years">#REF!</definedName>
    <definedName name="loc">#REF!</definedName>
    <definedName name="LOCA" localSheetId="4">#N/A</definedName>
    <definedName name="LOCA">#REF!</definedName>
    <definedName name="LOCA1" localSheetId="4">#N/A</definedName>
    <definedName name="LOCA1">#REF!</definedName>
    <definedName name="LOCA2">#REF!</definedName>
    <definedName name="LOCAL">'[39]1.1'!$F$46</definedName>
    <definedName name="LOCALIZA">#REF!</definedName>
    <definedName name="LOCALIZACION">#REF!</definedName>
    <definedName name="LOCALIZACION_Y_REPLANTEO">#REF!</definedName>
    <definedName name="LOCALIZACIÓN_Y_REPLANTEO._ESTRUCTURAS" localSheetId="4">[144]INDICE!#REF!</definedName>
    <definedName name="LOCALIZACIÓN_Y_REPLANTEO._ESTRUCTURAS">#REF!</definedName>
    <definedName name="LOCALIZACIONV">#REF!</definedName>
    <definedName name="localizamuro">#REF!</definedName>
    <definedName name="location">'[151]REF - Listas'!$B$41:$B$47</definedName>
    <definedName name="location1">#REF!</definedName>
    <definedName name="logLiquida">#REF!</definedName>
    <definedName name="LOGO" localSheetId="4">CONCRETOS!ERR</definedName>
    <definedName name="LOGO">[0]!err</definedName>
    <definedName name="LOGO_1">"[0]!err"</definedName>
    <definedName name="LOGO_10">#NAME?</definedName>
    <definedName name="LOGO_3">#NAME?</definedName>
    <definedName name="LOGO_4">#NAME?</definedName>
    <definedName name="LOGO_5">#NAME?</definedName>
    <definedName name="LOGO_6">#NAME?</definedName>
    <definedName name="LOGO_7">#NAME?</definedName>
    <definedName name="LOGO_8">#NAME?</definedName>
    <definedName name="LOGO_9">#NAME?</definedName>
    <definedName name="LOI" localSheetId="4">#REF!</definedName>
    <definedName name="LOI">#REF!</definedName>
    <definedName name="LOLA">#REF!</definedName>
    <definedName name="lolol" localSheetId="4" hidden="1">{"TAB1",#N/A,TRUE,"GENERAL";"TAB2",#N/A,TRUE,"GENERAL";"TAB3",#N/A,TRUE,"GENERAL";"TAB4",#N/A,TRUE,"GENERAL";"TAB5",#N/A,TRUE,"GENERAL"}</definedName>
    <definedName name="lolol" hidden="1">{"TAB1",#N/A,TRUE,"GENERAL";"TAB2",#N/A,TRUE,"GENERAL";"TAB3",#N/A,TRUE,"GENERAL";"TAB4",#N/A,TRUE,"GENERAL";"TAB5",#N/A,TRUE,"GENERAL"}</definedName>
    <definedName name="Longitud" localSheetId="4">#REF!</definedName>
    <definedName name="Longitud">#REF!</definedName>
    <definedName name="Longitud1">#REF!</definedName>
    <definedName name="Longitud2">#REF!</definedName>
    <definedName name="longituddesarenador">#REF!</definedName>
    <definedName name="LONGUTUR">#REF!</definedName>
    <definedName name="LOPE" localSheetId="4">#REF!</definedName>
    <definedName name="LOPE">#REF!</definedName>
    <definedName name="LosPrecios">#REF!</definedName>
    <definedName name="LosPreciosTit">#REF!</definedName>
    <definedName name="LOWBOY">#REF!</definedName>
    <definedName name="Lp" localSheetId="4">#REF!</definedName>
    <definedName name="lp">#REF!</definedName>
    <definedName name="lplpl" localSheetId="4" hidden="1">{"via1",#N/A,TRUE,"general";"via2",#N/A,TRUE,"general";"via3",#N/A,TRUE,"general"}</definedName>
    <definedName name="lplpl" hidden="1">{"via1",#N/A,TRUE,"general";"via2",#N/A,TRUE,"general";"via3",#N/A,TRUE,"general"}</definedName>
    <definedName name="Lq">#REF!</definedName>
    <definedName name="Lr">#REF!</definedName>
    <definedName name="Ls">#REF!</definedName>
    <definedName name="Lt" localSheetId="4">#REF!</definedName>
    <definedName name="lt">#REF!</definedName>
    <definedName name="Lu">#REF!</definedName>
    <definedName name="LUB">#REF!</definedName>
    <definedName name="LUB_UNT">#REF!</definedName>
    <definedName name="LubeCostOutput">#REF!</definedName>
    <definedName name="LUCY" localSheetId="4">OFFSET(CONCRETOS!Full_Print,0,0,CONCRETOS!LOCA)</definedName>
    <definedName name="LUCY">#N/A</definedName>
    <definedName name="LUIS" hidden="1">{"via1",#N/A,TRUE,"general";"via2",#N/A,TRUE,"general";"via3",#N/A,TRUE,"general"}</definedName>
    <definedName name="lun">#REF!</definedName>
    <definedName name="lv">#REF!</definedName>
    <definedName name="Lw">[11]Cálculo!$B$130</definedName>
    <definedName name="Lz">#REF!</definedName>
    <definedName name="m" localSheetId="3">Scheduled_Payment+Extra_Payment</definedName>
    <definedName name="M" localSheetId="4">[108]TABLAS!$E$63:$E$78</definedName>
    <definedName name="m" localSheetId="7">Scheduled_Payment+Extra_Payment</definedName>
    <definedName name="m" localSheetId="6">Scheduled_Payment+Extra_Payment</definedName>
    <definedName name="m" localSheetId="2">Scheduled_Payment+Extra_Payment</definedName>
    <definedName name="m">Scheduled_Payment+Extra_Payment</definedName>
    <definedName name="M.O.">#REF!</definedName>
    <definedName name="M.O_D18C" localSheetId="4">[130]M.Obra!$A$34:$BB$50</definedName>
    <definedName name="M.O_D18C">#REF!</definedName>
    <definedName name="M3_KM">[218]MATRIZ!$K$10</definedName>
    <definedName name="Ma" localSheetId="4">#REF!</definedName>
    <definedName name="MA">#REF!</definedName>
    <definedName name="mac">#REF!</definedName>
    <definedName name="MACO">#REF!</definedName>
    <definedName name="MACR">#REF!</definedName>
    <definedName name="MACRO">#REF!</definedName>
    <definedName name="Macro11">#REF!</definedName>
    <definedName name="MACROMEDIDOR__3__B_x_B">#REF!</definedName>
    <definedName name="MACROMEDIDOR_4__B_x_B">#REF!</definedName>
    <definedName name="MACROMEDIDORES">#REF!</definedName>
    <definedName name="Maestro">'[62]M.O.'!$F$16</definedName>
    <definedName name="mafdsf" localSheetId="4" hidden="1">{"via1",#N/A,TRUE,"general";"via2",#N/A,TRUE,"general";"via3",#N/A,TRUE,"general"}</definedName>
    <definedName name="mafdsf" hidden="1">{"via1",#N/A,TRUE,"general";"via2",#N/A,TRUE,"general";"via3",#N/A,TRUE,"general"}</definedName>
    <definedName name="MAIN">#REF!</definedName>
    <definedName name="Maint_Labour_Factor">[219]Index!$U$62</definedName>
    <definedName name="MaintManHours">[98]Parameters!$R$19</definedName>
    <definedName name="MAL" localSheetId="4">'[220]Estado Resumen'!#REF!&lt;2.5</definedName>
    <definedName name="MAL">#REF!&lt;2.5</definedName>
    <definedName name="MALLA">#REF!</definedName>
    <definedName name="MALLATH20">#REF!</definedName>
    <definedName name="MALLATM20">#REF!</definedName>
    <definedName name="MALO" localSheetId="4">'[221]ESTADO VÍA-CRIT.TECNICO'!#REF!&lt;2.5</definedName>
    <definedName name="MALO">#REF!&lt;2.5</definedName>
    <definedName name="MALO4006" localSheetId="4">#REF!</definedName>
    <definedName name="MALO4006">#REF!</definedName>
    <definedName name="MALO4006A" localSheetId="4">#REF!</definedName>
    <definedName name="MALO4006A">#REF!</definedName>
    <definedName name="MALO40CN01" localSheetId="4">#REF!</definedName>
    <definedName name="MALO40CN01">#REF!</definedName>
    <definedName name="MALO40CNA" localSheetId="4">#REF!</definedName>
    <definedName name="MALO40CNA">#REF!</definedName>
    <definedName name="MALO40CNB" localSheetId="4">#REF!</definedName>
    <definedName name="MALO40CNB">#REF!</definedName>
    <definedName name="MALO55CN01" localSheetId="4">#REF!</definedName>
    <definedName name="MALO55CN01">#REF!</definedName>
    <definedName name="MALO55CN03" localSheetId="4">#REF!</definedName>
    <definedName name="MALO55CN03">#REF!</definedName>
    <definedName name="MALO5607" localSheetId="4">#REF!</definedName>
    <definedName name="MALO5607">#REF!</definedName>
    <definedName name="MALOAFIR5607" localSheetId="4">#REF!</definedName>
    <definedName name="MALOAFIR5607">#REF!</definedName>
    <definedName name="mama" hidden="1">'[222]Datos-Gráfica-Apartada'!#REF!</definedName>
    <definedName name="MANGLE">#REF!</definedName>
    <definedName name="MANIF_MOV">#REF!</definedName>
    <definedName name="MANIFOLD">#REF!</definedName>
    <definedName name="MANO" localSheetId="4">'[39]MANO DE OBRA'!$F$164</definedName>
    <definedName name="MANO">#REF!</definedName>
    <definedName name="MANOBRA">#REF!</definedName>
    <definedName name="MANODEOBRA">#REF!</definedName>
    <definedName name="MANOO">#REF!</definedName>
    <definedName name="MANT">#REF!</definedName>
    <definedName name="MANTENIMIENTO">[37]PUC!$B$91:$B$111</definedName>
    <definedName name="MANTO">'[104]BASE DE DATOS ORIG'!#REF!</definedName>
    <definedName name="manufactures_lead_time">#REF!</definedName>
    <definedName name="mao" localSheetId="4" hidden="1">{"TAB1",#N/A,TRUE,"GENERAL";"TAB2",#N/A,TRUE,"GENERAL";"TAB3",#N/A,TRUE,"GENERAL";"TAB4",#N/A,TRUE,"GENERAL";"TAB5",#N/A,TRUE,"GENERAL"}</definedName>
    <definedName name="mao" hidden="1">{"TAB1",#N/A,TRUE,"GENERAL";"TAB2",#N/A,TRUE,"GENERAL";"TAB3",#N/A,TRUE,"GENERAL";"TAB4",#N/A,TRUE,"GENERAL";"TAB5",#N/A,TRUE,"GENERAL"}</definedName>
    <definedName name="maow" localSheetId="4" hidden="1">{"via1",#N/A,TRUE,"general";"via2",#N/A,TRUE,"general";"via3",#N/A,TRUE,"general"}</definedName>
    <definedName name="maow" hidden="1">{"via1",#N/A,TRUE,"general";"via2",#N/A,TRUE,"general";"via3",#N/A,TRUE,"general"}</definedName>
    <definedName name="MAP" localSheetId="4">#N/A</definedName>
    <definedName name="MAP">#REF!</definedName>
    <definedName name="maq" localSheetId="4">[202]insumos!$G$8:$G$40</definedName>
    <definedName name="MAQ">#REF!</definedName>
    <definedName name="MAQUINAR" localSheetId="4">[223]Insum!$A$68:$H$98</definedName>
    <definedName name="MAQUINAR">#REF!</definedName>
    <definedName name="Maquinaria">[224]Insum!$A$76:$E$99</definedName>
    <definedName name="MAQUINARIATOTAL">[91]MAQUINARIA!$A$2:$L$18</definedName>
    <definedName name="MAR" localSheetId="4">#REF!</definedName>
    <definedName name="mar">#REF!</definedName>
    <definedName name="mar00">[19]Dólar!#REF!</definedName>
    <definedName name="marai9">#REF!</definedName>
    <definedName name="marc06">[19]Gastos!#REF!</definedName>
    <definedName name="marcolegal">#REF!</definedName>
    <definedName name="margen">#REF!</definedName>
    <definedName name="MargenComercial">#REF!</definedName>
    <definedName name="MargenFinanciero">#REF!</definedName>
    <definedName name="MARIA">#N/A</definedName>
    <definedName name="MARIAS">#REF!</definedName>
    <definedName name="MARIASC">#REF!</definedName>
    <definedName name="marina">#REF!</definedName>
    <definedName name="MARKIOSK">#REF!</definedName>
    <definedName name="marol">#REF!</definedName>
    <definedName name="marol1">#REF!</definedName>
    <definedName name="MARTA" localSheetId="4">#N/A</definedName>
    <definedName name="MARTA">IF(Loan_Amount*Interest_Rate*Loan_Years*Loan_Start&gt;0,1,0)</definedName>
    <definedName name="MARTHA" localSheetId="4">[114]DATOS!$A$9</definedName>
    <definedName name="MARTHA">#REF!</definedName>
    <definedName name="masor" localSheetId="4" hidden="1">{"via1",#N/A,TRUE,"general";"via2",#N/A,TRUE,"general";"via3",#N/A,TRUE,"general"}</definedName>
    <definedName name="masor" hidden="1">{"via1",#N/A,TRUE,"general";"via2",#N/A,TRUE,"general";"via3",#N/A,TRUE,"general"}</definedName>
    <definedName name="MAT" localSheetId="4">[225]Materiales!$A:$IV</definedName>
    <definedName name="MAT">#REF!</definedName>
    <definedName name="MATE">[144]Materiales!$A:$IV</definedName>
    <definedName name="MATER" localSheetId="8">#REF!</definedName>
    <definedName name="mater" localSheetId="4">'[114]precios-básicos2002'!$C$59:$C$127</definedName>
    <definedName name="mater">#REF!</definedName>
    <definedName name="MATERIAL">#REF!</definedName>
    <definedName name="MATERIAL_FILTRANTE">#REF!</definedName>
    <definedName name="Material_seleccionado">'[62]LISTADO '!$F$11</definedName>
    <definedName name="MATERIALES" localSheetId="8">#REF!</definedName>
    <definedName name="MATERIALES">#REF!</definedName>
    <definedName name="materiales1">[226]Mat!$A$11:$G$569</definedName>
    <definedName name="MATERIALES2">#REF!</definedName>
    <definedName name="materialespre">#REF!</definedName>
    <definedName name="MaterialTub">#REF!</definedName>
    <definedName name="matgranular">[73]lisprecios!#REF!</definedName>
    <definedName name="MATRIZ" localSheetId="4">#REF!</definedName>
    <definedName name="matriz">#REF!,#REF!</definedName>
    <definedName name="matriz_item">'[227]Acta Locacion'!$A$7:$D$65</definedName>
    <definedName name="MATRIZ_TOTAL">[81]PESOS!$F$5:$BS$88</definedName>
    <definedName name="MATRIZRICS">'[228]RICS NUEVA HOJA DIARIA'!$A$1:$AB$42</definedName>
    <definedName name="maxcosto">[82]ctb!$D$1</definedName>
    <definedName name="maxdeficit">#REF!</definedName>
    <definedName name="MAY">#REF!</definedName>
    <definedName name="may00">[19]Dólar!#REF!</definedName>
    <definedName name="Mb">#REF!</definedName>
    <definedName name="mcb">#REF!</definedName>
    <definedName name="mcbb">#REF!</definedName>
    <definedName name="MCC10.1">'[229]10.1'!$A:$U</definedName>
    <definedName name="MCC10.2">'[229]10.2'!$A:$U</definedName>
    <definedName name="MCC10.3">'[229]10.3'!$A:$U</definedName>
    <definedName name="MCC11.1">'[229]11.1'!$A:$U</definedName>
    <definedName name="MCC11.2">'[229]11.2'!$A:$U</definedName>
    <definedName name="MCC11.3">'[229]11.3'!$A:$U</definedName>
    <definedName name="MCC11.4">'[229]11.4'!$A:$U</definedName>
    <definedName name="MCC11.5">'[229]11.5'!$A:$U</definedName>
    <definedName name="MCC11.6">'[229]11.6'!$A:$U</definedName>
    <definedName name="MCC12.1">'[229]12.1'!$A:$U</definedName>
    <definedName name="MCC12.2">'[229]12.2'!$A:$U</definedName>
    <definedName name="MCC12.3">'[229]12.3'!$A:$U</definedName>
    <definedName name="MCC12.4">'[229]12.4'!$A:$U</definedName>
    <definedName name="MCC12.5">'[229]12.5'!$A:$U</definedName>
    <definedName name="MCC12.6">'[229]12.6'!$A:$U</definedName>
    <definedName name="MCC12.7">'[229]12.7'!$A:$U</definedName>
    <definedName name="MCC12.8">'[229]12.8'!$A:$U</definedName>
    <definedName name="MCC12.9">'[229]12.9'!$A:$U</definedName>
    <definedName name="MCC13.1">'[229]13.1'!$A:$U</definedName>
    <definedName name="MCC13.10">'[229]13.10'!$A:$U</definedName>
    <definedName name="MCC13.2">'[229]13.2'!$A:$U</definedName>
    <definedName name="MCC13.3">'[229]13.3'!$A:$U</definedName>
    <definedName name="MCC13.4">'[229]13.4'!$A:$U</definedName>
    <definedName name="MCC13.5">'[229]13.5'!$A:$U</definedName>
    <definedName name="MCC13.6">'[229]13.6'!$A:$U</definedName>
    <definedName name="MCC13.7">'[229]13.7'!$A:$U</definedName>
    <definedName name="MCC13.8">'[229]13.8'!$A:$U</definedName>
    <definedName name="MCC13.9">'[229]13.9'!$A:$U</definedName>
    <definedName name="MCC14.1">'[229]14.1'!$A:$U</definedName>
    <definedName name="MCC14.2">'[229]14.2'!$A:$U</definedName>
    <definedName name="MCC14.3">'[229]14.3'!$A:$U</definedName>
    <definedName name="MCC14.4">'[229]14.4'!$A:$U</definedName>
    <definedName name="MCC14.5">'[229]14.5'!$A:$U</definedName>
    <definedName name="MCC14.6">'[229]14.6'!$A:$U</definedName>
    <definedName name="MCC15.1">'[229]15.1'!$A:$U</definedName>
    <definedName name="MCC15.2">'[229]15.2'!$A:$U</definedName>
    <definedName name="MCC15.3">'[229]15.3'!$A:$U</definedName>
    <definedName name="MCC15.4">'[229]15.4'!$A:$U</definedName>
    <definedName name="MCC15.5">'[229]15.5'!$A:$U</definedName>
    <definedName name="MCC15.6">'[229]15.6'!$A:$U</definedName>
    <definedName name="MCC15.7">'[229]15.7'!$A:$U</definedName>
    <definedName name="MCC15.8">'[229]15.8'!$A:$U</definedName>
    <definedName name="MCC15.9">'[229]15.9'!$A:$U</definedName>
    <definedName name="MCC16.1">'[229]16.1'!$A:$U</definedName>
    <definedName name="MCC16.10">'[229]16.10'!$A:$U</definedName>
    <definedName name="MCC16.11">'[229]16.11'!$A:$U</definedName>
    <definedName name="MCC16.12">'[229]16.12'!$A:$U</definedName>
    <definedName name="MCC16.2">'[229]16.2'!$A:$U</definedName>
    <definedName name="MCC16.3">'[229]16.3'!$A:$U</definedName>
    <definedName name="MCC16.4">'[229]16.4'!$A:$U</definedName>
    <definedName name="MCC16.5">'[229]16.5'!$A:$U</definedName>
    <definedName name="MCC16.6">'[229]16.6'!$A:$U</definedName>
    <definedName name="MCC16.7">'[229]16.7'!$A:$U</definedName>
    <definedName name="MCC16.8">'[229]16.8'!$A:$U</definedName>
    <definedName name="MCC16.9">'[229]16.9'!$A:$U</definedName>
    <definedName name="MCC17.1">'[229]17.1'!$A:$U</definedName>
    <definedName name="MCC17.2">'[229]17.2'!$A:$U</definedName>
    <definedName name="MCC17.3">'[229]17.3'!$A:$U</definedName>
    <definedName name="MCC17.4">'[229]17.4'!$A:$U</definedName>
    <definedName name="MCC17.5">'[229]17.5'!$A:$U</definedName>
    <definedName name="MCC17.6">'[229]17.6'!$A:$U</definedName>
    <definedName name="MCC18.1.1">'[229]18.1.1'!$A:$U</definedName>
    <definedName name="MCC18.1.2">'[229]18.1.2'!$A:$U</definedName>
    <definedName name="MCC18.1.3">'[229]18.1.3'!$A:$U</definedName>
    <definedName name="MCC18.1.4">'[229]18.1.4'!$A:$U</definedName>
    <definedName name="MCC18.1.5">'[229]18.1.5'!$A:$U</definedName>
    <definedName name="MCC18.1.6">'[229]18.1.6'!$A:$U</definedName>
    <definedName name="MCC18.1.7">'[229]18.1.7'!$A:$U</definedName>
    <definedName name="MCC18.1.8">'[229]18.1.8'!$A:$U</definedName>
    <definedName name="MCC18.1.9">'[229]18.1.9'!$A:$U</definedName>
    <definedName name="MCC18.2.1">'[229]18.2.1'!$A:$U</definedName>
    <definedName name="MCC18.2.2">'[229]18.2.2'!$A:$U</definedName>
    <definedName name="MCC18.2.3">'[229]18.2.3'!$A:$U</definedName>
    <definedName name="MCC18.2.4">'[229]18.2.4'!$A:$U</definedName>
    <definedName name="MCC18.2.5">'[229]18.2.5'!$A:$U</definedName>
    <definedName name="MCC18.2.6">'[229]18.2.6'!$A:$U</definedName>
    <definedName name="MCC18.2.7">'[229]18.2.7'!$A:$U</definedName>
    <definedName name="MCC18.3.1">'[229]18.3.1'!$A:$U</definedName>
    <definedName name="MCC18.3.2">'[229]18.3.2'!$A:$U</definedName>
    <definedName name="MCC18.3.3">'[229]18.3.3'!$A:$U</definedName>
    <definedName name="MCC18.3.4">'[229]18.3.4'!$A:$U</definedName>
    <definedName name="MCC18.3.5">'[229]18.3.5'!$A:$U</definedName>
    <definedName name="MCC18.3.6">'[229]18.3.6'!$A:$U</definedName>
    <definedName name="MCC19.1">'[229]19.1'!$A:$U</definedName>
    <definedName name="MCC2.1.1">#REF!</definedName>
    <definedName name="MCC2.1.2">#REF!</definedName>
    <definedName name="MCC2.1.3">#REF!</definedName>
    <definedName name="MCC2.1.5">#REF!</definedName>
    <definedName name="MCC2.1.6">#REF!</definedName>
    <definedName name="MCC2.2.2">#REF!</definedName>
    <definedName name="MCC2.2.3">#REF!</definedName>
    <definedName name="MCC2.2.5">#REF!</definedName>
    <definedName name="MCC2.2.6">#REF!</definedName>
    <definedName name="MCC3.1.15">#REF!</definedName>
    <definedName name="MCC3.1.16">#REF!</definedName>
    <definedName name="MCC3.1.17">#REF!</definedName>
    <definedName name="MCC3.1.18">#REF!</definedName>
    <definedName name="MCC3.1.19">#REF!</definedName>
    <definedName name="MCC3.1.8">#REF!</definedName>
    <definedName name="MCC5.8">#REF!</definedName>
    <definedName name="MCCs">[27]HHp3!$FI$4:$FI$65536</definedName>
    <definedName name="Mcotas">#REF!</definedName>
    <definedName name="MDC">#REF!</definedName>
    <definedName name="mdd" localSheetId="4" hidden="1">{"via1",#N/A,TRUE,"general";"via2",#N/A,TRUE,"general";"via3",#N/A,TRUE,"general"}</definedName>
    <definedName name="mdd" hidden="1">{"via1",#N/A,TRUE,"general";"via2",#N/A,TRUE,"general";"via3",#N/A,TRUE,"general"}</definedName>
    <definedName name="MDEO">#N/A</definedName>
    <definedName name="mdo" localSheetId="4">'[114]precios-básicos2002'!$C$131:$C$140</definedName>
    <definedName name="mdo">#REF!</definedName>
    <definedName name="ME">#REF!</definedName>
    <definedName name="MEA">#REF!</definedName>
    <definedName name="MEC">#REF!</definedName>
    <definedName name="MEC_FBC">#REF!</definedName>
    <definedName name="MECM_1">#REF!</definedName>
    <definedName name="MED">#REF!</definedName>
    <definedName name="MEDIA">2</definedName>
    <definedName name="MEDIDOR">'[39]MANO DE OBRA'!$F$47</definedName>
    <definedName name="MEDIO">#REF!</definedName>
    <definedName name="meg" localSheetId="4" hidden="1">{"TAB1",#N/A,TRUE,"GENERAL";"TAB2",#N/A,TRUE,"GENERAL";"TAB3",#N/A,TRUE,"GENERAL";"TAB4",#N/A,TRUE,"GENERAL";"TAB5",#N/A,TRUE,"GENERAL"}</definedName>
    <definedName name="meg" hidden="1">{"TAB1",#N/A,TRUE,"GENERAL";"TAB2",#N/A,TRUE,"GENERAL";"TAB3",#N/A,TRUE,"GENERAL";"TAB4",#N/A,TRUE,"GENERAL";"TAB5",#N/A,TRUE,"GENERAL"}</definedName>
    <definedName name="MEH">#REF!</definedName>
    <definedName name="MEJORA" localSheetId="4">#REF!</definedName>
    <definedName name="MEJORA">#REF!</definedName>
    <definedName name="mejoramientosubrasante">#REF!</definedName>
    <definedName name="MEM">#REF!</definedName>
    <definedName name="MEMO" localSheetId="4">#REF!</definedName>
    <definedName name="MEMO">#REF!</definedName>
    <definedName name="MEMOFRI" localSheetId="4" hidden="1">{#N/A,#N/A,TRUE,"Unifilar"}</definedName>
    <definedName name="MEMOFRI" hidden="1">{#N/A,#N/A,TRUE,"Unifilar"}</definedName>
    <definedName name="memorias" hidden="1">{#N/A,#N/A,FALSE,"CIBHA05A";#N/A,#N/A,FALSE,"CIBHA05B"}</definedName>
    <definedName name="MEMPYGH" hidden="1">{#N/A,#N/A,FALSE,"Costos Productos 6A";#N/A,#N/A,FALSE,"Costo Unitario Total H-94-12"}</definedName>
    <definedName name="MEMPYGHIS" hidden="1">{#N/A,#N/A,FALSE,"VOL695";#N/A,#N/A,FALSE,"anexo1";#N/A,#N/A,FALSE,"anexo2";#N/A,#N/A,FALSE,"anexo3";#N/A,#N/A,FALSE,"anexo4";#N/A,#N/A,FALSE,"anexo5a";#N/A,#N/A,FALSE,"anexo5b";#N/A,#N/A,FALSE,"anexo6a";#N/A,#N/A,FALSE,"anexo6a";#N/A,#N/A,FALSE,"anexo6c";#N/A,#N/A,FALSE,"anexo7a";#N/A,#N/A,FALSE,"anexo7b";#N/A,#N/A,FALSE,"anexo7c"}</definedName>
    <definedName name="merchandCostos">#REF!</definedName>
    <definedName name="Merchandisig">#REF!</definedName>
    <definedName name="MES" localSheetId="4">#REF!</definedName>
    <definedName name="MES">#REF!</definedName>
    <definedName name="meses" localSheetId="4">#REF!</definedName>
    <definedName name="meses">#REF!</definedName>
    <definedName name="MESESL">#REF!</definedName>
    <definedName name="MesIn">#REF!</definedName>
    <definedName name="met" hidden="1">{#N/A,#N/A,TRUE,"1842CWN0"}</definedName>
    <definedName name="met_dep">#REF!</definedName>
    <definedName name="metal" hidden="1">{#N/A,#N/A,TRUE,"1842CWN0"}</definedName>
    <definedName name="Mezcladora">'[62]LISTADO '!$L$4</definedName>
    <definedName name="mf" localSheetId="4">#REF!</definedName>
    <definedName name="mf">#REF!</definedName>
    <definedName name="mfgjrdt" localSheetId="4" hidden="1">{"TAB1",#N/A,TRUE,"GENERAL";"TAB2",#N/A,TRUE,"GENERAL";"TAB3",#N/A,TRUE,"GENERAL";"TAB4",#N/A,TRUE,"GENERAL";"TAB5",#N/A,TRUE,"GENERAL"}</definedName>
    <definedName name="mfgjrdt" hidden="1">{"TAB1",#N/A,TRUE,"GENERAL";"TAB2",#N/A,TRUE,"GENERAL";"TAB3",#N/A,TRUE,"GENERAL";"TAB4",#N/A,TRUE,"GENERAL";"TAB5",#N/A,TRUE,"GENERAL"}</definedName>
    <definedName name="mghm" localSheetId="4" hidden="1">{"via1",#N/A,TRUE,"general";"via2",#N/A,TRUE,"general";"via3",#N/A,TRUE,"general"}</definedName>
    <definedName name="mghm" hidden="1">{"via1",#N/A,TRUE,"general";"via2",#N/A,TRUE,"general";"via3",#N/A,TRUE,"general"}</definedName>
    <definedName name="MH_1">#REF!</definedName>
    <definedName name="MH_2">#REF!</definedName>
    <definedName name="MH_3">#REF!</definedName>
    <definedName name="MH_4">#REF!</definedName>
    <definedName name="MH_5">#REF!</definedName>
    <definedName name="mhg" localSheetId="4">#REF!</definedName>
    <definedName name="mhg">#REF!</definedName>
    <definedName name="mht" localSheetId="4">#REF!</definedName>
    <definedName name="mht">#REF!</definedName>
    <definedName name="MHUT">#REF!</definedName>
    <definedName name="mhy" localSheetId="4">#REF!</definedName>
    <definedName name="mhy">#REF!</definedName>
    <definedName name="MI" localSheetId="4">#REF!,#REF!,#REF!,#REF!,#REF!,#REF!,#REF!</definedName>
    <definedName name="MI">#REF!,#REF!,#REF!,#REF!,#REF!,#REF!,#REF!</definedName>
    <definedName name="MICR">#REF!</definedName>
    <definedName name="Mill_Head_H2O.Total_Volume">#REF!</definedName>
    <definedName name="Mill_Screen_H2O.Total_Volume">#REF!</definedName>
    <definedName name="Mill_Weight">#REF!</definedName>
    <definedName name="min">#REF!</definedName>
    <definedName name="Mine_Equip_Hrs">'[127]Mine Hours'!$A$11:$BX$30</definedName>
    <definedName name="Mine_Equip_Hrs_MARC">'[127]Mine Hours'!$A$94:$BX$112</definedName>
    <definedName name="Mine_Equip_Hrs_Remaining">'[230]Equipment Hours TODOS'!#REF!</definedName>
    <definedName name="MineUsed">[146]Sheet1!$M$18:$M$977</definedName>
    <definedName name="MINI">#REF!</definedName>
    <definedName name="Minimo">#REF!</definedName>
    <definedName name="Mínimo">#REF!</definedName>
    <definedName name="ministerios">#REF!</definedName>
    <definedName name="Minutos">#REF!</definedName>
    <definedName name="MiT">#REF!</definedName>
    <definedName name="MiV">#REF!</definedName>
    <definedName name="mjmj" localSheetId="4" hidden="1">{"via1",#N/A,TRUE,"general";"via2",#N/A,TRUE,"general";"via3",#N/A,TRUE,"general"}</definedName>
    <definedName name="mjmj" hidden="1">{"via1",#N/A,TRUE,"general";"via2",#N/A,TRUE,"general";"via3",#N/A,TRUE,"general"}</definedName>
    <definedName name="mjmjmn" localSheetId="4" hidden="1">{"via1",#N/A,TRUE,"general";"via2",#N/A,TRUE,"general";"via3",#N/A,TRUE,"general"}</definedName>
    <definedName name="mjmjmn" hidden="1">{"via1",#N/A,TRUE,"general";"via2",#N/A,TRUE,"general";"via3",#N/A,TRUE,"general"}</definedName>
    <definedName name="mjnhgkio" localSheetId="4" hidden="1">{"via1",#N/A,TRUE,"general";"via2",#N/A,TRUE,"general";"via3",#N/A,TRUE,"general"}</definedName>
    <definedName name="mjnhgkio" hidden="1">{"via1",#N/A,TRUE,"general";"via2",#N/A,TRUE,"general";"via3",#N/A,TRUE,"general"}</definedName>
    <definedName name="mju" localSheetId="4">#REF!</definedName>
    <definedName name="mju">#REF!</definedName>
    <definedName name="mku" localSheetId="4">#REF!</definedName>
    <definedName name="mku">#REF!</definedName>
    <definedName name="ML" localSheetId="4">#REF!,#REF!,#REF!,#REF!,#REF!,#REF!,#REF!</definedName>
    <definedName name="ML">#REF!,#REF!,#REF!,#REF!,#REF!,#REF!,#REF!</definedName>
    <definedName name="MLFB">#REF!</definedName>
    <definedName name="MLKJ" hidden="1">{#N/A,#N/A,FALSE,"Costos Productos 6A";#N/A,#N/A,FALSE,"Costo Unitario Total H-94-12"}</definedName>
    <definedName name="mm" localSheetId="4">#REF!</definedName>
    <definedName name="mm">#REF!</definedName>
    <definedName name="MMH">'[231]MMH WORKINGS'!$A$1:$A$65536</definedName>
    <definedName name="MMHBS">#REF!</definedName>
    <definedName name="mmhcosts">'[232]Cost Ledger 30-6-99'!$A$1:$C$84</definedName>
    <definedName name="MMHJUN02">#REF!</definedName>
    <definedName name="mmhmarch2000">#REF!</definedName>
    <definedName name="MmIL">#REF!</definedName>
    <definedName name="mmjmjh" localSheetId="4" hidden="1">{"TAB1",#N/A,TRUE,"GENERAL";"TAB2",#N/A,TRUE,"GENERAL";"TAB3",#N/A,TRUE,"GENERAL";"TAB4",#N/A,TRUE,"GENERAL";"TAB5",#N/A,TRUE,"GENERAL"}</definedName>
    <definedName name="mmjmjh" hidden="1">{"TAB1",#N/A,TRUE,"GENERAL";"TAB2",#N/A,TRUE,"GENERAL";"TAB3",#N/A,TRUE,"GENERAL";"TAB4",#N/A,TRUE,"GENERAL";"TAB5",#N/A,TRUE,"GENERAL"}</definedName>
    <definedName name="MMJV">#REF!</definedName>
    <definedName name="MMM" localSheetId="4">'[57]A.P.U'!#REF!</definedName>
    <definedName name="mmm" hidden="1">{"TAB1",#N/A,TRUE,"GENERAL";"TAB2",#N/A,TRUE,"GENERAL";"TAB3",#N/A,TRUE,"GENERAL";"TAB4",#N/A,TRUE,"GENERAL";"TAB5",#N/A,TRUE,"GENERAL"}</definedName>
    <definedName name="mmmh" localSheetId="4" hidden="1">{"via1",#N/A,TRUE,"general";"via2",#N/A,TRUE,"general";"via3",#N/A,TRUE,"general"}</definedName>
    <definedName name="mmmh" hidden="1">{"via1",#N/A,TRUE,"general";"via2",#N/A,TRUE,"general";"via3",#N/A,TRUE,"general"}</definedName>
    <definedName name="mmmmmjyt" localSheetId="4" hidden="1">{"TAB1",#N/A,TRUE,"GENERAL";"TAB2",#N/A,TRUE,"GENERAL";"TAB3",#N/A,TRUE,"GENERAL";"TAB4",#N/A,TRUE,"GENERAL";"TAB5",#N/A,TRUE,"GENERAL"}</definedName>
    <definedName name="mmmmmjyt" hidden="1">{"TAB1",#N/A,TRUE,"GENERAL";"TAB2",#N/A,TRUE,"GENERAL";"TAB3",#N/A,TRUE,"GENERAL";"TAB4",#N/A,TRUE,"GENERAL";"TAB5",#N/A,TRUE,"GENERAL"}</definedName>
    <definedName name="mmmmmmg" localSheetId="4" hidden="1">{"via1",#N/A,TRUE,"general";"via2",#N/A,TRUE,"general";"via3",#N/A,TRUE,"general"}</definedName>
    <definedName name="mmmmmmg" hidden="1">{"via1",#N/A,TRUE,"general";"via2",#N/A,TRUE,"general";"via3",#N/A,TRUE,"general"}</definedName>
    <definedName name="Mmto">#REF!</definedName>
    <definedName name="MN" localSheetId="4" hidden="1">{"via1",#N/A,TRUE,"general";"via2",#N/A,TRUE,"general";"via3",#N/A,TRUE,"general"}</definedName>
    <definedName name="MN" hidden="1">{"via1",#N/A,TRUE,"general";"via2",#N/A,TRUE,"general";"via3",#N/A,TRUE,"general"}</definedName>
    <definedName name="MNO">#REF!</definedName>
    <definedName name="MO" localSheetId="4">#REF!</definedName>
    <definedName name="mo">#REF!</definedName>
    <definedName name="MOAYU01">#REF!</definedName>
    <definedName name="mobil06">[19]Gastos!#REF!</definedName>
    <definedName name="mobra" localSheetId="4">'[114]precios-básicos2002'!$C$131:$E$140</definedName>
    <definedName name="MObra">#REF!</definedName>
    <definedName name="Mobrapre">#REF!</definedName>
    <definedName name="MODERADO">10</definedName>
    <definedName name="MODIF">[82]dts!$B$20</definedName>
    <definedName name="modificacione">#REF!</definedName>
    <definedName name="modificaciones">#REF!</definedName>
    <definedName name="MOMATECA">#REF!</definedName>
    <definedName name="MONAL">#REF!</definedName>
    <definedName name="MONEDA">#REF!</definedName>
    <definedName name="Monedas">#REF!</definedName>
    <definedName name="MONETARY">#REF!</definedName>
    <definedName name="MONTAJE">#N/A</definedName>
    <definedName name="MOR1_4">#REF!</definedName>
    <definedName name="MORTE12">#REF!</definedName>
    <definedName name="MORTE14">#REF!</definedName>
    <definedName name="morte15">#REF!</definedName>
    <definedName name="MORTE16">#REF!</definedName>
    <definedName name="mortero">#REF!</definedName>
    <definedName name="Mortero_1_3">'[62]Apu Basicos'!$F$74</definedName>
    <definedName name="mortero14">'[133]APU''s'!#REF!</definedName>
    <definedName name="mortero15">'[133]APU''s'!#REF!</definedName>
    <definedName name="MOTO">#REF!</definedName>
    <definedName name="motobomba">'[73]PRESTACIONES SOCIALES'!#REF!</definedName>
    <definedName name="MOTORES">#REF!</definedName>
    <definedName name="MOV_AD">#REF!</definedName>
    <definedName name="MOVILIZACIONES_EXPLORACIÓN">#REF!</definedName>
    <definedName name="MPA" localSheetId="8" hidden="1">{"'Sheet1'!$A$1:$G$85"}</definedName>
    <definedName name="MPA" hidden="1">{"'Sheet1'!$A$1:$G$85"}</definedName>
    <definedName name="MPsc">#REF!</definedName>
    <definedName name="mr" localSheetId="4">#REF!</definedName>
    <definedName name="mr">#REF!</definedName>
    <definedName name="MR_DESCRIPTION">#REF!</definedName>
    <definedName name="MRNumber">#REF!</definedName>
    <definedName name="MSA">#REF!</definedName>
    <definedName name="MSH">#REF!</definedName>
    <definedName name="MTD.ROM1_PercentFed">#REF!</definedName>
    <definedName name="MTD.ROM2_PercentFed">#REF!</definedName>
    <definedName name="MTD.ROM3_PercentFed">#REF!</definedName>
    <definedName name="MTD.ROM4_PercentFed">#REF!</definedName>
    <definedName name="MTD.ROM5_PercentFed">#REF!</definedName>
    <definedName name="MTD_Days">#REF!</definedName>
    <definedName name="Mtotalizado">#REF!</definedName>
    <definedName name="MUEST">#REF!</definedName>
    <definedName name="MuestNo">#REF!</definedName>
    <definedName name="muestra">#REF!</definedName>
    <definedName name="MuestraNo">#REF!</definedName>
    <definedName name="MUFAS110">#REF!</definedName>
    <definedName name="MUFAS13.2">#REF!</definedName>
    <definedName name="MUFASAT">#REF!</definedName>
    <definedName name="MULT_N2">#REF!</definedName>
    <definedName name="MULTIPLICADOR">"#REF!"</definedName>
    <definedName name="MULTIPLICADOR_1">"#REF!"</definedName>
    <definedName name="MunicipioPrestacion">#REF!</definedName>
    <definedName name="muro">#REF!</definedName>
    <definedName name="muro.">#REF!</definedName>
    <definedName name="murocontencion">#REF!</definedName>
    <definedName name="MUROTRE">#REF!</definedName>
    <definedName name="MUROTRES">#REF!</definedName>
    <definedName name="MUROTRES.">#REF!</definedName>
    <definedName name="Mv">#REF!</definedName>
    <definedName name="MXSMAR">#REF!</definedName>
    <definedName name="MY">#REF!</definedName>
    <definedName name="N" localSheetId="4">#N/A</definedName>
    <definedName name="n">{"via1",#N/A,TRUE,"general";"via2",#N/A,TRUE,"general";"via3",#N/A,TRUE,"general"}</definedName>
    <definedName name="N_metal">#REF!</definedName>
    <definedName name="Na">#REF!</definedName>
    <definedName name="NAC">#REF!</definedName>
    <definedName name="Nb" localSheetId="4">#REF!</definedName>
    <definedName name="nb">#REF!</definedName>
    <definedName name="nbnbv">#REF!</definedName>
    <definedName name="nbv" localSheetId="4">#REF!</definedName>
    <definedName name="nbv">#REF!</definedName>
    <definedName name="nbvnv" localSheetId="4" hidden="1">{"via1",#N/A,TRUE,"general";"via2",#N/A,TRUE,"general";"via3",#N/A,TRUE,"general"}</definedName>
    <definedName name="nbvnv" hidden="1">{"via1",#N/A,TRUE,"general";"via2",#N/A,TRUE,"general";"via3",#N/A,TRUE,"general"}</definedName>
    <definedName name="Nc">#REF!</definedName>
    <definedName name="Nd">#REF!</definedName>
    <definedName name="NDHS" localSheetId="4" hidden="1">{"TAB1",#N/A,TRUE,"GENERAL";"TAB2",#N/A,TRUE,"GENERAL";"TAB3",#N/A,TRUE,"GENERAL";"TAB4",#N/A,TRUE,"GENERAL";"TAB5",#N/A,TRUE,"GENERAL"}</definedName>
    <definedName name="NDHS" hidden="1">{"TAB1",#N/A,TRUE,"GENERAL";"TAB2",#N/A,TRUE,"GENERAL";"TAB3",#N/A,TRUE,"GENERAL";"TAB4",#N/A,TRUE,"GENERAL";"TAB5",#N/A,TRUE,"GENERAL"}</definedName>
    <definedName name="Ne">#REF!</definedName>
    <definedName name="nece.cab" localSheetId="4">#REF!</definedName>
    <definedName name="nece.cab">#REF!</definedName>
    <definedName name="Necesidad_entorchado_Zonas">#REF!</definedName>
    <definedName name="NEOLAI">#REF!</definedName>
    <definedName name="NES">#REF!</definedName>
    <definedName name="Netopagar">#REF!</definedName>
    <definedName name="Nett_Rev_COL_Nom">[128]W_REV!$H$115:$AP$115</definedName>
    <definedName name="new" hidden="1">{TRUE,TRUE,-0.8,-17,618,378,FALSE,FALSE,TRUE,TRUE,0,33,#N/A,89,#N/A,14.5641025641026,175.058823529412,1,FALSE,FALSE,3,TRUE,1,FALSE,75,"Swvu.oil.","ACwvu.oil.",#N/A,FALSE,FALSE,0.196850393700787,0.196850393700787,0.196850393700787,0.196850393700787,2,"","",TRUE,TRUE,FALSE,FALSE,1,#N/A,1,1,"=R1C1:R248C39",FALSE,"Rwvu.oil.","Cwvu.oil.",FALSE,FALSE,FALSE,1,600,600,FALSE,FALSE,TRUE,TRUE,TRUE}</definedName>
    <definedName name="nf" localSheetId="4" hidden="1">{"TAB1",#N/A,TRUE,"GENERAL";"TAB2",#N/A,TRUE,"GENERAL";"TAB3",#N/A,TRUE,"GENERAL";"TAB4",#N/A,TRUE,"GENERAL";"TAB5",#N/A,TRUE,"GENERAL"}</definedName>
    <definedName name="nf" hidden="1">{"TAB1",#N/A,TRUE,"GENERAL";"TAB2",#N/A,TRUE,"GENERAL";"TAB3",#N/A,TRUE,"GENERAL";"TAB4",#N/A,TRUE,"GENERAL";"TAB5",#N/A,TRUE,"GENERAL"}</definedName>
    <definedName name="nfg" localSheetId="4" hidden="1">{"via1",#N/A,TRUE,"general";"via2",#N/A,TRUE,"general";"via3",#N/A,TRUE,"general"}</definedName>
    <definedName name="nfg" hidden="1">{"via1",#N/A,TRUE,"general";"via2",#N/A,TRUE,"general";"via3",#N/A,TRUE,"general"}</definedName>
    <definedName name="nfghfgh">#N/A</definedName>
    <definedName name="nfgn" localSheetId="4" hidden="1">{"via1",#N/A,TRUE,"general";"via2",#N/A,TRUE,"general";"via3",#N/A,TRUE,"general"}</definedName>
    <definedName name="nfgn" hidden="1">{"via1",#N/A,TRUE,"general";"via2",#N/A,TRUE,"general";"via3",#N/A,TRUE,"general"}</definedName>
    <definedName name="ng">#REF!</definedName>
    <definedName name="ngdn" localSheetId="4" hidden="1">{"TAB1",#N/A,TRUE,"GENERAL";"TAB2",#N/A,TRUE,"GENERAL";"TAB3",#N/A,TRUE,"GENERAL";"TAB4",#N/A,TRUE,"GENERAL";"TAB5",#N/A,TRUE,"GENERAL"}</definedName>
    <definedName name="ngdn" hidden="1">{"TAB1",#N/A,TRUE,"GENERAL";"TAB2",#N/A,TRUE,"GENERAL";"TAB3",#N/A,TRUE,"GENERAL";"TAB4",#N/A,TRUE,"GENERAL";"TAB5",#N/A,TRUE,"GENERAL"}</definedName>
    <definedName name="ngfh" localSheetId="4" hidden="1">{"via1",#N/A,TRUE,"general";"via2",#N/A,TRUE,"general";"via3",#N/A,TRUE,"general"}</definedName>
    <definedName name="ngfh" hidden="1">{"via1",#N/A,TRUE,"general";"via2",#N/A,TRUE,"general";"via3",#N/A,TRUE,"general"}</definedName>
    <definedName name="NHG" localSheetId="4">#REF!</definedName>
    <definedName name="NHG">#REF!</definedName>
    <definedName name="NHHUUGGFSESESR">#N/A</definedName>
    <definedName name="nhn" localSheetId="4" hidden="1">{"via1",#N/A,TRUE,"general";"via2",#N/A,TRUE,"general";"via3",#N/A,TRUE,"general"}</definedName>
    <definedName name="nhn" hidden="1">{"via1",#N/A,TRUE,"general";"via2",#N/A,TRUE,"general";"via3",#N/A,TRUE,"general"}</definedName>
    <definedName name="nhncfgn" localSheetId="4" hidden="1">{"TAB1",#N/A,TRUE,"GENERAL";"TAB2",#N/A,TRUE,"GENERAL";"TAB3",#N/A,TRUE,"GENERAL";"TAB4",#N/A,TRUE,"GENERAL";"TAB5",#N/A,TRUE,"GENERAL"}</definedName>
    <definedName name="nhncfgn" hidden="1">{"TAB1",#N/A,TRUE,"GENERAL";"TAB2",#N/A,TRUE,"GENERAL";"TAB3",#N/A,TRUE,"GENERAL";"TAB4",#N/A,TRUE,"GENERAL";"TAB5",#N/A,TRUE,"GENERAL"}</definedName>
    <definedName name="nhndr" localSheetId="4" hidden="1">{"via1",#N/A,TRUE,"general";"via2",#N/A,TRUE,"general";"via3",#N/A,TRUE,"general"}</definedName>
    <definedName name="nhndr" hidden="1">{"via1",#N/A,TRUE,"general";"via2",#N/A,TRUE,"general";"via3",#N/A,TRUE,"general"}</definedName>
    <definedName name="NHWHWHDW">#N/A</definedName>
    <definedName name="nic_nis">[233]Hoja1!$A$1:$IV$65536</definedName>
    <definedName name="nicolas">#REF!</definedName>
    <definedName name="ninguno">#REF!</definedName>
    <definedName name="NIPLE_DE_1_2__ROSCADO_DE_HG_x_L__3_PULGADAS">#REF!</definedName>
    <definedName name="NIPLE_DE_3__B_x_EL_L__0.25_MTS">#REF!</definedName>
    <definedName name="NIPLE_DE_4__B_x_EL_L__0.25_MTS">#REF!</definedName>
    <definedName name="NIPLE_L__0.25">#REF!</definedName>
    <definedName name="NIVEL">'[104]BASE DE DATOS ORIG'!#REF!</definedName>
    <definedName name="NJH" localSheetId="4">#REF!</definedName>
    <definedName name="NJH">#REF!</definedName>
    <definedName name="nm" localSheetId="4">#REF!</definedName>
    <definedName name="nm">#REF!</definedName>
    <definedName name="Nmax">#REF!</definedName>
    <definedName name="nmmmm" localSheetId="4" hidden="1">{"via1",#N/A,TRUE,"general";"via2",#N/A,TRUE,"general";"via3",#N/A,TRUE,"general"}</definedName>
    <definedName name="nmmmm" hidden="1">{"via1",#N/A,TRUE,"general";"via2",#N/A,TRUE,"general";"via3",#N/A,TRUE,"general"}</definedName>
    <definedName name="NN" localSheetId="4" hidden="1">{"TAB1",#N/A,TRUE,"GENERAL";"TAB2",#N/A,TRUE,"GENERAL";"TAB3",#N/A,TRUE,"GENERAL";"TAB4",#N/A,TRUE,"GENERAL";"TAB5",#N/A,TRUE,"GENERAL"}</definedName>
    <definedName name="NN" hidden="1">{"TAB1",#N/A,TRUE,"GENERAL";"TAB2",#N/A,TRUE,"GENERAL";"TAB3",#N/A,TRUE,"GENERAL";"TAB4",#N/A,TRUE,"GENERAL";"TAB5",#N/A,TRUE,"GENERAL"}</definedName>
    <definedName name="nndng" localSheetId="4" hidden="1">{"TAB1",#N/A,TRUE,"GENERAL";"TAB2",#N/A,TRUE,"GENERAL";"TAB3",#N/A,TRUE,"GENERAL";"TAB4",#N/A,TRUE,"GENERAL";"TAB5",#N/A,TRUE,"GENERAL"}</definedName>
    <definedName name="nndng" hidden="1">{"TAB1",#N/A,TRUE,"GENERAL";"TAB2",#N/A,TRUE,"GENERAL";"TAB3",#N/A,TRUE,"GENERAL";"TAB4",#N/A,TRUE,"GENERAL";"TAB5",#N/A,TRUE,"GENERAL"}</definedName>
    <definedName name="NNN" localSheetId="4">#N/A</definedName>
    <definedName name="nnn" hidden="1">{"TAB1",#N/A,TRUE,"GENERAL";"TAB2",#N/A,TRUE,"GENERAL";"TAB3",#N/A,TRUE,"GENERAL";"TAB4",#N/A,TRUE,"GENERAL";"TAB5",#N/A,TRUE,"GENERAL"}</definedName>
    <definedName name="nnnhd" localSheetId="4" hidden="1">{"via1",#N/A,TRUE,"general";"via2",#N/A,TRUE,"general";"via3",#N/A,TRUE,"general"}</definedName>
    <definedName name="nnnhd" hidden="1">{"via1",#N/A,TRUE,"general";"via2",#N/A,TRUE,"general";"via3",#N/A,TRUE,"general"}</definedName>
    <definedName name="NNNN" localSheetId="3">[61]!absc</definedName>
    <definedName name="NNNN" localSheetId="7">[61]!absc</definedName>
    <definedName name="NNNN" localSheetId="6">[61]!absc</definedName>
    <definedName name="NNNN" localSheetId="2">[61]!absc</definedName>
    <definedName name="NNNN">[61]!absc</definedName>
    <definedName name="nnnnn" localSheetId="4" hidden="1">{"via1",#N/A,TRUE,"general";"via2",#N/A,TRUE,"general";"via3",#N/A,TRUE,"general"}</definedName>
    <definedName name="nnnnn" hidden="1">{"via1",#N/A,TRUE,"general";"via2",#N/A,TRUE,"general";"via3",#N/A,TRUE,"general"}</definedName>
    <definedName name="nnnnnd" localSheetId="4" hidden="1">{"TAB1",#N/A,TRUE,"GENERAL";"TAB2",#N/A,TRUE,"GENERAL";"TAB3",#N/A,TRUE,"GENERAL";"TAB4",#N/A,TRUE,"GENERAL";"TAB5",#N/A,TRUE,"GENERAL"}</definedName>
    <definedName name="nnnnnd" hidden="1">{"TAB1",#N/A,TRUE,"GENERAL";"TAB2",#N/A,TRUE,"GENERAL";"TAB3",#N/A,TRUE,"GENERAL";"TAB4",#N/A,TRUE,"GENERAL";"TAB5",#N/A,TRUE,"GENERAL"}</definedName>
    <definedName name="nnnnnf" localSheetId="4" hidden="1">{"TAB1",#N/A,TRUE,"GENERAL";"TAB2",#N/A,TRUE,"GENERAL";"TAB3",#N/A,TRUE,"GENERAL";"TAB4",#N/A,TRUE,"GENERAL";"TAB5",#N/A,TRUE,"GENERAL"}</definedName>
    <definedName name="nnnnnf" hidden="1">{"TAB1",#N/A,TRUE,"GENERAL";"TAB2",#N/A,TRUE,"GENERAL";"TAB3",#N/A,TRUE,"GENERAL";"TAB4",#N/A,TRUE,"GENERAL";"TAB5",#N/A,TRUE,"GENERAL"}</definedName>
    <definedName name="nnnnnh" localSheetId="4" hidden="1">{"via1",#N/A,TRUE,"general";"via2",#N/A,TRUE,"general";"via3",#N/A,TRUE,"general"}</definedName>
    <definedName name="nnnnnh" hidden="1">{"via1",#N/A,TRUE,"general";"via2",#N/A,TRUE,"general";"via3",#N/A,TRUE,"general"}</definedName>
    <definedName name="NO" localSheetId="4">CONCRETOS!ERR</definedName>
    <definedName name="NO">[0]!err</definedName>
    <definedName name="No._tanques">#REF!</definedName>
    <definedName name="NO_1">"[0]!err"</definedName>
    <definedName name="NO_10">#NAME?</definedName>
    <definedName name="NO_3">#NAME?</definedName>
    <definedName name="NO_4">#NAME?</definedName>
    <definedName name="NO_5">#NAME?</definedName>
    <definedName name="NO_6">#NAME?</definedName>
    <definedName name="NO_7">#NAME?</definedName>
    <definedName name="NO_8">#NAME?</definedName>
    <definedName name="NO_9">#NAME?</definedName>
    <definedName name="NO_BORRAR_1">[37]EQP!$A$101:$D$235</definedName>
    <definedName name="NO_BORRAR_NUNCA_1">[37]precios!$R$21:$T$542</definedName>
    <definedName name="NOA_4">#REF!</definedName>
    <definedName name="NOA_7">#REF!</definedName>
    <definedName name="NoActa">#REF!</definedName>
    <definedName name="noemi" hidden="1">{#N/A,#N/A,FALSE,"Costos Productos 6A";#N/A,#N/A,FALSE,"Costo Unitario Total H-94-12"}</definedName>
    <definedName name="NoFacturable">'[89]PERSONAL Y OTROS'!$P$46</definedName>
    <definedName name="NOMBRE" localSheetId="4">#N/A</definedName>
    <definedName name="NOMBRE">#REF!</definedName>
    <definedName name="NombrEempresa">#REF!</definedName>
    <definedName name="NombrePrestador">#REF!</definedName>
    <definedName name="NOMINA">#REF!</definedName>
    <definedName name="Nomina06">[19]Gastos!#REF!</definedName>
    <definedName name="NoMuestra">#REF!</definedName>
    <definedName name="NoRepAtEnd">#REF!</definedName>
    <definedName name="Norte">#REF!</definedName>
    <definedName name="North_sales">[118]Royalties!#REF!</definedName>
    <definedName name="NoSuscriptores">#REF!</definedName>
    <definedName name="NOTA">#REF!</definedName>
    <definedName name="NOTA___0">#REF!</definedName>
    <definedName name="NOTAS">#REF!</definedName>
    <definedName name="NotAvailable">#REF!</definedName>
    <definedName name="NOV">#REF!</definedName>
    <definedName name="nov00">[19]Dólar!#REF!</definedName>
    <definedName name="NPC" localSheetId="4">[21]DATOS!$E$31</definedName>
    <definedName name="npc">#REF!</definedName>
    <definedName name="NPRC">[21]DATOS!$E$35</definedName>
    <definedName name="nr" localSheetId="4">#REF!</definedName>
    <definedName name="nr">#REF!</definedName>
    <definedName name="NSEM">[82]dts!$B$16</definedName>
    <definedName name="nt" localSheetId="4">#REF!</definedName>
    <definedName name="nt">#REF!</definedName>
    <definedName name="NUCLEO">#REF!</definedName>
    <definedName name="NUCNUM">#REF!</definedName>
    <definedName name="NUEVO" localSheetId="4">#REF!</definedName>
    <definedName name="NUEVO">#REF!</definedName>
    <definedName name="Nuevo_Valor">#REF!</definedName>
    <definedName name="NÚM">#REF!</definedName>
    <definedName name="Num_Pmt_Per_Year" localSheetId="4">#REF!</definedName>
    <definedName name="Num_Pmt_Per_Year">#REF!</definedName>
    <definedName name="Number_of_Payments" localSheetId="4">MATCH(0.01,CONCRETOS!End_Bal,-1)+1</definedName>
    <definedName name="Number_of_Payments">MATCH(0.01,End_Bal,-1)+1</definedName>
    <definedName name="NUMCOMPONENTE">[234]BASICAS!$A$1:$C$8</definedName>
    <definedName name="numero" localSheetId="4">[235]DE!$AM$2</definedName>
    <definedName name="Numero">#REF!</definedName>
    <definedName name="NÚMERO">#REF!</definedName>
    <definedName name="NUNI">#REF!</definedName>
    <definedName name="Nvo_Valor_Total">#REF!</definedName>
    <definedName name="NVOCD" localSheetId="4">[92]INSUMOS!$P$6</definedName>
    <definedName name="NVOCD">#REF!</definedName>
    <definedName name="nxn" localSheetId="4" hidden="1">{"via1",#N/A,TRUE,"general";"via2",#N/A,TRUE,"general";"via3",#N/A,TRUE,"general"}</definedName>
    <definedName name="nxn" hidden="1">{"via1",#N/A,TRUE,"general";"via2",#N/A,TRUE,"general";"via3",#N/A,TRUE,"general"}</definedName>
    <definedName name="Ñ" localSheetId="4" hidden="1">{"'$OC'!$B$7:$O$53","'OC'!$A$14:$D$27","'OC'!$A$14:$D$27","'OC'!$A$14:$D$27"}</definedName>
    <definedName name="ñ">#REF!</definedName>
    <definedName name="ñl" localSheetId="4">#REF!</definedName>
    <definedName name="ñl">#REF!</definedName>
    <definedName name="ññ" localSheetId="4">#REF!</definedName>
    <definedName name="ññ">#REF!</definedName>
    <definedName name="ÑÑ_1">"[0]!err"</definedName>
    <definedName name="ññll">[47]Gaviones!#REF!</definedName>
    <definedName name="ÑÑÑ" localSheetId="4">#REF!</definedName>
    <definedName name="ÑÑÑ">#REF!</definedName>
    <definedName name="ÑÑÑOOOOOOOO">#N/A</definedName>
    <definedName name="ñok" localSheetId="4">#REF!</definedName>
    <definedName name="ñok">#REF!</definedName>
    <definedName name="ñp" localSheetId="4">#REF!</definedName>
    <definedName name="ñp">#REF!</definedName>
    <definedName name="ñpñpñ" localSheetId="4" hidden="1">{"via1",#N/A,TRUE,"general";"via2",#N/A,TRUE,"general";"via3",#N/A,TRUE,"general"}</definedName>
    <definedName name="ñpñpñ" hidden="1">{"via1",#N/A,TRUE,"general";"via2",#N/A,TRUE,"general";"via3",#N/A,TRUE,"general"}</definedName>
    <definedName name="ñpo" localSheetId="4">#REF!</definedName>
    <definedName name="ñpo">#REF!</definedName>
    <definedName name="O" localSheetId="4">#REF!</definedName>
    <definedName name="O">#REF!</definedName>
    <definedName name="º1">#REF!</definedName>
    <definedName name="o9o9" localSheetId="4" hidden="1">{"via1",#N/A,TRUE,"general";"via2",#N/A,TRUE,"general";"via3",#N/A,TRUE,"general"}</definedName>
    <definedName name="o9o9" hidden="1">{"via1",#N/A,TRUE,"general";"via2",#N/A,TRUE,"general";"via3",#N/A,TRUE,"general"}</definedName>
    <definedName name="OAP">#REF!</definedName>
    <definedName name="OAPC">#REF!</definedName>
    <definedName name="OATITLE">#REF!</definedName>
    <definedName name="OBJ">#REF!</definedName>
    <definedName name="objetivospolítica">#REF!</definedName>
    <definedName name="OBJETO" localSheetId="4">#REF!</definedName>
    <definedName name="OBJETO">#REF!</definedName>
    <definedName name="obra" localSheetId="4">#REF!</definedName>
    <definedName name="OBRA">#REF!</definedName>
    <definedName name="obra2">#REF!</definedName>
    <definedName name="OBRAS">#N/A</definedName>
    <definedName name="OBRERO">[37]precios!$D$194</definedName>
    <definedName name="OBS_Data_Col" hidden="1">#REF!</definedName>
    <definedName name="OBSERV">#REF!</definedName>
    <definedName name="OBSERVACION">#REF!</definedName>
    <definedName name="observaciones">#REF!</definedName>
    <definedName name="OCEquipData">#REF!</definedName>
    <definedName name="OCT">#REF!</definedName>
    <definedName name="oct00">[19]Dólar!#REF!</definedName>
    <definedName name="OF" localSheetId="4">#REF!</definedName>
    <definedName name="OF">#REF!</definedName>
    <definedName name="OFFICE_ENTITY">#REF!</definedName>
    <definedName name="OFI">#REF!</definedName>
    <definedName name="OFICIAL" localSheetId="4">[236]PRECIOS!$B$17</definedName>
    <definedName name="OFICIAL">#REF!</definedName>
    <definedName name="OFICIAL2">[37]precios!$D$195</definedName>
    <definedName name="OficialHR" localSheetId="4">[92]F.Prestacional!$G$11</definedName>
    <definedName name="OficialHR">#REF!</definedName>
    <definedName name="Oficina">'[89]PERSONAL Y OTROS'!$P$64</definedName>
    <definedName name="ofyaydnt">'[237]mano de obra'!$E$30</definedName>
    <definedName name="OHaulCostOutput">#REF!</definedName>
    <definedName name="OIDO">#REF!</definedName>
    <definedName name="OIDO_DEP">#REF!</definedName>
    <definedName name="oiret" localSheetId="4" hidden="1">{"TAB1",#N/A,TRUE,"GENERAL";"TAB2",#N/A,TRUE,"GENERAL";"TAB3",#N/A,TRUE,"GENERAL";"TAB4",#N/A,TRUE,"GENERAL";"TAB5",#N/A,TRUE,"GENERAL"}</definedName>
    <definedName name="oiret" hidden="1">{"TAB1",#N/A,TRUE,"GENERAL";"TAB2",#N/A,TRUE,"GENERAL";"TAB3",#N/A,TRUE,"GENERAL";"TAB4",#N/A,TRUE,"GENERAL";"TAB5",#N/A,TRUE,"GENERAL"}</definedName>
    <definedName name="oirgrth" localSheetId="4" hidden="1">{"TAB1",#N/A,TRUE,"GENERAL";"TAB2",#N/A,TRUE,"GENERAL";"TAB3",#N/A,TRUE,"GENERAL";"TAB4",#N/A,TRUE,"GENERAL";"TAB5",#N/A,TRUE,"GENERAL"}</definedName>
    <definedName name="oirgrth" hidden="1">{"TAB1",#N/A,TRUE,"GENERAL";"TAB2",#N/A,TRUE,"GENERAL";"TAB3",#N/A,TRUE,"GENERAL";"TAB4",#N/A,TRUE,"GENERAL";"TAB5",#N/A,TRUE,"GENERAL"}</definedName>
    <definedName name="OIUOIU" localSheetId="4" hidden="1">{"via1",#N/A,TRUE,"general";"via2",#N/A,TRUE,"general";"via3",#N/A,TRUE,"general"}</definedName>
    <definedName name="OIUOIU" hidden="1">{"via1",#N/A,TRUE,"general";"via2",#N/A,TRUE,"general";"via3",#N/A,TRUE,"general"}</definedName>
    <definedName name="Ojo" hidden="1">#REF!</definedName>
    <definedName name="ojuojoijojoijdlf">#REF!</definedName>
    <definedName name="OK">#N/A</definedName>
    <definedName name="oknv" hidden="1">{"'$OC'!$B$7:$O$53","'OC'!$A$14:$D$27","'OC'!$A$14:$D$27","'OC'!$A$14:$D$27"}</definedName>
    <definedName name="OLE_LINK1_6">'[174]Presupuesto obra'!#REF!</definedName>
    <definedName name="OLE_LINK2_6">'[174]Presupuesto obra'!#REF!</definedName>
    <definedName name="om" localSheetId="4">'[5]CALCULO POI'!$B$120:$C$154</definedName>
    <definedName name="OM">#REF!</definedName>
    <definedName name="OMAR">#N/A</definedName>
    <definedName name="oo" localSheetId="4">#REF!</definedName>
    <definedName name="oo">#REF!</definedName>
    <definedName name="OOO" localSheetId="4">#N/A</definedName>
    <definedName name="ooo" hidden="1">{"via1",#N/A,TRUE,"general";"via2",#N/A,TRUE,"general";"via3",#N/A,TRUE,"general"}</definedName>
    <definedName name="oooiiiiiiiiiiiiiyyyyyyyyyyyyyy">#N/A</definedName>
    <definedName name="OOOOALLALLAIIIIA">#N/A</definedName>
    <definedName name="ooooiii" localSheetId="4" hidden="1">{"TAB1",#N/A,TRUE,"GENERAL";"TAB2",#N/A,TRUE,"GENERAL";"TAB3",#N/A,TRUE,"GENERAL";"TAB4",#N/A,TRUE,"GENERAL";"TAB5",#N/A,TRUE,"GENERAL"}</definedName>
    <definedName name="ooooiii" hidden="1">{"TAB1",#N/A,TRUE,"GENERAL";"TAB2",#N/A,TRUE,"GENERAL";"TAB3",#N/A,TRUE,"GENERAL";"TAB4",#N/A,TRUE,"GENERAL";"TAB5",#N/A,TRUE,"GENERAL"}</definedName>
    <definedName name="OOOOOAAALALAKKA">#N/A</definedName>
    <definedName name="OOOOOOAKAKKAKAKA">#N/A</definedName>
    <definedName name="oooooookkkkkkkkkkkkkuuuuuuuuuuuuuuuyyyyyyyyyyyyy">#N/A</definedName>
    <definedName name="ooooooooooooooo">#N/A</definedName>
    <definedName name="ooooooooooooouuuuuuuuuuuu">#N/A</definedName>
    <definedName name="oooos" localSheetId="4" hidden="1">{"via1",#N/A,TRUE,"general";"via2",#N/A,TRUE,"general";"via3",#N/A,TRUE,"general"}</definedName>
    <definedName name="oooos" hidden="1">{"via1",#N/A,TRUE,"general";"via2",#N/A,TRUE,"general";"via3",#N/A,TRUE,"general"}</definedName>
    <definedName name="ooouuuygfrdefrg658">#N/A</definedName>
    <definedName name="OP">#REF!</definedName>
    <definedName name="Openingpb" hidden="1">#REF!</definedName>
    <definedName name="OpEquip">#REF!</definedName>
    <definedName name="OPER">#REF!</definedName>
    <definedName name="OPER_FBC">#REF!</definedName>
    <definedName name="OPERACION">#REF!</definedName>
    <definedName name="OPERADOR1">[37]precios!$D$211</definedName>
    <definedName name="OpexFac">[98]Sensitivities!$I$12</definedName>
    <definedName name="Option">[118]Title!$L$28</definedName>
    <definedName name="Orden" localSheetId="4">[238]Hoja2!$C$2:$C$6</definedName>
    <definedName name="Orden">#REF!</definedName>
    <definedName name="ORE_D_ITA">#REF!</definedName>
    <definedName name="ORE_D_LOC">#REF!</definedName>
    <definedName name="ORE_D_TCN">#REF!</definedName>
    <definedName name="OreToStorage.Check_tonne_error">#REF!</definedName>
    <definedName name="OreToStorage.Check_Tonnes">#REF!</definedName>
    <definedName name="OreToStorage.Check_Volume">#REF!</definedName>
    <definedName name="OreToStorage.Pulp_Density">#REF!</definedName>
    <definedName name="OrigenConsultoria">'[89]IMPUESTOS Y VR TOTAL'!$F$51</definedName>
    <definedName name="OrigenObra">'[89]IMPUESTOS Y VR TOTAL'!$F$27</definedName>
    <definedName name="ORO">#REF!</definedName>
    <definedName name="os" localSheetId="4">#REF!</definedName>
    <definedName name="os">#REF!</definedName>
    <definedName name="OSCAR" hidden="1">#REF!</definedName>
    <definedName name="OtherCosts">#REF!</definedName>
    <definedName name="OTR">[225]Otros!$A:$IV</definedName>
    <definedName name="OTRO">[144]Otros!$A:$IV</definedName>
    <definedName name="otro2">[167]Otros!$A:$IV</definedName>
    <definedName name="otrocd" localSheetId="4">#REF!</definedName>
    <definedName name="otrocd">#REF!</definedName>
    <definedName name="otroci" localSheetId="4">#REF!</definedName>
    <definedName name="otroci">#REF!</definedName>
    <definedName name="otroimprev" localSheetId="4">#REF!</definedName>
    <definedName name="otroimprev">#REF!</definedName>
    <definedName name="otros" localSheetId="4">'[239]Datos del 2005 CONTRATO'!#REF!</definedName>
    <definedName name="OTROS">#N/A</definedName>
    <definedName name="OtrosServicios">#REF!</definedName>
    <definedName name="OtrosServiciosCostos">#REF!</definedName>
    <definedName name="OU_1">#REF!</definedName>
    <definedName name="OU_2">#REF!</definedName>
    <definedName name="OU_3">#REF!</definedName>
    <definedName name="OU_4">#REF!</definedName>
    <definedName name="OU_5">#REF!</definedName>
    <definedName name="ØuRn1v">[240]Cálculo!#REF!</definedName>
    <definedName name="ØuRn2v">[240]Cálculo!#REF!</definedName>
    <definedName name="OUTPUT">#N/A</definedName>
    <definedName name="OUTPUTE">#N/A</definedName>
    <definedName name="OUTPUTPR">#N/A</definedName>
    <definedName name="Override">#REF!</definedName>
    <definedName name="OWNER" hidden="1">#REF!</definedName>
    <definedName name="P" localSheetId="4">[108]TABLAS!$C$252:$C$256</definedName>
    <definedName name="p">#REF!</definedName>
    <definedName name="p.BS" hidden="1">#REF!</definedName>
    <definedName name="p.BSAssumptions" hidden="1">#REF!</definedName>
    <definedName name="p.CapStructure" hidden="1">#REF!</definedName>
    <definedName name="p.CashFlow" hidden="1">#REF!</definedName>
    <definedName name="p.Cover" hidden="1">#REF!</definedName>
    <definedName name="p.Depreciation" hidden="1">#REF!</definedName>
    <definedName name="p.Executive" hidden="1">#REF!</definedName>
    <definedName name="p.FactSheet" hidden="1">#REF!</definedName>
    <definedName name="p.IS" hidden="1">#REF!</definedName>
    <definedName name="p.ISAssumptions" hidden="1">#REF!</definedName>
    <definedName name="p.OpeningBS" hidden="1">#REF!</definedName>
    <definedName name="p.TaxCalculation" hidden="1">#REF!</definedName>
    <definedName name="P_1">#N/A</definedName>
    <definedName name="P_2">#N/A</definedName>
    <definedName name="P_CONTADOR">#REF!</definedName>
    <definedName name="P_EQUIP">#REF!</definedName>
    <definedName name="P_FORPU">#REF!</definedName>
    <definedName name="P_MACRO">#REF!</definedName>
    <definedName name="P_RESUMEN">#REF!</definedName>
    <definedName name="P_UNITARIOS">#REF!</definedName>
    <definedName name="p0p0" localSheetId="4" hidden="1">{"via1",#N/A,TRUE,"general";"via2",#N/A,TRUE,"general";"via3",#N/A,TRUE,"general"}</definedName>
    <definedName name="p0p0" hidden="1">{"via1",#N/A,TRUE,"general";"via2",#N/A,TRUE,"general";"via3",#N/A,TRUE,"general"}</definedName>
    <definedName name="Pa">#REF!</definedName>
    <definedName name="PAG">#N/A</definedName>
    <definedName name="Page">#N/A</definedName>
    <definedName name="PagoFinanciero">#REF!</definedName>
    <definedName name="pagos" localSheetId="4">#REF!</definedName>
    <definedName name="Pagos">#REF!</definedName>
    <definedName name="PAINTING">#REF!</definedName>
    <definedName name="País">#REF!</definedName>
    <definedName name="Pal_Workbook_GUID" hidden="1">"M72PY2DRMYJDSB46TUIY6AQL"</definedName>
    <definedName name="PANEL">'[104]BASE DE DATOS ORIG'!#REF!</definedName>
    <definedName name="Pant_NC">#REF!</definedName>
    <definedName name="PANTICIPO">[21]DATOS!$E$39</definedName>
    <definedName name="pañet">#REF!</definedName>
    <definedName name="PAR34.5KV">#REF!</definedName>
    <definedName name="PARAFINA">#REF!</definedName>
    <definedName name="PARAL" localSheetId="4">#REF!</definedName>
    <definedName name="PARAL">#REF!</definedName>
    <definedName name="PARAMETROS">#REF!</definedName>
    <definedName name="PARH115">#REF!</definedName>
    <definedName name="PARH220">#REF!</definedName>
    <definedName name="PARH34.5">#REF!</definedName>
    <definedName name="PAROUE_CENTENARIO_MUNICIPIO_DE_TAURAMENA" localSheetId="4">#REF!</definedName>
    <definedName name="PAROUE_CENTENARIO_MUNICIPIO_DE_TAURAMENA">"#REF!"</definedName>
    <definedName name="PAROUE_CENTENARIO_MUNICIPIO_DE_TAURAMENA_1">"#REF!"</definedName>
    <definedName name="parte2">#REF!</definedName>
    <definedName name="pasamanos">#REF!</definedName>
    <definedName name="pasamuro">[73]lisprecios!#REF!</definedName>
    <definedName name="PASAMURO_B_x_EL_L_0.25_Z_0.125_M">#REF!</definedName>
    <definedName name="PASO" hidden="1">{#N/A,#N/A,TRUE,"INGENIERIA";#N/A,#N/A,TRUE,"COMPRAS";#N/A,#N/A,TRUE,"DIRECCION";#N/A,#N/A,TRUE,"RESUMEN"}</definedName>
    <definedName name="PASOELE">[39]Hoja2!$F$95</definedName>
    <definedName name="PASS" hidden="1">{#N/A,#N/A,TRUE,"INGENIERIA";#N/A,#N/A,TRUE,"COMPRAS";#N/A,#N/A,TRUE,"DIRECCION";#N/A,#N/A,TRUE,"RESUMEN"}</definedName>
    <definedName name="PATIOS">#REF!</definedName>
    <definedName name="pav">#REF!</definedName>
    <definedName name="PAVA">#REF!</definedName>
    <definedName name="pavimento">#REF!</definedName>
    <definedName name="Pay_Date" localSheetId="4">#REF!</definedName>
    <definedName name="Pay_Date">#REF!</definedName>
    <definedName name="Pay_Num" localSheetId="4">#REF!</definedName>
    <definedName name="Pay_Num">#REF!</definedName>
    <definedName name="Payment_Date" localSheetId="3">DATE(YEAR([0]!Loan_Start),MONTH([0]!Loan_Start)+Payment_Number,DAY([0]!Loan_Start))</definedName>
    <definedName name="Payment_Date" localSheetId="4">DATE(YEAR(CONCRETOS!Loan_Start),MONTH(CONCRETOS!Loan_Start)+Payment_Number,DAY(CONCRETOS!Loan_Start))</definedName>
    <definedName name="Payment_Date" localSheetId="7">DATE(YEAR([0]!Loan_Start),MONTH([0]!Loan_Start)+Payment_Number,DAY([0]!Loan_Start))</definedName>
    <definedName name="Payment_Date" localSheetId="6">DATE(YEAR([0]!Loan_Start),MONTH([0]!Loan_Start)+Payment_Number,DAY([0]!Loan_Start))</definedName>
    <definedName name="Payment_Date" localSheetId="2">DATE(YEAR([0]!Loan_Start),MONTH([0]!Loan_Start)+Payment_Number,DAY([0]!Loan_Start))</definedName>
    <definedName name="Payment_Date">DATE(YEAR(Loan_Start),MONTH(Loan_Start)+Payment_Number,DAY(Loan_Start))</definedName>
    <definedName name="Payment_Needed">"Pago necesario"</definedName>
    <definedName name="payment_terms">#REF!</definedName>
    <definedName name="PAZ" localSheetId="4">#REF!</definedName>
    <definedName name="PAZ">#N/A</definedName>
    <definedName name="Pb">#REF!</definedName>
    <definedName name="PBARR110">#REF!</definedName>
    <definedName name="PBARR220">#REF!</definedName>
    <definedName name="Pc">#REF!</definedName>
    <definedName name="PCT">[241]AV!$D$1</definedName>
    <definedName name="Pd" localSheetId="4">#REF!</definedName>
    <definedName name="Pd">#REF!</definedName>
    <definedName name="Pe">#REF!</definedName>
    <definedName name="PEDIDO">#REF!</definedName>
    <definedName name="pedro">#REF!</definedName>
    <definedName name="Pega_plus">'[66]LISTADO '!$F$27</definedName>
    <definedName name="PEGANTE" localSheetId="4">#REF!</definedName>
    <definedName name="PEGANTE">#REF!</definedName>
    <definedName name="PEGANTE_P.V.C">#REF!</definedName>
    <definedName name="Pegante_PVC">'[77]L. MAT.'!#REF!</definedName>
    <definedName name="pEjec">#REF!</definedName>
    <definedName name="pendiente" hidden="1">#REF!</definedName>
    <definedName name="PEPE">[0]!err</definedName>
    <definedName name="PER">#REF!</definedName>
    <definedName name="PER_PAV">#REF!</definedName>
    <definedName name="PERA">#N/A</definedName>
    <definedName name="PERALTA">#N/A</definedName>
    <definedName name="perDate">[186]Parameters!$E$9:$E$38</definedName>
    <definedName name="Perfil">'[62]LISTADO '!$F$28</definedName>
    <definedName name="Perfil_16_6">'[66]LISTADO '!$F$105</definedName>
    <definedName name="PERFIL_DEL_TRAMO">#REF!</definedName>
    <definedName name="PERFORACIONES">#REF!</definedName>
    <definedName name="perifi.par">#REF!</definedName>
    <definedName name="PeriodInc">[118]Index!$L$57</definedName>
    <definedName name="PERIODO" localSheetId="4">[68]CUMPLIMIENTO!$M$5</definedName>
    <definedName name="periodo">#REF!</definedName>
    <definedName name="PeriodoD">#REF!</definedName>
    <definedName name="perLabel">[186]Parameters!$C$9:$C$38</definedName>
    <definedName name="PERS">#REF!</definedName>
    <definedName name="PERSONAL" localSheetId="4">#REF!</definedName>
    <definedName name="PERSONAL" hidden="1">{#N/A,#N/A,FALSE,"310.1";#N/A,#N/A,FALSE,"321.1";#N/A,#N/A,FALSE,"320.3";#N/A,#N/A,FALSE,"330.1"}</definedName>
    <definedName name="PersonalProfesional">#REF!</definedName>
    <definedName name="PERSONALTABLA1.1.1">'[5]CALCULO COSTOS DE OPERACIÓN'!$B$50:$AJ$85</definedName>
    <definedName name="PERSONALTABLA1.2">'[5]INFORMACIÓN REFERENCIA'!$B$477:$F$489</definedName>
    <definedName name="PERSONALTABLA1.3">'[5]INFORMACIÓN REFERENCIA'!$B$494:$F$506</definedName>
    <definedName name="PersonalTecnico">#REF!</definedName>
    <definedName name="PERT">'[91]MANO DE OBRA'!$G$8:$G$20</definedName>
    <definedName name="PES">#REF!</definedName>
    <definedName name="peso">#REF!</definedName>
    <definedName name="peso_acero">'[163]Tablas basicas'!$K$1:$P$17</definedName>
    <definedName name="Peso_Unitario_cable_de_guardia">#REF!</definedName>
    <definedName name="Peso_Unitario_Conductor_kg_m">#REF!</definedName>
    <definedName name="PESO14.2">#REF!</definedName>
    <definedName name="PESO14.3">#REF!</definedName>
    <definedName name="PESO14.4">#REF!</definedName>
    <definedName name="Peso1A">#REF!</definedName>
    <definedName name="Peso2A">#REF!</definedName>
    <definedName name="Pesoagua2">#REF!</definedName>
    <definedName name="Pesoagua3">#REF!</definedName>
    <definedName name="PesoAire">#REF!</definedName>
    <definedName name="PesoAire2">#REF!</definedName>
    <definedName name="Pesoaire3">#REF!</definedName>
    <definedName name="Pesoenagua">#REF!</definedName>
    <definedName name="Pesoparaf3">#REF!</definedName>
    <definedName name="Pesoparafinada">#REF!</definedName>
    <definedName name="PesoParf2">#REF!</definedName>
    <definedName name="PESOSPROGRAM">#REF!</definedName>
    <definedName name="PESTAÑA">#REF!</definedName>
    <definedName name="Petróleo_y_Gas_Occidente">#REF!</definedName>
    <definedName name="pi">#REF!</definedName>
    <definedName name="PIA" hidden="1">#REF!</definedName>
    <definedName name="PICA">#REF!</definedName>
    <definedName name="PICA1">#REF!</definedName>
    <definedName name="PICKUP">#REF!</definedName>
    <definedName name="Piedra">#REF!</definedName>
    <definedName name="PILOTE" localSheetId="4">#REF!</definedName>
    <definedName name="PILOTE">#REF!</definedName>
    <definedName name="Pindis">#REF!</definedName>
    <definedName name="Pintor">'[62]M.O.'!$F$17</definedName>
    <definedName name="PINTURA">#REF!</definedName>
    <definedName name="PINTURA___0">#REF!</definedName>
    <definedName name="Pintura_exteriores">'[66]LISTADO '!$F$95</definedName>
    <definedName name="pinturavinilo">#REF!</definedName>
    <definedName name="PINV">#REF!</definedName>
    <definedName name="PIPE">#REF!</definedName>
    <definedName name="PIPE_1">#REF!</definedName>
    <definedName name="PIPE_2">#REF!</definedName>
    <definedName name="PIPE_3">#REF!</definedName>
    <definedName name="PIPE_4">#REF!</definedName>
    <definedName name="PIPE_5">#REF!</definedName>
    <definedName name="PIPE_DATA">#REF!</definedName>
    <definedName name="Piscinas">[27]HHp3!$FA$4:$FA$65536</definedName>
    <definedName name="pk">#REF!</definedName>
    <definedName name="PKHK" localSheetId="4" hidden="1">{"TAB1",#N/A,TRUE,"GENERAL";"TAB2",#N/A,TRUE,"GENERAL";"TAB3",#N/A,TRUE,"GENERAL";"TAB4",#N/A,TRUE,"GENERAL";"TAB5",#N/A,TRUE,"GENERAL"}</definedName>
    <definedName name="PKHK" hidden="1">{"TAB1",#N/A,TRUE,"GENERAL";"TAB2",#N/A,TRUE,"GENERAL";"TAB3",#N/A,TRUE,"GENERAL";"TAB4",#N/A,TRUE,"GENERAL";"TAB5",#N/A,TRUE,"GENERAL"}</definedName>
    <definedName name="pkj" localSheetId="4" hidden="1">{"TAB1",#N/A,TRUE,"GENERAL";"TAB2",#N/A,TRUE,"GENERAL";"TAB3",#N/A,TRUE,"GENERAL";"TAB4",#N/A,TRUE,"GENERAL";"TAB5",#N/A,TRUE,"GENERAL"}</definedName>
    <definedName name="pkj" hidden="1">{"TAB1",#N/A,TRUE,"GENERAL";"TAB2",#N/A,TRUE,"GENERAL";"TAB3",#N/A,TRUE,"GENERAL";"TAB4",#N/A,TRUE,"GENERAL";"TAB5",#N/A,TRUE,"GENERAL"}</definedName>
    <definedName name="Placas_.9x.9_Azul_labrador">'[77]L. MAT.'!#REF!</definedName>
    <definedName name="PLAD" localSheetId="4" hidden="1">{"TAB1",#N/A,TRUE,"GENERAL";"TAB2",#N/A,TRUE,"GENERAL";"TAB3",#N/A,TRUE,"GENERAL";"TAB4",#N/A,TRUE,"GENERAL";"TAB5",#N/A,TRUE,"GENERAL"}</definedName>
    <definedName name="PLAD" hidden="1">{"TAB1",#N/A,TRUE,"GENERAL";"TAB2",#N/A,TRUE,"GENERAL";"TAB3",#N/A,TRUE,"GENERAL";"TAB4",#N/A,TRUE,"GENERAL";"TAB5",#N/A,TRUE,"GENERAL"}</definedName>
    <definedName name="plan">#REF!</definedName>
    <definedName name="Plan_Vallejo_Sens">'[122]Inputs-SUMMARY'!$H$279:$BR$279</definedName>
    <definedName name="PLANEACION">[91]MAQUINARIA!$A$2:$A$18</definedName>
    <definedName name="PLANO">[39]TUBERIA!$F$125</definedName>
    <definedName name="PLANT7">#REF!</definedName>
    <definedName name="PLANTA">#REF!</definedName>
    <definedName name="PLANTASALCANTARILLADO1.1">'[5]INFORMACIÓN REFERENCIA'!$B$313:$I$324</definedName>
    <definedName name="PLANTASALCANTARILLADOTABLA1.7">'[5]INFORMACIÓN REFERENCIA'!$B$393:$C$404</definedName>
    <definedName name="PLANTASTRATAMIENTOTABLA5.1">'[5]INFORMACIÓN REFERENCIA'!$B$216:$F$220</definedName>
    <definedName name="PLANTASTRATAMIENTOTABLA5.2">#REF!</definedName>
    <definedName name="PlanVallejo">#REF!</definedName>
    <definedName name="plastocrete">[73]lisprecios!#REF!</definedName>
    <definedName name="PLASTROCRETE_DM">#REF!</definedName>
    <definedName name="Platinas">[27]HHp3!$FL$4:$FL$65536</definedName>
    <definedName name="PLATMALLT">#REF!</definedName>
    <definedName name="Plaz">#REF!</definedName>
    <definedName name="PlazAIU">#REF!</definedName>
    <definedName name="plazo" localSheetId="4">[37]Programacion!$Q$6</definedName>
    <definedName name="PLAZO">#REF!</definedName>
    <definedName name="PLAZO_CONTRACTUAL">#REF!</definedName>
    <definedName name="PlazoAIU">#REF!</definedName>
    <definedName name="PlazoE">#REF!</definedName>
    <definedName name="PlazoEnMeses">'[89]PERSONAL Y OTROS'!$D$10</definedName>
    <definedName name="Plegable">#REF!</definedName>
    <definedName name="PLOMERO">[63]PRECIOS!$B$15</definedName>
    <definedName name="PLPLUNN" localSheetId="4" hidden="1">{"TAB1",#N/A,TRUE,"GENERAL";"TAB2",#N/A,TRUE,"GENERAL";"TAB3",#N/A,TRUE,"GENERAL";"TAB4",#N/A,TRUE,"GENERAL";"TAB5",#N/A,TRUE,"GENERAL"}</definedName>
    <definedName name="PLPLUNN" hidden="1">{"TAB1",#N/A,TRUE,"GENERAL";"TAB2",#N/A,TRUE,"GENERAL";"TAB3",#N/A,TRUE,"GENERAL";"TAB4",#N/A,TRUE,"GENERAL";"TAB5",#N/A,TRUE,"GENERAL"}</definedName>
    <definedName name="PLUG" hidden="1">#REF!</definedName>
    <definedName name="PLUVIAL" localSheetId="4">#REF!</definedName>
    <definedName name="PLUVIAL">#REF!</definedName>
    <definedName name="PLUVIAL2" localSheetId="4">#REF!</definedName>
    <definedName name="PLUVIAL2">#REF!</definedName>
    <definedName name="PMT">#REF!</definedName>
    <definedName name="pntll">[237]mater!$D$56</definedName>
    <definedName name="pñ" localSheetId="4">#REF!</definedName>
    <definedName name="pñ">#REF!</definedName>
    <definedName name="po" localSheetId="4">#REF!</definedName>
    <definedName name="po">#REF!</definedName>
    <definedName name="Poblacion">#REF!</definedName>
    <definedName name="poblado">#REF!</definedName>
    <definedName name="POCETAS">#REF!</definedName>
    <definedName name="POD_LAKE">#REF!</definedName>
    <definedName name="POD_LAND">#REF!</definedName>
    <definedName name="POD_MOV">#REF!</definedName>
    <definedName name="poi" localSheetId="4">#REF!</definedName>
    <definedName name="poi">#REF!</definedName>
    <definedName name="POIL">#REF!</definedName>
    <definedName name="POIPOZOS">'[5]CALCULO POI'!$B$118:$I$154</definedName>
    <definedName name="POIUP" localSheetId="4" hidden="1">{"via1",#N/A,TRUE,"general";"via2",#N/A,TRUE,"general";"via3",#N/A,TRUE,"general"}</definedName>
    <definedName name="POIUP" hidden="1">{"via1",#N/A,TRUE,"general";"via2",#N/A,TRUE,"general";"via3",#N/A,TRUE,"general"}</definedName>
    <definedName name="POLIZA">[21]DATOS!$B$30</definedName>
    <definedName name="POLIZAS_LT">#REF!</definedName>
    <definedName name="POLIZAS_SE">#REF!</definedName>
    <definedName name="POLIZAS_TEL">#REF!</definedName>
    <definedName name="Polynomial">#REF!</definedName>
    <definedName name="POO" localSheetId="4">#REF!</definedName>
    <definedName name="POO">#REF!</definedName>
    <definedName name="popop" localSheetId="4" hidden="1">{"via1",#N/A,TRUE,"general";"via2",#N/A,TRUE,"general";"via3",#N/A,TRUE,"general"}</definedName>
    <definedName name="popop" hidden="1">{"via1",#N/A,TRUE,"general";"via2",#N/A,TRUE,"general";"via3",#N/A,TRUE,"general"}</definedName>
    <definedName name="popp" localSheetId="4" hidden="1">{"via1",#N/A,TRUE,"general";"via2",#N/A,TRUE,"general";"via3",#N/A,TRUE,"general"}</definedName>
    <definedName name="popp" hidden="1">{"via1",#N/A,TRUE,"general";"via2",#N/A,TRUE,"general";"via3",#N/A,TRUE,"general"}</definedName>
    <definedName name="POPPI">'[41] Foto 1'!#REF!</definedName>
    <definedName name="popu">#REF!</definedName>
    <definedName name="popvds" localSheetId="4" hidden="1">{"TAB1",#N/A,TRUE,"GENERAL";"TAB2",#N/A,TRUE,"GENERAL";"TAB3",#N/A,TRUE,"GENERAL";"TAB4",#N/A,TRUE,"GENERAL";"TAB5",#N/A,TRUE,"GENERAL"}</definedName>
    <definedName name="popvds" hidden="1">{"TAB1",#N/A,TRUE,"GENERAL";"TAB2",#N/A,TRUE,"GENERAL";"TAB3",#N/A,TRUE,"GENERAL";"TAB4",#N/A,TRUE,"GENERAL";"TAB5",#N/A,TRUE,"GENERAL"}</definedName>
    <definedName name="PORBARR">#REF!</definedName>
    <definedName name="porc">#REF!</definedName>
    <definedName name="PorcAdicCostoLlantasCliente">#REF!</definedName>
    <definedName name="PorcAdicCostoMtto">#REF!</definedName>
    <definedName name="PorcCostosOcultos">#REF!</definedName>
    <definedName name="PORCE">#REF!</definedName>
    <definedName name="porcEjec">#REF!</definedName>
    <definedName name="porcentaje">#REF!</definedName>
    <definedName name="PorcentajeUtilidad">'[89]COSTEO TOTAL OBRA'!$B$29</definedName>
    <definedName name="PorcentIncrem">#REF!</definedName>
    <definedName name="PorContribConduct">#REF!</definedName>
    <definedName name="PorContribImpRod">#REF!</definedName>
    <definedName name="PorContribLlantas">#REF!</definedName>
    <definedName name="PorContribMtto">#REF!</definedName>
    <definedName name="PorContribSeguro">#REF!</definedName>
    <definedName name="PorcPAAG">#REF!</definedName>
    <definedName name="PorcPuntosAdicCredito">#REF!</definedName>
    <definedName name="PorcPuntosAdicLeasing">#REF!</definedName>
    <definedName name="PorcTasaSeguroCanon">#REF!</definedName>
    <definedName name="PorcTasaSeguroCliente">#REF!</definedName>
    <definedName name="PorDecremImptosRodamto">#REF!</definedName>
    <definedName name="porDemerito1">#REF!</definedName>
    <definedName name="porDemerito10">#REF!</definedName>
    <definedName name="porDemerito11">#REF!</definedName>
    <definedName name="porDemerito2">#REF!</definedName>
    <definedName name="porDemerito3">#REF!</definedName>
    <definedName name="porDemerito4">#REF!</definedName>
    <definedName name="porDemerito5">#REF!</definedName>
    <definedName name="porDemerito6">#REF!</definedName>
    <definedName name="porDemerito7">#REF!</definedName>
    <definedName name="porDemerito8">#REF!</definedName>
    <definedName name="porDemerito9">#REF!</definedName>
    <definedName name="porDemeritoAcces">#REF!</definedName>
    <definedName name="PorDesctoTransfdoVehicClien">#REF!</definedName>
    <definedName name="PorDesctoVehicCliente">#REF!</definedName>
    <definedName name="PorDesctoVehicSurenting">#REF!</definedName>
    <definedName name="PorDesctoVehícSurenting">#REF!</definedName>
    <definedName name="PORDIV">#REF!</definedName>
    <definedName name="PorFactorIvaCanon">#REF!</definedName>
    <definedName name="PorFactPrestacConduct">#REF!</definedName>
    <definedName name="porImprevistos">#REF!</definedName>
    <definedName name="PorImpto2Xmil">#REF!</definedName>
    <definedName name="PorIncremAnualComb">#REF!</definedName>
    <definedName name="PorIncremAnualCostos">#REF!</definedName>
    <definedName name="PorIncremAnualCostos10">#REF!</definedName>
    <definedName name="PorIncremAnualCostos11">#REF!</definedName>
    <definedName name="PorIncremAnualCostos2">#REF!</definedName>
    <definedName name="PorIncremAnualCostos3">#REF!</definedName>
    <definedName name="PorIncremAnualCostos4">#REF!</definedName>
    <definedName name="PorIncremAnualCostos5">#REF!</definedName>
    <definedName name="PorIncremAnualCostos6">#REF!</definedName>
    <definedName name="PorIncremAnualCostos7">#REF!</definedName>
    <definedName name="PorIncremAnualCostos8">#REF!</definedName>
    <definedName name="PorIncremAnualCostos9">#REF!</definedName>
    <definedName name="PorIncremAnualManoObra">#REF!</definedName>
    <definedName name="PorIncreSeguro10A">#REF!</definedName>
    <definedName name="PorIncreSeguro11A">#REF!</definedName>
    <definedName name="PorIncreSeguro2A">#REF!</definedName>
    <definedName name="PorIncreSeguro3A">#REF!</definedName>
    <definedName name="PorIncreSeguro4A">#REF!</definedName>
    <definedName name="PorIncreSeguro5A">#REF!</definedName>
    <definedName name="PorIncreSeguro6A">#REF!</definedName>
    <definedName name="PorIncreSeguro7A">#REF!</definedName>
    <definedName name="PorIncreSeguro8A">#REF!</definedName>
    <definedName name="PorIncreSeguro9A">#REF!</definedName>
    <definedName name="porInsumos">#REF!</definedName>
    <definedName name="PorIvaVehic">#REF!</definedName>
    <definedName name="porManoObra">#REF!</definedName>
    <definedName name="PorMargenFuel">#REF!</definedName>
    <definedName name="PorMargenGeneral">#REF!</definedName>
    <definedName name="PorMargenGPS">#REF!</definedName>
    <definedName name="porMargenReventa">#REF!</definedName>
    <definedName name="PorMargenStandby">#REF!</definedName>
    <definedName name="PORPRIN">#REF!</definedName>
    <definedName name="PorPuntosAdicionDTF">#REF!</definedName>
    <definedName name="PorPuntosAdicServicios">#REF!</definedName>
    <definedName name="PorPuntosPromTAFondeo">#REF!</definedName>
    <definedName name="PorRetomaCliente">#REF!</definedName>
    <definedName name="PorRetomaLeasing">#REF!</definedName>
    <definedName name="porReventaCliente">#REF!</definedName>
    <definedName name="PorReventaSurenting">#REF!</definedName>
    <definedName name="PorRiesgoReventa">#REF!</definedName>
    <definedName name="PorTasaImpoPagoImptoRenta">#REF!</definedName>
    <definedName name="PorTasaMensualDesctarVPN">#REF!</definedName>
    <definedName name="PorTasaSeguro">#REF!</definedName>
    <definedName name="PorTasaSgro">#REF!</definedName>
    <definedName name="Portico">#REF!</definedName>
    <definedName name="PorUtilidadDesctoCompra">#REF!</definedName>
    <definedName name="PorUtilidadFinanciera">#REF!</definedName>
    <definedName name="POSTEDEFEN" localSheetId="4">#REF!</definedName>
    <definedName name="POSTEDEFEN">#REF!</definedName>
    <definedName name="POSTEDERFEN" localSheetId="4">#REF!</definedName>
    <definedName name="POSTEDERFEN">#REF!</definedName>
    <definedName name="pouig" localSheetId="4" hidden="1">{"via1",#N/A,TRUE,"general";"via2",#N/A,TRUE,"general";"via3",#N/A,TRUE,"general"}</definedName>
    <definedName name="pouig" hidden="1">{"via1",#N/A,TRUE,"general";"via2",#N/A,TRUE,"general";"via3",#N/A,TRUE,"general"}</definedName>
    <definedName name="POWER">#REF!</definedName>
    <definedName name="POZ">#REF!</definedName>
    <definedName name="POZO">#REF!</definedName>
    <definedName name="POZO1.2">#REF!</definedName>
    <definedName name="POZOS">#REF!</definedName>
    <definedName name="POZOSACTUAL">'[5]INFORMACIÓN REFERENCIA'!$B$23:$M$34</definedName>
    <definedName name="pozosconduccion">'[5]INFORMACIÓN REFERENCIA'!$B$122:$F$133</definedName>
    <definedName name="pp" localSheetId="4">#REF!</definedName>
    <definedName name="pp">#REF!</definedName>
    <definedName name="PPA">#REF!</definedName>
    <definedName name="ppooi" localSheetId="8" hidden="1">{"'Sheet1'!$A$1:$G$85"}</definedName>
    <definedName name="ppooi" hidden="1">{"'Sheet1'!$A$1:$G$85"}</definedName>
    <definedName name="ppp">#REF!</definedName>
    <definedName name="PPPP" localSheetId="4">#N/A</definedName>
    <definedName name="pppp">#REF!</definedName>
    <definedName name="ppppp9" localSheetId="4" hidden="1">{"via1",#N/A,TRUE,"general";"via2",#N/A,TRUE,"general";"via3",#N/A,TRUE,"general"}</definedName>
    <definedName name="ppppp9" hidden="1">{"via1",#N/A,TRUE,"general";"via2",#N/A,TRUE,"general";"via3",#N/A,TRUE,"general"}</definedName>
    <definedName name="pppppd" localSheetId="4" hidden="1">{"TAB1",#N/A,TRUE,"GENERAL";"TAB2",#N/A,TRUE,"GENERAL";"TAB3",#N/A,TRUE,"GENERAL";"TAB4",#N/A,TRUE,"GENERAL";"TAB5",#N/A,TRUE,"GENERAL"}</definedName>
    <definedName name="pppppd" hidden="1">{"TAB1",#N/A,TRUE,"GENERAL";"TAB2",#N/A,TRUE,"GENERAL";"TAB3",#N/A,TRUE,"GENERAL";"TAB4",#N/A,TRUE,"GENERAL";"TAB5",#N/A,TRUE,"GENERAL"}</definedName>
    <definedName name="pppppppppppp">#REF!</definedName>
    <definedName name="PPPPPPPPPPPPEE">#REF!</definedName>
    <definedName name="ppppppppppppppp">#REF!</definedName>
    <definedName name="PPT" hidden="1">#REF!</definedName>
    <definedName name="PPTO">[242]ANALISIS!#REF!</definedName>
    <definedName name="PPtoNorte">#REF!</definedName>
    <definedName name="pqroj" localSheetId="4" hidden="1">{"via1",#N/A,TRUE,"general";"via2",#N/A,TRUE,"general";"via3",#N/A,TRUE,"general"}</definedName>
    <definedName name="pqroj" hidden="1">{"via1",#N/A,TRUE,"general";"via2",#N/A,TRUE,"general";"via3",#N/A,TRUE,"general"}</definedName>
    <definedName name="pre" localSheetId="4">#REF!</definedName>
    <definedName name="PRE">#REF!</definedName>
    <definedName name="Precio" localSheetId="4">#REF!</definedName>
    <definedName name="Precio">#REF!</definedName>
    <definedName name="precio2">#REF!</definedName>
    <definedName name="precios" localSheetId="4">#REF!</definedName>
    <definedName name="precios">#REF!</definedName>
    <definedName name="PreciosMP">'[243]PRECIOS ACTUALIZADOS FERRASA'!$A$2:$D$1316</definedName>
    <definedName name="PRED_SE">#REF!</definedName>
    <definedName name="PRED_TEL">#REF!</definedName>
    <definedName name="PRELIMINAR">#REF!</definedName>
    <definedName name="PRELIMINARES">#REF!</definedName>
    <definedName name="PRES">#REF!</definedName>
    <definedName name="PREST" localSheetId="4">[37]precios!$D$178</definedName>
    <definedName name="prest">#REF!</definedName>
    <definedName name="prestaciones" localSheetId="4">[114]DATOS!$B$14</definedName>
    <definedName name="prestaciones">#REF!</definedName>
    <definedName name="Prestaciones_sociales" localSheetId="4">'[77]P.S.'!$C$33</definedName>
    <definedName name="Prestaciones_sociales">#N/A</definedName>
    <definedName name="PrestacionesSeguridadOtros">[89]FM!$E$8:$E$22</definedName>
    <definedName name="PRESTTOT">#REF!</definedName>
    <definedName name="Presu">'[5]CALCULO POI'!#REF!</definedName>
    <definedName name="PRESUP">#REF!</definedName>
    <definedName name="Presupuest">#REF!</definedName>
    <definedName name="PRESUPUESTADO">#REF!</definedName>
    <definedName name="PRESUPUESTO" localSheetId="4">#REF!</definedName>
    <definedName name="presupuesto">#REF!</definedName>
    <definedName name="PRESUPUESTO2">#REF!</definedName>
    <definedName name="presupuestocementerio">#REF!</definedName>
    <definedName name="presupuestopavimento">#REF!</definedName>
    <definedName name="PResupuestos">'[244]CtaGeneral-A'!$F$12:$AH$131</definedName>
    <definedName name="PREUGA">#REF!</definedName>
    <definedName name="PrevFleet">#REF!</definedName>
    <definedName name="PRICES_FIRM">#REF!</definedName>
    <definedName name="primer" localSheetId="4">'[65]ESTADO RED'!#REF!</definedName>
    <definedName name="PRIMER" hidden="1">{"via1",#N/A,TRUE,"general";"via2",#N/A,TRUE,"general";"via3",#N/A,TRUE,"general"}</definedName>
    <definedName name="PRIMERO">#REF!</definedName>
    <definedName name="PRIMET" localSheetId="4" hidden="1">{"TAB1",#N/A,TRUE,"GENERAL";"TAB2",#N/A,TRUE,"GENERAL";"TAB3",#N/A,TRUE,"GENERAL";"TAB4",#N/A,TRUE,"GENERAL";"TAB5",#N/A,TRUE,"GENERAL"}</definedName>
    <definedName name="PRIMET" hidden="1">{"TAB1",#N/A,TRUE,"GENERAL";"TAB2",#N/A,TRUE,"GENERAL";"TAB3",#N/A,TRUE,"GENERAL";"TAB4",#N/A,TRUE,"GENERAL";"TAB5",#N/A,TRUE,"GENERAL"}</definedName>
    <definedName name="Princ" localSheetId="4">#REF!</definedName>
    <definedName name="Princ">#REF!</definedName>
    <definedName name="PRINT_AREA">#N/A</definedName>
    <definedName name="PRINT_AREA_MI" localSheetId="4">#REF!</definedName>
    <definedName name="PRINT_AREA_MI">#REF!</definedName>
    <definedName name="Print_Area_Reset" localSheetId="4">OFFSET(CONCRETOS!Full_Print,0,0,Last_Row)</definedName>
    <definedName name="Print_Area_Reset">OFFSET(Full_Print,0,0,Last_Row)</definedName>
    <definedName name="PRINT_TITLES">#N/A</definedName>
    <definedName name="PRINT_TITLES_MI">#N/A</definedName>
    <definedName name="Print_Titles2">#N/A</definedName>
    <definedName name="PRINT2">[245]Report!#REF!</definedName>
    <definedName name="PrintEnd" hidden="1">#REF!</definedName>
    <definedName name="PrintStart" hidden="1">#REF!</definedName>
    <definedName name="Printt_Areaa">#N/A</definedName>
    <definedName name="Printt_Titless">#N/A</definedName>
    <definedName name="PrintTitle">#REF!</definedName>
    <definedName name="Prioridad">[246]Sheet1!$D$2:$D$4</definedName>
    <definedName name="PROC">#REF!</definedName>
    <definedName name="PROCESO" localSheetId="4">#REF!</definedName>
    <definedName name="proceso">#REF!</definedName>
    <definedName name="prod" localSheetId="4">[19]Gastos!#REF!</definedName>
    <definedName name="prod">#REF!</definedName>
    <definedName name="prod1">[19]Gastos!#REF!</definedName>
    <definedName name="prod98">[19]Gastos!#REF!</definedName>
    <definedName name="prodcal">[19]Gastos!#REF!</definedName>
    <definedName name="prodeco">[247]LISTAS!#REF!</definedName>
    <definedName name="prodhati">[19]Gastos!#REF!</definedName>
    <definedName name="PRODUCCIONACTUAL">'[5]INFORMACIÓN REFERENCIA'!$B$8:$C$19</definedName>
    <definedName name="PRODUCTCARB">#REF!</definedName>
    <definedName name="PRODUCTEST">#REF!</definedName>
    <definedName name="producto">#REF!</definedName>
    <definedName name="PROF">#REF!</definedName>
    <definedName name="Profesional">'[89]PERSONAL Y OTROS'!$P$12</definedName>
    <definedName name="ProfHR">#REF!</definedName>
    <definedName name="PrOfic">#REF!</definedName>
    <definedName name="profit_margin">#REF!</definedName>
    <definedName name="Profundidad">#REF!</definedName>
    <definedName name="PROGRAMA" localSheetId="4">'[91]ITEMS RESUMIDOS'!$A$2:$A$34</definedName>
    <definedName name="programa">#REF!</definedName>
    <definedName name="programainv" localSheetId="4">CONCRETOS!ERR</definedName>
    <definedName name="programainv">[0]!err</definedName>
    <definedName name="programainv_1">"[0]!err"</definedName>
    <definedName name="programainv_10">#NAME?</definedName>
    <definedName name="programainv_3">#NAME?</definedName>
    <definedName name="programainv_4">#NAME?</definedName>
    <definedName name="programainv_5">#NAME?</definedName>
    <definedName name="programainv_6">#NAME?</definedName>
    <definedName name="programainv_7">#NAME?</definedName>
    <definedName name="programainv_8">#NAME?</definedName>
    <definedName name="programainv_9">#NAME?</definedName>
    <definedName name="Project">#REF!</definedName>
    <definedName name="PROJECT_CURRENCY">#REF!</definedName>
    <definedName name="Project_Name">#REF!</definedName>
    <definedName name="Project_name_1">#REF!</definedName>
    <definedName name="Project_name_2">#REF!</definedName>
    <definedName name="PROPO" localSheetId="4">#REF!</definedName>
    <definedName name="PROPO">#REF!</definedName>
    <definedName name="PROPONE">#REF!</definedName>
    <definedName name="Proponente" localSheetId="4">#REF!</definedName>
    <definedName name="Proponente">#REF!</definedName>
    <definedName name="prospfyu">#REF!</definedName>
    <definedName name="prospindic">#REF!</definedName>
    <definedName name="PROTCAT">[39]MATERIALES!$F$45</definedName>
    <definedName name="PROTUBE">[39]EQUIPO!$F$213</definedName>
    <definedName name="Prov">#REF!</definedName>
    <definedName name="PROVISIONALES" hidden="1">#REF!</definedName>
    <definedName name="PROY" localSheetId="4">#REF!</definedName>
    <definedName name="PROY">#REF!</definedName>
    <definedName name="PROYECCION">#REF!</definedName>
    <definedName name="PROYECCIONDEMANDATABLA1">[5]DEMANDABASEAND!$B$7:$F$19</definedName>
    <definedName name="proyecto" localSheetId="4" hidden="1">{TRUE,TRUE,-0.8,-17,618,378,FALSE,FALSE,TRUE,TRUE,0,33,#N/A,89,#N/A,14.5641025641026,175.058823529412,1,FALSE,FALSE,3,TRUE,1,FALSE,75,"Swvu.oil.","ACwvu.oil.",#N/A,FALSE,FALSE,0.196850393700787,0.196850393700787,0.196850393700787,0.196850393700787,2,"","",TRUE,TRUE,FALSE,FALSE,1,#N/A,1,1,"=R1C1:R248C39",FALSE,"Rwvu.oil.","Cwvu.oil.",FALSE,FALSE,FALSE,1,600,600,FALSE,FALSE,TRUE,TRUE,TRUE}</definedName>
    <definedName name="proyecto">#REF!</definedName>
    <definedName name="PROYECTO__OBRAS_VARIAS_EN_LA_ESCUELA_CONTRAINCENDIO">#N/A</definedName>
    <definedName name="PROYECTOS">[5]REFERENCIAS!$A$3:$F$25</definedName>
    <definedName name="prs" hidden="1">{#N/A,#N/A,FALSE,"310.1";#N/A,#N/A,FALSE,"321.1";#N/A,#N/A,FALSE,"320.3";#N/A,#N/A,FALSE,"330.1"}</definedName>
    <definedName name="prueba" localSheetId="4">#REF!</definedName>
    <definedName name="PRUEBA">#N/A</definedName>
    <definedName name="prueba1">#REF!</definedName>
    <definedName name="PRUEBA2" localSheetId="4">#N/A</definedName>
    <definedName name="PRUEBA2">#REF!</definedName>
    <definedName name="PRUEBAS">#N/A</definedName>
    <definedName name="PRUEBHID">[39]EQUIPO!$F$332</definedName>
    <definedName name="PRUEINI">#REF!</definedName>
    <definedName name="ps">#REF!</definedName>
    <definedName name="PST">#REF!</definedName>
    <definedName name="PSTRESS_RELIEVI">#REF!</definedName>
    <definedName name="PSV">'[39]MANO DE OBRA'!$F$242</definedName>
    <definedName name="PT">#REF!</definedName>
    <definedName name="PTAJE">#REF!</definedName>
    <definedName name="PTLLC">'[45]Pantalla contencion'!$A$8:$F$9</definedName>
    <definedName name="ptmtlcbñ">[237]mater!$I$175</definedName>
    <definedName name="ptope" localSheetId="4" hidden="1">{"TAB1",#N/A,TRUE,"GENERAL";"TAB2",#N/A,TRUE,"GENERAL";"TAB3",#N/A,TRUE,"GENERAL";"TAB4",#N/A,TRUE,"GENERAL";"TAB5",#N/A,TRUE,"GENERAL"}</definedName>
    <definedName name="ptope" hidden="1">{"TAB1",#N/A,TRUE,"GENERAL";"TAB2",#N/A,TRUE,"GENERAL";"TAB3",#N/A,TRUE,"GENERAL";"TAB4",#N/A,TRUE,"GENERAL";"TAB5",#N/A,TRUE,"GENERAL"}</definedName>
    <definedName name="ptopes" localSheetId="4" hidden="1">{"via1",#N/A,TRUE,"general";"via2",#N/A,TRUE,"general";"via3",#N/A,TRUE,"general"}</definedName>
    <definedName name="ptopes" hidden="1">{"via1",#N/A,TRUE,"general";"via2",#N/A,TRUE,"general";"via3",#N/A,TRUE,"general"}</definedName>
    <definedName name="PTTO">#REF!</definedName>
    <definedName name="PTTTT" hidden="1">{#N/A,#N/A,TRUE,"INGENIERIA";#N/A,#N/A,TRUE,"COMPRAS";#N/A,#N/A,TRUE,"DIRECCION";#N/A,#N/A,TRUE,"RESUMEN"}</definedName>
    <definedName name="PU">#REF!</definedName>
    <definedName name="PUC">[37]PUC!$A$12:$B$172</definedName>
    <definedName name="puertas">#REF!</definedName>
    <definedName name="Pulidora">'[77]L. MAT.'!#REF!</definedName>
    <definedName name="PUMP_N2">#REF!</definedName>
    <definedName name="PUMP10K_LAKE">#REF!</definedName>
    <definedName name="PUMP2000_MOV">#REF!</definedName>
    <definedName name="PUMP2K_LAND">#REF!</definedName>
    <definedName name="PUMP2K_MOV">#REF!</definedName>
    <definedName name="PUMP4K_LAKE">#REF!</definedName>
    <definedName name="PUMP5K_LAKE">#REF!</definedName>
    <definedName name="PUMP6K_LAKE">#REF!</definedName>
    <definedName name="PUMP8K_LAKE">#REF!</definedName>
    <definedName name="PUNTILLA">#REF!</definedName>
    <definedName name="Punto">#REF!</definedName>
    <definedName name="PuntosRentabilidad">#REF!</definedName>
    <definedName name="Purchase">#REF!</definedName>
    <definedName name="PUT" localSheetId="4">'[120]I1,1'!$H$58</definedName>
    <definedName name="PUT">#REF!</definedName>
    <definedName name="PW">#REF!</definedName>
    <definedName name="pyg" hidden="1">{#N/A,#N/A,FALSE,"Costos Productos 6A";#N/A,#N/A,FALSE,"Costo Unitario Total H-94-12"}</definedName>
    <definedName name="PYGAJ" hidden="1">{#N/A,#N/A,FALSE,"VOL695";#N/A,#N/A,FALSE,"anexo1";#N/A,#N/A,FALSE,"anexo2";#N/A,#N/A,FALSE,"anexo3";#N/A,#N/A,FALSE,"anexo4";#N/A,#N/A,FALSE,"anexo5a";#N/A,#N/A,FALSE,"anexo5b";#N/A,#N/A,FALSE,"anexo6a";#N/A,#N/A,FALSE,"anexo6a";#N/A,#N/A,FALSE,"anexo6c";#N/A,#N/A,FALSE,"anexo7a";#N/A,#N/A,FALSE,"anexo7b";#N/A,#N/A,FALSE,"anexo7c"}</definedName>
    <definedName name="PYGCON" hidden="1">{#N/A,#N/A,FALSE,"Costos Productos 6A";#N/A,#N/A,FALSE,"Costo Unitario Total H-94-12"}</definedName>
    <definedName name="PYGCONTABLE" hidden="1">{#N/A,#N/A,FALSE,"Costos Productos 6A";#N/A,#N/A,FALSE,"Costo Unitario Total H-94-12"}</definedName>
    <definedName name="PYGCONTBLCRUDO" hidden="1">{#N/A,#N/A,FALSE,"Costos Productos 6A";#N/A,#N/A,FALSE,"Costo Unitario Total H-94-12"}</definedName>
    <definedName name="PYGCONTPTO" hidden="1">{#N/A,#N/A,FALSE,"Costos Productos 6A";#N/A,#N/A,FALSE,"Costo Unitario Total H-94-12"}</definedName>
    <definedName name="PYGGRCAJ" hidden="1">{#N/A,#N/A,FALSE,"Costos Productos 6A";#N/A,#N/A,FALSE,"Costo Unitario Total H-94-12"}</definedName>
    <definedName name="PYGHGRC" hidden="1">{#N/A,#N/A,FALSE,"Costos Productos 6A";#N/A,#N/A,FALSE,"Costo Unitario Total H-94-12"}</definedName>
    <definedName name="PYGRC" hidden="1">{#N/A,#N/A,FALSE,"VOL695";#N/A,#N/A,FALSE,"anexo1";#N/A,#N/A,FALSE,"anexo2";#N/A,#N/A,FALSE,"anexo3";#N/A,#N/A,FALSE,"anexo4";#N/A,#N/A,FALSE,"anexo5a";#N/A,#N/A,FALSE,"anexo5b";#N/A,#N/A,FALSE,"anexo6a";#N/A,#N/A,FALSE,"anexo6a";#N/A,#N/A,FALSE,"anexo6c";#N/A,#N/A,FALSE,"anexo7a";#N/A,#N/A,FALSE,"anexo7b";#N/A,#N/A,FALSE,"anexo7c"}</definedName>
    <definedName name="q" localSheetId="4">#REF!</definedName>
    <definedName name="q" hidden="1">{"via1",#N/A,TRUE,"general";"via2",#N/A,TRUE,"general";"via3",#N/A,TRUE,"general"}</definedName>
    <definedName name="Q_Qo" localSheetId="4">'[248]Q-Qo'!$1:$1048576</definedName>
    <definedName name="Q_Qo">#REF!</definedName>
    <definedName name="q1q1q" localSheetId="4" hidden="1">{"via1",#N/A,TRUE,"general";"via2",#N/A,TRUE,"general";"via3",#N/A,TRUE,"general"}</definedName>
    <definedName name="q1q1q" hidden="1">{"via1",#N/A,TRUE,"general";"via2",#N/A,TRUE,"general";"via3",#N/A,TRUE,"general"}</definedName>
    <definedName name="qaedtguj" localSheetId="4" hidden="1">{"via1",#N/A,TRUE,"general";"via2",#N/A,TRUE,"general";"via3",#N/A,TRUE,"general"}</definedName>
    <definedName name="qaedtguj" hidden="1">{"via1",#N/A,TRUE,"general";"via2",#N/A,TRUE,"general";"via3",#N/A,TRUE,"general"}</definedName>
    <definedName name="QAQSWS" localSheetId="4" hidden="1">{"via1",#N/A,TRUE,"general";"via2",#N/A,TRUE,"general";"via3",#N/A,TRUE,"general"}</definedName>
    <definedName name="QAQSWS" hidden="1">{"via1",#N/A,TRUE,"general";"via2",#N/A,TRUE,"general";"via3",#N/A,TRUE,"general"}</definedName>
    <definedName name="qaqwwxcr" localSheetId="4" hidden="1">{"via1",#N/A,TRUE,"general";"via2",#N/A,TRUE,"general";"via3",#N/A,TRUE,"general"}</definedName>
    <definedName name="qaqwwxcr" hidden="1">{"via1",#N/A,TRUE,"general";"via2",#N/A,TRUE,"general";"via3",#N/A,TRUE,"general"}</definedName>
    <definedName name="qaz">#REF!</definedName>
    <definedName name="qc_h" hidden="1">{"krl1",#N/A,FALSE,"kr";"krl2",#N/A,FALSE,"kr";"compara",#N/A,FALSE,"kr";"desconp1",#N/A,FALSE,"kr";"desconp12",#N/A,FALSE,"kr";"krnp1",#N/A,FALSE,"kr";"krnp2",#N/A,FALSE,"kr";"krp12avg",#N/A,FALSE,"kr";"krp1avg",#N/A,FALSE,"kr"}</definedName>
    <definedName name="QE">[170]TARIF2002!#REF!</definedName>
    <definedName name="QE_TE">[170]TARIF2002!#REF!</definedName>
    <definedName name="qedcd" localSheetId="4" hidden="1">{"via1",#N/A,TRUE,"general";"via2",#N/A,TRUE,"general";"via3",#N/A,TRUE,"general"}</definedName>
    <definedName name="qedcd" hidden="1">{"via1",#N/A,TRUE,"general";"via2",#N/A,TRUE,"general";"via3",#N/A,TRUE,"general"}</definedName>
    <definedName name="qedqed">#REF!</definedName>
    <definedName name="qefdr">#REF!</definedName>
    <definedName name="qeqewe" localSheetId="4" hidden="1">{"TAB1",#N/A,TRUE,"GENERAL";"TAB2",#N/A,TRUE,"GENERAL";"TAB3",#N/A,TRUE,"GENERAL";"TAB4",#N/A,TRUE,"GENERAL";"TAB5",#N/A,TRUE,"GENERAL"}</definedName>
    <definedName name="qeqewe" hidden="1">{"TAB1",#N/A,TRUE,"GENERAL";"TAB2",#N/A,TRUE,"GENERAL";"TAB3",#N/A,TRUE,"GENERAL";"TAB4",#N/A,TRUE,"GENERAL";"TAB5",#N/A,TRUE,"GENERAL"}</definedName>
    <definedName name="qewj" localSheetId="4" hidden="1">{"via1",#N/A,TRUE,"general";"via2",#N/A,TRUE,"general";"via3",#N/A,TRUE,"general"}</definedName>
    <definedName name="qewj" hidden="1">{"via1",#N/A,TRUE,"general";"via2",#N/A,TRUE,"general";"via3",#N/A,TRUE,"general"}</definedName>
    <definedName name="QI">[170]TARIF2002!#REF!</definedName>
    <definedName name="QI_TI">[170]TARIF2002!#REF!</definedName>
    <definedName name="qm">#REF!</definedName>
    <definedName name="QMAX">[156]CALCULOS!$A$3</definedName>
    <definedName name="qmaxdesarenador">#REF!</definedName>
    <definedName name="QMAXDIARIO">'[5]CALCULO POI'!$B$118:$C$154</definedName>
    <definedName name="Qmed">#REF!</definedName>
    <definedName name="QMIN">#REF!</definedName>
    <definedName name="qmindesarenador">#REF!</definedName>
    <definedName name="QN">[170]TARIF2002!#REF!</definedName>
    <definedName name="QN_QI">[170]TARIF2002!#REF!</definedName>
    <definedName name="QNS">[249]TARIF2002!#REF!</definedName>
    <definedName name="QPROM">[5]TARIFAS!$C$570</definedName>
    <definedName name="qq" localSheetId="4">#REF!</definedName>
    <definedName name="qq">#REF!</definedName>
    <definedName name="QQ_1">"[0]!err"</definedName>
    <definedName name="qqq" localSheetId="4">#REF!</definedName>
    <definedName name="QQQ">#REF!</definedName>
    <definedName name="QQQQ" hidden="1">#REF!</definedName>
    <definedName name="qqqqqqq" localSheetId="4">#REF!</definedName>
    <definedName name="qqqqqqq">#REF!</definedName>
    <definedName name="QQQQQQQQQQQQQQ">#N/A</definedName>
    <definedName name="qqqqqqqqqqqqqqqq">#REF!</definedName>
    <definedName name="qqqqqw" localSheetId="4" hidden="1">{"via1",#N/A,TRUE,"general";"via2",#N/A,TRUE,"general";"via3",#N/A,TRUE,"general"}</definedName>
    <definedName name="qqqqqw" hidden="1">{"via1",#N/A,TRUE,"general";"via2",#N/A,TRUE,"general";"via3",#N/A,TRUE,"general"}</definedName>
    <definedName name="QR" hidden="1">{#N/A,#N/A,FALSE,"Costos Productos 6A";#N/A,#N/A,FALSE,"Costo Unitario Total H-94-12"}</definedName>
    <definedName name="QRS">#REF!</definedName>
    <definedName name="qryVentasxOficina">#REF!</definedName>
    <definedName name="qsqw">#REF!</definedName>
    <definedName name="QT" hidden="1">{#N/A,#N/A,FALSE,"Costos Productos 6A";#N/A,#N/A,FALSE,"Costo Unitario Total H-94-12"}</definedName>
    <definedName name="QU" hidden="1">{#N/A,#N/A,FALSE,"Costos Productos 6A";#N/A,#N/A,FALSE,"Costo Unitario Total H-94-12"}</definedName>
    <definedName name="Quality_PvT">#REF!</definedName>
    <definedName name="QualityF">#REF!</definedName>
    <definedName name="quantity">#REF!</definedName>
    <definedName name="QUIM">#REF!</definedName>
    <definedName name="QUIM_FBC">#REF!</definedName>
    <definedName name="QUIMICOSTABLA1.3.1">'[5]CALCULO COSTOS DE OPERACIÓN'!$B$176:$J$211</definedName>
    <definedName name="QUIPO">#REF!</definedName>
    <definedName name="QUIPOITEMS">#REF!</definedName>
    <definedName name="QUIPOTIT">#REF!</definedName>
    <definedName name="qw" localSheetId="4">#REF!</definedName>
    <definedName name="qw" hidden="1">{"via1",#N/A,TRUE,"general";"via2",#N/A,TRUE,"general";"via3",#N/A,TRUE,"general"}</definedName>
    <definedName name="qwaesrdctfgv">#N/A</definedName>
    <definedName name="qwdas2" localSheetId="4" hidden="1">{"via1",#N/A,TRUE,"general";"via2",#N/A,TRUE,"general";"via3",#N/A,TRUE,"general"}</definedName>
    <definedName name="qwdas2" hidden="1">{"via1",#N/A,TRUE,"general";"via2",#N/A,TRUE,"general";"via3",#N/A,TRUE,"general"}</definedName>
    <definedName name="qwde">#REF!</definedName>
    <definedName name="QWE" hidden="1">'[15]ETAPA 50 SMMLV'!#REF!</definedName>
    <definedName name="qweqe" localSheetId="4" hidden="1">{"TAB1",#N/A,TRUE,"GENERAL";"TAB2",#N/A,TRUE,"GENERAL";"TAB3",#N/A,TRUE,"GENERAL";"TAB4",#N/A,TRUE,"GENERAL";"TAB5",#N/A,TRUE,"GENERAL"}</definedName>
    <definedName name="qweqe" hidden="1">{"TAB1",#N/A,TRUE,"GENERAL";"TAB2",#N/A,TRUE,"GENERAL";"TAB3",#N/A,TRUE,"GENERAL";"TAB4",#N/A,TRUE,"GENERAL";"TAB5",#N/A,TRUE,"GENERAL"}</definedName>
    <definedName name="QWEQW">#REF!</definedName>
    <definedName name="QWERTY">[0]!err</definedName>
    <definedName name="qwewertet" hidden="1">{#N/A,#N/A,TRUE,"1842CWN0"}</definedName>
    <definedName name="qwqw">#REF!</definedName>
    <definedName name="qwqwas">#REF!</definedName>
    <definedName name="qwqwqwj" localSheetId="4" hidden="1">{"TAB1",#N/A,TRUE,"GENERAL";"TAB2",#N/A,TRUE,"GENERAL";"TAB3",#N/A,TRUE,"GENERAL";"TAB4",#N/A,TRUE,"GENERAL";"TAB5",#N/A,TRUE,"GENERAL"}</definedName>
    <definedName name="qwqwqwj" hidden="1">{"TAB1",#N/A,TRUE,"GENERAL";"TAB2",#N/A,TRUE,"GENERAL";"TAB3",#N/A,TRUE,"GENERAL";"TAB4",#N/A,TRUE,"GENERAL";"TAB5",#N/A,TRUE,"GENERAL"}</definedName>
    <definedName name="QXPORT">#REF!</definedName>
    <definedName name="R.1">#REF!</definedName>
    <definedName name="R.10">#REF!</definedName>
    <definedName name="R.11">#REF!</definedName>
    <definedName name="R.12">#REF!</definedName>
    <definedName name="R.13">#REF!</definedName>
    <definedName name="R.14">#REF!</definedName>
    <definedName name="R.15">#REF!</definedName>
    <definedName name="R.16">#REF!</definedName>
    <definedName name="R.17">#REF!</definedName>
    <definedName name="R.18">#REF!</definedName>
    <definedName name="R.19">#REF!</definedName>
    <definedName name="R.2">#REF!</definedName>
    <definedName name="R.3">#REF!</definedName>
    <definedName name="R.4">#REF!</definedName>
    <definedName name="R.5">#REF!</definedName>
    <definedName name="R.6">#REF!</definedName>
    <definedName name="R.7">#REF!</definedName>
    <definedName name="R.8">#REF!</definedName>
    <definedName name="R.9">#REF!</definedName>
    <definedName name="r.CashFlow" hidden="1">#REF!</definedName>
    <definedName name="r.Leverage" hidden="1">#REF!</definedName>
    <definedName name="r.Liquidity" hidden="1">#REF!</definedName>
    <definedName name="r.Market" hidden="1">#REF!</definedName>
    <definedName name="r.Profitability" hidden="1">#REF!</definedName>
    <definedName name="r.Summary" hidden="1">#REF!</definedName>
    <definedName name="R_2">#REF!</definedName>
    <definedName name="R_c">#REF!</definedName>
    <definedName name="R_d">#REF!</definedName>
    <definedName name="Ra">#REF!</definedName>
    <definedName name="RA1.001" localSheetId="4">#REF!</definedName>
    <definedName name="RA1.001">#REF!</definedName>
    <definedName name="RA1.002" localSheetId="4">#REF!</definedName>
    <definedName name="RA1.002">#REF!</definedName>
    <definedName name="RA1.003" localSheetId="4">#REF!</definedName>
    <definedName name="RA1.003">#REF!</definedName>
    <definedName name="RA1.004" localSheetId="4">#REF!</definedName>
    <definedName name="RA1.004">#REF!</definedName>
    <definedName name="RA1.006" localSheetId="4">#REF!</definedName>
    <definedName name="RA1.006">#REF!</definedName>
    <definedName name="RA1.010" localSheetId="4">#REF!</definedName>
    <definedName name="RA1.010">#REF!</definedName>
    <definedName name="RA1.011" localSheetId="4">#REF!</definedName>
    <definedName name="RA1.011">#REF!</definedName>
    <definedName name="RA1.011.CABLE" localSheetId="4">#REF!</definedName>
    <definedName name="RA1.011.CABLE">#REF!</definedName>
    <definedName name="RA1.012" localSheetId="4">#REF!</definedName>
    <definedName name="RA1.012">#REF!</definedName>
    <definedName name="RA1.012.CABLE" localSheetId="4">#REF!</definedName>
    <definedName name="RA1.012.CABLE">#REF!</definedName>
    <definedName name="RA1.013" localSheetId="4">#REF!</definedName>
    <definedName name="RA1.013">#REF!</definedName>
    <definedName name="RA1.013.CABLE" localSheetId="4">#REF!</definedName>
    <definedName name="RA1.013.CABLE">#REF!</definedName>
    <definedName name="RA1.014" localSheetId="4">#REF!</definedName>
    <definedName name="RA1.014">#REF!</definedName>
    <definedName name="RA1.014.CABLE" localSheetId="4">#REF!</definedName>
    <definedName name="RA1.014.CABLE">#REF!</definedName>
    <definedName name="RA1.019" localSheetId="4">#REF!</definedName>
    <definedName name="RA1.019">#REF!</definedName>
    <definedName name="RA1.019.COMPLETA" localSheetId="4">#REF!</definedName>
    <definedName name="RA1.019.COMPLETA">#REF!</definedName>
    <definedName name="RA1.021.2400" localSheetId="4">#REF!</definedName>
    <definedName name="RA1.021.2400">#REF!</definedName>
    <definedName name="RA1.022.2400" localSheetId="4">#REF!</definedName>
    <definedName name="RA1.022.2400">#REF!</definedName>
    <definedName name="RA1.023.2400" localSheetId="4">#REF!</definedName>
    <definedName name="RA1.023.2400">#REF!</definedName>
    <definedName name="RA1.024.2400" localSheetId="4">#REF!</definedName>
    <definedName name="RA1.024.2400">#REF!</definedName>
    <definedName name="RA1.031" localSheetId="4">#REF!</definedName>
    <definedName name="RA1.031">#REF!</definedName>
    <definedName name="RA1.032" localSheetId="4">#REF!</definedName>
    <definedName name="RA1.032">#REF!</definedName>
    <definedName name="RA1.033" localSheetId="4">#REF!</definedName>
    <definedName name="RA1.033">#REF!</definedName>
    <definedName name="RA1.034" localSheetId="4">#REF!</definedName>
    <definedName name="RA1.034">#REF!</definedName>
    <definedName name="RA1.051" localSheetId="4">#REF!</definedName>
    <definedName name="RA1.051">#REF!</definedName>
    <definedName name="RA1.052" localSheetId="4">#REF!</definedName>
    <definedName name="RA1.052">#REF!</definedName>
    <definedName name="RA1.073" localSheetId="4">#REF!</definedName>
    <definedName name="RA1.073">#REF!</definedName>
    <definedName name="RA1.074" localSheetId="4">#REF!</definedName>
    <definedName name="RA1.074">#REF!</definedName>
    <definedName name="raa">#REF!</definedName>
    <definedName name="RAADDV">#REF!</definedName>
    <definedName name="rack">#REF!</definedName>
    <definedName name="RACK1">#REF!</definedName>
    <definedName name="radianes">#REF!</definedName>
    <definedName name="radio">'[250]Acero Filtro Anaerobio'!$B$3</definedName>
    <definedName name="radio2">'[250]Acero Filtro Anaerobio'!$B$51</definedName>
    <definedName name="RAJON">#REF!</definedName>
    <definedName name="rango">#REF!</definedName>
    <definedName name="RANGO_FECHA">#REF!</definedName>
    <definedName name="rangofin">#REF!,#REF!</definedName>
    <definedName name="RANGOIMPRESION">#REF!</definedName>
    <definedName name="RangoPrest">#REF!</definedName>
    <definedName name="rata">#REF!</definedName>
    <definedName name="Rate1">[251]Summary!$D$6</definedName>
    <definedName name="rate2">[251]Summary!$D$7</definedName>
    <definedName name="ratio">#REF!</definedName>
    <definedName name="Rb">#REF!</definedName>
    <definedName name="RCindPresup">#REF!</definedName>
    <definedName name="Rd">#REF!</definedName>
    <definedName name="RD_CP">'[252]Working Cap Movemts'!#REF!</definedName>
    <definedName name="RD_CP_VL">'[252]Working Cap Movemts'!#REF!</definedName>
    <definedName name="RDDV">#REF!</definedName>
    <definedName name="RDN">#REF!</definedName>
    <definedName name="rdq">#REF!</definedName>
    <definedName name="rds" localSheetId="4">#REF!</definedName>
    <definedName name="rds">#REF!</definedName>
    <definedName name="Re">#REF!</definedName>
    <definedName name="RE4NTA" localSheetId="4">[99]EQUIPOS!$D$8</definedName>
    <definedName name="RE4NTA">#REF!</definedName>
    <definedName name="Reactores">[27]HHp3!$FC$4:$FC$65536</definedName>
    <definedName name="REBISEL">[39]EQUIPO!#REF!</definedName>
    <definedName name="rec">[253]Propuesta!#REF!</definedName>
    <definedName name="RECEBO">#REF!</definedName>
    <definedName name="Recurso" localSheetId="4">[246]Sheet1!$B$2:$B$3</definedName>
    <definedName name="RECURSO">#REF!</definedName>
    <definedName name="RECURSOS">#REF!</definedName>
    <definedName name="RECURSOS2014">#REF!</definedName>
    <definedName name="REDESALCANTARILLADOTABLA1.2">'[5]INFORMACIÓN REFERENCIA'!$B$330:$F$341</definedName>
    <definedName name="REDESALCANTARILLADOTABLA1.4">'[5]INFORMACIÓN REFERENCIA'!$B$352:$F$364</definedName>
    <definedName name="REDESALCANTARILLADOTABLA1.5">#REF!</definedName>
    <definedName name="REDESTABLA6.1">'[5]INFORMACIÓN REFERENCIA'!$B$245:$E$256</definedName>
    <definedName name="REDESTABLA6.2">'[5]INFORMACIÓN REFERENCIA'!$B$260:$K$272</definedName>
    <definedName name="REDESTABLA6.3">'[5]INFORMACIÓN REFERENCIA'!$B$276:$C$287</definedName>
    <definedName name="REDEX108">[39]Hoja3!$F$986</definedName>
    <definedName name="REDEX43">[39]Hoja3!$F$906</definedName>
    <definedName name="REDEX84">[39]Hoja3!$F$946</definedName>
    <definedName name="REDUCCION_3__x_2">#REF!</definedName>
    <definedName name="REDUCCION_4__x_3">#REF!</definedName>
    <definedName name="REF" localSheetId="4">#REF!</definedName>
    <definedName name="REF">#REF!</definedName>
    <definedName name="REFERENCIA">#REF!</definedName>
    <definedName name="REFERENCIAPROYECTOS">[5]REFERENCIAS!$A$3:$F$24</definedName>
    <definedName name="REFMAR">#REF!</definedName>
    <definedName name="REG" localSheetId="4">#REF!</definedName>
    <definedName name="REG">#REF!&gt;2.5</definedName>
    <definedName name="REGALIAS">#REF!</definedName>
    <definedName name="REGBT">#N/A</definedName>
    <definedName name="rege" localSheetId="4" hidden="1">{"TAB1",#N/A,TRUE,"GENERAL";"TAB2",#N/A,TRUE,"GENERAL";"TAB3",#N/A,TRUE,"GENERAL";"TAB4",#N/A,TRUE,"GENERAL";"TAB5",#N/A,TRUE,"GENERAL"}</definedName>
    <definedName name="rege" hidden="1">{"TAB1",#N/A,TRUE,"GENERAL";"TAB2",#N/A,TRUE,"GENERAL";"TAB3",#N/A,TRUE,"GENERAL";"TAB4",#N/A,TRUE,"GENERAL";"TAB5",#N/A,TRUE,"GENERAL"}</definedName>
    <definedName name="regional" localSheetId="4">[103]CARRETERAS!$A$2</definedName>
    <definedName name="regional">#REF!</definedName>
    <definedName name="regiones">#REF!</definedName>
    <definedName name="regresd" localSheetId="4" hidden="1">{"TAB1",#N/A,TRUE,"GENERAL";"TAB2",#N/A,TRUE,"GENERAL";"TAB3",#N/A,TRUE,"GENERAL";"TAB4",#N/A,TRUE,"GENERAL";"TAB5",#N/A,TRUE,"GENERAL"}</definedName>
    <definedName name="regresd" hidden="1">{"TAB1",#N/A,TRUE,"GENERAL";"TAB2",#N/A,TRUE,"GENERAL";"TAB3",#N/A,TRUE,"GENERAL";"TAB4",#N/A,TRUE,"GENERAL";"TAB5",#N/A,TRUE,"GENERAL"}</definedName>
    <definedName name="regthio" localSheetId="4" hidden="1">{"TAB1",#N/A,TRUE,"GENERAL";"TAB2",#N/A,TRUE,"GENERAL";"TAB3",#N/A,TRUE,"GENERAL";"TAB4",#N/A,TRUE,"GENERAL";"TAB5",#N/A,TRUE,"GENERAL"}</definedName>
    <definedName name="regthio" hidden="1">{"TAB1",#N/A,TRUE,"GENERAL";"TAB2",#N/A,TRUE,"GENERAL";"TAB3",#N/A,TRUE,"GENERAL";"TAB4",#N/A,TRUE,"GENERAL";"TAB5",#N/A,TRUE,"GENERAL"}</definedName>
    <definedName name="REGULAR" localSheetId="4">#REF!</definedName>
    <definedName name="REGULAR">#REF!&gt;2.5</definedName>
    <definedName name="REGULAR4006" localSheetId="4">#REF!</definedName>
    <definedName name="REGULAR4006">#REF!</definedName>
    <definedName name="REGULAR4006A" localSheetId="4">#REF!</definedName>
    <definedName name="REGULAR4006A">#REF!</definedName>
    <definedName name="REGULAR40CN01" localSheetId="4">#REF!</definedName>
    <definedName name="REGULAR40CN01">#REF!</definedName>
    <definedName name="REGULAR40CNA" localSheetId="4">#REF!</definedName>
    <definedName name="REGULAR40CNA">#REF!</definedName>
    <definedName name="REGULAR40CNB" localSheetId="4">#REF!</definedName>
    <definedName name="REGULAR40CNB">#REF!</definedName>
    <definedName name="REGULAR55CN01" localSheetId="4">#REF!</definedName>
    <definedName name="REGULAR55CN01">#REF!</definedName>
    <definedName name="REGULAR55CN03" localSheetId="4">#REF!</definedName>
    <definedName name="REGULAR55CN03">#REF!</definedName>
    <definedName name="REGULAR5607" localSheetId="4">#REF!</definedName>
    <definedName name="REGULAR5607">#REF!</definedName>
    <definedName name="REGULARAFIR5607" localSheetId="4">#REF!</definedName>
    <definedName name="REGULARAFIR5607">#REF!</definedName>
    <definedName name="REICIO" localSheetId="4">CONCRETOS!ERR</definedName>
    <definedName name="REICIO">[0]!err</definedName>
    <definedName name="REICIO_1">"[0]!err"</definedName>
    <definedName name="REICIO_10">#NAME?</definedName>
    <definedName name="REICIO_3">#NAME?</definedName>
    <definedName name="REICIO_4">#NAME?</definedName>
    <definedName name="REICIO_5">#NAME?</definedName>
    <definedName name="REICIO_6">#NAME?</definedName>
    <definedName name="REICIO_7">#NAME?</definedName>
    <definedName name="REICIO_8">#NAME?</definedName>
    <definedName name="REICIO_9">#NAME?</definedName>
    <definedName name="Reimbursement">"Reembolso"</definedName>
    <definedName name="reinicio" localSheetId="4">CONCRETOS!ERR</definedName>
    <definedName name="reinicio">[0]!err</definedName>
    <definedName name="reinicio_1">"[0]!err"</definedName>
    <definedName name="reinicio_10">#NAME?</definedName>
    <definedName name="reinicio_3">#NAME?</definedName>
    <definedName name="reinicio_4">#NAME?</definedName>
    <definedName name="reinicio_5">#NAME?</definedName>
    <definedName name="reinicio_6">#NAME?</definedName>
    <definedName name="reinicio_7">#NAME?</definedName>
    <definedName name="reinicio_8">#NAME?</definedName>
    <definedName name="reinicio_9">#NAME?</definedName>
    <definedName name="REJHE" localSheetId="4" hidden="1">{"via1",#N/A,TRUE,"general";"via2",#N/A,TRUE,"general";"via3",#N/A,TRUE,"general"}</definedName>
    <definedName name="REJHE" hidden="1">{"via1",#N/A,TRUE,"general";"via2",#N/A,TRUE,"general";"via3",#N/A,TRUE,"general"}</definedName>
    <definedName name="RELACION_C" localSheetId="4">#REF!</definedName>
    <definedName name="RELACION_C">#REF!</definedName>
    <definedName name="RELACION_GASTOS_A.O.M">#REF!</definedName>
    <definedName name="RELACION_GASTOS_A.O.M_TOTAL">#REF!</definedName>
    <definedName name="RELACION_Q" localSheetId="4">#REF!</definedName>
    <definedName name="RELACION_Q">#REF!</definedName>
    <definedName name="RELACUION">#REF!</definedName>
    <definedName name="rell" localSheetId="4">#REF!</definedName>
    <definedName name="rell">#REF!</definedName>
    <definedName name="relle">#REF!</definedName>
    <definedName name="relleno">#REF!</definedName>
    <definedName name="RELLG" localSheetId="4">#REF!</definedName>
    <definedName name="RELLG">#REF!</definedName>
    <definedName name="REM_A">#REF!</definedName>
    <definedName name="REM_B">#REF!</definedName>
    <definedName name="REMOL">#REF!</definedName>
    <definedName name="REMOL_A">#REF!</definedName>
    <definedName name="rendimiento">#REF!</definedName>
    <definedName name="Renoai">#REF!</definedName>
    <definedName name="RENTAL">#REF!</definedName>
    <definedName name="REP.PAV">'[254]factores A.N.'!$F$15:$F$69</definedName>
    <definedName name="repa.pa">#REF!</definedName>
    <definedName name="repaleo">#REF!</definedName>
    <definedName name="REPALEO.SUBBASE.P.MOTORES" hidden="1">{"'$OC'!$B$7:$O$53","'OC'!$A$14:$D$27","'OC'!$A$14:$D$27","'OC'!$A$14:$D$27"}</definedName>
    <definedName name="reparacion4">'[73]PRESTACIONES SOCIALES'!#REF!</definedName>
    <definedName name="REPDIV">#REF!</definedName>
    <definedName name="repello">#REF!</definedName>
    <definedName name="replanteo">#REF!</definedName>
    <definedName name="replegal">#REF!</definedName>
    <definedName name="REPOCALC">#REF!</definedName>
    <definedName name="REPOPRO">#REF!</definedName>
    <definedName name="REPORTE">#REF!</definedName>
    <definedName name="REPOSICIONACU">'[5]INFORMACIÓN REFERENCIA'!$B$674:$H$685</definedName>
    <definedName name="REPOSICIONACUREDES">'[5]INFORMACIÓN REFERENCIA'!$B$688:$D$699</definedName>
    <definedName name="REPOSICIONALC">'[5]INFORMACIÓN REFERENCIA'!$B$704:$D$715</definedName>
    <definedName name="REPOSICIONALCREDES">'[5]INFORMACIÓN REFERENCIA'!$B$718:$O$729</definedName>
    <definedName name="representanteLegal">#REF!</definedName>
    <definedName name="REPSUB">#REF!</definedName>
    <definedName name="req">#REF!</definedName>
    <definedName name="Required_Delivery">#REF!</definedName>
    <definedName name="rer" localSheetId="4" hidden="1">{"via1",#N/A,TRUE,"general";"via2",#N/A,TRUE,"general";"via3",#N/A,TRUE,"general"}</definedName>
    <definedName name="rer" hidden="1">{"via1",#N/A,TRUE,"general";"via2",#N/A,TRUE,"general";"via3",#N/A,TRUE,"general"}</definedName>
    <definedName name="rererw" localSheetId="4" hidden="1">{"TAB1",#N/A,TRUE,"GENERAL";"TAB2",#N/A,TRUE,"GENERAL";"TAB3",#N/A,TRUE,"GENERAL";"TAB4",#N/A,TRUE,"GENERAL";"TAB5",#N/A,TRUE,"GENERAL"}</definedName>
    <definedName name="rererw" hidden="1">{"TAB1",#N/A,TRUE,"GENERAL";"TAB2",#N/A,TRUE,"GENERAL";"TAB3",#N/A,TRUE,"GENERAL";"TAB4",#N/A,TRUE,"GENERAL";"TAB5",#N/A,TRUE,"GENERAL"}</definedName>
    <definedName name="rerg" localSheetId="4" hidden="1">{"TAB1",#N/A,TRUE,"GENERAL";"TAB2",#N/A,TRUE,"GENERAL";"TAB3",#N/A,TRUE,"GENERAL";"TAB4",#N/A,TRUE,"GENERAL";"TAB5",#N/A,TRUE,"GENERAL"}</definedName>
    <definedName name="rerg" hidden="1">{"TAB1",#N/A,TRUE,"GENERAL";"TAB2",#N/A,TRUE,"GENERAL";"TAB3",#N/A,TRUE,"GENERAL";"TAB4",#N/A,TRUE,"GENERAL";"TAB5",#N/A,TRUE,"GENERAL"}</definedName>
    <definedName name="rerrrrw" localSheetId="4" hidden="1">{"TAB1",#N/A,TRUE,"GENERAL";"TAB2",#N/A,TRUE,"GENERAL";"TAB3",#N/A,TRUE,"GENERAL";"TAB4",#N/A,TRUE,"GENERAL";"TAB5",#N/A,TRUE,"GENERAL"}</definedName>
    <definedName name="rerrrrw" hidden="1">{"TAB1",#N/A,TRUE,"GENERAL";"TAB2",#N/A,TRUE,"GENERAL";"TAB3",#N/A,TRUE,"GENERAL";"TAB4",#N/A,TRUE,"GENERAL";"TAB5",#N/A,TRUE,"GENERAL"}</definedName>
    <definedName name="RES" localSheetId="4">[255]Ingenieria!#REF!</definedName>
    <definedName name="RES">#REF!</definedName>
    <definedName name="RESBCE">#REF!</definedName>
    <definedName name="ResEquipo">#REF!</definedName>
    <definedName name="Reserva">[19]Gastos!#REF!</definedName>
    <definedName name="RESFYU">#REF!</definedName>
    <definedName name="residente" localSheetId="4">'[103]GENERALIDADES '!$E$9</definedName>
    <definedName name="residente">#REF!</definedName>
    <definedName name="resist_cond">#REF!</definedName>
    <definedName name="Resistividad">#REF!</definedName>
    <definedName name="ResMateriales">#REF!</definedName>
    <definedName name="ResMO">#REF!</definedName>
    <definedName name="ResOtros">#REF!</definedName>
    <definedName name="RESP">[82]dts!$B$6</definedName>
    <definedName name="Responsible">'[71]2009 Jagua'!$G$2:$G$27</definedName>
    <definedName name="RESPYG">#REF!</definedName>
    <definedName name="RESREL">#REF!</definedName>
    <definedName name="RESU">#REF!</definedName>
    <definedName name="resul" localSheetId="4">#REF!</definedName>
    <definedName name="resul">#REF!</definedName>
    <definedName name="resultados1">#REF!</definedName>
    <definedName name="resultados2">#REF!</definedName>
    <definedName name="RESUM" localSheetId="4">'[78]1'!#REF!</definedName>
    <definedName name="RESUM">#REF!</definedName>
    <definedName name="resum2" localSheetId="4">'[59]PU (2)'!#REF!</definedName>
    <definedName name="resum2">#REF!</definedName>
    <definedName name="resumen" localSheetId="4">#REF!</definedName>
    <definedName name="RESUMEN">#REF!</definedName>
    <definedName name="RESUMENALCANTARILLADO">#REF!</definedName>
    <definedName name="ResumenAPU">[173]ResumenMaterial!$A$12:$AB$169</definedName>
    <definedName name="RESUMENCOSTOSOPERACIÓN">'[5]CALCULO COSTOS DE OPERACIÓN'!$B$6:$Q$41</definedName>
    <definedName name="RESUMENINVERSIONESACU">'[5]CALCULO POI'!$A$6:$M$41</definedName>
    <definedName name="RESUMENINVERSIONESACUEDUCTO">'[5]CALCULO POI'!$A$6:$M$41</definedName>
    <definedName name="RESUMENINVERSIONESALC">'[5]CALCULO POI'!$A$202:$K$237</definedName>
    <definedName name="resumenlicit">#REF!</definedName>
    <definedName name="RESUMENMODELODEMANDA">#REF!</definedName>
    <definedName name="RESUMENNUEVO">#REF!</definedName>
    <definedName name="RESUMENOPTIMIZACIONACU">'[5]CALCULO POI'!$A$46:$L$81</definedName>
    <definedName name="RESUMENOPTIMIZACIONALC">'[5]CALCULO POI'!$A$242:$I$277</definedName>
    <definedName name="ResUnit_CD">#REF!</definedName>
    <definedName name="RET">#REF!</definedName>
    <definedName name="reten">[19]Gastos!#REF!</definedName>
    <definedName name="Retenc">#REF!</definedName>
    <definedName name="Retenido1">#REF!</definedName>
    <definedName name="Retenido10">#REF!</definedName>
    <definedName name="Retenido100">#REF!</definedName>
    <definedName name="Retenido112">#REF!</definedName>
    <definedName name="RETENIDO2">#REF!</definedName>
    <definedName name="Retenido200">#REF!</definedName>
    <definedName name="Retenido30">#REF!</definedName>
    <definedName name="Retenido34">#REF!</definedName>
    <definedName name="Retenido38">#REF!</definedName>
    <definedName name="Retenido4">#REF!</definedName>
    <definedName name="Retenido40">#REF!</definedName>
    <definedName name="Retenido50">#REF!</definedName>
    <definedName name="Retenido8">#REF!</definedName>
    <definedName name="retiroarbol">#REF!</definedName>
    <definedName name="retirocorte">#REF!</definedName>
    <definedName name="RETIROV">#REF!</definedName>
    <definedName name="retr">#REF!</definedName>
    <definedName name="RETRO">#REF!</definedName>
    <definedName name="RETTRE" localSheetId="4" hidden="1">{"via1",#N/A,TRUE,"general";"via2",#N/A,TRUE,"general";"via3",#N/A,TRUE,"general"}</definedName>
    <definedName name="RETTRE" hidden="1">{"via1",#N/A,TRUE,"general";"via2",#N/A,TRUE,"general";"via3",#N/A,TRUE,"general"}</definedName>
    <definedName name="rety" localSheetId="4" hidden="1">{"TAB1",#N/A,TRUE,"GENERAL";"TAB2",#N/A,TRUE,"GENERAL";"TAB3",#N/A,TRUE,"GENERAL";"TAB4",#N/A,TRUE,"GENERAL";"TAB5",#N/A,TRUE,"GENERAL"}</definedName>
    <definedName name="rety" hidden="1">{"TAB1",#N/A,TRUE,"GENERAL";"TAB2",#N/A,TRUE,"GENERAL";"TAB3",#N/A,TRUE,"GENERAL";"TAB4",#N/A,TRUE,"GENERAL";"TAB5",#N/A,TRUE,"GENERAL"}</definedName>
    <definedName name="REUMEN">#REF!</definedName>
    <definedName name="rewfreg" localSheetId="4" hidden="1">{"via1",#N/A,TRUE,"general";"via2",#N/A,TRUE,"general";"via3",#N/A,TRUE,"general"}</definedName>
    <definedName name="rewfreg" hidden="1">{"via1",#N/A,TRUE,"general";"via2",#N/A,TRUE,"general";"via3",#N/A,TRUE,"general"}</definedName>
    <definedName name="rewr" localSheetId="4" hidden="1">{"via1",#N/A,TRUE,"general";"via2",#N/A,TRUE,"general";"via3",#N/A,TRUE,"general"}</definedName>
    <definedName name="rewr" hidden="1">{"via1",#N/A,TRUE,"general";"via2",#N/A,TRUE,"general";"via3",#N/A,TRUE,"general"}</definedName>
    <definedName name="REWWER" localSheetId="4" hidden="1">{"TAB1",#N/A,TRUE,"GENERAL";"TAB2",#N/A,TRUE,"GENERAL";"TAB3",#N/A,TRUE,"GENERAL";"TAB4",#N/A,TRUE,"GENERAL";"TAB5",#N/A,TRUE,"GENERAL"}</definedName>
    <definedName name="REWWER" hidden="1">{"TAB1",#N/A,TRUE,"GENERAL";"TAB2",#N/A,TRUE,"GENERAL";"TAB3",#N/A,TRUE,"GENERAL";"TAB4",#N/A,TRUE,"GENERAL";"TAB5",#N/A,TRUE,"GENERAL"}</definedName>
    <definedName name="rey">#N/A</definedName>
    <definedName name="reyepoi" localSheetId="4" hidden="1">{"TAB1",#N/A,TRUE,"GENERAL";"TAB2",#N/A,TRUE,"GENERAL";"TAB3",#N/A,TRUE,"GENERAL";"TAB4",#N/A,TRUE,"GENERAL";"TAB5",#N/A,TRUE,"GENERAL"}</definedName>
    <definedName name="reyepoi" hidden="1">{"TAB1",#N/A,TRUE,"GENERAL";"TAB2",#N/A,TRUE,"GENERAL";"TAB3",#N/A,TRUE,"GENERAL";"TAB4",#N/A,TRUE,"GENERAL";"TAB5",#N/A,TRUE,"GENERAL"}</definedName>
    <definedName name="reyety" localSheetId="4" hidden="1">{"via1",#N/A,TRUE,"general";"via2",#N/A,TRUE,"general";"via3",#N/A,TRUE,"general"}</definedName>
    <definedName name="reyety" hidden="1">{"via1",#N/A,TRUE,"general";"via2",#N/A,TRUE,"general";"via3",#N/A,TRUE,"general"}</definedName>
    <definedName name="reyty" localSheetId="4" hidden="1">{"via1",#N/A,TRUE,"general";"via2",#N/A,TRUE,"general";"via3",#N/A,TRUE,"general"}</definedName>
    <definedName name="reyty" hidden="1">{"via1",#N/A,TRUE,"general";"via2",#N/A,TRUE,"general";"via3",#N/A,TRUE,"general"}</definedName>
    <definedName name="reyyt" localSheetId="4" hidden="1">{"via1",#N/A,TRUE,"general";"via2",#N/A,TRUE,"general";"via3",#N/A,TRUE,"general"}</definedName>
    <definedName name="reyyt" hidden="1">{"via1",#N/A,TRUE,"general";"via2",#N/A,TRUE,"general";"via3",#N/A,TRUE,"general"}</definedName>
    <definedName name="Rf" localSheetId="4">#REF!</definedName>
    <definedName name="RF">#REF!</definedName>
    <definedName name="rfhnhjyu" localSheetId="4" hidden="1">{"TAB1",#N/A,TRUE,"GENERAL";"TAB2",#N/A,TRUE,"GENERAL";"TAB3",#N/A,TRUE,"GENERAL";"TAB4",#N/A,TRUE,"GENERAL";"TAB5",#N/A,TRUE,"GENERAL"}</definedName>
    <definedName name="rfhnhjyu" hidden="1">{"TAB1",#N/A,TRUE,"GENERAL";"TAB2",#N/A,TRUE,"GENERAL";"TAB3",#N/A,TRUE,"GENERAL";"TAB4",#N/A,TRUE,"GENERAL";"TAB5",#N/A,TRUE,"GENERAL"}</definedName>
    <definedName name="RFP">#REF!</definedName>
    <definedName name="RFPC">#REF!</definedName>
    <definedName name="rfref">#REF!</definedName>
    <definedName name="rfrf" localSheetId="4" hidden="1">{"via1",#N/A,TRUE,"general";"via2",#N/A,TRUE,"general";"via3",#N/A,TRUE,"general"}</definedName>
    <definedName name="rfrf" hidden="1">{"via1",#N/A,TRUE,"general";"via2",#N/A,TRUE,"general";"via3",#N/A,TRUE,"general"}</definedName>
    <definedName name="RFTITLE">#REF!</definedName>
    <definedName name="Rg" localSheetId="4">#REF!</definedName>
    <definedName name="rg">#REF!</definedName>
    <definedName name="rge" localSheetId="4" hidden="1">{"via1",#N/A,TRUE,"general";"via2",#N/A,TRUE,"general";"via3",#N/A,TRUE,"general"}</definedName>
    <definedName name="rge" hidden="1">{"via1",#N/A,TRUE,"general";"via2",#N/A,TRUE,"general";"via3",#N/A,TRUE,"general"}</definedName>
    <definedName name="rgegg" localSheetId="4" hidden="1">{"via1",#N/A,TRUE,"general";"via2",#N/A,TRUE,"general";"via3",#N/A,TRUE,"general"}</definedName>
    <definedName name="rgegg" hidden="1">{"via1",#N/A,TRUE,"general";"via2",#N/A,TRUE,"general";"via3",#N/A,TRUE,"general"}</definedName>
    <definedName name="RGERTRETERTGERGTERG">'[136]Itemes Renovación'!#REF!</definedName>
    <definedName name="Rh">#REF!</definedName>
    <definedName name="rhh" localSheetId="4" hidden="1">{"TAB1",#N/A,TRUE,"GENERAL";"TAB2",#N/A,TRUE,"GENERAL";"TAB3",#N/A,TRUE,"GENERAL";"TAB4",#N/A,TRUE,"GENERAL";"TAB5",#N/A,TRUE,"GENERAL"}</definedName>
    <definedName name="rhh" hidden="1">{"TAB1",#N/A,TRUE,"GENERAL";"TAB2",#N/A,TRUE,"GENERAL";"TAB3",#N/A,TRUE,"GENERAL";"TAB4",#N/A,TRUE,"GENERAL";"TAB5",#N/A,TRUE,"GENERAL"}</definedName>
    <definedName name="rhrtd" localSheetId="4" hidden="1">{"TAB1",#N/A,TRUE,"GENERAL";"TAB2",#N/A,TRUE,"GENERAL";"TAB3",#N/A,TRUE,"GENERAL";"TAB4",#N/A,TRUE,"GENERAL";"TAB5",#N/A,TRUE,"GENERAL"}</definedName>
    <definedName name="rhrtd" hidden="1">{"TAB1",#N/A,TRUE,"GENERAL";"TAB2",#N/A,TRUE,"GENERAL";"TAB3",#N/A,TRUE,"GENERAL";"TAB4",#N/A,TRUE,"GENERAL";"TAB5",#N/A,TRUE,"GENERAL"}</definedName>
    <definedName name="rhtry" localSheetId="4" hidden="1">{"TAB1",#N/A,TRUE,"GENERAL";"TAB2",#N/A,TRUE,"GENERAL";"TAB3",#N/A,TRUE,"GENERAL";"TAB4",#N/A,TRUE,"GENERAL";"TAB5",#N/A,TRUE,"GENERAL"}</definedName>
    <definedName name="rhtry" hidden="1">{"TAB1",#N/A,TRUE,"GENERAL";"TAB2",#N/A,TRUE,"GENERAL";"TAB3",#N/A,TRUE,"GENERAL";"TAB4",#N/A,TRUE,"GENERAL";"TAB5",#N/A,TRUE,"GENERAL"}</definedName>
    <definedName name="Ri">#REF!</definedName>
    <definedName name="RICARDO">#REF!,#REF!,#REF!,#REF!,#REF!,#REF!,#REF!,#REF!,#REF!</definedName>
    <definedName name="RICO" localSheetId="4">#N/A</definedName>
    <definedName name="RICO">IF(Loan_Amount*Interest_Rate*Loan_Years*Loan_Start&gt;0,1,0)</definedName>
    <definedName name="RID">[255]Ingenieria!#REF!</definedName>
    <definedName name="RIELES">#REF!</definedName>
    <definedName name="Ripio">#REF!</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6</definedName>
    <definedName name="RiskInd">[256]RefTables!$K$2:$K$26</definedName>
    <definedName name="RiskMinimizeOnStart" hidden="1">FALSE</definedName>
    <definedName name="RiskMonitorConvergence" hidden="1">FALSE</definedName>
    <definedName name="RiskMultipleCPUSupportEnabled" hidden="1">TRUE</definedName>
    <definedName name="RiskNumIterations" hidden="1">1000</definedName>
    <definedName name="RiskNumSimulations" hidden="1">1</definedName>
    <definedName name="RiskPauseOnError" hidden="1">FALSE</definedName>
    <definedName name="RiskRanking">[256]RefTables!$L$2:$L$26</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j" localSheetId="4" hidden="1">{"TAB1",#N/A,TRUE,"GENERAL";"TAB2",#N/A,TRUE,"GENERAL";"TAB3",#N/A,TRUE,"GENERAL";"TAB4",#N/A,TRUE,"GENERAL";"TAB5",#N/A,TRUE,"GENERAL"}</definedName>
    <definedName name="rj" hidden="1">{"TAB1",#N/A,TRUE,"GENERAL";"TAB2",#N/A,TRUE,"GENERAL";"TAB3",#N/A,TRUE,"GENERAL";"TAB4",#N/A,TRUE,"GENERAL";"TAB5",#N/A,TRUE,"GENERAL"}</definedName>
    <definedName name="rjjth" localSheetId="4" hidden="1">{"TAB1",#N/A,TRUE,"GENERAL";"TAB2",#N/A,TRUE,"GENERAL";"TAB3",#N/A,TRUE,"GENERAL";"TAB4",#N/A,TRUE,"GENERAL";"TAB5",#N/A,TRUE,"GENERAL"}</definedName>
    <definedName name="rjjth" hidden="1">{"TAB1",#N/A,TRUE,"GENERAL";"TAB2",#N/A,TRUE,"GENERAL";"TAB3",#N/A,TRUE,"GENERAL";"TAB4",#N/A,TRUE,"GENERAL";"TAB5",#N/A,TRUE,"GENERAL"}</definedName>
    <definedName name="rjy" localSheetId="4" hidden="1">{"via1",#N/A,TRUE,"general";"via2",#N/A,TRUE,"general";"via3",#N/A,TRUE,"general"}</definedName>
    <definedName name="rjy" hidden="1">{"via1",#N/A,TRUE,"general";"via2",#N/A,TRUE,"general";"via3",#N/A,TRUE,"general"}</definedName>
    <definedName name="Rk">#REF!</definedName>
    <definedName name="rkjyk" localSheetId="4" hidden="1">{"TAB1",#N/A,TRUE,"GENERAL";"TAB2",#N/A,TRUE,"GENERAL";"TAB3",#N/A,TRUE,"GENERAL";"TAB4",#N/A,TRUE,"GENERAL";"TAB5",#N/A,TRUE,"GENERAL"}</definedName>
    <definedName name="rkjyk" hidden="1">{"TAB1",#N/A,TRUE,"GENERAL";"TAB2",#N/A,TRUE,"GENERAL";"TAB3",#N/A,TRUE,"GENERAL";"TAB4",#N/A,TRUE,"GENERAL";"TAB5",#N/A,TRUE,"GENERAL"}</definedName>
    <definedName name="rkru" localSheetId="4" hidden="1">{"via1",#N/A,TRUE,"general";"via2",#N/A,TRUE,"general";"via3",#N/A,TRUE,"general"}</definedName>
    <definedName name="rkru" hidden="1">{"via1",#N/A,TRUE,"general";"via2",#N/A,TRUE,"general";"via3",#N/A,TRUE,"general"}</definedName>
    <definedName name="rky" localSheetId="4" hidden="1">{"TAB1",#N/A,TRUE,"GENERAL";"TAB2",#N/A,TRUE,"GENERAL";"TAB3",#N/A,TRUE,"GENERAL";"TAB4",#N/A,TRUE,"GENERAL";"TAB5",#N/A,TRUE,"GENERAL"}</definedName>
    <definedName name="rky" hidden="1">{"TAB1",#N/A,TRUE,"GENERAL";"TAB2",#N/A,TRUE,"GENERAL";"TAB3",#N/A,TRUE,"GENERAL";"TAB4",#N/A,TRUE,"GENERAL";"TAB5",#N/A,TRUE,"GENERAL"}</definedName>
    <definedName name="rl" localSheetId="4">#REF!</definedName>
    <definedName name="rl">#REF!</definedName>
    <definedName name="RLEGAL">[21]DATOS!$B$13</definedName>
    <definedName name="rlo" localSheetId="4">#REF!</definedName>
    <definedName name="rlo">#REF!</definedName>
    <definedName name="Rm" localSheetId="4">#REF!</definedName>
    <definedName name="rm">#REF!</definedName>
    <definedName name="RM300R">#REF!</definedName>
    <definedName name="RM300S">#REF!</definedName>
    <definedName name="RM300T">#REF!</definedName>
    <definedName name="RM500R">#REF!</definedName>
    <definedName name="RM500S">#REF!</definedName>
    <definedName name="RM500T">#REF!</definedName>
    <definedName name="RM800R">#REF!</definedName>
    <definedName name="RM800S">#REF!</definedName>
    <definedName name="RM800T">#REF!</definedName>
    <definedName name="RMCostOutput">#REF!</definedName>
    <definedName name="Rmm">#REF!</definedName>
    <definedName name="Rn">#REF!</definedName>
    <definedName name="Rñ" localSheetId="4">#REF!</definedName>
    <definedName name="rñ">#REF!</definedName>
    <definedName name="Ro" localSheetId="4">#REF!</definedName>
    <definedName name="Ro">#REF!,#REF!,#REF!</definedName>
    <definedName name="ROA">#REF!</definedName>
    <definedName name="ROA_d">#REF!</definedName>
    <definedName name="RoA_N">[128]ASSUMPTIONS!#REF!</definedName>
    <definedName name="ROCIO">#N/A</definedName>
    <definedName name="rodaje">[73]lisprecios!#REF!</definedName>
    <definedName name="rolando">#REF!</definedName>
    <definedName name="Roster1">[98]Parameters!$O$30</definedName>
    <definedName name="Roster2">[98]Parameters!$P$30</definedName>
    <definedName name="Roster3">[98]Parameters!$Q$30</definedName>
    <definedName name="Roster4">[98]Parameters!$R$30</definedName>
    <definedName name="Rosters">[98]Parameters!$O$26:$R$29</definedName>
    <definedName name="ROT_CxC">#REF!</definedName>
    <definedName name="ROT_CxC_d">#REF!</definedName>
    <definedName name="Rows2Unhide" hidden="1">#REF!</definedName>
    <definedName name="Roy_price_sens">'[122]Inputs-SUMMARY'!$H$266:$BR$266</definedName>
    <definedName name="Royal_Col_Nom">[128]W_OPEX!$H$220:$AP$220</definedName>
    <definedName name="royalphalumi">[257]datosluminariasRoyAlPHa!$A$1:$A$65536</definedName>
    <definedName name="Royalty_CDC_LLC">[118]Royalties!#REF!</definedName>
    <definedName name="Royalty_CZN_SA">[118]Royalties!#REF!</definedName>
    <definedName name="Royalty_total">[118]Royalties!#REF!</definedName>
    <definedName name="Rp">#REF!</definedName>
    <definedName name="RP100R">#REF!</definedName>
    <definedName name="RP100S">#REF!</definedName>
    <definedName name="RP100T">#REF!</definedName>
    <definedName name="RP150R">#REF!</definedName>
    <definedName name="RP150S">#REF!</definedName>
    <definedName name="RP150T">#REF!</definedName>
    <definedName name="RP200R">#REF!</definedName>
    <definedName name="RP200S">#REF!</definedName>
    <definedName name="RP200T">#REF!</definedName>
    <definedName name="Rq">#REF!</definedName>
    <definedName name="rr" localSheetId="4">#REF!</definedName>
    <definedName name="rr">#REF!</definedName>
    <definedName name="rr_1">"[0]!err"</definedName>
    <definedName name="rr_10">#NAME?</definedName>
    <definedName name="rr_3">#NAME?</definedName>
    <definedName name="rr_4">#NAME?</definedName>
    <definedName name="rr_5">#NAME?</definedName>
    <definedName name="rr_6">#NAME?</definedName>
    <definedName name="rr_7">#NAME?</definedName>
    <definedName name="rr_8">#NAME?</definedName>
    <definedName name="rr_9">#NAME?</definedName>
    <definedName name="rrr" localSheetId="8" hidden="1">{"via1",#N/A,TRUE,"general";"via2",#N/A,TRUE,"general";"via3",#N/A,TRUE,"general"}</definedName>
    <definedName name="rrr" localSheetId="4" hidden="1">{"via1",#N/A,TRUE,"general";"via2",#N/A,TRUE,"general";"via3",#N/A,TRUE,"general"}</definedName>
    <definedName name="rrr" hidden="1">{"'Sheet1'!$A$1:$G$85"}</definedName>
    <definedName name="rrrr" localSheetId="4">#REF!</definedName>
    <definedName name="RRRR">#REF!</definedName>
    <definedName name="rrrrrb" localSheetId="4" hidden="1">{"via1",#N/A,TRUE,"general";"via2",#N/A,TRUE,"general";"via3",#N/A,TRUE,"general"}</definedName>
    <definedName name="rrrrrb" hidden="1">{"via1",#N/A,TRUE,"general";"via2",#N/A,TRUE,"general";"via3",#N/A,TRUE,"general"}</definedName>
    <definedName name="RRRRRRR" localSheetId="8" hidden="1">{"'Sheet1'!$A$1:$G$85"}</definedName>
    <definedName name="RRRRRRR" hidden="1">{"'Sheet1'!$A$1:$G$85"}</definedName>
    <definedName name="rrrrrrre" localSheetId="4" hidden="1">{"TAB1",#N/A,TRUE,"GENERAL";"TAB2",#N/A,TRUE,"GENERAL";"TAB3",#N/A,TRUE,"GENERAL";"TAB4",#N/A,TRUE,"GENERAL";"TAB5",#N/A,TRUE,"GENERAL"}</definedName>
    <definedName name="rrrrrrre" hidden="1">{"TAB1",#N/A,TRUE,"GENERAL";"TAB2",#N/A,TRUE,"GENERAL";"TAB3",#N/A,TRUE,"GENERAL";"TAB4",#N/A,TRUE,"GENERAL";"TAB5",#N/A,TRUE,"GENERAL"}</definedName>
    <definedName name="rrrrrrrr">#REF!</definedName>
    <definedName name="rrrrt" localSheetId="4" hidden="1">{"via1",#N/A,TRUE,"general";"via2",#N/A,TRUE,"general";"via3",#N/A,TRUE,"general"}</definedName>
    <definedName name="rrrrt" hidden="1">{"via1",#N/A,TRUE,"general";"via2",#N/A,TRUE,"general";"via3",#N/A,TRUE,"general"}</definedName>
    <definedName name="rrtewtr">#REF!</definedName>
    <definedName name="Rs" localSheetId="4">#REF!</definedName>
    <definedName name="Rs">#REF!</definedName>
    <definedName name="rsadf">#REF!</definedName>
    <definedName name="rsdgsd5" localSheetId="4" hidden="1">{"TAB1",#N/A,TRUE,"GENERAL";"TAB2",#N/A,TRUE,"GENERAL";"TAB3",#N/A,TRUE,"GENERAL";"TAB4",#N/A,TRUE,"GENERAL";"TAB5",#N/A,TRUE,"GENERAL"}</definedName>
    <definedName name="rsdgsd5" hidden="1">{"TAB1",#N/A,TRUE,"GENERAL";"TAB2",#N/A,TRUE,"GENERAL";"TAB3",#N/A,TRUE,"GENERAL";"TAB4",#N/A,TRUE,"GENERAL";"TAB5",#N/A,TRUE,"GENERAL"}</definedName>
    <definedName name="Rt" localSheetId="4">#REF!</definedName>
    <definedName name="rt" hidden="1">{"TAB1",#N/A,TRUE,"GENERAL";"TAB2",#N/A,TRUE,"GENERAL";"TAB3",#N/A,TRUE,"GENERAL";"TAB4",#N/A,TRUE,"GENERAL";"TAB5",#N/A,TRUE,"GENERAL"}</definedName>
    <definedName name="rte" localSheetId="4">#REF!</definedName>
    <definedName name="rte" hidden="1">{"TAB1",#N/A,TRUE,"GENERAL";"TAB2",#N/A,TRUE,"GENERAL";"TAB3",#N/A,TRUE,"GENERAL";"TAB4",#N/A,TRUE,"GENERAL";"TAB5",#N/A,TRUE,"GENERAL"}</definedName>
    <definedName name="rteg" localSheetId="4" hidden="1">{"via1",#N/A,TRUE,"general";"via2",#N/A,TRUE,"general";"via3",#N/A,TRUE,"general"}</definedName>
    <definedName name="rteg" hidden="1">{"via1",#N/A,TRUE,"general";"via2",#N/A,TRUE,"general";"via3",#N/A,TRUE,"general"}</definedName>
    <definedName name="rtert" localSheetId="4" hidden="1">{"TAB1",#N/A,TRUE,"GENERAL";"TAB2",#N/A,TRUE,"GENERAL";"TAB3",#N/A,TRUE,"GENERAL";"TAB4",#N/A,TRUE,"GENERAL";"TAB5",#N/A,TRUE,"GENERAL"}</definedName>
    <definedName name="rtert" hidden="1">{"TAB1",#N/A,TRUE,"GENERAL";"TAB2",#N/A,TRUE,"GENERAL";"TAB3",#N/A,TRUE,"GENERAL";"TAB4",#N/A,TRUE,"GENERAL";"TAB5",#N/A,TRUE,"GENERAL"}</definedName>
    <definedName name="rtes" localSheetId="4" hidden="1">{"via1",#N/A,TRUE,"general";"via2",#N/A,TRUE,"general";"via3",#N/A,TRUE,"general"}</definedName>
    <definedName name="rtes" hidden="1">{"via1",#N/A,TRUE,"general";"via2",#N/A,TRUE,"general";"via3",#N/A,TRUE,"general"}</definedName>
    <definedName name="RTETTERTERTT">#REF!</definedName>
    <definedName name="rtewth" localSheetId="4" hidden="1">{"TAB1",#N/A,TRUE,"GENERAL";"TAB2",#N/A,TRUE,"GENERAL";"TAB3",#N/A,TRUE,"GENERAL";"TAB4",#N/A,TRUE,"GENERAL";"TAB5",#N/A,TRUE,"GENERAL"}</definedName>
    <definedName name="rtewth" hidden="1">{"TAB1",#N/A,TRUE,"GENERAL";"TAB2",#N/A,TRUE,"GENERAL";"TAB3",#N/A,TRUE,"GENERAL";"TAB4",#N/A,TRUE,"GENERAL";"TAB5",#N/A,TRUE,"GENERAL"}</definedName>
    <definedName name="rthjtj" localSheetId="4" hidden="1">{"TAB1",#N/A,TRUE,"GENERAL";"TAB2",#N/A,TRUE,"GENERAL";"TAB3",#N/A,TRUE,"GENERAL";"TAB4",#N/A,TRUE,"GENERAL";"TAB5",#N/A,TRUE,"GENERAL"}</definedName>
    <definedName name="rthjtj" hidden="1">{"TAB1",#N/A,TRUE,"GENERAL";"TAB2",#N/A,TRUE,"GENERAL";"TAB3",#N/A,TRUE,"GENERAL";"TAB4",#N/A,TRUE,"GENERAL";"TAB5",#N/A,TRUE,"GENERAL"}</definedName>
    <definedName name="rthrthg" localSheetId="4" hidden="1">{"via1",#N/A,TRUE,"general";"via2",#N/A,TRUE,"general";"via3",#N/A,TRUE,"general"}</definedName>
    <definedName name="rthrthg" hidden="1">{"via1",#N/A,TRUE,"general";"via2",#N/A,TRUE,"general";"via3",#N/A,TRUE,"general"}</definedName>
    <definedName name="rthtrh" localSheetId="4" hidden="1">{"via1",#N/A,TRUE,"general";"via2",#N/A,TRUE,"general";"via3",#N/A,TRUE,"general"}</definedName>
    <definedName name="rthtrh" hidden="1">{"via1",#N/A,TRUE,"general";"via2",#N/A,TRUE,"general";"via3",#N/A,TRUE,"general"}</definedName>
    <definedName name="rtkk" localSheetId="4" hidden="1">{"via1",#N/A,TRUE,"general";"via2",#N/A,TRUE,"general";"via3",#N/A,TRUE,"general"}</definedName>
    <definedName name="rtkk" hidden="1">{"via1",#N/A,TRUE,"general";"via2",#N/A,TRUE,"general";"via3",#N/A,TRUE,"general"}</definedName>
    <definedName name="rttthy" localSheetId="4" hidden="1">{"via1",#N/A,TRUE,"general";"via2",#N/A,TRUE,"general";"via3",#N/A,TRUE,"general"}</definedName>
    <definedName name="rttthy" hidden="1">{"via1",#N/A,TRUE,"general";"via2",#N/A,TRUE,"general";"via3",#N/A,TRUE,"general"}</definedName>
    <definedName name="rtu" localSheetId="4" hidden="1">{"via1",#N/A,TRUE,"general";"via2",#N/A,TRUE,"general";"via3",#N/A,TRUE,"general"}</definedName>
    <definedName name="rtu" hidden="1">{"via1",#N/A,TRUE,"general";"via2",#N/A,TRUE,"general";"via3",#N/A,TRUE,"general"}</definedName>
    <definedName name="rtug" localSheetId="4" hidden="1">{"TAB1",#N/A,TRUE,"GENERAL";"TAB2",#N/A,TRUE,"GENERAL";"TAB3",#N/A,TRUE,"GENERAL";"TAB4",#N/A,TRUE,"GENERAL";"TAB5",#N/A,TRUE,"GENERAL"}</definedName>
    <definedName name="rtug" hidden="1">{"TAB1",#N/A,TRUE,"GENERAL";"TAB2",#N/A,TRUE,"GENERAL";"TAB3",#N/A,TRUE,"GENERAL";"TAB4",#N/A,TRUE,"GENERAL";"TAB5",#N/A,TRUE,"GENERAL"}</definedName>
    <definedName name="rtugsd" localSheetId="4" hidden="1">{"TAB1",#N/A,TRUE,"GENERAL";"TAB2",#N/A,TRUE,"GENERAL";"TAB3",#N/A,TRUE,"GENERAL";"TAB4",#N/A,TRUE,"GENERAL";"TAB5",#N/A,TRUE,"GENERAL"}</definedName>
    <definedName name="rtugsd" hidden="1">{"TAB1",#N/A,TRUE,"GENERAL";"TAB2",#N/A,TRUE,"GENERAL";"TAB3",#N/A,TRUE,"GENERAL";"TAB4",#N/A,TRUE,"GENERAL";"TAB5",#N/A,TRUE,"GENERAL"}</definedName>
    <definedName name="rturtu" localSheetId="4" hidden="1">{"via1",#N/A,TRUE,"general";"via2",#N/A,TRUE,"general";"via3",#N/A,TRUE,"general"}</definedName>
    <definedName name="rturtu" hidden="1">{"via1",#N/A,TRUE,"general";"via2",#N/A,TRUE,"general";"via3",#N/A,TRUE,"general"}</definedName>
    <definedName name="rturu" localSheetId="4" hidden="1">{"via1",#N/A,TRUE,"general";"via2",#N/A,TRUE,"general";"via3",#N/A,TRUE,"general"}</definedName>
    <definedName name="rturu" hidden="1">{"via1",#N/A,TRUE,"general";"via2",#N/A,TRUE,"general";"via3",#N/A,TRUE,"general"}</definedName>
    <definedName name="rtut" localSheetId="4" hidden="1">{"via1",#N/A,TRUE,"general";"via2",#N/A,TRUE,"general";"via3",#N/A,TRUE,"general"}</definedName>
    <definedName name="rtut" hidden="1">{"via1",#N/A,TRUE,"general";"via2",#N/A,TRUE,"general";"via3",#N/A,TRUE,"general"}</definedName>
    <definedName name="rtutru" localSheetId="4" hidden="1">{"via1",#N/A,TRUE,"general";"via2",#N/A,TRUE,"general";"via3",#N/A,TRUE,"general"}</definedName>
    <definedName name="rtutru" hidden="1">{"via1",#N/A,TRUE,"general";"via2",#N/A,TRUE,"general";"via3",#N/A,TRUE,"general"}</definedName>
    <definedName name="rtuy" localSheetId="4" hidden="1">{"via1",#N/A,TRUE,"general";"via2",#N/A,TRUE,"general";"via3",#N/A,TRUE,"general"}</definedName>
    <definedName name="rtuy" hidden="1">{"via1",#N/A,TRUE,"general";"via2",#N/A,TRUE,"general";"via3",#N/A,TRUE,"general"}</definedName>
    <definedName name="rty" localSheetId="4">#REF!</definedName>
    <definedName name="rty">#REF!</definedName>
    <definedName name="RTYHJHERTH">#N/A</definedName>
    <definedName name="rtyhr" localSheetId="4" hidden="1">{"TAB1",#N/A,TRUE,"GENERAL";"TAB2",#N/A,TRUE,"GENERAL";"TAB3",#N/A,TRUE,"GENERAL";"TAB4",#N/A,TRUE,"GENERAL";"TAB5",#N/A,TRUE,"GENERAL"}</definedName>
    <definedName name="rtyhr" hidden="1">{"TAB1",#N/A,TRUE,"GENERAL";"TAB2",#N/A,TRUE,"GENERAL";"TAB3",#N/A,TRUE,"GENERAL";"TAB4",#N/A,TRUE,"GENERAL";"TAB5",#N/A,TRUE,"GENERAL"}</definedName>
    <definedName name="rtym" localSheetId="4" hidden="1">{"via1",#N/A,TRUE,"general";"via2",#N/A,TRUE,"general";"via3",#N/A,TRUE,"general"}</definedName>
    <definedName name="rtym" hidden="1">{"via1",#N/A,TRUE,"general";"via2",#N/A,TRUE,"general";"via3",#N/A,TRUE,"general"}</definedName>
    <definedName name="rtyrey" localSheetId="4" hidden="1">{"TAB1",#N/A,TRUE,"GENERAL";"TAB2",#N/A,TRUE,"GENERAL";"TAB3",#N/A,TRUE,"GENERAL";"TAB4",#N/A,TRUE,"GENERAL";"TAB5",#N/A,TRUE,"GENERAL"}</definedName>
    <definedName name="rtyrey" hidden="1">{"TAB1",#N/A,TRUE,"GENERAL";"TAB2",#N/A,TRUE,"GENERAL";"TAB3",#N/A,TRUE,"GENERAL";"TAB4",#N/A,TRUE,"GENERAL";"TAB5",#N/A,TRUE,"GENERAL"}</definedName>
    <definedName name="rtyrh" localSheetId="4" hidden="1">{"via1",#N/A,TRUE,"general";"via2",#N/A,TRUE,"general";"via3",#N/A,TRUE,"general"}</definedName>
    <definedName name="rtyrh" hidden="1">{"via1",#N/A,TRUE,"general";"via2",#N/A,TRUE,"general";"via3",#N/A,TRUE,"general"}</definedName>
    <definedName name="RTYRTY" localSheetId="4" hidden="1">{"via1",#N/A,TRUE,"general";"via2",#N/A,TRUE,"general";"via3",#N/A,TRUE,"general"}</definedName>
    <definedName name="RTYRTY" hidden="1">{"via1",#N/A,TRUE,"general";"via2",#N/A,TRUE,"general";"via3",#N/A,TRUE,"general"}</definedName>
    <definedName name="rtyt" localSheetId="4" hidden="1">{"TAB1",#N/A,TRUE,"GENERAL";"TAB2",#N/A,TRUE,"GENERAL";"TAB3",#N/A,TRUE,"GENERAL";"TAB4",#N/A,TRUE,"GENERAL";"TAB5",#N/A,TRUE,"GENERAL"}</definedName>
    <definedName name="rtyt" hidden="1">{"TAB1",#N/A,TRUE,"GENERAL";"TAB2",#N/A,TRUE,"GENERAL";"TAB3",#N/A,TRUE,"GENERAL";"TAB4",#N/A,TRUE,"GENERAL";"TAB5",#N/A,TRUE,"GENERAL"}</definedName>
    <definedName name="rtytry" localSheetId="4" hidden="1">{"via1",#N/A,TRUE,"general";"via2",#N/A,TRUE,"general";"via3",#N/A,TRUE,"general"}</definedName>
    <definedName name="rtytry" hidden="1">{"via1",#N/A,TRUE,"general";"via2",#N/A,TRUE,"general";"via3",#N/A,TRUE,"general"}</definedName>
    <definedName name="RUBRO">#REF!</definedName>
    <definedName name="rueda">[73]lisprecios!#REF!</definedName>
    <definedName name="ruru" localSheetId="4" hidden="1">{"TAB1",#N/A,TRUE,"GENERAL";"TAB2",#N/A,TRUE,"GENERAL";"TAB3",#N/A,TRUE,"GENERAL";"TAB4",#N/A,TRUE,"GENERAL";"TAB5",#N/A,TRUE,"GENERAL"}</definedName>
    <definedName name="ruru" hidden="1">{"TAB1",#N/A,TRUE,"GENERAL";"TAB2",#N/A,TRUE,"GENERAL";"TAB3",#N/A,TRUE,"GENERAL";"TAB4",#N/A,TRUE,"GENERAL";"TAB5",#N/A,TRUE,"GENERAL"}</definedName>
    <definedName name="RUT">[255]Ingenieria!#REF!</definedName>
    <definedName name="RUTA" localSheetId="3">DATE(YEAR([0]!Loan_Start),MONTH([0]!Loan_Start)+Payment_Number,DAY([0]!Loan_Start))</definedName>
    <definedName name="RUTA" localSheetId="4">DATE(YEAR(CONCRETOS!Loan_Start),MONTH(CONCRETOS!Loan_Start)+Payment_Number,DAY(CONCRETOS!Loan_Start))</definedName>
    <definedName name="RUTA" localSheetId="7">DATE(YEAR([0]!Loan_Start),MONTH([0]!Loan_Start)+Payment_Number,DAY([0]!Loan_Start))</definedName>
    <definedName name="RUTA" localSheetId="6">DATE(YEAR([0]!Loan_Start),MONTH([0]!Loan_Start)+Payment_Number,DAY([0]!Loan_Start))</definedName>
    <definedName name="RUTA" localSheetId="2">DATE(YEAR([0]!Loan_Start),MONTH([0]!Loan_Start)+Payment_Number,DAY([0]!Loan_Start))</definedName>
    <definedName name="RUTA">DATE(YEAR([0]!Loan_Start),MONTH([0]!Loan_Start)+Payment_Number,DAY([0]!Loan_Start))</definedName>
    <definedName name="rutu" localSheetId="4" hidden="1">{"via1",#N/A,TRUE,"general";"via2",#N/A,TRUE,"general";"via3",#N/A,TRUE,"general"}</definedName>
    <definedName name="rutu" hidden="1">{"via1",#N/A,TRUE,"general";"via2",#N/A,TRUE,"general";"via3",#N/A,TRUE,"general"}</definedName>
    <definedName name="Rv">#REF!</definedName>
    <definedName name="RVS">[82]dts!$B$23</definedName>
    <definedName name="Rw" localSheetId="4">#REF!</definedName>
    <definedName name="RW">#REF!</definedName>
    <definedName name="rwt" localSheetId="4" hidden="1">{"via1",#N/A,TRUE,"general";"via2",#N/A,TRUE,"general";"via3",#N/A,TRUE,"general"}</definedName>
    <definedName name="rwt" hidden="1">{"via1",#N/A,TRUE,"general";"via2",#N/A,TRUE,"general";"via3",#N/A,TRUE,"general"}</definedName>
    <definedName name="Rwvu.oil." hidden="1">'[145]59y22%'!$BA:$BA,'[145]59y22%'!#REF!</definedName>
    <definedName name="Rwvu.oilgasagua." hidden="1">'[145]59y22%'!$B:$AT,'[145]59y22%'!$BA:$BA</definedName>
    <definedName name="Rx">#REF!</definedName>
    <definedName name="Ry" localSheetId="4">#REF!</definedName>
    <definedName name="ry" hidden="1">{"via1",#N/A,TRUE,"general";"via2",#N/A,TRUE,"general";"via3",#N/A,TRUE,"general"}</definedName>
    <definedName name="ryeryb" localSheetId="4" hidden="1">{"TAB1",#N/A,TRUE,"GENERAL";"TAB2",#N/A,TRUE,"GENERAL";"TAB3",#N/A,TRUE,"GENERAL";"TAB4",#N/A,TRUE,"GENERAL";"TAB5",#N/A,TRUE,"GENERAL"}</definedName>
    <definedName name="ryeryb" hidden="1">{"TAB1",#N/A,TRUE,"GENERAL";"TAB2",#N/A,TRUE,"GENERAL";"TAB3",#N/A,TRUE,"GENERAL";"TAB4",#N/A,TRUE,"GENERAL";"TAB5",#N/A,TRUE,"GENERAL"}</definedName>
    <definedName name="rytrsdg" localSheetId="4" hidden="1">{"via1",#N/A,TRUE,"general";"via2",#N/A,TRUE,"general";"via3",#N/A,TRUE,"general"}</definedName>
    <definedName name="rytrsdg" hidden="1">{"via1",#N/A,TRUE,"general";"via2",#N/A,TRUE,"general";"via3",#N/A,TRUE,"general"}</definedName>
    <definedName name="RYUKEDKYSTJR">#N/A</definedName>
    <definedName name="RYUKIRETYKIRTYU">#N/A</definedName>
    <definedName name="Rz">#REF!</definedName>
    <definedName name="s" localSheetId="8">[0]!err</definedName>
    <definedName name="S" localSheetId="4">#REF!</definedName>
    <definedName name="s" localSheetId="11" hidden="1">{"TAB1",#N/A,TRUE,"GENERAL";"TAB2",#N/A,TRUE,"GENERAL";"TAB3",#N/A,TRUE,"GENERAL";"TAB4",#N/A,TRUE,"GENERAL";"TAB5",#N/A,TRUE,"GENERAL"}</definedName>
    <definedName name="s" localSheetId="13" hidden="1">{"TAB1",#N/A,TRUE,"GENERAL";"TAB2",#N/A,TRUE,"GENERAL";"TAB3",#N/A,TRUE,"GENERAL";"TAB4",#N/A,TRUE,"GENERAL";"TAB5",#N/A,TRUE,"GENERAL"}</definedName>
    <definedName name="s" hidden="1">{"TAB1",#N/A,TRUE,"GENERAL";"TAB2",#N/A,TRUE,"GENERAL";"TAB3",#N/A,TRUE,"GENERAL";"TAB4",#N/A,TRUE,"GENERAL";"TAB5",#N/A,TRUE,"GENERAL"}</definedName>
    <definedName name="S_d">#REF!</definedName>
    <definedName name="Sa">#REF!</definedName>
    <definedName name="saa" localSheetId="4" hidden="1">{"via1",#N/A,TRUE,"general";"via2",#N/A,TRUE,"general";"via3",#N/A,TRUE,"general"}</definedName>
    <definedName name="saa" hidden="1">{"via1",#N/A,TRUE,"general";"via2",#N/A,TRUE,"general";"via3",#N/A,TRUE,"general"}</definedName>
    <definedName name="saco">#REF!</definedName>
    <definedName name="SAD" localSheetId="4" hidden="1">{"via1",#N/A,TRUE,"general";"via2",#N/A,TRUE,"general";"via3",#N/A,TRUE,"general"}</definedName>
    <definedName name="SAD" hidden="1">{"via1",#N/A,TRUE,"general";"via2",#N/A,TRUE,"general";"via3",#N/A,TRUE,"general"}</definedName>
    <definedName name="SADASDFSDF">#REF!</definedName>
    <definedName name="SADF" localSheetId="4" hidden="1">{"via1",#N/A,TRUE,"general";"via2",#N/A,TRUE,"general";"via3",#N/A,TRUE,"general"}</definedName>
    <definedName name="SADF" hidden="1">{"via1",#N/A,TRUE,"general";"via2",#N/A,TRUE,"general";"via3",#N/A,TRUE,"general"}</definedName>
    <definedName name="sadff" localSheetId="4" hidden="1">{"TAB1",#N/A,TRUE,"GENERAL";"TAB2",#N/A,TRUE,"GENERAL";"TAB3",#N/A,TRUE,"GENERAL";"TAB4",#N/A,TRUE,"GENERAL";"TAB5",#N/A,TRUE,"GENERAL"}</definedName>
    <definedName name="sadff" hidden="1">{"TAB1",#N/A,TRUE,"GENERAL";"TAB2",#N/A,TRUE,"GENERAL";"TAB3",#N/A,TRUE,"GENERAL";"TAB4",#N/A,TRUE,"GENERAL";"TAB5",#N/A,TRUE,"GENERAL"}</definedName>
    <definedName name="sadfo" localSheetId="4" hidden="1">{"via1",#N/A,TRUE,"general";"via2",#N/A,TRUE,"general";"via3",#N/A,TRUE,"general"}</definedName>
    <definedName name="sadfo" hidden="1">{"via1",#N/A,TRUE,"general";"via2",#N/A,TRUE,"general";"via3",#N/A,TRUE,"general"}</definedName>
    <definedName name="safdp" localSheetId="4" hidden="1">{"TAB1",#N/A,TRUE,"GENERAL";"TAB2",#N/A,TRUE,"GENERAL";"TAB3",#N/A,TRUE,"GENERAL";"TAB4",#N/A,TRUE,"GENERAL";"TAB5",#N/A,TRUE,"GENERAL"}</definedName>
    <definedName name="safdp" hidden="1">{"TAB1",#N/A,TRUE,"GENERAL";"TAB2",#N/A,TRUE,"GENERAL";"TAB3",#N/A,TRUE,"GENERAL";"TAB4",#N/A,TRUE,"GENERAL";"TAB5",#N/A,TRUE,"GENERAL"}</definedName>
    <definedName name="SAL">#REF!</definedName>
    <definedName name="salamanca">#REF!</definedName>
    <definedName name="Salarios" localSheetId="4">#REF!</definedName>
    <definedName name="SALARIOS">[0]!err</definedName>
    <definedName name="Saldo_Capital">#REF!</definedName>
    <definedName name="saldoacta">#REF!</definedName>
    <definedName name="saldoant">#REF!</definedName>
    <definedName name="saldoanticipo">#REF!</definedName>
    <definedName name="saldoejecutar">#REF!</definedName>
    <definedName name="SalMinimo">#REF!</definedName>
    <definedName name="SALV">#REF!</definedName>
    <definedName name="SALV_DEP">#REF!</definedName>
    <definedName name="SANDCH">#REF!</definedName>
    <definedName name="SANDCH_MOV">#REF!</definedName>
    <definedName name="sanitario">[143]lisprecios!$D$35</definedName>
    <definedName name="sap">#REF!</definedName>
    <definedName name="SARDINELV">#REF!</definedName>
    <definedName name="sasa">'[5]CALCULO POI'!#REF!</definedName>
    <definedName name="SASDSF">#REF!</definedName>
    <definedName name="Sb">#REF!</definedName>
    <definedName name="sbe" localSheetId="4">#REF!</definedName>
    <definedName name="sbe">#REF!</definedName>
    <definedName name="Sbf">[26]CALCULO!$E$61</definedName>
    <definedName name="sbgfbgdr" localSheetId="4" hidden="1">{"via1",#N/A,TRUE,"general";"via2",#N/A,TRUE,"general";"via3",#N/A,TRUE,"general"}</definedName>
    <definedName name="sbgfbgdr" hidden="1">{"via1",#N/A,TRUE,"general";"via2",#N/A,TRUE,"general";"via3",#N/A,TRUE,"general"}</definedName>
    <definedName name="sbrbasa">[237]mater!$D$29</definedName>
    <definedName name="SbtPpto" localSheetId="4">[92]PRESUPUESTO!$G$103</definedName>
    <definedName name="SbtPpto">#REF!</definedName>
    <definedName name="Sc" localSheetId="4">#REF!</definedName>
    <definedName name="sc">#REF!</definedName>
    <definedName name="scft">#REF!</definedName>
    <definedName name="Sched_Pay" localSheetId="4">#REF!</definedName>
    <definedName name="Sched_Pay">#REF!</definedName>
    <definedName name="Scheduled_Extra_Payments" localSheetId="4">#REF!</definedName>
    <definedName name="Scheduled_Extra_Payments">#REF!</definedName>
    <definedName name="Scheduled_Interest_Rate" localSheetId="4">#REF!</definedName>
    <definedName name="Scheduled_Interest_Rate">#REF!</definedName>
    <definedName name="Scheduled_Monthly_Payment" localSheetId="4">#REF!</definedName>
    <definedName name="Scheduled_Monthly_Payment">#REF!</definedName>
    <definedName name="SContLab">#REF!</definedName>
    <definedName name="SContParts">#REF!</definedName>
    <definedName name="scope">#REF!</definedName>
    <definedName name="scope1">'[93]REF - Listas'!$D$32:$D$38</definedName>
    <definedName name="SCREEN">#REF!</definedName>
    <definedName name="Sd" localSheetId="4">#REF!</definedName>
    <definedName name="Sd">{"TAB1",#N/A,TRUE,"GENERAL";"TAB2",#N/A,TRUE,"GENERAL";"TAB3",#N/A,TRUE,"GENERAL";"TAB4",#N/A,TRUE,"GENERAL";"TAB5",#N/A,TRUE,"GENERAL"}</definedName>
    <definedName name="sda">#REF!</definedName>
    <definedName name="sdaf" localSheetId="4" hidden="1">{"via1",#N/A,TRUE,"general";"via2",#N/A,TRUE,"general";"via3",#N/A,TRUE,"general"}</definedName>
    <definedName name="sdaf" hidden="1">{"via1",#N/A,TRUE,"general";"via2",#N/A,TRUE,"general";"via3",#N/A,TRUE,"general"}</definedName>
    <definedName name="SDAGFHS">#REF!</definedName>
    <definedName name="sdas" localSheetId="4" hidden="1">{"via1",#N/A,TRUE,"general";"via2",#N/A,TRUE,"general";"via3",#N/A,TRUE,"general"}</definedName>
    <definedName name="sdas" hidden="1">{"via1",#N/A,TRUE,"general";"via2",#N/A,TRUE,"general";"via3",#N/A,TRUE,"general"}</definedName>
    <definedName name="sdasdf" localSheetId="4" hidden="1">{"via1",#N/A,TRUE,"general";"via2",#N/A,TRUE,"general";"via3",#N/A,TRUE,"general"}</definedName>
    <definedName name="sdasdf" hidden="1">{"via1",#N/A,TRUE,"general";"via2",#N/A,TRUE,"general";"via3",#N/A,TRUE,"general"}</definedName>
    <definedName name="SDCDSCT" localSheetId="4" hidden="1">{"TAB1",#N/A,TRUE,"GENERAL";"TAB2",#N/A,TRUE,"GENERAL";"TAB3",#N/A,TRUE,"GENERAL";"TAB4",#N/A,TRUE,"GENERAL";"TAB5",#N/A,TRUE,"GENERAL"}</definedName>
    <definedName name="SDCDSCT" hidden="1">{"TAB1",#N/A,TRUE,"GENERAL";"TAB2",#N/A,TRUE,"GENERAL";"TAB3",#N/A,TRUE,"GENERAL";"TAB4",#N/A,TRUE,"GENERAL";"TAB5",#N/A,TRUE,"GENERAL"}</definedName>
    <definedName name="SDD">#REF!</definedName>
    <definedName name="sdddfdfdff">#REF!</definedName>
    <definedName name="SDDSAFF" hidden="1">{#N/A,#N/A,TRUE,"1842CWN0"}</definedName>
    <definedName name="SDE" localSheetId="4">#REF!</definedName>
    <definedName name="SDE">#REF!</definedName>
    <definedName name="sdf">#REF!</definedName>
    <definedName name="SDFCE" localSheetId="4" hidden="1">{"TAB1",#N/A,TRUE,"GENERAL";"TAB2",#N/A,TRUE,"GENERAL";"TAB3",#N/A,TRUE,"GENERAL";"TAB4",#N/A,TRUE,"GENERAL";"TAB5",#N/A,TRUE,"GENERAL"}</definedName>
    <definedName name="SDFCE" hidden="1">{"TAB1",#N/A,TRUE,"GENERAL";"TAB2",#N/A,TRUE,"GENERAL";"TAB3",#N/A,TRUE,"GENERAL";"TAB4",#N/A,TRUE,"GENERAL";"TAB5",#N/A,TRUE,"GENERAL"}</definedName>
    <definedName name="sdfd" localSheetId="4" hidden="1">{"via1",#N/A,TRUE,"general";"via2",#N/A,TRUE,"general";"via3",#N/A,TRUE,"general"}</definedName>
    <definedName name="sdfd" hidden="1">{"via1",#N/A,TRUE,"general";"via2",#N/A,TRUE,"general";"via3",#N/A,TRUE,"general"}</definedName>
    <definedName name="SDFDG" hidden="1">{#N/A,#N/A,TRUE,"1842CWN0"}</definedName>
    <definedName name="sdfds" localSheetId="4" hidden="1">{"via1",#N/A,TRUE,"general";"via2",#N/A,TRUE,"general";"via3",#N/A,TRUE,"general"}</definedName>
    <definedName name="sdfds" hidden="1">{"via1",#N/A,TRUE,"general";"via2",#N/A,TRUE,"general";"via3",#N/A,TRUE,"general"}</definedName>
    <definedName name="SDFDSO" localSheetId="4" hidden="1">{"via1",#N/A,TRUE,"general";"via2",#N/A,TRUE,"general";"via3",#N/A,TRUE,"general"}</definedName>
    <definedName name="SDFDSO" hidden="1">{"via1",#N/A,TRUE,"general";"via2",#N/A,TRUE,"general";"via3",#N/A,TRUE,"general"}</definedName>
    <definedName name="sdfdstp" localSheetId="4" hidden="1">{"TAB1",#N/A,TRUE,"GENERAL";"TAB2",#N/A,TRUE,"GENERAL";"TAB3",#N/A,TRUE,"GENERAL";"TAB4",#N/A,TRUE,"GENERAL";"TAB5",#N/A,TRUE,"GENERAL"}</definedName>
    <definedName name="sdfdstp" hidden="1">{"TAB1",#N/A,TRUE,"GENERAL";"TAB2",#N/A,TRUE,"GENERAL";"TAB3",#N/A,TRUE,"GENERAL";"TAB4",#N/A,TRUE,"GENERAL";"TAB5",#N/A,TRUE,"GENERAL"}</definedName>
    <definedName name="sdfdxf">#N/A</definedName>
    <definedName name="SDFEO" localSheetId="4" hidden="1">{"via1",#N/A,TRUE,"general";"via2",#N/A,TRUE,"general";"via3",#N/A,TRUE,"general"}</definedName>
    <definedName name="SDFEO" hidden="1">{"via1",#N/A,TRUE,"general";"via2",#N/A,TRUE,"general";"via3",#N/A,TRUE,"general"}</definedName>
    <definedName name="sdfg" localSheetId="4" hidden="1">{"TAB1",#N/A,TRUE,"GENERAL";"TAB2",#N/A,TRUE,"GENERAL";"TAB3",#N/A,TRUE,"GENERAL";"TAB4",#N/A,TRUE,"GENERAL";"TAB5",#N/A,TRUE,"GENERAL"}</definedName>
    <definedName name="sdfg" hidden="1">{"TAB1",#N/A,TRUE,"GENERAL";"TAB2",#N/A,TRUE,"GENERAL";"TAB3",#N/A,TRUE,"GENERAL";"TAB4",#N/A,TRUE,"GENERAL";"TAB5",#N/A,TRUE,"GENERAL"}</definedName>
    <definedName name="sdfgdsfk" localSheetId="4" hidden="1">{"via1",#N/A,TRUE,"general";"via2",#N/A,TRUE,"general";"via3",#N/A,TRUE,"general"}</definedName>
    <definedName name="sdfgdsfk" hidden="1">{"via1",#N/A,TRUE,"general";"via2",#N/A,TRUE,"general";"via3",#N/A,TRUE,"general"}</definedName>
    <definedName name="sdfgsg" localSheetId="4" hidden="1">{"via1",#N/A,TRUE,"general";"via2",#N/A,TRUE,"general";"via3",#N/A,TRUE,"general"}</definedName>
    <definedName name="sdfgsg" hidden="1">{"via1",#N/A,TRUE,"general";"via2",#N/A,TRUE,"general";"via3",#N/A,TRUE,"general"}</definedName>
    <definedName name="SDFLJK" localSheetId="4" hidden="1">{"TAB1",#N/A,TRUE,"GENERAL";"TAB2",#N/A,TRUE,"GENERAL";"TAB3",#N/A,TRUE,"GENERAL";"TAB4",#N/A,TRUE,"GENERAL";"TAB5",#N/A,TRUE,"GENERAL"}</definedName>
    <definedName name="SDFLJK" hidden="1">{"TAB1",#N/A,TRUE,"GENERAL";"TAB2",#N/A,TRUE,"GENERAL";"TAB3",#N/A,TRUE,"GENERAL";"TAB4",#N/A,TRUE,"GENERAL";"TAB5",#N/A,TRUE,"GENERAL"}</definedName>
    <definedName name="sdfsd" localSheetId="4">#REF!</definedName>
    <definedName name="sdfsd">#REF!</definedName>
    <definedName name="sdfsd4" localSheetId="4" hidden="1">{"via1",#N/A,TRUE,"general";"via2",#N/A,TRUE,"general";"via3",#N/A,TRUE,"general"}</definedName>
    <definedName name="sdfsd4" hidden="1">{"via1",#N/A,TRUE,"general";"via2",#N/A,TRUE,"general";"via3",#N/A,TRUE,"general"}</definedName>
    <definedName name="SDFSDF" localSheetId="4" hidden="1">{"TAB1",#N/A,TRUE,"GENERAL";"TAB2",#N/A,TRUE,"GENERAL";"TAB3",#N/A,TRUE,"GENERAL";"TAB4",#N/A,TRUE,"GENERAL";"TAB5",#N/A,TRUE,"GENERAL"}</definedName>
    <definedName name="SDFSDF" hidden="1">{"TAB1",#N/A,TRUE,"GENERAL";"TAB2",#N/A,TRUE,"GENERAL";"TAB3",#N/A,TRUE,"GENERAL";"TAB4",#N/A,TRUE,"GENERAL";"TAB5",#N/A,TRUE,"GENERAL"}</definedName>
    <definedName name="sdfsdfb" localSheetId="4"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4" hidden="1">{"TAB1",#N/A,TRUE,"GENERAL";"TAB2",#N/A,TRUE,"GENERAL";"TAB3",#N/A,TRUE,"GENERAL";"TAB4",#N/A,TRUE,"GENERAL";"TAB5",#N/A,TRUE,"GENERAL"}</definedName>
    <definedName name="SDFSF" hidden="1">{"TAB1",#N/A,TRUE,"GENERAL";"TAB2",#N/A,TRUE,"GENERAL";"TAB3",#N/A,TRUE,"GENERAL";"TAB4",#N/A,TRUE,"GENERAL";"TAB5",#N/A,TRUE,"GENERAL"}</definedName>
    <definedName name="sdfsv" localSheetId="4" hidden="1">{"TAB1",#N/A,TRUE,"GENERAL";"TAB2",#N/A,TRUE,"GENERAL";"TAB3",#N/A,TRUE,"GENERAL";"TAB4",#N/A,TRUE,"GENERAL";"TAB5",#N/A,TRUE,"GENERAL"}</definedName>
    <definedName name="sdfsv" hidden="1">{"TAB1",#N/A,TRUE,"GENERAL";"TAB2",#N/A,TRUE,"GENERAL";"TAB3",#N/A,TRUE,"GENERAL";"TAB4",#N/A,TRUE,"GENERAL";"TAB5",#N/A,TRUE,"GENERAL"}</definedName>
    <definedName name="sdft">#REF!</definedName>
    <definedName name="sdgfd" localSheetId="4" hidden="1">{"TAB1",#N/A,TRUE,"GENERAL";"TAB2",#N/A,TRUE,"GENERAL";"TAB3",#N/A,TRUE,"GENERAL";"TAB4",#N/A,TRUE,"GENERAL";"TAB5",#N/A,TRUE,"GENERAL"}</definedName>
    <definedName name="sdgfd" hidden="1">{"TAB1",#N/A,TRUE,"GENERAL";"TAB2",#N/A,TRUE,"GENERAL";"TAB3",#N/A,TRUE,"GENERAL";"TAB4",#N/A,TRUE,"GENERAL";"TAB5",#N/A,TRUE,"GENERAL"}</definedName>
    <definedName name="sdgfgp" localSheetId="4" hidden="1">{"via1",#N/A,TRUE,"general";"via2",#N/A,TRUE,"general";"via3",#N/A,TRUE,"general"}</definedName>
    <definedName name="sdgfgp" hidden="1">{"via1",#N/A,TRUE,"general";"via2",#N/A,TRUE,"general";"via3",#N/A,TRUE,"general"}</definedName>
    <definedName name="sdgfiu" localSheetId="4" hidden="1">{"via1",#N/A,TRUE,"general";"via2",#N/A,TRUE,"general";"via3",#N/A,TRUE,"general"}</definedName>
    <definedName name="sdgfiu" hidden="1">{"via1",#N/A,TRUE,"general";"via2",#N/A,TRUE,"general";"via3",#N/A,TRUE,"general"}</definedName>
    <definedName name="sdgsd" localSheetId="4" hidden="1">{"TAB1",#N/A,TRUE,"GENERAL";"TAB2",#N/A,TRUE,"GENERAL";"TAB3",#N/A,TRUE,"GENERAL";"TAB4",#N/A,TRUE,"GENERAL";"TAB5",#N/A,TRUE,"GENERAL"}</definedName>
    <definedName name="sdgsd" hidden="1">{"TAB1",#N/A,TRUE,"GENERAL";"TAB2",#N/A,TRUE,"GENERAL";"TAB3",#N/A,TRUE,"GENERAL";"TAB4",#N/A,TRUE,"GENERAL";"TAB5",#N/A,TRUE,"GENERAL"}</definedName>
    <definedName name="sdgsg" localSheetId="4" hidden="1">{"via1",#N/A,TRUE,"general";"via2",#N/A,TRUE,"general";"via3",#N/A,TRUE,"general"}</definedName>
    <definedName name="sdgsg" hidden="1">{"via1",#N/A,TRUE,"general";"via2",#N/A,TRUE,"general";"via3",#N/A,TRUE,"general"}</definedName>
    <definedName name="SDIKOM" localSheetId="4" hidden="1">{"TAB1",#N/A,TRUE,"GENERAL";"TAB2",#N/A,TRUE,"GENERAL";"TAB3",#N/A,TRUE,"GENERAL";"TAB4",#N/A,TRUE,"GENERAL";"TAB5",#N/A,TRUE,"GENERAL"}</definedName>
    <definedName name="SDIKOM" hidden="1">{"TAB1",#N/A,TRUE,"GENERAL";"TAB2",#N/A,TRUE,"GENERAL";"TAB3",#N/A,TRUE,"GENERAL";"TAB4",#N/A,TRUE,"GENERAL";"TAB5",#N/A,TRUE,"GENERAL"}</definedName>
    <definedName name="sdsad">#REF!</definedName>
    <definedName name="sdsd">#REF!</definedName>
    <definedName name="sdsdfh" localSheetId="4" hidden="1">{"via1",#N/A,TRUE,"general";"via2",#N/A,TRUE,"general";"via3",#N/A,TRUE,"general"}</definedName>
    <definedName name="sdsdfh" hidden="1">{"via1",#N/A,TRUE,"general";"via2",#N/A,TRUE,"general";"via3",#N/A,TRUE,"general"}</definedName>
    <definedName name="sdsdfsdff" hidden="1">{#N/A,#N/A,TRUE,"1842CWN0"}</definedName>
    <definedName name="SDSDSD">#REF!</definedName>
    <definedName name="Se" localSheetId="4">#REF!</definedName>
    <definedName name="se">#REF!</definedName>
    <definedName name="SECCION_4.10__CABLES_DE_POTENCIA">#REF!</definedName>
    <definedName name="SECCION_4.11__TERMINAL_DE_CABLES">#REF!</definedName>
    <definedName name="SECCION_4.12__EQUIPOS_PARA_SERVICIO_AUXILIAR_DE_LA_SUBESTACION">#REF!</definedName>
    <definedName name="SECCION_4.13__SISTEMA_PARA_EL_CONTROL__PROTECCION_Y_MONITOREO_DE_LA_SUBESTACION.">#REF!</definedName>
    <definedName name="SECCION_4.14__BARRAS__CONDUCTORES_E_HILO_DE_GUARDA__CON_ACCESORIOS">#REF!</definedName>
    <definedName name="SECCION_4.15__AISLADORES">#REF!</definedName>
    <definedName name="SECCION_4.16__CONDUCTOS__Y_DUCTOS">#REF!</definedName>
    <definedName name="SECCION_4.17__RED_DE_PUESTA_A_TIERRA">#REF!</definedName>
    <definedName name="SECCION_4.18__SISTEMA_DE_ALUMBRADO_DEL_PATIO_DE_LA_SUBESTACION">#REF!</definedName>
    <definedName name="SECCION_4.19__TRANSFORMADORES_DE_VOLTAJE_CAPACITIVOS">#REF!</definedName>
    <definedName name="SECCION_4.20__EQUIPO_DE_COMUNICACIONES">#REF!</definedName>
    <definedName name="SECCION_4.21__BANCO_DE_CAPACITORES_DE_13.8_kV">#REF!</definedName>
    <definedName name="SECCION_4.22__REQUISITOS_ESPECIFICOS_PARA_EQUIPOS_DE_PRUEBAS">#REF!</definedName>
    <definedName name="SECCION_4.24__PROGRAMAS_Y_EQUIPOS">#REF!</definedName>
    <definedName name="SECCION_4.4__INTERRUPTORES_DE_POTENCIA">#REF!</definedName>
    <definedName name="SECCION_4.5__CUCHILLAS_SECCIONADORAS">#REF!</definedName>
    <definedName name="SECCION_4.6__PARARRAYOS">#REF!</definedName>
    <definedName name="SECCION_4.7__TRANSFORMADOR_DE_POTENCIA">#REF!</definedName>
    <definedName name="SECCION_4.8__EQUIPO_DE_MANIOBRA_BLINDADO">#REF!</definedName>
    <definedName name="SECCION_4.9__CONDUCTORES_Y_CABLES">#REF!</definedName>
    <definedName name="SECCION4.10">#REF!</definedName>
    <definedName name="SECCION4.11">#REF!</definedName>
    <definedName name="SECCION4.12">#REF!</definedName>
    <definedName name="SECCION4.13">#REF!</definedName>
    <definedName name="SECCION4.14">#REF!</definedName>
    <definedName name="SECCION4.15">#REF!</definedName>
    <definedName name="SECCION4.16">#REF!</definedName>
    <definedName name="SECCION4.17">#REF!</definedName>
    <definedName name="SECCION4.18">#REF!</definedName>
    <definedName name="SECCION4.20">#REF!</definedName>
    <definedName name="SECCION4.21">#REF!</definedName>
    <definedName name="SECCION4.22">#REF!</definedName>
    <definedName name="SECCION4.24">#REF!</definedName>
    <definedName name="SECCION4.4">#REF!</definedName>
    <definedName name="SECCION4.5">#REF!</definedName>
    <definedName name="SECCION4.6">#REF!</definedName>
    <definedName name="SECCION4.7">#REF!</definedName>
    <definedName name="SECCION4.8">#REF!</definedName>
    <definedName name="SECCION4.9">#REF!</definedName>
    <definedName name="SECCIONA1">#REF!</definedName>
    <definedName name="SECCIONA2">#REF!</definedName>
    <definedName name="SECF">#REF!</definedName>
    <definedName name="SECPT110">#REF!</definedName>
    <definedName name="SECPT220">#REF!</definedName>
    <definedName name="secretario">#REF!</definedName>
    <definedName name="SECSPT110">#REF!</definedName>
    <definedName name="SECSPT220">#REF!</definedName>
    <definedName name="SECTOR">#REF!</definedName>
    <definedName name="segundo" localSheetId="4">'[65]ESTADO RED'!#REF!</definedName>
    <definedName name="segundo">#REF!</definedName>
    <definedName name="Segundos">#REF!</definedName>
    <definedName name="Seguro">#REF!</definedName>
    <definedName name="SEGURO_D1015">#REF!</definedName>
    <definedName name="SeguroCostos">#REF!</definedName>
    <definedName name="seis">#REF!</definedName>
    <definedName name="selalternativas">#REF!</definedName>
    <definedName name="SEM_DEL_MES">#REF!</definedName>
    <definedName name="SEMANA">[82]dts!$B$8</definedName>
    <definedName name="Semanas_mes">#REF!</definedName>
    <definedName name="sencount" hidden="1">1</definedName>
    <definedName name="SENSIBILIDADES">#REF!</definedName>
    <definedName name="SEÑAL">[39]TUBERIA!$F$47</definedName>
    <definedName name="SEP">#REF!</definedName>
    <definedName name="sep00">[19]Dólar!#REF!</definedName>
    <definedName name="SEPARACIONPLACAS">#REF!</definedName>
    <definedName name="Sepjv2">#REF!</definedName>
    <definedName name="septdetail">#REF!</definedName>
    <definedName name="septtb">#REF!</definedName>
    <definedName name="SequenceF">#REF!</definedName>
    <definedName name="SERO" localSheetId="4">[46]!ERR</definedName>
    <definedName name="SERO">[0]!err</definedName>
    <definedName name="SERO_10">#NAME?</definedName>
    <definedName name="SERO_3">#NAME?</definedName>
    <definedName name="SERO_4">#NAME?</definedName>
    <definedName name="SERO_5">#NAME?</definedName>
    <definedName name="SERO_6">#NAME?</definedName>
    <definedName name="SERO_7">#NAME?</definedName>
    <definedName name="SERO_8">#NAME?</definedName>
    <definedName name="SERO_9">#NAME?</definedName>
    <definedName name="SERV_LT">#REF!</definedName>
    <definedName name="servicioingreso">#REF!</definedName>
    <definedName name="ServicioSurentingExpress">#REF!</definedName>
    <definedName name="servicioutilidad">#REF!</definedName>
    <definedName name="ServicioVehSustituto">#REF!</definedName>
    <definedName name="setrj" localSheetId="4" hidden="1">{"via1",#N/A,TRUE,"general";"via2",#N/A,TRUE,"general";"via3",#N/A,TRUE,"general"}</definedName>
    <definedName name="setrj" hidden="1">{"via1",#N/A,TRUE,"general";"via2",#N/A,TRUE,"general";"via3",#N/A,TRUE,"general"}</definedName>
    <definedName name="sett" localSheetId="4" hidden="1">{"via1",#N/A,TRUE,"general";"via2",#N/A,TRUE,"general";"via3",#N/A,TRUE,"general"}</definedName>
    <definedName name="sett" hidden="1">{"via1",#N/A,TRUE,"general";"via2",#N/A,TRUE,"general";"via3",#N/A,TRUE,"general"}</definedName>
    <definedName name="SEVER">#N/A</definedName>
    <definedName name="Sf">#REF!</definedName>
    <definedName name="sfasf" localSheetId="4" hidden="1">{"TAB1",#N/A,TRUE,"GENERAL";"TAB2",#N/A,TRUE,"GENERAL";"TAB3",#N/A,TRUE,"GENERAL";"TAB4",#N/A,TRUE,"GENERAL";"TAB5",#N/A,TRUE,"GENERAL"}</definedName>
    <definedName name="sfasf" hidden="1">{"TAB1",#N/A,TRUE,"GENERAL";"TAB2",#N/A,TRUE,"GENERAL";"TAB3",#N/A,TRUE,"GENERAL";"TAB4",#N/A,TRUE,"GENERAL";"TAB5",#N/A,TRUE,"GENERAL"}</definedName>
    <definedName name="sfb">#REF!</definedName>
    <definedName name="SFHSGFH" localSheetId="4" hidden="1">{"TAB1",#N/A,TRUE,"GENERAL";"TAB2",#N/A,TRUE,"GENERAL";"TAB3",#N/A,TRUE,"GENERAL";"TAB4",#N/A,TRUE,"GENERAL";"TAB5",#N/A,TRUE,"GENERAL"}</definedName>
    <definedName name="SFHSGFH" hidden="1">{"TAB1",#N/A,TRUE,"GENERAL";"TAB2",#N/A,TRUE,"GENERAL";"TAB3",#N/A,TRUE,"GENERAL";"TAB4",#N/A,TRUE,"GENERAL";"TAB5",#N/A,TRUE,"GENERAL"}</definedName>
    <definedName name="sfnlavplt">[237]mater!$I$122</definedName>
    <definedName name="sfsd" localSheetId="4" hidden="1">{"via1",#N/A,TRUE,"general";"via2",#N/A,TRUE,"general";"via3",#N/A,TRUE,"general"}</definedName>
    <definedName name="sfsd" hidden="1">{"via1",#N/A,TRUE,"general";"via2",#N/A,TRUE,"general";"via3",#N/A,TRUE,"general"}</definedName>
    <definedName name="sfsdf" localSheetId="4" hidden="1">{"TAB1",#N/A,TRUE,"GENERAL";"TAB2",#N/A,TRUE,"GENERAL";"TAB3",#N/A,TRUE,"GENERAL";"TAB4",#N/A,TRUE,"GENERAL";"TAB5",#N/A,TRUE,"GENERAL"}</definedName>
    <definedName name="sfsdf" hidden="1">{"TAB1",#N/A,TRUE,"GENERAL";"TAB2",#N/A,TRUE,"GENERAL";"TAB3",#N/A,TRUE,"GENERAL";"TAB4",#N/A,TRUE,"GENERAL";"TAB5",#N/A,TRUE,"GENERAL"}</definedName>
    <definedName name="sfsdferg" localSheetId="4" hidden="1">{"TAB1",#N/A,TRUE,"GENERAL";"TAB2",#N/A,TRUE,"GENERAL";"TAB3",#N/A,TRUE,"GENERAL";"TAB4",#N/A,TRUE,"GENERAL";"TAB5",#N/A,TRUE,"GENERAL"}</definedName>
    <definedName name="sfsdferg" hidden="1">{"TAB1",#N/A,TRUE,"GENERAL";"TAB2",#N/A,TRUE,"GENERAL";"TAB3",#N/A,TRUE,"GENERAL";"TAB4",#N/A,TRUE,"GENERAL";"TAB5",#N/A,TRUE,"GENERAL"}</definedName>
    <definedName name="sfsdfs" localSheetId="4" hidden="1">{"TAB1",#N/A,TRUE,"GENERAL";"TAB2",#N/A,TRUE,"GENERAL";"TAB3",#N/A,TRUE,"GENERAL";"TAB4",#N/A,TRUE,"GENERAL";"TAB5",#N/A,TRUE,"GENERAL"}</definedName>
    <definedName name="sfsdfs" hidden="1">{"TAB1",#N/A,TRUE,"GENERAL";"TAB2",#N/A,TRUE,"GENERAL";"TAB3",#N/A,TRUE,"GENERAL";"TAB4",#N/A,TRUE,"GENERAL";"TAB5",#N/A,TRUE,"GENERAL"}</definedName>
    <definedName name="Sg">#REF!</definedName>
    <definedName name="SGET">#REF!</definedName>
    <definedName name="SGI_V_INDICES_CIRCUITO_CAUSA">#REF!</definedName>
    <definedName name="sgs">#REF!</definedName>
    <definedName name="Sh">#REF!</definedName>
    <definedName name="Share">[160]Cover!#REF!</definedName>
    <definedName name="SHARED_FORMULA_0">#N/A</definedName>
    <definedName name="SHARED_FORMULA_1">#N/A</definedName>
    <definedName name="SHARED_FORMULA_10___0">NA()</definedName>
    <definedName name="SHARED_FORMULA_14___0">NA()</definedName>
    <definedName name="SHARED_FORMULA_18___0">NA()</definedName>
    <definedName name="SHARED_FORMULA_2">#N/A</definedName>
    <definedName name="SHARED_FORMULA_2___0">1/13</definedName>
    <definedName name="SHARED_FORMULA_21">#N/A</definedName>
    <definedName name="SHARED_FORMULA_22___0">NA()</definedName>
    <definedName name="SHARED_FORMULA_26___0">NA()</definedName>
    <definedName name="SHARED_FORMULA_3">#N/A</definedName>
    <definedName name="SHARED_FORMULA_30___0">NA()</definedName>
    <definedName name="SHARED_FORMULA_34">NA()</definedName>
    <definedName name="SHARED_FORMULA_38">NA()</definedName>
    <definedName name="SHARED_FORMULA_4">#N/A</definedName>
    <definedName name="SHARED_FORMULA_5">#N/A</definedName>
    <definedName name="SHARED_FORMULA_6">#N/A</definedName>
    <definedName name="SHARED_FORMULA_6___0">NA()</definedName>
    <definedName name="ship_terms">#REF!</definedName>
    <definedName name="SHIP_VIA">#REF!</definedName>
    <definedName name="Shovel_1">#REF!</definedName>
    <definedName name="Shovel_2">#REF!</definedName>
    <definedName name="Shovel_3">#REF!</definedName>
    <definedName name="Shovel_4">#REF!</definedName>
    <definedName name="Shovel_5">#REF!</definedName>
    <definedName name="show_all">'[258]Mine variance - tree'!#REF!</definedName>
    <definedName name="si" localSheetId="4">#REF!</definedName>
    <definedName name="si">#REF!</definedName>
    <definedName name="SI_1">"[0]!err"</definedName>
    <definedName name="SI_10">#NAME?</definedName>
    <definedName name="SI_3">#NAME?</definedName>
    <definedName name="SI_4">#NAME?</definedName>
    <definedName name="SI_5">#NAME?</definedName>
    <definedName name="SI_6">#NAME?</definedName>
    <definedName name="SI_7">#NAME?</definedName>
    <definedName name="SI_8">#NAME?</definedName>
    <definedName name="SI_9">#NAME?</definedName>
    <definedName name="siete">#REF!</definedName>
    <definedName name="SIFON_180_2">#REF!</definedName>
    <definedName name="SiglaPrestador">#REF!</definedName>
    <definedName name="SIKA">#REF!</definedName>
    <definedName name="SIKA_1">'[259]LISTA PRECIO'!$B$72</definedName>
    <definedName name="SIKADUR">#REF!</definedName>
    <definedName name="Sim_Model_Input_1">[252]HL!#REF!</definedName>
    <definedName name="Sim_Model_Input_4">[252]HL!#REF!</definedName>
    <definedName name="Sim_Model_Output_1">[252]HL!#REF!</definedName>
    <definedName name="sin">#REF!</definedName>
    <definedName name="sin_nombre_2" localSheetId="4">#REF!</definedName>
    <definedName name="sin_nombre_2">#REF!</definedName>
    <definedName name="SISISIS" localSheetId="4">CONCRETOS!ERR</definedName>
    <definedName name="SISISIS">[0]!err</definedName>
    <definedName name="SISISIS_1">"[0]!err"</definedName>
    <definedName name="SISISIS_10">#NAME?</definedName>
    <definedName name="SISISIS_3">#NAME?</definedName>
    <definedName name="SISISIS_4">#NAME?</definedName>
    <definedName name="SISISIS_5">#NAME?</definedName>
    <definedName name="SISISIS_6">#NAME?</definedName>
    <definedName name="SISISIS_7">#NAME?</definedName>
    <definedName name="SISISIS_8">#NAME?</definedName>
    <definedName name="SISISIS_9">#NAME?</definedName>
    <definedName name="SISMON34.5">#REF!</definedName>
    <definedName name="Sitio">[246]Sheet1!$C$2:$C$4</definedName>
    <definedName name="SJC" localSheetId="4">[197]MATERIALES!$D$84</definedName>
    <definedName name="SJC">#REF!</definedName>
    <definedName name="sk" localSheetId="4">#REF!</definedName>
    <definedName name="sk">#REF!</definedName>
    <definedName name="Slicer_Contact_Type">#N/A</definedName>
    <definedName name="SLube">#REF!</definedName>
    <definedName name="sm" localSheetId="4">#REF!</definedName>
    <definedName name="sm">#REF!</definedName>
    <definedName name="sn" localSheetId="4">#REF!</definedName>
    <definedName name="sn">#REF!</definedName>
    <definedName name="snw" localSheetId="4">#REF!</definedName>
    <definedName name="snw">#REF!</definedName>
    <definedName name="sñ" localSheetId="4">#REF!</definedName>
    <definedName name="sñ">#REF!</definedName>
    <definedName name="so" localSheetId="4">#REF!</definedName>
    <definedName name="so">#REF!</definedName>
    <definedName name="Soat">#REF!</definedName>
    <definedName name="SoatCostos">#REF!</definedName>
    <definedName name="SOBRE2H">#REF!</definedName>
    <definedName name="sobrecimiento">#REF!</definedName>
    <definedName name="SOCIAL">#REF!</definedName>
    <definedName name="SOFT">#REF!</definedName>
    <definedName name="SOHaul">#REF!</definedName>
    <definedName name="SOL">#REF!</definedName>
    <definedName name="solado">#REF!</definedName>
    <definedName name="soladov">#REF!</definedName>
    <definedName name="SOLCAD20">#REF!</definedName>
    <definedName name="SOLCADM20">#REF!</definedName>
    <definedName name="SOLDA">#REF!</definedName>
    <definedName name="Soldador">'[62]M.O.'!$F$10</definedName>
    <definedName name="Soldador_1A">'[66]M.O.'!$F$10</definedName>
    <definedName name="SOLDADURA">#REF!</definedName>
    <definedName name="Soldadura_cawell">'[66]LISTADO '!$F$94</definedName>
    <definedName name="Soldadura_electrica">'[66]LISTADO '!$F$9</definedName>
    <definedName name="Solids.SG">#REF!</definedName>
    <definedName name="solo">#N/A</definedName>
    <definedName name="SOPCON">[39]EQUIPO!$F$288</definedName>
    <definedName name="SOSO" hidden="1">'[15]ETAPA 50 SMMLV'!#REF!</definedName>
    <definedName name="spread">#REF!</definedName>
    <definedName name="SpreadDesctos">#REF!</definedName>
    <definedName name="SpreadFcro">#REF!</definedName>
    <definedName name="SpreadServicios">#REF!</definedName>
    <definedName name="Spreadsheet_name">#REF!</definedName>
    <definedName name="SpreadTotal">#REF!</definedName>
    <definedName name="sr" localSheetId="4">#REF!</definedName>
    <definedName name="sr">#REF!</definedName>
    <definedName name="SRandM">#REF!</definedName>
    <definedName name="srwrwr" localSheetId="4" hidden="1">{"TAB1",#N/A,TRUE,"GENERAL";"TAB2",#N/A,TRUE,"GENERAL";"TAB3",#N/A,TRUE,"GENERAL";"TAB4",#N/A,TRUE,"GENERAL";"TAB5",#N/A,TRUE,"GENERAL"}</definedName>
    <definedName name="srwrwr" hidden="1">{"TAB1",#N/A,TRUE,"GENERAL";"TAB2",#N/A,TRUE,"GENERAL";"TAB3",#N/A,TRUE,"GENERAL";"TAB4",#N/A,TRUE,"GENERAL";"TAB5",#N/A,TRUE,"GENERAL"}</definedName>
    <definedName name="SS" localSheetId="4" hidden="1">{#N/A,#N/A,TRUE,"Unifilar"}</definedName>
    <definedName name="ss">#REF!</definedName>
    <definedName name="SS_1">"[0]!err"</definedName>
    <definedName name="SS_AVG_SIZE">#REF!</definedName>
    <definedName name="SS_WELDING">#REF!</definedName>
    <definedName name="SSDSD">#REF!</definedName>
    <definedName name="sss" localSheetId="4">#REF!</definedName>
    <definedName name="sss">#REF!</definedName>
    <definedName name="ssss" localSheetId="4">#REF!</definedName>
    <definedName name="SSSS">[0]!err</definedName>
    <definedName name="sssss" localSheetId="4">#REF!</definedName>
    <definedName name="SSSSS">#REF!</definedName>
    <definedName name="sssss7" localSheetId="4" hidden="1">{"via1",#N/A,TRUE,"general";"via2",#N/A,TRUE,"general";"via3",#N/A,TRUE,"general"}</definedName>
    <definedName name="sssss7" hidden="1">{"via1",#N/A,TRUE,"general";"via2",#N/A,TRUE,"general";"via3",#N/A,TRUE,"general"}</definedName>
    <definedName name="sssssa" localSheetId="4" hidden="1">{"TAB1",#N/A,TRUE,"GENERAL";"TAB2",#N/A,TRUE,"GENERAL";"TAB3",#N/A,TRUE,"GENERAL";"TAB4",#N/A,TRUE,"GENERAL";"TAB5",#N/A,TRUE,"GENERAL"}</definedName>
    <definedName name="sssssa" hidden="1">{"TAB1",#N/A,TRUE,"GENERAL";"TAB2",#N/A,TRUE,"GENERAL";"TAB3",#N/A,TRUE,"GENERAL";"TAB4",#N/A,TRUE,"GENERAL";"TAB5",#N/A,TRUE,"GENERAL"}</definedName>
    <definedName name="SSSSSSS" localSheetId="4">#N/A</definedName>
    <definedName name="SSSSSSS">IF(Loan_Amount*Interest_Rate*Loan_Years*Loan_Start&gt;0,1,0)</definedName>
    <definedName name="ssssssssss">#REF!</definedName>
    <definedName name="sssssssssss">#REF!</definedName>
    <definedName name="ssssssssssssssssssss">#REF!</definedName>
    <definedName name="sssssy" localSheetId="4" hidden="1">{"via1",#N/A,TRUE,"general";"via2",#N/A,TRUE,"general";"via3",#N/A,TRUE,"general"}</definedName>
    <definedName name="sssssy" hidden="1">{"via1",#N/A,TRUE,"general";"via2",#N/A,TRUE,"general";"via3",#N/A,TRUE,"general"}</definedName>
    <definedName name="st" localSheetId="4">#REF!</definedName>
    <definedName name="St">#REF!</definedName>
    <definedName name="Standby">#REF!</definedName>
    <definedName name="StandbyCostos">#REF!</definedName>
    <definedName name="START">#REF!</definedName>
    <definedName name="StartBid">#REF!</definedName>
    <definedName name="StartItems">#REF!</definedName>
    <definedName name="StartPeriod">[260]Index!$S$41</definedName>
    <definedName name="StartRates">#REF!</definedName>
    <definedName name="StartTags">#REF!</definedName>
    <definedName name="status">'[187]LISTS-FOR INTERNAL USE ONLY'!$B$8:$B$13</definedName>
    <definedName name="statusofexecution">#REF!</definedName>
    <definedName name="STEEL">#REF!</definedName>
    <definedName name="STEEL_WEIGHT">#REF!</definedName>
    <definedName name="STOCK_CODE">#REF!</definedName>
    <definedName name="stock_oreganal">[128]INPUT_TEMP!#REF!</definedName>
    <definedName name="StorageTank_Height">#REF!</definedName>
    <definedName name="StorageTank_Radius">#REF!</definedName>
    <definedName name="StorageTank_TotalVolume">#REF!</definedName>
    <definedName name="StorageTank1_DryTonnes">#REF!</definedName>
    <definedName name="StorageTank1_SlurryVolume">#REF!</definedName>
    <definedName name="StorageTank2_DryTonnes">#REF!</definedName>
    <definedName name="StorageTank2_SlurryVolume">#REF!</definedName>
    <definedName name="StorageTank3_DryTonnes">#REF!</definedName>
    <definedName name="StorageTank3_SlurryVolume">#REF!</definedName>
    <definedName name="StorageTank4_DryTonnes">#REF!</definedName>
    <definedName name="StorageTank4_SlurryVolume">#REF!</definedName>
    <definedName name="StrBaseIncremCanon">#REF!</definedName>
    <definedName name="StrBaseReliquidacion">#REF!</definedName>
    <definedName name="StrClienDescontarIVA">#REF!</definedName>
    <definedName name="StrCliente">#REF!</definedName>
    <definedName name="StrClienTributaRentaPresun">#REF!</definedName>
    <definedName name="strDescAccesorios">#REF!</definedName>
    <definedName name="strDescPlanSeguro">#REF!</definedName>
    <definedName name="STRESS_RELIEVIN">#REF!</definedName>
    <definedName name="strEstado">#REF!</definedName>
    <definedName name="StrFrecPago">#REF!</definedName>
    <definedName name="StrFrecReliquidacion">#REF!</definedName>
    <definedName name="StrGerenteCuenta">#REF!</definedName>
    <definedName name="Strike">#REF!</definedName>
    <definedName name="StrImpDosXMil">#REF!</definedName>
    <definedName name="StrMarcaVehicModelo">#REF!</definedName>
    <definedName name="StrMarcaVehícModelo">#REF!</definedName>
    <definedName name="StrModalidadCanon">#REF!</definedName>
    <definedName name="StrModalidadPago">#REF!</definedName>
    <definedName name="strNomVariable1">#REF!</definedName>
    <definedName name="strNomVariable2">#REF!</definedName>
    <definedName name="strNomVariable3">#REF!</definedName>
    <definedName name="StrNumeroCotizacion">#REF!</definedName>
    <definedName name="StrNumeroCotización">#REF!</definedName>
    <definedName name="strPlaca">#REF!</definedName>
    <definedName name="StrRentBack">#REF!</definedName>
    <definedName name="strTipoCliente">#REF!</definedName>
    <definedName name="StrTipoContrato">#REF!</definedName>
    <definedName name="Structure">#N/A</definedName>
    <definedName name="stt" localSheetId="4" hidden="1">{"via1",#N/A,TRUE,"general";"via2",#N/A,TRUE,"general";"via3",#N/A,TRUE,"general"}</definedName>
    <definedName name="stt" hidden="1">{"via1",#N/A,TRUE,"general";"via2",#N/A,TRUE,"general";"via3",#N/A,TRUE,"general"}</definedName>
    <definedName name="Stub" hidden="1">#REF!</definedName>
    <definedName name="Stub_Header1" hidden="1">#REF!</definedName>
    <definedName name="Stub_Header2" hidden="1">#REF!</definedName>
    <definedName name="Stub_Header3" hidden="1">#REF!</definedName>
    <definedName name="STyre">#REF!</definedName>
    <definedName name="SUBA" localSheetId="4">'[261]SUB APU'!$A$1:$D$65536</definedName>
    <definedName name="SUBA">#REF!</definedName>
    <definedName name="SUBBASE">#REF!</definedName>
    <definedName name="Subbase2">#REF!</definedName>
    <definedName name="SUBCUENTA" localSheetId="4">#REF!</definedName>
    <definedName name="SUBCUENTA">#REF!</definedName>
    <definedName name="SUBPRODUCTOS">#REF!</definedName>
    <definedName name="subprograma">#REF!</definedName>
    <definedName name="SUBTO">#REF!</definedName>
    <definedName name="SUBTOTAL">#REF!</definedName>
    <definedName name="SUELDOS" localSheetId="4">'[204]Base Datos Sueldo'!$B$7:$C$26</definedName>
    <definedName name="SUELDOS">#REF!</definedName>
    <definedName name="SUINIV">#REF!</definedName>
    <definedName name="SUIPRE">#REF!</definedName>
    <definedName name="SUIPRO">#REF!</definedName>
    <definedName name="suma" localSheetId="4">[262]Hoja1!$F$60</definedName>
    <definedName name="suma">#REF!</definedName>
    <definedName name="sumideros">#REF!</definedName>
    <definedName name="SUMINISTRO">#REF!</definedName>
    <definedName name="Summary">#REF!</definedName>
    <definedName name="SUP" localSheetId="4">#REF!</definedName>
    <definedName name="sup">#REF!</definedName>
    <definedName name="SUP_FBC">#REF!</definedName>
    <definedName name="Super_T">'[62]LISTADO '!$F$23</definedName>
    <definedName name="SUPERCEL">#REF!</definedName>
    <definedName name="supert">'[66]LISTADO '!$F$110</definedName>
    <definedName name="SUPERV">#REF!</definedName>
    <definedName name="Supervía" hidden="1">{#N/A,#N/A,TRUE,"0001";#N/A,#N/A,TRUE,"0002";#N/A,#N/A,TRUE,"0003";#N/A,#N/A,TRUE,"0004";#N/A,#N/A,TRUE,"0005";#N/A,#N/A,TRUE,"0006";#N/A,#N/A,TRUE,"0007";#N/A,#N/A,TRUE,"0008";#N/A,#N/A,TRUE,"0009";#N/A,#N/A,TRUE,"0010"}</definedName>
    <definedName name="supervision">#REF!</definedName>
    <definedName name="supo">#REF!</definedName>
    <definedName name="SupportFleet">#REF!</definedName>
    <definedName name="SupportOpCost">#REF!</definedName>
    <definedName name="SupportRepl">#REF!</definedName>
    <definedName name="supues">#REF!</definedName>
    <definedName name="sw" localSheetId="4">CONCRETOS!ERR</definedName>
    <definedName name="sw">[0]!err</definedName>
    <definedName name="sw_1">"[0]!err"</definedName>
    <definedName name="swssdecs">#REF!</definedName>
    <definedName name="swsw" localSheetId="4" hidden="1">{"via1",#N/A,TRUE,"general";"via2",#N/A,TRUE,"general";"via3",#N/A,TRUE,"general"}</definedName>
    <definedName name="swsw" hidden="1">{"via1",#N/A,TRUE,"general";"via2",#N/A,TRUE,"general";"via3",#N/A,TRUE,"general"}</definedName>
    <definedName name="swsw3" localSheetId="4" hidden="1">{"TAB1",#N/A,TRUE,"GENERAL";"TAB2",#N/A,TRUE,"GENERAL";"TAB3",#N/A,TRUE,"GENERAL";"TAB4",#N/A,TRUE,"GENERAL";"TAB5",#N/A,TRUE,"GENERAL"}</definedName>
    <definedName name="swsw3" hidden="1">{"TAB1",#N/A,TRUE,"GENERAL";"TAB2",#N/A,TRUE,"GENERAL";"TAB3",#N/A,TRUE,"GENERAL";"TAB4",#N/A,TRUE,"GENERAL";"TAB5",#N/A,TRUE,"GENERAL"}</definedName>
    <definedName name="Swvu.TAB1." hidden="1">#REF!</definedName>
    <definedName name="Swvu.TAB2." hidden="1">#REF!</definedName>
    <definedName name="Swvu.TAB3." hidden="1">#REF!</definedName>
    <definedName name="Swvu.TAB4." hidden="1">#REF!</definedName>
    <definedName name="Swvu.TAB5." hidden="1">#REF!</definedName>
    <definedName name="t" localSheetId="4">[11]Cálculo!$B$42</definedName>
    <definedName name="t">#REF!</definedName>
    <definedName name="T.1">#REF!</definedName>
    <definedName name="T.1_POZ">[263]TUBERIA!$AB$10:$AB$84</definedName>
    <definedName name="T.10">#REF!</definedName>
    <definedName name="T.11">#REF!</definedName>
    <definedName name="T.12">#REF!</definedName>
    <definedName name="T.13">#REF!</definedName>
    <definedName name="T.14">#REF!</definedName>
    <definedName name="T.15">#REF!</definedName>
    <definedName name="T.16">#REF!</definedName>
    <definedName name="T.17">#REF!</definedName>
    <definedName name="T.2">#REF!</definedName>
    <definedName name="T.3">#REF!</definedName>
    <definedName name="T.4">#REF!</definedName>
    <definedName name="T.5">#REF!</definedName>
    <definedName name="T.6">#REF!</definedName>
    <definedName name="T.7">#REF!</definedName>
    <definedName name="T.8">#REF!</definedName>
    <definedName name="T.9">#REF!</definedName>
    <definedName name="T_RMG">#REF!</definedName>
    <definedName name="T1__2_FC1_5">#REF!</definedName>
    <definedName name="T1__2_FC1_9">#REF!</definedName>
    <definedName name="T1__3__2_FC1_9">#REF!</definedName>
    <definedName name="T1_FC_1.5__.2">#REF!</definedName>
    <definedName name="T1_FC_1.9__.2">#REF!</definedName>
    <definedName name="T1_FC1_5">'[254]factores A.N.'!$H$8:$H$33</definedName>
    <definedName name="T1_FC1_9">'[254]factores A.N.'!$J$8:$J$33</definedName>
    <definedName name="T1_FC2.2">[264]FACTORES!$M$8:$M$23</definedName>
    <definedName name="T11SF15">#REF!</definedName>
    <definedName name="T11SF19">#REF!</definedName>
    <definedName name="T2_FC_1.5__.3">#REF!</definedName>
    <definedName name="T2_FC_1.5__.3_.2">#REF!</definedName>
    <definedName name="T2_FC_1.9__.3">#REF!</definedName>
    <definedName name="T2_FC_1.9__.3_.2">#REF!</definedName>
    <definedName name="T2_FC1_5">'[254]factores A.N.'!$I$8:$I$33</definedName>
    <definedName name="T2_FC1_9">'[254]factores A.N.'!$K$8:$K$33</definedName>
    <definedName name="T2_POZ">#REF!</definedName>
    <definedName name="T2_RAS">#REF!</definedName>
    <definedName name="T21SF15">#REF!</definedName>
    <definedName name="T21SF19">#REF!</definedName>
    <definedName name="t5t5" localSheetId="4" hidden="1">{"TAB1",#N/A,TRUE,"GENERAL";"TAB2",#N/A,TRUE,"GENERAL";"TAB3",#N/A,TRUE,"GENERAL";"TAB4",#N/A,TRUE,"GENERAL";"TAB5",#N/A,TRUE,"GENERAL"}</definedName>
    <definedName name="t5t5" hidden="1">{"TAB1",#N/A,TRUE,"GENERAL";"TAB2",#N/A,TRUE,"GENERAL";"TAB3",#N/A,TRUE,"GENERAL";"TAB4",#N/A,TRUE,"GENERAL";"TAB5",#N/A,TRUE,"GENERAL"}</definedName>
    <definedName name="Ta" localSheetId="4">#REF!</definedName>
    <definedName name="TA">#REF!</definedName>
    <definedName name="TAB">#REF!</definedName>
    <definedName name="Tab_Elec">[185]Inputs!$J$25</definedName>
    <definedName name="Tab_Expense">[185]Inputs!$P$127:$Q$161</definedName>
    <definedName name="Tab_Process">[185]Inputs!$N$127:$O$173</definedName>
    <definedName name="Tab_Respons">[185]Inputs!$L$127:$M$139</definedName>
    <definedName name="TABCON">#REF!</definedName>
    <definedName name="TABCON110">#REF!</definedName>
    <definedName name="TABCON220">#REF!</definedName>
    <definedName name="TABDEL" localSheetId="4">#REF!</definedName>
    <definedName name="TABDEL">#REF!</definedName>
    <definedName name="Tabella_Diretti">#REF!</definedName>
    <definedName name="Tabella_Mezzi">#REF!</definedName>
    <definedName name="TABLA" localSheetId="4">#REF!</definedName>
    <definedName name="TABLA">#REF!</definedName>
    <definedName name="TABLA_CMI">[5]BS.DATOS!$Q$5:$X$17</definedName>
    <definedName name="TABLA_DE_CARACOLI">#REF!</definedName>
    <definedName name="TABLA_DE_CONTENIDO__A1" localSheetId="4">#N/A</definedName>
    <definedName name="TABLA_DE_CONTENIDO__A1" comment="VOLVER A TABLA DE CONTENIDO">#REF!</definedName>
    <definedName name="Tabla_en_madera">'[66]LISTADO '!$F$13</definedName>
    <definedName name="TABLA_RN">[5]BS.DATOS!$AA$5:$AH$17</definedName>
    <definedName name="Tabla_Tareas">#REF!</definedName>
    <definedName name="TABLA1" localSheetId="4">#REF!</definedName>
    <definedName name="TABLA1">#REF!</definedName>
    <definedName name="TABLA1.2.2" localSheetId="4">'[57]A.P.U'!#REF!</definedName>
    <definedName name="TABLA1.2.2">#REF!</definedName>
    <definedName name="tabla2" localSheetId="4">#REF!</definedName>
    <definedName name="TABLA2">#REF!</definedName>
    <definedName name="TABLA3">#REF!</definedName>
    <definedName name="tabla4">#REF!</definedName>
    <definedName name="tablaDeDTFS">#REF!</definedName>
    <definedName name="TablaElDorado">#REF!</definedName>
    <definedName name="TablaIbague">#REF!</definedName>
    <definedName name="TablaR">#REF!</definedName>
    <definedName name="TablaStarosa">#REF!</definedName>
    <definedName name="TABLERO_4_CIRCUITOS">'[66]LISTADO '!$F$108</definedName>
    <definedName name="Tablero_trifásico_12_circuitos">'[77]L. MAT.'!#REF!</definedName>
    <definedName name="TABLEROS" localSheetId="4">#REF!</definedName>
    <definedName name="TABLEROS">#REF!</definedName>
    <definedName name="tablilla">#REF!</definedName>
    <definedName name="Tablon">'[62]LISTADO '!$F$29</definedName>
    <definedName name="Tablon_gres">'[66]LISTADO '!$F$28</definedName>
    <definedName name="tablonx">'[265]BASE DE DATOS'!#REF!</definedName>
    <definedName name="TABPRO110">#REF!</definedName>
    <definedName name="TABPRO220">#REF!</definedName>
    <definedName name="TABPROACO">#REF!</definedName>
    <definedName name="TABPROBARRA">#REF!</definedName>
    <definedName name="TABPROLIN">#REF!</definedName>
    <definedName name="TABPROLINOS">#REF!</definedName>
    <definedName name="TABREGF">#REF!</definedName>
    <definedName name="TABSAAC">#REF!</definedName>
    <definedName name="TABSADC">#REF!</definedName>
    <definedName name="TABSISREGF">#REF!</definedName>
    <definedName name="TACA">#REF!</definedName>
    <definedName name="TACHAS" localSheetId="4">#REF!</definedName>
    <definedName name="TACHAS">#REF!</definedName>
    <definedName name="Tadicionales">#REF!</definedName>
    <definedName name="TagBid1">#REF!</definedName>
    <definedName name="tagbid1ext">#REF!</definedName>
    <definedName name="tagbid1UnevalCost">#REF!</definedName>
    <definedName name="tagbid1unit">#REF!</definedName>
    <definedName name="TagBid2">#REF!</definedName>
    <definedName name="tagbid2ext">#REF!</definedName>
    <definedName name="tagbid2UnEvalCost">#REF!</definedName>
    <definedName name="tagbid2unit">#REF!</definedName>
    <definedName name="TagBid3">#REF!</definedName>
    <definedName name="tagbid3ext">#REF!</definedName>
    <definedName name="tagBid3UnevalCost">#REF!</definedName>
    <definedName name="tagbid3unit">#REF!</definedName>
    <definedName name="TagBid4">#REF!</definedName>
    <definedName name="tagbid4ext">#REF!</definedName>
    <definedName name="tagBid4UnEvalCost">#REF!</definedName>
    <definedName name="tagbid4unit">#REF!</definedName>
    <definedName name="TagBidRange">#REF!</definedName>
    <definedName name="TagCurrency_conversion_factor">#REF!</definedName>
    <definedName name="TagDescription">#REF!</definedName>
    <definedName name="tagid">#REF!</definedName>
    <definedName name="TagLineNo">#REF!</definedName>
    <definedName name="TagList.EndDate">#REF!</definedName>
    <definedName name="TagList.StartDate">#REF!</definedName>
    <definedName name="TagQuantity">#REF!</definedName>
    <definedName name="TagRefer">#REF!</definedName>
    <definedName name="tagunit">#REF!</definedName>
    <definedName name="Tambores">[27]HHp3!$FB$4:$FB$65536</definedName>
    <definedName name="Tanq">#REF!</definedName>
    <definedName name="TANQUE">#REF!</definedName>
    <definedName name="Tanques">[27]HHp3!$FC$4:$FC$65536</definedName>
    <definedName name="TANQUES4.1">#REF!</definedName>
    <definedName name="TAPA">[236]PRECIOS!$B$43</definedName>
    <definedName name="TAPA_HF">#REF!</definedName>
    <definedName name="TAPHEX">[39]Hoja3!$F$1138</definedName>
    <definedName name="TAPON_2__P.V.C">#REF!</definedName>
    <definedName name="TAPROLIN">#REF!</definedName>
    <definedName name="TAR.TRANSPORTE">[218]MATRIZ!$G$9:$K$13</definedName>
    <definedName name="TAREAS_INICIALES">#REF!</definedName>
    <definedName name="TarifaMT">[89]TarifaMT!$A$5:$U$36</definedName>
    <definedName name="TARIFAS" localSheetId="4">[139]TARIFAS!$A$1:$F$52</definedName>
    <definedName name="TARIFAS">#REF!</definedName>
    <definedName name="TARIFAS_4">[266]TARIFAS!$A$1:$F$52</definedName>
    <definedName name="TARIFAS_7">[266]TARIFAS!$A$1:$F$52</definedName>
    <definedName name="TARIFAS_SUBSIDIOS">#REF!</definedName>
    <definedName name="TARIFAS1" localSheetId="4">#REF!</definedName>
    <definedName name="TARIFAS1">#REF!</definedName>
    <definedName name="TARVIATRANS">#REF!</definedName>
    <definedName name="TASA">#REF!</definedName>
    <definedName name="Tasa_Cambio">#REF!</definedName>
    <definedName name="Tasa_Efectiva_Mensual_Fondeo">#REF!</definedName>
    <definedName name="TASATOT">#REF!</definedName>
    <definedName name="Tax_Rate_Col">'[122]Inputs-SUMMARY'!$H$466:$BR$466</definedName>
    <definedName name="Taxpb" hidden="1">#REF!</definedName>
    <definedName name="Tb" localSheetId="4">#REF!</definedName>
    <definedName name="tb">#REF!</definedName>
    <definedName name="tb_h" hidden="1">{"krl1",#N/A,FALSE,"kr";"krl2",#N/A,FALSE,"kr";"compara",#N/A,FALSE,"kr";"desconp1",#N/A,FALSE,"kr";"desconp12",#N/A,FALSE,"kr";"krnp1",#N/A,FALSE,"kr";"krnp2",#N/A,FALSE,"kr";"krp12avg",#N/A,FALSE,"kr";"krp1avg",#N/A,FALSE,"kr"}</definedName>
    <definedName name="TBCUR">[267]Sheet4!$A$2:$E$235</definedName>
    <definedName name="tblfrmlt">[237]mater!$D$31</definedName>
    <definedName name="TBMAYINT">#REF!</definedName>
    <definedName name="TBPRO34.5">#REF!</definedName>
    <definedName name="tbpvc4">[237]mater!$D$89</definedName>
    <definedName name="tbres">#REF!</definedName>
    <definedName name="TBV1A">#REF!</definedName>
    <definedName name="Tc" localSheetId="4">#REF!</definedName>
    <definedName name="tc">#REF!</definedName>
    <definedName name="TC_COP_USD">#REF!</definedName>
    <definedName name="TC_EUR_USD">#REF!</definedName>
    <definedName name="TC_PEN_USD">#REF!</definedName>
    <definedName name="Tcomplementarias">#REF!</definedName>
    <definedName name="Td" localSheetId="4">#REF!</definedName>
    <definedName name="TD">#REF!</definedName>
    <definedName name="tdy" localSheetId="4" hidden="1">{"TAB1",#N/A,TRUE,"GENERAL";"TAB2",#N/A,TRUE,"GENERAL";"TAB3",#N/A,TRUE,"GENERAL";"TAB4",#N/A,TRUE,"GENERAL";"TAB5",#N/A,TRUE,"GENERAL"}</definedName>
    <definedName name="tdy" hidden="1">{"TAB1",#N/A,TRUE,"GENERAL";"TAB2",#N/A,TRUE,"GENERAL";"TAB3",#N/A,TRUE,"GENERAL";"TAB4",#N/A,TRUE,"GENERAL";"TAB5",#N/A,TRUE,"GENERAL"}</definedName>
    <definedName name="Te">#REF!</definedName>
    <definedName name="Tec_Adesivo">'[77]L. MAT.'!#REF!</definedName>
    <definedName name="TechAccept">#REF!</definedName>
    <definedName name="TECHINT_INTERNATIONAL_CONSTRUCTION">"CP03"</definedName>
    <definedName name="TECN" localSheetId="3">DATE(YEAR([0]!Loan_Start),MONTH([0]!Loan_Start)+Payment_Number,DAY([0]!Loan_Start))</definedName>
    <definedName name="TECN" localSheetId="4">DATE(YEAR(CONCRETOS!Loan_Start),MONTH(CONCRETOS!Loan_Start)+Payment_Number,DAY(CONCRETOS!Loan_Start))</definedName>
    <definedName name="TECN" localSheetId="7">DATE(YEAR([0]!Loan_Start),MONTH([0]!Loan_Start)+Payment_Number,DAY([0]!Loan_Start))</definedName>
    <definedName name="TECN" localSheetId="6">DATE(YEAR([0]!Loan_Start),MONTH([0]!Loan_Start)+Payment_Number,DAY([0]!Loan_Start))</definedName>
    <definedName name="TECN" localSheetId="2">DATE(YEAR([0]!Loan_Start),MONTH([0]!Loan_Start)+Payment_Number,DAY([0]!Loan_Start))</definedName>
    <definedName name="TECN">DATE(YEAR(Loan_Start),MONTH(Loan_Start)+Payment_Number,DAY(Loan_Start))</definedName>
    <definedName name="Tecnico">'[89]PERSONAL Y OTROS'!$P$34</definedName>
    <definedName name="tecpro06">[19]Gastos!#REF!</definedName>
    <definedName name="TEE">#REF!</definedName>
    <definedName name="TEE_2_____2____P.V.C">#REF!</definedName>
    <definedName name="TEE_3____3____2____P.V.C">#REF!</definedName>
    <definedName name="TEE_3____3____2____P.V.C_UM">#REF!</definedName>
    <definedName name="TEE_3____3____3____P.V.C">#REF!</definedName>
    <definedName name="TEE_3__x_3__B_x_B">#REF!</definedName>
    <definedName name="TEE_4____4____4____P.V.C_UM">#REF!</definedName>
    <definedName name="Teen">#REF!</definedName>
    <definedName name="TEERED1210">[39]Hoja3!$F$866</definedName>
    <definedName name="TEERED126">[39]Hoja3!$F$826</definedName>
    <definedName name="TEFLON">#REF!</definedName>
    <definedName name="Teja_aluminio">'[62]LISTADO '!$F$27</definedName>
    <definedName name="Teja_thermoacustica">'[66]LISTADO '!$F$102</definedName>
    <definedName name="TEMP">#REF!</definedName>
    <definedName name="TEMP2">'[164]Cost Codes'!$B$4:$G$361</definedName>
    <definedName name="TEMPLL">#REF!</definedName>
    <definedName name="TEMPO">#REF!</definedName>
    <definedName name="TEMPORAL">#REF!</definedName>
    <definedName name="TEMPS">#REF!</definedName>
    <definedName name="Tendido">#REF!</definedName>
    <definedName name="TER">[0]!err</definedName>
    <definedName name="TERINAL" localSheetId="4">#REF!</definedName>
    <definedName name="TERINAL">#REF!</definedName>
    <definedName name="TERM">[0]!err</definedName>
    <definedName name="TERMINADORA">#REF!</definedName>
    <definedName name="TÉRMINOS">[0]!err</definedName>
    <definedName name="TERR">#REF!</definedName>
    <definedName name="TESA">#REF!</definedName>
    <definedName name="test">#REF!</definedName>
    <definedName name="TEST0">#REF!</definedName>
    <definedName name="TESTHKEY">#REF!</definedName>
    <definedName name="TESTKEYS">#REF!</definedName>
    <definedName name="TESTVKEY">#REF!</definedName>
    <definedName name="tewst" localSheetId="4" hidden="1">{"TAB1",#N/A,TRUE,"GENERAL";"TAB2",#N/A,TRUE,"GENERAL";"TAB3",#N/A,TRUE,"GENERAL";"TAB4",#N/A,TRUE,"GENERAL";"TAB5",#N/A,TRUE,"GENERAL"}</definedName>
    <definedName name="tewst" hidden="1">{"TAB1",#N/A,TRUE,"GENERAL";"TAB2",#N/A,TRUE,"GENERAL";"TAB3",#N/A,TRUE,"GENERAL";"TAB4",#N/A,TRUE,"GENERAL";"TAB5",#N/A,TRUE,"GENERAL"}</definedName>
    <definedName name="teytrh" localSheetId="4" hidden="1">{"via1",#N/A,TRUE,"general";"via2",#N/A,TRUE,"general";"via3",#N/A,TRUE,"general"}</definedName>
    <definedName name="teytrh" hidden="1">{"via1",#N/A,TRUE,"general";"via2",#N/A,TRUE,"general";"via3",#N/A,TRUE,"general"}</definedName>
    <definedName name="Tf">#REF!</definedName>
    <definedName name="Tg">#REF!</definedName>
    <definedName name="Th" localSheetId="4">#REF!</definedName>
    <definedName name="th">#REF!</definedName>
    <definedName name="thdh" localSheetId="4" hidden="1">{"TAB1",#N/A,TRUE,"GENERAL";"TAB2",#N/A,TRUE,"GENERAL";"TAB3",#N/A,TRUE,"GENERAL";"TAB4",#N/A,TRUE,"GENERAL";"TAB5",#N/A,TRUE,"GENERAL"}</definedName>
    <definedName name="thdh" hidden="1">{"TAB1",#N/A,TRUE,"GENERAL";"TAB2",#N/A,TRUE,"GENERAL";"TAB3",#N/A,TRUE,"GENERAL";"TAB4",#N/A,TRUE,"GENERAL";"TAB5",#N/A,TRUE,"GENERAL"}</definedName>
    <definedName name="thtj" localSheetId="4" hidden="1">{"via1",#N/A,TRUE,"general";"via2",#N/A,TRUE,"general";"via3",#N/A,TRUE,"general"}</definedName>
    <definedName name="thtj" hidden="1">{"via1",#N/A,TRUE,"general";"via2",#N/A,TRUE,"general";"via3",#N/A,TRUE,"general"}</definedName>
    <definedName name="Ti">#REF!</definedName>
    <definedName name="TIEIN">[39]Hoja3!$F$1443</definedName>
    <definedName name="TIEMPO">#REF!</definedName>
    <definedName name="TIME1">#REF!</definedName>
    <definedName name="TIME2">#REF!</definedName>
    <definedName name="Tipo" localSheetId="4">[246]Sheet1!$A$2:$A$6</definedName>
    <definedName name="TIPO">#REF!</definedName>
    <definedName name="tipo_pintura">#REF!</definedName>
    <definedName name="TipoActa">#REF!</definedName>
    <definedName name="tipoactapav">#REF!</definedName>
    <definedName name="TipoCosteo">'[89]PERSONAL Y OTROS'!$D$8</definedName>
    <definedName name="TipoCosteoNivelRiesgo">'[89]INFORMACION DEL FP'!$L$32:$M$36</definedName>
    <definedName name="TipoGestión">'[268]1'!$A$2:$A$4</definedName>
    <definedName name="TipoImpacto">'[268]1'!$B$2:$B$4</definedName>
    <definedName name="TiposCampamentos">'[89]PERSONAL Y OTROS'!$A$281:$A$294</definedName>
    <definedName name="TiposEnsayos">'[89]PERSONAL Y OTROS'!$A$235:$A$259</definedName>
    <definedName name="TiposEquipos">'[89]PERSONAL Y OTROS'!$A$222:$A$232</definedName>
    <definedName name="TiposOficina">#REF!</definedName>
    <definedName name="TiposPersonalProfesional">'[89]PERSONAL Y OTROS'!$A$158:$A$187</definedName>
    <definedName name="TiposPersonalTecnico">'[89]PERSONAL Y OTROS'!$A$190:$A$202</definedName>
    <definedName name="tipov" localSheetId="4">#REF!</definedName>
    <definedName name="tipov">#REF!</definedName>
    <definedName name="TIT" localSheetId="4">#REF!</definedName>
    <definedName name="TIT">#REF!</definedName>
    <definedName name="TITEQUIPO">#REF!</definedName>
    <definedName name="TITEVW">#REF!</definedName>
    <definedName name="titi" localSheetId="4">#N/A</definedName>
    <definedName name="titi">IF(Loan_Amount*Interest_Rate*Loan_Years*Loan_Start&gt;0,1,0)</definedName>
    <definedName name="TITLE">#REF!</definedName>
    <definedName name="Titlepb" hidden="1">#REF!</definedName>
    <definedName name="TITMATERIALES">#REF!</definedName>
    <definedName name="TITMO">#REF!</definedName>
    <definedName name="TITO">#N/A</definedName>
    <definedName name="TITOF">#N/A</definedName>
    <definedName name="TITTRANSPORTE">#REF!</definedName>
    <definedName name="TITU">#REF!</definedName>
    <definedName name="TITULO" localSheetId="4">#REF!</definedName>
    <definedName name="titulo">#REF!</definedName>
    <definedName name="TITULO___0">#N/A</definedName>
    <definedName name="titulo1">#REF!</definedName>
    <definedName name="TITULOANALISISUNITARIOS">#REF!</definedName>
    <definedName name="TITULOPRESUPUESTO">#REF!</definedName>
    <definedName name="Titulos_a_imprimir">#REF!</definedName>
    <definedName name="_xlnm.Print_Titles" localSheetId="7">'Cotizaciones Carpintería'!$1:$3</definedName>
    <definedName name="_xlnm.Print_Titles" localSheetId="5">Insumos!$1:$3</definedName>
    <definedName name="_xlnm.Print_Titles" localSheetId="6">'Insumos Mobiliario'!$1:$3</definedName>
    <definedName name="_xlnm.Print_Titles">#N/A</definedName>
    <definedName name="Títulos_a_imprimir_IM" localSheetId="4">#REF!</definedName>
    <definedName name="Títulos_a_imprimir_IM">#REF!</definedName>
    <definedName name="Tj" localSheetId="4">#REF!</definedName>
    <definedName name="tj">#REF!</definedName>
    <definedName name="TJK">#N/A</definedName>
    <definedName name="Tk">#REF!</definedName>
    <definedName name="tl" localSheetId="4">#REF!</definedName>
    <definedName name="tl">#REF!</definedName>
    <definedName name="Tll">#REF!</definedName>
    <definedName name="Tm">#REF!</definedName>
    <definedName name="Tn" localSheetId="4">#REF!</definedName>
    <definedName name="tn">#REF!</definedName>
    <definedName name="Tñ">#REF!</definedName>
    <definedName name="To">#REF!</definedName>
    <definedName name="TO_MAT">#REF!</definedName>
    <definedName name="TODAS">#REF!</definedName>
    <definedName name="TODOANA">#REF!</definedName>
    <definedName name="TODOEQUIPO">#REF!</definedName>
    <definedName name="TODOEVW">#REF!</definedName>
    <definedName name="TODOINSU">#REF!</definedName>
    <definedName name="TODOITEM">#REF!</definedName>
    <definedName name="tolima">#REF!</definedName>
    <definedName name="TollEquipment">#REF!</definedName>
    <definedName name="Toma_corriente_dobles_polo_tierra">'[66]LISTADO '!$F$76</definedName>
    <definedName name="TOMADO">#REF!</definedName>
    <definedName name="TOP">#REF!</definedName>
    <definedName name="TOPMENU">#REF!</definedName>
    <definedName name="TOPO">#REF!</definedName>
    <definedName name="TORNILLO_3">#REF!</definedName>
    <definedName name="TORNILLOS_2.5">#REF!</definedName>
    <definedName name="TORRE">#REF!</definedName>
    <definedName name="Torres">[27]HHp3!$FE$4:$FE$65536</definedName>
    <definedName name="tortas" localSheetId="4" hidden="1">{"TAB1",#N/A,TRUE,"GENERAL";"TAB2",#N/A,TRUE,"GENERAL";"TAB3",#N/A,TRUE,"GENERAL";"TAB4",#N/A,TRUE,"GENERAL";"TAB5",#N/A,TRUE,"GENERAL"}</definedName>
    <definedName name="tortas" hidden="1">{"TAB1",#N/A,TRUE,"GENERAL";"TAB2",#N/A,TRUE,"GENERAL";"TAB3",#N/A,TRUE,"GENERAL";"TAB4",#N/A,TRUE,"GENERAL";"TAB5",#N/A,TRUE,"GENERAL"}</definedName>
    <definedName name="tortas2" localSheetId="4" hidden="1">{"via1",#N/A,TRUE,"general";"via2",#N/A,TRUE,"general";"via3",#N/A,TRUE,"general"}</definedName>
    <definedName name="tortas2" hidden="1">{"via1",#N/A,TRUE,"general";"via2",#N/A,TRUE,"general";"via3",#N/A,TRUE,"general"}</definedName>
    <definedName name="TOT">#REF!</definedName>
    <definedName name="Tot_Con_Ins">[128]W_OPEX!#REF!</definedName>
    <definedName name="Tot_EA_CAPEX">[128]W_CAPEX!#REF!</definedName>
    <definedName name="Tot_Elect">'[269]5. ELECTRICO'!#REF!</definedName>
    <definedName name="Tot_Elect1">'[270]5. ELECTRICO'!#REF!</definedName>
    <definedName name="Tot_Ops_Ins">[128]W_OPEX!#REF!</definedName>
    <definedName name="TOTAL" localSheetId="4">#REF!</definedName>
    <definedName name="Total">#REF!</definedName>
    <definedName name="TOTAL_CIVIL">#REF!</definedName>
    <definedName name="TOTAL_ELECTRICO">'[269]5. ELECTRICO'!#REF!</definedName>
    <definedName name="TOTAL_EQUIPMENT">#REF!</definedName>
    <definedName name="Total_Interest" localSheetId="4">#REF!</definedName>
    <definedName name="Total_Interest">#REF!</definedName>
    <definedName name="Total_Pay" localSheetId="4">#REF!</definedName>
    <definedName name="Total_Pay">#REF!</definedName>
    <definedName name="Total_Payment" localSheetId="3">Scheduled_Payment+Extra_Payment</definedName>
    <definedName name="Total_Payment" localSheetId="4">Scheduled_Payment+Extra_Payment</definedName>
    <definedName name="Total_Payment" localSheetId="7">Scheduled_Payment+Extra_Payment</definedName>
    <definedName name="Total_Payment" localSheetId="6">Scheduled_Payment+Extra_Payment</definedName>
    <definedName name="Total_Payment" localSheetId="2">Scheduled_Payment+Extra_Payment</definedName>
    <definedName name="Total_Payment">Scheduled_Payment+Extra_Payment</definedName>
    <definedName name="TOTAL_SERVICIOS">#REF!</definedName>
    <definedName name="Total_Torres">#REF!</definedName>
    <definedName name="TOTALAFIR4006" localSheetId="4">#REF!</definedName>
    <definedName name="TOTALAFIR4006">#REF!</definedName>
    <definedName name="TOTALAFIR4006A" localSheetId="4">#REF!</definedName>
    <definedName name="TOTALAFIR4006A">#REF!</definedName>
    <definedName name="TOTALAFIR40CN01" localSheetId="4">#REF!</definedName>
    <definedName name="TOTALAFIR40CN01">#REF!</definedName>
    <definedName name="TOTALAFIR55CN01" localSheetId="4">#REF!</definedName>
    <definedName name="TOTALAFIR55CN01">#REF!</definedName>
    <definedName name="TOTALAFIR55CN03" localSheetId="4">#REF!</definedName>
    <definedName name="TOTALAFIR55CN03">#REF!</definedName>
    <definedName name="TOTALAFIR5607" localSheetId="4">#REF!</definedName>
    <definedName name="TOTALAFIR5607">#REF!</definedName>
    <definedName name="TotalAIU" localSheetId="4">[92]PRESUPUESTO!$F$110</definedName>
    <definedName name="TotalAIU">#REF!</definedName>
    <definedName name="TotalBidCost">#REF!</definedName>
    <definedName name="TotalCalidad">'[89]PERSONAL Y OTROS'!$O$54:$O$62</definedName>
    <definedName name="TotalCam">'[89]PERSONAL Y OTROS'!$O$129:$O$139</definedName>
    <definedName name="TotalContratoConIva">'[89]COSTEO TOTAL OBRA'!$D$37</definedName>
    <definedName name="TotalContratoSinIVA">'[89]COSTEO TOTAL OBRA'!$D$33</definedName>
    <definedName name="TotalCost">#REF!</definedName>
    <definedName name="TotalCostosDirectos">#REF!</definedName>
    <definedName name="TotalEns">'[89]PERSONAL Y OTROS'!$O$101:$O$125</definedName>
    <definedName name="TotalEqu">'[89]PERSONAL Y OTROS'!$O$77:$O$83</definedName>
    <definedName name="totales">#REF!</definedName>
    <definedName name="TOTALHORAS">#REF!</definedName>
    <definedName name="TotalImpuestosObra">'[89]IMPUESTOS Y VR TOTAL'!$F$10</definedName>
    <definedName name="TOTALITEM1.1" localSheetId="4">'[57]A.P.U'!#REF!</definedName>
    <definedName name="TOTALITEM1.1">#REF!</definedName>
    <definedName name="TOTALITEM1.1.1" localSheetId="4">'[57]A.P.U'!#REF!</definedName>
    <definedName name="TOTALITEM1.1.1">#REF!</definedName>
    <definedName name="TOTALITEM1.1.2" localSheetId="4">'[57]A.P.U'!#REF!</definedName>
    <definedName name="TOTALITEM1.1.2">#REF!</definedName>
    <definedName name="TOTALITEM1.1.3" localSheetId="4">'[57]A.P.U'!#REF!</definedName>
    <definedName name="TOTALITEM1.1.3">#REF!</definedName>
    <definedName name="TOTALITEM1.1.4" localSheetId="4">'[57]A.P.U'!#REF!</definedName>
    <definedName name="TOTALITEM1.1.4">#REF!</definedName>
    <definedName name="TOTALITEM1.2.1" localSheetId="4">'[57]A.P.U'!#REF!</definedName>
    <definedName name="TOTALITEM1.2.1">#REF!</definedName>
    <definedName name="TOTALITEM1.2.2" localSheetId="4">'[57]A.P.U'!#REF!</definedName>
    <definedName name="TOTALITEM1.2.2">#REF!</definedName>
    <definedName name="TOTALITEM1.2.3" localSheetId="4">'[57]A.P.U'!#REF!</definedName>
    <definedName name="TOTALITEM1.2.3">#REF!</definedName>
    <definedName name="TOTALITEM1.2.4" localSheetId="4">'[57]A.P.U'!#REF!</definedName>
    <definedName name="TOTALITEM1.2.4">#REF!</definedName>
    <definedName name="TOTALITEM1.2.5" localSheetId="4">'[57]A.P.U'!#REF!</definedName>
    <definedName name="TOTALITEM1.2.5">#REF!</definedName>
    <definedName name="TOTALITEM1.2.6" localSheetId="4">'[57]A.P.U'!#REF!</definedName>
    <definedName name="TOTALITEM1.2.6">#REF!</definedName>
    <definedName name="TOTALITEM1.3.1" localSheetId="4">'[57]A.P.U'!#REF!</definedName>
    <definedName name="TOTALITEM1.3.1">#REF!</definedName>
    <definedName name="TOTALITEM1.4" localSheetId="4">'[57]A.P.U'!#REF!</definedName>
    <definedName name="TOTALITEM1.4">#REF!</definedName>
    <definedName name="TOTALITEM1.5" localSheetId="4">'[57]A.P.U'!#REF!</definedName>
    <definedName name="TOTALITEM1.5">#REF!</definedName>
    <definedName name="TOTALITEM1.6" localSheetId="4">'[57]A.P.U'!#REF!</definedName>
    <definedName name="TOTALITEM1.6">#REF!</definedName>
    <definedName name="TOTALITEM1.7" localSheetId="4">'[57]A.P.U'!#REF!</definedName>
    <definedName name="TOTALITEM1.7">#REF!</definedName>
    <definedName name="TOTALITEM1.8" localSheetId="4">'[57]A.P.U'!#REF!</definedName>
    <definedName name="TOTALITEM1.8">#REF!</definedName>
    <definedName name="TOTALITEM10.1" localSheetId="4">'[57]A.P.U'!#REF!</definedName>
    <definedName name="TOTALITEM10.1">#REF!</definedName>
    <definedName name="TOTALITEM11.1" localSheetId="4">'[57]A.P.U'!#REF!</definedName>
    <definedName name="TOTALITEM11.1">#REF!</definedName>
    <definedName name="TOTALITEM11.2" localSheetId="4">'[57]A.P.U'!#REF!</definedName>
    <definedName name="TOTALITEM11.2">#REF!</definedName>
    <definedName name="TOTALITEM11.3" localSheetId="4">'[57]A.P.U'!#REF!</definedName>
    <definedName name="TOTALITEM11.3">#REF!</definedName>
    <definedName name="TOTALITEM11.4" localSheetId="4">'[57]A.P.U'!#REF!</definedName>
    <definedName name="TOTALITEM11.4">#REF!</definedName>
    <definedName name="TOTALITEM11.5" localSheetId="4">'[57]A.P.U'!#REF!</definedName>
    <definedName name="TOTALITEM11.5">#REF!</definedName>
    <definedName name="TOTALITEM11.6" localSheetId="4">'[57]A.P.U'!#REF!</definedName>
    <definedName name="TOTALITEM11.6">#REF!</definedName>
    <definedName name="TOTALITEM12.1" localSheetId="4">'[57]A.P.U'!#REF!</definedName>
    <definedName name="TOTALITEM12.1">#REF!</definedName>
    <definedName name="TOTALITEM12.10" localSheetId="4">'[57]A.P.U'!#REF!</definedName>
    <definedName name="TOTALITEM12.10">#REF!</definedName>
    <definedName name="TOTALITEM12.2" localSheetId="4">'[57]A.P.U'!#REF!</definedName>
    <definedName name="TOTALITEM12.2">#REF!</definedName>
    <definedName name="TOTALITEM12.3" localSheetId="4">'[57]A.P.U'!#REF!</definedName>
    <definedName name="TOTALITEM12.3">#REF!</definedName>
    <definedName name="TOTALITEM12.4" localSheetId="4">'[57]A.P.U'!#REF!</definedName>
    <definedName name="TOTALITEM12.4">#REF!</definedName>
    <definedName name="TOTALITEM12.5" localSheetId="4">'[57]A.P.U'!#REF!</definedName>
    <definedName name="TOTALITEM12.5">#REF!</definedName>
    <definedName name="TOTALITEM12.6" localSheetId="4">'[57]A.P.U'!#REF!</definedName>
    <definedName name="TOTALITEM12.6">#REF!</definedName>
    <definedName name="TOTALITEM12.7" localSheetId="4">'[57]A.P.U'!#REF!</definedName>
    <definedName name="TOTALITEM12.7">#REF!</definedName>
    <definedName name="TOTALITEM12.8" localSheetId="4">'[57]A.P.U'!#REF!</definedName>
    <definedName name="TOTALITEM12.8">#REF!</definedName>
    <definedName name="TOTALITEM12.9" localSheetId="4">'[57]A.P.U'!#REF!</definedName>
    <definedName name="TOTALITEM12.9">#REF!</definedName>
    <definedName name="TOTALITEM13.1.1" localSheetId="4">'[57]A.P.U'!#REF!</definedName>
    <definedName name="TOTALITEM13.1.1">#REF!</definedName>
    <definedName name="TOTALITEM13.1.2" localSheetId="4">'[57]A.P.U'!#REF!</definedName>
    <definedName name="TOTALITEM13.1.2">#REF!</definedName>
    <definedName name="TOTALITEM13.1.3" localSheetId="4">'[57]A.P.U'!#REF!</definedName>
    <definedName name="TOTALITEM13.1.3">#REF!</definedName>
    <definedName name="TOTALITEM13.2.2" localSheetId="4">'[57]A.P.U'!#REF!</definedName>
    <definedName name="TOTALITEM13.2.2">#REF!</definedName>
    <definedName name="TOTALITEM14.2" localSheetId="4">'[57]A.P.U'!#REF!</definedName>
    <definedName name="TOTALITEM14.2">#REF!</definedName>
    <definedName name="TOTALITEM14.3" localSheetId="4">'[57]A.P.U'!#REF!</definedName>
    <definedName name="TOTALITEM14.3">#REF!</definedName>
    <definedName name="TOTALITEM14.4" localSheetId="4">'[57]A.P.U'!#REF!</definedName>
    <definedName name="TOTALITEM14.4">#REF!</definedName>
    <definedName name="TOTALITEM14.5" localSheetId="4">'[57]A.P.U'!#REF!</definedName>
    <definedName name="TOTALITEM14.5">#REF!</definedName>
    <definedName name="TOTALITEM14.6" localSheetId="4">'[57]A.P.U'!#REF!</definedName>
    <definedName name="TOTALITEM14.6">#REF!</definedName>
    <definedName name="TOTALITEM15" localSheetId="4">'[57]A.P.U'!#REF!</definedName>
    <definedName name="TOTALITEM15">#REF!</definedName>
    <definedName name="TOTALITEM16" localSheetId="4">'[57]A.P.U'!#REF!</definedName>
    <definedName name="TOTALITEM16">#REF!</definedName>
    <definedName name="TOTALITEM2.1" localSheetId="4">'[57]A.P.U'!#REF!</definedName>
    <definedName name="TOTALITEM2.1">#REF!</definedName>
    <definedName name="TOTALITEM2.10" localSheetId="4">'[57]A.P.U'!#REF!</definedName>
    <definedName name="TOTALITEM2.10">#REF!</definedName>
    <definedName name="TOTALITEM2.11.1" localSheetId="4">'[57]A.P.U'!#REF!</definedName>
    <definedName name="TOTALITEM2.11.1">#REF!</definedName>
    <definedName name="TOTALITEM2.11.2" localSheetId="4">'[57]A.P.U'!#REF!</definedName>
    <definedName name="TOTALITEM2.11.2">#REF!</definedName>
    <definedName name="TOTALITEM2.12.1" localSheetId="4">'[57]A.P.U'!#REF!</definedName>
    <definedName name="TOTALITEM2.12.1">#REF!</definedName>
    <definedName name="TOTALITEM2.2" localSheetId="4">'[57]A.P.U'!#REF!</definedName>
    <definedName name="TOTALITEM2.2">#REF!</definedName>
    <definedName name="TOTALITEM2.3" localSheetId="4">'[57]A.P.U'!#REF!</definedName>
    <definedName name="TOTALITEM2.3">#REF!</definedName>
    <definedName name="TOTALITEM2.4" localSheetId="4">'[57]A.P.U'!#REF!</definedName>
    <definedName name="TOTALITEM2.4">#REF!</definedName>
    <definedName name="TOTALITEM2.5" localSheetId="4">'[57]A.P.U'!#REF!</definedName>
    <definedName name="TOTALITEM2.5">#REF!</definedName>
    <definedName name="TOTALITEM2.6" localSheetId="4">'[57]A.P.U'!#REF!</definedName>
    <definedName name="TOTALITEM2.6">#REF!</definedName>
    <definedName name="TOTALITEM2.7" localSheetId="4">'[57]A.P.U'!#REF!</definedName>
    <definedName name="TOTALITEM2.7">#REF!</definedName>
    <definedName name="TOTALITEM3.1.1" localSheetId="4">'[57]A.P.U'!#REF!</definedName>
    <definedName name="TOTALITEM3.1.1">#REF!</definedName>
    <definedName name="TOTALITEM3.1.2" localSheetId="4">'[57]A.P.U'!#REF!</definedName>
    <definedName name="TOTALITEM3.1.2">#REF!</definedName>
    <definedName name="TOTALITEM3.2" localSheetId="4">'[57]A.P.U'!#REF!</definedName>
    <definedName name="TOTALITEM3.2">#REF!</definedName>
    <definedName name="TOTALITEM3.3" localSheetId="4">'[57]A.P.U'!#REF!</definedName>
    <definedName name="TOTALITEM3.3">#REF!</definedName>
    <definedName name="TOTALITEM3.4.1" localSheetId="4">'[57]A.P.U'!#REF!</definedName>
    <definedName name="TOTALITEM3.4.1">#REF!</definedName>
    <definedName name="TOTALITEM3.4.2" localSheetId="4">'[57]A.P.U'!#REF!</definedName>
    <definedName name="TOTALITEM3.4.2">#REF!</definedName>
    <definedName name="TOTALITEM3.4.3" localSheetId="4">'[57]A.P.U'!#REF!</definedName>
    <definedName name="TOTALITEM3.4.3">#REF!</definedName>
    <definedName name="TOTALITEM3.5.1" localSheetId="4">'[57]A.P.U'!#REF!</definedName>
    <definedName name="TOTALITEM3.5.1">#REF!</definedName>
    <definedName name="TOTALITEM3.5.2" localSheetId="4">'[57]A.P.U'!#REF!</definedName>
    <definedName name="TOTALITEM3.5.2">#REF!</definedName>
    <definedName name="TOTALITEM3.5.3" localSheetId="4">'[57]A.P.U'!#REF!</definedName>
    <definedName name="TOTALITEM3.5.3">#REF!</definedName>
    <definedName name="TOTALITEM4.1.2" localSheetId="4">'[57]A.P.U'!#REF!</definedName>
    <definedName name="TOTALITEM4.1.2">#REF!</definedName>
    <definedName name="TOTALITEM4.1.3" localSheetId="4">'[57]A.P.U'!#REF!</definedName>
    <definedName name="TOTALITEM4.1.3">#REF!</definedName>
    <definedName name="TOTALITEM4.1.4" localSheetId="4">'[57]A.P.U'!#REF!</definedName>
    <definedName name="TOTALITEM4.1.4">#REF!</definedName>
    <definedName name="TOTALITEM4.2" localSheetId="4">'[57]A.P.U'!#REF!</definedName>
    <definedName name="TOTALITEM4.2">#REF!</definedName>
    <definedName name="TOTALITEM4.3" localSheetId="4">'[57]A.P.U'!#REF!</definedName>
    <definedName name="TOTALITEM4.3">#REF!</definedName>
    <definedName name="TOTALITEM4.4" localSheetId="4">'[57]A.P.U'!#REF!</definedName>
    <definedName name="TOTALITEM4.4">#REF!</definedName>
    <definedName name="TOTALITEM4.5" localSheetId="4">'[57]A.P.U'!#REF!</definedName>
    <definedName name="TOTALITEM4.5">#REF!</definedName>
    <definedName name="TOTALITEM4.6" localSheetId="4">'[57]A.P.U'!#REF!</definedName>
    <definedName name="TOTALITEM4.6">#REF!</definedName>
    <definedName name="TOTALITEM5.1" localSheetId="4">'[57]A.P.U'!#REF!</definedName>
    <definedName name="TOTALITEM5.1">#REF!</definedName>
    <definedName name="TOTALITEM5.2" localSheetId="4">'[57]A.P.U'!#REF!</definedName>
    <definedName name="TOTALITEM5.2">#REF!</definedName>
    <definedName name="TOTALITEM5.3" localSheetId="4">'[57]A.P.U'!#REF!</definedName>
    <definedName name="TOTALITEM5.3">#REF!</definedName>
    <definedName name="TOTALITEM5.4" localSheetId="4">'[57]A.P.U'!#REF!</definedName>
    <definedName name="TOTALITEM5.4">#REF!</definedName>
    <definedName name="TOTALITEM6.1" localSheetId="4">'[57]A.P.U'!#REF!</definedName>
    <definedName name="TOTALITEM6.1">#REF!</definedName>
    <definedName name="TOTALITEM6.2" localSheetId="4">'[57]A.P.U'!#REF!</definedName>
    <definedName name="TOTALITEM6.2">#REF!</definedName>
    <definedName name="TOTALITEM6.3" localSheetId="4">'[57]A.P.U'!#REF!</definedName>
    <definedName name="TOTALITEM6.3">#REF!</definedName>
    <definedName name="TOTALITEM7.1" localSheetId="4">'[57]A.P.U'!#REF!</definedName>
    <definedName name="TOTALITEM7.1">#REF!</definedName>
    <definedName name="TOTALITEM7.2" localSheetId="4">'[57]A.P.U'!#REF!</definedName>
    <definedName name="TOTALITEM7.2">#REF!</definedName>
    <definedName name="TOTALITEM7.3" localSheetId="4">'[57]A.P.U'!#REF!</definedName>
    <definedName name="TOTALITEM7.3">#REF!</definedName>
    <definedName name="TOTALITEM7.4" localSheetId="4">'[57]A.P.U'!#REF!</definedName>
    <definedName name="TOTALITEM7.4">#REF!</definedName>
    <definedName name="TOTALITEM7.5" localSheetId="4">'[57]A.P.U'!#REF!</definedName>
    <definedName name="TOTALITEM7.5">#REF!</definedName>
    <definedName name="TOTALITEM8.1" localSheetId="4">'[57]A.P.U'!#REF!</definedName>
    <definedName name="TOTALITEM8.1">#REF!</definedName>
    <definedName name="TOTALITEM8.2" localSheetId="4">'[57]A.P.U'!#REF!</definedName>
    <definedName name="TOTALITEM8.2">#REF!</definedName>
    <definedName name="TOTALITEM8.3" localSheetId="4">'[57]A.P.U'!#REF!</definedName>
    <definedName name="TOTALITEM8.3">#REF!</definedName>
    <definedName name="TOTALITEM8.4" localSheetId="4">'[57]A.P.U'!#REF!</definedName>
    <definedName name="TOTALITEM8.4">#REF!</definedName>
    <definedName name="TOTALITEM8.5" localSheetId="4">'[57]A.P.U'!#REF!</definedName>
    <definedName name="TOTALITEM8.5">#REF!</definedName>
    <definedName name="TOTALITEM8.6" localSheetId="4">'[57]A.P.U'!#REF!</definedName>
    <definedName name="TOTALITEM8.6">#REF!</definedName>
    <definedName name="TOTALITEM8.7" localSheetId="4">'[57]A.P.U'!#REF!</definedName>
    <definedName name="TOTALITEM8.7">#REF!</definedName>
    <definedName name="TOTALITEM8.8" localSheetId="4">'[57]A.P.U'!#REF!</definedName>
    <definedName name="TOTALITEM8.8">#REF!</definedName>
    <definedName name="TOTALITEM9.1" localSheetId="4">'[57]A.P.U'!#REF!</definedName>
    <definedName name="TOTALITEM9.1">#REF!</definedName>
    <definedName name="TOTALITEM9.2" localSheetId="4">'[57]A.P.U'!#REF!</definedName>
    <definedName name="TOTALITEM9.2">#REF!</definedName>
    <definedName name="TOTALITEM9.3" localSheetId="4">'[57]A.P.U'!#REF!</definedName>
    <definedName name="TOTALITEM9.3">#REF!</definedName>
    <definedName name="TOTALITEM9.4" localSheetId="4">'[57]A.P.U'!#REF!</definedName>
    <definedName name="TOTALITEM9.4">#REF!</definedName>
    <definedName name="TOTALITEM9.5" localSheetId="4">'[57]A.P.U'!#REF!</definedName>
    <definedName name="TOTALITEM9.5">#REF!</definedName>
    <definedName name="TOTALITEM9.6" localSheetId="4">'[57]A.P.U'!#REF!</definedName>
    <definedName name="TOTALITEM9.6">#REF!</definedName>
    <definedName name="TOTALITEM9.7" localSheetId="4">'[57]A.P.U'!#REF!</definedName>
    <definedName name="TOTALITEM9.7">#REF!</definedName>
    <definedName name="TOTALITEM9.8" localSheetId="4">'[57]A.P.U'!#REF!</definedName>
    <definedName name="TOTALITEM9.8">#REF!</definedName>
    <definedName name="TotalItemsCost">#REF!</definedName>
    <definedName name="TOTALITEN1.2.4" localSheetId="4">'[57]A.P.U'!#REF!</definedName>
    <definedName name="TOTALITEN1.2.4">#REF!</definedName>
    <definedName name="TotalNoFacturable">'[89]PERSONAL Y OTROS'!$O$47:$O$51</definedName>
    <definedName name="TotalOfi">'[89]PERSONAL Y OTROS'!$O$65:$O$74</definedName>
    <definedName name="TotalOOCC">#REF!</definedName>
    <definedName name="TotalOOEE">#REF!</definedName>
    <definedName name="TotalPaginaPersonal">'[89]PERSONAL Y OTROS'!$O$10</definedName>
    <definedName name="TOTALPAV4006" localSheetId="4">#REF!</definedName>
    <definedName name="TOTALPAV4006">#REF!</definedName>
    <definedName name="TOTALPAV4006A" localSheetId="4">#REF!</definedName>
    <definedName name="TOTALPAV4006A">#REF!</definedName>
    <definedName name="TOTALPAV40CN01" localSheetId="4">#REF!</definedName>
    <definedName name="TOTALPAV40CN01">#REF!</definedName>
    <definedName name="TOTALPAV40CNA" localSheetId="4">#REF!</definedName>
    <definedName name="TOTALPAV40CNA">#REF!</definedName>
    <definedName name="TOTALPAV40CNB" localSheetId="4">#REF!</definedName>
    <definedName name="TOTALPAV40CNB">#REF!</definedName>
    <definedName name="TOTALPAV55CN01" localSheetId="4">#REF!</definedName>
    <definedName name="TOTALPAV55CN01">#REF!</definedName>
    <definedName name="TOTALPAV55CN03" localSheetId="4">#REF!</definedName>
    <definedName name="TOTALPAV55CN03">#REF!</definedName>
    <definedName name="TOTALPAV55CNO3" localSheetId="4">#REF!</definedName>
    <definedName name="TOTALPAV55CNO3">#REF!</definedName>
    <definedName name="TOTALPAV5607" localSheetId="4">#REF!</definedName>
    <definedName name="TOTALPAV5607">#REF!</definedName>
    <definedName name="TotalPickedCost">#REF!</definedName>
    <definedName name="TotalPro">'[89]PERSONAL Y OTROS'!$O$14:$O$32</definedName>
    <definedName name="TotalTec">'[89]PERSONAL Y OTROS'!$O$35:$O$44</definedName>
    <definedName name="TotalTram">'[89]PERSONAL Y OTROS'!$O$87:$O$89</definedName>
    <definedName name="TotalVia">'[89]PERSONAL Y OTROS'!$O$93:$O$97</definedName>
    <definedName name="TotEquipos1.1.3">#REF!</definedName>
    <definedName name="TotEquipos1.2.2.10">#REF!</definedName>
    <definedName name="TotEquipos1.2.2.11">#REF!</definedName>
    <definedName name="TotEquipos1.2.2.3">#REF!</definedName>
    <definedName name="TotEquipos1.2.2.4">#REF!</definedName>
    <definedName name="TotEquipos1.2.2.5">#REF!</definedName>
    <definedName name="TotEquipos1.2.2.6">#REF!</definedName>
    <definedName name="TotEquipos1.2.2.7">#REF!</definedName>
    <definedName name="TotEquipos1.2.2.8">#REF!</definedName>
    <definedName name="TotEquipos1.2.2.9">#REF!</definedName>
    <definedName name="TotEquipos1.2.3.1">#REF!</definedName>
    <definedName name="TotEquipos1.2.3.3">#REF!</definedName>
    <definedName name="TotEquipos1.2.3.4">#REF!</definedName>
    <definedName name="TotEquipos1.3.2">#REF!</definedName>
    <definedName name="TotManodeobra1.1.3">#REF!</definedName>
    <definedName name="TotManodeobra1.2.2.10">#REF!</definedName>
    <definedName name="TotManodeobra1.2.2.11">#REF!</definedName>
    <definedName name="TotManodeobra1.2.2.3">#REF!</definedName>
    <definedName name="TotManodeobra1.2.2.4">#REF!</definedName>
    <definedName name="TotManodeobra1.2.2.5">#REF!</definedName>
    <definedName name="TotManodeobra1.2.2.6">#REF!</definedName>
    <definedName name="TotManodeobra1.2.2.7">#REF!</definedName>
    <definedName name="TotManodeobra1.2.2.8">#REF!</definedName>
    <definedName name="TotManodeobra1.2.2.9">#REF!</definedName>
    <definedName name="TotManodeobra1.2.3.1">#REF!</definedName>
    <definedName name="TotManodeobra1.2.3.3">#REF!</definedName>
    <definedName name="TotManodeobra1.2.3.4">#REF!</definedName>
    <definedName name="TotManodeobra1.3.2">#REF!</definedName>
    <definedName name="TotMateriales1.1.3">#REF!</definedName>
    <definedName name="TotMateriales1.2.2.10">#REF!</definedName>
    <definedName name="TotMateriales1.2.2.11">#REF!</definedName>
    <definedName name="TotMateriales1.2.2.3">#REF!</definedName>
    <definedName name="TotMateriales1.2.2.4">#REF!</definedName>
    <definedName name="TotMateriales1.2.2.5">#REF!</definedName>
    <definedName name="TotMateriales1.2.2.6">#REF!</definedName>
    <definedName name="TotMateriales1.2.2.7">#REF!</definedName>
    <definedName name="TotMateriales1.2.2.8">#REF!</definedName>
    <definedName name="TotMateriales1.2.2.9">#REF!</definedName>
    <definedName name="TotMateriales1.2.3.1">#REF!</definedName>
    <definedName name="TotMateriales1.2.3.3">#REF!</definedName>
    <definedName name="TotMateriales1.2.3.4">#REF!</definedName>
    <definedName name="TotMateriales1.3.2">#REF!</definedName>
    <definedName name="TOTMTPAV">[271]FINANC!$C$6</definedName>
    <definedName name="TotTransportes1.1.3">#REF!</definedName>
    <definedName name="TotTransportes1.2.2.10">#REF!</definedName>
    <definedName name="TotTransportes1.2.2.11">#REF!</definedName>
    <definedName name="TotTransportes1.2.2.3">#REF!</definedName>
    <definedName name="TotTransportes1.2.2.4">#REF!</definedName>
    <definedName name="TotTransportes1.2.2.5">#REF!</definedName>
    <definedName name="TotTransportes1.2.2.6">#REF!</definedName>
    <definedName name="TotTransportes1.2.2.7">#REF!</definedName>
    <definedName name="TotTransportes1.2.2.8">#REF!</definedName>
    <definedName name="TotTransportes1.2.2.9">#REF!</definedName>
    <definedName name="TotTransportes1.2.3.1">#REF!</definedName>
    <definedName name="TotTransportes1.2.3.3">#REF!</definedName>
    <definedName name="TotTransportes1.2.3.4">#REF!</definedName>
    <definedName name="TotTransportes1.3.2">#REF!</definedName>
    <definedName name="Tp">#REF!</definedName>
    <definedName name="tpte">#REF!</definedName>
    <definedName name="tptee">#REF!</definedName>
    <definedName name="TPTEYACO">[39]EQUIPO!#REF!</definedName>
    <definedName name="Tq">#REF!</definedName>
    <definedName name="Tr" localSheetId="4">#REF!</definedName>
    <definedName name="tr" hidden="1">{"TAB1",#N/A,TRUE,"GENERAL";"TAB2",#N/A,TRUE,"GENERAL";"TAB3",#N/A,TRUE,"GENERAL";"TAB4",#N/A,TRUE,"GENERAL";"TAB5",#N/A,TRUE,"GENERAL"}</definedName>
    <definedName name="TR1AADDV">#REF!</definedName>
    <definedName name="TR1ALC">#REF!</definedName>
    <definedName name="TR1BEZ">#REF!</definedName>
    <definedName name="TR1CAER">#REF!</definedName>
    <definedName name="TR1CCS">#REF!</definedName>
    <definedName name="TR1CCT1">#REF!</definedName>
    <definedName name="TR1CCT2">#REF!</definedName>
    <definedName name="TR1CVS">#REF!</definedName>
    <definedName name="TR1DDVC">#REF!</definedName>
    <definedName name="TR1DE">#REF!</definedName>
    <definedName name="TR1DPP">#REF!</definedName>
    <definedName name="TR1EMP">#REF!</definedName>
    <definedName name="TR1GAV">#REF!</definedName>
    <definedName name="TR1LDT">#REF!</definedName>
    <definedName name="TR1PPCVM">#REF!</definedName>
    <definedName name="TR1TL">#REF!</definedName>
    <definedName name="TR1ZC">#REF!</definedName>
    <definedName name="TR1ZCPP">#REF!</definedName>
    <definedName name="TR1ZYCT">#REF!</definedName>
    <definedName name="TR2AADDV">#REF!</definedName>
    <definedName name="TR2ADDV">#REF!</definedName>
    <definedName name="TR2ALC">#REF!</definedName>
    <definedName name="TR2BEZ">#REF!</definedName>
    <definedName name="TR2CCP">#REF!</definedName>
    <definedName name="TR2CCS">#REF!</definedName>
    <definedName name="TR2CCT1">#REF!</definedName>
    <definedName name="TR2CCT2">#REF!</definedName>
    <definedName name="TR2CVP">#REF!</definedName>
    <definedName name="TR2CVS">#REF!</definedName>
    <definedName name="TR2DDVC">#REF!</definedName>
    <definedName name="TR2DE">#REF!</definedName>
    <definedName name="TR2DPP">#REF!</definedName>
    <definedName name="TR2EMP">#REF!</definedName>
    <definedName name="TR2GAV">#REF!</definedName>
    <definedName name="TR2LDT">#REF!</definedName>
    <definedName name="TR2PPCVM">#REF!</definedName>
    <definedName name="TR2PZI">#REF!</definedName>
    <definedName name="TR2TL">#REF!</definedName>
    <definedName name="TR2ZC">#REF!</definedName>
    <definedName name="TR2ZCPP">#REF!</definedName>
    <definedName name="TR2ZYCT">#REF!</definedName>
    <definedName name="TR3AADDV">#REF!</definedName>
    <definedName name="TR3ALC">#REF!</definedName>
    <definedName name="TR3BEZ">#REF!</definedName>
    <definedName name="TR3CCS">#REF!</definedName>
    <definedName name="TR3CCT1">#REF!</definedName>
    <definedName name="TR3CCT2">#REF!</definedName>
    <definedName name="TR3CVS">#REF!</definedName>
    <definedName name="TR3DDVC">#REF!</definedName>
    <definedName name="TR3DE">#REF!</definedName>
    <definedName name="TR3DPP">#REF!</definedName>
    <definedName name="TR3EMP">#REF!</definedName>
    <definedName name="TR3GAV">#REF!</definedName>
    <definedName name="TR3LDT">#REF!</definedName>
    <definedName name="TR3PPCVM">#REF!</definedName>
    <definedName name="TR3PZI">#REF!</definedName>
    <definedName name="TR3PZISV">#REF!</definedName>
    <definedName name="TR3TL">#REF!</definedName>
    <definedName name="TR3ZC">#REF!</definedName>
    <definedName name="TR3ZCPP">#REF!</definedName>
    <definedName name="TR3ZYCT">#REF!</definedName>
    <definedName name="TRABAJO">[91]MAQUINARIA!$A$2:$L$18</definedName>
    <definedName name="TRACO110">#REF!</definedName>
    <definedName name="TRACO220">#REF!</definedName>
    <definedName name="TRAFO">#N/A</definedName>
    <definedName name="TRAILER">#REF!</definedName>
    <definedName name="TRAILER_MOV">#REF!</definedName>
    <definedName name="Tramite">'[89]PERSONAL Y OTROS'!$P$86</definedName>
    <definedName name="Tramites">#REF!</definedName>
    <definedName name="TramitesCostos">#REF!</definedName>
    <definedName name="TRAMO">#REF!</definedName>
    <definedName name="Tramo3">#REF!</definedName>
    <definedName name="Tramo4">#REF!</definedName>
    <definedName name="TRAMOS" localSheetId="4">#REF!</definedName>
    <definedName name="TRAMOS">#REF!</definedName>
    <definedName name="Transfer_Price">'[122]Inputs-SUMMARY'!$H$464:$BR$464</definedName>
    <definedName name="TRANSFLU">#REF!</definedName>
    <definedName name="Transmisores">[27]HHp3!$FK$4:$FK$65536</definedName>
    <definedName name="TRANSPACOPIO">[39]EQUIPO!$F$45</definedName>
    <definedName name="TRANSPIT">'[39]MANO DE OBRA'!$F$125</definedName>
    <definedName name="TRANSPORI" hidden="1">{#N/A,#N/A,TRUE,"INGENIERIA";#N/A,#N/A,TRUE,"COMPRAS";#N/A,#N/A,TRUE,"DIRECCION";#N/A,#N/A,TRUE,"RESUMEN"}</definedName>
    <definedName name="TRANSPORTE">#REF!</definedName>
    <definedName name="TRANSPRE">#REF!</definedName>
    <definedName name="TRANSTEM">#REF!</definedName>
    <definedName name="TRAON220">#REF!</definedName>
    <definedName name="TRAP6MVA">#REF!</definedName>
    <definedName name="TRAPOH100">#REF!</definedName>
    <definedName name="TRAPOTH10">#REF!</definedName>
    <definedName name="TRAPOTH5">#REF!</definedName>
    <definedName name="TRAPOTH50">#REF!</definedName>
    <definedName name="TRASAH250">#REF!</definedName>
    <definedName name="TRASAM250">#REF!</definedName>
    <definedName name="trasporte">#REF!</definedName>
    <definedName name="TRAT" localSheetId="4">[272]desmonte!$E$48</definedName>
    <definedName name="TRAT">#REF!</definedName>
    <definedName name="TRAVOL110">#REF!</definedName>
    <definedName name="TRAVOL220">#REF!</definedName>
    <definedName name="treeList" hidden="1">"11000000000000000000000000000000000000000000000000000000000000000000000000000000000000000000000000000000000000000000000000000000000000000000000000000000000000000000000000000000000000000000000000000000"</definedName>
    <definedName name="TREESAVER">#REF!</definedName>
    <definedName name="Trenes">[27]HHp3!$FO$4:$FO$65536</definedName>
    <definedName name="TRES">#REF!</definedName>
    <definedName name="trest" localSheetId="4" hidden="1">{"TAB1",#N/A,TRUE,"GENERAL";"TAB2",#N/A,TRUE,"GENERAL";"TAB3",#N/A,TRUE,"GENERAL";"TAB4",#N/A,TRUE,"GENERAL";"TAB5",#N/A,TRUE,"GENERAL"}</definedName>
    <definedName name="trest" hidden="1">{"TAB1",#N/A,TRUE,"GENERAL";"TAB2",#N/A,TRUE,"GENERAL";"TAB3",#N/A,TRUE,"GENERAL";"TAB4",#N/A,TRUE,"GENERAL";"TAB5",#N/A,TRUE,"GENERAL"}</definedName>
    <definedName name="tret" localSheetId="4" hidden="1">{"TAB1",#N/A,TRUE,"GENERAL";"TAB2",#N/A,TRUE,"GENERAL";"TAB3",#N/A,TRUE,"GENERAL";"TAB4",#N/A,TRUE,"GENERAL";"TAB5",#N/A,TRUE,"GENERAL"}</definedName>
    <definedName name="tret" hidden="1">{"TAB1",#N/A,TRUE,"GENERAL";"TAB2",#N/A,TRUE,"GENERAL";"TAB3",#N/A,TRUE,"GENERAL";"TAB4",#N/A,TRUE,"GENERAL";"TAB5",#N/A,TRUE,"GENERAL"}</definedName>
    <definedName name="trh" localSheetId="4" hidden="1">{"via1",#N/A,TRUE,"general";"via2",#N/A,TRUE,"general";"via3",#N/A,TRUE,"general"}</definedName>
    <definedName name="trh" hidden="1">{"via1",#N/A,TRUE,"general";"via2",#N/A,TRUE,"general";"via3",#N/A,TRUE,"general"}</definedName>
    <definedName name="trhfh" localSheetId="4" hidden="1">{"via1",#N/A,TRUE,"general";"via2",#N/A,TRUE,"general";"via3",#N/A,TRUE,"general"}</definedName>
    <definedName name="trhfh" hidden="1">{"via1",#N/A,TRUE,"general";"via2",#N/A,TRUE,"general";"via3",#N/A,TRUE,"general"}</definedName>
    <definedName name="trimestre1" localSheetId="4">'[79]ESTADO RED'!$E$8</definedName>
    <definedName name="trimestre1">#REF!</definedName>
    <definedName name="TRIPLEX">#REF!</definedName>
    <definedName name="TRITURADO">#REF!</definedName>
    <definedName name="trjfgjh" localSheetId="4" hidden="1">{"via1",#N/A,TRUE,"general";"via2",#N/A,TRUE,"general";"via3",#N/A,TRUE,"general"}</definedName>
    <definedName name="trjfgjh" hidden="1">{"via1",#N/A,TRUE,"general";"via2",#N/A,TRUE,"general";"via3",#N/A,TRUE,"general"}</definedName>
    <definedName name="TRM" localSheetId="4">'[273]Cuadro p. Capital Vs estimado'!$G$1</definedName>
    <definedName name="TRM">#REF!</definedName>
    <definedName name="TRM25sep97">#REF!</definedName>
    <definedName name="TRRETER">#REF!</definedName>
    <definedName name="tru" localSheetId="4" hidden="1">{"via1",#N/A,TRUE,"general";"via2",#N/A,TRUE,"general";"via3",#N/A,TRUE,"general"}</definedName>
    <definedName name="tru" hidden="1">{"via1",#N/A,TRUE,"general";"via2",#N/A,TRUE,"general";"via3",#N/A,TRUE,"general"}</definedName>
    <definedName name="truds" localSheetId="4" hidden="1">{"via1",#N/A,TRUE,"general";"via2",#N/A,TRUE,"general";"via3",#N/A,TRUE,"general"}</definedName>
    <definedName name="truds" hidden="1">{"via1",#N/A,TRUE,"general";"via2",#N/A,TRUE,"general";"via3",#N/A,TRUE,"general"}</definedName>
    <definedName name="trutu" localSheetId="4" hidden="1">{"via1",#N/A,TRUE,"general";"via2",#N/A,TRUE,"general";"via3",#N/A,TRUE,"general"}</definedName>
    <definedName name="trutu" hidden="1">{"via1",#N/A,TRUE,"general";"via2",#N/A,TRUE,"general";"via3",#N/A,TRUE,"general"}</definedName>
    <definedName name="trydfg" localSheetId="4" hidden="1">{"via1",#N/A,TRUE,"general";"via2",#N/A,TRUE,"general";"via3",#N/A,TRUE,"general"}</definedName>
    <definedName name="trydfg" hidden="1">{"via1",#N/A,TRUE,"general";"via2",#N/A,TRUE,"general";"via3",#N/A,TRUE,"general"}</definedName>
    <definedName name="trydtrygf" localSheetId="4" hidden="1">{"via1",#N/A,TRUE,"general";"via2",#N/A,TRUE,"general";"via3",#N/A,TRUE,"general"}</definedName>
    <definedName name="trydtrygf" hidden="1">{"via1",#N/A,TRUE,"general";"via2",#N/A,TRUE,"general";"via3",#N/A,TRUE,"general"}</definedName>
    <definedName name="tryery" localSheetId="4" hidden="1">{"TAB1",#N/A,TRUE,"GENERAL";"TAB2",#N/A,TRUE,"GENERAL";"TAB3",#N/A,TRUE,"GENERAL";"TAB4",#N/A,TRUE,"GENERAL";"TAB5",#N/A,TRUE,"GENERAL"}</definedName>
    <definedName name="tryery" hidden="1">{"TAB1",#N/A,TRUE,"GENERAL";"TAB2",#N/A,TRUE,"GENERAL";"TAB3",#N/A,TRUE,"GENERAL";"TAB4",#N/A,TRUE,"GENERAL";"TAB5",#N/A,TRUE,"GENERAL"}</definedName>
    <definedName name="tryi6" localSheetId="4" hidden="1">{"TAB1",#N/A,TRUE,"GENERAL";"TAB2",#N/A,TRUE,"GENERAL";"TAB3",#N/A,TRUE,"GENERAL";"TAB4",#N/A,TRUE,"GENERAL";"TAB5",#N/A,TRUE,"GENERAL"}</definedName>
    <definedName name="tryi6" hidden="1">{"TAB1",#N/A,TRUE,"GENERAL";"TAB2",#N/A,TRUE,"GENERAL";"TAB3",#N/A,TRUE,"GENERAL";"TAB4",#N/A,TRUE,"GENERAL";"TAB5",#N/A,TRUE,"GENERAL"}</definedName>
    <definedName name="tryrth" localSheetId="4" hidden="1">{"via1",#N/A,TRUE,"general";"via2",#N/A,TRUE,"general";"via3",#N/A,TRUE,"general"}</definedName>
    <definedName name="tryrth" hidden="1">{"via1",#N/A,TRUE,"general";"via2",#N/A,TRUE,"general";"via3",#N/A,TRUE,"general"}</definedName>
    <definedName name="Ts">#REF!</definedName>
    <definedName name="tsert" localSheetId="4" hidden="1">{"TAB1",#N/A,TRUE,"GENERAL";"TAB2",#N/A,TRUE,"GENERAL";"TAB3",#N/A,TRUE,"GENERAL";"TAB4",#N/A,TRUE,"GENERAL";"TAB5",#N/A,TRUE,"GENERAL"}</definedName>
    <definedName name="tsert" hidden="1">{"TAB1",#N/A,TRUE,"GENERAL";"TAB2",#N/A,TRUE,"GENERAL";"TAB3",#N/A,TRUE,"GENERAL";"TAB4",#N/A,TRUE,"GENERAL";"TAB5",#N/A,TRUE,"GENERAL"}</definedName>
    <definedName name="TSFR2">#REF!</definedName>
    <definedName name="TSFR3">#REF!</definedName>
    <definedName name="Tsuprimidas">#REF!</definedName>
    <definedName name="Tt" localSheetId="4">#REF!</definedName>
    <definedName name="tt">#REF!</definedName>
    <definedName name="TtCD">#REF!</definedName>
    <definedName name="TTCostOutput">#REF!</definedName>
    <definedName name="TTE">#N/A</definedName>
    <definedName name="TtipoA">#REF!</definedName>
    <definedName name="TtipoB">#REF!</definedName>
    <definedName name="TtipoC">#REF!</definedName>
    <definedName name="TtlCD" localSheetId="4">[92]PRESUPUESTO!$G$106</definedName>
    <definedName name="TtlCD">#REF!</definedName>
    <definedName name="TtlCDCronog" localSheetId="4">[92]CRONOGRAMA!$G$21</definedName>
    <definedName name="TtlCDCronog">#REF!</definedName>
    <definedName name="TTR" localSheetId="4" hidden="1">{"via1",#N/A,TRUE,"general";"via2",#N/A,TRUE,"general";"via3",#N/A,TRUE,"general"}</definedName>
    <definedName name="TTR" hidden="1">{"via1",#N/A,TRUE,"general";"via2",#N/A,TRUE,"general";"via3",#N/A,TRUE,"general"}</definedName>
    <definedName name="ttrff" localSheetId="4" hidden="1">{"via1",#N/A,TRUE,"general";"via2",#N/A,TRUE,"general";"via3",#N/A,TRUE,"general"}</definedName>
    <definedName name="ttrff" hidden="1">{"via1",#N/A,TRUE,"general";"via2",#N/A,TRUE,"general";"via3",#N/A,TRUE,"general"}</definedName>
    <definedName name="TTT" localSheetId="4">#REF!</definedName>
    <definedName name="ttt" hidden="1">{"TAB1",#N/A,TRUE,"GENERAL";"TAB2",#N/A,TRUE,"GENERAL";"TAB3",#N/A,TRUE,"GENERAL";"TAB4",#N/A,TRUE,"GENERAL";"TAB5",#N/A,TRUE,"GENERAL"}</definedName>
    <definedName name="TTTT">#REF!</definedName>
    <definedName name="tttt7" localSheetId="4" hidden="1">{"via1",#N/A,TRUE,"general";"via2",#N/A,TRUE,"general";"via3",#N/A,TRUE,"general"}</definedName>
    <definedName name="tttt7" hidden="1">{"via1",#N/A,TRUE,"general";"via2",#N/A,TRUE,"general";"via3",#N/A,TRUE,"general"}</definedName>
    <definedName name="tttthy" localSheetId="4" hidden="1">{"TAB1",#N/A,TRUE,"GENERAL";"TAB2",#N/A,TRUE,"GENERAL";"TAB3",#N/A,TRUE,"GENERAL";"TAB4",#N/A,TRUE,"GENERAL";"TAB5",#N/A,TRUE,"GENERAL"}</definedName>
    <definedName name="tttthy" hidden="1">{"TAB1",#N/A,TRUE,"GENERAL";"TAB2",#N/A,TRUE,"GENERAL";"TAB3",#N/A,TRUE,"GENERAL";"TAB4",#N/A,TRUE,"GENERAL";"TAB5",#N/A,TRUE,"GENERAL"}</definedName>
    <definedName name="ttttr" localSheetId="4" hidden="1">{"via1",#N/A,TRUE,"general";"via2",#N/A,TRUE,"general";"via3",#N/A,TRUE,"general"}</definedName>
    <definedName name="ttttr" hidden="1">{"via1",#N/A,TRUE,"general";"via2",#N/A,TRUE,"general";"via3",#N/A,TRUE,"general"}</definedName>
    <definedName name="ttttt" localSheetId="4">[2]PJ!#REF!</definedName>
    <definedName name="ttttt" hidden="1">{"TAB1",#N/A,TRUE,"GENERAL";"TAB2",#N/A,TRUE,"GENERAL";"TAB3",#N/A,TRUE,"GENERAL";"TAB4",#N/A,TRUE,"GENERAL";"TAB5",#N/A,TRUE,"GENERAL"}</definedName>
    <definedName name="TTTTTT" localSheetId="4">[274]glvc!#REF!</definedName>
    <definedName name="TTTTTT">#REF!</definedName>
    <definedName name="TTTTTTTT">#REF!</definedName>
    <definedName name="ttyy">[275]CONTRACTUAL!$A$1:$F$59</definedName>
    <definedName name="Tu" localSheetId="4">#REF!</definedName>
    <definedName name="tu" hidden="1">{"via1",#N/A,TRUE,"general";"via2",#N/A,TRUE,"general";"via3",#N/A,TRUE,"general"}</definedName>
    <definedName name="TUB._ACC_3__Bx_B_SCH_40">#REF!</definedName>
    <definedName name="TUB0.5">#REF!</definedName>
    <definedName name="TUB0.75">#REF!</definedName>
    <definedName name="TUB2.5">#REF!</definedName>
    <definedName name="TUB3.5">#REF!</definedName>
    <definedName name="Tubería">[27]HHp3!$FD$4:$FD$65536</definedName>
    <definedName name="Tuberia_1_2_pvc">'[66]LISTADO '!$F$21</definedName>
    <definedName name="TUBERIA_P.V.C_RDE_9">#REF!</definedName>
    <definedName name="TUBERIA_P.V.C_UM_RDE_41____2">#REF!</definedName>
    <definedName name="TUBERIA_P.V.C_UM_RDE_41____3">#REF!</definedName>
    <definedName name="tuberia3">#REF!</definedName>
    <definedName name="tuberia36" localSheetId="4">[276]INSUMOS!$A$5:$F$682</definedName>
    <definedName name="tuberia36">#REF!</definedName>
    <definedName name="TUBERIAS">#N/A</definedName>
    <definedName name="TUBERIASPVC">#REF!</definedName>
    <definedName name="TUBO">#REF!</definedName>
    <definedName name="TUBO_1_2">#REF!</definedName>
    <definedName name="TUBO_1_2__HG">#REF!</definedName>
    <definedName name="Tubo_galvanizado_2">'[66]LISTADO '!$F$47</definedName>
    <definedName name="Tubo_pvc_1">'[66]LISTADO '!$F$51</definedName>
    <definedName name="Tubo_pvc_2">'[66]LISTADO '!$F$50</definedName>
    <definedName name="TUBO6">[236]PRECIOS!$B$40</definedName>
    <definedName name="TUBO8">[236]PRECIOS!$B$41</definedName>
    <definedName name="tubohg2">[73]lisprecios!#REF!</definedName>
    <definedName name="TUKYRLTU.IR">#N/A</definedName>
    <definedName name="TUPI" localSheetId="4">MATCH(0.01,CONCRETOS!End_Bal,-1)+1</definedName>
    <definedName name="TUPI">MATCH(0.01,End_Bal,-1)+1</definedName>
    <definedName name="tur" localSheetId="4" hidden="1">{"TAB1",#N/A,TRUE,"GENERAL";"TAB2",#N/A,TRUE,"GENERAL";"TAB3",#N/A,TRUE,"GENERAL";"TAB4",#N/A,TRUE,"GENERAL";"TAB5",#N/A,TRUE,"GENERAL"}</definedName>
    <definedName name="tur" hidden="1">{"TAB1",#N/A,TRUE,"GENERAL";"TAB2",#N/A,TRUE,"GENERAL";"TAB3",#N/A,TRUE,"GENERAL";"TAB4",#N/A,TRUE,"GENERAL";"TAB5",#N/A,TRUE,"GENERAL"}</definedName>
    <definedName name="turu" localSheetId="4" hidden="1">{"TAB1",#N/A,TRUE,"GENERAL";"TAB2",#N/A,TRUE,"GENERAL";"TAB3",#N/A,TRUE,"GENERAL";"TAB4",#N/A,TRUE,"GENERAL";"TAB5",#N/A,TRUE,"GENERAL"}</definedName>
    <definedName name="turu" hidden="1">{"TAB1",#N/A,TRUE,"GENERAL";"TAB2",#N/A,TRUE,"GENERAL";"TAB3",#N/A,TRUE,"GENERAL";"TAB4",#N/A,TRUE,"GENERAL";"TAB5",#N/A,TRUE,"GENERAL"}</definedName>
    <definedName name="tuutut" hidden="1">{"'$OC'!$B$7:$O$53","'OC'!$A$14:$D$27","'OC'!$A$14:$D$27","'OC'!$A$14:$D$27"}</definedName>
    <definedName name="Tvracum">#REF!</definedName>
    <definedName name="Tw">#REF!</definedName>
    <definedName name="twer" localSheetId="4" hidden="1">{"TAB1",#N/A,TRUE,"GENERAL";"TAB2",#N/A,TRUE,"GENERAL";"TAB3",#N/A,TRUE,"GENERAL";"TAB4",#N/A,TRUE,"GENERAL";"TAB5",#N/A,TRUE,"GENERAL"}</definedName>
    <definedName name="twer" hidden="1">{"TAB1",#N/A,TRUE,"GENERAL";"TAB2",#N/A,TRUE,"GENERAL";"TAB3",#N/A,TRUE,"GENERAL";"TAB4",#N/A,TRUE,"GENERAL";"TAB5",#N/A,TRUE,"GENERAL"}</definedName>
    <definedName name="twet" localSheetId="4" hidden="1">{"TAB1",#N/A,TRUE,"GENERAL";"TAB2",#N/A,TRUE,"GENERAL";"TAB3",#N/A,TRUE,"GENERAL";"TAB4",#N/A,TRUE,"GENERAL";"TAB5",#N/A,TRUE,"GENERAL"}</definedName>
    <definedName name="twet" hidden="1">{"TAB1",#N/A,TRUE,"GENERAL";"TAB2",#N/A,TRUE,"GENERAL";"TAB3",#N/A,TRUE,"GENERAL";"TAB4",#N/A,TRUE,"GENERAL";"TAB5",#N/A,TRUE,"GENERAL"}</definedName>
    <definedName name="Tx">#REF!</definedName>
    <definedName name="Ty" localSheetId="4">#REF!</definedName>
    <definedName name="ty" hidden="1">{"via1",#N/A,TRUE,"general";"via2",#N/A,TRUE,"general";"via3",#N/A,TRUE,"general"}</definedName>
    <definedName name="tyery" localSheetId="4" hidden="1">{"via1",#N/A,TRUE,"general";"via2",#N/A,TRUE,"general";"via3",#N/A,TRUE,"general"}</definedName>
    <definedName name="tyery" hidden="1">{"via1",#N/A,TRUE,"general";"via2",#N/A,TRUE,"general";"via3",#N/A,TRUE,"general"}</definedName>
    <definedName name="tyj" localSheetId="4" hidden="1">{"TAB1",#N/A,TRUE,"GENERAL";"TAB2",#N/A,TRUE,"GENERAL";"TAB3",#N/A,TRUE,"GENERAL";"TAB4",#N/A,TRUE,"GENERAL";"TAB5",#N/A,TRUE,"GENERAL"}</definedName>
    <definedName name="tyj" hidden="1">{"TAB1",#N/A,TRUE,"GENERAL";"TAB2",#N/A,TRUE,"GENERAL";"TAB3",#N/A,TRUE,"GENERAL";"TAB4",#N/A,TRUE,"GENERAL";"TAB5",#N/A,TRUE,"GENERAL"}</definedName>
    <definedName name="tyjtyj" localSheetId="4" hidden="1">{"TAB1",#N/A,TRUE,"GENERAL";"TAB2",#N/A,TRUE,"GENERAL";"TAB3",#N/A,TRUE,"GENERAL";"TAB4",#N/A,TRUE,"GENERAL";"TAB5",#N/A,TRUE,"GENERAL"}</definedName>
    <definedName name="tyjtyj" hidden="1">{"TAB1",#N/A,TRUE,"GENERAL";"TAB2",#N/A,TRUE,"GENERAL";"TAB3",#N/A,TRUE,"GENERAL";"TAB4",#N/A,TRUE,"GENERAL";"TAB5",#N/A,TRUE,"GENERAL"}</definedName>
    <definedName name="tyjytjuyjuy" localSheetId="4" hidden="1">{"TAB1",#N/A,TRUE,"GENERAL";"TAB2",#N/A,TRUE,"GENERAL";"TAB3",#N/A,TRUE,"GENERAL";"TAB4",#N/A,TRUE,"GENERAL";"TAB5",#N/A,TRUE,"GENERAL"}</definedName>
    <definedName name="tyjytjuyjuy" hidden="1">{"TAB1",#N/A,TRUE,"GENERAL";"TAB2",#N/A,TRUE,"GENERAL";"TAB3",#N/A,TRUE,"GENERAL";"TAB4",#N/A,TRUE,"GENERAL";"TAB5",#N/A,TRUE,"GENERAL"}</definedName>
    <definedName name="tyk" localSheetId="4" hidden="1">{"via1",#N/A,TRUE,"general";"via2",#N/A,TRUE,"general";"via3",#N/A,TRUE,"general"}</definedName>
    <definedName name="tyk" hidden="1">{"via1",#N/A,TRUE,"general";"via2",#N/A,TRUE,"general";"via3",#N/A,TRUE,"general"}</definedName>
    <definedName name="tym" localSheetId="4" hidden="1">{"via1",#N/A,TRUE,"general";"via2",#N/A,TRUE,"general";"via3",#N/A,TRUE,"general"}</definedName>
    <definedName name="tym" hidden="1">{"via1",#N/A,TRUE,"general";"via2",#N/A,TRUE,"general";"via3",#N/A,TRUE,"general"}</definedName>
    <definedName name="TYPE">#REF!</definedName>
    <definedName name="typeofcommittment">#REF!</definedName>
    <definedName name="tyr" localSheetId="4" hidden="1">{"via1",#N/A,TRUE,"general";"via2",#N/A,TRUE,"general";"via3",#N/A,TRUE,"general"}</definedName>
    <definedName name="tyr" hidden="1">{"via1",#N/A,TRUE,"general";"via2",#N/A,TRUE,"general";"via3",#N/A,TRUE,"general"}</definedName>
    <definedName name="tys">#REF!</definedName>
    <definedName name="tytfy">#REF!</definedName>
    <definedName name="tytgfhgfh" localSheetId="4" hidden="1">{"TAB1",#N/A,TRUE,"GENERAL";"TAB2",#N/A,TRUE,"GENERAL";"TAB3",#N/A,TRUE,"GENERAL";"TAB4",#N/A,TRUE,"GENERAL";"TAB5",#N/A,TRUE,"GENERAL"}</definedName>
    <definedName name="tytgfhgfh" hidden="1">{"TAB1",#N/A,TRUE,"GENERAL";"TAB2",#N/A,TRUE,"GENERAL";"TAB3",#N/A,TRUE,"GENERAL";"TAB4",#N/A,TRUE,"GENERAL";"TAB5",#N/A,TRUE,"GENERAL"}</definedName>
    <definedName name="tyty" localSheetId="4" hidden="1">{"TAB1",#N/A,TRUE,"GENERAL";"TAB2",#N/A,TRUE,"GENERAL";"TAB3",#N/A,TRUE,"GENERAL";"TAB4",#N/A,TRUE,"GENERAL";"TAB5",#N/A,TRUE,"GENERAL"}</definedName>
    <definedName name="tyty" hidden="1">{"TAB1",#N/A,TRUE,"GENERAL";"TAB2",#N/A,TRUE,"GENERAL";"TAB3",#N/A,TRUE,"GENERAL";"TAB4",#N/A,TRUE,"GENERAL";"TAB5",#N/A,TRUE,"GENERAL"}</definedName>
    <definedName name="tyu" localSheetId="4">#REF!</definedName>
    <definedName name="tyu">#REF!</definedName>
    <definedName name="TYUIYI" localSheetId="4" hidden="1">{"TAB1",#N/A,TRUE,"GENERAL";"TAB2",#N/A,TRUE,"GENERAL";"TAB3",#N/A,TRUE,"GENERAL";"TAB4",#N/A,TRUE,"GENERAL";"TAB5",#N/A,TRUE,"GENERAL"}</definedName>
    <definedName name="TYUIYI" hidden="1">{"TAB1",#N/A,TRUE,"GENERAL";"TAB2",#N/A,TRUE,"GENERAL";"TAB3",#N/A,TRUE,"GENERAL";"TAB4",#N/A,TRUE,"GENERAL";"TAB5",#N/A,TRUE,"GENERAL"}</definedName>
    <definedName name="tyujh" localSheetId="4" hidden="1">{"TAB1",#N/A,TRUE,"GENERAL";"TAB2",#N/A,TRUE,"GENERAL";"TAB3",#N/A,TRUE,"GENERAL";"TAB4",#N/A,TRUE,"GENERAL";"TAB5",#N/A,TRUE,"GENERAL"}</definedName>
    <definedName name="tyujh" hidden="1">{"TAB1",#N/A,TRUE,"GENERAL";"TAB2",#N/A,TRUE,"GENERAL";"TAB3",#N/A,TRUE,"GENERAL";"TAB4",#N/A,TRUE,"GENERAL";"TAB5",#N/A,TRUE,"GENERAL"}</definedName>
    <definedName name="tyuty" localSheetId="4" hidden="1">{"TAB1",#N/A,TRUE,"GENERAL";"TAB2",#N/A,TRUE,"GENERAL";"TAB3",#N/A,TRUE,"GENERAL";"TAB4",#N/A,TRUE,"GENERAL";"TAB5",#N/A,TRUE,"GENERAL"}</definedName>
    <definedName name="tyuty" hidden="1">{"TAB1",#N/A,TRUE,"GENERAL";"TAB2",#N/A,TRUE,"GENERAL";"TAB3",#N/A,TRUE,"GENERAL";"TAB4",#N/A,TRUE,"GENERAL";"TAB5",#N/A,TRUE,"GENERAL"}</definedName>
    <definedName name="tyutyu" localSheetId="4" hidden="1">{"via1",#N/A,TRUE,"general";"via2",#N/A,TRUE,"general";"via3",#N/A,TRUE,"general"}</definedName>
    <definedName name="tyutyu" hidden="1">{"via1",#N/A,TRUE,"general";"via2",#N/A,TRUE,"general";"via3",#N/A,TRUE,"general"}</definedName>
    <definedName name="TYUY">'[22]OTRAS OBRAS'!#REF!</definedName>
    <definedName name="tyxg" localSheetId="4" hidden="1">{"via1",#N/A,TRUE,"general";"via2",#N/A,TRUE,"general";"via3",#N/A,TRUE,"general"}</definedName>
    <definedName name="tyxg" hidden="1">{"via1",#N/A,TRUE,"general";"via2",#N/A,TRUE,"general";"via3",#N/A,TRUE,"general"}</definedName>
    <definedName name="Tz">#REF!</definedName>
    <definedName name="U" localSheetId="4">#REF!</definedName>
    <definedName name="U">#REF!</definedName>
    <definedName name="U.">#REF!</definedName>
    <definedName name="u30T">#REF!</definedName>
    <definedName name="u3u" localSheetId="4" hidden="1">{"TAB1",#N/A,TRUE,"GENERAL";"TAB2",#N/A,TRUE,"GENERAL";"TAB3",#N/A,TRUE,"GENERAL";"TAB4",#N/A,TRUE,"GENERAL";"TAB5",#N/A,TRUE,"GENERAL"}</definedName>
    <definedName name="u3u" hidden="1">{"TAB1",#N/A,TRUE,"GENERAL";"TAB2",#N/A,TRUE,"GENERAL";"TAB3",#N/A,TRUE,"GENERAL";"TAB4",#N/A,TRUE,"GENERAL";"TAB5",#N/A,TRUE,"GENERAL"}</definedName>
    <definedName name="U60R">#REF!</definedName>
    <definedName name="U60S">#REF!</definedName>
    <definedName name="U60T">#REF!</definedName>
    <definedName name="u7u7" localSheetId="4" hidden="1">{"TAB1",#N/A,TRUE,"GENERAL";"TAB2",#N/A,TRUE,"GENERAL";"TAB3",#N/A,TRUE,"GENERAL";"TAB4",#N/A,TRUE,"GENERAL";"TAB5",#N/A,TRUE,"GENERAL"}</definedName>
    <definedName name="u7u7" hidden="1">{"TAB1",#N/A,TRUE,"GENERAL";"TAB2",#N/A,TRUE,"GENERAL";"TAB3",#N/A,TRUE,"GENERAL";"TAB4",#N/A,TRUE,"GENERAL";"TAB5",#N/A,TRUE,"GENERAL"}</definedName>
    <definedName name="Ua">#REF!</definedName>
    <definedName name="uat">#REF!</definedName>
    <definedName name="Ub">#REF!</definedName>
    <definedName name="Ubicación" localSheetId="4">#REF!</definedName>
    <definedName name="Ubicación">#REF!</definedName>
    <definedName name="Uc">#REF!</definedName>
    <definedName name="Ud">#REF!</definedName>
    <definedName name="Ue">#REF!</definedName>
    <definedName name="Uf">#REF!</definedName>
    <definedName name="UFInanzas">[244]Cuentas!$P$11:$P$111</definedName>
    <definedName name="Ug">#REF!</definedName>
    <definedName name="UGEquipData">#REF!</definedName>
    <definedName name="Uh">#REF!</definedName>
    <definedName name="ui" localSheetId="4">#REF!</definedName>
    <definedName name="UI" hidden="1">{"via1",#N/A,TRUE,"general";"via2",#N/A,TRUE,"general";"via3",#N/A,TRUE,"general"}</definedName>
    <definedName name="uijhj" localSheetId="4" hidden="1">{"via1",#N/A,TRUE,"general";"via2",#N/A,TRUE,"general";"via3",#N/A,TRUE,"general"}</definedName>
    <definedName name="uijhj" hidden="1">{"via1",#N/A,TRUE,"general";"via2",#N/A,TRUE,"general";"via3",#N/A,TRUE,"general"}</definedName>
    <definedName name="uio" localSheetId="4" hidden="1">{"TAB1",#N/A,TRUE,"GENERAL";"TAB2",#N/A,TRUE,"GENERAL";"TAB3",#N/A,TRUE,"GENERAL";"TAB4",#N/A,TRUE,"GENERAL";"TAB5",#N/A,TRUE,"GENERAL"}</definedName>
    <definedName name="uio" hidden="1">{"TAB1",#N/A,TRUE,"GENERAL";"TAB2",#N/A,TRUE,"GENERAL";"TAB3",#N/A,TRUE,"GENERAL";"TAB4",#N/A,TRUE,"GENERAL";"TAB5",#N/A,TRUE,"GENERAL"}</definedName>
    <definedName name="uiou" localSheetId="4" hidden="1">{"TAB1",#N/A,TRUE,"GENERAL";"TAB2",#N/A,TRUE,"GENERAL";"TAB3",#N/A,TRUE,"GENERAL";"TAB4",#N/A,TRUE,"GENERAL";"TAB5",#N/A,TRUE,"GENERAL"}</definedName>
    <definedName name="uiou" hidden="1">{"TAB1",#N/A,TRUE,"GENERAL";"TAB2",#N/A,TRUE,"GENERAL";"TAB3",#N/A,TRUE,"GENERAL";"TAB4",#N/A,TRUE,"GENERAL";"TAB5",#N/A,TRUE,"GENERAL"}</definedName>
    <definedName name="uir" localSheetId="4" hidden="1">{"via1",#N/A,TRUE,"general";"via2",#N/A,TRUE,"general";"via3",#N/A,TRUE,"general"}</definedName>
    <definedName name="uir" hidden="1">{"via1",#N/A,TRUE,"general";"via2",#N/A,TRUE,"general";"via3",#N/A,TRUE,"general"}</definedName>
    <definedName name="uituii" localSheetId="4" hidden="1">{"TAB1",#N/A,TRUE,"GENERAL";"TAB2",#N/A,TRUE,"GENERAL";"TAB3",#N/A,TRUE,"GENERAL";"TAB4",#N/A,TRUE,"GENERAL";"TAB5",#N/A,TRUE,"GENERAL"}</definedName>
    <definedName name="uituii" hidden="1">{"TAB1",#N/A,TRUE,"GENERAL";"TAB2",#N/A,TRUE,"GENERAL";"TAB3",#N/A,TRUE,"GENERAL";"TAB4",#N/A,TRUE,"GENERAL";"TAB5",#N/A,TRUE,"GENERAL"}</definedName>
    <definedName name="uityjj" localSheetId="4" hidden="1">{"via1",#N/A,TRUE,"general";"via2",#N/A,TRUE,"general";"via3",#N/A,TRUE,"general"}</definedName>
    <definedName name="uityjj" hidden="1">{"via1",#N/A,TRUE,"general";"via2",#N/A,TRUE,"general";"via3",#N/A,TRUE,"general"}</definedName>
    <definedName name="uiufgj" localSheetId="4" hidden="1">{"TAB1",#N/A,TRUE,"GENERAL";"TAB2",#N/A,TRUE,"GENERAL";"TAB3",#N/A,TRUE,"GENERAL";"TAB4",#N/A,TRUE,"GENERAL";"TAB5",#N/A,TRUE,"GENERAL"}</definedName>
    <definedName name="uiufgj" hidden="1">{"TAB1",#N/A,TRUE,"GENERAL";"TAB2",#N/A,TRUE,"GENERAL";"TAB3",#N/A,TRUE,"GENERAL";"TAB4",#N/A,TRUE,"GENERAL";"TAB5",#N/A,TRUE,"GENERAL"}</definedName>
    <definedName name="UIUYI" localSheetId="4" hidden="1">{"TAB1",#N/A,TRUE,"GENERAL";"TAB2",#N/A,TRUE,"GENERAL";"TAB3",#N/A,TRUE,"GENERAL";"TAB4",#N/A,TRUE,"GENERAL";"TAB5",#N/A,TRUE,"GENERAL"}</definedName>
    <definedName name="UIUYI" hidden="1">{"TAB1",#N/A,TRUE,"GENERAL";"TAB2",#N/A,TRUE,"GENERAL";"TAB3",#N/A,TRUE,"GENERAL";"TAB4",#N/A,TRUE,"GENERAL";"TAB5",#N/A,TRUE,"GENERAL"}</definedName>
    <definedName name="Uj">#REF!</definedName>
    <definedName name="ujyyu">#REF!</definedName>
    <definedName name="Uk">#REF!</definedName>
    <definedName name="Ull">#REF!</definedName>
    <definedName name="ultima" localSheetId="4">#REF!</definedName>
    <definedName name="ultima">#REF!</definedName>
    <definedName name="Um">#REF!</definedName>
    <definedName name="UMina">[127]Cuentas!$Q$11:$Q$46</definedName>
    <definedName name="Un" localSheetId="4">#REF!</definedName>
    <definedName name="UN">#REF!</definedName>
    <definedName name="UN_APU">IF(LEN([277]APUs!$B1)=2,"",IF([277]APUs!$B1="","",IF(ISERROR(SEARCH("-",[277]APUs!$B1,3)),VLOOKUP([277]APUs!$B1,[278]Insumos!$D:$F,3,0),VLOOKUP([277]APUs!$B1,'[278]Ppto completo'!$D:$F,3,FALSE))))</definedName>
    <definedName name="unactapav">#REF!</definedName>
    <definedName name="UNDS">[112]UNDS!$A:$B</definedName>
    <definedName name="unid">#REF!</definedName>
    <definedName name="Unidad" localSheetId="4">#REF!</definedName>
    <definedName name="Unidad">#REF!</definedName>
    <definedName name="UNIDAD521">[152]ITEMS!$C$522</definedName>
    <definedName name="Unidades" localSheetId="8">#REF!</definedName>
    <definedName name="Unidades" localSheetId="4">[279]Presup_Cancha!$J$14:$J$18</definedName>
    <definedName name="unidades">#REF!</definedName>
    <definedName name="unidades_reales" localSheetId="4">[280]Instrucciones!$C$10</definedName>
    <definedName name="unidades_reales">#REF!</definedName>
    <definedName name="UNION">#REF!</definedName>
    <definedName name="UNION_DE_MECANICA_2">#REF!</definedName>
    <definedName name="UNION_DE_MECANICA_3">#REF!</definedName>
    <definedName name="UNION_DE_MECANICA_4">#REF!</definedName>
    <definedName name="UNION_DE_REPARACION_2__P.V.C">#REF!</definedName>
    <definedName name="UNION_DE_REPARACION_3">#REF!</definedName>
    <definedName name="UNION_DE_REPARACION_3__P.V.C">#REF!</definedName>
    <definedName name="UNION_DE_REPARACION_4">#REF!</definedName>
    <definedName name="UNION_P.V.C_1_2">#REF!</definedName>
    <definedName name="Unit" hidden="1">#REF!</definedName>
    <definedName name="UNITARIO" localSheetId="4">[281]Unitarios!$A$3:$D$13</definedName>
    <definedName name="UNITARIO">#REF!</definedName>
    <definedName name="UNITARIO_BS">#REF!</definedName>
    <definedName name="UNITARIO_US">#REF!</definedName>
    <definedName name="unitarios" localSheetId="4">#REF!</definedName>
    <definedName name="UNITARIOS">#REF!</definedName>
    <definedName name="units">'[151]REF - Listas'!$G$10:$G$18</definedName>
    <definedName name="UNO" localSheetId="4">#REF!</definedName>
    <definedName name="uno">[0]!err</definedName>
    <definedName name="UNO___0">#REF!</definedName>
    <definedName name="Uñ">#REF!</definedName>
    <definedName name="Uo" localSheetId="4">#REF!</definedName>
    <definedName name="UO">"[0]!err"</definedName>
    <definedName name="UO_1">"[0]!err"</definedName>
    <definedName name="UOUIV" localSheetId="4" hidden="1">{"TAB1",#N/A,TRUE,"GENERAL";"TAB2",#N/A,TRUE,"GENERAL";"TAB3",#N/A,TRUE,"GENERAL";"TAB4",#N/A,TRUE,"GENERAL";"TAB5",#N/A,TRUE,"GENERAL"}</definedName>
    <definedName name="UOUIV" hidden="1">{"TAB1",#N/A,TRUE,"GENERAL";"TAB2",#N/A,TRUE,"GENERAL";"TAB3",#N/A,TRUE,"GENERAL";"TAB4",#N/A,TRUE,"GENERAL";"TAB5",#N/A,TRUE,"GENERAL"}</definedName>
    <definedName name="Up">#REF!</definedName>
    <definedName name="UPlanta">[127]Cuentas!$T$11:$T$56</definedName>
    <definedName name="Uq">#REF!</definedName>
    <definedName name="Ur">#REF!</definedName>
    <definedName name="uriel">[0]!err</definedName>
    <definedName name="uryur" localSheetId="4" hidden="1">{"TAB1",#N/A,TRUE,"GENERAL";"TAB2",#N/A,TRUE,"GENERAL";"TAB3",#N/A,TRUE,"GENERAL";"TAB4",#N/A,TRUE,"GENERAL";"TAB5",#N/A,TRUE,"GENERAL"}</definedName>
    <definedName name="uryur" hidden="1">{"TAB1",#N/A,TRUE,"GENERAL";"TAB2",#N/A,TRUE,"GENERAL";"TAB3",#N/A,TRUE,"GENERAL";"TAB4",#N/A,TRUE,"GENERAL";"TAB5",#N/A,TRUE,"GENERAL"}</definedName>
    <definedName name="Us">#REF!</definedName>
    <definedName name="USd" localSheetId="4">#N/A</definedName>
    <definedName name="USD">#REF!</definedName>
    <definedName name="USr">#N/A</definedName>
    <definedName name="uss">#REF!</definedName>
    <definedName name="USxCOL">#REF!</definedName>
    <definedName name="ut" localSheetId="4">#REF!</definedName>
    <definedName name="ut">#REF!</definedName>
    <definedName name="Ut_Un">#REF!</definedName>
    <definedName name="UTI">#REF!</definedName>
    <definedName name="Util" localSheetId="4">#REF!</definedName>
    <definedName name="UTIL">#REF!</definedName>
    <definedName name="UTILI" localSheetId="4">[197]MATERIALES!$D$77</definedName>
    <definedName name="UTILI">#REF!</definedName>
    <definedName name="utilidad" localSheetId="4">[114]DATOS!$B$18</definedName>
    <definedName name="Utilidad">#REF!</definedName>
    <definedName name="UTILIDADES" localSheetId="4">#REF!</definedName>
    <definedName name="UTILIDADES">#REF!</definedName>
    <definedName name="UtilidadMensual">#REF!</definedName>
    <definedName name="UtilidadObra">'[89]IMPUESTOS Y VR TOTAL'!$F$7</definedName>
    <definedName name="Utilidadrev">#REF!</definedName>
    <definedName name="UTL">#REF!</definedName>
    <definedName name="UTMAR">#REF!</definedName>
    <definedName name="uu" localSheetId="4">#REF!</definedName>
    <definedName name="uu" hidden="1">{"TAB1",#N/A,TRUE,"GENERAL";"TAB2",#N/A,TRUE,"GENERAL";"TAB3",#N/A,TRUE,"GENERAL";"TAB4",#N/A,TRUE,"GENERAL";"TAB5",#N/A,TRUE,"GENERAL"}</definedName>
    <definedName name="uuarrrrarrarrararar">#N/A</definedName>
    <definedName name="uuu" localSheetId="4" hidden="1">{"TAB1",#N/A,TRUE,"GENERAL";"TAB2",#N/A,TRUE,"GENERAL";"TAB3",#N/A,TRUE,"GENERAL";"TAB4",#N/A,TRUE,"GENERAL";"TAB5",#N/A,TRUE,"GENERAL"}</definedName>
    <definedName name="uuu" hidden="1">{"TAB1",#N/A,TRUE,"GENERAL";"TAB2",#N/A,TRUE,"GENERAL";"TAB3",#N/A,TRUE,"GENERAL";"TAB4",#N/A,TRUE,"GENERAL";"TAB5",#N/A,TRUE,"GENERAL"}</definedName>
    <definedName name="UUUAJJAJAJAJAJ">#N/A</definedName>
    <definedName name="uuuu" hidden="1">#REF!</definedName>
    <definedName name="uuuuo" localSheetId="4" hidden="1">{"TAB1",#N/A,TRUE,"GENERAL";"TAB2",#N/A,TRUE,"GENERAL";"TAB3",#N/A,TRUE,"GENERAL";"TAB4",#N/A,TRUE,"GENERAL";"TAB5",#N/A,TRUE,"GENERAL"}</definedName>
    <definedName name="uuuuo" hidden="1">{"TAB1",#N/A,TRUE,"GENERAL";"TAB2",#N/A,TRUE,"GENERAL";"TAB3",#N/A,TRUE,"GENERAL";"TAB4",#N/A,TRUE,"GENERAL";"TAB5",#N/A,TRUE,"GENERAL"}</definedName>
    <definedName name="UUUUTTTTTTTAAA">#N/A</definedName>
    <definedName name="UUUUUAUATATTATA">#N/A</definedName>
    <definedName name="uuuuuj" localSheetId="4" hidden="1">{"via1",#N/A,TRUE,"general";"via2",#N/A,TRUE,"general";"via3",#N/A,TRUE,"general"}</definedName>
    <definedName name="uuuuuj" hidden="1">{"via1",#N/A,TRUE,"general";"via2",#N/A,TRUE,"general";"via3",#N/A,TRUE,"general"}</definedName>
    <definedName name="uuuuutiyt">#REF!</definedName>
    <definedName name="uuuuuu">#REF!</definedName>
    <definedName name="UUUUUUUUUTTTTTTTTTTTTTDDDDDDDDDDDD">#N/A</definedName>
    <definedName name="uuuuuuuuuu">#REF!</definedName>
    <definedName name="uuuuuuuuuuuuuuuu">#N/A</definedName>
    <definedName name="Uv">#REF!</definedName>
    <definedName name="Uw">#REF!</definedName>
    <definedName name="uwkap" localSheetId="4" hidden="1">{"TAB1",#N/A,TRUE,"GENERAL";"TAB2",#N/A,TRUE,"GENERAL";"TAB3",#N/A,TRUE,"GENERAL";"TAB4",#N/A,TRUE,"GENERAL";"TAB5",#N/A,TRUE,"GENERAL"}</definedName>
    <definedName name="uwkap" hidden="1">{"TAB1",#N/A,TRUE,"GENERAL";"TAB2",#N/A,TRUE,"GENERAL";"TAB3",#N/A,TRUE,"GENERAL";"TAB4",#N/A,TRUE,"GENERAL";"TAB5",#N/A,TRUE,"GENERAL"}</definedName>
    <definedName name="uxd" localSheetId="4">#REF!</definedName>
    <definedName name="uxd">#REF!</definedName>
    <definedName name="uy" localSheetId="4">#REF!</definedName>
    <definedName name="uy">#REF!</definedName>
    <definedName name="uyiyiy" localSheetId="4" hidden="1">{"TAB1",#N/A,TRUE,"GENERAL";"TAB2",#N/A,TRUE,"GENERAL";"TAB3",#N/A,TRUE,"GENERAL";"TAB4",#N/A,TRUE,"GENERAL";"TAB5",#N/A,TRUE,"GENERAL"}</definedName>
    <definedName name="uyiyiy" hidden="1">{"TAB1",#N/A,TRUE,"GENERAL";"TAB2",#N/A,TRUE,"GENERAL";"TAB3",#N/A,TRUE,"GENERAL";"TAB4",#N/A,TRUE,"GENERAL";"TAB5",#N/A,TRUE,"GENERAL"}</definedName>
    <definedName name="uytu" localSheetId="4" hidden="1">{"TAB1",#N/A,TRUE,"GENERAL";"TAB2",#N/A,TRUE,"GENERAL";"TAB3",#N/A,TRUE,"GENERAL";"TAB4",#N/A,TRUE,"GENERAL";"TAB5",#N/A,TRUE,"GENERAL"}</definedName>
    <definedName name="uytu" hidden="1">{"TAB1",#N/A,TRUE,"GENERAL";"TAB2",#N/A,TRUE,"GENERAL";"TAB3",#N/A,TRUE,"GENERAL";"TAB4",#N/A,TRUE,"GENERAL";"TAB5",#N/A,TRUE,"GENERAL"}</definedName>
    <definedName name="uyur" localSheetId="4" hidden="1">{"via1",#N/A,TRUE,"general";"via2",#N/A,TRUE,"general";"via3",#N/A,TRUE,"general"}</definedName>
    <definedName name="uyur" hidden="1">{"via1",#N/A,TRUE,"general";"via2",#N/A,TRUE,"general";"via3",#N/A,TRUE,"general"}</definedName>
    <definedName name="Uz">#REF!</definedName>
    <definedName name="V" localSheetId="4">[282]FINANZAS!#REF!</definedName>
    <definedName name="v">{"TAB1",#N/A,TRUE,"GENERAL";"TAB2",#N/A,TRUE,"GENERAL";"TAB3",#N/A,TRUE,"GENERAL";"TAB4",#N/A,TRUE,"GENERAL";"TAB5",#N/A,TRUE,"GENERAL"}</definedName>
    <definedName name="V.M.CV1_Moisture">#REF!</definedName>
    <definedName name="V.M.CV2_Al">#REF!</definedName>
    <definedName name="V.M.CV2_Co">#REF!</definedName>
    <definedName name="V.M.CV2_DryTonnes">#REF!</definedName>
    <definedName name="V.M.CV2_dtph">#REF!</definedName>
    <definedName name="V.M.CV2_Fe">#REF!</definedName>
    <definedName name="V.M.CV2_Mg">#REF!</definedName>
    <definedName name="V.M.CV2_Ni">#REF!</definedName>
    <definedName name="V.M.CV2_Si">#REF!</definedName>
    <definedName name="V.M.Mill_Availability">#REF!</definedName>
    <definedName name="V.M.Mill_Downtime">#REF!</definedName>
    <definedName name="V.M.Mill_DryTonnes">#REF!</definedName>
    <definedName name="V.M.Mill_DryTph">#REF!</definedName>
    <definedName name="V.M.Mill_PowerDraw">#REF!</definedName>
    <definedName name="V.M.Mill_PowerDrawPerTonne">#REF!</definedName>
    <definedName name="V.M.Mill_Uptime">#REF!</definedName>
    <definedName name="V.M.Mill_Utilization">#REF!</definedName>
    <definedName name="V.M.Mill_WetTonnes">#REF!</definedName>
    <definedName name="V.M.Mill_WetTph">#REF!</definedName>
    <definedName name="V.M.MillFeed_Al">#REF!</definedName>
    <definedName name="V.M.MillFeed_Co">#REF!</definedName>
    <definedName name="V.M.MillFeed_Fe">#REF!</definedName>
    <definedName name="V.M.MillFeed_Mg">#REF!</definedName>
    <definedName name="V.M.MillFeed_Ni">#REF!</definedName>
    <definedName name="V.M.MillFeed_Si">#REF!</definedName>
    <definedName name="V.M.MillH2O_Head">#REF!</definedName>
    <definedName name="V.M.MillH2O_Screen">#REF!</definedName>
    <definedName name="V.M.MillH2O_Total">#REF!</definedName>
    <definedName name="V.M.OreToStorage_Al">#REF!</definedName>
    <definedName name="V.M.OreToStorage_Co">#REF!</definedName>
    <definedName name="V.M.OreToStorage_DryTonnes">#REF!</definedName>
    <definedName name="V.M.OreToStorage_DryTph">#REF!</definedName>
    <definedName name="V.M.OreToStorage_Fe">#REF!</definedName>
    <definedName name="V.M.OreToStorage_Mg">#REF!</definedName>
    <definedName name="V.M.OreToStorage_Ni">#REF!</definedName>
    <definedName name="V.M.OreToStorage_PulpDensity">#REF!</definedName>
    <definedName name="V.M.OreToStorage_PulpYieldStress">#REF!</definedName>
    <definedName name="V.M.OreToStorage_Si">#REF!</definedName>
    <definedName name="V.M.OreToStorage_Volume">#REF!</definedName>
    <definedName name="V.M.OreToStorage_VolumePerHr">#REF!</definedName>
    <definedName name="V.Y.CV1_Moisture">#REF!</definedName>
    <definedName name="V.Y.CV2_Al">#REF!</definedName>
    <definedName name="V.Y.CV2_Co">#REF!</definedName>
    <definedName name="V.Y.CV2_DryTonnes">#REF!</definedName>
    <definedName name="V.Y.CV2_dtph">#REF!</definedName>
    <definedName name="V.Y.CV2_Fe">#REF!</definedName>
    <definedName name="V.Y.CV2_Mg">#REF!</definedName>
    <definedName name="V.Y.CV2_Ni">#REF!</definedName>
    <definedName name="V.Y.CV2_Si">#REF!</definedName>
    <definedName name="V.Y.Mill_Availability">#REF!</definedName>
    <definedName name="V.Y.Mill_Downtime">#REF!</definedName>
    <definedName name="V.Y.Mill_DryTonnes">#REF!</definedName>
    <definedName name="V.Y.Mill_DryTph">#REF!</definedName>
    <definedName name="V.Y.Mill_PowerDraw">#REF!</definedName>
    <definedName name="V.Y.Mill_PowerDrawPerTonne">#REF!</definedName>
    <definedName name="V.Y.Mill_Uptime">#REF!</definedName>
    <definedName name="V.Y.Mill_Utilization">#REF!</definedName>
    <definedName name="V.Y.Mill_WetTonnes">#REF!</definedName>
    <definedName name="V.Y.Mill_WetTph">#REF!</definedName>
    <definedName name="V.Y.MillFeed_Al">#REF!</definedName>
    <definedName name="V.Y.MillFeed_Co">#REF!</definedName>
    <definedName name="V.Y.MillFeed_Fe">#REF!</definedName>
    <definedName name="V.Y.MillFeed_Mg">#REF!</definedName>
    <definedName name="V.Y.MillFeed_Ni">#REF!</definedName>
    <definedName name="V.Y.MillFeed_Si">#REF!</definedName>
    <definedName name="V.Y.MillH2O_Head">#REF!</definedName>
    <definedName name="V.Y.MillH2O_Screen">#REF!</definedName>
    <definedName name="V.Y.MillH2O_Total">#REF!</definedName>
    <definedName name="V.Y.OreToStorage_Al">#REF!</definedName>
    <definedName name="V.Y.OreToStorage_Co">#REF!</definedName>
    <definedName name="V.Y.OreToStorage_DryTonnes">#REF!</definedName>
    <definedName name="V.Y.OreToStorage_DryTph">#REF!</definedName>
    <definedName name="V.Y.OreToStorage_Fe">#REF!</definedName>
    <definedName name="V.Y.OreToStorage_Mg">#REF!</definedName>
    <definedName name="V.Y.OreToStorage_Ni">#REF!</definedName>
    <definedName name="V.Y.OreToStorage_PulpDensity">#REF!</definedName>
    <definedName name="V.Y.OreToStorage_PulpYieldStress">#REF!</definedName>
    <definedName name="V.Y.OreToStorage_Si">#REF!</definedName>
    <definedName name="V.Y.OreToStorage_Volume">#REF!</definedName>
    <definedName name="V.Y.OreToStorage_VolumePerHr">#REF!</definedName>
    <definedName name="Va">#REF!</definedName>
    <definedName name="vaa">#REF!</definedName>
    <definedName name="VACUUM">#REF!</definedName>
    <definedName name="VAL_100PE_S1">#REF!</definedName>
    <definedName name="VAL_100PE_S2">#REF!</definedName>
    <definedName name="VAL_100PE_S3">#REF!</definedName>
    <definedName name="VAL_100PE_S4">#REF!</definedName>
    <definedName name="VAL_100PE_S5">#REF!</definedName>
    <definedName name="VAL_100PE_S6">#REF!</definedName>
    <definedName name="Val_dolar">#REF!</definedName>
    <definedName name="VAL150PE_S1">#REF!</definedName>
    <definedName name="VAL150PE_S2">#REF!</definedName>
    <definedName name="VAL150PE_S3">#REF!</definedName>
    <definedName name="VAL150PE_S4">#REF!</definedName>
    <definedName name="VAL150PE_S5">#REF!</definedName>
    <definedName name="VAL150PE_S6">#REF!</definedName>
    <definedName name="VAL200PE_S1">#REF!</definedName>
    <definedName name="VAL200PE_S2">#REF!</definedName>
    <definedName name="VAL200PE_S3">#REF!</definedName>
    <definedName name="VAL200PE_S4">#REF!</definedName>
    <definedName name="VAL200PE_S5">#REF!</definedName>
    <definedName name="VAL200PE_S6">#REF!</definedName>
    <definedName name="VAL250PE_S1">#REF!</definedName>
    <definedName name="VAL250PE_S2">#REF!</definedName>
    <definedName name="VAL250PE_S3">#REF!</definedName>
    <definedName name="VAL250PE_S4">#REF!</definedName>
    <definedName name="VAL250PE_S5">#REF!</definedName>
    <definedName name="VAL250PE_S6">#REF!</definedName>
    <definedName name="VAL300HD_S1">#REF!</definedName>
    <definedName name="VAL300HD_S2">#REF!</definedName>
    <definedName name="VAL300HD_S3">#REF!</definedName>
    <definedName name="VAL300HD_S4">#REF!</definedName>
    <definedName name="VAL300HD_S5">#REF!</definedName>
    <definedName name="VAL300HD_S6">#REF!</definedName>
    <definedName name="VAL300PVC_S1">#REF!</definedName>
    <definedName name="VAL300PVC_S2">#REF!</definedName>
    <definedName name="VAL300PVC_S3">#REF!</definedName>
    <definedName name="VAL300PVC_S4">#REF!</definedName>
    <definedName name="VAL300PVC_S5">#REF!</definedName>
    <definedName name="VAL300PVC_S6">#REF!</definedName>
    <definedName name="VAL80PE_S1">#REF!</definedName>
    <definedName name="VAL80PE_S2">#REF!</definedName>
    <definedName name="VAL80PE_S3">#REF!</definedName>
    <definedName name="VAL80PE_S4">#REF!</definedName>
    <definedName name="VAL80PE_S5">#REF!</definedName>
    <definedName name="VAL80PE_S6">#REF!</definedName>
    <definedName name="valcal">[283]Dólar!#REF!</definedName>
    <definedName name="VALCON">#REF!</definedName>
    <definedName name="VALCUADRILLA">#REF!</definedName>
    <definedName name="VALDES" localSheetId="4">#REF!</definedName>
    <definedName name="VALDES">#REF!</definedName>
    <definedName name="VALDES_10">#REF!</definedName>
    <definedName name="VALDES_18">#REF!</definedName>
    <definedName name="VALDES_20">#REF!</definedName>
    <definedName name="VALDES_21">#REF!</definedName>
    <definedName name="VALDES_22">#REF!</definedName>
    <definedName name="VALDES_7">#REF!</definedName>
    <definedName name="VALDES_8">#REF!</definedName>
    <definedName name="Valdolar">#REF!</definedName>
    <definedName name="valhati">[19]Gastos!#REF!</definedName>
    <definedName name="VALLA_2_3_MTS_CON_3_CERCHAS">#REF!</definedName>
    <definedName name="VALOR" localSheetId="4">#REF!</definedName>
    <definedName name="VALOR">#REF!</definedName>
    <definedName name="valor_consumibles">#REF!</definedName>
    <definedName name="valor_cuadrilla">#REF!</definedName>
    <definedName name="valor_equipos">#REF!</definedName>
    <definedName name="valor_m3">[161]MATRIZ!$K$10</definedName>
    <definedName name="valor_nomina1">#REF!</definedName>
    <definedName name="valor_nomina2">#REF!</definedName>
    <definedName name="valor_nomina3">#REF!</definedName>
    <definedName name="Valor_Total" localSheetId="4">#REF!</definedName>
    <definedName name="valor_total">#REF!</definedName>
    <definedName name="VALOR_VENTA">#REF!</definedName>
    <definedName name="valor1" localSheetId="4">#REF!</definedName>
    <definedName name="valor1">#REF!</definedName>
    <definedName name="valor2" localSheetId="4">#REF!</definedName>
    <definedName name="valor2">#REF!</definedName>
    <definedName name="VALOR3" localSheetId="4">#REF!</definedName>
    <definedName name="VALOR3">#REF!</definedName>
    <definedName name="Valoracion">#REF!</definedName>
    <definedName name="VALORACIÓN">#REF!</definedName>
    <definedName name="valorcal">[19]Gastos!#REF!</definedName>
    <definedName name="Valordolar">#REF!</definedName>
    <definedName name="ValoresCanon">#REF!</definedName>
    <definedName name="ValoresIva">#REF!</definedName>
    <definedName name="ValorFPpto">#REF!</definedName>
    <definedName name="ValorFuturoFcro">#REF!</definedName>
    <definedName name="valorgrua">#REF!</definedName>
    <definedName name="ValorImpuestoTimbre">#REF!</definedName>
    <definedName name="ValorPedido">#REF!</definedName>
    <definedName name="ValorTotConsultoria">[89]FM!$E$62</definedName>
    <definedName name="VALSOL">#REF!</definedName>
    <definedName name="Values_Entered" localSheetId="4">#N/A</definedName>
    <definedName name="Values_Entered">IF(Loan_Amount*Interest_Rate*Loan_Years*Loan_Start&gt;0,1,0)</definedName>
    <definedName name="VALUTA">#REF!</definedName>
    <definedName name="VALV10">[39]Hoja3!$F$354</definedName>
    <definedName name="VALV12">[39]Hoja3!$F$393</definedName>
    <definedName name="VALV4">[39]Hoja3!$F$237</definedName>
    <definedName name="VALV6">[39]Hoja3!$F$276</definedName>
    <definedName name="VALV8">[39]Hoja3!$F$315</definedName>
    <definedName name="VALVC12">[39]Hoja3!$F$510</definedName>
    <definedName name="VALVC6">[39]Hoja3!$F$432</definedName>
    <definedName name="VALVULA_DE_COMPUERTA_2__SELLO_ELASTICO_Y_VNA_CON_CUADRANTE">#REF!</definedName>
    <definedName name="VALVULA_DE_COMPUERTA_3__BxB_CON_RUEDA_MECANICA">#REF!</definedName>
    <definedName name="VALVULA_DE_COMPUERTA_3__SELLO_ELASTICO_Y_VNA_CON_CUADRANTE">#REF!</definedName>
    <definedName name="VALVULA_DE_COMPUERTA_4__SELLO_ELASTICO_Y_VNA_CON_CUADRANTE">#REF!</definedName>
    <definedName name="VALVULA_DE_NO_RETORNO_CHEQUE__3__PARA_TRABAJAR_HORIZONTALMENTE_B_x_B">#REF!</definedName>
    <definedName name="VALVULA_DE_NO_RETORNO_CHEQUE__4__PARA_TRABAJAR_HORIZONTALMENTE_B_x_B">#REF!</definedName>
    <definedName name="VALVULACH8">[39]Hoja3!$F$471</definedName>
    <definedName name="Válvulas">[27]HHp3!$FJ$4:$FJ$65536</definedName>
    <definedName name="VarEquip">'[118]Equip Data'!#REF!</definedName>
    <definedName name="Varilla_cooperwell_24">'[66]LISTADO '!$F$42</definedName>
    <definedName name="VARILLA1">#REF!</definedName>
    <definedName name="Varios" localSheetId="4">[27]HHp3!$FN$4:$FN$65536</definedName>
    <definedName name="Varios">#REF!</definedName>
    <definedName name="Varios2" localSheetId="4">#N/A</definedName>
    <definedName name="Varios2">#REF!</definedName>
    <definedName name="VarRange">'[118]Equip Data'!#REF!</definedName>
    <definedName name="VAT">#REF!</definedName>
    <definedName name="vaton">[19]Gastos!#REF!</definedName>
    <definedName name="Vb" localSheetId="4">#REF!</definedName>
    <definedName name="vb">#REF!</definedName>
    <definedName name="VBC">[284]PRECIOS!$A$1:$G$93</definedName>
    <definedName name="vbvbvbvb" localSheetId="4" hidden="1">{"TAB1",#N/A,TRUE,"GENERAL";"TAB2",#N/A,TRUE,"GENERAL";"TAB3",#N/A,TRUE,"GENERAL";"TAB4",#N/A,TRUE,"GENERAL";"TAB5",#N/A,TRUE,"GENERAL"}</definedName>
    <definedName name="vbvbvbvb" hidden="1">{"TAB1",#N/A,TRUE,"GENERAL";"TAB2",#N/A,TRUE,"GENERAL";"TAB3",#N/A,TRUE,"GENERAL";"TAB4",#N/A,TRUE,"GENERAL";"TAB5",#N/A,TRUE,"GENERAL"}</definedName>
    <definedName name="Vc" localSheetId="4">#REF!</definedName>
    <definedName name="vc">#REF!</definedName>
    <definedName name="vck" localSheetId="4">#REF!</definedName>
    <definedName name="vck">#REF!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 localSheetId="4">#REF!</definedName>
    <definedName name="vd">#REF!</definedName>
    <definedName name="vdfvuio" localSheetId="4" hidden="1">{"via1",#N/A,TRUE,"general";"via2",#N/A,TRUE,"general";"via3",#N/A,TRUE,"general"}</definedName>
    <definedName name="vdfvuio" hidden="1">{"via1",#N/A,TRUE,"general";"via2",#N/A,TRUE,"general";"via3",#N/A,TRUE,"general"}</definedName>
    <definedName name="vdsvnj" localSheetId="4" hidden="1">{"via1",#N/A,TRUE,"general";"via2",#N/A,TRUE,"general";"via3",#N/A,TRUE,"general"}</definedName>
    <definedName name="vdsvnj" hidden="1">{"via1",#N/A,TRUE,"general";"via2",#N/A,TRUE,"general";"via3",#N/A,TRUE,"general"}</definedName>
    <definedName name="Ve">#REF!</definedName>
    <definedName name="VEHICULOS">[218]MATRIZ!$A$3:$E$43</definedName>
    <definedName name="velosidadhorizontal">#REF!</definedName>
    <definedName name="VENDOR_ID">#REF!</definedName>
    <definedName name="Vendor_name">#REF!</definedName>
    <definedName name="vendor_name2">#REF!</definedName>
    <definedName name="VENT100_S1">#REF!</definedName>
    <definedName name="VENT100_S2">#REF!</definedName>
    <definedName name="VENT100_S3">#REF!</definedName>
    <definedName name="VENT100_S4">#REF!</definedName>
    <definedName name="VENT100_S5">#REF!</definedName>
    <definedName name="VENT100_S6">#REF!</definedName>
    <definedName name="VentaAiu">#REF!</definedName>
    <definedName name="Ventilador_de_techo">'[66]LISTADO '!$F$106</definedName>
    <definedName name="VENTOSAS_PARA_INSTALACION_EN_TUBERIA_DE_3">#REF!</definedName>
    <definedName name="VER" hidden="1">{"TAB1",#N/A,TRUE,"GENERAL";"TAB2",#N/A,TRUE,"GENERAL";"TAB3",#N/A,TRUE,"GENERAL";"TAB4",#N/A,TRUE,"GENERAL";"TAB5",#N/A,TRUE,"GENERAL"}</definedName>
    <definedName name="Verifier">#REF!</definedName>
    <definedName name="VERO" hidden="1">{"via1",#N/A,TRUE,"general";"via2",#N/A,TRUE,"general";"via3",#N/A,TRUE,"general"}</definedName>
    <definedName name="VERSION">#REF!</definedName>
    <definedName name="Version4OK" localSheetId="4" hidden="1">{"Datos de las Curvas",#N/A,TRUE,"TABLA-CALCULOS"}</definedName>
    <definedName name="Version4OK" hidden="1">{"Datos de las Curvas",#N/A,TRUE,"TABLA-CALCULOS"}</definedName>
    <definedName name="Vf">#REF!</definedName>
    <definedName name="vfbgnhyt" localSheetId="4" hidden="1">{"via1",#N/A,TRUE,"general";"via2",#N/A,TRUE,"general";"via3",#N/A,TRUE,"general"}</definedName>
    <definedName name="vfbgnhyt" hidden="1">{"via1",#N/A,TRUE,"general";"via2",#N/A,TRUE,"general";"via3",#N/A,TRUE,"general"}</definedName>
    <definedName name="VFDBDG">#REF!</definedName>
    <definedName name="vfggchbh">#REF!</definedName>
    <definedName name="vfgtfgvfgv">#REF!</definedName>
    <definedName name="vfn" localSheetId="4">#REF!</definedName>
    <definedName name="vfn">#REF!</definedName>
    <definedName name="vfvdv" localSheetId="4" hidden="1">{"TAB1",#N/A,TRUE,"GENERAL";"TAB2",#N/A,TRUE,"GENERAL";"TAB3",#N/A,TRUE,"GENERAL";"TAB4",#N/A,TRUE,"GENERAL";"TAB5",#N/A,TRUE,"GENERAL"}</definedName>
    <definedName name="vfvdv" hidden="1">{"TAB1",#N/A,TRUE,"GENERAL";"TAB2",#N/A,TRUE,"GENERAL";"TAB3",#N/A,TRUE,"GENERAL";"TAB4",#N/A,TRUE,"GENERAL";"TAB5",#N/A,TRUE,"GENERAL"}</definedName>
    <definedName name="vfvf" localSheetId="4" hidden="1">{"TAB1",#N/A,TRUE,"GENERAL";"TAB2",#N/A,TRUE,"GENERAL";"TAB3",#N/A,TRUE,"GENERAL";"TAB4",#N/A,TRUE,"GENERAL";"TAB5",#N/A,TRUE,"GENERAL"}</definedName>
    <definedName name="vfvf" hidden="1">{"TAB1",#N/A,TRUE,"GENERAL";"TAB2",#N/A,TRUE,"GENERAL";"TAB3",#N/A,TRUE,"GENERAL";"TAB4",#N/A,TRUE,"GENERAL";"TAB5",#N/A,TRUE,"GENERAL"}</definedName>
    <definedName name="Vg" localSheetId="4">#REF!</definedName>
    <definedName name="vg">#REF!</definedName>
    <definedName name="Vh">#REF!</definedName>
    <definedName name="via" localSheetId="4" hidden="1">{"via1",#N/A,TRUE,"general";"via2",#N/A,TRUE,"general";"via3",#N/A,TRUE,"general"}</definedName>
    <definedName name="VIA">#REF!</definedName>
    <definedName name="VIAJ">#REF!</definedName>
    <definedName name="VIAJE">#REF!</definedName>
    <definedName name="VIAJE_INT_1">[162]MATRIZ!$K$12</definedName>
    <definedName name="VIAJE_INT_3">[162]MATRIZ!#REF!</definedName>
    <definedName name="Viajes">'[89]PERSONAL Y OTROS'!$P$92</definedName>
    <definedName name="VIAP">[39]Hoja2!#REF!</definedName>
    <definedName name="vias" localSheetId="4">[285]Datos!$H$2:$H$6</definedName>
    <definedName name="vias">#REF!</definedName>
    <definedName name="viaticos">#REF!</definedName>
    <definedName name="VIBRADOR">#REF!</definedName>
    <definedName name="VIBRO">#REF!</definedName>
    <definedName name="VIC">[21]DATOS!$B$17</definedName>
    <definedName name="victor">#REF!</definedName>
    <definedName name="VIDRIO4">#REF!</definedName>
    <definedName name="VINILO">#REF!</definedName>
    <definedName name="viscosidad">#REF!</definedName>
    <definedName name="VJ">#REF!,#REF!,#REF!,#REF!,#REF!,#REF!,#REF!</definedName>
    <definedName name="vk" localSheetId="4" hidden="1">{"via1",#N/A,TRUE,"general";"via2",#N/A,TRUE,"general";"via3",#N/A,TRUE,"general"}</definedName>
    <definedName name="vk" hidden="1">{"via1",#N/A,TRUE,"general";"via2",#N/A,TRUE,"general";"via3",#N/A,TRUE,"general"}</definedName>
    <definedName name="VLOC">#REF!</definedName>
    <definedName name="vm" localSheetId="4">#REF!</definedName>
    <definedName name="vm">#REF!</definedName>
    <definedName name="vnbvxb" localSheetId="4" hidden="1">{"via1",#N/A,TRUE,"general";"via2",#N/A,TRUE,"general";"via3",#N/A,TRUE,"general"}</definedName>
    <definedName name="vnbvxb" hidden="1">{"via1",#N/A,TRUE,"general";"via2",#N/A,TRUE,"general";"via3",#N/A,TRUE,"general"}</definedName>
    <definedName name="VNVBN" localSheetId="4" hidden="1">{"TAB1",#N/A,TRUE,"GENERAL";"TAB2",#N/A,TRUE,"GENERAL";"TAB3",#N/A,TRUE,"GENERAL";"TAB4",#N/A,TRUE,"GENERAL";"TAB5",#N/A,TRUE,"GENERAL"}</definedName>
    <definedName name="VNVBN" hidden="1">{"TAB1",#N/A,TRUE,"GENERAL";"TAB2",#N/A,TRUE,"GENERAL";"TAB3",#N/A,TRUE,"GENERAL";"TAB4",#N/A,TRUE,"GENERAL";"TAB5",#N/A,TRUE,"GENERAL"}</definedName>
    <definedName name="Vo">#REF!</definedName>
    <definedName name="Vol_aletas1">#REF!</definedName>
    <definedName name="Vol_aletas2">#REF!</definedName>
    <definedName name="Vol_aletas3">#REF!</definedName>
    <definedName name="Vol_aletas4">#REF!</definedName>
    <definedName name="Vol_aletas5">#REF!</definedName>
    <definedName name="Vol_tanques">#REF!</definedName>
    <definedName name="VOLQUETA">#REF!</definedName>
    <definedName name="VolTanqu">#REF!</definedName>
    <definedName name="Volumen">#REF!</definedName>
    <definedName name="volumenarena">#REF!</definedName>
    <definedName name="VOLUMENDIARIO">#REF!</definedName>
    <definedName name="VOtrosIngresosYEgresos">#REF!</definedName>
    <definedName name="vp">#REF!</definedName>
    <definedName name="vpa">#REF!</definedName>
    <definedName name="vpaIpd">#REF!</definedName>
    <definedName name="VPD">[5]TARIFAS!$C$569</definedName>
    <definedName name="VPDACUE">#REF!</definedName>
    <definedName name="VPI">[5]TARIFAS!$C$567</definedName>
    <definedName name="VPNIngresos">#REF!</definedName>
    <definedName name="VPNSurenting">#REF!</definedName>
    <definedName name="vpt">#REF!</definedName>
    <definedName name="vr">#REF!</definedName>
    <definedName name="VR.Original">#REF!</definedName>
    <definedName name="Vr.ParAdic.">#REF!</definedName>
    <definedName name="VR.parcial">#REF!</definedName>
    <definedName name="vr.unitpav">#REF!</definedName>
    <definedName name="vr_equipos">#REF!</definedName>
    <definedName name="VR_TOT" localSheetId="3">IF([0]!LG=2,IF(SCQ=0,"",SCQ/2),"")</definedName>
    <definedName name="VR_TOT" localSheetId="7">IF([0]!LG=2,IF(SCQ=0,"",SCQ/2),"")</definedName>
    <definedName name="VR_TOT" localSheetId="6">IF([0]!LG=2,IF(SCQ=0,"",SCQ/2),"")</definedName>
    <definedName name="VR_TOT" localSheetId="2">IF([0]!LG=2,IF(SCQ=0,"",SCQ/2),"")</definedName>
    <definedName name="VR_TOT">IF([0]!LG=2,IF(SCQ=0,"",SCQ/2),"")</definedName>
    <definedName name="VR_UN" localSheetId="3">IF(ISERROR(V_U),"",V_U)</definedName>
    <definedName name="VR_UN" localSheetId="7">IF(ISERROR(V_U),"",V_U)</definedName>
    <definedName name="VR_UN" localSheetId="6">IF(ISERROR(V_U),"",V_U)</definedName>
    <definedName name="VR_UN" localSheetId="2">IF(ISERROR(V_U),"",V_U)</definedName>
    <definedName name="VR_UN">IF(ISERROR(V_U),"",V_U)</definedName>
    <definedName name="VR_UN_APU">IF([277]APUs!$A1048576="","",IF(LEN([277]APUs!$B1)=9,SUMIF([277]APUs!$A:$A,[277]APUs!$B1,[277]APUs!$H:$H)/2,IF([277]APUs!$B1="","",IF(ISERROR(SEARCH("-",[277]APUs!$B1,3)),VLOOKUP([277]APUs!$B1,[278]Insumos!$D:$I,4,FALSE),""))))</definedName>
    <definedName name="VRA">[5]TARIFAS!$C$566</definedName>
    <definedName name="VrActa">#REF!</definedName>
    <definedName name="VrAcum">#REF!</definedName>
    <definedName name="vracumpav">#REF!</definedName>
    <definedName name="vranteriores">#REF!</definedName>
    <definedName name="vrcontrato">#REF!</definedName>
    <definedName name="Vrejec">#REF!</definedName>
    <definedName name="vrejecpav">#REF!</definedName>
    <definedName name="vrenletras">#REF!</definedName>
    <definedName name="VrInicial">#REF!</definedName>
    <definedName name="VRIVAPR">#REF!</definedName>
    <definedName name="vrletras">#REF!</definedName>
    <definedName name="vrmod">#REF!</definedName>
    <definedName name="vrmodpav">#REF!</definedName>
    <definedName name="vrparinicial">#REF!</definedName>
    <definedName name="Vrtoal">#REF!</definedName>
    <definedName name="vrtotal">#REF!</definedName>
    <definedName name="VRTTLPPTO" localSheetId="4">[286]PRESUPUESTO!$G$62</definedName>
    <definedName name="VRTTLPPTO">#REF!</definedName>
    <definedName name="VRTTLUNDS">#REF!</definedName>
    <definedName name="vrunitario">#REF!</definedName>
    <definedName name="VrUtilidad">#REF!</definedName>
    <definedName name="Vs">#REF!</definedName>
    <definedName name="VSCanonTotal">#REF!</definedName>
    <definedName name="vsdfj" localSheetId="4" hidden="1">{"via1",#N/A,TRUE,"general";"via2",#N/A,TRUE,"general";"via3",#N/A,TRUE,"general"}</definedName>
    <definedName name="vsdfj" hidden="1">{"via1",#N/A,TRUE,"general";"via2",#N/A,TRUE,"general";"via3",#N/A,TRUE,"general"}</definedName>
    <definedName name="vsp">#REF!</definedName>
    <definedName name="VSPunRentabilidad">#REF!</definedName>
    <definedName name="VSTablaDTF">#REF!</definedName>
    <definedName name="VSTablaDTFDatos">#REF!</definedName>
    <definedName name="VSUtilidadMensual">#REF!</definedName>
    <definedName name="VSVariablesRenting">#REF!</definedName>
    <definedName name="vt" localSheetId="4" hidden="1">{"via1",#N/A,TRUE,"general";"via2",#N/A,TRUE,"general";"via3",#N/A,TRUE,"general"}</definedName>
    <definedName name="vt" hidden="1">{"via1",#N/A,TRUE,"general";"via2",#N/A,TRUE,"general";"via3",#N/A,TRUE,"general"}</definedName>
    <definedName name="vta">#REF!</definedName>
    <definedName name="VTOTAL">[37]LISTA!$I$92</definedName>
    <definedName name="VUELTA">#REF!</definedName>
    <definedName name="vutil">#REF!</definedName>
    <definedName name="vv" localSheetId="4">#REF!</definedName>
    <definedName name="vv">#REF!</definedName>
    <definedName name="vvcxv" localSheetId="4" hidden="1">{"TAB1",#N/A,TRUE,"GENERAL";"TAB2",#N/A,TRUE,"GENERAL";"TAB3",#N/A,TRUE,"GENERAL";"TAB4",#N/A,TRUE,"GENERAL";"TAB5",#N/A,TRUE,"GENERAL"}</definedName>
    <definedName name="vvcxv" hidden="1">{"TAB1",#N/A,TRUE,"GENERAL";"TAB2",#N/A,TRUE,"GENERAL";"TAB3",#N/A,TRUE,"GENERAL";"TAB4",#N/A,TRUE,"GENERAL";"TAB5",#N/A,TRUE,"GENERAL"}</definedName>
    <definedName name="VVFV" localSheetId="4">'[287]INSUMOS  '!$A$15:$A$4453</definedName>
    <definedName name="VVFV">#REF!</definedName>
    <definedName name="VVIA">#REF!</definedName>
    <definedName name="Vvkmh">#REF!</definedName>
    <definedName name="Vvmph">#REF!</definedName>
    <definedName name="VVV" localSheetId="4">#N/A</definedName>
    <definedName name="VVV">#REF!</definedName>
    <definedName name="vvvv" localSheetId="8" hidden="1">{"'Sheet1'!$A$1:$G$85"}</definedName>
    <definedName name="vvvv" hidden="1">{"'Sheet1'!$A$1:$G$85"}</definedName>
    <definedName name="vvvvt" localSheetId="4" hidden="1">{"via1",#N/A,TRUE,"general";"via2",#N/A,TRUE,"general";"via3",#N/A,TRUE,"general"}</definedName>
    <definedName name="vvvvt" hidden="1">{"via1",#N/A,TRUE,"general";"via2",#N/A,TRUE,"general";"via3",#N/A,TRUE,"general"}</definedName>
    <definedName name="vvvvvv" hidden="1">{#N/A,#N/A,FALSE,"Costos Productos 6A";#N/A,#N/A,FALSE,"Costo Unitario Total H-94-12"}</definedName>
    <definedName name="vvvvvvf" localSheetId="4" hidden="1">{"via1",#N/A,TRUE,"general";"via2",#N/A,TRUE,"general";"via3",#N/A,TRUE,"general"}</definedName>
    <definedName name="vvvvvvf" hidden="1">{"via1",#N/A,TRUE,"general";"via2",#N/A,TRUE,"general";"via3",#N/A,TRUE,"general"}</definedName>
    <definedName name="vy" localSheetId="4" hidden="1">{"TAB1",#N/A,TRUE,"GENERAL";"TAB2",#N/A,TRUE,"GENERAL";"TAB3",#N/A,TRUE,"GENERAL";"TAB4",#N/A,TRUE,"GENERAL";"TAB5",#N/A,TRUE,"GENERAL"}</definedName>
    <definedName name="vy" hidden="1">{"TAB1",#N/A,TRUE,"GENERAL";"TAB2",#N/A,TRUE,"GENERAL";"TAB3",#N/A,TRUE,"GENERAL";"TAB4",#N/A,TRUE,"GENERAL";"TAB5",#N/A,TRUE,"GENERAL"}</definedName>
    <definedName name="w" localSheetId="3">Scheduled_Payment+Extra_Payment</definedName>
    <definedName name="w" localSheetId="4">'[173]Análisis Unit'!#REF!</definedName>
    <definedName name="w" localSheetId="7">Scheduled_Payment+Extra_Payment</definedName>
    <definedName name="w" localSheetId="6">Scheduled_Payment+Extra_Payment</definedName>
    <definedName name="w" localSheetId="2">Scheduled_Payment+Extra_Payment</definedName>
    <definedName name="w">Scheduled_Payment+Extra_Payment</definedName>
    <definedName name="w2w2w" localSheetId="4" hidden="1">{"via1",#N/A,TRUE,"general";"via2",#N/A,TRUE,"general";"via3",#N/A,TRUE,"general"}</definedName>
    <definedName name="w2w2w" hidden="1">{"via1",#N/A,TRUE,"general";"via2",#N/A,TRUE,"general";"via3",#N/A,TRUE,"general"}</definedName>
    <definedName name="WA" localSheetId="4">CONCRETOS!ERR</definedName>
    <definedName name="WA">"[0]!err"</definedName>
    <definedName name="WA_1">"[0]!err"</definedName>
    <definedName name="WAER4YTSDTGFYWUETYJ">#N/A</definedName>
    <definedName name="WAGE_RATE">#REF!</definedName>
    <definedName name="Wage0100">#REF!</definedName>
    <definedName name="Wage0200">#REF!</definedName>
    <definedName name="Waste_DB">#REF!</definedName>
    <definedName name="Waste1">#REF!</definedName>
    <definedName name="Waste2">#REF!</definedName>
    <definedName name="Waste3">#REF!</definedName>
    <definedName name="Waste4">#REF!</definedName>
    <definedName name="WasteFleet">#REF!</definedName>
    <definedName name="WasteLoad">#REF!</definedName>
    <definedName name="WasteOpCost">#REF!</definedName>
    <definedName name="WasteOverCap">#REF!</definedName>
    <definedName name="WasteRepl">#REF!</definedName>
    <definedName name="WasteUtil">#REF!</definedName>
    <definedName name="WContLab">#REF!</definedName>
    <definedName name="WContParts">#REF!</definedName>
    <definedName name="WDBIFG">'[1]CRA.MODI'!#REF!</definedName>
    <definedName name="WDFSDF">#REF!</definedName>
    <definedName name="we" localSheetId="4">#REF!</definedName>
    <definedName name="we">#REF!</definedName>
    <definedName name="wedw">#REF!</definedName>
    <definedName name="WEFWE">#REF!</definedName>
    <definedName name="weight">#REF!</definedName>
    <definedName name="WEIGHT_UNIT">#REF!</definedName>
    <definedName name="WER" localSheetId="4">'[80]Res-Accide-10'!$S$2:$S$7</definedName>
    <definedName name="WER">#REF!</definedName>
    <definedName name="werew" localSheetId="4" hidden="1">{"TAB1",#N/A,TRUE,"GENERAL";"TAB2",#N/A,TRUE,"GENERAL";"TAB3",#N/A,TRUE,"GENERAL";"TAB4",#N/A,TRUE,"GENERAL";"TAB5",#N/A,TRUE,"GENERAL"}</definedName>
    <definedName name="werew" hidden="1">{"TAB1",#N/A,TRUE,"GENERAL";"TAB2",#N/A,TRUE,"GENERAL";"TAB3",#N/A,TRUE,"GENERAL";"TAB4",#N/A,TRUE,"GENERAL";"TAB5",#N/A,TRUE,"GENERAL"}</definedName>
    <definedName name="WEREWR" localSheetId="4" hidden="1">{"via1",#N/A,TRUE,"general";"via2",#N/A,TRUE,"general";"via3",#N/A,TRUE,"general"}</definedName>
    <definedName name="WEREWR" hidden="1">{"via1",#N/A,TRUE,"general";"via2",#N/A,TRUE,"general";"via3",#N/A,TRUE,"general"}</definedName>
    <definedName name="werfdsf" localSheetId="4" hidden="1">{"TAB1",#N/A,TRUE,"GENERAL";"TAB2",#N/A,TRUE,"GENERAL";"TAB3",#N/A,TRUE,"GENERAL";"TAB4",#N/A,TRUE,"GENERAL";"TAB5",#N/A,TRUE,"GENERAL"}</definedName>
    <definedName name="werfdsf" hidden="1">{"TAB1",#N/A,TRUE,"GENERAL";"TAB2",#N/A,TRUE,"GENERAL";"TAB3",#N/A,TRUE,"GENERAL";"TAB4",#N/A,TRUE,"GENERAL";"TAB5",#N/A,TRUE,"GENERAL"}</definedName>
    <definedName name="werh" localSheetId="4" hidden="1">{"via1",#N/A,TRUE,"general";"via2",#N/A,TRUE,"general";"via3",#N/A,TRUE,"general"}</definedName>
    <definedName name="werh" hidden="1">{"via1",#N/A,TRUE,"general";"via2",#N/A,TRUE,"general";"via3",#N/A,TRUE,"general"}</definedName>
    <definedName name="wersfdfrguyo" localSheetId="4" hidden="1">{"via1",#N/A,TRUE,"general";"via2",#N/A,TRUE,"general";"via3",#N/A,TRUE,"general"}</definedName>
    <definedName name="wersfdfrguyo" hidden="1">{"via1",#N/A,TRUE,"general";"via2",#N/A,TRUE,"general";"via3",#N/A,TRUE,"general"}</definedName>
    <definedName name="werwr" localSheetId="4" hidden="1">{"via1",#N/A,TRUE,"general";"via2",#N/A,TRUE,"general";"via3",#N/A,TRUE,"general"}</definedName>
    <definedName name="werwr" hidden="1">{"via1",#N/A,TRUE,"general";"via2",#N/A,TRUE,"general";"via3",#N/A,TRUE,"general"}</definedName>
    <definedName name="WERWVN" localSheetId="4" hidden="1">{"TAB1",#N/A,TRUE,"GENERAL";"TAB2",#N/A,TRUE,"GENERAL";"TAB3",#N/A,TRUE,"GENERAL";"TAB4",#N/A,TRUE,"GENERAL";"TAB5",#N/A,TRUE,"GENERAL"}</definedName>
    <definedName name="WERWVN" hidden="1">{"TAB1",#N/A,TRUE,"GENERAL";"TAB2",#N/A,TRUE,"GENERAL";"TAB3",#N/A,TRUE,"GENERAL";"TAB4",#N/A,TRUE,"GENERAL";"TAB5",#N/A,TRUE,"GENERAL"}</definedName>
    <definedName name="wetrew" localSheetId="4" hidden="1">{"via1",#N/A,TRUE,"general";"via2",#N/A,TRUE,"general";"via3",#N/A,TRUE,"general"}</definedName>
    <definedName name="wetrew" hidden="1">{"via1",#N/A,TRUE,"general";"via2",#N/A,TRUE,"general";"via3",#N/A,TRUE,"general"}</definedName>
    <definedName name="wettt" localSheetId="4" hidden="1">{"via1",#N/A,TRUE,"general";"via2",#N/A,TRUE,"general";"via3",#N/A,TRUE,"general"}</definedName>
    <definedName name="wettt" hidden="1">{"via1",#N/A,TRUE,"general";"via2",#N/A,TRUE,"general";"via3",#N/A,TRUE,"general"}</definedName>
    <definedName name="wetwretd" localSheetId="4" hidden="1">{"via1",#N/A,TRUE,"general";"via2",#N/A,TRUE,"general";"via3",#N/A,TRUE,"general"}</definedName>
    <definedName name="wetwretd" hidden="1">{"via1",#N/A,TRUE,"general";"via2",#N/A,TRUE,"general";"via3",#N/A,TRUE,"general"}</definedName>
    <definedName name="wew" localSheetId="4" hidden="1">{"via1",#N/A,TRUE,"general";"via2",#N/A,TRUE,"general";"via3",#N/A,TRUE,"general"}</definedName>
    <definedName name="wew" hidden="1">{"via1",#N/A,TRUE,"general";"via2",#N/A,TRUE,"general";"via3",#N/A,TRUE,"general"}</definedName>
    <definedName name="wffag" localSheetId="4" hidden="1">{"via1",#N/A,TRUE,"general";"via2",#N/A,TRUE,"general";"via3",#N/A,TRUE,"general"}</definedName>
    <definedName name="wffag" hidden="1">{"via1",#N/A,TRUE,"general";"via2",#N/A,TRUE,"general";"via3",#N/A,TRUE,"general"}</definedName>
    <definedName name="WGET">#REF!</definedName>
    <definedName name="WGT">#REF!</definedName>
    <definedName name="WH">#REF!</definedName>
    <definedName name="WIL" hidden="1">#REF!</definedName>
    <definedName name="willia">'[22]OTRAS OBRAS'!#REF!</definedName>
    <definedName name="WILLIAM">'[22]OTRAS OBRAS'!#REF!</definedName>
    <definedName name="WILSON" localSheetId="4">'[80]Res-Accide-10'!#REF!</definedName>
    <definedName name="WILSON">#REF!</definedName>
    <definedName name="WILWIL">#REF!,#REF!</definedName>
    <definedName name="wj" localSheetId="4">#REF!</definedName>
    <definedName name="wj">#REF!</definedName>
    <definedName name="wl" localSheetId="4">#REF!</definedName>
    <definedName name="wl">#REF!</definedName>
    <definedName name="WLube">#REF!</definedName>
    <definedName name="WOHaul">#REF!</definedName>
    <definedName name="WORKSHEET">#REF!</definedName>
    <definedName name="WorksheetSubTotal">#N/A</definedName>
    <definedName name="WorksheetTotal">#N/A</definedName>
    <definedName name="WP">#REF!</definedName>
    <definedName name="WQEEWQ" localSheetId="4" hidden="1">{"TAB1",#N/A,TRUE,"GENERAL";"TAB2",#N/A,TRUE,"GENERAL";"TAB3",#N/A,TRUE,"GENERAL";"TAB4",#N/A,TRUE,"GENERAL";"TAB5",#N/A,TRUE,"GENERAL"}</definedName>
    <definedName name="WQEEWQ" hidden="1">{"TAB1",#N/A,TRUE,"GENERAL";"TAB2",#N/A,TRUE,"GENERAL";"TAB3",#N/A,TRUE,"GENERAL";"TAB4",#N/A,TRUE,"GENERAL";"TAB5",#N/A,TRUE,"GENERAL"}</definedName>
    <definedName name="wqw" hidden="1">#REF!</definedName>
    <definedName name="WRandM">#REF!</definedName>
    <definedName name="wrn.ANEXO1." hidden="1">{#N/A,#N/A,FALSE,"Costos Contables CIB A 12 1994";#N/A,#N/A,FALSE,"Cuadre Contab. y C. OP"}</definedName>
    <definedName name="wrn.anexo5." hidden="1">{#N/A,#N/A,FALSE,"CIBHA05A";#N/A,#N/A,FALSE,"CIBHA05B"}</definedName>
    <definedName name="wrn.anexo6." hidden="1">{#N/A,#N/A,FALSE,"Costos Productos 6A";#N/A,#N/A,FALSE,"Costo Unitario Total H-94-12"}</definedName>
    <definedName name="wrn.ar." hidden="1">{#N/A,#N/A,TRUE,"CODIGO DEPENDENCIA"}</definedName>
    <definedName name="wrn.CAR." hidden="1">{#N/A,#N/A,FALSE,"a1";#N/A,#N/A,FALSE,"a2";#N/A,#N/A,FALSE,"a3";#N/A,#N/A,FALSE,"a4a";#N/A,#N/A,FALSE,"a4B";#N/A,#N/A,FALSE,"a4C";#N/A,#N/A,FALSE,"a4D";#N/A,#N/A,FALSE,"A5a ";#N/A,#N/A,FALSE,"A5b";#N/A,#N/A,FALSE,"A6A";#N/A,#N/A,FALSE,"A6B";#N/A,#N/A,FALSE,"A6C";#N/A,#N/A,FALSE,"A6D";#N/A,#N/A,FALSE,"INV"}</definedName>
    <definedName name="wrn.civil._.works." hidden="1">{#N/A,#N/A,TRUE,"1842CWN0"}</definedName>
    <definedName name="wrn.ESTADO._.REHABILITACION." localSheetId="4" hidden="1">{"PRES REHAB ARM-PER POR ITEMS  KM A KM",#N/A,TRUE,"Rehabilitacion Arm-Per"}</definedName>
    <definedName name="wrn.ESTADO._.REHABILITACION." hidden="1">{"PRES REHAB ARM-PER POR ITEMS  KM A KM",#N/A,TRUE,"Rehabilitacion Arm-Per"}</definedName>
    <definedName name="wrn.ESTADO._.REHABILITACION._1" localSheetId="4" hidden="1">{"PRES REHAB ARM-PER POR ITEMS  KM A KM",#N/A,TRUE,"Rehabilitacion Arm-Per"}</definedName>
    <definedName name="wrn.ESTADO._.REHABILITACION._1" hidden="1">{"PRES REHAB ARM-PER POR ITEMS  KM A KM",#N/A,TRUE,"Rehabilitacion Arm-Per"}</definedName>
    <definedName name="wrn.ESTADO._.REHABILITACION._1_1" localSheetId="4" hidden="1">{"PRES REHAB ARM-PER POR ITEMS  KM A KM",#N/A,TRUE,"Rehabilitacion Arm-Per"}</definedName>
    <definedName name="wrn.ESTADO._.REHABILITACION._1_1" hidden="1">{"PRES REHAB ARM-PER POR ITEMS  KM A KM",#N/A,TRUE,"Rehabilitacion Arm-Per"}</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inancial._.Statements." hidden="1">{#N/A,#N/A,TRUE,"Consolidated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Ull._.Model." hidden="1">{#N/A,#N/A,TRUE,"Assump";#N/A,#N/A,TRUE,"Transaction Summary";#N/A,#N/A,TRUE,"Restructuring Sensitivities";#N/A,#N/A,TRUE,"DCF";#N/A,#N/A,TRUE,"IRR";#N/A,#N/A,TRUE,"Debt Capacity";#N/A,#N/A,TRUE,"Consolidated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GENERAL." localSheetId="8" hidden="1">{"TAB1",#N/A,TRUE,"GENERAL";"TAB2",#N/A,TRUE,"GENERAL";"TAB3",#N/A,TRUE,"GENERAL";"TAB4",#N/A,TRUE,"GENERAL";"TAB5",#N/A,TRUE,"GENERAL"}</definedName>
    <definedName name="wrn.GENERAL." localSheetId="4" hidden="1">{"TAB1",#N/A,TRUE,"GENERAL";"TAB2",#N/A,TRUE,"GENERAL";"TAB3",#N/A,TRUE,"GENERAL";"TAB4",#N/A,TRUE,"GENERAL";"TAB5",#N/A,TRUE,"GENERAL"}</definedName>
    <definedName name="wrn.GENERAL." localSheetId="11" hidden="1">{"TAB1",#N/A,TRUE,"GENERAL";"TAB2",#N/A,TRUE,"GENERAL";"TAB3",#N/A,TRUE,"GENERAL";"TAB4",#N/A,TRUE,"GENERAL";"TAB5",#N/A,TRUE,"GENERAL"}</definedName>
    <definedName name="wrn.GENERAL." localSheetId="13"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Impresion._.Datos._.de._.las._.Curvas." localSheetId="4" hidden="1">{"Datos de las Curvas",#N/A,TRUE,"TABLA-CALCULOS"}</definedName>
    <definedName name="wrn.Impresion._.Datos._.de._.las._.Curvas." hidden="1">{"Datos de las Curvas",#N/A,TRUE,"TABLA-CALCULOS"}</definedName>
    <definedName name="wrn.INFOCIB." hidden="1">{#N/A,#N/A,FALSE,"VOL695";#N/A,#N/A,FALSE,"anexo1";#N/A,#N/A,FALSE,"anexo2";#N/A,#N/A,FALSE,"anexo3";#N/A,#N/A,FALSE,"anexo4";#N/A,#N/A,FALSE,"anexo5a";#N/A,#N/A,FALSE,"anexo5b";#N/A,#N/A,FALSE,"anexo6a";#N/A,#N/A,FALSE,"anexo6a";#N/A,#N/A,FALSE,"anexo6c";#N/A,#N/A,FALSE,"anexo7a";#N/A,#N/A,FALSE,"anexo7b";#N/A,#N/A,FALSE,"anexo7c"}</definedName>
    <definedName name="wrn.julio24." localSheetId="4" hidden="1">{#N/A,#N/A,FALSE,"310.1";#N/A,#N/A,FALSE,"321.1";#N/A,#N/A,FALSE,"320.3";#N/A,#N/A,FALSE,"330.1"}</definedName>
    <definedName name="wrn.julio24." hidden="1">{#N/A,#N/A,FALSE,"310.1";#N/A,#N/A,FALSE,"321.1";#N/A,#N/A,FALSE,"320.3";#N/A,#N/A,FALSE,"330.1"}</definedName>
    <definedName name="wrn.Kr." hidden="1">{"krl1",#N/A,FALSE,"kr";"krl2",#N/A,FALSE,"kr";"compara",#N/A,FALSE,"kr";"desconp1",#N/A,FALSE,"kr";"desconp12",#N/A,FALSE,"kr";"krnp1",#N/A,FALSE,"kr";"krnp2",#N/A,FALSE,"kr";"krp12avg",#N/A,FALSE,"kr";"krp1avg",#N/A,FALSE,"kr"}</definedName>
    <definedName name="wrn.precios." localSheetId="8" hidden="1">{"CONCABL1.1",#N/A,FALSE,"1.1.1a1.1.3 ACSR";"AISL1.2",#N/A,FALSE,"1.1.1a1.1.3 ACSR";"torr1.1.3",#N/A,FALSE,"1.1.1a1.1.3 ACSR";"cm1.2",#N/A,FALSE,"1.2 ACSR";"cm2.2",#N/A,FALSE,"1.2 ACSR";#N/A,#N/A,FALSE,"1.3 ACSR";#N/A,#N/A,FALSE,"2.1.1A2.1.3 ACAR";"ac2.1",#N/A,FALSE,"1.2 ACAR";"ac2.2",#N/A,FALSE,"1.2 ACAR";#N/A,#N/A,FALSE,"2.3 ACAR"}</definedName>
    <definedName name="wrn.precios." localSheetId="11" hidden="1">{"CONCABL1.1",#N/A,FALSE,"1.1.1a1.1.3 ACSR";"AISL1.2",#N/A,FALSE,"1.1.1a1.1.3 ACSR";"torr1.1.3",#N/A,FALSE,"1.1.1a1.1.3 ACSR";"cm1.2",#N/A,FALSE,"1.2 ACSR";"cm2.2",#N/A,FALSE,"1.2 ACSR";#N/A,#N/A,FALSE,"1.3 ACSR";#N/A,#N/A,FALSE,"2.1.1A2.1.3 ACAR";"ac2.1",#N/A,FALSE,"1.2 ACAR";"ac2.2",#N/A,FALSE,"1.2 ACAR";#N/A,#N/A,FALSE,"2.3 ACAR"}</definedName>
    <definedName name="wrn.precios." localSheetId="12" hidden="1">{"CONCABL1.1",#N/A,FALSE,"1.1.1a1.1.3 ACSR";"AISL1.2",#N/A,FALSE,"1.1.1a1.1.3 ACSR";"torr1.1.3",#N/A,FALSE,"1.1.1a1.1.3 ACSR";"cm1.2",#N/A,FALSE,"1.2 ACSR";"cm2.2",#N/A,FALSE,"1.2 ACSR";#N/A,#N/A,FALSE,"1.3 ACSR";#N/A,#N/A,FALSE,"2.1.1A2.1.3 ACAR";"ac2.1",#N/A,FALSE,"1.2 ACAR";"ac2.2",#N/A,FALSE,"1.2 ACAR";#N/A,#N/A,FALSE,"2.3 ACAR"}</definedName>
    <definedName name="wrn.precios." localSheetId="13" hidden="1">{"CONCABL1.1",#N/A,FALSE,"1.1.1a1.1.3 ACSR";"AISL1.2",#N/A,FALSE,"1.1.1a1.1.3 ACSR";"torr1.1.3",#N/A,FALSE,"1.1.1a1.1.3 ACSR";"cm1.2",#N/A,FALSE,"1.2 ACSR";"cm2.2",#N/A,FALSE,"1.2 ACSR";#N/A,#N/A,FALSE,"1.3 ACSR";#N/A,#N/A,FALSE,"2.1.1A2.1.3 ACAR";"ac2.1",#N/A,FALSE,"1.2 ACAR";"ac2.2",#N/A,FALSE,"1.2 ACAR";#N/A,#N/A,FALSE,"2.3 ACAR"}</definedName>
    <definedName name="wrn.precios." hidden="1">{"CONCABL1.1",#N/A,FALSE,"1.1.1a1.1.3 ACSR";"AISL1.2",#N/A,FALSE,"1.1.1a1.1.3 ACSR";"torr1.1.3",#N/A,FALSE,"1.1.1a1.1.3 ACSR";"cm1.2",#N/A,FALSE,"1.2 ACSR";"cm2.2",#N/A,FALSE,"1.2 ACSR";#N/A,#N/A,FALSE,"1.3 ACSR";#N/A,#N/A,FALSE,"2.1.1A2.1.3 ACAR";"ac2.1",#N/A,FALSE,"1.2 ACAR";"ac2.2",#N/A,FALSE,"1.2 ACAR";#N/A,#N/A,FALSE,"2.3 ACAR"}</definedName>
    <definedName name="wrn.Presupuesto." localSheetId="4" hidden="1">{#N/A,#N/A,TRUE,"Unifilar"}</definedName>
    <definedName name="wrn.Presupuesto." hidden="1">{#N/A,#N/A,TRUE,"Unifilar"}</definedName>
    <definedName name="wrn.procurement." localSheetId="4" hidden="1">{#N/A,#N/A,FALSE,"sumi ";#N/A,#N/A,FALSE,"RESUMEN"}</definedName>
    <definedName name="wrn.procurement." hidden="1">{#N/A,#N/A,FALSE,"sumi ";#N/A,#N/A,FALSE,"RESUMEN"}</definedName>
    <definedName name="wrn.Restructuring._.Summaries." hidden="1">{#N/A,#N/A,TRUE,"Transaction Summary";#N/A,#N/A,TRUE,"Restructuring Sensitivities";#N/A,#N/A,TRUE,"DCF";#N/A,#N/A,TRUE,"IRR";#N/A,#N/A,TRUE,"Debt Capacity"}</definedName>
    <definedName name="wrn.resumen." localSheetId="8" hidden="1">{"total",#N/A,FALSE,"TD 0% ";"total",#N/A,FALSE,"TD 12%";"total",#N/A,FALSE,"TD 10%"}</definedName>
    <definedName name="wrn.resumen." hidden="1">{"total",#N/A,FALSE,"TD 0% ";"total",#N/A,FALSE,"TD 12%";"total",#N/A,FALSE,"TD 10%"}</definedName>
    <definedName name="wrn.tables." hidden="1">{"cprgas",#N/A,FALSE,"CPR_E";"cprwat",#N/A,FALSE,"CPR_E";"oilcpr",#N/A,FALSE,"CPR_E";"norwat",#N/A,FALSE,"CPR_E";"norgas",#N/A,FALSE,"CPR_E";"noroil",#N/A,FALSE,"CPR_E";"surwat",#N/A,FALSE,"CPR_E";"surgas",#N/A,FALSE,"CPR_E";"suroil",#N/A,FALSE,"CPR_E";"puriwat",#N/A,FALSE,"CPR_E";"purigas",#N/A,FALSE,"CPR_E";"purioil",#N/A,FALSE,"CPR_E"}</definedName>
    <definedName name="wrn.via." localSheetId="8" hidden="1">{"via1",#N/A,TRUE,"general";"via2",#N/A,TRUE,"general";"via3",#N/A,TRUE,"general"}</definedName>
    <definedName name="wrn.via." localSheetId="4" hidden="1">{"via1",#N/A,TRUE,"general";"via2",#N/A,TRUE,"general";"via3",#N/A,TRUE,"general"}</definedName>
    <definedName name="wrn.via." localSheetId="11" hidden="1">{"via1",#N/A,TRUE,"general";"via2",#N/A,TRUE,"general";"via3",#N/A,TRUE,"general"}</definedName>
    <definedName name="wrn.via." localSheetId="13" hidden="1">{"via1",#N/A,TRUE,"general";"via2",#N/A,TRUE,"general";"via3",#N/A,TRUE,"general"}</definedName>
    <definedName name="wrn.via." hidden="1">{"via1",#N/A,TRUE,"general";"via2",#N/A,TRUE,"general";"via3",#N/A,TRUE,"general"}</definedName>
    <definedName name="WRTY">#N/A</definedName>
    <definedName name="ws" localSheetId="4">#REF!</definedName>
    <definedName name="ws">#REF!</definedName>
    <definedName name="WSERWEER">'[288]COSTOS OFICINA'!#REF!</definedName>
    <definedName name="wsnhed" localSheetId="4" hidden="1">{"via1",#N/A,TRUE,"general";"via2",#N/A,TRUE,"general";"via3",#N/A,TRUE,"general"}</definedName>
    <definedName name="wsnhed" hidden="1">{"via1",#N/A,TRUE,"general";"via2",#N/A,TRUE,"general";"via3",#N/A,TRUE,"general"}</definedName>
    <definedName name="wswswsqa" localSheetId="4" hidden="1">{"via1",#N/A,TRUE,"general";"via2",#N/A,TRUE,"general";"via3",#N/A,TRUE,"general"}</definedName>
    <definedName name="wswswsqa" hidden="1">{"via1",#N/A,TRUE,"general";"via2",#N/A,TRUE,"general";"via3",#N/A,TRUE,"general"}</definedName>
    <definedName name="Wtot">#REF!</definedName>
    <definedName name="wtt" localSheetId="4" hidden="1">{"TAB1",#N/A,TRUE,"GENERAL";"TAB2",#N/A,TRUE,"GENERAL";"TAB3",#N/A,TRUE,"GENERAL";"TAB4",#N/A,TRUE,"GENERAL";"TAB5",#N/A,TRUE,"GENERAL"}</definedName>
    <definedName name="wtt" hidden="1">{"TAB1",#N/A,TRUE,"GENERAL";"TAB2",#N/A,TRUE,"GENERAL";"TAB3",#N/A,TRUE,"GENERAL";"TAB4",#N/A,TRUE,"GENERAL";"TAB5",#N/A,TRUE,"GENERAL"}</definedName>
    <definedName name="WTyre">#REF!</definedName>
    <definedName name="wvu.oil." hidden="1">{TRUE,TRUE,-0.8,-17,618,378,FALSE,FALSE,TRUE,TRUE,0,33,#N/A,89,#N/A,14.5641025641026,175.058823529412,1,FALSE,FALSE,3,TRUE,1,FALSE,75,"Swvu.oil.","ACwvu.oil.",#N/A,FALSE,FALSE,0.196850393700787,0.196850393700787,0.196850393700787,0.196850393700787,2,"","",TRUE,TRUE,FALSE,FALSE,1,#N/A,1,1,"=R1C1:R248C39",FALSE,"Rwvu.oil.","Cwvu.oil.",FALSE,FALSE,FALSE,1,600,600,FALSE,FALSE,TRUE,TRUE,TRUE}</definedName>
    <definedName name="wvu.oilgasagua." hidden="1">{TRUE,TRUE,-0.8,-17,618,378,FALSE,FALSE,TRUE,TRUE,0,46,#N/A,77,#N/A,11.8461538461538,187.058823529412,1,FALSE,FALSE,3,TRUE,1,FALSE,75,"Swvu.oilgasagua.","ACwvu.oilgasagua.",#N/A,FALSE,FALSE,0.196850393700787,0.196850393700787,0.196850393700787,0.196850393700787,2,"","",TRUE,TRUE,FALSE,FALSE,1,#N/A,1,1,"=R1C1:R248C51",FALSE,"Rwvu.oilgasagua.","Cwvu.oilgasagua.",FALSE,FALSE,FALSE,1,600,600,FALSE,FALSE,TRUE,TRUE,TRUE}</definedName>
    <definedName name="wvu.RCEIBAS1." hidden="1">{TRUE,TRUE,-0.8,-17,618,355.8,FALSE,TRUE,TRUE,TRUE,0,1,#N/A,1,#N/A,16.9838709677419,50.6666666666667,1,FALSE,FALSE,3,TRUE,1,FALSE,80,"Swvu.RCEIBAS1.","ACwvu.RCEIBAS1.",#N/A,FALSE,FALSE,0.196850393700787,0.196850393700787,0.196850393700787,0.196850393700787,2,"","",TRUE,TRUE,FALSE,TRUE,1,#N/A,1,1,"=R1C1:R228C37",FALSE,#N/A,"Cwvu.RCEIBAS1.",FALSE,FALSE,FALSE,1,600,600,FALSE,FALSE,TRUE,TRUE,TRUE}</definedName>
    <definedName name="wvu.TAB1."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2."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3."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4."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5."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w" localSheetId="4">#REF!</definedName>
    <definedName name="ww">#REF!</definedName>
    <definedName name="WW_1">"[0]!err"</definedName>
    <definedName name="wwded3" localSheetId="4" hidden="1">{"via1",#N/A,TRUE,"general";"via2",#N/A,TRUE,"general";"via3",#N/A,TRUE,"general"}</definedName>
    <definedName name="wwded3" hidden="1">{"via1",#N/A,TRUE,"general";"via2",#N/A,TRUE,"general";"via3",#N/A,TRUE,"general"}</definedName>
    <definedName name="wwn.infocib" hidden="1">{#N/A,#N/A,FALSE,"VOL695";#N/A,#N/A,FALSE,"anexo1";#N/A,#N/A,FALSE,"anexo2";#N/A,#N/A,FALSE,"anexo3";#N/A,#N/A,FALSE,"anexo4";#N/A,#N/A,FALSE,"anexo5a";#N/A,#N/A,FALSE,"anexo5b";#N/A,#N/A,FALSE,"anexo6a";#N/A,#N/A,FALSE,"anexo6a";#N/A,#N/A,FALSE,"anexo6c";#N/A,#N/A,FALSE,"anexo7a";#N/A,#N/A,FALSE,"anexo7b";#N/A,#N/A,FALSE,"anexo7c"}</definedName>
    <definedName name="www" localSheetId="4">#REF!</definedName>
    <definedName name="www">#REF!</definedName>
    <definedName name="WWWW" localSheetId="4">#REF!</definedName>
    <definedName name="WWWW">#REF!</definedName>
    <definedName name="wwwwe" localSheetId="4" hidden="1">{"TAB1",#N/A,TRUE,"GENERAL";"TAB2",#N/A,TRUE,"GENERAL";"TAB3",#N/A,TRUE,"GENERAL";"TAB4",#N/A,TRUE,"GENERAL";"TAB5",#N/A,TRUE,"GENERAL"}</definedName>
    <definedName name="wwwwe" hidden="1">{"TAB1",#N/A,TRUE,"GENERAL";"TAB2",#N/A,TRUE,"GENERAL";"TAB3",#N/A,TRUE,"GENERAL";"TAB4",#N/A,TRUE,"GENERAL";"TAB5",#N/A,TRUE,"GENERAL"}</definedName>
    <definedName name="WWWWWWWWQQQQQAAAAAAAAA">#N/A</definedName>
    <definedName name="wwwwwwwwww" localSheetId="4">#REF!</definedName>
    <definedName name="wwwwwwwwww">#REF!</definedName>
    <definedName name="wwwwwwwwwwww">#REF!</definedName>
    <definedName name="wyty" localSheetId="4" hidden="1">{"via1",#N/A,TRUE,"general";"via2",#N/A,TRUE,"general";"via3",#N/A,TRUE,"general"}</definedName>
    <definedName name="wyty" hidden="1">{"via1",#N/A,TRUE,"general";"via2",#N/A,TRUE,"general";"via3",#N/A,TRUE,"general"}</definedName>
    <definedName name="x" localSheetId="4">[116]Parameters!$R$18</definedName>
    <definedName name="X">#REF!</definedName>
    <definedName name="xb" localSheetId="4">#REF!</definedName>
    <definedName name="xb">#REF!</definedName>
    <definedName name="xcbvbs" localSheetId="4" hidden="1">{"TAB1",#N/A,TRUE,"GENERAL";"TAB2",#N/A,TRUE,"GENERAL";"TAB3",#N/A,TRUE,"GENERAL";"TAB4",#N/A,TRUE,"GENERAL";"TAB5",#N/A,TRUE,"GENERAL"}</definedName>
    <definedName name="xcbvbs" hidden="1">{"TAB1",#N/A,TRUE,"GENERAL";"TAB2",#N/A,TRUE,"GENERAL";"TAB3",#N/A,TRUE,"GENERAL";"TAB4",#N/A,TRUE,"GENERAL";"TAB5",#N/A,TRUE,"GENERAL"}</definedName>
    <definedName name="XMesCalidades">#REF!</definedName>
    <definedName name="XMesNoFacturables">#REF!</definedName>
    <definedName name="XMesPersonalPromedio">[89]FM!$E$8</definedName>
    <definedName name="XMesProfesionales">'[89]PERSONAL Y OTROS'!$I$33</definedName>
    <definedName name="XMesTecnicos">'[89]PERSONAL Y OTROS'!$I$45</definedName>
    <definedName name="xo" localSheetId="4">#REF!</definedName>
    <definedName name="xo">#REF!</definedName>
    <definedName name="XON">[289]CUADRILLAS!$D$17</definedName>
    <definedName name="XPLOT" hidden="1">{"krl1",#N/A,FALSE,"kr";"krl2",#N/A,FALSE,"kr";"compara",#N/A,FALSE,"kr";"desconp1",#N/A,FALSE,"kr";"desconp12",#N/A,FALSE,"kr";"krnp1",#N/A,FALSE,"kr";"krnp2",#N/A,FALSE,"kr";"krp12avg",#N/A,FALSE,"kr";"krp1avg",#N/A,FALSE,"kr"}</definedName>
    <definedName name="xpoxwojohchc">#N/A</definedName>
    <definedName name="XSW" hidden="1">{#N/A,#N/A,TRUE,"1842CWN0"}</definedName>
    <definedName name="xsxs" localSheetId="4" hidden="1">{"TAB1",#N/A,TRUE,"GENERAL";"TAB2",#N/A,TRUE,"GENERAL";"TAB3",#N/A,TRUE,"GENERAL";"TAB4",#N/A,TRUE,"GENERAL";"TAB5",#N/A,TRUE,"GENERAL"}</definedName>
    <definedName name="xsxs" hidden="1">{"TAB1",#N/A,TRUE,"GENERAL";"TAB2",#N/A,TRUE,"GENERAL";"TAB3",#N/A,TRUE,"GENERAL";"TAB4",#N/A,TRUE,"GENERAL";"TAB5",#N/A,TRUE,"GENERAL"}</definedName>
    <definedName name="xt">#REF!</definedName>
    <definedName name="xvrcsdrasxz">#REF!</definedName>
    <definedName name="xx" localSheetId="4">#REF!</definedName>
    <definedName name="XX">#REF!</definedName>
    <definedName name="xxfg" localSheetId="4" hidden="1">{"via1",#N/A,TRUE,"general";"via2",#N/A,TRUE,"general";"via3",#N/A,TRUE,"general"}</definedName>
    <definedName name="xxfg" hidden="1">{"via1",#N/A,TRUE,"general";"via2",#N/A,TRUE,"general";"via3",#N/A,TRUE,"general"}</definedName>
    <definedName name="XXX" localSheetId="8">#REF!</definedName>
    <definedName name="XXX" localSheetId="4">#REF!</definedName>
    <definedName name="XXX" hidden="1">{"'Sheet1'!$A$1:$G$85"}</definedName>
    <definedName name="xxxx" localSheetId="8" hidden="1">{"'Sheet1'!$A$1:$G$85"}</definedName>
    <definedName name="xxxx" localSheetId="4">"f49"</definedName>
    <definedName name="xxxx" hidden="1">{"'Sheet1'!$A$1:$G$85"}</definedName>
    <definedName name="XXXXX" localSheetId="4"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xxxxx">#REF!</definedName>
    <definedName name="xxxxxds" localSheetId="4" hidden="1">{"via1",#N/A,TRUE,"general";"via2",#N/A,TRUE,"general";"via3",#N/A,TRUE,"general"}</definedName>
    <definedName name="xxxxxds" hidden="1">{"via1",#N/A,TRUE,"general";"via2",#N/A,TRUE,"general";"via3",#N/A,TRUE,"general"}</definedName>
    <definedName name="XXXXXX" localSheetId="4" hidden="1">{#N/A,#N/A,TRUE,"INGENIERIA";#N/A,#N/A,TRUE,"COMPRAS";#N/A,#N/A,TRUE,"DIRECCION";#N/A,#N/A,TRUE,"RESUMEN"}</definedName>
    <definedName name="XXXXXX" hidden="1">#REF!</definedName>
    <definedName name="XXXXXXXXXX" localSheetId="4">#N/A</definedName>
    <definedName name="XXXXXXXXXX">#REF!</definedName>
    <definedName name="xxxxxxxxxx29" localSheetId="4" hidden="1">{"via1",#N/A,TRUE,"general";"via2",#N/A,TRUE,"general";"via3",#N/A,TRUE,"general"}</definedName>
    <definedName name="xxxxxxxxxx29" hidden="1">{"via1",#N/A,TRUE,"general";"via2",#N/A,TRUE,"general";"via3",#N/A,TRUE,"general"}</definedName>
    <definedName name="XXXXXXXXXXXX" localSheetId="4">#N/A</definedName>
    <definedName name="XXXXXXXXXXXX">#REF!</definedName>
    <definedName name="xxxxxxxxxxxxxxxxxxxxxxxxxxxxxxxxxxxxx">#REF!</definedName>
    <definedName name="xyz" hidden="1">#REF!</definedName>
    <definedName name="xzczxczxc">#REF!</definedName>
    <definedName name="XZS" hidden="1">#REF!</definedName>
    <definedName name="XZXZV" localSheetId="4" hidden="1">{"via1",#N/A,TRUE,"general";"via2",#N/A,TRUE,"general";"via3",#N/A,TRUE,"general"}</definedName>
    <definedName name="XZXZV" hidden="1">{"via1",#N/A,TRUE,"general";"via2",#N/A,TRUE,"general";"via3",#N/A,TRUE,"general"}</definedName>
    <definedName name="y" localSheetId="4">#REF!</definedName>
    <definedName name="Y">#REF!</definedName>
    <definedName name="y6y6" localSheetId="4" hidden="1">{"via1",#N/A,TRUE,"general";"via2",#N/A,TRUE,"general";"via3",#N/A,TRUE,"general"}</definedName>
    <definedName name="y6y6" hidden="1">{"via1",#N/A,TRUE,"general";"via2",#N/A,TRUE,"general";"via3",#N/A,TRUE,"general"}</definedName>
    <definedName name="YA">#REF!</definedName>
    <definedName name="yamile">#REF!</definedName>
    <definedName name="Year">#REF!</definedName>
    <definedName name="years">[128]ASSUMPTIONS!$H$7:$AP$7</definedName>
    <definedName name="YEN">#REF!</definedName>
    <definedName name="yery" localSheetId="4" hidden="1">{"via1",#N/A,TRUE,"general";"via2",#N/A,TRUE,"general";"via3",#N/A,TRUE,"general"}</definedName>
    <definedName name="yery" hidden="1">{"via1",#N/A,TRUE,"general";"via2",#N/A,TRUE,"general";"via3",#N/A,TRUE,"general"}</definedName>
    <definedName name="yes">#REF!</definedName>
    <definedName name="YESDI">#REF!</definedName>
    <definedName name="yesno">'[151]REF - Listas'!$B$26:$B$27</definedName>
    <definedName name="YESO">#REF!</definedName>
    <definedName name="yhy" localSheetId="4" hidden="1">{"TAB1",#N/A,TRUE,"GENERAL";"TAB2",#N/A,TRUE,"GENERAL";"TAB3",#N/A,TRUE,"GENERAL";"TAB4",#N/A,TRUE,"GENERAL";"TAB5",#N/A,TRUE,"GENERAL"}</definedName>
    <definedName name="yhy" hidden="1">{"TAB1",#N/A,TRUE,"GENERAL";"TAB2",#N/A,TRUE,"GENERAL";"TAB3",#N/A,TRUE,"GENERAL";"TAB4",#N/A,TRUE,"GENERAL";"TAB5",#N/A,TRUE,"GENERAL"}</definedName>
    <definedName name="yjyj" localSheetId="4" hidden="1">{"TAB1",#N/A,TRUE,"GENERAL";"TAB2",#N/A,TRUE,"GENERAL";"TAB3",#N/A,TRUE,"GENERAL";"TAB4",#N/A,TRUE,"GENERAL";"TAB5",#N/A,TRUE,"GENERAL"}</definedName>
    <definedName name="yjyj" hidden="1">{"TAB1",#N/A,TRUE,"GENERAL";"TAB2",#N/A,TRUE,"GENERAL";"TAB3",#N/A,TRUE,"GENERAL";"TAB4",#N/A,TRUE,"GENERAL";"TAB5",#N/A,TRUE,"GENERAL"}</definedName>
    <definedName name="yn" localSheetId="4">#REF!</definedName>
    <definedName name="yn">#REF!</definedName>
    <definedName name="yolombo">#REF!</definedName>
    <definedName name="yorlanys">#N/A</definedName>
    <definedName name="yrey" localSheetId="4" hidden="1">{"via1",#N/A,TRUE,"general";"via2",#N/A,TRUE,"general";"via3",#N/A,TRUE,"general"}</definedName>
    <definedName name="yrey" hidden="1">{"via1",#N/A,TRUE,"general";"via2",#N/A,TRUE,"general";"via3",#N/A,TRUE,"general"}</definedName>
    <definedName name="yry" localSheetId="4" hidden="1">{"via1",#N/A,TRUE,"general";"via2",#N/A,TRUE,"general";"via3",#N/A,TRUE,"general"}</definedName>
    <definedName name="yry" hidden="1">{"via1",#N/A,TRUE,"general";"via2",#N/A,TRUE,"general";"via3",#N/A,TRUE,"general"}</definedName>
    <definedName name="YTD.ROM1_PercentFed">#REF!</definedName>
    <definedName name="YTD.ROM2_PercentFed">#REF!</definedName>
    <definedName name="YTD.ROM3_PercentFed">#REF!</definedName>
    <definedName name="YTD.ROM4_PercentFed">#REF!</definedName>
    <definedName name="YTD.ROM5_PercentFed">#REF!</definedName>
    <definedName name="YTD_Days">#REF!</definedName>
    <definedName name="ytj" localSheetId="4" hidden="1">{"TAB1",#N/A,TRUE,"GENERAL";"TAB2",#N/A,TRUE,"GENERAL";"TAB3",#N/A,TRUE,"GENERAL";"TAB4",#N/A,TRUE,"GENERAL";"TAB5",#N/A,TRUE,"GENERAL"}</definedName>
    <definedName name="ytj" hidden="1">{"TAB1",#N/A,TRUE,"GENERAL";"TAB2",#N/A,TRUE,"GENERAL";"TAB3",#N/A,TRUE,"GENERAL";"TAB4",#N/A,TRUE,"GENERAL";"TAB5",#N/A,TRUE,"GENERAL"}</definedName>
    <definedName name="ytjt6" localSheetId="4" hidden="1">{"via1",#N/A,TRUE,"general";"via2",#N/A,TRUE,"general";"via3",#N/A,TRUE,"general"}</definedName>
    <definedName name="ytjt6" hidden="1">{"via1",#N/A,TRUE,"general";"via2",#N/A,TRUE,"general";"via3",#N/A,TRUE,"general"}</definedName>
    <definedName name="ytrwyr" localSheetId="4" hidden="1">{"TAB1",#N/A,TRUE,"GENERAL";"TAB2",#N/A,TRUE,"GENERAL";"TAB3",#N/A,TRUE,"GENERAL";"TAB4",#N/A,TRUE,"GENERAL";"TAB5",#N/A,TRUE,"GENERAL"}</definedName>
    <definedName name="ytrwyr" hidden="1">{"TAB1",#N/A,TRUE,"GENERAL";"TAB2",#N/A,TRUE,"GENERAL";"TAB3",#N/A,TRUE,"GENERAL";"TAB4",#N/A,TRUE,"GENERAL";"TAB5",#N/A,TRUE,"GENERAL"}</definedName>
    <definedName name="ytry" localSheetId="4" hidden="1">{"via1",#N/A,TRUE,"general";"via2",#N/A,TRUE,"general";"via3",#N/A,TRUE,"general"}</definedName>
    <definedName name="ytry" hidden="1">{"via1",#N/A,TRUE,"general";"via2",#N/A,TRUE,"general";"via3",#N/A,TRUE,"general"}</definedName>
    <definedName name="ytryrty" localSheetId="4" hidden="1">{"via1",#N/A,TRUE,"general";"via2",#N/A,TRUE,"general";"via3",#N/A,TRUE,"general"}</definedName>
    <definedName name="ytryrty" hidden="1">{"via1",#N/A,TRUE,"general";"via2",#N/A,TRUE,"general";"via3",#N/A,TRUE,"general"}</definedName>
    <definedName name="YTRYUYT" localSheetId="4" hidden="1">{"TAB1",#N/A,TRUE,"GENERAL";"TAB2",#N/A,TRUE,"GENERAL";"TAB3",#N/A,TRUE,"GENERAL";"TAB4",#N/A,TRUE,"GENERAL";"TAB5",#N/A,TRUE,"GENERAL"}</definedName>
    <definedName name="YTRYUYT" hidden="1">{"TAB1",#N/A,TRUE,"GENERAL";"TAB2",#N/A,TRUE,"GENERAL";"TAB3",#N/A,TRUE,"GENERAL";"TAB4",#N/A,TRUE,"GENERAL";"TAB5",#N/A,TRUE,"GENERAL"}</definedName>
    <definedName name="ytudfgd" localSheetId="4" hidden="1">{"TAB1",#N/A,TRUE,"GENERAL";"TAB2",#N/A,TRUE,"GENERAL";"TAB3",#N/A,TRUE,"GENERAL";"TAB4",#N/A,TRUE,"GENERAL";"TAB5",#N/A,TRUE,"GENERAL"}</definedName>
    <definedName name="ytudfgd" hidden="1">{"TAB1",#N/A,TRUE,"GENERAL";"TAB2",#N/A,TRUE,"GENERAL";"TAB3",#N/A,TRUE,"GENERAL";"TAB4",#N/A,TRUE,"GENERAL";"TAB5",#N/A,TRUE,"GENERAL"}</definedName>
    <definedName name="yturtu7" localSheetId="4" hidden="1">{"TAB1",#N/A,TRUE,"GENERAL";"TAB2",#N/A,TRUE,"GENERAL";"TAB3",#N/A,TRUE,"GENERAL";"TAB4",#N/A,TRUE,"GENERAL";"TAB5",#N/A,TRUE,"GENERAL"}</definedName>
    <definedName name="yturtu7" hidden="1">{"TAB1",#N/A,TRUE,"GENERAL";"TAB2",#N/A,TRUE,"GENERAL";"TAB3",#N/A,TRUE,"GENERAL";"TAB4",#N/A,TRUE,"GENERAL";"TAB5",#N/A,TRUE,"GENERAL"}</definedName>
    <definedName name="yturu" localSheetId="4" hidden="1">{"TAB1",#N/A,TRUE,"GENERAL";"TAB2",#N/A,TRUE,"GENERAL";"TAB3",#N/A,TRUE,"GENERAL";"TAB4",#N/A,TRUE,"GENERAL";"TAB5",#N/A,TRUE,"GENERAL"}</definedName>
    <definedName name="yturu" hidden="1">{"TAB1",#N/A,TRUE,"GENERAL";"TAB2",#N/A,TRUE,"GENERAL";"TAB3",#N/A,TRUE,"GENERAL";"TAB4",#N/A,TRUE,"GENERAL";"TAB5",#N/A,TRUE,"GENERAL"}</definedName>
    <definedName name="ytuytfgh" localSheetId="4" hidden="1">{"via1",#N/A,TRUE,"general";"via2",#N/A,TRUE,"general";"via3",#N/A,TRUE,"general"}</definedName>
    <definedName name="ytuytfgh" hidden="1">{"via1",#N/A,TRUE,"general";"via2",#N/A,TRUE,"general";"via3",#N/A,TRUE,"general"}</definedName>
    <definedName name="yty" localSheetId="4" hidden="1">{"TAB1",#N/A,TRUE,"GENERAL";"TAB2",#N/A,TRUE,"GENERAL";"TAB3",#N/A,TRUE,"GENERAL";"TAB4",#N/A,TRUE,"GENERAL";"TAB5",#N/A,TRUE,"GENERAL"}</definedName>
    <definedName name="yty" hidden="1">{"TAB1",#N/A,TRUE,"GENERAL";"TAB2",#N/A,TRUE,"GENERAL";"TAB3",#N/A,TRUE,"GENERAL";"TAB4",#N/A,TRUE,"GENERAL";"TAB5",#N/A,TRUE,"GENERAL"}</definedName>
    <definedName name="ytyyh" localSheetId="4" hidden="1">{"via1",#N/A,TRUE,"general";"via2",#N/A,TRUE,"general";"via3",#N/A,TRUE,"general"}</definedName>
    <definedName name="ytyyh" hidden="1">{"via1",#N/A,TRUE,"general";"via2",#N/A,TRUE,"general";"via3",#N/A,TRUE,"general"}</definedName>
    <definedName name="ytzacdfg" localSheetId="4" hidden="1">{"TAB1",#N/A,TRUE,"GENERAL";"TAB2",#N/A,TRUE,"GENERAL";"TAB3",#N/A,TRUE,"GENERAL";"TAB4",#N/A,TRUE,"GENERAL";"TAB5",#N/A,TRUE,"GENERAL"}</definedName>
    <definedName name="ytzacdfg" hidden="1">{"TAB1",#N/A,TRUE,"GENERAL";"TAB2",#N/A,TRUE,"GENERAL";"TAB3",#N/A,TRUE,"GENERAL";"TAB4",#N/A,TRUE,"GENERAL";"TAB5",#N/A,TRUE,"GENERAL"}</definedName>
    <definedName name="yu" localSheetId="4">#REF!</definedName>
    <definedName name="yu" hidden="1">{"TAB1",#N/A,TRUE,"GENERAL";"TAB2",#N/A,TRUE,"GENERAL";"TAB3",#N/A,TRUE,"GENERAL";"TAB4",#N/A,TRUE,"GENERAL";"TAB5",#N/A,TRUE,"GENERAL"}</definedName>
    <definedName name="yudre54" localSheetId="4" hidden="1">{"TAB1",#N/A,TRUE,"GENERAL";"TAB2",#N/A,TRUE,"GENERAL";"TAB3",#N/A,TRUE,"GENERAL";"TAB4",#N/A,TRUE,"GENERAL";"TAB5",#N/A,TRUE,"GENERAL"}</definedName>
    <definedName name="yudre54" hidden="1">{"TAB1",#N/A,TRUE,"GENERAL";"TAB2",#N/A,TRUE,"GENERAL";"TAB3",#N/A,TRUE,"GENERAL";"TAB4",#N/A,TRUE,"GENERAL";"TAB5",#N/A,TRUE,"GENERAL"}</definedName>
    <definedName name="yuhgh" localSheetId="4" hidden="1">{"TAB1",#N/A,TRUE,"GENERAL";"TAB2",#N/A,TRUE,"GENERAL";"TAB3",#N/A,TRUE,"GENERAL";"TAB4",#N/A,TRUE,"GENERAL";"TAB5",#N/A,TRUE,"GENERAL"}</definedName>
    <definedName name="yuhgh" hidden="1">{"TAB1",#N/A,TRUE,"GENERAL";"TAB2",#N/A,TRUE,"GENERAL";"TAB3",#N/A,TRUE,"GENERAL";"TAB4",#N/A,TRUE,"GENERAL";"TAB5",#N/A,TRUE,"GENERAL"}</definedName>
    <definedName name="yui" localSheetId="4">#REF!</definedName>
    <definedName name="yui">#REF!</definedName>
    <definedName name="yutu" localSheetId="4" hidden="1">{"via1",#N/A,TRUE,"general";"via2",#N/A,TRUE,"general";"via3",#N/A,TRUE,"general"}</definedName>
    <definedName name="yutu" hidden="1">{"via1",#N/A,TRUE,"general";"via2",#N/A,TRUE,"general";"via3",#N/A,TRUE,"general"}</definedName>
    <definedName name="yuuiiy" localSheetId="4" hidden="1">{"via1",#N/A,TRUE,"general";"via2",#N/A,TRUE,"general";"via3",#N/A,TRUE,"general"}</definedName>
    <definedName name="yuuiiy" hidden="1">{"via1",#N/A,TRUE,"general";"via2",#N/A,TRUE,"general";"via3",#N/A,TRUE,"general"}</definedName>
    <definedName name="yuuuuuu" localSheetId="4" hidden="1">{"via1",#N/A,TRUE,"general";"via2",#N/A,TRUE,"general";"via3",#N/A,TRUE,"general"}</definedName>
    <definedName name="yuuuuuu" hidden="1">{"via1",#N/A,TRUE,"general";"via2",#N/A,TRUE,"general";"via3",#N/A,TRUE,"general"}</definedName>
    <definedName name="YUYUYUY">[47]Gaviones!#REF!</definedName>
    <definedName name="yy" localSheetId="4">#REF!</definedName>
    <definedName name="yy" hidden="1">{"via1",#N/A,TRUE,"general";"via2",#N/A,TRUE,"general";"via3",#N/A,TRUE,"general"}</definedName>
    <definedName name="yyy" localSheetId="8" hidden="1">{"TAB1",#N/A,TRUE,"GENERAL";"TAB2",#N/A,TRUE,"GENERAL";"TAB3",#N/A,TRUE,"GENERAL";"TAB4",#N/A,TRUE,"GENERAL";"TAB5",#N/A,TRUE,"GENERAL"}</definedName>
    <definedName name="YYY" localSheetId="4">#REF!</definedName>
    <definedName name="YYY" hidden="1">{"'Sheet1'!$A$1:$G$85"}</definedName>
    <definedName name="yyyuh" localSheetId="4" hidden="1">{"TAB1",#N/A,TRUE,"GENERAL";"TAB2",#N/A,TRUE,"GENERAL";"TAB3",#N/A,TRUE,"GENERAL";"TAB4",#N/A,TRUE,"GENERAL";"TAB5",#N/A,TRUE,"GENERAL"}</definedName>
    <definedName name="yyyuh" hidden="1">{"TAB1",#N/A,TRUE,"GENERAL";"TAB2",#N/A,TRUE,"GENERAL";"TAB3",#N/A,TRUE,"GENERAL";"TAB4",#N/A,TRUE,"GENERAL";"TAB5",#N/A,TRUE,"GENERAL"}</definedName>
    <definedName name="yyyyhhh" localSheetId="4" hidden="1">{"TAB1",#N/A,TRUE,"GENERAL";"TAB2",#N/A,TRUE,"GENERAL";"TAB3",#N/A,TRUE,"GENERAL";"TAB4",#N/A,TRUE,"GENERAL";"TAB5",#N/A,TRUE,"GENERAL"}</definedName>
    <definedName name="yyyyhhh" hidden="1">{"TAB1",#N/A,TRUE,"GENERAL";"TAB2",#N/A,TRUE,"GENERAL";"TAB3",#N/A,TRUE,"GENERAL";"TAB4",#N/A,TRUE,"GENERAL";"TAB5",#N/A,TRUE,"GENERAL"}</definedName>
    <definedName name="yyyyy" hidden="1">{#N/A,#N/A,FALSE,"Costos Productos 6A";#N/A,#N/A,FALSE,"Costo Unitario Total H-94-12"}</definedName>
    <definedName name="yyyyyf" localSheetId="4" hidden="1">{"via1",#N/A,TRUE,"general";"via2",#N/A,TRUE,"general";"via3",#N/A,TRUE,"general"}</definedName>
    <definedName name="yyyyyf" hidden="1">{"via1",#N/A,TRUE,"general";"via2",#N/A,TRUE,"general";"via3",#N/A,TRUE,"general"}</definedName>
    <definedName name="yyyyyy" hidden="1">[86]MI!#REF!</definedName>
    <definedName name="YYYYYYYYEWAZXCCCCCCCCC">#N/A</definedName>
    <definedName name="YYYYYYYYYYY" hidden="1">#REF!</definedName>
    <definedName name="yyyyyyyyyyyyyrrrrrrrrrrrrrrrrrrrrr">#N/A</definedName>
    <definedName name="YYYYYYYYYYYYYYYYYYYYYYYYYYY" localSheetId="4">#REF!</definedName>
    <definedName name="YYYYYYYYYYYYYYYYYYYYYYYYYYY">#REF!</definedName>
    <definedName name="z" localSheetId="4">#REF!</definedName>
    <definedName name="Z">#REF!</definedName>
    <definedName name="Z_026CD6D7_F7CA_4BE8_B625_9A1778CFA739_.wvu.FilterData" hidden="1">#REF!</definedName>
    <definedName name="Z_026CD6D7_F7CA_4BE8_B625_9A1778CFA739_.wvu.PrintArea" hidden="1">#REF!</definedName>
    <definedName name="Z_026CD6D7_F7CA_4BE8_B625_9A1778CFA739_.wvu.PrintTitles" hidden="1">#REF!</definedName>
    <definedName name="Z_05670E35_1347_49D9_AD91_AA9A31A4EF61_.wvu.FilterData" hidden="1">#REF!</definedName>
    <definedName name="Z_05670E35_1347_49D9_AD91_AA9A31A4EF61_.wvu.PrintArea" hidden="1">#REF!</definedName>
    <definedName name="Z_05670E35_1347_49D9_AD91_AA9A31A4EF61_.wvu.PrintTitles" hidden="1">#REF!</definedName>
    <definedName name="Z_086A872D_15DF_436A_8459_CE22F6819FF4_.wvu.Rows" localSheetId="7" hidden="1">#REF!</definedName>
    <definedName name="Z_086A872D_15DF_436A_8459_CE22F6819FF4_.wvu.Rows" localSheetId="5" hidden="1">#REF!</definedName>
    <definedName name="Z_086A872D_15DF_436A_8459_CE22F6819FF4_.wvu.Rows" localSheetId="6" hidden="1">#REF!</definedName>
    <definedName name="Z_086A872D_15DF_436A_8459_CE22F6819FF4_.wvu.Rows" hidden="1">#REF!</definedName>
    <definedName name="Z_0890F28A_A8C8_451C_A3E6_C3AFDD239B64_.wvu.FilterData" hidden="1">#REF!</definedName>
    <definedName name="Z_0890F28A_A8C8_451C_A3E6_C3AFDD239B64_.wvu.PrintArea" hidden="1">#REF!</definedName>
    <definedName name="Z_0890F28A_A8C8_451C_A3E6_C3AFDD239B64_.wvu.PrintTitles" hidden="1">#REF!</definedName>
    <definedName name="Z_0A4C2D72_EA87_11DA_B6F6_00609720E0A1_.wvu.FilterData" hidden="1">#REF!</definedName>
    <definedName name="Z_0A4C2D72_EA87_11DA_B6F6_00609720E0A1_.wvu.PrintArea" hidden="1">#REF!</definedName>
    <definedName name="Z_0A4C2D72_EA87_11DA_B6F6_00609720E0A1_.wvu.PrintTitles" hidden="1">#REF!</definedName>
    <definedName name="Z_0A4C2D73_EA87_11DA_B6F6_00609720E0A1_.wvu.FilterData" hidden="1">#REF!</definedName>
    <definedName name="Z_0A4C2D73_EA87_11DA_B6F6_00609720E0A1_.wvu.PrintArea" hidden="1">#REF!</definedName>
    <definedName name="Z_0A4C2D73_EA87_11DA_B6F6_00609720E0A1_.wvu.PrintTitles" hidden="1">#REF!</definedName>
    <definedName name="Z_0A4C2D74_EA87_11DA_B6F6_00609720E0A1_.wvu.FilterData" hidden="1">#REF!</definedName>
    <definedName name="Z_0A4C2D74_EA87_11DA_B6F6_00609720E0A1_.wvu.PrintArea" hidden="1">#REF!</definedName>
    <definedName name="Z_0A4C2D74_EA87_11DA_B6F6_00609720E0A1_.wvu.PrintTitles" hidden="1">#REF!</definedName>
    <definedName name="Z_0A4C2D75_EA87_11DA_B6F6_00609720E0A1_.wvu.FilterData" hidden="1">#REF!</definedName>
    <definedName name="Z_0A4C2D75_EA87_11DA_B6F6_00609720E0A1_.wvu.PrintArea" hidden="1">#REF!</definedName>
    <definedName name="Z_0A4C2D75_EA87_11DA_B6F6_00609720E0A1_.wvu.PrintTitles" hidden="1">#REF!</definedName>
    <definedName name="Z_0A4C2D76_EA87_11DA_B6F6_00609720E0A1_.wvu.FilterData" hidden="1">#REF!</definedName>
    <definedName name="Z_0A4C2D76_EA87_11DA_B6F6_00609720E0A1_.wvu.PrintArea" hidden="1">#REF!</definedName>
    <definedName name="Z_0A4C2D76_EA87_11DA_B6F6_00609720E0A1_.wvu.PrintTitles" hidden="1">#REF!</definedName>
    <definedName name="Z_0E0DE1F8_394A_4093_8E74_B2A631A3A88C_.wvu.FilterData" hidden="1">#REF!</definedName>
    <definedName name="Z_0E0DE1F8_394A_4093_8E74_B2A631A3A88C_.wvu.PrintArea" hidden="1">#REF!</definedName>
    <definedName name="Z_0E0DE1F8_394A_4093_8E74_B2A631A3A88C_.wvu.PrintTitles" hidden="1">#REF!</definedName>
    <definedName name="Z_18C710ED_70CF_48D0_92F5_038A88335068_.wvu.FilterData" hidden="1">#REF!</definedName>
    <definedName name="Z_18C710ED_70CF_48D0_92F5_038A88335068_.wvu.PrintArea" hidden="1">#REF!</definedName>
    <definedName name="Z_18C710ED_70CF_48D0_92F5_038A88335068_.wvu.PrintTitles" hidden="1">#REF!</definedName>
    <definedName name="Z_378D82E8_FE69_4712_AE73_9D578C4190DE_.wvu.FilterData" hidden="1">#REF!</definedName>
    <definedName name="Z_378D82E8_FE69_4712_AE73_9D578C4190DE_.wvu.PrintArea" hidden="1">#REF!</definedName>
    <definedName name="Z_378D82E8_FE69_4712_AE73_9D578C4190DE_.wvu.PrintTitles" hidden="1">#REF!</definedName>
    <definedName name="Z_381FCF61_DF95_4756_B103_A1118DFFDE02_.wvu.FilterData" hidden="1">#REF!</definedName>
    <definedName name="Z_381FCF61_DF95_4756_B103_A1118DFFDE02_.wvu.PrintArea" hidden="1">#REF!</definedName>
    <definedName name="Z_381FCF61_DF95_4756_B103_A1118DFFDE02_.wvu.PrintTitles" hidden="1">#REF!</definedName>
    <definedName name="Z_3B3C0CA1_2A9C_45FD_9823_50B200F6C0D1_.wvu.FilterData" hidden="1">#REF!</definedName>
    <definedName name="Z_3B3C0CA1_2A9C_45FD_9823_50B200F6C0D1_.wvu.PrintArea" hidden="1">#REF!</definedName>
    <definedName name="Z_3B3C0CA1_2A9C_45FD_9823_50B200F6C0D1_.wvu.PrintTitles" hidden="1">#REF!</definedName>
    <definedName name="Z_3E9430E5_6A83_435B_9E47_1B8F7E18D67C_.wvu.FilterData" hidden="1">#REF!</definedName>
    <definedName name="Z_3E9430E5_6A83_435B_9E47_1B8F7E18D67C_.wvu.PrintArea" hidden="1">#REF!</definedName>
    <definedName name="Z_3E9430E5_6A83_435B_9E47_1B8F7E18D67C_.wvu.PrintTitles" hidden="1">#REF!</definedName>
    <definedName name="Z_4A14CB5C_2287_4F6E_9A65_22F0A4D81D81_.wvu.FilterData" hidden="1">#REF!</definedName>
    <definedName name="Z_4A14CB5C_2287_4F6E_9A65_22F0A4D81D81_.wvu.PrintArea" hidden="1">#REF!</definedName>
    <definedName name="Z_4A14CB5C_2287_4F6E_9A65_22F0A4D81D81_.wvu.PrintTitles" hidden="1">#REF!</definedName>
    <definedName name="Z_4BBC24C4_A093_4EC9_8AFF_49C6F602CC39_.wvu.FilterData" hidden="1">#REF!</definedName>
    <definedName name="Z_4BBC24C4_A093_4EC9_8AFF_49C6F602CC39_.wvu.PrintArea" hidden="1">#REF!</definedName>
    <definedName name="Z_4BBC24C4_A093_4EC9_8AFF_49C6F602CC39_.wvu.PrintTitles" hidden="1">#REF!</definedName>
    <definedName name="Z_504A8F9D_2C46_439E_975A_DF1C1FA56E7B_.wvu.FilterData" hidden="1">#REF!</definedName>
    <definedName name="Z_504A8F9D_2C46_439E_975A_DF1C1FA56E7B_.wvu.PrintArea" hidden="1">#REF!</definedName>
    <definedName name="Z_504A8F9D_2C46_439E_975A_DF1C1FA56E7B_.wvu.PrintTitles" hidden="1">#REF!</definedName>
    <definedName name="Z_653348E7_CDAD_4F62_A236_641A4BB6425A_.wvu.FilterData" hidden="1">#REF!</definedName>
    <definedName name="Z_653348E7_CDAD_4F62_A236_641A4BB6425A_.wvu.PrintArea" hidden="1">#REF!</definedName>
    <definedName name="Z_653348E7_CDAD_4F62_A236_641A4BB6425A_.wvu.PrintTitles" hidden="1">#REF!</definedName>
    <definedName name="Z_68C48519_C8C2_4287_96F6_0F561F815CE8_.wvu.FilterData" hidden="1">#REF!</definedName>
    <definedName name="Z_68C48519_C8C2_4287_96F6_0F561F815CE8_.wvu.PrintArea" hidden="1">#REF!</definedName>
    <definedName name="Z_68C48519_C8C2_4287_96F6_0F561F815CE8_.wvu.PrintTitles" hidden="1">#REF!</definedName>
    <definedName name="Z_6BA141F2_E104_11DA_B6F6_00609720E0A1_.wvu.FilterData" hidden="1">#REF!</definedName>
    <definedName name="Z_6BA141F2_E104_11DA_B6F6_00609720E0A1_.wvu.PrintArea" hidden="1">#REF!</definedName>
    <definedName name="Z_6BA141F2_E104_11DA_B6F6_00609720E0A1_.wvu.PrintTitles" hidden="1">#REF!</definedName>
    <definedName name="Z_6BA141F3_E104_11DA_B6F6_00609720E0A1_.wvu.FilterData" hidden="1">#REF!</definedName>
    <definedName name="Z_6BA141F3_E104_11DA_B6F6_00609720E0A1_.wvu.PrintArea" hidden="1">#REF!</definedName>
    <definedName name="Z_6BA141F3_E104_11DA_B6F6_00609720E0A1_.wvu.PrintTitles" hidden="1">#REF!</definedName>
    <definedName name="Z_6BA141F4_E104_11DA_B6F6_00609720E0A1_.wvu.FilterData" hidden="1">#REF!</definedName>
    <definedName name="Z_6BA141F4_E104_11DA_B6F6_00609720E0A1_.wvu.PrintArea" hidden="1">#REF!</definedName>
    <definedName name="Z_6BA141F4_E104_11DA_B6F6_00609720E0A1_.wvu.PrintTitles" hidden="1">#REF!</definedName>
    <definedName name="Z_6BA141F5_E104_11DA_B6F6_00609720E0A1_.wvu.FilterData" hidden="1">#REF!</definedName>
    <definedName name="Z_6BA141F5_E104_11DA_B6F6_00609720E0A1_.wvu.PrintArea" hidden="1">#REF!</definedName>
    <definedName name="Z_6BA141F5_E104_11DA_B6F6_00609720E0A1_.wvu.PrintTitles" hidden="1">#REF!</definedName>
    <definedName name="Z_6BA141F6_E104_11DA_B6F6_00609720E0A1_.wvu.FilterData" hidden="1">#REF!</definedName>
    <definedName name="Z_6BA141F6_E104_11DA_B6F6_00609720E0A1_.wvu.PrintArea" hidden="1">#REF!</definedName>
    <definedName name="Z_6BA141F6_E104_11DA_B6F6_00609720E0A1_.wvu.PrintTitles" hidden="1">#REF!</definedName>
    <definedName name="Z_726673D2_C579_4EF3_83C7_45DC3792EA6A_.wvu.FilterData" hidden="1">#REF!</definedName>
    <definedName name="Z_726673D2_C579_4EF3_83C7_45DC3792EA6A_.wvu.PrintArea" hidden="1">#REF!</definedName>
    <definedName name="Z_726673D2_C579_4EF3_83C7_45DC3792EA6A_.wvu.PrintTitles" hidden="1">#REF!</definedName>
    <definedName name="Z_729969D8_DFDA_47B9_ADA2_E05CF62B3DEF_.wvu.FilterData" hidden="1">#REF!</definedName>
    <definedName name="Z_729969D8_DFDA_47B9_ADA2_E05CF62B3DEF_.wvu.PrintArea" hidden="1">#REF!</definedName>
    <definedName name="Z_729969D8_DFDA_47B9_ADA2_E05CF62B3DEF_.wvu.PrintTitles" hidden="1">#REF!</definedName>
    <definedName name="Z_75EDDC88_CA8C_4671_911D_25D74F37EC47_.wvu.FilterData" hidden="1">#REF!</definedName>
    <definedName name="Z_75EDDC88_CA8C_4671_911D_25D74F37EC47_.wvu.PrintArea" hidden="1">#REF!</definedName>
    <definedName name="Z_75EDDC88_CA8C_4671_911D_25D74F37EC47_.wvu.PrintTitles" hidden="1">#REF!</definedName>
    <definedName name="Z_80573755_2D8B_4158_BD3A_CC331B950748_.wvu.FilterData" hidden="1">#REF!</definedName>
    <definedName name="Z_80573755_2D8B_4158_BD3A_CC331B950748_.wvu.PrintArea" hidden="1">#REF!</definedName>
    <definedName name="Z_80573755_2D8B_4158_BD3A_CC331B950748_.wvu.PrintTitles" hidden="1">#REF!</definedName>
    <definedName name="Z_9C7B0D6D_4DDE_4C72_B23F_2E183F63ECB1_.wvu.FilterData" hidden="1">#REF!</definedName>
    <definedName name="Z_9C7B0D6D_4DDE_4C72_B23F_2E183F63ECB1_.wvu.PrintArea" hidden="1">#REF!</definedName>
    <definedName name="Z_9C7B0D6D_4DDE_4C72_B23F_2E183F63ECB1_.wvu.PrintTitles" hidden="1">#REF!</definedName>
    <definedName name="Z_9C8B6436_249F_426A_96DC_EEE5E7CB7D1B_.wvu.FilterData" hidden="1">#REF!</definedName>
    <definedName name="Z_9C8B6436_249F_426A_96DC_EEE5E7CB7D1B_.wvu.PrintArea" hidden="1">#REF!</definedName>
    <definedName name="Z_9C8B6436_249F_426A_96DC_EEE5E7CB7D1B_.wvu.PrintTitles" hidden="1">#REF!</definedName>
    <definedName name="Z_9FCFD0D5_270B_4F36_B422_02EF7A3700B8_.wvu.FilterData" hidden="1">#REF!</definedName>
    <definedName name="Z_9FCFD0D5_270B_4F36_B422_02EF7A3700B8_.wvu.PrintArea" hidden="1">#REF!</definedName>
    <definedName name="Z_9FCFD0D5_270B_4F36_B422_02EF7A3700B8_.wvu.PrintTitles" hidden="1">#REF!</definedName>
    <definedName name="Z_9FE8FF3F_4486_44D6_9AFB_43CC5B824BF9_.wvu.FilterData" hidden="1">#REF!</definedName>
    <definedName name="Z_9FE8FF3F_4486_44D6_9AFB_43CC5B824BF9_.wvu.PrintArea" hidden="1">#REF!</definedName>
    <definedName name="Z_9FE8FF3F_4486_44D6_9AFB_43CC5B824BF9_.wvu.PrintTitles" hidden="1">#REF!</definedName>
    <definedName name="Z_A3DE26BA_CF48_4654_9BE9_FAEB3C301C95_.wvu.FilterData" hidden="1">#REF!</definedName>
    <definedName name="Z_A3DE26BA_CF48_4654_9BE9_FAEB3C301C95_.wvu.PrintArea" hidden="1">#REF!</definedName>
    <definedName name="Z_A3DE26BA_CF48_4654_9BE9_FAEB3C301C95_.wvu.PrintTitles" hidden="1">#REF!</definedName>
    <definedName name="Z_AAA1DD33_F1E3_423A_B1F2_E8567F4D95A5_.wvu.FilterData" hidden="1">#REF!</definedName>
    <definedName name="Z_AAA1DD33_F1E3_423A_B1F2_E8567F4D95A5_.wvu.PrintArea" hidden="1">#REF!</definedName>
    <definedName name="Z_AAA1DD33_F1E3_423A_B1F2_E8567F4D95A5_.wvu.PrintTitles" hidden="1">#REF!</definedName>
    <definedName name="Z_B4899972_EBDC_11DA_B6F6_00609720E0A1_.wvu.FilterData" hidden="1">#REF!</definedName>
    <definedName name="Z_B4899972_EBDC_11DA_B6F6_00609720E0A1_.wvu.PrintArea" hidden="1">#REF!</definedName>
    <definedName name="Z_B4899972_EBDC_11DA_B6F6_00609720E0A1_.wvu.PrintTitles" hidden="1">#REF!</definedName>
    <definedName name="Z_B4899973_EBDC_11DA_B6F6_00609720E0A1_.wvu.FilterData" hidden="1">#REF!</definedName>
    <definedName name="Z_B4899973_EBDC_11DA_B6F6_00609720E0A1_.wvu.PrintArea" hidden="1">#REF!</definedName>
    <definedName name="Z_B4899973_EBDC_11DA_B6F6_00609720E0A1_.wvu.PrintTitles" hidden="1">#REF!</definedName>
    <definedName name="Z_B4899974_EBDC_11DA_B6F6_00609720E0A1_.wvu.FilterData" hidden="1">#REF!</definedName>
    <definedName name="Z_B4899974_EBDC_11DA_B6F6_00609720E0A1_.wvu.PrintArea" hidden="1">#REF!</definedName>
    <definedName name="Z_B4899974_EBDC_11DA_B6F6_00609720E0A1_.wvu.PrintTitles" hidden="1">#REF!</definedName>
    <definedName name="Z_B4899975_EBDC_11DA_B6F6_00609720E0A1_.wvu.FilterData" hidden="1">#REF!</definedName>
    <definedName name="Z_B4899975_EBDC_11DA_B6F6_00609720E0A1_.wvu.PrintArea" hidden="1">#REF!</definedName>
    <definedName name="Z_B4899975_EBDC_11DA_B6F6_00609720E0A1_.wvu.PrintTitles" hidden="1">#REF!</definedName>
    <definedName name="Z_B4899976_EBDC_11DA_B6F6_00609720E0A1_.wvu.FilterData" hidden="1">#REF!</definedName>
    <definedName name="Z_B4899976_EBDC_11DA_B6F6_00609720E0A1_.wvu.PrintArea" hidden="1">#REF!</definedName>
    <definedName name="Z_B4899976_EBDC_11DA_B6F6_00609720E0A1_.wvu.PrintTitles" hidden="1">#REF!</definedName>
    <definedName name="Z_C24E6469_C4CC_430B_8814_72DD019DF2C8_.wvu.FilterData" hidden="1">#REF!</definedName>
    <definedName name="Z_C24E6469_C4CC_430B_8814_72DD019DF2C8_.wvu.PrintArea" hidden="1">#REF!</definedName>
    <definedName name="Z_C24E6469_C4CC_430B_8814_72DD019DF2C8_.wvu.PrintTitles" hidden="1">#REF!</definedName>
    <definedName name="Z_CA61CA57_E7CE_4A4D_974A_F3124BCA2797_.wvu.FilterData" hidden="1">#REF!</definedName>
    <definedName name="Z_CA61CA57_E7CE_4A4D_974A_F3124BCA2797_.wvu.PrintArea" hidden="1">#REF!</definedName>
    <definedName name="Z_CA61CA57_E7CE_4A4D_974A_F3124BCA2797_.wvu.PrintTitles" hidden="1">#REF!</definedName>
    <definedName name="Z_D55C8B2E_861A_459E_9D09_3AF38A1DE99E_.wvu.Rows" localSheetId="7" hidden="1">#REF!</definedName>
    <definedName name="Z_D55C8B2E_861A_459E_9D09_3AF38A1DE99E_.wvu.Rows" localSheetId="5" hidden="1">#REF!</definedName>
    <definedName name="Z_D55C8B2E_861A_459E_9D09_3AF38A1DE99E_.wvu.Rows" localSheetId="6" hidden="1">#REF!</definedName>
    <definedName name="Z_D55C8B2E_861A_459E_9D09_3AF38A1DE99E_.wvu.Rows" hidden="1">#REF!</definedName>
    <definedName name="Z_DA4D5A8F_12FA_42F5_A8BB_526600E97433_.wvu.FilterData" hidden="1">#REF!</definedName>
    <definedName name="Z_DA4D5A8F_12FA_42F5_A8BB_526600E97433_.wvu.PrintArea" hidden="1">#REF!</definedName>
    <definedName name="Z_DA4D5A8F_12FA_42F5_A8BB_526600E97433_.wvu.PrintTitles" hidden="1">#REF!</definedName>
    <definedName name="Z_DFB4C5EB_A8D3_475E_B627_EA98F95F9220_.wvu.FilterData" hidden="1">#REF!</definedName>
    <definedName name="Z_DFB4C5EB_A8D3_475E_B627_EA98F95F9220_.wvu.PrintArea" hidden="1">#REF!</definedName>
    <definedName name="Z_DFB4C5EB_A8D3_475E_B627_EA98F95F9220_.wvu.PrintTitles" hidden="1">#REF!</definedName>
    <definedName name="Z_F2B990A1_57B3_4766_8C3D_4D3A5265BAEF_.wvu.FilterData" hidden="1">#REF!</definedName>
    <definedName name="Z_F2B990A1_57B3_4766_8C3D_4D3A5265BAEF_.wvu.PrintArea" hidden="1">#REF!</definedName>
    <definedName name="Z_F2B990A1_57B3_4766_8C3D_4D3A5265BAEF_.wvu.PrintTitles" hidden="1">#REF!</definedName>
    <definedName name="Z_F540D718_D9AA_403F_AE49_60D937FD77E5_.wvu.Rows" localSheetId="7" hidden="1">#REF!</definedName>
    <definedName name="Z_F540D718_D9AA_403F_AE49_60D937FD77E5_.wvu.Rows" localSheetId="5" hidden="1">#REF!</definedName>
    <definedName name="Z_F540D718_D9AA_403F_AE49_60D937FD77E5_.wvu.Rows" localSheetId="6" hidden="1">#REF!</definedName>
    <definedName name="Z_F540D718_D9AA_403F_AE49_60D937FD77E5_.wvu.Rows" hidden="1">#REF!</definedName>
    <definedName name="Z_F9482E1F_92B8_43D8_949A_7DDCF2E63A19_.wvu.FilterData" hidden="1">#REF!</definedName>
    <definedName name="Z_F9482E1F_92B8_43D8_949A_7DDCF2E63A19_.wvu.PrintArea" hidden="1">#REF!</definedName>
    <definedName name="Z_F9482E1F_92B8_43D8_949A_7DDCF2E63A19_.wvu.PrintTitles" hidden="1">#REF!</definedName>
    <definedName name="ZAQ" hidden="1">{#N/A,#N/A,TRUE,"INGENIERIA";#N/A,#N/A,TRUE,"COMPRAS";#N/A,#N/A,TRUE,"DIRECCION";#N/A,#N/A,TRUE,"RESUMEN"}</definedName>
    <definedName name="zc" localSheetId="4">#REF!</definedName>
    <definedName name="zc">#REF!</definedName>
    <definedName name="zd" localSheetId="4">#REF!</definedName>
    <definedName name="zd">#REF!</definedName>
    <definedName name="zdervr" localSheetId="4" hidden="1">{"via1",#N/A,TRUE,"general";"via2",#N/A,TRUE,"general";"via3",#N/A,TRUE,"general"}</definedName>
    <definedName name="zdervr" hidden="1">{"via1",#N/A,TRUE,"general";"via2",#N/A,TRUE,"general";"via3",#N/A,TRUE,"general"}</definedName>
    <definedName name="ZDF">#REF!</definedName>
    <definedName name="zdr" localSheetId="4">#REF!</definedName>
    <definedName name="zdr">#REF!</definedName>
    <definedName name="zx" localSheetId="4">#REF!</definedName>
    <definedName name="zx">#REF!</definedName>
    <definedName name="zxczds" localSheetId="4" hidden="1">{"TAB1",#N/A,TRUE,"GENERAL";"TAB2",#N/A,TRUE,"GENERAL";"TAB3",#N/A,TRUE,"GENERAL";"TAB4",#N/A,TRUE,"GENERAL";"TAB5",#N/A,TRUE,"GENERAL"}</definedName>
    <definedName name="zxczds" hidden="1">{"TAB1",#N/A,TRUE,"GENERAL";"TAB2",#N/A,TRUE,"GENERAL";"TAB3",#N/A,TRUE,"GENERAL";"TAB4",#N/A,TRUE,"GENERAL";"TAB5",#N/A,TRUE,"GENERAL"}</definedName>
    <definedName name="zxsdftyu" localSheetId="4" hidden="1">{"via1",#N/A,TRUE,"general";"via2",#N/A,TRUE,"general";"via3",#N/A,TRUE,"general"}</definedName>
    <definedName name="zxsdftyu" hidden="1">{"via1",#N/A,TRUE,"general";"via2",#N/A,TRUE,"general";"via3",#N/A,TRUE,"general"}</definedName>
    <definedName name="zxvxczv" localSheetId="4" hidden="1">{"via1",#N/A,TRUE,"general";"via2",#N/A,TRUE,"general";"via3",#N/A,TRUE,"general"}</definedName>
    <definedName name="zxvxczv" hidden="1">{"via1",#N/A,TRUE,"general";"via2",#N/A,TRUE,"general";"via3",#N/A,TRUE,"general"}</definedName>
    <definedName name="zz" localSheetId="4">#REF!</definedName>
    <definedName name="zz">#REF!</definedName>
    <definedName name="ZZZZZZZZZZZ" localSheetId="4">#N/A</definedName>
    <definedName name="ZZZZZZZZZZZ">#REF!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6" i="13" l="1"/>
  <c r="G118" i="1"/>
  <c r="G117" i="1"/>
  <c r="F126" i="1"/>
  <c r="G126" i="1" s="1"/>
  <c r="F125" i="1"/>
  <c r="G125" i="1" s="1"/>
  <c r="F124" i="1"/>
  <c r="G124" i="1" s="1"/>
  <c r="F123" i="1"/>
  <c r="G123" i="1" s="1"/>
  <c r="F122" i="1"/>
  <c r="G122" i="1" s="1"/>
  <c r="F120" i="1"/>
  <c r="G120" i="1" s="1"/>
  <c r="F119" i="1"/>
  <c r="G119" i="1" s="1"/>
  <c r="F118" i="1"/>
  <c r="F117" i="1"/>
  <c r="G127" i="1" l="1"/>
  <c r="A2171" i="7"/>
  <c r="H2171" i="7" s="1"/>
  <c r="I2171" i="7" s="1"/>
  <c r="I2178" i="7" s="1"/>
  <c r="E2162" i="7"/>
  <c r="F2160" i="7"/>
  <c r="E2161" i="7"/>
  <c r="I2188" i="7"/>
  <c r="I2187" i="7"/>
  <c r="G2186" i="7"/>
  <c r="I2186" i="7" s="1"/>
  <c r="I2189" i="7" s="1"/>
  <c r="G2165" i="7" s="1"/>
  <c r="C2186" i="7"/>
  <c r="H2182" i="7"/>
  <c r="H2181" i="7"/>
  <c r="I2183" i="7" s="1"/>
  <c r="F2165" i="7"/>
  <c r="E2165" i="7"/>
  <c r="C2165" i="7"/>
  <c r="H2165" i="7" l="1"/>
  <c r="I2168" i="7" s="1"/>
  <c r="I2191" i="7" s="1"/>
  <c r="F63" i="1" s="1"/>
  <c r="C2171" i="7"/>
  <c r="E2171" i="7"/>
  <c r="G63" i="1" l="1"/>
  <c r="I199" i="4"/>
  <c r="H2195" i="7"/>
  <c r="H2196" i="7"/>
  <c r="H2194" i="7"/>
  <c r="H1500" i="7" l="1"/>
  <c r="E1495" i="7"/>
  <c r="E170" i="4"/>
  <c r="E169" i="4"/>
  <c r="I166" i="4"/>
  <c r="I164" i="4"/>
  <c r="L2100" i="7"/>
  <c r="L948" i="7"/>
  <c r="G26" i="13" l="1"/>
  <c r="H2447" i="7" l="1"/>
  <c r="H1454" i="7" l="1"/>
  <c r="A1437" i="7"/>
  <c r="E1437" i="7" s="1"/>
  <c r="E1428" i="7"/>
  <c r="E1427" i="7"/>
  <c r="F1426" i="7"/>
  <c r="I1456" i="7"/>
  <c r="I1455" i="7"/>
  <c r="C1454" i="7"/>
  <c r="H1450" i="7"/>
  <c r="H1449" i="7"/>
  <c r="I1451" i="7" s="1"/>
  <c r="A1432" i="7"/>
  <c r="C1432" i="7" s="1"/>
  <c r="A1431" i="7"/>
  <c r="F1431" i="7" s="1"/>
  <c r="G1432" i="7" l="1"/>
  <c r="H1432" i="7" s="1"/>
  <c r="E1432" i="7"/>
  <c r="H1437" i="7"/>
  <c r="I1437" i="7" s="1"/>
  <c r="C1437" i="7"/>
  <c r="I1438" i="7"/>
  <c r="I1440" i="7"/>
  <c r="I1441" i="7"/>
  <c r="I1439" i="7"/>
  <c r="C1431" i="7"/>
  <c r="E1431" i="7"/>
  <c r="I1446" i="7" l="1"/>
  <c r="E1587" i="7" l="1"/>
  <c r="E1586" i="7"/>
  <c r="E1542" i="7"/>
  <c r="E1541" i="7"/>
  <c r="E1360" i="7"/>
  <c r="E851" i="7"/>
  <c r="E850" i="7"/>
  <c r="E804" i="7"/>
  <c r="E803" i="7"/>
  <c r="E659" i="7"/>
  <c r="E614" i="7"/>
  <c r="H2802" i="7" l="1"/>
  <c r="A2970" i="7"/>
  <c r="C2970" i="7" s="1"/>
  <c r="A2971" i="7"/>
  <c r="C2971" i="7" s="1"/>
  <c r="A2972" i="7"/>
  <c r="C2972" i="7" s="1"/>
  <c r="A2969" i="7"/>
  <c r="C2969" i="7" s="1"/>
  <c r="H2941" i="7"/>
  <c r="A2932" i="7"/>
  <c r="C2932" i="7" s="1"/>
  <c r="A2931" i="7"/>
  <c r="H2931" i="7" s="1"/>
  <c r="I2931" i="7" s="1"/>
  <c r="A2930" i="7"/>
  <c r="H2930" i="7" s="1"/>
  <c r="I2930" i="7" s="1"/>
  <c r="A2918" i="7"/>
  <c r="E2918" i="7" s="1"/>
  <c r="A2919" i="7"/>
  <c r="C2919" i="7" s="1"/>
  <c r="A2920" i="7"/>
  <c r="H2920" i="7" s="1"/>
  <c r="I2920" i="7" s="1"/>
  <c r="A2921" i="7"/>
  <c r="H2921" i="7" s="1"/>
  <c r="I2921" i="7" s="1"/>
  <c r="A2922" i="7"/>
  <c r="H2922" i="7" s="1"/>
  <c r="I2922" i="7" s="1"/>
  <c r="A2923" i="7"/>
  <c r="E2923" i="7" s="1"/>
  <c r="A2924" i="7"/>
  <c r="C2924" i="7" s="1"/>
  <c r="A2925" i="7"/>
  <c r="H2925" i="7" s="1"/>
  <c r="I2925" i="7" s="1"/>
  <c r="A2926" i="7"/>
  <c r="E2926" i="7" s="1"/>
  <c r="A2927" i="7"/>
  <c r="C2927" i="7" s="1"/>
  <c r="A2928" i="7"/>
  <c r="C2928" i="7" s="1"/>
  <c r="A2929" i="7"/>
  <c r="C2929" i="7" s="1"/>
  <c r="A2917" i="7"/>
  <c r="H2917" i="7" s="1"/>
  <c r="I2917" i="7" s="1"/>
  <c r="A2834" i="7"/>
  <c r="H2834" i="7" s="1"/>
  <c r="I2834" i="7" s="1"/>
  <c r="A2835" i="7"/>
  <c r="E2835" i="7" s="1"/>
  <c r="A2836" i="7"/>
  <c r="H2836" i="7" s="1"/>
  <c r="I2836" i="7" s="1"/>
  <c r="A2837" i="7"/>
  <c r="E2837" i="7" s="1"/>
  <c r="A2838" i="7"/>
  <c r="C2838" i="7" s="1"/>
  <c r="A2833" i="7"/>
  <c r="H2833" i="7" s="1"/>
  <c r="I2833" i="7" s="1"/>
  <c r="E2960" i="7"/>
  <c r="E2959" i="7"/>
  <c r="F2958" i="7"/>
  <c r="E2908" i="7"/>
  <c r="E2907" i="7"/>
  <c r="F2906" i="7"/>
  <c r="I2985" i="7"/>
  <c r="I2984" i="7"/>
  <c r="C2983" i="7"/>
  <c r="H2978" i="7"/>
  <c r="I2980" i="7" s="1"/>
  <c r="A2965" i="7"/>
  <c r="A2963" i="7"/>
  <c r="F2963" i="7" s="1"/>
  <c r="I2943" i="7"/>
  <c r="I2942" i="7"/>
  <c r="C2941" i="7"/>
  <c r="H2936" i="7"/>
  <c r="I2938" i="7" s="1"/>
  <c r="A2913" i="7"/>
  <c r="A2911" i="7"/>
  <c r="E2911" i="7" s="1"/>
  <c r="E386" i="16"/>
  <c r="H386" i="16"/>
  <c r="I388" i="16" s="1"/>
  <c r="H374" i="16"/>
  <c r="I374" i="16" s="1"/>
  <c r="I383" i="16" s="1"/>
  <c r="E374" i="16"/>
  <c r="C374" i="16"/>
  <c r="A374" i="16"/>
  <c r="E365" i="16"/>
  <c r="E364" i="16"/>
  <c r="F363" i="16"/>
  <c r="E342" i="16"/>
  <c r="H342" i="16"/>
  <c r="I343" i="16" s="1"/>
  <c r="H296" i="16"/>
  <c r="E330" i="16"/>
  <c r="H330" i="16"/>
  <c r="I330" i="16" s="1"/>
  <c r="C330" i="16"/>
  <c r="H329" i="16"/>
  <c r="I329" i="16" s="1"/>
  <c r="E329" i="16"/>
  <c r="C329" i="16"/>
  <c r="A330" i="16"/>
  <c r="A329" i="16"/>
  <c r="E320" i="16"/>
  <c r="E319" i="16"/>
  <c r="F318" i="16"/>
  <c r="E296" i="16"/>
  <c r="H284" i="16"/>
  <c r="I284" i="16" s="1"/>
  <c r="I293" i="16" s="1"/>
  <c r="E284" i="16"/>
  <c r="C284" i="16"/>
  <c r="A284" i="16"/>
  <c r="F273" i="16"/>
  <c r="E275" i="16"/>
  <c r="E274" i="16"/>
  <c r="E251" i="16"/>
  <c r="H239" i="16"/>
  <c r="I239" i="16" s="1"/>
  <c r="I248" i="16" s="1"/>
  <c r="E239" i="16"/>
  <c r="C239" i="16"/>
  <c r="A239" i="16"/>
  <c r="E230" i="16"/>
  <c r="E229" i="16"/>
  <c r="F228" i="16"/>
  <c r="A194" i="16"/>
  <c r="H194" i="16" s="1"/>
  <c r="I194" i="16" s="1"/>
  <c r="I203" i="16" s="1"/>
  <c r="E185" i="16"/>
  <c r="E184" i="16"/>
  <c r="F183" i="16"/>
  <c r="H160" i="16"/>
  <c r="E149" i="16"/>
  <c r="H149" i="16"/>
  <c r="I149" i="16" s="1"/>
  <c r="E150" i="16"/>
  <c r="H150" i="16"/>
  <c r="I150" i="16" s="1"/>
  <c r="C149" i="16"/>
  <c r="C150" i="16"/>
  <c r="H148" i="16"/>
  <c r="I148" i="16" s="1"/>
  <c r="E148" i="16"/>
  <c r="C148" i="16"/>
  <c r="A150" i="16"/>
  <c r="A149" i="16"/>
  <c r="A148" i="16"/>
  <c r="E139" i="16"/>
  <c r="E138" i="16"/>
  <c r="F137" i="16"/>
  <c r="H115" i="16"/>
  <c r="I117" i="16" s="1"/>
  <c r="E104" i="16"/>
  <c r="H104" i="16"/>
  <c r="I104" i="16" s="1"/>
  <c r="C104" i="16"/>
  <c r="A104" i="16"/>
  <c r="H103" i="16"/>
  <c r="I103" i="16" s="1"/>
  <c r="E103" i="16"/>
  <c r="C103" i="16"/>
  <c r="A103" i="16"/>
  <c r="E94" i="16"/>
  <c r="E93" i="16"/>
  <c r="F92" i="16"/>
  <c r="H70" i="16"/>
  <c r="A60" i="16"/>
  <c r="E51" i="16"/>
  <c r="E50" i="16"/>
  <c r="F49" i="16"/>
  <c r="H27" i="16"/>
  <c r="I29" i="16" s="1"/>
  <c r="A15" i="16"/>
  <c r="I4" i="18"/>
  <c r="J4" i="18" s="1"/>
  <c r="E4" i="17" s="1"/>
  <c r="I5" i="18"/>
  <c r="J5" i="18" s="1"/>
  <c r="E5" i="17" s="1"/>
  <c r="H60" i="16" s="1"/>
  <c r="I60" i="16" s="1"/>
  <c r="C4" i="18"/>
  <c r="C5" i="18"/>
  <c r="B5" i="18"/>
  <c r="B4" i="18"/>
  <c r="E6" i="16"/>
  <c r="E5" i="16"/>
  <c r="F4" i="16"/>
  <c r="I393" i="16"/>
  <c r="I392" i="16"/>
  <c r="I394" i="16"/>
  <c r="I348" i="16"/>
  <c r="I347" i="16"/>
  <c r="L346" i="16"/>
  <c r="I349" i="16"/>
  <c r="I303" i="16"/>
  <c r="I302" i="16"/>
  <c r="I304" i="16"/>
  <c r="I281" i="16" s="1"/>
  <c r="I298" i="16"/>
  <c r="I258" i="16"/>
  <c r="I257" i="16"/>
  <c r="I259" i="16"/>
  <c r="H251" i="16"/>
  <c r="I253" i="16" s="1"/>
  <c r="I213" i="16"/>
  <c r="I212" i="16"/>
  <c r="I214" i="16"/>
  <c r="H206" i="16"/>
  <c r="I208" i="16" s="1"/>
  <c r="I167" i="16"/>
  <c r="I166" i="16"/>
  <c r="I168" i="16"/>
  <c r="I162" i="16"/>
  <c r="I122" i="16"/>
  <c r="I121" i="16"/>
  <c r="I123" i="16"/>
  <c r="I77" i="16"/>
  <c r="I76" i="16"/>
  <c r="I78" i="16"/>
  <c r="I72" i="16"/>
  <c r="I34" i="16"/>
  <c r="I33" i="16"/>
  <c r="I35" i="16"/>
  <c r="I12" i="16" s="1"/>
  <c r="H2919" i="7" l="1"/>
  <c r="I2919" i="7" s="1"/>
  <c r="E2970" i="7"/>
  <c r="E2919" i="7"/>
  <c r="E2932" i="7"/>
  <c r="E2928" i="7"/>
  <c r="E2927" i="7"/>
  <c r="H2927" i="7"/>
  <c r="I2927" i="7" s="1"/>
  <c r="C2925" i="7"/>
  <c r="E2925" i="7"/>
  <c r="C2926" i="7"/>
  <c r="H2918" i="7"/>
  <c r="I2918" i="7" s="1"/>
  <c r="H2929" i="7"/>
  <c r="I2929" i="7" s="1"/>
  <c r="E2972" i="7"/>
  <c r="H2928" i="7"/>
  <c r="I2928" i="7" s="1"/>
  <c r="E2971" i="7"/>
  <c r="C2923" i="7"/>
  <c r="E2931" i="7"/>
  <c r="H2926" i="7"/>
  <c r="I2926" i="7" s="1"/>
  <c r="H2972" i="7"/>
  <c r="I2972" i="7" s="1"/>
  <c r="E2930" i="7"/>
  <c r="H2971" i="7"/>
  <c r="I2971" i="7" s="1"/>
  <c r="E2929" i="7"/>
  <c r="H2970" i="7"/>
  <c r="I2970" i="7" s="1"/>
  <c r="E2969" i="7"/>
  <c r="C2918" i="7"/>
  <c r="C2930" i="7"/>
  <c r="H2932" i="7"/>
  <c r="I2932" i="7" s="1"/>
  <c r="H2969" i="7"/>
  <c r="I2969" i="7" s="1"/>
  <c r="C2931" i="7"/>
  <c r="H15" i="16"/>
  <c r="I15" i="16" s="1"/>
  <c r="I24" i="16" s="1"/>
  <c r="I37" i="16" s="1"/>
  <c r="F7" i="15" s="1"/>
  <c r="G7" i="15" s="1"/>
  <c r="H2924" i="7"/>
  <c r="I2924" i="7" s="1"/>
  <c r="C2920" i="7"/>
  <c r="E2920" i="7"/>
  <c r="E2924" i="7"/>
  <c r="C2921" i="7"/>
  <c r="E2921" i="7"/>
  <c r="H2923" i="7"/>
  <c r="I2923" i="7" s="1"/>
  <c r="C2922" i="7"/>
  <c r="E2922" i="7"/>
  <c r="C2917" i="7"/>
  <c r="E2917" i="7"/>
  <c r="C2836" i="7"/>
  <c r="C2835" i="7"/>
  <c r="C2837" i="7"/>
  <c r="C2834" i="7"/>
  <c r="E2836" i="7"/>
  <c r="E2834" i="7"/>
  <c r="E2833" i="7"/>
  <c r="H2838" i="7"/>
  <c r="I2838" i="7" s="1"/>
  <c r="H2837" i="7"/>
  <c r="I2837" i="7" s="1"/>
  <c r="E2838" i="7"/>
  <c r="H2835" i="7"/>
  <c r="I2835" i="7" s="1"/>
  <c r="C2833" i="7"/>
  <c r="C2911" i="7"/>
  <c r="F2911" i="7"/>
  <c r="C2963" i="7"/>
  <c r="E2963" i="7"/>
  <c r="I338" i="16"/>
  <c r="C194" i="16"/>
  <c r="E194" i="16"/>
  <c r="I157" i="16"/>
  <c r="I112" i="16"/>
  <c r="I145" i="16"/>
  <c r="I191" i="16"/>
  <c r="I236" i="16"/>
  <c r="I261" i="16" s="1"/>
  <c r="F13" i="15" s="1"/>
  <c r="G13" i="15" s="1"/>
  <c r="C15" i="16"/>
  <c r="E15" i="16"/>
  <c r="E60" i="16"/>
  <c r="C60" i="16"/>
  <c r="I216" i="16"/>
  <c r="I326" i="16"/>
  <c r="I351" i="16" s="1"/>
  <c r="I57" i="16"/>
  <c r="I371" i="16"/>
  <c r="I396" i="16" s="1"/>
  <c r="F16" i="15" s="1"/>
  <c r="G16" i="15" s="1"/>
  <c r="I306" i="16"/>
  <c r="F14" i="15" s="1"/>
  <c r="G14" i="15" s="1"/>
  <c r="I100" i="16"/>
  <c r="I2975" i="7" l="1"/>
  <c r="I125" i="16"/>
  <c r="F9" i="15" s="1"/>
  <c r="G9" i="15" s="1"/>
  <c r="I2933" i="7"/>
  <c r="H356" i="16"/>
  <c r="F15" i="15"/>
  <c r="G15" i="15" s="1"/>
  <c r="H220" i="16"/>
  <c r="F12" i="15"/>
  <c r="G12" i="15" s="1"/>
  <c r="I170" i="16"/>
  <c r="H221" i="16"/>
  <c r="H219" i="16"/>
  <c r="H354" i="16"/>
  <c r="H355" i="16"/>
  <c r="H42" i="16"/>
  <c r="H41" i="16"/>
  <c r="H40" i="16"/>
  <c r="H311" i="16"/>
  <c r="H310" i="16"/>
  <c r="H309" i="16"/>
  <c r="I67" i="16"/>
  <c r="I80" i="16" s="1"/>
  <c r="F8" i="15" s="1"/>
  <c r="G8" i="15" s="1"/>
  <c r="H266" i="16"/>
  <c r="H265" i="16"/>
  <c r="H264" i="16"/>
  <c r="I267" i="16" s="1"/>
  <c r="H268" i="16" s="1"/>
  <c r="H130" i="16"/>
  <c r="H400" i="16"/>
  <c r="H401" i="16"/>
  <c r="H399" i="16"/>
  <c r="H129" i="16" l="1"/>
  <c r="I43" i="16"/>
  <c r="H44" i="16" s="1"/>
  <c r="H128" i="16"/>
  <c r="I131" i="16" s="1"/>
  <c r="H132" i="16" s="1"/>
  <c r="I222" i="16"/>
  <c r="H223" i="16" s="1"/>
  <c r="H175" i="16"/>
  <c r="F10" i="15"/>
  <c r="G10" i="15" s="1"/>
  <c r="K10" i="15" s="1"/>
  <c r="L10" i="15" s="1"/>
  <c r="H174" i="16"/>
  <c r="H173" i="16"/>
  <c r="I312" i="16"/>
  <c r="H313" i="16" s="1"/>
  <c r="I357" i="16"/>
  <c r="H358" i="16" s="1"/>
  <c r="I402" i="16"/>
  <c r="H403" i="16" s="1"/>
  <c r="H85" i="16"/>
  <c r="H83" i="16"/>
  <c r="H84" i="16"/>
  <c r="G19" i="15" l="1"/>
  <c r="I176" i="16"/>
  <c r="H177" i="16" s="1"/>
  <c r="I86" i="16"/>
  <c r="H87" i="16" s="1"/>
  <c r="H2448" i="7" l="1"/>
  <c r="E2442" i="7"/>
  <c r="A1488" i="7"/>
  <c r="A1483" i="7"/>
  <c r="H1483" i="7" s="1"/>
  <c r="A1484" i="7"/>
  <c r="C1484" i="7" s="1"/>
  <c r="A1485" i="7"/>
  <c r="C1485" i="7" s="1"/>
  <c r="A1486" i="7"/>
  <c r="H1486" i="7" s="1"/>
  <c r="A1487" i="7"/>
  <c r="A1491" i="7"/>
  <c r="A1482" i="7"/>
  <c r="H1482" i="7" s="1"/>
  <c r="H1040" i="7"/>
  <c r="H1039" i="7"/>
  <c r="H993" i="7"/>
  <c r="H2138" i="7"/>
  <c r="A2128" i="7"/>
  <c r="C2128" i="7" s="1"/>
  <c r="A2389" i="7"/>
  <c r="H2389" i="7" s="1"/>
  <c r="I2389" i="7" s="1"/>
  <c r="A2088" i="7"/>
  <c r="H2088" i="7" s="1"/>
  <c r="I2088" i="7" s="1"/>
  <c r="A2259" i="7"/>
  <c r="H2259" i="7" s="1"/>
  <c r="I2259" i="7" s="1"/>
  <c r="A2304" i="7"/>
  <c r="H2304" i="7" s="1"/>
  <c r="I2304" i="7" s="1"/>
  <c r="A2346" i="7"/>
  <c r="C2346" i="7" s="1"/>
  <c r="A2345" i="7"/>
  <c r="E2345" i="7" s="1"/>
  <c r="A2303" i="7"/>
  <c r="H2303" i="7" s="1"/>
  <c r="I2303" i="7" s="1"/>
  <c r="A2302" i="7"/>
  <c r="C2302" i="7" s="1"/>
  <c r="C1486" i="7" l="1"/>
  <c r="E1486" i="7"/>
  <c r="E1484" i="7"/>
  <c r="E1483" i="7"/>
  <c r="E1485" i="7"/>
  <c r="H1485" i="7"/>
  <c r="H1484" i="7"/>
  <c r="C1482" i="7"/>
  <c r="E1482" i="7"/>
  <c r="C1483" i="7"/>
  <c r="H2346" i="7"/>
  <c r="I2346" i="7" s="1"/>
  <c r="E2346" i="7"/>
  <c r="E2128" i="7"/>
  <c r="H2128" i="7"/>
  <c r="I2128" i="7" s="1"/>
  <c r="H2345" i="7"/>
  <c r="I2345" i="7" s="1"/>
  <c r="C2389" i="7"/>
  <c r="C2345" i="7"/>
  <c r="E2389" i="7"/>
  <c r="C2088" i="7"/>
  <c r="E2088" i="7"/>
  <c r="C2259" i="7"/>
  <c r="E2259" i="7"/>
  <c r="C2304" i="7"/>
  <c r="E2304" i="7"/>
  <c r="E2302" i="7"/>
  <c r="H2302" i="7"/>
  <c r="I2302" i="7" s="1"/>
  <c r="C2303" i="7"/>
  <c r="E2303" i="7"/>
  <c r="C2405" i="7" l="1"/>
  <c r="C2361" i="7"/>
  <c r="C2317" i="7"/>
  <c r="H2356" i="7"/>
  <c r="H2312" i="7"/>
  <c r="A2253" i="7" l="1"/>
  <c r="A2252" i="7"/>
  <c r="F2252" i="7" s="1"/>
  <c r="A2082" i="7"/>
  <c r="C2100" i="7"/>
  <c r="F2081" i="7"/>
  <c r="E2081" i="7"/>
  <c r="C2081" i="7"/>
  <c r="C2274" i="7"/>
  <c r="A2258" i="7"/>
  <c r="E2258" i="7" s="1"/>
  <c r="A2087" i="7"/>
  <c r="B3" i="13"/>
  <c r="A2215" i="7"/>
  <c r="C3195" i="7"/>
  <c r="A3181" i="7"/>
  <c r="H3181" i="7" s="1"/>
  <c r="I3181" i="7" s="1"/>
  <c r="F3170" i="7"/>
  <c r="E3172" i="7"/>
  <c r="E3171" i="7"/>
  <c r="I3197" i="7"/>
  <c r="I3196" i="7"/>
  <c r="H3191" i="7"/>
  <c r="E3190" i="7"/>
  <c r="H3190" i="7" s="1"/>
  <c r="A3183" i="7"/>
  <c r="H3183" i="7" s="1"/>
  <c r="I3183" i="7" s="1"/>
  <c r="A3182" i="7"/>
  <c r="E3182" i="7" s="1"/>
  <c r="A3175" i="7"/>
  <c r="F3175" i="7" s="1"/>
  <c r="E3449" i="7"/>
  <c r="F3385" i="7"/>
  <c r="E3387" i="7"/>
  <c r="E3386" i="7"/>
  <c r="E3342" i="7"/>
  <c r="F3340" i="7"/>
  <c r="E3341" i="7"/>
  <c r="F3298" i="7"/>
  <c r="E3300" i="7"/>
  <c r="E3299" i="7"/>
  <c r="A3272" i="7"/>
  <c r="E3272" i="7" s="1"/>
  <c r="A3225" i="7"/>
  <c r="A3271" i="7"/>
  <c r="E3271" i="7" s="1"/>
  <c r="A3440" i="7"/>
  <c r="A3439" i="7"/>
  <c r="F3257" i="7"/>
  <c r="E3259" i="7"/>
  <c r="E3258" i="7"/>
  <c r="A3268" i="7"/>
  <c r="F3212" i="7"/>
  <c r="E3214" i="7"/>
  <c r="E3213" i="7"/>
  <c r="L3257" i="7"/>
  <c r="L3386" i="7"/>
  <c r="L3340" i="7"/>
  <c r="L3298" i="7"/>
  <c r="L3212" i="7"/>
  <c r="A2870" i="7"/>
  <c r="G2870" i="7" s="1"/>
  <c r="H2870" i="7" s="1"/>
  <c r="A2875" i="7"/>
  <c r="A2869" i="7"/>
  <c r="C2869" i="7" s="1"/>
  <c r="A2824" i="7"/>
  <c r="H2797" i="7"/>
  <c r="A2793" i="7"/>
  <c r="H2793" i="7" s="1"/>
  <c r="I2793" i="7" s="1"/>
  <c r="A2792" i="7"/>
  <c r="H2792" i="7" s="1"/>
  <c r="I2792" i="7" s="1"/>
  <c r="A2791" i="7"/>
  <c r="E2791" i="7" s="1"/>
  <c r="A2790" i="7"/>
  <c r="H2790" i="7" s="1"/>
  <c r="I2790" i="7" s="1"/>
  <c r="A2789" i="7"/>
  <c r="C2789" i="7" s="1"/>
  <c r="A2788" i="7"/>
  <c r="H2788" i="7" s="1"/>
  <c r="I2788" i="7" s="1"/>
  <c r="F2731" i="7"/>
  <c r="F2684" i="7"/>
  <c r="F2636" i="7"/>
  <c r="E2568" i="7"/>
  <c r="H2485" i="7"/>
  <c r="C2448" i="7"/>
  <c r="C2447" i="7"/>
  <c r="H2442" i="7"/>
  <c r="A2434" i="7"/>
  <c r="E2434" i="7" s="1"/>
  <c r="E2424" i="7"/>
  <c r="E2423" i="7"/>
  <c r="F2422" i="7"/>
  <c r="I2449" i="7"/>
  <c r="H2443" i="7"/>
  <c r="I2438" i="7"/>
  <c r="I2436" i="7"/>
  <c r="E2435" i="7"/>
  <c r="C2435" i="7"/>
  <c r="L2431" i="7"/>
  <c r="E2429" i="7"/>
  <c r="C2429" i="7"/>
  <c r="A2428" i="7"/>
  <c r="C2428" i="7" s="1"/>
  <c r="A2427" i="7"/>
  <c r="F2427" i="7" s="1"/>
  <c r="H2059" i="7"/>
  <c r="A2046" i="7"/>
  <c r="E2046" i="7" s="1"/>
  <c r="A2045" i="7"/>
  <c r="E2045" i="7" s="1"/>
  <c r="F2034" i="7"/>
  <c r="E2036" i="7"/>
  <c r="E2035" i="7"/>
  <c r="I2061" i="7"/>
  <c r="I2060" i="7"/>
  <c r="C2059" i="7"/>
  <c r="H2055" i="7"/>
  <c r="H2054" i="7"/>
  <c r="E2040" i="7"/>
  <c r="C2040" i="7"/>
  <c r="A2039" i="7"/>
  <c r="F2039" i="7" s="1"/>
  <c r="I3192" i="7" l="1"/>
  <c r="H2087" i="7"/>
  <c r="C2087" i="7"/>
  <c r="E2087" i="7"/>
  <c r="H2258" i="7"/>
  <c r="I2258" i="7" s="1"/>
  <c r="C2252" i="7"/>
  <c r="E2252" i="7"/>
  <c r="C2253" i="7"/>
  <c r="E2253" i="7"/>
  <c r="C2082" i="7"/>
  <c r="E2082" i="7"/>
  <c r="C2258" i="7"/>
  <c r="H2215" i="7"/>
  <c r="H2875" i="7"/>
  <c r="I2875" i="7" s="1"/>
  <c r="C2215" i="7"/>
  <c r="E2215" i="7"/>
  <c r="H3439" i="7"/>
  <c r="I3439" i="7" s="1"/>
  <c r="H3182" i="7"/>
  <c r="I3182" i="7" s="1"/>
  <c r="I3187" i="7" s="1"/>
  <c r="C3182" i="7"/>
  <c r="C3183" i="7"/>
  <c r="E3183" i="7"/>
  <c r="C3175" i="7"/>
  <c r="C3181" i="7"/>
  <c r="E3181" i="7"/>
  <c r="E3175" i="7"/>
  <c r="H3271" i="7"/>
  <c r="I3271" i="7" s="1"/>
  <c r="C3271" i="7"/>
  <c r="H3272" i="7"/>
  <c r="I3272" i="7" s="1"/>
  <c r="C3272" i="7"/>
  <c r="E3439" i="7"/>
  <c r="C3439" i="7"/>
  <c r="C3440" i="7"/>
  <c r="E3440" i="7"/>
  <c r="I2056" i="7"/>
  <c r="H2434" i="7"/>
  <c r="I2434" i="7" s="1"/>
  <c r="H2791" i="7"/>
  <c r="I2791" i="7" s="1"/>
  <c r="C2875" i="7"/>
  <c r="E2875" i="7"/>
  <c r="C2788" i="7"/>
  <c r="C2870" i="7"/>
  <c r="E2870" i="7"/>
  <c r="E2869" i="7"/>
  <c r="F2869" i="7"/>
  <c r="C2790" i="7"/>
  <c r="E2790" i="7"/>
  <c r="C2793" i="7"/>
  <c r="E2793" i="7"/>
  <c r="C2791" i="7"/>
  <c r="C2792" i="7"/>
  <c r="E2792" i="7"/>
  <c r="E2789" i="7"/>
  <c r="H2789" i="7"/>
  <c r="I2789" i="7" s="1"/>
  <c r="E2788" i="7"/>
  <c r="I2444" i="7"/>
  <c r="C2434" i="7"/>
  <c r="E2428" i="7"/>
  <c r="C2427" i="7"/>
  <c r="I2437" i="7"/>
  <c r="C2045" i="7"/>
  <c r="H2045" i="7"/>
  <c r="I2045" i="7" s="1"/>
  <c r="E2427" i="7"/>
  <c r="H2046" i="7"/>
  <c r="I2046" i="7" s="1"/>
  <c r="C2046" i="7"/>
  <c r="C2039" i="7"/>
  <c r="E2039" i="7"/>
  <c r="I2051" i="7" l="1"/>
  <c r="H2017" i="7" l="1"/>
  <c r="H2012" i="7"/>
  <c r="H1970" i="7"/>
  <c r="H1929" i="7"/>
  <c r="H1889" i="7"/>
  <c r="H1853" i="7"/>
  <c r="A1842" i="7"/>
  <c r="A1798" i="7"/>
  <c r="C1798" i="7" s="1"/>
  <c r="H1848" i="7"/>
  <c r="H1811" i="7"/>
  <c r="H1806" i="7"/>
  <c r="A1797" i="7"/>
  <c r="H1765" i="7"/>
  <c r="A1753" i="7"/>
  <c r="H1634" i="7"/>
  <c r="H1680" i="7"/>
  <c r="H1725" i="7"/>
  <c r="H1720" i="7"/>
  <c r="H1675" i="7"/>
  <c r="E1629" i="7"/>
  <c r="H1629" i="7" s="1"/>
  <c r="M1625" i="7"/>
  <c r="N1625" i="7" s="1"/>
  <c r="E1620" i="7"/>
  <c r="A1622" i="7"/>
  <c r="A1621" i="7"/>
  <c r="E1621" i="7" s="1"/>
  <c r="H1591" i="7"/>
  <c r="H1587" i="7"/>
  <c r="H1586" i="7"/>
  <c r="E1585" i="7"/>
  <c r="H1585" i="7" s="1"/>
  <c r="H1542" i="7"/>
  <c r="H1541" i="7"/>
  <c r="E1540" i="7"/>
  <c r="H1540" i="7" s="1"/>
  <c r="H1546" i="7"/>
  <c r="E1798" i="7" l="1"/>
  <c r="E1622" i="7"/>
  <c r="C1622" i="7"/>
  <c r="C1621" i="7"/>
  <c r="C1842" i="7"/>
  <c r="E1842" i="7"/>
  <c r="H1495" i="7"/>
  <c r="H1404" i="7"/>
  <c r="H1364" i="7"/>
  <c r="H1265" i="7"/>
  <c r="E1171" i="7"/>
  <c r="H1171" i="7" s="1"/>
  <c r="E1126" i="7"/>
  <c r="H1126" i="7" s="1"/>
  <c r="E1034" i="7"/>
  <c r="H1034" i="7" s="1"/>
  <c r="E988" i="7"/>
  <c r="H988" i="7" s="1"/>
  <c r="E943" i="7"/>
  <c r="H943" i="7" s="1"/>
  <c r="E1311" i="7"/>
  <c r="H1311" i="7" s="1"/>
  <c r="E1359" i="7"/>
  <c r="E1080" i="7"/>
  <c r="H1080" i="7" s="1"/>
  <c r="L1025" i="7"/>
  <c r="L1021" i="7"/>
  <c r="L1022" i="7" s="1"/>
  <c r="E896" i="7" l="1"/>
  <c r="H896" i="7" s="1"/>
  <c r="A887" i="7"/>
  <c r="H887" i="7" s="1"/>
  <c r="I887" i="7" s="1"/>
  <c r="A839" i="7"/>
  <c r="H839" i="7" s="1"/>
  <c r="I839" i="7" s="1"/>
  <c r="E848" i="7"/>
  <c r="H848" i="7" s="1"/>
  <c r="N848" i="7"/>
  <c r="M849" i="7" s="1"/>
  <c r="H851" i="7"/>
  <c r="H850" i="7"/>
  <c r="E849" i="7"/>
  <c r="H849" i="7" s="1"/>
  <c r="C887" i="7" l="1"/>
  <c r="E887" i="7"/>
  <c r="C839" i="7"/>
  <c r="E839" i="7"/>
  <c r="H804" i="7"/>
  <c r="H803" i="7"/>
  <c r="E802" i="7"/>
  <c r="H802" i="7" s="1"/>
  <c r="E801" i="7"/>
  <c r="H801" i="7" s="1"/>
  <c r="E705" i="7"/>
  <c r="F743" i="7"/>
  <c r="E752" i="7" s="1"/>
  <c r="H752" i="7" s="1"/>
  <c r="L745" i="7"/>
  <c r="M716" i="7" l="1"/>
  <c r="H711" i="7"/>
  <c r="L732" i="7"/>
  <c r="M698" i="7"/>
  <c r="F695" i="7"/>
  <c r="E704" i="7" s="1"/>
  <c r="H704" i="7" s="1"/>
  <c r="H705" i="7"/>
  <c r="A695" i="7" l="1"/>
  <c r="H2490" i="7"/>
  <c r="C2017" i="7"/>
  <c r="E1998" i="7"/>
  <c r="C1998" i="7"/>
  <c r="H1975" i="7"/>
  <c r="C1975" i="7"/>
  <c r="E1957" i="7"/>
  <c r="C1957" i="7"/>
  <c r="H1934" i="7"/>
  <c r="C1934" i="7"/>
  <c r="E1917" i="7"/>
  <c r="C1917" i="7"/>
  <c r="E1876" i="7"/>
  <c r="C1876" i="7"/>
  <c r="H1894" i="7"/>
  <c r="C1894" i="7"/>
  <c r="C1853" i="7"/>
  <c r="H1841" i="7"/>
  <c r="I1841" i="7" s="1"/>
  <c r="E1841" i="7"/>
  <c r="C1841" i="7"/>
  <c r="H1840" i="7"/>
  <c r="I1840" i="7" s="1"/>
  <c r="E1840" i="7"/>
  <c r="C1840" i="7"/>
  <c r="H1797" i="7"/>
  <c r="I1797" i="7" s="1"/>
  <c r="E1797" i="7"/>
  <c r="C1797" i="7"/>
  <c r="H1770" i="7"/>
  <c r="C1770" i="7"/>
  <c r="H1753" i="7"/>
  <c r="I1753" i="7" s="1"/>
  <c r="E1753" i="7"/>
  <c r="C1753" i="7"/>
  <c r="F1710" i="7"/>
  <c r="H1621" i="7"/>
  <c r="I1621" i="7" s="1"/>
  <c r="H1620" i="7"/>
  <c r="C1620" i="7"/>
  <c r="F1620" i="7"/>
  <c r="M1619" i="7"/>
  <c r="P1620" i="7" s="1"/>
  <c r="E1619" i="7"/>
  <c r="C1619" i="7"/>
  <c r="H1619" i="7"/>
  <c r="H1576" i="7"/>
  <c r="I1576" i="7" s="1"/>
  <c r="E1576" i="7"/>
  <c r="C1576" i="7"/>
  <c r="I1593" i="7"/>
  <c r="I1592" i="7"/>
  <c r="C1591" i="7"/>
  <c r="E1575" i="7"/>
  <c r="C1575" i="7"/>
  <c r="H1574" i="7"/>
  <c r="I1574" i="7" s="1"/>
  <c r="E1574" i="7"/>
  <c r="C1574" i="7"/>
  <c r="E1573" i="7"/>
  <c r="F1568" i="7"/>
  <c r="E1568" i="7"/>
  <c r="C1568" i="7"/>
  <c r="F1567" i="7"/>
  <c r="E1567" i="7"/>
  <c r="C1567" i="7"/>
  <c r="I1548" i="7"/>
  <c r="I1547" i="7"/>
  <c r="C1546" i="7"/>
  <c r="E1530" i="7"/>
  <c r="C1530" i="7"/>
  <c r="H1529" i="7"/>
  <c r="I1529" i="7" s="1"/>
  <c r="E1529" i="7"/>
  <c r="C1529" i="7"/>
  <c r="F1523" i="7"/>
  <c r="E1523" i="7"/>
  <c r="C1523" i="7"/>
  <c r="F1522" i="7"/>
  <c r="E1522" i="7"/>
  <c r="C1522" i="7"/>
  <c r="C1500" i="7"/>
  <c r="H1409" i="7"/>
  <c r="F1396" i="7"/>
  <c r="H1396" i="7"/>
  <c r="E1396" i="7"/>
  <c r="C1396" i="7"/>
  <c r="F1393" i="7"/>
  <c r="F1392" i="7"/>
  <c r="F1341" i="7"/>
  <c r="E1341" i="7"/>
  <c r="C1341" i="7"/>
  <c r="H1318" i="7"/>
  <c r="F1300" i="7"/>
  <c r="F1299" i="7"/>
  <c r="F1305" i="7"/>
  <c r="E1305" i="7"/>
  <c r="C1305" i="7"/>
  <c r="F1304" i="7"/>
  <c r="E1312" i="7" s="1"/>
  <c r="H1312" i="7" s="1"/>
  <c r="E1304" i="7"/>
  <c r="F1293" i="7"/>
  <c r="E1293" i="7"/>
  <c r="C1293" i="7"/>
  <c r="H1303" i="7"/>
  <c r="I1303" i="7" s="1"/>
  <c r="E1303" i="7"/>
  <c r="C1303" i="7"/>
  <c r="H1270" i="7"/>
  <c r="F1255" i="7"/>
  <c r="C1270" i="7"/>
  <c r="F1258" i="7"/>
  <c r="H1258" i="7"/>
  <c r="E1258" i="7"/>
  <c r="C1258" i="7"/>
  <c r="F1257" i="7"/>
  <c r="H1257" i="7"/>
  <c r="H1256" i="7"/>
  <c r="H1255" i="7"/>
  <c r="E1257" i="7"/>
  <c r="C1257" i="7"/>
  <c r="F1256" i="7"/>
  <c r="E1256" i="7"/>
  <c r="C1256" i="7"/>
  <c r="F1253" i="7"/>
  <c r="F1249" i="7"/>
  <c r="H1225" i="7"/>
  <c r="F1209" i="7"/>
  <c r="E1219" i="7" s="1"/>
  <c r="H1219" i="7" s="1"/>
  <c r="E1209" i="7"/>
  <c r="C1209" i="7"/>
  <c r="H1207" i="7"/>
  <c r="I1207" i="7" s="1"/>
  <c r="E1207" i="7"/>
  <c r="C1207" i="7"/>
  <c r="F1201" i="7"/>
  <c r="F1206" i="7"/>
  <c r="E1202" i="7"/>
  <c r="C1202" i="7"/>
  <c r="O1201" i="7"/>
  <c r="E1201" i="7"/>
  <c r="C1201" i="7"/>
  <c r="C1225" i="7"/>
  <c r="H1208" i="7"/>
  <c r="I1208" i="7" s="1"/>
  <c r="E1208" i="7"/>
  <c r="C1208" i="7"/>
  <c r="E1206" i="7"/>
  <c r="F1200" i="7"/>
  <c r="E1200" i="7"/>
  <c r="C1200" i="7"/>
  <c r="F1199" i="7"/>
  <c r="E1199" i="7"/>
  <c r="C1199" i="7"/>
  <c r="H1177" i="7"/>
  <c r="H1159" i="7"/>
  <c r="I1159" i="7" s="1"/>
  <c r="E1159" i="7"/>
  <c r="C1159" i="7"/>
  <c r="F1160" i="7"/>
  <c r="E1173" i="7" s="1"/>
  <c r="H1114" i="7"/>
  <c r="I1114" i="7" s="1"/>
  <c r="H1132" i="7"/>
  <c r="C1132" i="7"/>
  <c r="H1131" i="7"/>
  <c r="C1131" i="7"/>
  <c r="E1117" i="7"/>
  <c r="C1117" i="7"/>
  <c r="E1116" i="7"/>
  <c r="C1116" i="7"/>
  <c r="E1115" i="7"/>
  <c r="C1115" i="7"/>
  <c r="E1114" i="7"/>
  <c r="C1114" i="7"/>
  <c r="A1110" i="7"/>
  <c r="E1109" i="7"/>
  <c r="C1109" i="7"/>
  <c r="A1108" i="7"/>
  <c r="G1108" i="7" s="1"/>
  <c r="H1108" i="7" s="1"/>
  <c r="A1107" i="7"/>
  <c r="F1107" i="7" s="1"/>
  <c r="H1117" i="7"/>
  <c r="I1117" i="7" s="1"/>
  <c r="E1071" i="7"/>
  <c r="C1071" i="7"/>
  <c r="E1070" i="7"/>
  <c r="C1070" i="7"/>
  <c r="H1086" i="7"/>
  <c r="H1085" i="7"/>
  <c r="C1086" i="7"/>
  <c r="C1085" i="7"/>
  <c r="E35" i="5"/>
  <c r="G2040" i="7" s="1"/>
  <c r="H2040" i="7" s="1"/>
  <c r="E33" i="5"/>
  <c r="E32" i="5"/>
  <c r="E24" i="5"/>
  <c r="G1341" i="7" s="1"/>
  <c r="E23" i="5"/>
  <c r="E10" i="5"/>
  <c r="E6" i="5"/>
  <c r="E11" i="5"/>
  <c r="G1109" i="7" s="1"/>
  <c r="H1109" i="7" s="1"/>
  <c r="E1069" i="7"/>
  <c r="C1069" i="7"/>
  <c r="E1068" i="7"/>
  <c r="C1068" i="7"/>
  <c r="H1068" i="7"/>
  <c r="C1039" i="7"/>
  <c r="C1040" i="7"/>
  <c r="H1115" i="7"/>
  <c r="I1115" i="7" s="1"/>
  <c r="C993" i="7"/>
  <c r="H976" i="7"/>
  <c r="E976" i="7"/>
  <c r="C976" i="7"/>
  <c r="C948" i="7"/>
  <c r="H934" i="7"/>
  <c r="I934" i="7" s="1"/>
  <c r="E934" i="7"/>
  <c r="C934" i="7"/>
  <c r="H933" i="7"/>
  <c r="I933" i="7" s="1"/>
  <c r="E933" i="7"/>
  <c r="C933" i="7"/>
  <c r="H931" i="7"/>
  <c r="E931" i="7"/>
  <c r="C931" i="7"/>
  <c r="L783" i="7"/>
  <c r="O783" i="7" s="1"/>
  <c r="G783" i="7"/>
  <c r="E783" i="7"/>
  <c r="C783" i="7"/>
  <c r="L878" i="7"/>
  <c r="O878" i="7" s="1"/>
  <c r="F879" i="7"/>
  <c r="E879" i="7"/>
  <c r="C879" i="7"/>
  <c r="G878" i="7"/>
  <c r="E878" i="7"/>
  <c r="C878" i="7"/>
  <c r="H903" i="7"/>
  <c r="C903" i="7"/>
  <c r="F884" i="7"/>
  <c r="E886" i="7"/>
  <c r="C886" i="7"/>
  <c r="H885" i="7"/>
  <c r="I885" i="7" s="1"/>
  <c r="E885" i="7"/>
  <c r="C885" i="7"/>
  <c r="E884" i="7"/>
  <c r="H855" i="7"/>
  <c r="C855" i="7"/>
  <c r="H1530" i="7"/>
  <c r="I1530" i="7" s="1"/>
  <c r="F831" i="7"/>
  <c r="E831" i="7"/>
  <c r="C831" i="7"/>
  <c r="F784" i="7"/>
  <c r="E784" i="7"/>
  <c r="C784" i="7"/>
  <c r="F687" i="7"/>
  <c r="E687" i="7"/>
  <c r="C687" i="7"/>
  <c r="F735" i="7"/>
  <c r="E735" i="7"/>
  <c r="C735" i="7"/>
  <c r="E838" i="7"/>
  <c r="C838" i="7"/>
  <c r="H837" i="7"/>
  <c r="I837" i="7" s="1"/>
  <c r="E837" i="7"/>
  <c r="C837" i="7"/>
  <c r="E792" i="7"/>
  <c r="C792" i="7"/>
  <c r="E743" i="7"/>
  <c r="C743" i="7"/>
  <c r="E47" i="5"/>
  <c r="G1202" i="7" s="1"/>
  <c r="H1202" i="7" s="1"/>
  <c r="C808" i="7"/>
  <c r="E791" i="7"/>
  <c r="C791" i="7"/>
  <c r="H790" i="7"/>
  <c r="E790" i="7"/>
  <c r="C790" i="7"/>
  <c r="E789" i="7"/>
  <c r="H760" i="7"/>
  <c r="F740" i="7"/>
  <c r="C760" i="7"/>
  <c r="C711" i="7"/>
  <c r="H742" i="7"/>
  <c r="I742" i="7" s="1"/>
  <c r="E742" i="7"/>
  <c r="C742" i="7"/>
  <c r="F741" i="7"/>
  <c r="E741" i="7"/>
  <c r="C741" i="7"/>
  <c r="E740" i="7"/>
  <c r="H694" i="7"/>
  <c r="I694" i="7" s="1"/>
  <c r="E694" i="7"/>
  <c r="C694" i="7"/>
  <c r="H693" i="7"/>
  <c r="F693" i="7"/>
  <c r="E693" i="7"/>
  <c r="C693" i="7"/>
  <c r="F692" i="7"/>
  <c r="E692" i="7"/>
  <c r="A114" i="14"/>
  <c r="A113" i="14"/>
  <c r="A112" i="14"/>
  <c r="A111" i="14"/>
  <c r="A110" i="14"/>
  <c r="A109" i="14"/>
  <c r="A108" i="14"/>
  <c r="A107" i="14"/>
  <c r="A106" i="14"/>
  <c r="E836" i="7" s="1"/>
  <c r="J5" i="14"/>
  <c r="K5" i="14" s="1"/>
  <c r="J4" i="14"/>
  <c r="K4" i="14" s="1"/>
  <c r="J3" i="14"/>
  <c r="K3" i="14" s="1"/>
  <c r="I4" i="14"/>
  <c r="I3" i="14"/>
  <c r="E99" i="14"/>
  <c r="E98" i="14"/>
  <c r="C97" i="14"/>
  <c r="E97" i="14" s="1"/>
  <c r="C96" i="14"/>
  <c r="C95" i="14"/>
  <c r="E88" i="14"/>
  <c r="E87" i="14"/>
  <c r="C86" i="14"/>
  <c r="E86" i="14" s="1"/>
  <c r="C84" i="14"/>
  <c r="E77" i="14"/>
  <c r="E76" i="14"/>
  <c r="C75" i="14"/>
  <c r="E75" i="14" s="1"/>
  <c r="C73" i="14"/>
  <c r="C72" i="14"/>
  <c r="E64" i="14"/>
  <c r="C63" i="14"/>
  <c r="E63" i="14" s="1"/>
  <c r="B63" i="14"/>
  <c r="A63" i="14"/>
  <c r="C61" i="14"/>
  <c r="C60" i="14"/>
  <c r="D53" i="14"/>
  <c r="E53" i="14" s="1"/>
  <c r="A53" i="14"/>
  <c r="A41" i="14" s="1"/>
  <c r="C52" i="14"/>
  <c r="E52" i="14" s="1"/>
  <c r="L50" i="14"/>
  <c r="L55" i="14" s="1"/>
  <c r="C50" i="14"/>
  <c r="C49" i="14"/>
  <c r="C40" i="14"/>
  <c r="C39" i="14"/>
  <c r="C38" i="14"/>
  <c r="M36" i="14"/>
  <c r="C85" i="14" s="1"/>
  <c r="E31" i="14"/>
  <c r="E30" i="14"/>
  <c r="C29" i="14"/>
  <c r="E29" i="14" s="1"/>
  <c r="C28" i="14"/>
  <c r="C27" i="14"/>
  <c r="M26" i="14"/>
  <c r="C62" i="14" s="1"/>
  <c r="M23" i="14"/>
  <c r="C51" i="14" s="1"/>
  <c r="M20" i="14"/>
  <c r="C17" i="14" s="1"/>
  <c r="E20" i="14"/>
  <c r="E19" i="14"/>
  <c r="C18" i="14"/>
  <c r="E18" i="14" s="1"/>
  <c r="B18" i="14"/>
  <c r="A18" i="14"/>
  <c r="M16" i="14"/>
  <c r="C74" i="14" s="1"/>
  <c r="C16" i="14"/>
  <c r="C15" i="14"/>
  <c r="E10" i="14"/>
  <c r="D9" i="14"/>
  <c r="E9" i="14" s="1"/>
  <c r="C8" i="14"/>
  <c r="E8" i="14" s="1"/>
  <c r="C5" i="14"/>
  <c r="C4" i="14"/>
  <c r="G879" i="7" l="1"/>
  <c r="G735" i="7"/>
  <c r="G831" i="7"/>
  <c r="H831" i="7" s="1"/>
  <c r="G1957" i="7"/>
  <c r="H1957" i="7" s="1"/>
  <c r="G1293" i="7"/>
  <c r="H1293" i="7" s="1"/>
  <c r="G1110" i="7"/>
  <c r="H1110" i="7" s="1"/>
  <c r="G1200" i="7"/>
  <c r="H1200" i="7" s="1"/>
  <c r="G1876" i="7"/>
  <c r="H1876" i="7" s="1"/>
  <c r="E1314" i="7"/>
  <c r="H1314" i="7" s="1"/>
  <c r="E1313" i="7"/>
  <c r="H1313" i="7" s="1"/>
  <c r="E1266" i="7"/>
  <c r="H1266" i="7" s="1"/>
  <c r="E899" i="7"/>
  <c r="H899" i="7" s="1"/>
  <c r="E898" i="7"/>
  <c r="H898" i="7" s="1"/>
  <c r="E754" i="7"/>
  <c r="E755" i="7"/>
  <c r="H755" i="7" s="1"/>
  <c r="E707" i="7"/>
  <c r="H707" i="7" s="1"/>
  <c r="E706" i="7"/>
  <c r="H706" i="7" s="1"/>
  <c r="E1218" i="7"/>
  <c r="H1218" i="7" s="1"/>
  <c r="E1221" i="7"/>
  <c r="H1221" i="7" s="1"/>
  <c r="E1220" i="7"/>
  <c r="H1220" i="7" s="1"/>
  <c r="G1523" i="7"/>
  <c r="H1523" i="7" s="1"/>
  <c r="G687" i="7"/>
  <c r="H687" i="7" s="1"/>
  <c r="G784" i="7"/>
  <c r="H784" i="7" s="1"/>
  <c r="G1063" i="7"/>
  <c r="H1063" i="7" s="1"/>
  <c r="G1568" i="7"/>
  <c r="H1568" i="7" s="1"/>
  <c r="G1917" i="7"/>
  <c r="H1917" i="7" s="1"/>
  <c r="G1998" i="7"/>
  <c r="H1998" i="7" s="1"/>
  <c r="G2082" i="7"/>
  <c r="H2082" i="7" s="1"/>
  <c r="G2253" i="7"/>
  <c r="H2253" i="7" s="1"/>
  <c r="G2428" i="7"/>
  <c r="H2428" i="7" s="1"/>
  <c r="H886" i="7"/>
  <c r="I886" i="7" s="1"/>
  <c r="H3440" i="7"/>
  <c r="I3440" i="7" s="1"/>
  <c r="H1622" i="7"/>
  <c r="I1622" i="7" s="1"/>
  <c r="H1798" i="7"/>
  <c r="I1798" i="7" s="1"/>
  <c r="H1842" i="7"/>
  <c r="I1842" i="7" s="1"/>
  <c r="I5" i="14"/>
  <c r="D96" i="14" s="1"/>
  <c r="E96" i="14" s="1"/>
  <c r="H743" i="7"/>
  <c r="I743" i="7" s="1"/>
  <c r="H1069" i="7"/>
  <c r="I1069" i="7" s="1"/>
  <c r="H2435" i="7"/>
  <c r="I2435" i="7" s="1"/>
  <c r="I2439" i="7" s="1"/>
  <c r="H695" i="7"/>
  <c r="I695" i="7" s="1"/>
  <c r="E1172" i="7"/>
  <c r="H1172" i="7" s="1"/>
  <c r="H1173" i="7"/>
  <c r="E897" i="7"/>
  <c r="H897" i="7" s="1"/>
  <c r="I1588" i="7"/>
  <c r="H754" i="7"/>
  <c r="E753" i="7"/>
  <c r="H753" i="7" s="1"/>
  <c r="I1620" i="7"/>
  <c r="C695" i="7"/>
  <c r="E695" i="7"/>
  <c r="E1160" i="7"/>
  <c r="E1528" i="7"/>
  <c r="I1543" i="7"/>
  <c r="H1305" i="7"/>
  <c r="I1305" i="7" s="1"/>
  <c r="H1575" i="7"/>
  <c r="I1575" i="7" s="1"/>
  <c r="H1071" i="7"/>
  <c r="I1071" i="7" s="1"/>
  <c r="I1631" i="7"/>
  <c r="I1619" i="7"/>
  <c r="I1396" i="7"/>
  <c r="H1341" i="7"/>
  <c r="C1110" i="7"/>
  <c r="I1258" i="7"/>
  <c r="I1257" i="7"/>
  <c r="I1256" i="7"/>
  <c r="H741" i="7"/>
  <c r="I741" i="7" s="1"/>
  <c r="H791" i="7"/>
  <c r="I791" i="7" s="1"/>
  <c r="H838" i="7"/>
  <c r="I838" i="7" s="1"/>
  <c r="H1070" i="7"/>
  <c r="I1070" i="7" s="1"/>
  <c r="H1116" i="7"/>
  <c r="I1116" i="7" s="1"/>
  <c r="H1209" i="7"/>
  <c r="I1209" i="7" s="1"/>
  <c r="C1108" i="7"/>
  <c r="E1108" i="7"/>
  <c r="C1107" i="7"/>
  <c r="E1110" i="7"/>
  <c r="E1107" i="7"/>
  <c r="C1063" i="7"/>
  <c r="E1063" i="7"/>
  <c r="F878" i="7"/>
  <c r="H878" i="7" s="1"/>
  <c r="H792" i="7"/>
  <c r="I792" i="7" s="1"/>
  <c r="F783" i="7"/>
  <c r="H783" i="7" s="1"/>
  <c r="H879" i="7"/>
  <c r="H735" i="7"/>
  <c r="L693" i="7"/>
  <c r="I790" i="7"/>
  <c r="M693" i="7"/>
  <c r="I693" i="7"/>
  <c r="L53" i="14"/>
  <c r="L54" i="14"/>
  <c r="L3" i="14"/>
  <c r="D4" i="14" s="1"/>
  <c r="C7" i="14"/>
  <c r="L56" i="14"/>
  <c r="L4" i="14"/>
  <c r="L51" i="14"/>
  <c r="D40" i="14" l="1"/>
  <c r="E40" i="14" s="1"/>
  <c r="D7" i="14"/>
  <c r="E7" i="14" s="1"/>
  <c r="D74" i="14"/>
  <c r="E74" i="14" s="1"/>
  <c r="D28" i="14"/>
  <c r="E28" i="14" s="1"/>
  <c r="D62" i="14"/>
  <c r="E62" i="14" s="1"/>
  <c r="D17" i="14"/>
  <c r="E17" i="14" s="1"/>
  <c r="D85" i="14"/>
  <c r="E85" i="14" s="1"/>
  <c r="L5" i="14"/>
  <c r="D6" i="14" s="1"/>
  <c r="E6" i="14" s="1"/>
  <c r="D51" i="14"/>
  <c r="E51" i="14" s="1"/>
  <c r="N693" i="7"/>
  <c r="D15" i="14"/>
  <c r="E15" i="14" s="1"/>
  <c r="D5" i="14"/>
  <c r="E5" i="14" s="1"/>
  <c r="D84" i="14"/>
  <c r="E84" i="14" s="1"/>
  <c r="D95" i="14"/>
  <c r="E95" i="14" s="1"/>
  <c r="E101" i="14" s="1"/>
  <c r="E114" i="14" s="1"/>
  <c r="H1160" i="7" s="1"/>
  <c r="I1160" i="7" s="1"/>
  <c r="D27" i="14"/>
  <c r="E27" i="14" s="1"/>
  <c r="D72" i="14"/>
  <c r="E72" i="14" s="1"/>
  <c r="D49" i="14"/>
  <c r="D60" i="14" s="1"/>
  <c r="E60" i="14" s="1"/>
  <c r="D38" i="14"/>
  <c r="E38" i="14" s="1"/>
  <c r="D50" i="14"/>
  <c r="D61" i="14" s="1"/>
  <c r="E61" i="14" s="1"/>
  <c r="D16" i="14"/>
  <c r="E16" i="14" s="1"/>
  <c r="D73" i="14"/>
  <c r="E73" i="14" s="1"/>
  <c r="D39" i="14"/>
  <c r="E39" i="14" s="1"/>
  <c r="E4" i="14"/>
  <c r="E90" i="14" l="1"/>
  <c r="E113" i="14" s="1"/>
  <c r="E33" i="14"/>
  <c r="E108" i="14" s="1"/>
  <c r="E11" i="14"/>
  <c r="E106" i="14" s="1"/>
  <c r="E79" i="14"/>
  <c r="E112" i="14" s="1"/>
  <c r="E22" i="14"/>
  <c r="E107" i="14" s="1"/>
  <c r="E44" i="14"/>
  <c r="E109" i="14" s="1"/>
  <c r="E50" i="14"/>
  <c r="E49" i="14"/>
  <c r="E67" i="14"/>
  <c r="E111" i="14" s="1"/>
  <c r="H1206" i="7" l="1"/>
  <c r="I1206" i="7" s="1"/>
  <c r="H1304" i="7"/>
  <c r="I1304" i="7" s="1"/>
  <c r="E56" i="14"/>
  <c r="E110" i="14" s="1"/>
  <c r="H884" i="7"/>
  <c r="I884" i="7" s="1"/>
  <c r="H836" i="7"/>
  <c r="I836" i="7" s="1"/>
  <c r="H789" i="7"/>
  <c r="I789" i="7" s="1"/>
  <c r="H692" i="7"/>
  <c r="I692" i="7" s="1"/>
  <c r="H740" i="7"/>
  <c r="I740" i="7" s="1"/>
  <c r="H1528" i="7" l="1"/>
  <c r="I1528" i="7" s="1"/>
  <c r="I1537" i="7" s="1"/>
  <c r="H1573" i="7"/>
  <c r="I1573" i="7" s="1"/>
  <c r="I1582" i="7" s="1"/>
  <c r="F3596" i="7"/>
  <c r="F3550" i="7"/>
  <c r="F3511" i="7"/>
  <c r="F3471" i="7"/>
  <c r="F3428" i="7"/>
  <c r="I3370" i="7"/>
  <c r="I3369" i="7"/>
  <c r="L3368" i="7"/>
  <c r="C3368" i="7"/>
  <c r="H3364" i="7"/>
  <c r="E3363" i="7"/>
  <c r="H3363" i="7" s="1"/>
  <c r="A3354" i="7"/>
  <c r="E3354" i="7" s="1"/>
  <c r="A3353" i="7"/>
  <c r="E3353" i="7" s="1"/>
  <c r="A3352" i="7"/>
  <c r="H3352" i="7" s="1"/>
  <c r="I3352" i="7" s="1"/>
  <c r="A3351" i="7"/>
  <c r="E3351" i="7" s="1"/>
  <c r="A3345" i="7"/>
  <c r="F3345" i="7" s="1"/>
  <c r="F2864" i="7"/>
  <c r="E2866" i="7"/>
  <c r="E2865" i="7"/>
  <c r="I2891" i="7"/>
  <c r="I2890" i="7"/>
  <c r="C2889" i="7"/>
  <c r="H2884" i="7"/>
  <c r="I2886" i="7" s="1"/>
  <c r="I2876" i="7"/>
  <c r="A2871" i="7"/>
  <c r="E1104" i="7"/>
  <c r="E1103" i="7"/>
  <c r="F1102" i="7"/>
  <c r="F1056" i="7"/>
  <c r="E1058" i="7"/>
  <c r="E1057" i="7"/>
  <c r="I1133" i="7"/>
  <c r="H1127" i="7"/>
  <c r="A1119" i="7"/>
  <c r="I1087" i="7"/>
  <c r="H1081" i="7"/>
  <c r="I1068" i="7"/>
  <c r="I1077" i="7" s="1"/>
  <c r="A1064" i="7"/>
  <c r="G1064" i="7" s="1"/>
  <c r="H1064" i="7" s="1"/>
  <c r="A1062" i="7"/>
  <c r="C1062" i="7" s="1"/>
  <c r="A1061" i="7"/>
  <c r="E1061" i="7" s="1"/>
  <c r="E874" i="7"/>
  <c r="E873" i="7"/>
  <c r="F872" i="7"/>
  <c r="E827" i="7"/>
  <c r="E826" i="7"/>
  <c r="F825" i="7"/>
  <c r="E779" i="7"/>
  <c r="E778" i="7"/>
  <c r="F777" i="7"/>
  <c r="F728" i="7"/>
  <c r="E730" i="7"/>
  <c r="E729" i="7"/>
  <c r="F681" i="7"/>
  <c r="E683" i="7"/>
  <c r="E682" i="7"/>
  <c r="A647" i="7"/>
  <c r="E647" i="7" s="1"/>
  <c r="H659" i="7"/>
  <c r="I661" i="7" s="1"/>
  <c r="E638" i="7"/>
  <c r="E637" i="7"/>
  <c r="F636" i="7"/>
  <c r="H614" i="7"/>
  <c r="I616" i="7" s="1"/>
  <c r="A602" i="7"/>
  <c r="H602" i="7" s="1"/>
  <c r="I602" i="7" s="1"/>
  <c r="A597" i="7"/>
  <c r="F591" i="7"/>
  <c r="E593" i="7"/>
  <c r="E592" i="7"/>
  <c r="F546" i="7"/>
  <c r="E548" i="7"/>
  <c r="E547" i="7"/>
  <c r="I905" i="7"/>
  <c r="I904" i="7"/>
  <c r="I900" i="7"/>
  <c r="I893" i="7"/>
  <c r="F877" i="7"/>
  <c r="E877" i="7"/>
  <c r="C877" i="7"/>
  <c r="I857" i="7"/>
  <c r="I856" i="7"/>
  <c r="I852" i="7"/>
  <c r="I845" i="7"/>
  <c r="F830" i="7"/>
  <c r="E830" i="7"/>
  <c r="C830" i="7"/>
  <c r="I810" i="7"/>
  <c r="I809" i="7"/>
  <c r="I805" i="7"/>
  <c r="I798" i="7"/>
  <c r="F782" i="7"/>
  <c r="E782" i="7"/>
  <c r="C782" i="7"/>
  <c r="I762" i="7"/>
  <c r="I761" i="7"/>
  <c r="I757" i="7"/>
  <c r="I749" i="7"/>
  <c r="G734" i="7"/>
  <c r="H734" i="7" s="1"/>
  <c r="E734" i="7"/>
  <c r="C734" i="7"/>
  <c r="F733" i="7"/>
  <c r="E733" i="7"/>
  <c r="C733" i="7"/>
  <c r="I713" i="7"/>
  <c r="I712" i="7"/>
  <c r="I708" i="7"/>
  <c r="I701" i="7"/>
  <c r="F686" i="7"/>
  <c r="E686" i="7"/>
  <c r="C686" i="7"/>
  <c r="I666" i="7"/>
  <c r="I665" i="7"/>
  <c r="C664" i="7"/>
  <c r="F641" i="7"/>
  <c r="E641" i="7"/>
  <c r="C641" i="7"/>
  <c r="I621" i="7"/>
  <c r="I620" i="7"/>
  <c r="C619" i="7"/>
  <c r="I610" i="7"/>
  <c r="I606" i="7"/>
  <c r="I605" i="7"/>
  <c r="F596" i="7"/>
  <c r="E596" i="7"/>
  <c r="C596" i="7"/>
  <c r="I576" i="7"/>
  <c r="I575" i="7"/>
  <c r="C574" i="7"/>
  <c r="I571" i="7"/>
  <c r="I559" i="7"/>
  <c r="A559" i="7"/>
  <c r="A558" i="7"/>
  <c r="A557" i="7"/>
  <c r="I557" i="7" s="1"/>
  <c r="F551" i="7"/>
  <c r="E551" i="7"/>
  <c r="C551" i="7"/>
  <c r="E457" i="7"/>
  <c r="F455" i="7"/>
  <c r="E456" i="7"/>
  <c r="I485" i="7"/>
  <c r="I484" i="7"/>
  <c r="L483" i="7"/>
  <c r="C483" i="7"/>
  <c r="I480" i="7"/>
  <c r="I466" i="7"/>
  <c r="I475" i="7" s="1"/>
  <c r="F460" i="7"/>
  <c r="E460" i="7"/>
  <c r="C460" i="7"/>
  <c r="H3351" i="7" l="1"/>
  <c r="I3351" i="7" s="1"/>
  <c r="I3365" i="7"/>
  <c r="C3351" i="7"/>
  <c r="H3353" i="7"/>
  <c r="I3353" i="7" s="1"/>
  <c r="C3354" i="7"/>
  <c r="C3345" i="7"/>
  <c r="C3352" i="7"/>
  <c r="H3354" i="7"/>
  <c r="I3354" i="7" s="1"/>
  <c r="E3345" i="7"/>
  <c r="E3352" i="7"/>
  <c r="C3353" i="7"/>
  <c r="I1128" i="7"/>
  <c r="I2877" i="7"/>
  <c r="I2881" i="7" s="1"/>
  <c r="C1061" i="7"/>
  <c r="I1082" i="7"/>
  <c r="F1061" i="7"/>
  <c r="E1064" i="7"/>
  <c r="E1062" i="7"/>
  <c r="G1062" i="7"/>
  <c r="H1062" i="7" s="1"/>
  <c r="I1119" i="7"/>
  <c r="I1123" i="7" s="1"/>
  <c r="C1064" i="7"/>
  <c r="H647" i="7"/>
  <c r="I647" i="7" s="1"/>
  <c r="I656" i="7" s="1"/>
  <c r="C647" i="7"/>
  <c r="I603" i="7"/>
  <c r="C597" i="7"/>
  <c r="E597" i="7"/>
  <c r="I608" i="7"/>
  <c r="I604" i="7"/>
  <c r="E602" i="7"/>
  <c r="I609" i="7"/>
  <c r="I607" i="7"/>
  <c r="C602" i="7"/>
  <c r="I558" i="7"/>
  <c r="I566" i="7" s="1"/>
  <c r="I3360" i="7" l="1"/>
  <c r="I611" i="7"/>
  <c r="J9" i="13" l="1"/>
  <c r="J9" i="10"/>
  <c r="A2390" i="7" l="1"/>
  <c r="A2347" i="7"/>
  <c r="E3574" i="7" l="1"/>
  <c r="E3573" i="7"/>
  <c r="M1360" i="7"/>
  <c r="G21" i="13" l="1"/>
  <c r="G20" i="13"/>
  <c r="G16" i="13"/>
  <c r="G17" i="13" s="1"/>
  <c r="G12" i="13"/>
  <c r="G22" i="13" l="1"/>
  <c r="G13" i="13"/>
  <c r="M35" i="10" l="1"/>
  <c r="K36" i="10" l="1"/>
  <c r="K35" i="10"/>
  <c r="A2786" i="7" l="1"/>
  <c r="C2786" i="7" s="1"/>
  <c r="A2787" i="7"/>
  <c r="H2787" i="7" s="1"/>
  <c r="I2787" i="7" s="1"/>
  <c r="A2785" i="7"/>
  <c r="C2785" i="7" s="1"/>
  <c r="E2656" i="7"/>
  <c r="E2703" i="7"/>
  <c r="H2703" i="7" s="1"/>
  <c r="E2751" i="7"/>
  <c r="H2751" i="7" s="1"/>
  <c r="L2798" i="7"/>
  <c r="M2798" i="7" s="1"/>
  <c r="A2784" i="7"/>
  <c r="H2784" i="7" s="1"/>
  <c r="A2746" i="7"/>
  <c r="H2746" i="7" s="1"/>
  <c r="I2746" i="7" s="1"/>
  <c r="A2745" i="7"/>
  <c r="H2745" i="7" s="1"/>
  <c r="I2745" i="7" s="1"/>
  <c r="A2744" i="7"/>
  <c r="E2744" i="7" s="1"/>
  <c r="A2743" i="7"/>
  <c r="H2743" i="7" s="1"/>
  <c r="I2743" i="7" s="1"/>
  <c r="A2742" i="7"/>
  <c r="C2742" i="7" s="1"/>
  <c r="A2741" i="7"/>
  <c r="H2741" i="7" s="1"/>
  <c r="I2741" i="7" s="1"/>
  <c r="A2740" i="7"/>
  <c r="H2740" i="7" s="1"/>
  <c r="I2740" i="7" s="1"/>
  <c r="A2739" i="7"/>
  <c r="H2739" i="7" s="1"/>
  <c r="I2739" i="7" s="1"/>
  <c r="A2738" i="7"/>
  <c r="H2738" i="7" s="1"/>
  <c r="I2738" i="7" s="1"/>
  <c r="A2737" i="7"/>
  <c r="C2737" i="7" s="1"/>
  <c r="A2736" i="7"/>
  <c r="C2756" i="7"/>
  <c r="A2699" i="7"/>
  <c r="H2699" i="7" s="1"/>
  <c r="I2699" i="7" s="1"/>
  <c r="A2698" i="7"/>
  <c r="H2698" i="7" s="1"/>
  <c r="I2698" i="7" s="1"/>
  <c r="A2697" i="7"/>
  <c r="E2697" i="7" s="1"/>
  <c r="A2696" i="7"/>
  <c r="H2696" i="7" s="1"/>
  <c r="I2696" i="7" s="1"/>
  <c r="A2695" i="7"/>
  <c r="H2695" i="7" s="1"/>
  <c r="I2695" i="7" s="1"/>
  <c r="A2694" i="7"/>
  <c r="H2694" i="7" s="1"/>
  <c r="I2694" i="7" s="1"/>
  <c r="A2693" i="7"/>
  <c r="H2693" i="7" s="1"/>
  <c r="I2693" i="7" s="1"/>
  <c r="A2692" i="7"/>
  <c r="C2692" i="7" s="1"/>
  <c r="A2691" i="7"/>
  <c r="H2691" i="7" s="1"/>
  <c r="I2691" i="7" s="1"/>
  <c r="A2690" i="7"/>
  <c r="C2690" i="7" s="1"/>
  <c r="A2689" i="7"/>
  <c r="A2651" i="7"/>
  <c r="E2651" i="7" s="1"/>
  <c r="A2650" i="7"/>
  <c r="E2650" i="7" s="1"/>
  <c r="A2649" i="7"/>
  <c r="E2649" i="7" s="1"/>
  <c r="A2648" i="7"/>
  <c r="C2648" i="7" s="1"/>
  <c r="A2647" i="7"/>
  <c r="H2647" i="7" s="1"/>
  <c r="I2647" i="7" s="1"/>
  <c r="A2646" i="7"/>
  <c r="H2646" i="7" s="1"/>
  <c r="I2646" i="7" s="1"/>
  <c r="A2645" i="7"/>
  <c r="A2644" i="7"/>
  <c r="A2643" i="7"/>
  <c r="A2642" i="7"/>
  <c r="A2641" i="7"/>
  <c r="L2648" i="7"/>
  <c r="K2647" i="7"/>
  <c r="L2647" i="7" s="1"/>
  <c r="L2643" i="7"/>
  <c r="L2644" i="7"/>
  <c r="L2645" i="7"/>
  <c r="L2646" i="7"/>
  <c r="L2649" i="7"/>
  <c r="L2650" i="7"/>
  <c r="L2651" i="7"/>
  <c r="L2642" i="7"/>
  <c r="L2641" i="7"/>
  <c r="I2652" i="7"/>
  <c r="E2608" i="7"/>
  <c r="A2601" i="7"/>
  <c r="E2528" i="7"/>
  <c r="A2561" i="7"/>
  <c r="A2513" i="7"/>
  <c r="G2513" i="7" s="1"/>
  <c r="H2513" i="7" s="1"/>
  <c r="A2470" i="7"/>
  <c r="G2470" i="7" s="1"/>
  <c r="H2470" i="7" s="1"/>
  <c r="K2521" i="7"/>
  <c r="A2524" i="7"/>
  <c r="H2524" i="7" s="1"/>
  <c r="I2524" i="7" s="1"/>
  <c r="A2477" i="7"/>
  <c r="H2477" i="7" s="1"/>
  <c r="I2477" i="7" s="1"/>
  <c r="A2520" i="7"/>
  <c r="H2520" i="7" s="1"/>
  <c r="I2520" i="7" s="1"/>
  <c r="A2519" i="7"/>
  <c r="H2519" i="7" s="1"/>
  <c r="I2519" i="7" s="1"/>
  <c r="A2523" i="7"/>
  <c r="C2523" i="7" s="1"/>
  <c r="A2522" i="7"/>
  <c r="H2522" i="7" s="1"/>
  <c r="I2522" i="7" s="1"/>
  <c r="A2521" i="7"/>
  <c r="H2521" i="7" s="1"/>
  <c r="I2521" i="7" s="1"/>
  <c r="A2518" i="7"/>
  <c r="H2518" i="7" s="1"/>
  <c r="I2518" i="7" s="1"/>
  <c r="A2480" i="7"/>
  <c r="H2480" i="7" s="1"/>
  <c r="I2480" i="7" s="1"/>
  <c r="A2479" i="7"/>
  <c r="H2479" i="7" s="1"/>
  <c r="I2479" i="7" s="1"/>
  <c r="A2478" i="7"/>
  <c r="H2478" i="7" s="1"/>
  <c r="I2478" i="7" s="1"/>
  <c r="A2476" i="7"/>
  <c r="H2476" i="7" s="1"/>
  <c r="K2488" i="7"/>
  <c r="A2481" i="7"/>
  <c r="E2481" i="7" s="1"/>
  <c r="C2847" i="7"/>
  <c r="H2842" i="7"/>
  <c r="A2831" i="7"/>
  <c r="A2832" i="7"/>
  <c r="A2830" i="7"/>
  <c r="H2832" i="7" l="1"/>
  <c r="I2832" i="7" s="1"/>
  <c r="C2832" i="7"/>
  <c r="E2832" i="7"/>
  <c r="E2830" i="7"/>
  <c r="H2830" i="7"/>
  <c r="I2830" i="7" s="1"/>
  <c r="C2830" i="7"/>
  <c r="H2831" i="7"/>
  <c r="I2831" i="7" s="1"/>
  <c r="C2831" i="7"/>
  <c r="E2831" i="7"/>
  <c r="C2787" i="7"/>
  <c r="E2787" i="7"/>
  <c r="E2786" i="7"/>
  <c r="E2785" i="7"/>
  <c r="H2786" i="7"/>
  <c r="I2786" i="7" s="1"/>
  <c r="H2785" i="7"/>
  <c r="I2785" i="7" s="1"/>
  <c r="E2742" i="7"/>
  <c r="H2742" i="7"/>
  <c r="I2742" i="7" s="1"/>
  <c r="H2737" i="7"/>
  <c r="I2737" i="7" s="1"/>
  <c r="E2737" i="7"/>
  <c r="H2744" i="7"/>
  <c r="I2744" i="7" s="1"/>
  <c r="C2740" i="7"/>
  <c r="E2740" i="7"/>
  <c r="C2745" i="7"/>
  <c r="C2738" i="7"/>
  <c r="E2745" i="7"/>
  <c r="E2738" i="7"/>
  <c r="C2743" i="7"/>
  <c r="C2736" i="7"/>
  <c r="E2743" i="7"/>
  <c r="E2736" i="7"/>
  <c r="C2741" i="7"/>
  <c r="E2741" i="7"/>
  <c r="C2746" i="7"/>
  <c r="C2739" i="7"/>
  <c r="E2746" i="7"/>
  <c r="E2739" i="7"/>
  <c r="C2744" i="7"/>
  <c r="E2692" i="7"/>
  <c r="H2692" i="7"/>
  <c r="I2692" i="7" s="1"/>
  <c r="C2650" i="7"/>
  <c r="H2650" i="7"/>
  <c r="I2650" i="7" s="1"/>
  <c r="E2699" i="7"/>
  <c r="H2651" i="7"/>
  <c r="I2651" i="7" s="1"/>
  <c r="H2697" i="7"/>
  <c r="I2697" i="7" s="1"/>
  <c r="L2652" i="7"/>
  <c r="C2697" i="7"/>
  <c r="E2690" i="7"/>
  <c r="C2695" i="7"/>
  <c r="H2690" i="7"/>
  <c r="I2690" i="7" s="1"/>
  <c r="E2695" i="7"/>
  <c r="C2693" i="7"/>
  <c r="E2693" i="7"/>
  <c r="C2698" i="7"/>
  <c r="C2691" i="7"/>
  <c r="E2698" i="7"/>
  <c r="E2691" i="7"/>
  <c r="C2696" i="7"/>
  <c r="C2689" i="7"/>
  <c r="E2696" i="7"/>
  <c r="E2689" i="7"/>
  <c r="C2694" i="7"/>
  <c r="E2694" i="7"/>
  <c r="C2699" i="7"/>
  <c r="E2647" i="7"/>
  <c r="C2651" i="7"/>
  <c r="C2649" i="7"/>
  <c r="H2649" i="7"/>
  <c r="I2649" i="7" s="1"/>
  <c r="H2648" i="7"/>
  <c r="I2648" i="7" s="1"/>
  <c r="E2648" i="7"/>
  <c r="C2647" i="7"/>
  <c r="E2646" i="7"/>
  <c r="C2646" i="7"/>
  <c r="H2481" i="7"/>
  <c r="I2481" i="7" s="1"/>
  <c r="C2481" i="7"/>
  <c r="C2513" i="7"/>
  <c r="E2513" i="7"/>
  <c r="C2470" i="7"/>
  <c r="E2470" i="7"/>
  <c r="C2520" i="7"/>
  <c r="E2520" i="7"/>
  <c r="C2519" i="7"/>
  <c r="E2519" i="7"/>
  <c r="H2523" i="7"/>
  <c r="I2523" i="7" s="1"/>
  <c r="E2523" i="7"/>
  <c r="C2521" i="7"/>
  <c r="E2521" i="7"/>
  <c r="C2524" i="7"/>
  <c r="E2524" i="7"/>
  <c r="C2522" i="7"/>
  <c r="E2522" i="7"/>
  <c r="C2518" i="7"/>
  <c r="E2518" i="7"/>
  <c r="C2480" i="7"/>
  <c r="E2480" i="7"/>
  <c r="E2479" i="7"/>
  <c r="C2479" i="7"/>
  <c r="E2478" i="7"/>
  <c r="C2478" i="7"/>
  <c r="E2476" i="7"/>
  <c r="C2477" i="7"/>
  <c r="E2477" i="7"/>
  <c r="F3611" i="7"/>
  <c r="F3610" i="7"/>
  <c r="E3618" i="7" s="1"/>
  <c r="F3609" i="7"/>
  <c r="E3617" i="7" s="1"/>
  <c r="F3608" i="7"/>
  <c r="E3616" i="7" s="1"/>
  <c r="H3616" i="7" s="1"/>
  <c r="E3619" i="7"/>
  <c r="H3619" i="7" s="1"/>
  <c r="A3612" i="7"/>
  <c r="H3612" i="7" s="1"/>
  <c r="I3612" i="7" s="1"/>
  <c r="A3611" i="7"/>
  <c r="H3611" i="7" s="1"/>
  <c r="A3610" i="7"/>
  <c r="E3610" i="7" s="1"/>
  <c r="A3609" i="7"/>
  <c r="C3609" i="7" s="1"/>
  <c r="A3608" i="7"/>
  <c r="C3608" i="7" s="1"/>
  <c r="A3566" i="7"/>
  <c r="H3566" i="7" s="1"/>
  <c r="I3566" i="7" s="1"/>
  <c r="A3565" i="7"/>
  <c r="A3564" i="7"/>
  <c r="A3563" i="7"/>
  <c r="A3562" i="7"/>
  <c r="F3602" i="7"/>
  <c r="A3604" i="7"/>
  <c r="G3604" i="7" s="1"/>
  <c r="H3604" i="7" s="1"/>
  <c r="A3603" i="7"/>
  <c r="G3603" i="7" s="1"/>
  <c r="H3603" i="7" s="1"/>
  <c r="A3602" i="7"/>
  <c r="E3602" i="7" s="1"/>
  <c r="A3558" i="7"/>
  <c r="G3558" i="7" s="1"/>
  <c r="H3558" i="7" s="1"/>
  <c r="A3557" i="7"/>
  <c r="C3557" i="7" s="1"/>
  <c r="A3556" i="7"/>
  <c r="C3556" i="7" s="1"/>
  <c r="E3597" i="7"/>
  <c r="E3598" i="7"/>
  <c r="E3575" i="7"/>
  <c r="H3575" i="7" s="1"/>
  <c r="H3574" i="7"/>
  <c r="H3573" i="7"/>
  <c r="E3572" i="7"/>
  <c r="H3572" i="7" s="1"/>
  <c r="F3556" i="7"/>
  <c r="E3552" i="7"/>
  <c r="E3551" i="7"/>
  <c r="H3618" i="7" l="1"/>
  <c r="H3617" i="7"/>
  <c r="I3611" i="7"/>
  <c r="E3557" i="7"/>
  <c r="E3608" i="7"/>
  <c r="H3608" i="7"/>
  <c r="I3608" i="7" s="1"/>
  <c r="C3610" i="7"/>
  <c r="H3610" i="7"/>
  <c r="I3610" i="7" s="1"/>
  <c r="G3557" i="7"/>
  <c r="H3557" i="7" s="1"/>
  <c r="C3611" i="7"/>
  <c r="E3611" i="7"/>
  <c r="E3609" i="7"/>
  <c r="H3609" i="7"/>
  <c r="I3609" i="7" s="1"/>
  <c r="C3612" i="7"/>
  <c r="E3612" i="7"/>
  <c r="C3603" i="7"/>
  <c r="E3603" i="7"/>
  <c r="C3604" i="7"/>
  <c r="C3602" i="7"/>
  <c r="E3604" i="7"/>
  <c r="E3556" i="7"/>
  <c r="C3566" i="7"/>
  <c r="C3558" i="7"/>
  <c r="E3558" i="7"/>
  <c r="E3566" i="7"/>
  <c r="E3528" i="7" l="1"/>
  <c r="A3522" i="7"/>
  <c r="E3513" i="7"/>
  <c r="E3512" i="7"/>
  <c r="A3482" i="7"/>
  <c r="E3473" i="7"/>
  <c r="E3472" i="7"/>
  <c r="L3454" i="7"/>
  <c r="E3430" i="7" l="1"/>
  <c r="E3429" i="7"/>
  <c r="I3625" i="7"/>
  <c r="I3624" i="7"/>
  <c r="C3623" i="7"/>
  <c r="I3613" i="7"/>
  <c r="A3601" i="7"/>
  <c r="C3601" i="7" s="1"/>
  <c r="I3581" i="7"/>
  <c r="I3580" i="7"/>
  <c r="L3579" i="7"/>
  <c r="C3579" i="7"/>
  <c r="H3565" i="7"/>
  <c r="I3565" i="7" s="1"/>
  <c r="E3564" i="7"/>
  <c r="H3563" i="7"/>
  <c r="I3563" i="7" s="1"/>
  <c r="H3562" i="7"/>
  <c r="I3562" i="7" s="1"/>
  <c r="A3555" i="7"/>
  <c r="C3555" i="7" s="1"/>
  <c r="I3535" i="7"/>
  <c r="I3534" i="7"/>
  <c r="L3533" i="7"/>
  <c r="C3533" i="7"/>
  <c r="H3529" i="7"/>
  <c r="H3528" i="7"/>
  <c r="A3524" i="7"/>
  <c r="H3524" i="7" s="1"/>
  <c r="I3524" i="7" s="1"/>
  <c r="A3523" i="7"/>
  <c r="E3523" i="7" s="1"/>
  <c r="H3522" i="7"/>
  <c r="I3522" i="7" s="1"/>
  <c r="A3516" i="7"/>
  <c r="E3516" i="7" s="1"/>
  <c r="I3496" i="7"/>
  <c r="I3495" i="7"/>
  <c r="C3494" i="7"/>
  <c r="H3490" i="7"/>
  <c r="H3489" i="7"/>
  <c r="A3484" i="7"/>
  <c r="C3484" i="7" s="1"/>
  <c r="A3483" i="7"/>
  <c r="C3483" i="7" s="1"/>
  <c r="H3482" i="7"/>
  <c r="I3482" i="7" s="1"/>
  <c r="F3476" i="7"/>
  <c r="E3476" i="7"/>
  <c r="C3476" i="7"/>
  <c r="I3456" i="7"/>
  <c r="I3455" i="7"/>
  <c r="C3454" i="7"/>
  <c r="H3450" i="7"/>
  <c r="H3449" i="7"/>
  <c r="A3433" i="7"/>
  <c r="C3433" i="7" s="1"/>
  <c r="E3276" i="7"/>
  <c r="A3224" i="7"/>
  <c r="A3223" i="7"/>
  <c r="A3141" i="7"/>
  <c r="A3102" i="7"/>
  <c r="C3102" i="7" s="1"/>
  <c r="A3099" i="7"/>
  <c r="A3098" i="7"/>
  <c r="E3524" i="7" l="1"/>
  <c r="H3523" i="7"/>
  <c r="I3523" i="7" s="1"/>
  <c r="I3525" i="7" s="1"/>
  <c r="I3451" i="7"/>
  <c r="I3491" i="7"/>
  <c r="I3530" i="7"/>
  <c r="C3563" i="7"/>
  <c r="C3522" i="7"/>
  <c r="C3565" i="7"/>
  <c r="E3522" i="7"/>
  <c r="E3565" i="7"/>
  <c r="E3563" i="7"/>
  <c r="F3516" i="7"/>
  <c r="H3484" i="7"/>
  <c r="I3484" i="7" s="1"/>
  <c r="H3564" i="7"/>
  <c r="I3564" i="7" s="1"/>
  <c r="I3569" i="7" s="1"/>
  <c r="E3484" i="7"/>
  <c r="E3433" i="7"/>
  <c r="I3576" i="7"/>
  <c r="F3433" i="7"/>
  <c r="F3555" i="7"/>
  <c r="E3483" i="7"/>
  <c r="E3601" i="7"/>
  <c r="H3483" i="7"/>
  <c r="I3483" i="7" s="1"/>
  <c r="E3562" i="7"/>
  <c r="F3601" i="7"/>
  <c r="E3555" i="7"/>
  <c r="C3562" i="7"/>
  <c r="I3620" i="7"/>
  <c r="C3516" i="7"/>
  <c r="C3524" i="7"/>
  <c r="I3446" i="7"/>
  <c r="C3482" i="7"/>
  <c r="E3482" i="7"/>
  <c r="C3523" i="7"/>
  <c r="C3564" i="7"/>
  <c r="E3102" i="7"/>
  <c r="H3102" i="7"/>
  <c r="I3102" i="7" s="1"/>
  <c r="I3486" i="7" l="1"/>
  <c r="E2821" i="7" l="1"/>
  <c r="F2819" i="7"/>
  <c r="E2820" i="7"/>
  <c r="F2773" i="7"/>
  <c r="E2775" i="7"/>
  <c r="E2774" i="7"/>
  <c r="I2849" i="7"/>
  <c r="I2848" i="7"/>
  <c r="I2844" i="7"/>
  <c r="I2839" i="7"/>
  <c r="A2826" i="7"/>
  <c r="E2824" i="7"/>
  <c r="I2804" i="7"/>
  <c r="I2803" i="7"/>
  <c r="L2802" i="7"/>
  <c r="C2802" i="7"/>
  <c r="H2798" i="7"/>
  <c r="M2784" i="7"/>
  <c r="M2787" i="7" s="1"/>
  <c r="E2784" i="7"/>
  <c r="A2779" i="7"/>
  <c r="C2779" i="7" s="1"/>
  <c r="A2778" i="7"/>
  <c r="F2778" i="7" s="1"/>
  <c r="E2779" i="7" l="1"/>
  <c r="I2799" i="7"/>
  <c r="F2824" i="7"/>
  <c r="G2779" i="7"/>
  <c r="H2779" i="7" s="1"/>
  <c r="I2784" i="7"/>
  <c r="C2778" i="7"/>
  <c r="E2778" i="7"/>
  <c r="C2784" i="7"/>
  <c r="C2824" i="7"/>
  <c r="I2794" i="7" l="1"/>
  <c r="B3" i="9" l="1"/>
  <c r="I34" i="10"/>
  <c r="I32" i="10"/>
  <c r="I27" i="10"/>
  <c r="I29" i="10" s="1"/>
  <c r="I20" i="10"/>
  <c r="I6" i="10"/>
  <c r="I8" i="10" s="1"/>
  <c r="I5" i="10"/>
  <c r="H13" i="9"/>
  <c r="K13" i="9" s="1"/>
  <c r="H6" i="9"/>
  <c r="K6" i="9" s="1"/>
  <c r="I37" i="10" l="1"/>
  <c r="I16" i="10"/>
  <c r="K14" i="9"/>
  <c r="K7" i="9"/>
  <c r="I43" i="10" l="1"/>
  <c r="I45" i="10" s="1"/>
  <c r="K8" i="9" s="1"/>
  <c r="K9" i="9" s="1"/>
  <c r="K15" i="9" s="1"/>
  <c r="K16" i="9" l="1"/>
  <c r="K17" i="9" s="1"/>
  <c r="A2384" i="7"/>
  <c r="A2383" i="7"/>
  <c r="E2383" i="7" s="1"/>
  <c r="A2339" i="7"/>
  <c r="F2339" i="7" s="1"/>
  <c r="A2391" i="7"/>
  <c r="H2390" i="7"/>
  <c r="I2390" i="7" s="1"/>
  <c r="L2350" i="7"/>
  <c r="M2348" i="7"/>
  <c r="M2349" i="7" s="1"/>
  <c r="A2296" i="7"/>
  <c r="F2296" i="7" s="1"/>
  <c r="A2732" i="7"/>
  <c r="F2383" i="7" l="1"/>
  <c r="C2383" i="7"/>
  <c r="C2384" i="7"/>
  <c r="E2384" i="7"/>
  <c r="C2339" i="7"/>
  <c r="E2339" i="7"/>
  <c r="C2390" i="7"/>
  <c r="E2390" i="7"/>
  <c r="C2296" i="7"/>
  <c r="E2296" i="7"/>
  <c r="H3268" i="7"/>
  <c r="I3268" i="7" s="1"/>
  <c r="H3276" i="7"/>
  <c r="A3270" i="7"/>
  <c r="C3270" i="7" s="1"/>
  <c r="A3269" i="7"/>
  <c r="H3269" i="7" s="1"/>
  <c r="I3269" i="7" s="1"/>
  <c r="L3411" i="7"/>
  <c r="E3406" i="7"/>
  <c r="H3406" i="7" s="1"/>
  <c r="A3397" i="7"/>
  <c r="E3397" i="7" s="1"/>
  <c r="A3396" i="7"/>
  <c r="H3396" i="7" s="1"/>
  <c r="I3396" i="7" s="1"/>
  <c r="A3399" i="7"/>
  <c r="H3399" i="7" s="1"/>
  <c r="I3399" i="7" s="1"/>
  <c r="A3398" i="7"/>
  <c r="H3398" i="7" s="1"/>
  <c r="I3398" i="7" s="1"/>
  <c r="A3310" i="7"/>
  <c r="H3310" i="7" s="1"/>
  <c r="I3310" i="7" s="1"/>
  <c r="A3311" i="7"/>
  <c r="C3311" i="7" s="1"/>
  <c r="A3309" i="7"/>
  <c r="H3309" i="7" s="1"/>
  <c r="I3309" i="7" s="1"/>
  <c r="A3313" i="7"/>
  <c r="H3313" i="7" s="1"/>
  <c r="I3313" i="7" s="1"/>
  <c r="A3312" i="7"/>
  <c r="H3312" i="7" s="1"/>
  <c r="I3312" i="7" s="1"/>
  <c r="E3318" i="7"/>
  <c r="H3318" i="7" s="1"/>
  <c r="H3235" i="7"/>
  <c r="H3236" i="7"/>
  <c r="A3227" i="7"/>
  <c r="H3227" i="7" s="1"/>
  <c r="I3227" i="7" s="1"/>
  <c r="A3226" i="7"/>
  <c r="C3226" i="7" s="1"/>
  <c r="H3224" i="7"/>
  <c r="H3225" i="7"/>
  <c r="H3223" i="7"/>
  <c r="I3223" i="7" s="1"/>
  <c r="E3270" i="7" l="1"/>
  <c r="C3269" i="7"/>
  <c r="E3269" i="7"/>
  <c r="H3270" i="7"/>
  <c r="I3270" i="7" s="1"/>
  <c r="C3268" i="7"/>
  <c r="E3268" i="7"/>
  <c r="H3397" i="7"/>
  <c r="I3397" i="7" s="1"/>
  <c r="E3398" i="7"/>
  <c r="C3398" i="7"/>
  <c r="C3396" i="7"/>
  <c r="E3396" i="7"/>
  <c r="C3399" i="7"/>
  <c r="E3399" i="7"/>
  <c r="C3397" i="7"/>
  <c r="I3237" i="7"/>
  <c r="C3225" i="7"/>
  <c r="C3224" i="7"/>
  <c r="E3224" i="7"/>
  <c r="E3311" i="7"/>
  <c r="E3225" i="7"/>
  <c r="H3311" i="7"/>
  <c r="I3311" i="7" s="1"/>
  <c r="E3223" i="7"/>
  <c r="E3312" i="7"/>
  <c r="C3313" i="7"/>
  <c r="C3309" i="7"/>
  <c r="E3309" i="7"/>
  <c r="C3312" i="7"/>
  <c r="C3310" i="7"/>
  <c r="E3310" i="7"/>
  <c r="E3313" i="7"/>
  <c r="H3226" i="7"/>
  <c r="I3226" i="7" s="1"/>
  <c r="C3227" i="7"/>
  <c r="E3226" i="7"/>
  <c r="E3227" i="7"/>
  <c r="C3223" i="7"/>
  <c r="H3148" i="7" l="1"/>
  <c r="H3141" i="7"/>
  <c r="I3141" i="7" s="1"/>
  <c r="E3141" i="7" l="1"/>
  <c r="C3141" i="7"/>
  <c r="H3108" i="7" l="1"/>
  <c r="A3101" i="7"/>
  <c r="E3101" i="7" s="1"/>
  <c r="A3100" i="7"/>
  <c r="E3100" i="7" s="1"/>
  <c r="A3058" i="7"/>
  <c r="E3058" i="7" s="1"/>
  <c r="A3057" i="7"/>
  <c r="C3057" i="7" s="1"/>
  <c r="E3065" i="7"/>
  <c r="H3065" i="7" s="1"/>
  <c r="A3056" i="7"/>
  <c r="C3056" i="7" s="1"/>
  <c r="A3055" i="7"/>
  <c r="C3055" i="7" s="1"/>
  <c r="A3018" i="7"/>
  <c r="E3018" i="7" s="1"/>
  <c r="A3017" i="7"/>
  <c r="H3017" i="7" s="1"/>
  <c r="I3017" i="7" s="1"/>
  <c r="E3022" i="7"/>
  <c r="H3022" i="7" s="1"/>
  <c r="A3012" i="7"/>
  <c r="E3012" i="7" s="1"/>
  <c r="A3013" i="7"/>
  <c r="E3013" i="7" s="1"/>
  <c r="A3014" i="7"/>
  <c r="C3014" i="7" s="1"/>
  <c r="A3015" i="7"/>
  <c r="H3015" i="7" s="1"/>
  <c r="A3016" i="7"/>
  <c r="H3016" i="7" s="1"/>
  <c r="I3016" i="7" s="1"/>
  <c r="A3011" i="7"/>
  <c r="H3058" i="7" l="1"/>
  <c r="H3057" i="7"/>
  <c r="C3058" i="7"/>
  <c r="E3057" i="7"/>
  <c r="E3056" i="7"/>
  <c r="E3055" i="7"/>
  <c r="H3055" i="7"/>
  <c r="I3055" i="7" s="1"/>
  <c r="H3056" i="7"/>
  <c r="E3016" i="7"/>
  <c r="H3100" i="7"/>
  <c r="I3100" i="7" s="1"/>
  <c r="C3101" i="7"/>
  <c r="H3101" i="7"/>
  <c r="I3101" i="7" s="1"/>
  <c r="C3100" i="7"/>
  <c r="C3012" i="7"/>
  <c r="C3013" i="7"/>
  <c r="E3014" i="7"/>
  <c r="H3013" i="7"/>
  <c r="H3012" i="7"/>
  <c r="E3015" i="7"/>
  <c r="C3016" i="7"/>
  <c r="H3014" i="7"/>
  <c r="C3015" i="7"/>
  <c r="C3018" i="7"/>
  <c r="E3017" i="7"/>
  <c r="H3018" i="7"/>
  <c r="I3018" i="7" s="1"/>
  <c r="C3017" i="7"/>
  <c r="L2708" i="7" l="1"/>
  <c r="C2708" i="7"/>
  <c r="A2683" i="7"/>
  <c r="F2683" i="7" s="1"/>
  <c r="M2689" i="7"/>
  <c r="M2690" i="7" s="1"/>
  <c r="C2683" i="7" l="1"/>
  <c r="E2683" i="7"/>
  <c r="C2661" i="7" l="1"/>
  <c r="A2635" i="7"/>
  <c r="F2635" i="7" s="1"/>
  <c r="A2595" i="7"/>
  <c r="F2595" i="7" s="1"/>
  <c r="E2645" i="7"/>
  <c r="E2644" i="7"/>
  <c r="H2642" i="7"/>
  <c r="I2642" i="7" s="1"/>
  <c r="H2643" i="7"/>
  <c r="I2643" i="7" s="1"/>
  <c r="H2656" i="7"/>
  <c r="A2597" i="7"/>
  <c r="H2608" i="7"/>
  <c r="H2568" i="7"/>
  <c r="M2603" i="7"/>
  <c r="L2601" i="7"/>
  <c r="M2601" i="7" s="1"/>
  <c r="I2615" i="7"/>
  <c r="I2614" i="7"/>
  <c r="C2613" i="7"/>
  <c r="H2609" i="7"/>
  <c r="C2601" i="7"/>
  <c r="A2564" i="7"/>
  <c r="M2561" i="7"/>
  <c r="E2561" i="7"/>
  <c r="I2575" i="7"/>
  <c r="I2574" i="7"/>
  <c r="C2573" i="7"/>
  <c r="H2569" i="7"/>
  <c r="A2555" i="7"/>
  <c r="C2555" i="7" s="1"/>
  <c r="H2528" i="7"/>
  <c r="C2533" i="7"/>
  <c r="C2490" i="7"/>
  <c r="A2512" i="7"/>
  <c r="F2512" i="7" s="1"/>
  <c r="A2469" i="7"/>
  <c r="C2476" i="7"/>
  <c r="H2475" i="7"/>
  <c r="M2605" i="7" l="1"/>
  <c r="E2642" i="7"/>
  <c r="H2645" i="7"/>
  <c r="I2645" i="7" s="1"/>
  <c r="E2643" i="7"/>
  <c r="H2644" i="7"/>
  <c r="I2644" i="7" s="1"/>
  <c r="E2601" i="7"/>
  <c r="H2601" i="7"/>
  <c r="I2601" i="7" s="1"/>
  <c r="C2643" i="7"/>
  <c r="I2610" i="7"/>
  <c r="C2642" i="7"/>
  <c r="C2644" i="7"/>
  <c r="C2645" i="7"/>
  <c r="C2635" i="7"/>
  <c r="E2635" i="7"/>
  <c r="C2595" i="7"/>
  <c r="E2595" i="7"/>
  <c r="C2641" i="7"/>
  <c r="E2641" i="7"/>
  <c r="I2564" i="7"/>
  <c r="M2565" i="7"/>
  <c r="I2570" i="7"/>
  <c r="H2561" i="7"/>
  <c r="I2561" i="7" s="1"/>
  <c r="C2561" i="7"/>
  <c r="F2555" i="7"/>
  <c r="E2555" i="7"/>
  <c r="C2512" i="7"/>
  <c r="E2512" i="7"/>
  <c r="I2476" i="7"/>
  <c r="C2475" i="7"/>
  <c r="E2475" i="7"/>
  <c r="I2565" i="7" l="1"/>
  <c r="H2347" i="7" l="1"/>
  <c r="I2347" i="7" s="1"/>
  <c r="A2340" i="7"/>
  <c r="A2297" i="7"/>
  <c r="C2347" i="7" l="1"/>
  <c r="E2347" i="7"/>
  <c r="C2340" i="7"/>
  <c r="E2340" i="7"/>
  <c r="C2297" i="7"/>
  <c r="E2297" i="7"/>
  <c r="I2215" i="7" l="1"/>
  <c r="I2087" i="7"/>
  <c r="L2084" i="7"/>
  <c r="L2092" i="7"/>
  <c r="L2091" i="7"/>
  <c r="M2092" i="7" l="1"/>
  <c r="M2094" i="7" s="1"/>
  <c r="I2222" i="7" l="1"/>
  <c r="H2004" i="7" l="1"/>
  <c r="H2003" i="7"/>
  <c r="I2003" i="7" s="1"/>
  <c r="C2003" i="7" l="1"/>
  <c r="E2003" i="7"/>
  <c r="C2004" i="7"/>
  <c r="E2004" i="7"/>
  <c r="A1962" i="7" l="1"/>
  <c r="H1962" i="7" s="1"/>
  <c r="A1922" i="7"/>
  <c r="H1922" i="7" s="1"/>
  <c r="I1922" i="7" s="1"/>
  <c r="A1881" i="7"/>
  <c r="E1881" i="7" s="1"/>
  <c r="G1834" i="7"/>
  <c r="H1834" i="7" s="1"/>
  <c r="E1834" i="7"/>
  <c r="C1834" i="7"/>
  <c r="H1839" i="7"/>
  <c r="I1839" i="7" s="1"/>
  <c r="C1962" i="7" l="1"/>
  <c r="E1962" i="7"/>
  <c r="C1922" i="7"/>
  <c r="E1922" i="7"/>
  <c r="H1881" i="7"/>
  <c r="I1881" i="7" s="1"/>
  <c r="C1881" i="7"/>
  <c r="E1839" i="7"/>
  <c r="C1839" i="7"/>
  <c r="A1756" i="7" l="1"/>
  <c r="H1756" i="7" s="1"/>
  <c r="A1755" i="7"/>
  <c r="H1755" i="7" s="1"/>
  <c r="A1754" i="7"/>
  <c r="H1754" i="7" s="1"/>
  <c r="A1711" i="7"/>
  <c r="H1711" i="7" s="1"/>
  <c r="A1710" i="7"/>
  <c r="H1710" i="7" s="1"/>
  <c r="A1709" i="7"/>
  <c r="E1709" i="7" s="1"/>
  <c r="H1708" i="7"/>
  <c r="I1708" i="7" s="1"/>
  <c r="G1657" i="7"/>
  <c r="H1657" i="7" s="1"/>
  <c r="E1657" i="7"/>
  <c r="C1657" i="7"/>
  <c r="A1665" i="7"/>
  <c r="H1665" i="7" s="1"/>
  <c r="A1664" i="7"/>
  <c r="E1664" i="7" s="1"/>
  <c r="A1663" i="7"/>
  <c r="C1663" i="7" s="1"/>
  <c r="A1662" i="7"/>
  <c r="H1662" i="7" s="1"/>
  <c r="K1634" i="7"/>
  <c r="H1663" i="7" l="1"/>
  <c r="C1708" i="7"/>
  <c r="E1663" i="7"/>
  <c r="E1708" i="7"/>
  <c r="H1664" i="7"/>
  <c r="C1754" i="7"/>
  <c r="E1754" i="7"/>
  <c r="C1755" i="7"/>
  <c r="E1755" i="7"/>
  <c r="C1756" i="7"/>
  <c r="E1756" i="7"/>
  <c r="H1709" i="7"/>
  <c r="C1710" i="7"/>
  <c r="E1710" i="7"/>
  <c r="C1709" i="7"/>
  <c r="C1711" i="7"/>
  <c r="E1711" i="7"/>
  <c r="C1664" i="7"/>
  <c r="C1665" i="7"/>
  <c r="E1665" i="7"/>
  <c r="E1662" i="7"/>
  <c r="C1662" i="7"/>
  <c r="I1482" i="7" l="1"/>
  <c r="I1487" i="7"/>
  <c r="I1484" i="7"/>
  <c r="I1483" i="7"/>
  <c r="F1471" i="7"/>
  <c r="E1473" i="7"/>
  <c r="E1472" i="7"/>
  <c r="I1502" i="7"/>
  <c r="I1501" i="7"/>
  <c r="H1496" i="7"/>
  <c r="G1478" i="7"/>
  <c r="H1478" i="7" s="1"/>
  <c r="E1478" i="7"/>
  <c r="C1478" i="7"/>
  <c r="G1477" i="7"/>
  <c r="H1477" i="7" s="1"/>
  <c r="E1477" i="7"/>
  <c r="C1477" i="7"/>
  <c r="F1476" i="7"/>
  <c r="E1476" i="7"/>
  <c r="C1476" i="7"/>
  <c r="I1497" i="7" l="1"/>
  <c r="I1486" i="7"/>
  <c r="I1488" i="7"/>
  <c r="I1485" i="7"/>
  <c r="I1492" i="7" l="1"/>
  <c r="A1300" i="7" l="1"/>
  <c r="C1300" i="7" s="1"/>
  <c r="A1393" i="7"/>
  <c r="C1393" i="7" s="1"/>
  <c r="A1395" i="7"/>
  <c r="C1395" i="7" s="1"/>
  <c r="A1392" i="7"/>
  <c r="H1392" i="7" s="1"/>
  <c r="A1387" i="7"/>
  <c r="G1387" i="7" s="1"/>
  <c r="H1387" i="7" s="1"/>
  <c r="A1342" i="7"/>
  <c r="G1342" i="7" s="1"/>
  <c r="H1342" i="7" s="1"/>
  <c r="H1359" i="7"/>
  <c r="A1349" i="7"/>
  <c r="A1348" i="7"/>
  <c r="A1347" i="7"/>
  <c r="C1392" i="7" l="1"/>
  <c r="E1392" i="7"/>
  <c r="E1393" i="7"/>
  <c r="H1393" i="7"/>
  <c r="E1300" i="7"/>
  <c r="H1300" i="7"/>
  <c r="E1395" i="7"/>
  <c r="H1395" i="7"/>
  <c r="I1395" i="7" s="1"/>
  <c r="C1387" i="7"/>
  <c r="E1387" i="7"/>
  <c r="C1342" i="7"/>
  <c r="E1342" i="7"/>
  <c r="I1255" i="7" l="1"/>
  <c r="E1249" i="7"/>
  <c r="H1254" i="7"/>
  <c r="A1302" i="7"/>
  <c r="H1302" i="7" s="1"/>
  <c r="I1302" i="7" s="1"/>
  <c r="A1299" i="7"/>
  <c r="H1299" i="7" s="1"/>
  <c r="A1294" i="7"/>
  <c r="G1294" i="7" s="1"/>
  <c r="H1294" i="7" s="1"/>
  <c r="K1264" i="7"/>
  <c r="E1253" i="7"/>
  <c r="C1302" i="7" l="1"/>
  <c r="E1302" i="7"/>
  <c r="G1249" i="7"/>
  <c r="H1249" i="7" s="1"/>
  <c r="C1249" i="7"/>
  <c r="H1253" i="7"/>
  <c r="C1253" i="7"/>
  <c r="E1299" i="7"/>
  <c r="C1299" i="7"/>
  <c r="C1255" i="7"/>
  <c r="E1255" i="7"/>
  <c r="E1254" i="7"/>
  <c r="C1254" i="7"/>
  <c r="C1294" i="7"/>
  <c r="E1294" i="7"/>
  <c r="A1248" i="7" l="1"/>
  <c r="E1248" i="7" s="1"/>
  <c r="K1177" i="7"/>
  <c r="A1154" i="7"/>
  <c r="G1154" i="7" s="1"/>
  <c r="H1154" i="7" s="1"/>
  <c r="G1248" i="7" l="1"/>
  <c r="H1248" i="7" s="1"/>
  <c r="C1248" i="7"/>
  <c r="C1154" i="7"/>
  <c r="E1154" i="7"/>
  <c r="E1017" i="7"/>
  <c r="H1025" i="7"/>
  <c r="H1026" i="7"/>
  <c r="I1026" i="7" s="1"/>
  <c r="H1027" i="7"/>
  <c r="I1027" i="7" s="1"/>
  <c r="H1024" i="7"/>
  <c r="E1024" i="7" l="1"/>
  <c r="E1027" i="7"/>
  <c r="C1027" i="7"/>
  <c r="C1024" i="7"/>
  <c r="C1026" i="7"/>
  <c r="C1025" i="7"/>
  <c r="C1017" i="7"/>
  <c r="E1026" i="7"/>
  <c r="E1025" i="7"/>
  <c r="H1022" i="7" l="1"/>
  <c r="H1023" i="7"/>
  <c r="E1023" i="7"/>
  <c r="C1023" i="7"/>
  <c r="G1018" i="7"/>
  <c r="H1018" i="7" s="1"/>
  <c r="A417" i="7"/>
  <c r="C417" i="7" s="1"/>
  <c r="L438" i="7"/>
  <c r="A371" i="7"/>
  <c r="A326" i="7"/>
  <c r="A281" i="7"/>
  <c r="E281" i="7" s="1"/>
  <c r="L303" i="7"/>
  <c r="E253" i="7"/>
  <c r="E208" i="7"/>
  <c r="C1022" i="7" l="1"/>
  <c r="E1022" i="7"/>
  <c r="E1018" i="7"/>
  <c r="C1018" i="7"/>
  <c r="E417" i="7"/>
  <c r="C371" i="7"/>
  <c r="E371" i="7"/>
  <c r="E326" i="7"/>
  <c r="C326" i="7"/>
  <c r="C281" i="7"/>
  <c r="F3130" i="7" l="1"/>
  <c r="E3132" i="7"/>
  <c r="E3131" i="7"/>
  <c r="F3087" i="7"/>
  <c r="E3089" i="7"/>
  <c r="E3088" i="7"/>
  <c r="F3044" i="7"/>
  <c r="E3046" i="7"/>
  <c r="E3045" i="7"/>
  <c r="F3000" i="7"/>
  <c r="E3002" i="7"/>
  <c r="E3001" i="7"/>
  <c r="I3283" i="7"/>
  <c r="I3282" i="7"/>
  <c r="C3281" i="7"/>
  <c r="H3277" i="7"/>
  <c r="A3262" i="7"/>
  <c r="C3262" i="7" s="1"/>
  <c r="I3413" i="7"/>
  <c r="I3412" i="7"/>
  <c r="C3411" i="7"/>
  <c r="H3407" i="7"/>
  <c r="A3390" i="7"/>
  <c r="C3390" i="7" s="1"/>
  <c r="I3325" i="7"/>
  <c r="I3324" i="7"/>
  <c r="C3323" i="7"/>
  <c r="H3319" i="7"/>
  <c r="F3303" i="7"/>
  <c r="E3303" i="7"/>
  <c r="C3303" i="7"/>
  <c r="I3242" i="7"/>
  <c r="I3241" i="7"/>
  <c r="C3240" i="7"/>
  <c r="I3224" i="7"/>
  <c r="A3217" i="7"/>
  <c r="F3217" i="7" s="1"/>
  <c r="I3155" i="7"/>
  <c r="I3154" i="7"/>
  <c r="C3153" i="7"/>
  <c r="H3149" i="7"/>
  <c r="F3135" i="7"/>
  <c r="E3135" i="7"/>
  <c r="C3135" i="7"/>
  <c r="I3115" i="7"/>
  <c r="I3114" i="7"/>
  <c r="C3113" i="7"/>
  <c r="H3109" i="7"/>
  <c r="A3092" i="7"/>
  <c r="F3092" i="7" s="1"/>
  <c r="I3072" i="7"/>
  <c r="I3071" i="7"/>
  <c r="C3070" i="7"/>
  <c r="H3066" i="7"/>
  <c r="A3049" i="7"/>
  <c r="F3049" i="7" s="1"/>
  <c r="I3029" i="7"/>
  <c r="I3028" i="7"/>
  <c r="C3027" i="7"/>
  <c r="H3023" i="7"/>
  <c r="I3013" i="7"/>
  <c r="I3012" i="7"/>
  <c r="A3005" i="7"/>
  <c r="C3005" i="7" s="1"/>
  <c r="F2725" i="7"/>
  <c r="E2727" i="7"/>
  <c r="E2726" i="7"/>
  <c r="F2678" i="7"/>
  <c r="E2680" i="7"/>
  <c r="E2679" i="7"/>
  <c r="F2630" i="7"/>
  <c r="E2632" i="7"/>
  <c r="E2631" i="7"/>
  <c r="I2758" i="7"/>
  <c r="I2757" i="7"/>
  <c r="A2731" i="7"/>
  <c r="G2731" i="7" s="1"/>
  <c r="H2731" i="7" s="1"/>
  <c r="A2730" i="7"/>
  <c r="C2730" i="7" s="1"/>
  <c r="I2710" i="7"/>
  <c r="I2709" i="7"/>
  <c r="H2704" i="7"/>
  <c r="A2684" i="7"/>
  <c r="I2663" i="7"/>
  <c r="I2662" i="7"/>
  <c r="H2657" i="7"/>
  <c r="A2636" i="7"/>
  <c r="C2636" i="7" s="1"/>
  <c r="F2590" i="7"/>
  <c r="E2592" i="7"/>
  <c r="E2591" i="7"/>
  <c r="F2550" i="7"/>
  <c r="E2552" i="7"/>
  <c r="E2551" i="7"/>
  <c r="I2605" i="7"/>
  <c r="A2596" i="7"/>
  <c r="A2556" i="7"/>
  <c r="G2556" i="7" s="1"/>
  <c r="H2556" i="7" s="1"/>
  <c r="F2507" i="7"/>
  <c r="E2509" i="7"/>
  <c r="E2508" i="7"/>
  <c r="I2535" i="7"/>
  <c r="I2534" i="7"/>
  <c r="H2529" i="7"/>
  <c r="I2525" i="7"/>
  <c r="F2378" i="7"/>
  <c r="E2380" i="7"/>
  <c r="E2379" i="7"/>
  <c r="F2334" i="7"/>
  <c r="E2336" i="7"/>
  <c r="E2335" i="7"/>
  <c r="F2291" i="7"/>
  <c r="E2293" i="7"/>
  <c r="E2292" i="7"/>
  <c r="F2247" i="7"/>
  <c r="E2249" i="7"/>
  <c r="E2248" i="7"/>
  <c r="F2204" i="7"/>
  <c r="E2206" i="7"/>
  <c r="E2205" i="7"/>
  <c r="F2117" i="7"/>
  <c r="E2119" i="7"/>
  <c r="E2118" i="7"/>
  <c r="F2076" i="7"/>
  <c r="E2078" i="7"/>
  <c r="E2077" i="7"/>
  <c r="I2407" i="7"/>
  <c r="I2406" i="7"/>
  <c r="H2401" i="7"/>
  <c r="H2400" i="7"/>
  <c r="I2363" i="7"/>
  <c r="I2362" i="7"/>
  <c r="H2357" i="7"/>
  <c r="I2319" i="7"/>
  <c r="I2318" i="7"/>
  <c r="H2313" i="7"/>
  <c r="I2276" i="7"/>
  <c r="I2275" i="7"/>
  <c r="H2270" i="7"/>
  <c r="H2269" i="7"/>
  <c r="O2358" i="7" s="1"/>
  <c r="I2232" i="7"/>
  <c r="I2231" i="7"/>
  <c r="C2230" i="7"/>
  <c r="H2226" i="7"/>
  <c r="H2225" i="7"/>
  <c r="A2209" i="7"/>
  <c r="I2145" i="7"/>
  <c r="I2144" i="7"/>
  <c r="C2143" i="7"/>
  <c r="H2139" i="7"/>
  <c r="F2122" i="7"/>
  <c r="E2122" i="7"/>
  <c r="C2122" i="7"/>
  <c r="I2102" i="7"/>
  <c r="I2101" i="7"/>
  <c r="H2096" i="7"/>
  <c r="H2095" i="7"/>
  <c r="F1992" i="7"/>
  <c r="E1994" i="7"/>
  <c r="E1993" i="7"/>
  <c r="F1951" i="7"/>
  <c r="E1953" i="7"/>
  <c r="E1952" i="7"/>
  <c r="F1911" i="7"/>
  <c r="E1913" i="7"/>
  <c r="E1912" i="7"/>
  <c r="I2019" i="7"/>
  <c r="I2018" i="7"/>
  <c r="H2013" i="7"/>
  <c r="A1997" i="7"/>
  <c r="E1997" i="7" s="1"/>
  <c r="I1977" i="7"/>
  <c r="I1976" i="7"/>
  <c r="H1971" i="7"/>
  <c r="F1956" i="7"/>
  <c r="E1956" i="7"/>
  <c r="C1956" i="7"/>
  <c r="I1936" i="7"/>
  <c r="I1935" i="7"/>
  <c r="H1930" i="7"/>
  <c r="A1916" i="7"/>
  <c r="C1916" i="7" s="1"/>
  <c r="E1872" i="7"/>
  <c r="F1870" i="7"/>
  <c r="E1871" i="7"/>
  <c r="F1828" i="7"/>
  <c r="E1830" i="7"/>
  <c r="E1829" i="7"/>
  <c r="F1787" i="7"/>
  <c r="E1789" i="7"/>
  <c r="E1788" i="7"/>
  <c r="F1742" i="7"/>
  <c r="E1744" i="7"/>
  <c r="E1743" i="7"/>
  <c r="F1697" i="7"/>
  <c r="E1699" i="7"/>
  <c r="E1698" i="7"/>
  <c r="F1651" i="7"/>
  <c r="E1653" i="7"/>
  <c r="E1652" i="7"/>
  <c r="I1896" i="7"/>
  <c r="I1895" i="7"/>
  <c r="H1890" i="7"/>
  <c r="A1875" i="7"/>
  <c r="F1875" i="7" s="1"/>
  <c r="I1855" i="7"/>
  <c r="I1854" i="7"/>
  <c r="H1849" i="7"/>
  <c r="A1833" i="7"/>
  <c r="F1833" i="7" s="1"/>
  <c r="I1813" i="7"/>
  <c r="I1812" i="7"/>
  <c r="C1811" i="7"/>
  <c r="H1807" i="7"/>
  <c r="F1792" i="7"/>
  <c r="E1792" i="7"/>
  <c r="C1792" i="7"/>
  <c r="I1772" i="7"/>
  <c r="I1771" i="7"/>
  <c r="H1766" i="7"/>
  <c r="I1756" i="7"/>
  <c r="A1747" i="7"/>
  <c r="C1747" i="7" s="1"/>
  <c r="I1727" i="7"/>
  <c r="I1726" i="7"/>
  <c r="C1725" i="7"/>
  <c r="H1721" i="7"/>
  <c r="I1710" i="7"/>
  <c r="A1702" i="7"/>
  <c r="E1702" i="7" s="1"/>
  <c r="I1682" i="7"/>
  <c r="I1681" i="7"/>
  <c r="C1680" i="7"/>
  <c r="H1676" i="7"/>
  <c r="I1665" i="7"/>
  <c r="I1663" i="7"/>
  <c r="F1656" i="7"/>
  <c r="E1656" i="7"/>
  <c r="C1656" i="7"/>
  <c r="F1608" i="7"/>
  <c r="E1610" i="7"/>
  <c r="E1609" i="7"/>
  <c r="I1636" i="7"/>
  <c r="I1635" i="7"/>
  <c r="C1634" i="7"/>
  <c r="F1613" i="7"/>
  <c r="E1613" i="7"/>
  <c r="C1613" i="7"/>
  <c r="F1563" i="7"/>
  <c r="E1565" i="7"/>
  <c r="E1564" i="7"/>
  <c r="F1381" i="7"/>
  <c r="E1383" i="7"/>
  <c r="E1382" i="7"/>
  <c r="F1335" i="7"/>
  <c r="E1337" i="7"/>
  <c r="E1336" i="7"/>
  <c r="F1287" i="7"/>
  <c r="E1289" i="7"/>
  <c r="E1288" i="7"/>
  <c r="I1411" i="7"/>
  <c r="I1410" i="7"/>
  <c r="C1409" i="7"/>
  <c r="H1405" i="7"/>
  <c r="I1406" i="7" s="1"/>
  <c r="A1394" i="7"/>
  <c r="I1393" i="7"/>
  <c r="I1392" i="7"/>
  <c r="A1386" i="7"/>
  <c r="F1386" i="7" s="1"/>
  <c r="I1366" i="7"/>
  <c r="I1365" i="7"/>
  <c r="C1364" i="7"/>
  <c r="H1360" i="7"/>
  <c r="I1361" i="7" s="1"/>
  <c r="H1349" i="7"/>
  <c r="I1349" i="7" s="1"/>
  <c r="E1348" i="7"/>
  <c r="H1347" i="7"/>
  <c r="I1347" i="7" s="1"/>
  <c r="A1340" i="7"/>
  <c r="E1340" i="7" s="1"/>
  <c r="I1320" i="7"/>
  <c r="I1319" i="7"/>
  <c r="C1318" i="7"/>
  <c r="I1315" i="7"/>
  <c r="A1301" i="7"/>
  <c r="H1301" i="7" s="1"/>
  <c r="I1301" i="7" s="1"/>
  <c r="I1300" i="7"/>
  <c r="I1299" i="7"/>
  <c r="A1292" i="7"/>
  <c r="F1292" i="7" s="1"/>
  <c r="F1242" i="7"/>
  <c r="E1244" i="7"/>
  <c r="E1243" i="7"/>
  <c r="I1272" i="7"/>
  <c r="I1271" i="7"/>
  <c r="I1267" i="7"/>
  <c r="I1254" i="7"/>
  <c r="I1253" i="7"/>
  <c r="A1247" i="7"/>
  <c r="F1247" i="7" s="1"/>
  <c r="F1194" i="7"/>
  <c r="E1196" i="7"/>
  <c r="E1195" i="7"/>
  <c r="I1227" i="7"/>
  <c r="I1226" i="7"/>
  <c r="I1222" i="7"/>
  <c r="F410" i="7"/>
  <c r="E412" i="7"/>
  <c r="E411" i="7"/>
  <c r="I440" i="7"/>
  <c r="I439" i="7"/>
  <c r="C438" i="7"/>
  <c r="I435" i="7"/>
  <c r="I421" i="7"/>
  <c r="I430" i="7" s="1"/>
  <c r="G416" i="7"/>
  <c r="H416" i="7" s="1"/>
  <c r="E416" i="7"/>
  <c r="C416" i="7"/>
  <c r="F415" i="7"/>
  <c r="E415" i="7"/>
  <c r="C415" i="7"/>
  <c r="F365" i="7"/>
  <c r="E367" i="7"/>
  <c r="E366" i="7"/>
  <c r="I395" i="7"/>
  <c r="I394" i="7"/>
  <c r="C393" i="7"/>
  <c r="I390" i="7"/>
  <c r="I376" i="7"/>
  <c r="I385" i="7" s="1"/>
  <c r="F370" i="7"/>
  <c r="E370" i="7"/>
  <c r="C370" i="7"/>
  <c r="F320" i="7"/>
  <c r="E322" i="7"/>
  <c r="E321" i="7"/>
  <c r="I350" i="7"/>
  <c r="I349" i="7"/>
  <c r="C348" i="7"/>
  <c r="I345" i="7"/>
  <c r="I331" i="7"/>
  <c r="I340" i="7" s="1"/>
  <c r="F325" i="7"/>
  <c r="E325" i="7"/>
  <c r="C325" i="7"/>
  <c r="F275" i="7"/>
  <c r="E277" i="7"/>
  <c r="E276" i="7"/>
  <c r="I305" i="7"/>
  <c r="I304" i="7"/>
  <c r="C303" i="7"/>
  <c r="I300" i="7"/>
  <c r="I286" i="7"/>
  <c r="I295" i="7" s="1"/>
  <c r="F280" i="7"/>
  <c r="E280" i="7"/>
  <c r="C280" i="7"/>
  <c r="F230" i="7"/>
  <c r="E232" i="7"/>
  <c r="E231" i="7"/>
  <c r="I260" i="7"/>
  <c r="I259" i="7"/>
  <c r="C258" i="7"/>
  <c r="H253" i="7"/>
  <c r="I255" i="7" s="1"/>
  <c r="I241" i="7"/>
  <c r="I250" i="7" s="1"/>
  <c r="F235" i="7"/>
  <c r="E235" i="7"/>
  <c r="C235" i="7"/>
  <c r="F501" i="7"/>
  <c r="E502" i="7"/>
  <c r="E503" i="7"/>
  <c r="C506" i="7"/>
  <c r="E506" i="7"/>
  <c r="F506" i="7"/>
  <c r="I512" i="7"/>
  <c r="I521" i="7" s="1"/>
  <c r="H524" i="7"/>
  <c r="G525" i="7"/>
  <c r="H525" i="7" s="1"/>
  <c r="C529" i="7"/>
  <c r="I530" i="7"/>
  <c r="I531" i="7"/>
  <c r="F185" i="7"/>
  <c r="E187" i="7"/>
  <c r="E186" i="7"/>
  <c r="I215" i="7"/>
  <c r="I214" i="7"/>
  <c r="C213" i="7"/>
  <c r="H208" i="7"/>
  <c r="I210" i="7" s="1"/>
  <c r="I196" i="7"/>
  <c r="I205" i="7" s="1"/>
  <c r="F190" i="7"/>
  <c r="E190" i="7"/>
  <c r="C190" i="7"/>
  <c r="F49" i="7"/>
  <c r="I1308" i="7" l="1"/>
  <c r="H3099" i="7"/>
  <c r="I3099" i="7" s="1"/>
  <c r="C3099" i="7"/>
  <c r="E3099" i="7"/>
  <c r="C3098" i="7"/>
  <c r="H3098" i="7"/>
  <c r="I3098" i="7" s="1"/>
  <c r="E3098" i="7"/>
  <c r="H3011" i="7"/>
  <c r="I3011" i="7" s="1"/>
  <c r="E3011" i="7"/>
  <c r="C3011" i="7"/>
  <c r="I1931" i="7"/>
  <c r="I3150" i="7"/>
  <c r="I3067" i="7"/>
  <c r="I3024" i="7"/>
  <c r="C1394" i="7"/>
  <c r="E1394" i="7"/>
  <c r="H1394" i="7"/>
  <c r="I1394" i="7" s="1"/>
  <c r="I1401" i="7" s="1"/>
  <c r="I2314" i="7"/>
  <c r="E3005" i="7"/>
  <c r="F3005" i="7"/>
  <c r="E3049" i="7"/>
  <c r="E3217" i="7"/>
  <c r="E3390" i="7"/>
  <c r="F3390" i="7"/>
  <c r="C3049" i="7"/>
  <c r="I3014" i="7"/>
  <c r="I3225" i="7"/>
  <c r="I3232" i="7" s="1"/>
  <c r="I3058" i="7"/>
  <c r="I2530" i="7"/>
  <c r="C3217" i="7"/>
  <c r="I3320" i="7"/>
  <c r="I2271" i="7"/>
  <c r="I3056" i="7"/>
  <c r="I3278" i="7"/>
  <c r="C2731" i="7"/>
  <c r="I1972" i="7"/>
  <c r="E2731" i="7"/>
  <c r="I1850" i="7"/>
  <c r="I2705" i="7"/>
  <c r="I2753" i="7"/>
  <c r="E3092" i="7"/>
  <c r="I3110" i="7"/>
  <c r="I3408" i="7"/>
  <c r="I3057" i="7"/>
  <c r="E3262" i="7"/>
  <c r="F3262" i="7"/>
  <c r="G2684" i="7"/>
  <c r="H2684" i="7" s="1"/>
  <c r="E2684" i="7"/>
  <c r="C2684" i="7"/>
  <c r="I3015" i="7"/>
  <c r="C3092" i="7"/>
  <c r="I2658" i="7"/>
  <c r="G2636" i="7"/>
  <c r="H2636" i="7" s="1"/>
  <c r="E2730" i="7"/>
  <c r="F2730" i="7"/>
  <c r="C2556" i="7"/>
  <c r="E2556" i="7"/>
  <c r="E2636" i="7"/>
  <c r="I2140" i="7"/>
  <c r="I2227" i="7"/>
  <c r="I2097" i="7"/>
  <c r="I1926" i="7"/>
  <c r="I2358" i="7"/>
  <c r="F1997" i="7"/>
  <c r="I2402" i="7"/>
  <c r="I1722" i="7"/>
  <c r="E1833" i="7"/>
  <c r="C1997" i="7"/>
  <c r="I2004" i="7"/>
  <c r="C2209" i="7"/>
  <c r="F2209" i="7"/>
  <c r="E2209" i="7"/>
  <c r="E1916" i="7"/>
  <c r="I1808" i="7"/>
  <c r="F1916" i="7"/>
  <c r="I2014" i="7"/>
  <c r="I1677" i="7"/>
  <c r="I1668" i="7"/>
  <c r="I1755" i="7"/>
  <c r="I1962" i="7"/>
  <c r="I1664" i="7"/>
  <c r="I1709" i="7"/>
  <c r="I1767" i="7"/>
  <c r="C1833" i="7"/>
  <c r="I1891" i="7"/>
  <c r="I1666" i="7"/>
  <c r="F1702" i="7"/>
  <c r="I1711" i="7"/>
  <c r="I1662" i="7"/>
  <c r="E1747" i="7"/>
  <c r="I1667" i="7"/>
  <c r="F1747" i="7"/>
  <c r="I1754" i="7"/>
  <c r="C1875" i="7"/>
  <c r="E1875" i="7"/>
  <c r="C1702" i="7"/>
  <c r="F1340" i="7"/>
  <c r="C1347" i="7"/>
  <c r="H1348" i="7"/>
  <c r="I1348" i="7" s="1"/>
  <c r="I1356" i="7" s="1"/>
  <c r="C1292" i="7"/>
  <c r="E1292" i="7"/>
  <c r="I1262" i="7"/>
  <c r="C1349" i="7"/>
  <c r="E1349" i="7"/>
  <c r="C1301" i="7"/>
  <c r="E1347" i="7"/>
  <c r="E1301" i="7"/>
  <c r="C1386" i="7"/>
  <c r="E1386" i="7"/>
  <c r="C1340" i="7"/>
  <c r="C1348" i="7"/>
  <c r="C1247" i="7"/>
  <c r="E1247" i="7"/>
  <c r="I526" i="7"/>
  <c r="I3105" i="7" l="1"/>
  <c r="I3273" i="7"/>
  <c r="I3403" i="7"/>
  <c r="I3019" i="7"/>
  <c r="I3062" i="7"/>
  <c r="I3315" i="7"/>
  <c r="I3145" i="7"/>
  <c r="I2397" i="7"/>
  <c r="I1967" i="7"/>
  <c r="I2266" i="7"/>
  <c r="I2135" i="7"/>
  <c r="I1845" i="7"/>
  <c r="I2353" i="7"/>
  <c r="I2009" i="7"/>
  <c r="I2309" i="7"/>
  <c r="I2092" i="7"/>
  <c r="I1803" i="7"/>
  <c r="I1717" i="7"/>
  <c r="I1886" i="7"/>
  <c r="I1626" i="7"/>
  <c r="I1762" i="7"/>
  <c r="I1672" i="7"/>
  <c r="H27" i="7" l="1"/>
  <c r="H163" i="7"/>
  <c r="I165" i="7" s="1"/>
  <c r="H117" i="7"/>
  <c r="I119" i="7" s="1"/>
  <c r="H72" i="7"/>
  <c r="E3642" i="7" l="1"/>
  <c r="E3641" i="7"/>
  <c r="E2466" i="7"/>
  <c r="E2465" i="7"/>
  <c r="E1519" i="7"/>
  <c r="E1518" i="7"/>
  <c r="E1150" i="7"/>
  <c r="E1149" i="7"/>
  <c r="E1012" i="7"/>
  <c r="E1011" i="7"/>
  <c r="E967" i="7"/>
  <c r="E966" i="7"/>
  <c r="E922" i="7"/>
  <c r="E142" i="7"/>
  <c r="E96" i="7"/>
  <c r="E51" i="7"/>
  <c r="E921" i="7"/>
  <c r="E141" i="7"/>
  <c r="E95" i="7"/>
  <c r="E50" i="7"/>
  <c r="I1024" i="7" l="1"/>
  <c r="I1025" i="7" l="1"/>
  <c r="C13" i="8" l="1"/>
  <c r="C14" i="8"/>
  <c r="C7" i="8"/>
  <c r="A16" i="7" l="1"/>
  <c r="H16" i="7" s="1"/>
  <c r="I16" i="7" s="1"/>
  <c r="A17" i="7"/>
  <c r="H17" i="7" s="1"/>
  <c r="I17" i="7" s="1"/>
  <c r="A15" i="7"/>
  <c r="C15" i="7" s="1"/>
  <c r="C16" i="7" l="1"/>
  <c r="C17" i="7"/>
  <c r="E17" i="7"/>
  <c r="E15" i="7"/>
  <c r="H15" i="7"/>
  <c r="I15" i="7" s="1"/>
  <c r="E16" i="7"/>
  <c r="F4" i="7" l="1"/>
  <c r="E5" i="7"/>
  <c r="I34" i="7"/>
  <c r="I33" i="7"/>
  <c r="C32" i="7"/>
  <c r="I29" i="7"/>
  <c r="I24" i="7"/>
  <c r="F9" i="7"/>
  <c r="E9" i="7"/>
  <c r="C9" i="7"/>
  <c r="F3640" i="7" l="1"/>
  <c r="I3670" i="7"/>
  <c r="I3669" i="7"/>
  <c r="C3668" i="7"/>
  <c r="H3664" i="7"/>
  <c r="I3665" i="7" s="1"/>
  <c r="I3660" i="7"/>
  <c r="C3646" i="7"/>
  <c r="A3645" i="7"/>
  <c r="C3645" i="7" s="1"/>
  <c r="F2469" i="7"/>
  <c r="F2464" i="7"/>
  <c r="I2492" i="7"/>
  <c r="I2491" i="7"/>
  <c r="H2486" i="7"/>
  <c r="I2487" i="7" s="1"/>
  <c r="I2475" i="7"/>
  <c r="F1517" i="7"/>
  <c r="E3645" i="7" l="1"/>
  <c r="F3645" i="7"/>
  <c r="E3646" i="7"/>
  <c r="I2482" i="7"/>
  <c r="C2469" i="7"/>
  <c r="E2469" i="7"/>
  <c r="D110" i="1" l="1"/>
  <c r="F1148" i="7"/>
  <c r="I1179" i="7"/>
  <c r="I1178" i="7"/>
  <c r="C1177" i="7"/>
  <c r="I1174" i="7"/>
  <c r="A1153" i="7"/>
  <c r="F1153" i="7" s="1"/>
  <c r="I1023" i="7"/>
  <c r="I1022" i="7"/>
  <c r="F1010" i="7"/>
  <c r="I1041" i="7"/>
  <c r="H1035" i="7"/>
  <c r="I1036" i="7" s="1"/>
  <c r="C1016" i="7"/>
  <c r="E1015" i="7"/>
  <c r="E1016" i="7" l="1"/>
  <c r="G1016" i="7"/>
  <c r="H1016" i="7" s="1"/>
  <c r="C1153" i="7"/>
  <c r="F1015" i="7"/>
  <c r="E1153" i="7"/>
  <c r="I1031" i="7"/>
  <c r="C1015" i="7"/>
  <c r="F965" i="7"/>
  <c r="I995" i="7"/>
  <c r="I994" i="7"/>
  <c r="H989" i="7"/>
  <c r="H977" i="7"/>
  <c r="I977" i="7" s="1"/>
  <c r="E977" i="7"/>
  <c r="C977" i="7"/>
  <c r="I976" i="7"/>
  <c r="A972" i="7"/>
  <c r="C972" i="7" s="1"/>
  <c r="A971" i="7"/>
  <c r="E971" i="7" s="1"/>
  <c r="A970" i="7"/>
  <c r="F970" i="7" s="1"/>
  <c r="I931" i="7"/>
  <c r="H932" i="7"/>
  <c r="I932" i="7" s="1"/>
  <c r="E932" i="7"/>
  <c r="C932" i="7"/>
  <c r="A927" i="7"/>
  <c r="E927" i="7" s="1"/>
  <c r="A926" i="7"/>
  <c r="G926" i="7" s="1"/>
  <c r="H926" i="7" s="1"/>
  <c r="A925" i="7"/>
  <c r="F925" i="7" s="1"/>
  <c r="F920" i="7"/>
  <c r="I950" i="7"/>
  <c r="I949" i="7"/>
  <c r="F140" i="7"/>
  <c r="I170" i="7"/>
  <c r="I169" i="7"/>
  <c r="C168" i="7"/>
  <c r="I151" i="7"/>
  <c r="I160" i="7" s="1"/>
  <c r="G146" i="7"/>
  <c r="H146" i="7" s="1"/>
  <c r="E146" i="7"/>
  <c r="C146" i="7"/>
  <c r="F145" i="7"/>
  <c r="E145" i="7"/>
  <c r="C145" i="7"/>
  <c r="F94" i="7"/>
  <c r="I124" i="7"/>
  <c r="I123" i="7"/>
  <c r="C122" i="7"/>
  <c r="I105" i="7"/>
  <c r="I114" i="7" s="1"/>
  <c r="G100" i="7"/>
  <c r="H100" i="7" s="1"/>
  <c r="E100" i="7"/>
  <c r="C100" i="7"/>
  <c r="F99" i="7"/>
  <c r="E99" i="7"/>
  <c r="C99" i="7"/>
  <c r="C77" i="7"/>
  <c r="F54" i="7"/>
  <c r="G55" i="7"/>
  <c r="H55" i="7" s="1"/>
  <c r="E55" i="7"/>
  <c r="E54" i="7"/>
  <c r="C55" i="7"/>
  <c r="C54" i="7"/>
  <c r="I60" i="7"/>
  <c r="I990" i="7" l="1"/>
  <c r="I1168" i="7"/>
  <c r="G972" i="7"/>
  <c r="H972" i="7" s="1"/>
  <c r="E926" i="7"/>
  <c r="C926" i="7"/>
  <c r="E925" i="7"/>
  <c r="C925" i="7"/>
  <c r="C927" i="7"/>
  <c r="C970" i="7"/>
  <c r="G971" i="7"/>
  <c r="H971" i="7" s="1"/>
  <c r="G927" i="7"/>
  <c r="H927" i="7" s="1"/>
  <c r="E970" i="7"/>
  <c r="E972" i="7"/>
  <c r="I985" i="7"/>
  <c r="C971" i="7"/>
  <c r="I940" i="7"/>
  <c r="I945" i="7"/>
  <c r="I79" i="7"/>
  <c r="I78" i="7"/>
  <c r="I69" i="7" l="1"/>
  <c r="I74" i="7" s="1"/>
  <c r="I131" i="6" l="1"/>
  <c r="I130" i="6"/>
  <c r="B142" i="6"/>
  <c r="I110" i="6" s="1"/>
  <c r="B141" i="6"/>
  <c r="I96" i="6" s="1"/>
  <c r="B140" i="6"/>
  <c r="I108" i="6" s="1"/>
  <c r="B139" i="6"/>
  <c r="I120" i="6" s="1"/>
  <c r="B138" i="6"/>
  <c r="I106" i="6" s="1"/>
  <c r="B129" i="6"/>
  <c r="B128" i="6"/>
  <c r="D120" i="6"/>
  <c r="B120" i="6"/>
  <c r="D119" i="6"/>
  <c r="B119" i="6"/>
  <c r="D118" i="6"/>
  <c r="B118" i="6"/>
  <c r="D117" i="6"/>
  <c r="B117" i="6"/>
  <c r="B109" i="6"/>
  <c r="D108" i="6"/>
  <c r="B108" i="6"/>
  <c r="B107" i="6"/>
  <c r="D106" i="6"/>
  <c r="B106" i="6"/>
  <c r="D105" i="6"/>
  <c r="B105" i="6"/>
  <c r="D97" i="6"/>
  <c r="B97" i="6"/>
  <c r="D96" i="6"/>
  <c r="B96" i="6"/>
  <c r="D95" i="6"/>
  <c r="B95" i="6"/>
  <c r="D94" i="6"/>
  <c r="B94" i="6"/>
  <c r="L87" i="6"/>
  <c r="K87" i="6"/>
  <c r="J87" i="6"/>
  <c r="I87" i="6"/>
  <c r="H87" i="6"/>
  <c r="L86" i="6"/>
  <c r="K86" i="6"/>
  <c r="J86" i="6"/>
  <c r="I86" i="6"/>
  <c r="H86" i="6"/>
  <c r="L85" i="6"/>
  <c r="K85" i="6"/>
  <c r="J85" i="6"/>
  <c r="I85" i="6"/>
  <c r="H85" i="6"/>
  <c r="L84" i="6"/>
  <c r="K84" i="6"/>
  <c r="J84" i="6"/>
  <c r="I84" i="6"/>
  <c r="H84" i="6"/>
  <c r="L83" i="6"/>
  <c r="K83" i="6"/>
  <c r="J83" i="6"/>
  <c r="I83" i="6"/>
  <c r="H83" i="6"/>
  <c r="L82" i="6"/>
  <c r="K82" i="6"/>
  <c r="J82" i="6"/>
  <c r="I82" i="6"/>
  <c r="H82" i="6"/>
  <c r="L81" i="6"/>
  <c r="K81" i="6"/>
  <c r="J81" i="6"/>
  <c r="I81" i="6"/>
  <c r="H81" i="6"/>
  <c r="L80" i="6"/>
  <c r="K80" i="6"/>
  <c r="J80" i="6"/>
  <c r="I80" i="6"/>
  <c r="H80" i="6"/>
  <c r="L79" i="6"/>
  <c r="K79" i="6"/>
  <c r="J79" i="6"/>
  <c r="I79" i="6"/>
  <c r="H79" i="6"/>
  <c r="L78" i="6"/>
  <c r="K78" i="6"/>
  <c r="J78" i="6"/>
  <c r="I78" i="6"/>
  <c r="H78" i="6"/>
  <c r="E68" i="6"/>
  <c r="G68" i="6" s="1"/>
  <c r="H68" i="6" s="1"/>
  <c r="E67" i="6"/>
  <c r="G67" i="6" s="1"/>
  <c r="H67" i="6" s="1"/>
  <c r="E66" i="6"/>
  <c r="G66" i="6" s="1"/>
  <c r="H66" i="6" s="1"/>
  <c r="G65" i="6"/>
  <c r="H65" i="6" s="1"/>
  <c r="G64" i="6"/>
  <c r="H64" i="6" s="1"/>
  <c r="E63" i="6"/>
  <c r="G63" i="6" s="1"/>
  <c r="H63" i="6" s="1"/>
  <c r="E62" i="6"/>
  <c r="G62" i="6" s="1"/>
  <c r="H62" i="6" s="1"/>
  <c r="E61" i="6"/>
  <c r="G61" i="6" s="1"/>
  <c r="H61" i="6" s="1"/>
  <c r="E60" i="6"/>
  <c r="G60" i="6" s="1"/>
  <c r="H60" i="6" s="1"/>
  <c r="G59" i="6"/>
  <c r="H59" i="6" s="1"/>
  <c r="G58" i="6"/>
  <c r="H58" i="6" s="1"/>
  <c r="H7" i="6"/>
  <c r="D14" i="6" s="1"/>
  <c r="E39" i="5"/>
  <c r="G1201" i="7" s="1"/>
  <c r="H1201" i="7" s="1"/>
  <c r="E37" i="5"/>
  <c r="E30" i="5"/>
  <c r="E27" i="5"/>
  <c r="E26" i="5"/>
  <c r="E20" i="5"/>
  <c r="G3646" i="7" s="1"/>
  <c r="H3646" i="7" s="1"/>
  <c r="E8" i="5"/>
  <c r="G597" i="7"/>
  <c r="H597" i="7" s="1"/>
  <c r="E4" i="5"/>
  <c r="G2429" i="7" l="1"/>
  <c r="H2429" i="7" s="1"/>
  <c r="G2384" i="7"/>
  <c r="H2384" i="7" s="1"/>
  <c r="G2340" i="7"/>
  <c r="H2340" i="7" s="1"/>
  <c r="G2297" i="7"/>
  <c r="H2297" i="7" s="1"/>
  <c r="G1017" i="7"/>
  <c r="H1017" i="7" s="1"/>
  <c r="G3602" i="7"/>
  <c r="H3602" i="7" s="1"/>
  <c r="G3556" i="7"/>
  <c r="H3556" i="7" s="1"/>
  <c r="G371" i="7"/>
  <c r="H371" i="7" s="1"/>
  <c r="G417" i="7"/>
  <c r="H417" i="7" s="1"/>
  <c r="G326" i="7"/>
  <c r="H326" i="7" s="1"/>
  <c r="G281" i="7"/>
  <c r="H281" i="7" s="1"/>
  <c r="D21" i="6"/>
  <c r="E21" i="6" s="1"/>
  <c r="D15" i="6"/>
  <c r="E15" i="6" s="1"/>
  <c r="D16" i="6"/>
  <c r="C31" i="6" s="1"/>
  <c r="D31" i="6" s="1"/>
  <c r="D17" i="6"/>
  <c r="C32" i="6" s="1"/>
  <c r="D47" i="6" s="1"/>
  <c r="D19" i="6"/>
  <c r="E19" i="6" s="1"/>
  <c r="D20" i="6"/>
  <c r="F20" i="6" s="1"/>
  <c r="I95" i="6"/>
  <c r="I97" i="6"/>
  <c r="I107" i="6"/>
  <c r="D13" i="6"/>
  <c r="E13" i="6" s="1"/>
  <c r="I119" i="6"/>
  <c r="F14" i="6"/>
  <c r="E14" i="6"/>
  <c r="C29" i="6"/>
  <c r="G14" i="6"/>
  <c r="G15" i="6"/>
  <c r="F15" i="6"/>
  <c r="I94" i="6"/>
  <c r="I121" i="6"/>
  <c r="H70" i="6"/>
  <c r="I109" i="6"/>
  <c r="D22" i="6"/>
  <c r="D18" i="6"/>
  <c r="C36" i="6"/>
  <c r="F21" i="6" l="1"/>
  <c r="G21" i="6"/>
  <c r="C30" i="6"/>
  <c r="C34" i="6"/>
  <c r="F19" i="6"/>
  <c r="G16" i="6"/>
  <c r="E16" i="6"/>
  <c r="H16" i="6" s="1"/>
  <c r="D81" i="6" s="1"/>
  <c r="F16" i="6"/>
  <c r="F17" i="6"/>
  <c r="G17" i="6"/>
  <c r="E17" i="6"/>
  <c r="E31" i="6"/>
  <c r="F31" i="6" s="1"/>
  <c r="G31" i="6" s="1"/>
  <c r="H31" i="6" s="1"/>
  <c r="E81" i="6" s="1"/>
  <c r="D46" i="6"/>
  <c r="G46" i="6" s="1"/>
  <c r="H15" i="6"/>
  <c r="D80" i="6" s="1"/>
  <c r="C35" i="6"/>
  <c r="D50" i="6" s="1"/>
  <c r="E20" i="6"/>
  <c r="D32" i="6"/>
  <c r="G20" i="6"/>
  <c r="H20" i="6" s="1"/>
  <c r="D85" i="6" s="1"/>
  <c r="G19" i="6"/>
  <c r="H19" i="6" s="1"/>
  <c r="D84" i="6" s="1"/>
  <c r="E32" i="6"/>
  <c r="F32" i="6" s="1"/>
  <c r="G32" i="6" s="1"/>
  <c r="H32" i="6" s="1"/>
  <c r="E82" i="6" s="1"/>
  <c r="F13" i="6"/>
  <c r="H21" i="6"/>
  <c r="D86" i="6" s="1"/>
  <c r="G13" i="6"/>
  <c r="C28" i="6"/>
  <c r="D28" i="6" s="1"/>
  <c r="G22" i="6"/>
  <c r="C37" i="6"/>
  <c r="E22" i="6"/>
  <c r="F22" i="6"/>
  <c r="E30" i="6"/>
  <c r="F30" i="6" s="1"/>
  <c r="G30" i="6" s="1"/>
  <c r="D45" i="6"/>
  <c r="D30" i="6"/>
  <c r="D49" i="6"/>
  <c r="D34" i="6"/>
  <c r="E34" i="6"/>
  <c r="F34" i="6" s="1"/>
  <c r="G34" i="6" s="1"/>
  <c r="H34" i="6" s="1"/>
  <c r="E84" i="6" s="1"/>
  <c r="D51" i="6"/>
  <c r="D36" i="6"/>
  <c r="E36" i="6"/>
  <c r="F36" i="6" s="1"/>
  <c r="G36" i="6" s="1"/>
  <c r="G79" i="6"/>
  <c r="G78" i="6"/>
  <c r="D29" i="6"/>
  <c r="D44" i="6"/>
  <c r="E29" i="6"/>
  <c r="F29" i="6" s="1"/>
  <c r="G29" i="6" s="1"/>
  <c r="G18" i="6"/>
  <c r="C33" i="6"/>
  <c r="F18" i="6"/>
  <c r="E18" i="6"/>
  <c r="H17" i="6"/>
  <c r="D82" i="6" s="1"/>
  <c r="H13" i="6"/>
  <c r="D78" i="6" s="1"/>
  <c r="H14" i="6"/>
  <c r="D79" i="6" s="1"/>
  <c r="G47" i="6"/>
  <c r="C82" i="6"/>
  <c r="E47" i="6"/>
  <c r="F47" i="6"/>
  <c r="E46" i="6" l="1"/>
  <c r="H46" i="6" s="1"/>
  <c r="F81" i="6" s="1"/>
  <c r="M81" i="6" s="1"/>
  <c r="E129" i="6" s="1"/>
  <c r="F129" i="6" s="1"/>
  <c r="F46" i="6"/>
  <c r="C81" i="6"/>
  <c r="E35" i="6"/>
  <c r="F35" i="6" s="1"/>
  <c r="G35" i="6" s="1"/>
  <c r="D43" i="6"/>
  <c r="C78" i="6" s="1"/>
  <c r="D35" i="6"/>
  <c r="E28" i="6"/>
  <c r="F28" i="6" s="1"/>
  <c r="G28" i="6" s="1"/>
  <c r="H28" i="6" s="1"/>
  <c r="E78" i="6" s="1"/>
  <c r="H35" i="6"/>
  <c r="E85" i="6" s="1"/>
  <c r="H22" i="6"/>
  <c r="D87" i="6" s="1"/>
  <c r="D33" i="6"/>
  <c r="D48" i="6"/>
  <c r="E33" i="6"/>
  <c r="F33" i="6" s="1"/>
  <c r="G33" i="6" s="1"/>
  <c r="H33" i="6" s="1"/>
  <c r="E83" i="6" s="1"/>
  <c r="E50" i="6"/>
  <c r="C85" i="6"/>
  <c r="F50" i="6"/>
  <c r="G50" i="6"/>
  <c r="E49" i="6"/>
  <c r="C84" i="6"/>
  <c r="F49" i="6"/>
  <c r="G49" i="6"/>
  <c r="G51" i="6"/>
  <c r="C86" i="6"/>
  <c r="E51" i="6"/>
  <c r="F51" i="6"/>
  <c r="H18" i="6"/>
  <c r="D83" i="6" s="1"/>
  <c r="H29" i="6"/>
  <c r="E79" i="6" s="1"/>
  <c r="E45" i="6"/>
  <c r="G45" i="6"/>
  <c r="C80" i="6"/>
  <c r="F45" i="6"/>
  <c r="D37" i="6"/>
  <c r="D52" i="6"/>
  <c r="E37" i="6"/>
  <c r="F37" i="6" s="1"/>
  <c r="G37" i="6" s="1"/>
  <c r="H47" i="6"/>
  <c r="F82" i="6" s="1"/>
  <c r="M82" i="6" s="1"/>
  <c r="G43" i="6"/>
  <c r="F43" i="6"/>
  <c r="C79" i="6"/>
  <c r="F44" i="6"/>
  <c r="G44" i="6"/>
  <c r="E44" i="6"/>
  <c r="H36" i="6"/>
  <c r="E86" i="6" s="1"/>
  <c r="H30" i="6"/>
  <c r="E80" i="6" s="1"/>
  <c r="E43" i="6" l="1"/>
  <c r="H43" i="6" s="1"/>
  <c r="F78" i="6" s="1"/>
  <c r="H44" i="6"/>
  <c r="F79" i="6" s="1"/>
  <c r="H51" i="6"/>
  <c r="F86" i="6" s="1"/>
  <c r="H45" i="6"/>
  <c r="F80" i="6" s="1"/>
  <c r="M80" i="6" s="1"/>
  <c r="L121" i="6"/>
  <c r="M121" i="6" s="1"/>
  <c r="L109" i="6"/>
  <c r="M109" i="6" s="1"/>
  <c r="L96" i="6"/>
  <c r="M96" i="6" s="1"/>
  <c r="E141" i="6"/>
  <c r="F141" i="6" s="1"/>
  <c r="E108" i="6"/>
  <c r="F108" i="6" s="1"/>
  <c r="F48" i="6"/>
  <c r="C83" i="6"/>
  <c r="E48" i="6"/>
  <c r="G48" i="6"/>
  <c r="H37" i="6"/>
  <c r="E87" i="6" s="1"/>
  <c r="H49" i="6"/>
  <c r="F84" i="6" s="1"/>
  <c r="M84" i="6" s="1"/>
  <c r="M78" i="6"/>
  <c r="M86" i="6"/>
  <c r="L130" i="6" s="1"/>
  <c r="M130" i="6" s="1"/>
  <c r="M79" i="6"/>
  <c r="F52" i="6"/>
  <c r="C87" i="6"/>
  <c r="E52" i="6"/>
  <c r="G52" i="6"/>
  <c r="H50" i="6"/>
  <c r="F85" i="6" s="1"/>
  <c r="M85" i="6" s="1"/>
  <c r="H52" i="6" l="1"/>
  <c r="F87" i="6" s="1"/>
  <c r="L131" i="6"/>
  <c r="M131" i="6" s="1"/>
  <c r="M132" i="6" s="1"/>
  <c r="L97" i="6"/>
  <c r="M97" i="6" s="1"/>
  <c r="E109" i="6"/>
  <c r="F109" i="6" s="1"/>
  <c r="E142" i="6"/>
  <c r="F142" i="6" s="1"/>
  <c r="E96" i="6"/>
  <c r="F96" i="6" s="1"/>
  <c r="L110" i="6"/>
  <c r="M110" i="6" s="1"/>
  <c r="E120" i="6"/>
  <c r="F120" i="6" s="1"/>
  <c r="E130" i="6"/>
  <c r="F130" i="6" s="1"/>
  <c r="E119" i="6"/>
  <c r="F119" i="6" s="1"/>
  <c r="E97" i="6"/>
  <c r="F97" i="6" s="1"/>
  <c r="E140" i="6"/>
  <c r="F140" i="6" s="1"/>
  <c r="L108" i="6"/>
  <c r="M108" i="6" s="1"/>
  <c r="E107" i="6"/>
  <c r="F107" i="6" s="1"/>
  <c r="M87" i="6"/>
  <c r="E95" i="6" s="1"/>
  <c r="F95" i="6" s="1"/>
  <c r="E128" i="6"/>
  <c r="F128" i="6" s="1"/>
  <c r="E105" i="6"/>
  <c r="F105" i="6" s="1"/>
  <c r="L94" i="6"/>
  <c r="M94" i="6" s="1"/>
  <c r="E94" i="6"/>
  <c r="F94" i="6" s="1"/>
  <c r="L119" i="6"/>
  <c r="M119" i="6" s="1"/>
  <c r="L106" i="6"/>
  <c r="M106" i="6" s="1"/>
  <c r="E138" i="6"/>
  <c r="F138" i="6" s="1"/>
  <c r="E117" i="6"/>
  <c r="F117" i="6" s="1"/>
  <c r="L107" i="6"/>
  <c r="M107" i="6" s="1"/>
  <c r="L120" i="6"/>
  <c r="M120" i="6" s="1"/>
  <c r="E139" i="6"/>
  <c r="F139" i="6" s="1"/>
  <c r="E118" i="6"/>
  <c r="F118" i="6" s="1"/>
  <c r="E106" i="6"/>
  <c r="F106" i="6" s="1"/>
  <c r="L95" i="6"/>
  <c r="M95" i="6" s="1"/>
  <c r="H48" i="6"/>
  <c r="F83" i="6" s="1"/>
  <c r="M83" i="6" s="1"/>
  <c r="M133" i="6" l="1"/>
  <c r="F121" i="6"/>
  <c r="F122" i="6" s="1"/>
  <c r="F98" i="6"/>
  <c r="F143" i="6"/>
  <c r="M98" i="6"/>
  <c r="M99" i="6" s="1"/>
  <c r="M111" i="6"/>
  <c r="F110" i="6"/>
  <c r="F111" i="6" s="1"/>
  <c r="M122" i="6"/>
  <c r="M123" i="6" s="1"/>
  <c r="F131" i="6"/>
  <c r="G1454" i="7" l="1"/>
  <c r="I1454" i="7" s="1"/>
  <c r="I1457" i="7" s="1"/>
  <c r="G1431" i="7" s="1"/>
  <c r="H1431" i="7" s="1"/>
  <c r="I1434" i="7" s="1"/>
  <c r="I1459" i="7" s="1"/>
  <c r="G2405" i="7"/>
  <c r="I2405" i="7" s="1"/>
  <c r="G2361" i="7"/>
  <c r="I2361" i="7" s="1"/>
  <c r="G2317" i="7"/>
  <c r="I2317" i="7" s="1"/>
  <c r="I2320" i="7" s="1"/>
  <c r="G2296" i="7" s="1"/>
  <c r="H2296" i="7" s="1"/>
  <c r="I2299" i="7" s="1"/>
  <c r="I2322" i="7" s="1"/>
  <c r="G3281" i="7"/>
  <c r="I3281" i="7" s="1"/>
  <c r="I3284" i="7" s="1"/>
  <c r="G3262" i="7" s="1"/>
  <c r="H3262" i="7" s="1"/>
  <c r="I3265" i="7" s="1"/>
  <c r="I3286" i="7" s="1"/>
  <c r="F90" i="1" s="1"/>
  <c r="G90" i="1" s="1"/>
  <c r="G3195" i="7"/>
  <c r="I3195" i="7" s="1"/>
  <c r="I3198" i="7" s="1"/>
  <c r="G3175" i="7" s="1"/>
  <c r="H3175" i="7" s="1"/>
  <c r="I3178" i="7" s="1"/>
  <c r="I3200" i="7" s="1"/>
  <c r="G2100" i="7"/>
  <c r="I2100" i="7" s="1"/>
  <c r="I2103" i="7" s="1"/>
  <c r="G2081" i="7" s="1"/>
  <c r="H2081" i="7" s="1"/>
  <c r="G2274" i="7"/>
  <c r="I2274" i="7" s="1"/>
  <c r="I2277" i="7" s="1"/>
  <c r="G1634" i="7"/>
  <c r="I1634" i="7" s="1"/>
  <c r="I1637" i="7" s="1"/>
  <c r="G1613" i="7" s="1"/>
  <c r="H1613" i="7" s="1"/>
  <c r="I1616" i="7" s="1"/>
  <c r="I1639" i="7" s="1"/>
  <c r="H1642" i="7" s="1"/>
  <c r="G1725" i="7"/>
  <c r="I1725" i="7" s="1"/>
  <c r="I1728" i="7" s="1"/>
  <c r="G1702" i="7" s="1"/>
  <c r="H1702" i="7" s="1"/>
  <c r="I1705" i="7" s="1"/>
  <c r="I1730" i="7" s="1"/>
  <c r="G1680" i="7"/>
  <c r="I1680" i="7" s="1"/>
  <c r="I1683" i="7" s="1"/>
  <c r="G1656" i="7" s="1"/>
  <c r="H1656" i="7" s="1"/>
  <c r="I1659" i="7" s="1"/>
  <c r="I1685" i="7" s="1"/>
  <c r="G1270" i="7"/>
  <c r="I1270" i="7" s="1"/>
  <c r="I1273" i="7" s="1"/>
  <c r="G1247" i="7" s="1"/>
  <c r="H1247" i="7" s="1"/>
  <c r="I1250" i="7" s="1"/>
  <c r="I1275" i="7" s="1"/>
  <c r="G1770" i="7"/>
  <c r="I1770" i="7" s="1"/>
  <c r="G1500" i="7"/>
  <c r="I1500" i="7" s="1"/>
  <c r="I1503" i="7" s="1"/>
  <c r="G1476" i="7" s="1"/>
  <c r="H1476" i="7" s="1"/>
  <c r="I1479" i="7" s="1"/>
  <c r="I1505" i="7" s="1"/>
  <c r="G619" i="7"/>
  <c r="I619" i="7" s="1"/>
  <c r="I622" i="7" s="1"/>
  <c r="G596" i="7" s="1"/>
  <c r="H596" i="7" s="1"/>
  <c r="I599" i="7" s="1"/>
  <c r="I624" i="7" s="1"/>
  <c r="G483" i="7"/>
  <c r="I483" i="7" s="1"/>
  <c r="I486" i="7" s="1"/>
  <c r="G460" i="7" s="1"/>
  <c r="H460" i="7" s="1"/>
  <c r="I463" i="7" s="1"/>
  <c r="I488" i="7" s="1"/>
  <c r="G3368" i="7"/>
  <c r="I3368" i="7" s="1"/>
  <c r="I3371" i="7" s="1"/>
  <c r="G3345" i="7" s="1"/>
  <c r="H3345" i="7" s="1"/>
  <c r="I3348" i="7" s="1"/>
  <c r="I3373" i="7" s="1"/>
  <c r="G574" i="7"/>
  <c r="I574" i="7" s="1"/>
  <c r="I577" i="7" s="1"/>
  <c r="G551" i="7" s="1"/>
  <c r="H551" i="7" s="1"/>
  <c r="I554" i="7" s="1"/>
  <c r="I579" i="7" s="1"/>
  <c r="G664" i="7"/>
  <c r="I664" i="7" s="1"/>
  <c r="I667" i="7" s="1"/>
  <c r="G641" i="7" s="1"/>
  <c r="H641" i="7" s="1"/>
  <c r="I644" i="7" s="1"/>
  <c r="I669" i="7" s="1"/>
  <c r="G2983" i="7"/>
  <c r="I2983" i="7" s="1"/>
  <c r="I2986" i="7" s="1"/>
  <c r="G2963" i="7" s="1"/>
  <c r="H2963" i="7" s="1"/>
  <c r="I2966" i="7" s="1"/>
  <c r="I2988" i="7" s="1"/>
  <c r="G2941" i="7"/>
  <c r="I2941" i="7" s="1"/>
  <c r="I2944" i="7" s="1"/>
  <c r="G2911" i="7" s="1"/>
  <c r="H2911" i="7" s="1"/>
  <c r="I2914" i="7" s="1"/>
  <c r="I2946" i="7" s="1"/>
  <c r="G2889" i="7"/>
  <c r="I2889" i="7" s="1"/>
  <c r="I2892" i="7" s="1"/>
  <c r="G2869" i="7" s="1"/>
  <c r="H2869" i="7" s="1"/>
  <c r="I2872" i="7" s="1"/>
  <c r="I2894" i="7" s="1"/>
  <c r="G3623" i="7"/>
  <c r="I3623" i="7" s="1"/>
  <c r="I3626" i="7" s="1"/>
  <c r="G3601" i="7" s="1"/>
  <c r="H3601" i="7" s="1"/>
  <c r="I3605" i="7" s="1"/>
  <c r="I3628" i="7" s="1"/>
  <c r="G3579" i="7"/>
  <c r="I3579" i="7" s="1"/>
  <c r="I3582" i="7" s="1"/>
  <c r="G3555" i="7" s="1"/>
  <c r="H3555" i="7" s="1"/>
  <c r="I3559" i="7" s="1"/>
  <c r="I3584" i="7" s="1"/>
  <c r="G3494" i="7"/>
  <c r="I3494" i="7" s="1"/>
  <c r="I3497" i="7" s="1"/>
  <c r="G3476" i="7" s="1"/>
  <c r="H3476" i="7" s="1"/>
  <c r="I3479" i="7" s="1"/>
  <c r="I3499" i="7" s="1"/>
  <c r="G3454" i="7"/>
  <c r="I3454" i="7" s="1"/>
  <c r="I3457" i="7" s="1"/>
  <c r="G3433" i="7" s="1"/>
  <c r="H3433" i="7" s="1"/>
  <c r="I3436" i="7" s="1"/>
  <c r="I3459" i="7" s="1"/>
  <c r="F94" i="1" s="1"/>
  <c r="G94" i="1" s="1"/>
  <c r="G3533" i="7"/>
  <c r="I3533" i="7" s="1"/>
  <c r="I3536" i="7" s="1"/>
  <c r="G3516" i="7" s="1"/>
  <c r="H3516" i="7" s="1"/>
  <c r="I3519" i="7" s="1"/>
  <c r="I3538" i="7" s="1"/>
  <c r="G3411" i="7"/>
  <c r="I3411" i="7" s="1"/>
  <c r="I3414" i="7" s="1"/>
  <c r="G3390" i="7" s="1"/>
  <c r="H3390" i="7" s="1"/>
  <c r="I3393" i="7" s="1"/>
  <c r="I3416" i="7" s="1"/>
  <c r="F93" i="1" s="1"/>
  <c r="G93" i="1" s="1"/>
  <c r="G3153" i="7"/>
  <c r="I3153" i="7" s="1"/>
  <c r="I3156" i="7" s="1"/>
  <c r="G3135" i="7" s="1"/>
  <c r="H3135" i="7" s="1"/>
  <c r="I3138" i="7" s="1"/>
  <c r="I3158" i="7" s="1"/>
  <c r="G3113" i="7"/>
  <c r="I3113" i="7" s="1"/>
  <c r="I3116" i="7" s="1"/>
  <c r="G3092" i="7" s="1"/>
  <c r="H3092" i="7" s="1"/>
  <c r="I3095" i="7" s="1"/>
  <c r="I3118" i="7" s="1"/>
  <c r="G3070" i="7"/>
  <c r="I3070" i="7" s="1"/>
  <c r="I3073" i="7" s="1"/>
  <c r="G3049" i="7" s="1"/>
  <c r="H3049" i="7" s="1"/>
  <c r="I3052" i="7" s="1"/>
  <c r="I3075" i="7" s="1"/>
  <c r="I1773" i="7"/>
  <c r="G1747" i="7" s="1"/>
  <c r="H1747" i="7" s="1"/>
  <c r="I1750" i="7" s="1"/>
  <c r="I1775" i="7" s="1"/>
  <c r="G1409" i="7"/>
  <c r="I1409" i="7" s="1"/>
  <c r="I1412" i="7" s="1"/>
  <c r="G1386" i="7" s="1"/>
  <c r="H1386" i="7" s="1"/>
  <c r="I1389" i="7" s="1"/>
  <c r="I1414" i="7" s="1"/>
  <c r="G1364" i="7"/>
  <c r="I1364" i="7" s="1"/>
  <c r="I1367" i="7" s="1"/>
  <c r="G1340" i="7" s="1"/>
  <c r="H1340" i="7" s="1"/>
  <c r="I1344" i="7" s="1"/>
  <c r="I1369" i="7" s="1"/>
  <c r="G1318" i="7"/>
  <c r="I1318" i="7" s="1"/>
  <c r="I1321" i="7" s="1"/>
  <c r="G1292" i="7" s="1"/>
  <c r="H1292" i="7" s="1"/>
  <c r="I1296" i="7" s="1"/>
  <c r="I1323" i="7" s="1"/>
  <c r="G1177" i="7"/>
  <c r="I1177" i="7" s="1"/>
  <c r="I1180" i="7" s="1"/>
  <c r="G1153" i="7" s="1"/>
  <c r="H1153" i="7" s="1"/>
  <c r="I1156" i="7" s="1"/>
  <c r="I1182" i="7" s="1"/>
  <c r="F37" i="1" s="1"/>
  <c r="G37" i="1" s="1"/>
  <c r="G348" i="7"/>
  <c r="I348" i="7" s="1"/>
  <c r="I351" i="7" s="1"/>
  <c r="G325" i="7" s="1"/>
  <c r="H325" i="7" s="1"/>
  <c r="I328" i="7" s="1"/>
  <c r="I353" i="7" s="1"/>
  <c r="G303" i="7"/>
  <c r="I303" i="7" s="1"/>
  <c r="I306" i="7" s="1"/>
  <c r="G280" i="7" s="1"/>
  <c r="H280" i="7" s="1"/>
  <c r="I283" i="7" s="1"/>
  <c r="I308" i="7" s="1"/>
  <c r="G438" i="7"/>
  <c r="I438" i="7" s="1"/>
  <c r="I441" i="7" s="1"/>
  <c r="G415" i="7" s="1"/>
  <c r="H415" i="7" s="1"/>
  <c r="I418" i="7" s="1"/>
  <c r="I443" i="7" s="1"/>
  <c r="G393" i="7"/>
  <c r="I393" i="7" s="1"/>
  <c r="I396" i="7" s="1"/>
  <c r="G370" i="7" s="1"/>
  <c r="H370" i="7" s="1"/>
  <c r="I373" i="7" s="1"/>
  <c r="I398" i="7" s="1"/>
  <c r="G258" i="7"/>
  <c r="I258" i="7" s="1"/>
  <c r="I261" i="7" s="1"/>
  <c r="G235" i="7" s="1"/>
  <c r="H235" i="7" s="1"/>
  <c r="I238" i="7" s="1"/>
  <c r="I263" i="7" s="1"/>
  <c r="G3240" i="7"/>
  <c r="I3240" i="7" s="1"/>
  <c r="I3243" i="7" s="1"/>
  <c r="G3217" i="7" s="1"/>
  <c r="H3217" i="7" s="1"/>
  <c r="I3220" i="7" s="1"/>
  <c r="I3245" i="7" s="1"/>
  <c r="F89" i="1" s="1"/>
  <c r="G89" i="1" s="1"/>
  <c r="G529" i="7"/>
  <c r="I529" i="7" s="1"/>
  <c r="I532" i="7" s="1"/>
  <c r="G506" i="7" s="1"/>
  <c r="H506" i="7" s="1"/>
  <c r="I509" i="7" s="1"/>
  <c r="I534" i="7" s="1"/>
  <c r="F18" i="1" s="1"/>
  <c r="G18" i="1" s="1"/>
  <c r="G3027" i="7"/>
  <c r="I3027" i="7" s="1"/>
  <c r="I3030" i="7" s="1"/>
  <c r="G3005" i="7" s="1"/>
  <c r="H3005" i="7" s="1"/>
  <c r="I3008" i="7" s="1"/>
  <c r="I3032" i="7" s="1"/>
  <c r="G2230" i="7"/>
  <c r="I2230" i="7" s="1"/>
  <c r="I2233" i="7" s="1"/>
  <c r="G2209" i="7" s="1"/>
  <c r="H2209" i="7" s="1"/>
  <c r="I2212" i="7" s="1"/>
  <c r="I2235" i="7" s="1"/>
  <c r="G2143" i="7"/>
  <c r="I2143" i="7" s="1"/>
  <c r="I2146" i="7" s="1"/>
  <c r="G2122" i="7" s="1"/>
  <c r="H2122" i="7" s="1"/>
  <c r="I2125" i="7" s="1"/>
  <c r="I2148" i="7" s="1"/>
  <c r="G213" i="7"/>
  <c r="I213" i="7" s="1"/>
  <c r="I216" i="7" s="1"/>
  <c r="G190" i="7" s="1"/>
  <c r="H190" i="7" s="1"/>
  <c r="I193" i="7" s="1"/>
  <c r="I218" i="7" s="1"/>
  <c r="G3323" i="7"/>
  <c r="I3323" i="7" s="1"/>
  <c r="I3326" i="7" s="1"/>
  <c r="G3303" i="7" s="1"/>
  <c r="H3303" i="7" s="1"/>
  <c r="I3306" i="7" s="1"/>
  <c r="I3328" i="7" s="1"/>
  <c r="F91" i="1" s="1"/>
  <c r="G91" i="1" s="1"/>
  <c r="F99" i="6"/>
  <c r="I2408" i="7"/>
  <c r="G2383" i="7" s="1"/>
  <c r="H2383" i="7" s="1"/>
  <c r="I2386" i="7" s="1"/>
  <c r="I2410" i="7" s="1"/>
  <c r="I2364" i="7"/>
  <c r="G2339" i="7" s="1"/>
  <c r="H2339" i="7" s="1"/>
  <c r="I2342" i="7" s="1"/>
  <c r="I2366" i="7" s="1"/>
  <c r="G2802" i="7"/>
  <c r="I2802" i="7" s="1"/>
  <c r="I2805" i="7" s="1"/>
  <c r="G2778" i="7" s="1"/>
  <c r="H2778" i="7" s="1"/>
  <c r="I2781" i="7" s="1"/>
  <c r="I2807" i="7" s="1"/>
  <c r="G2756" i="7"/>
  <c r="I2756" i="7" s="1"/>
  <c r="I2759" i="7" s="1"/>
  <c r="G2730" i="7" s="1"/>
  <c r="H2730" i="7" s="1"/>
  <c r="I2733" i="7" s="1"/>
  <c r="G2661" i="7"/>
  <c r="I2661" i="7" s="1"/>
  <c r="I2664" i="7" s="1"/>
  <c r="G2635" i="7" s="1"/>
  <c r="H2635" i="7" s="1"/>
  <c r="I2638" i="7" s="1"/>
  <c r="G2847" i="7"/>
  <c r="I2847" i="7" s="1"/>
  <c r="I2850" i="7" s="1"/>
  <c r="G2824" i="7" s="1"/>
  <c r="H2824" i="7" s="1"/>
  <c r="I2827" i="7" s="1"/>
  <c r="I2852" i="7" s="1"/>
  <c r="G2708" i="7"/>
  <c r="I2708" i="7" s="1"/>
  <c r="I2711" i="7" s="1"/>
  <c r="G2683" i="7" s="1"/>
  <c r="G2573" i="7"/>
  <c r="I2573" i="7" s="1"/>
  <c r="G2613" i="7"/>
  <c r="I2613" i="7" s="1"/>
  <c r="I2616" i="7" s="1"/>
  <c r="G2595" i="7" s="1"/>
  <c r="H2595" i="7" s="1"/>
  <c r="I2598" i="7" s="1"/>
  <c r="I2618" i="7" s="1"/>
  <c r="G2533" i="7"/>
  <c r="I2533" i="7" s="1"/>
  <c r="I2536" i="7" s="1"/>
  <c r="G2512" i="7" s="1"/>
  <c r="H2512" i="7" s="1"/>
  <c r="I2515" i="7" s="1"/>
  <c r="I2538" i="7" s="1"/>
  <c r="G2490" i="7"/>
  <c r="I2490" i="7" s="1"/>
  <c r="I2493" i="7" s="1"/>
  <c r="G2469" i="7" s="1"/>
  <c r="H2469" i="7" s="1"/>
  <c r="I2472" i="7" s="1"/>
  <c r="I2495" i="7" s="1"/>
  <c r="G32" i="7"/>
  <c r="I32" i="7" s="1"/>
  <c r="I35" i="7" s="1"/>
  <c r="G9" i="7" s="1"/>
  <c r="H9" i="7" s="1"/>
  <c r="I12" i="7" s="1"/>
  <c r="I37" i="7" s="1"/>
  <c r="G3668" i="7"/>
  <c r="I3668" i="7" s="1"/>
  <c r="I3671" i="7" s="1"/>
  <c r="G3645" i="7" s="1"/>
  <c r="H3645" i="7" s="1"/>
  <c r="I3648" i="7" s="1"/>
  <c r="I3673" i="7" s="1"/>
  <c r="G168" i="7"/>
  <c r="I168" i="7" s="1"/>
  <c r="I171" i="7" s="1"/>
  <c r="G145" i="7" s="1"/>
  <c r="H145" i="7" s="1"/>
  <c r="I148" i="7" s="1"/>
  <c r="I173" i="7" s="1"/>
  <c r="G77" i="7"/>
  <c r="I77" i="7" s="1"/>
  <c r="I80" i="7" s="1"/>
  <c r="G54" i="7" s="1"/>
  <c r="H54" i="7" s="1"/>
  <c r="I57" i="7" s="1"/>
  <c r="I82" i="7" s="1"/>
  <c r="G122" i="7"/>
  <c r="I122" i="7" s="1"/>
  <c r="I125" i="7" s="1"/>
  <c r="G99" i="7" s="1"/>
  <c r="H99" i="7" s="1"/>
  <c r="I102" i="7" s="1"/>
  <c r="I127" i="7" s="1"/>
  <c r="M112" i="6"/>
  <c r="F144" i="6"/>
  <c r="F132" i="6"/>
  <c r="F48" i="1" l="1"/>
  <c r="G48" i="1" s="1"/>
  <c r="H1644" i="7"/>
  <c r="I2197" i="7"/>
  <c r="H2198" i="7" s="1"/>
  <c r="F80" i="1"/>
  <c r="G80" i="1" s="1"/>
  <c r="H2898" i="7"/>
  <c r="H2897" i="7"/>
  <c r="H2899" i="7"/>
  <c r="G2448" i="7"/>
  <c r="I2448" i="7" s="1"/>
  <c r="G1131" i="7"/>
  <c r="I1131" i="7" s="1"/>
  <c r="G1085" i="7"/>
  <c r="I1085" i="7" s="1"/>
  <c r="G1039" i="7"/>
  <c r="I1039" i="7" s="1"/>
  <c r="F81" i="1"/>
  <c r="G81" i="1" s="1"/>
  <c r="H2950" i="7"/>
  <c r="H2949" i="7"/>
  <c r="H2951" i="7"/>
  <c r="F82" i="1"/>
  <c r="G82" i="1" s="1"/>
  <c r="H2992" i="7"/>
  <c r="H2993" i="7"/>
  <c r="H2991" i="7"/>
  <c r="G808" i="7"/>
  <c r="I808" i="7" s="1"/>
  <c r="I811" i="7" s="1"/>
  <c r="G782" i="7" s="1"/>
  <c r="H782" i="7" s="1"/>
  <c r="I786" i="7" s="1"/>
  <c r="I813" i="7" s="1"/>
  <c r="G711" i="7"/>
  <c r="I711" i="7" s="1"/>
  <c r="I714" i="7" s="1"/>
  <c r="G686" i="7" s="1"/>
  <c r="H686" i="7" s="1"/>
  <c r="I689" i="7" s="1"/>
  <c r="I716" i="7" s="1"/>
  <c r="G1591" i="7"/>
  <c r="I1591" i="7" s="1"/>
  <c r="I1594" i="7" s="1"/>
  <c r="G1567" i="7" s="1"/>
  <c r="H1567" i="7" s="1"/>
  <c r="I1570" i="7" s="1"/>
  <c r="I1596" i="7" s="1"/>
  <c r="H1600" i="7" s="1"/>
  <c r="G903" i="7"/>
  <c r="I903" i="7" s="1"/>
  <c r="I906" i="7" s="1"/>
  <c r="G877" i="7" s="1"/>
  <c r="H877" i="7" s="1"/>
  <c r="I881" i="7" s="1"/>
  <c r="I908" i="7" s="1"/>
  <c r="G760" i="7"/>
  <c r="I760" i="7" s="1"/>
  <c r="I763" i="7" s="1"/>
  <c r="G733" i="7" s="1"/>
  <c r="H733" i="7" s="1"/>
  <c r="I737" i="7" s="1"/>
  <c r="I765" i="7" s="1"/>
  <c r="G1546" i="7"/>
  <c r="I1546" i="7" s="1"/>
  <c r="I1549" i="7" s="1"/>
  <c r="G1522" i="7" s="1"/>
  <c r="H1522" i="7" s="1"/>
  <c r="I1525" i="7" s="1"/>
  <c r="I1551" i="7" s="1"/>
  <c r="H1554" i="7" s="1"/>
  <c r="G1225" i="7"/>
  <c r="I1225" i="7" s="1"/>
  <c r="I1228" i="7" s="1"/>
  <c r="G1199" i="7" s="1"/>
  <c r="H1199" i="7" s="1"/>
  <c r="I1203" i="7" s="1"/>
  <c r="G855" i="7"/>
  <c r="I855" i="7" s="1"/>
  <c r="I858" i="7" s="1"/>
  <c r="G830" i="7" s="1"/>
  <c r="H830" i="7" s="1"/>
  <c r="I833" i="7" s="1"/>
  <c r="I860" i="7" s="1"/>
  <c r="F22" i="1"/>
  <c r="G22" i="1" s="1"/>
  <c r="H672" i="7"/>
  <c r="H673" i="7"/>
  <c r="H674" i="7"/>
  <c r="H3376" i="7"/>
  <c r="F92" i="1"/>
  <c r="G92" i="1" s="1"/>
  <c r="H3378" i="7"/>
  <c r="H3377" i="7"/>
  <c r="G2447" i="7"/>
  <c r="I2447" i="7" s="1"/>
  <c r="G2059" i="7"/>
  <c r="I2059" i="7" s="1"/>
  <c r="I2062" i="7" s="1"/>
  <c r="G2039" i="7" s="1"/>
  <c r="H2039" i="7" s="1"/>
  <c r="I2042" i="7" s="1"/>
  <c r="I2064" i="7" s="1"/>
  <c r="G2017" i="7"/>
  <c r="I2017" i="7" s="1"/>
  <c r="I2020" i="7" s="1"/>
  <c r="G1997" i="7" s="1"/>
  <c r="H1997" i="7" s="1"/>
  <c r="I2000" i="7" s="1"/>
  <c r="I2022" i="7" s="1"/>
  <c r="H2026" i="7" s="1"/>
  <c r="G1853" i="7"/>
  <c r="I1853" i="7" s="1"/>
  <c r="I1856" i="7" s="1"/>
  <c r="G1833" i="7" s="1"/>
  <c r="H1833" i="7" s="1"/>
  <c r="I1836" i="7" s="1"/>
  <c r="I1858" i="7" s="1"/>
  <c r="H1863" i="7" s="1"/>
  <c r="G993" i="7"/>
  <c r="I993" i="7" s="1"/>
  <c r="I996" i="7" s="1"/>
  <c r="G970" i="7" s="1"/>
  <c r="H970" i="7" s="1"/>
  <c r="I973" i="7" s="1"/>
  <c r="I998" i="7" s="1"/>
  <c r="F32" i="1" s="1"/>
  <c r="G32" i="1" s="1"/>
  <c r="G1132" i="7"/>
  <c r="I1132" i="7" s="1"/>
  <c r="G1975" i="7"/>
  <c r="I1975" i="7" s="1"/>
  <c r="I1978" i="7" s="1"/>
  <c r="G1956" i="7" s="1"/>
  <c r="H1956" i="7" s="1"/>
  <c r="I1959" i="7" s="1"/>
  <c r="I1980" i="7" s="1"/>
  <c r="F57" i="1" s="1"/>
  <c r="G57" i="1" s="1"/>
  <c r="G1894" i="7"/>
  <c r="I1894" i="7" s="1"/>
  <c r="I1897" i="7" s="1"/>
  <c r="G1875" i="7" s="1"/>
  <c r="H1875" i="7" s="1"/>
  <c r="I1878" i="7" s="1"/>
  <c r="I1899" i="7" s="1"/>
  <c r="H1904" i="7" s="1"/>
  <c r="G948" i="7"/>
  <c r="I948" i="7" s="1"/>
  <c r="I951" i="7" s="1"/>
  <c r="G925" i="7" s="1"/>
  <c r="H925" i="7" s="1"/>
  <c r="I928" i="7" s="1"/>
  <c r="I953" i="7" s="1"/>
  <c r="F31" i="1" s="1"/>
  <c r="G31" i="1" s="1"/>
  <c r="G1040" i="7"/>
  <c r="I1040" i="7" s="1"/>
  <c r="G1811" i="7"/>
  <c r="I1811" i="7" s="1"/>
  <c r="I1814" i="7" s="1"/>
  <c r="G1792" i="7" s="1"/>
  <c r="H1792" i="7" s="1"/>
  <c r="I1794" i="7" s="1"/>
  <c r="I1816" i="7" s="1"/>
  <c r="F53" i="1" s="1"/>
  <c r="G53" i="1" s="1"/>
  <c r="G1086" i="7"/>
  <c r="I1086" i="7" s="1"/>
  <c r="G1934" i="7"/>
  <c r="I1934" i="7" s="1"/>
  <c r="I1937" i="7" s="1"/>
  <c r="G1916" i="7" s="1"/>
  <c r="H1916" i="7" s="1"/>
  <c r="I1919" i="7" s="1"/>
  <c r="I1939" i="7" s="1"/>
  <c r="H1942" i="7" s="1"/>
  <c r="F20" i="1"/>
  <c r="G20" i="1" s="1"/>
  <c r="H584" i="7"/>
  <c r="H583" i="7"/>
  <c r="H582" i="7"/>
  <c r="H629" i="7"/>
  <c r="H628" i="7"/>
  <c r="F21" i="1"/>
  <c r="G21" i="1" s="1"/>
  <c r="H627" i="7"/>
  <c r="F88" i="1"/>
  <c r="G88" i="1" s="1"/>
  <c r="H3203" i="7"/>
  <c r="H3204" i="7"/>
  <c r="H3205" i="7"/>
  <c r="F17" i="1"/>
  <c r="G17" i="1" s="1"/>
  <c r="H492" i="7"/>
  <c r="H493" i="7"/>
  <c r="H491" i="7"/>
  <c r="H1643" i="7"/>
  <c r="H1463" i="7"/>
  <c r="H1462" i="7"/>
  <c r="H1464" i="7"/>
  <c r="F43" i="1"/>
  <c r="G43" i="1" s="1"/>
  <c r="G2252" i="7"/>
  <c r="H2252" i="7" s="1"/>
  <c r="I2255" i="7" s="1"/>
  <c r="I2279" i="7" s="1"/>
  <c r="H1779" i="7"/>
  <c r="H1780" i="7"/>
  <c r="H1778" i="7"/>
  <c r="F8" i="1"/>
  <c r="G8" i="1" s="1"/>
  <c r="F42" i="1"/>
  <c r="G42" i="1" s="1"/>
  <c r="H1419" i="7"/>
  <c r="H1418" i="7"/>
  <c r="H1417" i="7"/>
  <c r="H3333" i="7"/>
  <c r="H3332" i="7"/>
  <c r="H3331" i="7"/>
  <c r="H312" i="7"/>
  <c r="H313" i="7"/>
  <c r="H311" i="7"/>
  <c r="F13" i="1"/>
  <c r="G13" i="1" s="1"/>
  <c r="F51" i="1"/>
  <c r="G51" i="1" s="1"/>
  <c r="H1735" i="7"/>
  <c r="H1734" i="7"/>
  <c r="H1733" i="7"/>
  <c r="H3291" i="7"/>
  <c r="H3289" i="7"/>
  <c r="H3290" i="7"/>
  <c r="F50" i="1"/>
  <c r="G50" i="1" s="1"/>
  <c r="H1689" i="7"/>
  <c r="H1690" i="7"/>
  <c r="H1688" i="7"/>
  <c r="F52" i="1"/>
  <c r="G52" i="1" s="1"/>
  <c r="H2240" i="7"/>
  <c r="H2238" i="7"/>
  <c r="F64" i="1"/>
  <c r="G64" i="1" s="1"/>
  <c r="H2239" i="7"/>
  <c r="F95" i="1"/>
  <c r="G95" i="1" s="1"/>
  <c r="H3503" i="7"/>
  <c r="H3504" i="7"/>
  <c r="H3502" i="7"/>
  <c r="G2555" i="7"/>
  <c r="H2555" i="7" s="1"/>
  <c r="I2558" i="7" s="1"/>
  <c r="I2576" i="7"/>
  <c r="H3079" i="7"/>
  <c r="H3078" i="7"/>
  <c r="F85" i="1"/>
  <c r="G85" i="1" s="1"/>
  <c r="H3080" i="7"/>
  <c r="F86" i="1"/>
  <c r="G86" i="1" s="1"/>
  <c r="H3123" i="7"/>
  <c r="H3121" i="7"/>
  <c r="H3122" i="7"/>
  <c r="F68" i="1"/>
  <c r="G68" i="1" s="1"/>
  <c r="H2413" i="7"/>
  <c r="H2414" i="7"/>
  <c r="H2415" i="7"/>
  <c r="H2811" i="7"/>
  <c r="F78" i="1"/>
  <c r="G78" i="1" s="1"/>
  <c r="H2812" i="7"/>
  <c r="H2810" i="7"/>
  <c r="F62" i="1"/>
  <c r="H2152" i="7"/>
  <c r="H2151" i="7"/>
  <c r="H2153" i="7"/>
  <c r="H3543" i="7"/>
  <c r="F96" i="1"/>
  <c r="G96" i="1" s="1"/>
  <c r="H3542" i="7"/>
  <c r="H3541" i="7"/>
  <c r="H3464" i="7"/>
  <c r="H3463" i="7"/>
  <c r="H3462" i="7"/>
  <c r="H2325" i="7"/>
  <c r="F66" i="1"/>
  <c r="G66" i="1" s="1"/>
  <c r="H2326" i="7"/>
  <c r="H2327" i="7"/>
  <c r="F84" i="1"/>
  <c r="G84" i="1" s="1"/>
  <c r="H3037" i="7"/>
  <c r="H3036" i="7"/>
  <c r="H3035" i="7"/>
  <c r="F97" i="1"/>
  <c r="G97" i="1" s="1"/>
  <c r="H3589" i="7"/>
  <c r="H3587" i="7"/>
  <c r="H3588" i="7"/>
  <c r="F79" i="1"/>
  <c r="G79" i="1" s="1"/>
  <c r="H2857" i="7"/>
  <c r="H2855" i="7"/>
  <c r="H2856" i="7"/>
  <c r="H3163" i="7"/>
  <c r="H3162" i="7"/>
  <c r="F87" i="1"/>
  <c r="G87" i="1" s="1"/>
  <c r="H3161" i="7"/>
  <c r="H1509" i="7"/>
  <c r="F45" i="1"/>
  <c r="G45" i="1" s="1"/>
  <c r="H1508" i="7"/>
  <c r="H1510" i="7"/>
  <c r="F14" i="1"/>
  <c r="G14" i="1" s="1"/>
  <c r="H357" i="7"/>
  <c r="H356" i="7"/>
  <c r="H358" i="7"/>
  <c r="F67" i="1"/>
  <c r="G67" i="1" s="1"/>
  <c r="H2371" i="7"/>
  <c r="H2370" i="7"/>
  <c r="H2369" i="7"/>
  <c r="H1279" i="7"/>
  <c r="H1278" i="7"/>
  <c r="F39" i="1"/>
  <c r="G39" i="1" s="1"/>
  <c r="H1280" i="7"/>
  <c r="H2541" i="7"/>
  <c r="H2543" i="7"/>
  <c r="F72" i="1"/>
  <c r="G72" i="1" s="1"/>
  <c r="H2542" i="7"/>
  <c r="H538" i="7"/>
  <c r="H539" i="7"/>
  <c r="H537" i="7"/>
  <c r="H1328" i="7"/>
  <c r="H1327" i="7"/>
  <c r="H1326" i="7"/>
  <c r="F40" i="1"/>
  <c r="G40" i="1" s="1"/>
  <c r="H3632" i="7"/>
  <c r="H3633" i="7"/>
  <c r="H3631" i="7"/>
  <c r="F98" i="1"/>
  <c r="G98" i="1" s="1"/>
  <c r="H266" i="7"/>
  <c r="H267" i="7"/>
  <c r="F12" i="1"/>
  <c r="G12" i="1" s="1"/>
  <c r="H268" i="7"/>
  <c r="H402" i="7"/>
  <c r="F15" i="1"/>
  <c r="G15" i="1" s="1"/>
  <c r="H403" i="7"/>
  <c r="H401" i="7"/>
  <c r="F16" i="1"/>
  <c r="G16" i="1" s="1"/>
  <c r="H446" i="7"/>
  <c r="H447" i="7"/>
  <c r="H448" i="7"/>
  <c r="H223" i="7"/>
  <c r="H222" i="7"/>
  <c r="F11" i="1"/>
  <c r="G11" i="1" s="1"/>
  <c r="H221" i="7"/>
  <c r="H3421" i="7"/>
  <c r="H3419" i="7"/>
  <c r="H3420" i="7"/>
  <c r="F74" i="1"/>
  <c r="G74" i="1" s="1"/>
  <c r="H2623" i="7"/>
  <c r="H2622" i="7"/>
  <c r="H2621" i="7"/>
  <c r="H3248" i="7"/>
  <c r="H3249" i="7"/>
  <c r="H3250" i="7"/>
  <c r="F41" i="1"/>
  <c r="G41" i="1" s="1"/>
  <c r="H1373" i="7"/>
  <c r="H1374" i="7"/>
  <c r="H1372" i="7"/>
  <c r="H1985" i="7"/>
  <c r="H131" i="7"/>
  <c r="H132" i="7"/>
  <c r="H130" i="7"/>
  <c r="H178" i="7"/>
  <c r="H177" i="7"/>
  <c r="H176" i="7"/>
  <c r="F100" i="1"/>
  <c r="H3677" i="7"/>
  <c r="H3678" i="7"/>
  <c r="H3676" i="7"/>
  <c r="F71" i="1"/>
  <c r="G71" i="1" s="1"/>
  <c r="H2499" i="7"/>
  <c r="H2500" i="7"/>
  <c r="H2498" i="7"/>
  <c r="H1187" i="7"/>
  <c r="H1186" i="7"/>
  <c r="H1185" i="7"/>
  <c r="H1001" i="7"/>
  <c r="H1002" i="7"/>
  <c r="H1003" i="7"/>
  <c r="F7" i="1"/>
  <c r="G7" i="1" s="1"/>
  <c r="H41" i="7"/>
  <c r="H40" i="7"/>
  <c r="H42" i="7"/>
  <c r="F10" i="1"/>
  <c r="G10" i="1" s="1"/>
  <c r="F9" i="1"/>
  <c r="G9" i="1" s="1"/>
  <c r="H87" i="7"/>
  <c r="H85" i="7"/>
  <c r="H86" i="7"/>
  <c r="G62" i="1" l="1"/>
  <c r="I168" i="4"/>
  <c r="H1902" i="7"/>
  <c r="I2450" i="7"/>
  <c r="G2427" i="7" s="1"/>
  <c r="H2427" i="7" s="1"/>
  <c r="I2431" i="7" s="1"/>
  <c r="I2452" i="7" s="1"/>
  <c r="H2457" i="7" s="1"/>
  <c r="I1042" i="7"/>
  <c r="G1015" i="7" s="1"/>
  <c r="H1015" i="7" s="1"/>
  <c r="I1019" i="7" s="1"/>
  <c r="I1044" i="7" s="1"/>
  <c r="H1047" i="7" s="1"/>
  <c r="I630" i="7"/>
  <c r="H631" i="7" s="1"/>
  <c r="I2900" i="7"/>
  <c r="H2901" i="7" s="1"/>
  <c r="H1984" i="7"/>
  <c r="H1983" i="7"/>
  <c r="I1986" i="7" s="1"/>
  <c r="H1987" i="7" s="1"/>
  <c r="H1903" i="7"/>
  <c r="I1905" i="7" s="1"/>
  <c r="H1906" i="7" s="1"/>
  <c r="F55" i="1"/>
  <c r="G55" i="1" s="1"/>
  <c r="I494" i="7"/>
  <c r="H495" i="7" s="1"/>
  <c r="I585" i="7"/>
  <c r="H586" i="7" s="1"/>
  <c r="I1465" i="7"/>
  <c r="H1466" i="7" s="1"/>
  <c r="H1862" i="7"/>
  <c r="I3379" i="7"/>
  <c r="H3380" i="7" s="1"/>
  <c r="F54" i="1"/>
  <c r="G54" i="1" s="1"/>
  <c r="H1861" i="7"/>
  <c r="F47" i="1"/>
  <c r="G47" i="1" s="1"/>
  <c r="H1601" i="7"/>
  <c r="H1599" i="7"/>
  <c r="I1602" i="7" s="1"/>
  <c r="H1603" i="7" s="1"/>
  <c r="H958" i="7"/>
  <c r="F25" i="1"/>
  <c r="G25" i="1" s="1"/>
  <c r="H769" i="7"/>
  <c r="H770" i="7"/>
  <c r="H768" i="7"/>
  <c r="H1944" i="7"/>
  <c r="F24" i="1"/>
  <c r="G24" i="1" s="1"/>
  <c r="H720" i="7"/>
  <c r="H721" i="7"/>
  <c r="H719" i="7"/>
  <c r="I1088" i="7"/>
  <c r="G1061" i="7" s="1"/>
  <c r="H1061" i="7" s="1"/>
  <c r="I1065" i="7" s="1"/>
  <c r="I1090" i="7" s="1"/>
  <c r="F59" i="1"/>
  <c r="G59" i="1" s="1"/>
  <c r="H2069" i="7"/>
  <c r="H2067" i="7"/>
  <c r="H2068" i="7"/>
  <c r="F29" i="1"/>
  <c r="G29" i="1" s="1"/>
  <c r="H911" i="7"/>
  <c r="H913" i="7"/>
  <c r="H912" i="7"/>
  <c r="F46" i="1"/>
  <c r="G46" i="1" s="1"/>
  <c r="H1943" i="7"/>
  <c r="K22" i="1"/>
  <c r="L22" i="1" s="1"/>
  <c r="F26" i="1"/>
  <c r="G26" i="1" s="1"/>
  <c r="H817" i="7"/>
  <c r="H818" i="7"/>
  <c r="H816" i="7"/>
  <c r="I1134" i="7"/>
  <c r="G1107" i="7" s="1"/>
  <c r="H1107" i="7" s="1"/>
  <c r="I1111" i="7" s="1"/>
  <c r="I1136" i="7" s="1"/>
  <c r="F58" i="1"/>
  <c r="G58" i="1" s="1"/>
  <c r="H1556" i="7"/>
  <c r="F56" i="1"/>
  <c r="G56" i="1" s="1"/>
  <c r="I2994" i="7"/>
  <c r="H2995" i="7" s="1"/>
  <c r="H1555" i="7"/>
  <c r="H956" i="7"/>
  <c r="H1819" i="7"/>
  <c r="H2025" i="7"/>
  <c r="H957" i="7"/>
  <c r="H1820" i="7"/>
  <c r="H2027" i="7"/>
  <c r="H1821" i="7"/>
  <c r="F28" i="1"/>
  <c r="G28" i="1" s="1"/>
  <c r="H865" i="7"/>
  <c r="H864" i="7"/>
  <c r="H863" i="7"/>
  <c r="G100" i="1"/>
  <c r="K100" i="1" s="1"/>
  <c r="L100" i="1" s="1"/>
  <c r="I2952" i="7"/>
  <c r="H2953" i="7" s="1"/>
  <c r="H2282" i="7"/>
  <c r="F65" i="1"/>
  <c r="G65" i="1" s="1"/>
  <c r="H2284" i="7"/>
  <c r="H2283" i="7"/>
  <c r="I3206" i="7"/>
  <c r="H3207" i="7" s="1"/>
  <c r="I1781" i="7"/>
  <c r="H1782" i="7" s="1"/>
  <c r="I675" i="7"/>
  <c r="H676" i="7" s="1"/>
  <c r="I3505" i="7"/>
  <c r="H3506" i="7" s="1"/>
  <c r="I3544" i="7"/>
  <c r="H3545" i="7" s="1"/>
  <c r="I3634" i="7"/>
  <c r="H3635" i="7" s="1"/>
  <c r="I3124" i="7"/>
  <c r="H3125" i="7" s="1"/>
  <c r="I3465" i="7"/>
  <c r="H3466" i="7" s="1"/>
  <c r="K98" i="1"/>
  <c r="L98" i="1" s="1"/>
  <c r="I2858" i="7"/>
  <c r="H2859" i="7" s="1"/>
  <c r="I3590" i="7"/>
  <c r="H3591" i="7" s="1"/>
  <c r="I2578" i="7"/>
  <c r="F33" i="1"/>
  <c r="H1049" i="7"/>
  <c r="I1511" i="7"/>
  <c r="H1512" i="7" s="1"/>
  <c r="I3251" i="7"/>
  <c r="H3252" i="7" s="1"/>
  <c r="I3038" i="7"/>
  <c r="H3039" i="7" s="1"/>
  <c r="I3292" i="7"/>
  <c r="H3293" i="7" s="1"/>
  <c r="I3164" i="7"/>
  <c r="H3165" i="7" s="1"/>
  <c r="I3334" i="7"/>
  <c r="H3335" i="7" s="1"/>
  <c r="I3422" i="7"/>
  <c r="H3423" i="7" s="1"/>
  <c r="I3081" i="7"/>
  <c r="H3082" i="7" s="1"/>
  <c r="I2624" i="7"/>
  <c r="H2625" i="7" s="1"/>
  <c r="I2544" i="7"/>
  <c r="H2545" i="7" s="1"/>
  <c r="I359" i="7"/>
  <c r="H360" i="7" s="1"/>
  <c r="I224" i="7"/>
  <c r="H225" i="7" s="1"/>
  <c r="I1281" i="7"/>
  <c r="H1282" i="7" s="1"/>
  <c r="I2154" i="7"/>
  <c r="H2155" i="7" s="1"/>
  <c r="I2241" i="7"/>
  <c r="H2242" i="7" s="1"/>
  <c r="I1736" i="7"/>
  <c r="H1737" i="7" s="1"/>
  <c r="I2416" i="7"/>
  <c r="H2417" i="7" s="1"/>
  <c r="I2328" i="7"/>
  <c r="H2329" i="7" s="1"/>
  <c r="I2372" i="7"/>
  <c r="H2373" i="7" s="1"/>
  <c r="I1645" i="7"/>
  <c r="H1646" i="7" s="1"/>
  <c r="I1691" i="7"/>
  <c r="H1692" i="7" s="1"/>
  <c r="I1329" i="7"/>
  <c r="H1330" i="7" s="1"/>
  <c r="I1420" i="7"/>
  <c r="H1421" i="7" s="1"/>
  <c r="I1375" i="7"/>
  <c r="H1376" i="7" s="1"/>
  <c r="I314" i="7"/>
  <c r="H315" i="7" s="1"/>
  <c r="I449" i="7"/>
  <c r="H450" i="7" s="1"/>
  <c r="I269" i="7"/>
  <c r="H270" i="7" s="1"/>
  <c r="I404" i="7"/>
  <c r="H405" i="7" s="1"/>
  <c r="I540" i="7"/>
  <c r="H541" i="7" s="1"/>
  <c r="K18" i="1"/>
  <c r="L18" i="1" s="1"/>
  <c r="I179" i="7"/>
  <c r="H180" i="7" s="1"/>
  <c r="I88" i="7"/>
  <c r="H89" i="7" s="1"/>
  <c r="I1004" i="7"/>
  <c r="H1005" i="7" s="1"/>
  <c r="I43" i="7"/>
  <c r="H44" i="7" s="1"/>
  <c r="I2501" i="7"/>
  <c r="H2502" i="7" s="1"/>
  <c r="I133" i="7"/>
  <c r="H134" i="7" s="1"/>
  <c r="I3679" i="7"/>
  <c r="H3680" i="7" s="1"/>
  <c r="I1188" i="7"/>
  <c r="H1189" i="7" s="1"/>
  <c r="H1048" i="7" l="1"/>
  <c r="F69" i="1"/>
  <c r="G69" i="1" s="1"/>
  <c r="H2456" i="7"/>
  <c r="H2455" i="7"/>
  <c r="I771" i="7"/>
  <c r="H772" i="7" s="1"/>
  <c r="I1864" i="7"/>
  <c r="H1865" i="7" s="1"/>
  <c r="I1557" i="7"/>
  <c r="H1558" i="7" s="1"/>
  <c r="I1822" i="7"/>
  <c r="H1823" i="7" s="1"/>
  <c r="I2070" i="7"/>
  <c r="H2071" i="7" s="1"/>
  <c r="I2028" i="7"/>
  <c r="H2029" i="7" s="1"/>
  <c r="I1945" i="7"/>
  <c r="H1946" i="7" s="1"/>
  <c r="I819" i="7"/>
  <c r="H820" i="7" s="1"/>
  <c r="K48" i="1"/>
  <c r="L48" i="1" s="1"/>
  <c r="I959" i="7"/>
  <c r="H960" i="7" s="1"/>
  <c r="I722" i="7"/>
  <c r="H723" i="7" s="1"/>
  <c r="I866" i="7"/>
  <c r="H867" i="7" s="1"/>
  <c r="K59" i="1"/>
  <c r="L59" i="1" s="1"/>
  <c r="I914" i="7"/>
  <c r="H915" i="7" s="1"/>
  <c r="K29" i="1"/>
  <c r="L29" i="1" s="1"/>
  <c r="H1139" i="7"/>
  <c r="H1141" i="7"/>
  <c r="H1140" i="7"/>
  <c r="F35" i="1"/>
  <c r="G35" i="1" s="1"/>
  <c r="K26" i="1"/>
  <c r="L26" i="1" s="1"/>
  <c r="F34" i="1"/>
  <c r="G34" i="1" s="1"/>
  <c r="H1095" i="7"/>
  <c r="H1094" i="7"/>
  <c r="H1093" i="7"/>
  <c r="G33" i="1"/>
  <c r="I2285" i="7"/>
  <c r="H2286" i="7" s="1"/>
  <c r="I2458" i="7"/>
  <c r="H2459" i="7" s="1"/>
  <c r="I1050" i="7"/>
  <c r="H1051" i="7" s="1"/>
  <c r="F73" i="1"/>
  <c r="G73" i="1" s="1"/>
  <c r="H2581" i="7"/>
  <c r="H2583" i="7"/>
  <c r="H2582" i="7"/>
  <c r="E6" i="7"/>
  <c r="H2683" i="7"/>
  <c r="I2686" i="7" s="1"/>
  <c r="I1096" i="7" l="1"/>
  <c r="H1097" i="7" s="1"/>
  <c r="K35" i="1"/>
  <c r="L35" i="1" s="1"/>
  <c r="I1142" i="7"/>
  <c r="H1143" i="7" s="1"/>
  <c r="I2584" i="7"/>
  <c r="H2585" i="7" s="1"/>
  <c r="I2813" i="7"/>
  <c r="H2814" i="7" s="1"/>
  <c r="I1215" i="7" l="1"/>
  <c r="I1230" i="7" s="1"/>
  <c r="H1235" i="7" l="1"/>
  <c r="H1233" i="7"/>
  <c r="H1234" i="7"/>
  <c r="F38" i="1"/>
  <c r="G38" i="1" s="1"/>
  <c r="K43" i="1" s="1"/>
  <c r="L43" i="1" l="1"/>
  <c r="I1236" i="7"/>
  <c r="H1237" i="7" s="1"/>
  <c r="H2689" i="7"/>
  <c r="I2689" i="7" s="1"/>
  <c r="I2700" i="7" s="1"/>
  <c r="I2713" i="7" s="1"/>
  <c r="H2641" i="7"/>
  <c r="I2641" i="7" s="1"/>
  <c r="I2653" i="7" s="1"/>
  <c r="I2666" i="7" s="1"/>
  <c r="H2736" i="7"/>
  <c r="I2736" i="7" s="1"/>
  <c r="I2748" i="7" s="1"/>
  <c r="I2761" i="7" s="1"/>
  <c r="H2670" i="7" l="1"/>
  <c r="H2671" i="7"/>
  <c r="F75" i="1"/>
  <c r="G75" i="1" s="1"/>
  <c r="H2669" i="7"/>
  <c r="H2764" i="7"/>
  <c r="F77" i="1"/>
  <c r="G77" i="1" s="1"/>
  <c r="H2766" i="7"/>
  <c r="H2765" i="7"/>
  <c r="H2717" i="7"/>
  <c r="H2716" i="7"/>
  <c r="F76" i="1"/>
  <c r="G76" i="1" s="1"/>
  <c r="H2718" i="7"/>
  <c r="K82" i="1" l="1"/>
  <c r="L82" i="1" s="1"/>
  <c r="I2672" i="7"/>
  <c r="H2673" i="7" s="1"/>
  <c r="I2719" i="7"/>
  <c r="H2720" i="7" s="1"/>
  <c r="I2767" i="7"/>
  <c r="H2768" i="7" s="1"/>
  <c r="I2084" i="7" l="1"/>
  <c r="I2105" i="7" s="1"/>
  <c r="H2110" i="7" s="1"/>
  <c r="F61" i="1" l="1"/>
  <c r="G61" i="1" s="1"/>
  <c r="H2109" i="7"/>
  <c r="H2108" i="7"/>
  <c r="G102" i="1" l="1"/>
  <c r="K69" i="1"/>
  <c r="L69" i="1" s="1"/>
  <c r="I2111" i="7"/>
  <c r="H2112" i="7" s="1"/>
  <c r="G105" i="1" l="1"/>
  <c r="G129" i="1" s="1"/>
  <c r="G131" i="1" l="1"/>
  <c r="G109" i="1"/>
  <c r="G107" i="1"/>
  <c r="I37" i="13" s="1"/>
  <c r="G108" i="1"/>
  <c r="G38" i="13"/>
  <c r="F31" i="13"/>
  <c r="G31" i="13" s="1"/>
  <c r="G40" i="13"/>
  <c r="G110" i="1"/>
  <c r="G111" i="1" s="1"/>
  <c r="I33" i="4" s="1"/>
  <c r="F28" i="13" l="1"/>
  <c r="G28" i="13" s="1"/>
  <c r="F30" i="13"/>
  <c r="G30" i="13" s="1"/>
  <c r="F29" i="13"/>
  <c r="G29" i="13" s="1"/>
  <c r="G34" i="13"/>
  <c r="I38" i="13" s="1"/>
  <c r="I39" i="13" s="1"/>
  <c r="G36" i="13" l="1"/>
  <c r="F36" i="13" l="1"/>
  <c r="F42" i="13" s="1"/>
  <c r="G42" i="13"/>
</calcChain>
</file>

<file path=xl/sharedStrings.xml><?xml version="1.0" encoding="utf-8"?>
<sst xmlns="http://schemas.openxmlformats.org/spreadsheetml/2006/main" count="6938" uniqueCount="1032">
  <si>
    <t>INTERVENTORÍA</t>
  </si>
  <si>
    <t>UTILIDAD</t>
  </si>
  <si>
    <t xml:space="preserve">IMPREVISTOS </t>
  </si>
  <si>
    <t>COSTOS INDIRECTOS</t>
  </si>
  <si>
    <t>m2</t>
  </si>
  <si>
    <t>ASEO GENERAL</t>
  </si>
  <si>
    <t>und</t>
  </si>
  <si>
    <t>ml</t>
  </si>
  <si>
    <t>m3</t>
  </si>
  <si>
    <t>OBRAS EN CUBIERTA</t>
  </si>
  <si>
    <t>PRELIMINARES</t>
  </si>
  <si>
    <t xml:space="preserve"> VALOR TOTAL</t>
  </si>
  <si>
    <t>VR UNITARIO</t>
  </si>
  <si>
    <t>CANTIDAD</t>
  </si>
  <si>
    <t>UNIDAD</t>
  </si>
  <si>
    <t>ACTIVIDADES</t>
  </si>
  <si>
    <t>ÍTEM</t>
  </si>
  <si>
    <t>Nombre:</t>
  </si>
  <si>
    <t>No. T.P.</t>
  </si>
  <si>
    <t>Firma:</t>
  </si>
  <si>
    <t>Sede:</t>
  </si>
  <si>
    <t>Revisó</t>
  </si>
  <si>
    <t>Avaló</t>
  </si>
  <si>
    <t>Cargo</t>
  </si>
  <si>
    <t>Cantidad</t>
  </si>
  <si>
    <t xml:space="preserve">Aseo general </t>
  </si>
  <si>
    <t>IMPREVISTOS</t>
  </si>
  <si>
    <t>ITEM</t>
  </si>
  <si>
    <t>TARIFA/HORA</t>
  </si>
  <si>
    <t>RENDIMIENTO</t>
  </si>
  <si>
    <t>M3</t>
  </si>
  <si>
    <t>Cemento</t>
  </si>
  <si>
    <t>Arena</t>
  </si>
  <si>
    <t>Triturado 3/4"</t>
  </si>
  <si>
    <t>INSUMOS</t>
  </si>
  <si>
    <t>DESCRIPCION DEL MATERIAL</t>
  </si>
  <si>
    <t>UND</t>
  </si>
  <si>
    <t>VR. UNITARIO</t>
  </si>
  <si>
    <t>I100001</t>
  </si>
  <si>
    <t>Acero de refuerzo</t>
  </si>
  <si>
    <t>KG</t>
  </si>
  <si>
    <t>I100002</t>
  </si>
  <si>
    <t>Agua</t>
  </si>
  <si>
    <t>LT</t>
  </si>
  <si>
    <t>I100003</t>
  </si>
  <si>
    <t>Alambre negro no. 18</t>
  </si>
  <si>
    <t>I100004</t>
  </si>
  <si>
    <t>I100005</t>
  </si>
  <si>
    <t>I100006</t>
  </si>
  <si>
    <t>Limpiador 1/4"</t>
  </si>
  <si>
    <t>GL</t>
  </si>
  <si>
    <t>I100007</t>
  </si>
  <si>
    <t>Malla electrosoldada 15*15 5mm</t>
  </si>
  <si>
    <t>M2</t>
  </si>
  <si>
    <t>I100008</t>
  </si>
  <si>
    <t>Masilla supermastick 28kg</t>
  </si>
  <si>
    <t>I100009</t>
  </si>
  <si>
    <t>Recebo</t>
  </si>
  <si>
    <t>I100010</t>
  </si>
  <si>
    <t>I100011</t>
  </si>
  <si>
    <t>Soldadura 1/4"</t>
  </si>
  <si>
    <t>I100012</t>
  </si>
  <si>
    <t>ML</t>
  </si>
  <si>
    <t>I100022</t>
  </si>
  <si>
    <t>Rodillo de felpa</t>
  </si>
  <si>
    <t>I100024</t>
  </si>
  <si>
    <t>M</t>
  </si>
  <si>
    <t>I100036</t>
  </si>
  <si>
    <t>Cinta malla sellapanel 45 ml</t>
  </si>
  <si>
    <t>Rollo</t>
  </si>
  <si>
    <t>I100038</t>
  </si>
  <si>
    <t>Lija de agua</t>
  </si>
  <si>
    <t>I100041</t>
  </si>
  <si>
    <t>Pegacor Blanco 25 kg</t>
  </si>
  <si>
    <t>EQUIPOS Y HERRAMIENTAS</t>
  </si>
  <si>
    <t>CÓDIGO</t>
  </si>
  <si>
    <t>HERRAMIENTAS</t>
  </si>
  <si>
    <t>E100001</t>
  </si>
  <si>
    <t>Afinador de Piso, Tipo Helicoptero</t>
  </si>
  <si>
    <t>Hora</t>
  </si>
  <si>
    <t>E100002</t>
  </si>
  <si>
    <t>Andamio de seguridad 1,40x2,07 H=2+1</t>
  </si>
  <si>
    <t>E100003</t>
  </si>
  <si>
    <t>Compactador Manual (Saltarín compactador)</t>
  </si>
  <si>
    <t>E100004</t>
  </si>
  <si>
    <t>Compresor 120 HP, con martillo y punta para pavimento rigido y flexible</t>
  </si>
  <si>
    <t>E100005</t>
  </si>
  <si>
    <t>Compresor Eléctrico 65 lb</t>
  </si>
  <si>
    <t>E100006</t>
  </si>
  <si>
    <t>Cortadora de concreto Diesel</t>
  </si>
  <si>
    <t>E100007</t>
  </si>
  <si>
    <t>Equipo de Oxicorte</t>
  </si>
  <si>
    <t>E100008</t>
  </si>
  <si>
    <t>Equipo de soldadura</t>
  </si>
  <si>
    <t>E100009</t>
  </si>
  <si>
    <t xml:space="preserve">Equipo topografico </t>
  </si>
  <si>
    <t>GLB</t>
  </si>
  <si>
    <t>E100010</t>
  </si>
  <si>
    <t>Escalera Multiproposito H= 3,55M</t>
  </si>
  <si>
    <t>E100011</t>
  </si>
  <si>
    <t>Herramienta menor A, Ornamentación</t>
  </si>
  <si>
    <t>%</t>
  </si>
  <si>
    <t>E100012</t>
  </si>
  <si>
    <t>Herramienta menor B, Campamentos</t>
  </si>
  <si>
    <t>E100013</t>
  </si>
  <si>
    <t>Herramienta menor C, Instalaciones</t>
  </si>
  <si>
    <t>E100014</t>
  </si>
  <si>
    <t>Herramienta menor D, Eléctrico</t>
  </si>
  <si>
    <t>E100015</t>
  </si>
  <si>
    <t>Herramienta menor E, Gral. Obra</t>
  </si>
  <si>
    <t>E100016</t>
  </si>
  <si>
    <t>Dotacion especial para la actividad Soldadura</t>
  </si>
  <si>
    <t>E100017</t>
  </si>
  <si>
    <t>Hidrolavadora 1450psi Máx. 6.5Lt/Min</t>
  </si>
  <si>
    <t>E100018</t>
  </si>
  <si>
    <t>Laboratorio de Densidades (Tipo INVIAS 220-13)</t>
  </si>
  <si>
    <t>Glb</t>
  </si>
  <si>
    <t>E100019</t>
  </si>
  <si>
    <t>Laboratorio de Densidades (Tipo INVIAS 230-13)</t>
  </si>
  <si>
    <t>E100020</t>
  </si>
  <si>
    <t>Mezcladora cap 1 bulto Diesel</t>
  </si>
  <si>
    <t>E100021</t>
  </si>
  <si>
    <t>Mezcladora cap 1/2 bulto electrica</t>
  </si>
  <si>
    <t>E100022</t>
  </si>
  <si>
    <t>Minicargador bobcat</t>
  </si>
  <si>
    <t>E100023</t>
  </si>
  <si>
    <t>Molde Multiple-Tipo dado DISTINTOS TIPOS DE CONEXIÓN (Soldadura Exotérmica)</t>
  </si>
  <si>
    <t>E100024</t>
  </si>
  <si>
    <t>Pinza para soldaduras con molde múltiple MM-053N</t>
  </si>
  <si>
    <t>E100025</t>
  </si>
  <si>
    <t>Pulidora 2200w 6000 Rpm</t>
  </si>
  <si>
    <t>E100026</t>
  </si>
  <si>
    <t>Retroexcavadora, potencia en el volante 78hp 2200 rpm</t>
  </si>
  <si>
    <t>E100027</t>
  </si>
  <si>
    <t>Soplete para impermeabilizar</t>
  </si>
  <si>
    <t>E100028</t>
  </si>
  <si>
    <t>Tablero Metálico - Formaleta</t>
  </si>
  <si>
    <t>E100029</t>
  </si>
  <si>
    <t>Tronzadora rpm 3800, 14 pulgadas</t>
  </si>
  <si>
    <t>E100030</t>
  </si>
  <si>
    <t>Vibrador de Concreto electrico</t>
  </si>
  <si>
    <t>E100031</t>
  </si>
  <si>
    <t>Vibrocompactador de rodillo 8T 83KW</t>
  </si>
  <si>
    <t>E100032</t>
  </si>
  <si>
    <t>Taladro percutor 860W</t>
  </si>
  <si>
    <t>E100033</t>
  </si>
  <si>
    <t xml:space="preserve">Guadaña </t>
  </si>
  <si>
    <t>E100034</t>
  </si>
  <si>
    <t>Rotomartillo</t>
  </si>
  <si>
    <t>E100035</t>
  </si>
  <si>
    <t>Planta Electrica 12 hp 110-220 V</t>
  </si>
  <si>
    <t>E100036</t>
  </si>
  <si>
    <t>Andamio certificado</t>
  </si>
  <si>
    <t>día</t>
  </si>
  <si>
    <t>E100037</t>
  </si>
  <si>
    <t>Taladro con sierra copa de 1 1/2"</t>
  </si>
  <si>
    <t>E100038</t>
  </si>
  <si>
    <t>Formaleta madera 25 cm x 3 cm x 3m</t>
  </si>
  <si>
    <t>E100039</t>
  </si>
  <si>
    <t>Formaleta metálica para pozos</t>
  </si>
  <si>
    <t>E100040</t>
  </si>
  <si>
    <t>dia</t>
  </si>
  <si>
    <t>E100041</t>
  </si>
  <si>
    <t>Motoniveladora potencia 215 hp</t>
  </si>
  <si>
    <t>E100042</t>
  </si>
  <si>
    <t>Carrotanque 1000 gl</t>
  </si>
  <si>
    <t>E100043</t>
  </si>
  <si>
    <t>Retroexcavadora de oruga</t>
  </si>
  <si>
    <t>BALANCE SALARIO PERSONAL REQUERIDO</t>
  </si>
  <si>
    <t>SMLV</t>
  </si>
  <si>
    <t>Transporte &lt; 2SMLV</t>
  </si>
  <si>
    <t>Total</t>
  </si>
  <si>
    <t>Seguridad Social</t>
  </si>
  <si>
    <t>Personal</t>
  </si>
  <si>
    <t>Salario en salarios</t>
  </si>
  <si>
    <t>Salario</t>
  </si>
  <si>
    <t>Salud</t>
  </si>
  <si>
    <t>Riesgo</t>
  </si>
  <si>
    <t>Pensión</t>
  </si>
  <si>
    <t>Mínimos</t>
  </si>
  <si>
    <t>Diario</t>
  </si>
  <si>
    <t>Profes T V</t>
  </si>
  <si>
    <t>Seg. Social</t>
  </si>
  <si>
    <t xml:space="preserve">Profesional Civil </t>
  </si>
  <si>
    <t xml:space="preserve">Profesional HSE </t>
  </si>
  <si>
    <t xml:space="preserve">Maestro de Obra </t>
  </si>
  <si>
    <t xml:space="preserve">Técnico de Obra </t>
  </si>
  <si>
    <t xml:space="preserve">Oficial de Obra </t>
  </si>
  <si>
    <t xml:space="preserve">Técnico Electricista </t>
  </si>
  <si>
    <t xml:space="preserve">Ayudante de Obra </t>
  </si>
  <si>
    <t>Técnico Instalador Hidrosanitario</t>
  </si>
  <si>
    <t>Topógrafo</t>
  </si>
  <si>
    <t>Ornamentador</t>
  </si>
  <si>
    <t>Prestaciones Sociales</t>
  </si>
  <si>
    <t>Vacaciones</t>
  </si>
  <si>
    <t>Prima</t>
  </si>
  <si>
    <t>Cesantías</t>
  </si>
  <si>
    <t xml:space="preserve">Interés de </t>
  </si>
  <si>
    <t>Prestac.</t>
  </si>
  <si>
    <t>Parafiscales</t>
  </si>
  <si>
    <t>Caja de</t>
  </si>
  <si>
    <t xml:space="preserve">Bienestar </t>
  </si>
  <si>
    <t>Sena</t>
  </si>
  <si>
    <t>Compen.</t>
  </si>
  <si>
    <t>familiar</t>
  </si>
  <si>
    <t>Toopógrafo</t>
  </si>
  <si>
    <t>Dotación personal devenga menos de 2 salarios mínimos</t>
  </si>
  <si>
    <t>IPC</t>
  </si>
  <si>
    <t>V/unitarios</t>
  </si>
  <si>
    <t>Valor Día</t>
  </si>
  <si>
    <t xml:space="preserve">Total </t>
  </si>
  <si>
    <t>Dotación</t>
  </si>
  <si>
    <t>Cascos de Seguridad</t>
  </si>
  <si>
    <t>Gafas</t>
  </si>
  <si>
    <t>Tapabocas</t>
  </si>
  <si>
    <t>Tapa oídos de inserción</t>
  </si>
  <si>
    <t>Par de Botas</t>
  </si>
  <si>
    <t>Guantes</t>
  </si>
  <si>
    <t xml:space="preserve">Camiseta  </t>
  </si>
  <si>
    <t>Pantalón</t>
  </si>
  <si>
    <t>Arnés y Eslinga</t>
  </si>
  <si>
    <t>Canilleras</t>
  </si>
  <si>
    <t>Impermeable Chaleco y Pantalon</t>
  </si>
  <si>
    <t>Total Salario</t>
  </si>
  <si>
    <t>Seguridad</t>
  </si>
  <si>
    <t>Prestaciones</t>
  </si>
  <si>
    <t>Alimentación</t>
  </si>
  <si>
    <t>Hospedaje</t>
  </si>
  <si>
    <t xml:space="preserve">Examenes </t>
  </si>
  <si>
    <t>Curso</t>
  </si>
  <si>
    <t>Transporte</t>
  </si>
  <si>
    <t>Social</t>
  </si>
  <si>
    <t>Sociales</t>
  </si>
  <si>
    <t>medicos</t>
  </si>
  <si>
    <t>alturas</t>
  </si>
  <si>
    <t>Día</t>
  </si>
  <si>
    <t>Cuadrilla Ornamentación</t>
  </si>
  <si>
    <t>Dedicación</t>
  </si>
  <si>
    <t>Total día</t>
  </si>
  <si>
    <t>Total hora</t>
  </si>
  <si>
    <t>Cuadrilla Campamentos</t>
  </si>
  <si>
    <t>Cuadrilla Instalación equipos Hidrosanitarios</t>
  </si>
  <si>
    <t>Cuadrilla Eléctrico</t>
  </si>
  <si>
    <t>Cuadrilla General de obra</t>
  </si>
  <si>
    <t>Cuadrilla excavacion y rellenos</t>
  </si>
  <si>
    <t>Cuadrilla concretos</t>
  </si>
  <si>
    <t>Cuadrilla Aceros</t>
  </si>
  <si>
    <t>Comisión de Topografía</t>
  </si>
  <si>
    <t>I100050</t>
  </si>
  <si>
    <t>I100064</t>
  </si>
  <si>
    <t>I100065</t>
  </si>
  <si>
    <t>I100066</t>
  </si>
  <si>
    <t>I100067</t>
  </si>
  <si>
    <t>I100068</t>
  </si>
  <si>
    <t>I100069</t>
  </si>
  <si>
    <t>I100070</t>
  </si>
  <si>
    <t>Tornillo autoperforante</t>
  </si>
  <si>
    <t>ANALISIS DE PRECIOS UNITARIOS</t>
  </si>
  <si>
    <t>PROPONENTE</t>
  </si>
  <si>
    <t>FECHA</t>
  </si>
  <si>
    <t>OBRA</t>
  </si>
  <si>
    <t>DESCRIPCION</t>
  </si>
  <si>
    <t>UNIDAD : UND</t>
  </si>
  <si>
    <t>ITEM :</t>
  </si>
  <si>
    <t>CANTIDAD EN EL PROYECTO :</t>
  </si>
  <si>
    <t>I.- EQUIPOS Y HERRAMIENTAS</t>
  </si>
  <si>
    <t>TIPO INSUMO</t>
  </si>
  <si>
    <t>HH/DD/MES</t>
  </si>
  <si>
    <t>RENDIM. o %</t>
  </si>
  <si>
    <t>V-UNITARIO</t>
  </si>
  <si>
    <t>VALOR PARCIAL</t>
  </si>
  <si>
    <t>V. PARCIAL TOTAL</t>
  </si>
  <si>
    <t>SUB TOTAL EQUIPOS</t>
  </si>
  <si>
    <t>II.-MATERIALES DE OBRA</t>
  </si>
  <si>
    <t>UN</t>
  </si>
  <si>
    <t>DESPERD. %</t>
  </si>
  <si>
    <t>V. UNITARIO</t>
  </si>
  <si>
    <t>SUB TOTAL  MATERIALES</t>
  </si>
  <si>
    <t>III.-TRANSPORTES DE MATERIALES</t>
  </si>
  <si>
    <t>VOL-PES-DIST</t>
  </si>
  <si>
    <t>TARIFA</t>
  </si>
  <si>
    <t xml:space="preserve">V. UNITARIO </t>
  </si>
  <si>
    <t>SUB TOTAL TRANSPORTE</t>
  </si>
  <si>
    <t>IV.- MANO DE OBRA</t>
  </si>
  <si>
    <t xml:space="preserve"> SUB TOTAL MANO  DE OBRA</t>
  </si>
  <si>
    <t>TOTAL COSTO DIRECTO</t>
  </si>
  <si>
    <t>V.- COSTOS INDIRECTO</t>
  </si>
  <si>
    <t xml:space="preserve"> DESCRIPCION</t>
  </si>
  <si>
    <t>VALOR</t>
  </si>
  <si>
    <t>ADMINISTRACION</t>
  </si>
  <si>
    <t xml:space="preserve"> TOTAL COSTO  INDIRECTO</t>
  </si>
  <si>
    <t>PRECIO UNITARIO TOTAL</t>
  </si>
  <si>
    <t xml:space="preserve"> ADECUACIONES EN INFRAESTRUCTURA FISICA </t>
  </si>
  <si>
    <t>UNIDAD : M2</t>
  </si>
  <si>
    <t>hora</t>
  </si>
  <si>
    <t>UNIDAD : ML</t>
  </si>
  <si>
    <t>UNIDAD : M3</t>
  </si>
  <si>
    <t>Und</t>
  </si>
  <si>
    <t xml:space="preserve">Realizó       </t>
  </si>
  <si>
    <t>Cerramiento</t>
  </si>
  <si>
    <t>Puntilla con cabeza  2"</t>
  </si>
  <si>
    <t>LB</t>
  </si>
  <si>
    <t>Polisombra</t>
  </si>
  <si>
    <t xml:space="preserve">Durmiente 4CM X 4CM X 2.9M </t>
  </si>
  <si>
    <t>I100071</t>
  </si>
  <si>
    <t>I100072</t>
  </si>
  <si>
    <t>I100073</t>
  </si>
  <si>
    <t>Bisagra común 3"</t>
  </si>
  <si>
    <t>Gancho teja</t>
  </si>
  <si>
    <t>Portacandado 4"</t>
  </si>
  <si>
    <t>Concreto 1500 psi</t>
  </si>
  <si>
    <t>Tabla chapa ordinario 0.30</t>
  </si>
  <si>
    <t>Teja eternit n0. 6</t>
  </si>
  <si>
    <t>Vara clavo</t>
  </si>
  <si>
    <t>SEÑALES DE SEGURIDAD Y SALUD EN EL TRABAJO</t>
  </si>
  <si>
    <t>Cinta de peligro 100 mts</t>
  </si>
  <si>
    <t>rollo</t>
  </si>
  <si>
    <t>Malla de proteccion y prevencion de 1,5x10mts</t>
  </si>
  <si>
    <t xml:space="preserve">Señal trabajos o Actividad </t>
  </si>
  <si>
    <t>Botiquin</t>
  </si>
  <si>
    <t>gbl</t>
  </si>
  <si>
    <t>Extintor 10 lb</t>
  </si>
  <si>
    <t xml:space="preserve">Camilla </t>
  </si>
  <si>
    <t>Cuello ortopedico</t>
  </si>
  <si>
    <t>Señales informativas</t>
  </si>
  <si>
    <t>Carpa</t>
  </si>
  <si>
    <t>Tablero operativo</t>
  </si>
  <si>
    <t>Termo de hidratacion</t>
  </si>
  <si>
    <t>I100074</t>
  </si>
  <si>
    <t xml:space="preserve">Transporte </t>
  </si>
  <si>
    <t>Secretario de Salud del Departamento de Tolima</t>
  </si>
  <si>
    <t>Desmonte de aparatos sanitarios. Incluye: maquinaria, equipos y la mano de obra necesaria para el correcto funcionamiento, trasiego y retiro.</t>
  </si>
  <si>
    <t>Desmonte de puertas, ventanas, divisiones. Incluye: maquinaria, equipos y la mano de obra necesaria para el correcto funcionamiento, trasiego y retiro.</t>
  </si>
  <si>
    <t>Desmonte de luminarias, tomacorriente e interruptores. Incluye: maquinaria, equipos y la mano de obra necesaria para el correcto funcionamiento</t>
  </si>
  <si>
    <t>PISOS Y CIELO RASO</t>
  </si>
  <si>
    <t>ENCHAPES Y ACCESORIOS BAÑOS</t>
  </si>
  <si>
    <t>Suministro e instalación Dispensador de papel higiénico en acero inoxidable 304, sistema antivandálico con llave. Tipo corona o similar</t>
  </si>
  <si>
    <t>Punto Sanitario PVC 4"</t>
  </si>
  <si>
    <t>SUMINISTRO E INSTALACIONES HIDROSANITARIAS Y AGUAS LLUVIAS</t>
  </si>
  <si>
    <t>Desmonte de caballete en teja  termo acústica color rojo, Incluye: maquinaria, equipos y la mano de obra necesaria para el correcto funcionamiento</t>
  </si>
  <si>
    <t>UNIDAD :UND</t>
  </si>
  <si>
    <t>Tapa - Accesorios para fijación de canal metálico</t>
  </si>
  <si>
    <t>Boquilla - Accesorios para fijación de canal metálico</t>
  </si>
  <si>
    <t>Soporte - Accesorios para fijación de canal metálico</t>
  </si>
  <si>
    <t>I100075</t>
  </si>
  <si>
    <t>I100076</t>
  </si>
  <si>
    <t>I100077</t>
  </si>
  <si>
    <t>I100078</t>
  </si>
  <si>
    <t>I100079</t>
  </si>
  <si>
    <t>I100085</t>
  </si>
  <si>
    <t>I100088</t>
  </si>
  <si>
    <t>I100091</t>
  </si>
  <si>
    <t>GAL</t>
  </si>
  <si>
    <t xml:space="preserve">Pintura Acrílica para Interior Alta Asepsia </t>
  </si>
  <si>
    <t>Tornillo Lámina Pan Philips Zincado 8X1-1/2</t>
  </si>
  <si>
    <t>Vinilo Tipo 1 Blanco</t>
  </si>
  <si>
    <t>Transporte Cemento (Ton)</t>
  </si>
  <si>
    <t>Transporte arena (m3)</t>
  </si>
  <si>
    <t>Vinilo Tipo 2 Blanco</t>
  </si>
  <si>
    <t>I100094</t>
  </si>
  <si>
    <t>I100095</t>
  </si>
  <si>
    <t>I100096</t>
  </si>
  <si>
    <t>Chazo Plástico de 1/4″ con tornillo</t>
  </si>
  <si>
    <t>Sikasil-E Silicona Antihongos 280 ML</t>
  </si>
  <si>
    <t>Segueta de 12 Pulgadas</t>
  </si>
  <si>
    <t>I100100</t>
  </si>
  <si>
    <t>I100101</t>
  </si>
  <si>
    <t>I100102</t>
  </si>
  <si>
    <t>I100103</t>
  </si>
  <si>
    <t>I100105</t>
  </si>
  <si>
    <t>I100106</t>
  </si>
  <si>
    <t>I100107</t>
  </si>
  <si>
    <t>I100108</t>
  </si>
  <si>
    <t>I100109</t>
  </si>
  <si>
    <t>I100110</t>
  </si>
  <si>
    <t>I100111</t>
  </si>
  <si>
    <t>I100113</t>
  </si>
  <si>
    <t>Cemento Blanco</t>
  </si>
  <si>
    <t>Binda boquilla acrílico</t>
  </si>
  <si>
    <t>Pared Plana Blanco Cara Única 30x60</t>
  </si>
  <si>
    <t>Barra de Agarre de Baño para Seguridad y Soporte</t>
  </si>
  <si>
    <t>Espejo Aluvia 60 cm</t>
  </si>
  <si>
    <t>Dispensador de Toallas de manos en acero inoxidable</t>
  </si>
  <si>
    <t>Dispensador De Papel Higiénico Jumbo Con Llave Acero Inoxidable Diametro De 27 Cm</t>
  </si>
  <si>
    <t>Dispensador De Jabón Líquido Capacidad 1 Litro Línea Institucional</t>
  </si>
  <si>
    <t>Taza Báltica Entrada Superior Con Fluxómetro Flushout 3.5 Litros</t>
  </si>
  <si>
    <t>Lavamanos Free institucional</t>
  </si>
  <si>
    <t xml:space="preserve">Acople flexible para lavamanos </t>
  </si>
  <si>
    <t>I100122</t>
  </si>
  <si>
    <t>I100126</t>
  </si>
  <si>
    <t>Anticorrosivo</t>
  </si>
  <si>
    <t xml:space="preserve">Igol Imprimante </t>
  </si>
  <si>
    <t>Transporte Arena (m3/km)</t>
  </si>
  <si>
    <t>Transporte triturado (m3/km)</t>
  </si>
  <si>
    <t>I100131</t>
  </si>
  <si>
    <t>I100133</t>
  </si>
  <si>
    <t>I100134</t>
  </si>
  <si>
    <t>I100137</t>
  </si>
  <si>
    <t>I100138</t>
  </si>
  <si>
    <t>I100140</t>
  </si>
  <si>
    <t>I100144</t>
  </si>
  <si>
    <t>I100146</t>
  </si>
  <si>
    <t>I100147</t>
  </si>
  <si>
    <t>I100148</t>
  </si>
  <si>
    <t>I100149</t>
  </si>
  <si>
    <t>I100150</t>
  </si>
  <si>
    <t>I100152</t>
  </si>
  <si>
    <t>I100153</t>
  </si>
  <si>
    <t>I100154</t>
  </si>
  <si>
    <t>I100155</t>
  </si>
  <si>
    <t>I100166</t>
  </si>
  <si>
    <t>I100167</t>
  </si>
  <si>
    <t>I100168</t>
  </si>
  <si>
    <t>I100169</t>
  </si>
  <si>
    <t>I100170</t>
  </si>
  <si>
    <t>I100171</t>
  </si>
  <si>
    <t>I100172</t>
  </si>
  <si>
    <t>Suministro e instalación de correas en perfilería metálica para cubierta 80 x 40 x 2.00 mm estructural HR50</t>
  </si>
  <si>
    <t>Sika antisol curador para concreto y mortero</t>
  </si>
  <si>
    <t xml:space="preserve">Transporte de material (Ton) </t>
  </si>
  <si>
    <t>Transporte de material (Ton)</t>
  </si>
  <si>
    <t>Volqueta  7M3 (M3/KM)</t>
  </si>
  <si>
    <t>Derecho de explotación y/o disposición de materiales (M3)</t>
  </si>
  <si>
    <t>Transporte material (Ton)</t>
  </si>
  <si>
    <t>Transporte cemento (Ton)</t>
  </si>
  <si>
    <t>Ladrillo Prensado Liviano 24,5X12X6cm</t>
  </si>
  <si>
    <t>Tubo Galvanizado 2" x 3 mm</t>
  </si>
  <si>
    <t xml:space="preserve">Malla galvanizada calibre 10 con abertura de 2"x2" </t>
  </si>
  <si>
    <t>Tubo cuadrado 100 x 100 x 2.0mm x 6m estructural HR50</t>
  </si>
  <si>
    <t>Caja octagonal</t>
  </si>
  <si>
    <t>Cinta Aislante Super 33 19Mm</t>
  </si>
  <si>
    <t>Alambre #12 100M Desnudo</t>
  </si>
  <si>
    <t>Plafon</t>
  </si>
  <si>
    <t>Caja rectangular 2x4 (5800) plástica RETIE Tercol</t>
  </si>
  <si>
    <t xml:space="preserve">Caja Cuadrada 4X4 Plástica Retie </t>
  </si>
  <si>
    <t>Unión Emt 3/4 Acero</t>
  </si>
  <si>
    <t>Tubo EMT UL 3/4-pulg</t>
  </si>
  <si>
    <t>Curva Emt 3/4</t>
  </si>
  <si>
    <t xml:space="preserve">Terminal Emt 3/4 </t>
  </si>
  <si>
    <t>Toma Doble Polo A Tierra Blanco Boreale</t>
  </si>
  <si>
    <t>Codo PVC Presión de 90° de 1/2"</t>
  </si>
  <si>
    <t>Adaptador macho PVC Presion 1/2"</t>
  </si>
  <si>
    <t>Tapón soldado PVC-P 1/2"</t>
  </si>
  <si>
    <t>Tapón Roscar PVC-P 1/2"</t>
  </si>
  <si>
    <t>Tee PVC-P 1/2"</t>
  </si>
  <si>
    <t>I100173</t>
  </si>
  <si>
    <t>I100174</t>
  </si>
  <si>
    <t>I100175</t>
  </si>
  <si>
    <t>I100176</t>
  </si>
  <si>
    <t>I100177</t>
  </si>
  <si>
    <t>I100178</t>
  </si>
  <si>
    <t>I100179</t>
  </si>
  <si>
    <t>I100180</t>
  </si>
  <si>
    <t>I100181</t>
  </si>
  <si>
    <t>I100182</t>
  </si>
  <si>
    <t>I100183</t>
  </si>
  <si>
    <t>I100184</t>
  </si>
  <si>
    <t>I100185</t>
  </si>
  <si>
    <t>I100186</t>
  </si>
  <si>
    <t>I100187</t>
  </si>
  <si>
    <t>I100188</t>
  </si>
  <si>
    <t>I100189</t>
  </si>
  <si>
    <t>I100190</t>
  </si>
  <si>
    <t>I100191</t>
  </si>
  <si>
    <t>I100192</t>
  </si>
  <si>
    <t>I100193</t>
  </si>
  <si>
    <t>I100194</t>
  </si>
  <si>
    <t>I100195</t>
  </si>
  <si>
    <t>I100196</t>
  </si>
  <si>
    <t>I100197</t>
  </si>
  <si>
    <t>I100198</t>
  </si>
  <si>
    <t>I100199</t>
  </si>
  <si>
    <t>I100200</t>
  </si>
  <si>
    <t>I100201</t>
  </si>
  <si>
    <t>I100202</t>
  </si>
  <si>
    <t>I100203</t>
  </si>
  <si>
    <t>I100205</t>
  </si>
  <si>
    <t>I100206</t>
  </si>
  <si>
    <t>I100207</t>
  </si>
  <si>
    <t>I100208</t>
  </si>
  <si>
    <t>I100209</t>
  </si>
  <si>
    <t>I100210</t>
  </si>
  <si>
    <t>I100211</t>
  </si>
  <si>
    <t>I100212</t>
  </si>
  <si>
    <t>I100213</t>
  </si>
  <si>
    <t>I100214</t>
  </si>
  <si>
    <t>I100215</t>
  </si>
  <si>
    <t>I100216</t>
  </si>
  <si>
    <t>I100217</t>
  </si>
  <si>
    <t>I100218</t>
  </si>
  <si>
    <t>I100219</t>
  </si>
  <si>
    <t>I100220</t>
  </si>
  <si>
    <t>I100221</t>
  </si>
  <si>
    <t>I100223</t>
  </si>
  <si>
    <t>I100224</t>
  </si>
  <si>
    <t>I100225</t>
  </si>
  <si>
    <t>I100226</t>
  </si>
  <si>
    <t>I100227</t>
  </si>
  <si>
    <t>I100228</t>
  </si>
  <si>
    <t>I100229</t>
  </si>
  <si>
    <t>I100230</t>
  </si>
  <si>
    <t>I100231</t>
  </si>
  <si>
    <t>I100232</t>
  </si>
  <si>
    <t>I100233</t>
  </si>
  <si>
    <t>I100234</t>
  </si>
  <si>
    <t>I100235</t>
  </si>
  <si>
    <t>I100236</t>
  </si>
  <si>
    <t>I100237</t>
  </si>
  <si>
    <t>I100238</t>
  </si>
  <si>
    <t>I100239</t>
  </si>
  <si>
    <t>Tubería PVC Presión RDE 21 de Diámetro de 1 1/2"</t>
  </si>
  <si>
    <t>Codo PVC Presión de 90° de 1 1/2"</t>
  </si>
  <si>
    <t>Adaptador macho PVC Presion 1 1/2"</t>
  </si>
  <si>
    <t>Tapón soldado PVC-P  1 1/2"</t>
  </si>
  <si>
    <t>Tapón Roscar PVC-P 1 1/2"</t>
  </si>
  <si>
    <t>Tee PVC-P 1 1/2"</t>
  </si>
  <si>
    <t>Tubería PVC Presión RDE 13,5 de Diámetro de 1/2"</t>
  </si>
  <si>
    <t>Tubería PVC Presión RDE 21 de Diámetro de 3/4"</t>
  </si>
  <si>
    <t>Codo PVC Presión de 90° de 3/4"</t>
  </si>
  <si>
    <t>Adaptador macho PVC Presion 3/4"</t>
  </si>
  <si>
    <t>Tapón soldado PVC-P 3/4"</t>
  </si>
  <si>
    <t>Tapón Roscar PVC-P 3/4"</t>
  </si>
  <si>
    <t>Tee PVC-P 3/4"</t>
  </si>
  <si>
    <t>Tubería PVC Presión RDE 21 de Diámetro de 1 1/4"</t>
  </si>
  <si>
    <t>Codo PVC Presión de 90° de 1 1/4"</t>
  </si>
  <si>
    <t>Adaptador macho PVC Presion 1 1/4"</t>
  </si>
  <si>
    <t>Tapón soldado PVC-P 1 1/4"</t>
  </si>
  <si>
    <t>Tapón Roscar PVC-P 1 1/4"</t>
  </si>
  <si>
    <t>Tee PVC-P 1 1/4"</t>
  </si>
  <si>
    <t>Tubería PVC Presión RDE 21 de Diámetro de 2"</t>
  </si>
  <si>
    <t>Codo PVC Presión de 90° de  2"</t>
  </si>
  <si>
    <t>Adaptador macho PVC Presion 2"</t>
  </si>
  <si>
    <t>Tapón soldado PVC-P  2"</t>
  </si>
  <si>
    <t>Tapón Roscar PVC-P  2"</t>
  </si>
  <si>
    <t>Tee PVC-P  2"</t>
  </si>
  <si>
    <t>Tubería Sanitaria PVC 1 1/2"</t>
  </si>
  <si>
    <t>Codo 90 CXC sanitario 1 1/2"</t>
  </si>
  <si>
    <t>Tapón de prueba sanitario 1 1/2"</t>
  </si>
  <si>
    <t>Tubería Sanitaria PVC 4"</t>
  </si>
  <si>
    <t>Codo 90 CXC sanitario 4"</t>
  </si>
  <si>
    <t>Tapón de prueba sanitario 4"</t>
  </si>
  <si>
    <t>Suministro e instalación de tubería sanitaria lisa PVC 4"</t>
  </si>
  <si>
    <t>Tubo sanitario ventilación PVC 2"</t>
  </si>
  <si>
    <t>Codo 90 CXC sanitario 2"</t>
  </si>
  <si>
    <t>MAMPOSTERÍA Y PINTURA</t>
  </si>
  <si>
    <t xml:space="preserve">Mortero de nivelación 1:4 E=3cm para pisos interior </t>
  </si>
  <si>
    <t>Suministro e instalación Dispensador de toallas con visor de nivel para abastecimiento tipo Corona o similar</t>
  </si>
  <si>
    <t>Suministro e instalación Dispensador de jabón sobre muro expuesto de acondicionamiento Push. Tipo corona o similar</t>
  </si>
  <si>
    <t>SUMINISTRO E INSTALACIONES ELÉCTRICAS</t>
  </si>
  <si>
    <t>Punto hidráulico PVC PRS 1/2"</t>
  </si>
  <si>
    <t>Suministro e instalación Tubería a presión lisa PVC  1/2" RDE 13.5</t>
  </si>
  <si>
    <t xml:space="preserve">ADMINISTRACIÓN  </t>
  </si>
  <si>
    <t>Ángulo 3/16 X 1 1/4</t>
  </si>
  <si>
    <t>Ángulo 1/4 X 1 1/2</t>
  </si>
  <si>
    <t>Bisagra de hierro de soldar para rejilla cañuela</t>
  </si>
  <si>
    <t>4 meses</t>
  </si>
  <si>
    <t>DESCRIPCIÓN</t>
  </si>
  <si>
    <t>CANT</t>
  </si>
  <si>
    <t>SALARIO MES</t>
  </si>
  <si>
    <t>% DEDICACIÓN</t>
  </si>
  <si>
    <t>VR. MENSUAL</t>
  </si>
  <si>
    <t>DURACIÓN</t>
  </si>
  <si>
    <t>VR. PARCIAL</t>
  </si>
  <si>
    <t>PERSONAL PROFESIONAL</t>
  </si>
  <si>
    <t>Residente de Interventoria</t>
  </si>
  <si>
    <t>SUBTOTAL COSTOS PERSONAL</t>
  </si>
  <si>
    <t>FACTOR MULTIPLICADOR</t>
  </si>
  <si>
    <t>TOTAL COSTOS PERSONAL</t>
  </si>
  <si>
    <t>VR. UNIT</t>
  </si>
  <si>
    <t>COSTOS ADMINISTRATIVOS</t>
  </si>
  <si>
    <t>Edición de informes, memorias, registro fotográfico</t>
  </si>
  <si>
    <t>SUBTOTAL COSTOS GASTOS ADMINISTRATIVOS</t>
  </si>
  <si>
    <t>SUBTOTAL PROYECTO</t>
  </si>
  <si>
    <t>IVA (19%)</t>
  </si>
  <si>
    <t>TOTAL INTERVENTORIA</t>
  </si>
  <si>
    <t>CONCEPTO</t>
  </si>
  <si>
    <t>PORCENTAJE</t>
  </si>
  <si>
    <t>1.</t>
  </si>
  <si>
    <t>Salarios y Prestaciones Sociales de Personal Facturable</t>
  </si>
  <si>
    <t>1.1.</t>
  </si>
  <si>
    <t xml:space="preserve">Salarios </t>
  </si>
  <si>
    <t>1.2.</t>
  </si>
  <si>
    <t>Prima anual (legal)</t>
  </si>
  <si>
    <t>1.3.</t>
  </si>
  <si>
    <t>Cesantía</t>
  </si>
  <si>
    <t>1.4.</t>
  </si>
  <si>
    <t>Intereses de cesantía</t>
  </si>
  <si>
    <t>1.5.</t>
  </si>
  <si>
    <t>1.6.</t>
  </si>
  <si>
    <t>Seguridad Social (salud + pensión)</t>
  </si>
  <si>
    <t>1.7.</t>
  </si>
  <si>
    <t>Caja de Compensación Familiar</t>
  </si>
  <si>
    <t>1.8.</t>
  </si>
  <si>
    <t>ARL</t>
  </si>
  <si>
    <t>1.9.</t>
  </si>
  <si>
    <t>1.10.</t>
  </si>
  <si>
    <t>ICBF</t>
  </si>
  <si>
    <t>1.11.</t>
  </si>
  <si>
    <t>Otros (Auxilios varios, prestaciones extralegales, Incapacidades no cubiertas)</t>
  </si>
  <si>
    <t>1.12.</t>
  </si>
  <si>
    <t>Sub-total</t>
  </si>
  <si>
    <t>2.</t>
  </si>
  <si>
    <t>Gastos Directos</t>
  </si>
  <si>
    <t>2.1.</t>
  </si>
  <si>
    <t>Arriendo oficina</t>
  </si>
  <si>
    <t>3.</t>
  </si>
  <si>
    <t>Gastos Generales</t>
  </si>
  <si>
    <t>Preparación de Propuesta</t>
  </si>
  <si>
    <t xml:space="preserve">Asesoria Contable Tributaria  y Juridica </t>
  </si>
  <si>
    <t>Equipos y mantenimiento Oficina (Aseo)</t>
  </si>
  <si>
    <t>Personal Administrativo no facturado</t>
  </si>
  <si>
    <t>Gastos bancarios</t>
  </si>
  <si>
    <t>Gastos de Representación</t>
  </si>
  <si>
    <t>4.</t>
  </si>
  <si>
    <t>Costos Directos no Reembolsables</t>
  </si>
  <si>
    <t>Poliza de Calidad</t>
  </si>
  <si>
    <t>Póliza Cumplimiento</t>
  </si>
  <si>
    <t>Póliza Salarios y prestaciones Sociales</t>
  </si>
  <si>
    <t>Estampillas</t>
  </si>
  <si>
    <t>Impuestos</t>
  </si>
  <si>
    <t>5.</t>
  </si>
  <si>
    <t>Honorarios (Utilidad del consultor y costos no previstos)</t>
  </si>
  <si>
    <t>F. M  T  O  T  A  L  CALCULADO</t>
  </si>
  <si>
    <t>F. M  T  O  T  A  L  ASUMIDO</t>
  </si>
  <si>
    <t>FACTOR MULTIPLICADOR PARA CONTRATOS DE INTERVENTORIA</t>
  </si>
  <si>
    <t>Suministro e instalación de red para conexión de luminarias</t>
  </si>
  <si>
    <t>Suministro e instalación de red para conexión de tomacorrientes</t>
  </si>
  <si>
    <t>Suministro e instalación de Luminaria Led 8"</t>
  </si>
  <si>
    <t>Suministro e instalación de Toma Corriente Doble</t>
  </si>
  <si>
    <t>Suministro e instalación de llave de paso de 1/2"</t>
  </si>
  <si>
    <t>Punto Sanitario PVC 2"</t>
  </si>
  <si>
    <t>Suministro e instalación de tubería sanitaria lisa PVC 2"</t>
  </si>
  <si>
    <t>Suministro e instalación de Yee Reducida PVC 4x2"</t>
  </si>
  <si>
    <t>Caja de inspección en concreto de 3500 PSI de 0.60 x 0.60 m</t>
  </si>
  <si>
    <t>Caja de inspección en concreto de 3500 PSI de 0.80 x 0.80 m</t>
  </si>
  <si>
    <t>Válvula Bola Pvc 1/2 Lisa Soldable</t>
  </si>
  <si>
    <t>Cinta Teflón Ptfe Básica 3/4 Pulgada</t>
  </si>
  <si>
    <t>Tubo Sanitario PVC 2"</t>
  </si>
  <si>
    <t>Codo 90 x 2" CxC Sanitaria</t>
  </si>
  <si>
    <t>Tapón de Prueba 2 Sanitaria</t>
  </si>
  <si>
    <t>Sifón sanitario 2" PVC</t>
  </si>
  <si>
    <t>Rejilla anticucaracha</t>
  </si>
  <si>
    <t>Yee sanitario 2" PVC</t>
  </si>
  <si>
    <t>Yee sanitario 4"x2" PVC</t>
  </si>
  <si>
    <t>Suministro e instalación de Yee en PVC 4"</t>
  </si>
  <si>
    <t>Yee sanitario 4" PVC</t>
  </si>
  <si>
    <t>Placa de indentificacion</t>
  </si>
  <si>
    <t>Breaker de 20</t>
  </si>
  <si>
    <t>Panel LED PRO 18W Redondo Luz Fresca 8″</t>
  </si>
  <si>
    <t>Interruptor Conmutable Doble Blanco</t>
  </si>
  <si>
    <t>Interruptor Conmutable Triple Blanco</t>
  </si>
  <si>
    <t xml:space="preserve">Tubo conduit 1/2 pulgada </t>
  </si>
  <si>
    <t>Cable desnudo</t>
  </si>
  <si>
    <t>Juego Boquillas de 1/2"</t>
  </si>
  <si>
    <t xml:space="preserve">Alambre rígido N° 14 AWG </t>
  </si>
  <si>
    <t>Grapa 3/4 Unistru</t>
  </si>
  <si>
    <t xml:space="preserve">Cable Cu # 14 AWG HF FR LS </t>
  </si>
  <si>
    <t>Canal estructural liso 1 5/8", calibre 14</t>
  </si>
  <si>
    <t>Conector 3M de resorte rojo (2 - 5 # 12)</t>
  </si>
  <si>
    <t>Cable UTP Categoría 6A</t>
  </si>
  <si>
    <t xml:space="preserve">Faceplate 2 Puertos </t>
  </si>
  <si>
    <t xml:space="preserve">Patch Cord Categoría 6a </t>
  </si>
  <si>
    <t>Jack categoría 6A</t>
  </si>
  <si>
    <t>Tablero 8 circuitos</t>
  </si>
  <si>
    <t>Caja metalica de 8 circuitos</t>
  </si>
  <si>
    <t>TOTAL COSTOS DIRECTOS - OBRA</t>
  </si>
  <si>
    <t>Electrodo 6013 x 1/8 kilo</t>
  </si>
  <si>
    <t>MATRIZ PARA CÁLCULO DE FACTOR DE A.I.U</t>
  </si>
  <si>
    <t>COSTO DIRECTO TOTAL</t>
  </si>
  <si>
    <t>COSTOS DE ADMINISTRACION DE OBRA</t>
  </si>
  <si>
    <t>% DE PARTICIPACIÓN</t>
  </si>
  <si>
    <t>VALOR UNITARIO</t>
  </si>
  <si>
    <t>VALOR TOTAL</t>
  </si>
  <si>
    <t>PERSONAL DE OBRA</t>
  </si>
  <si>
    <t>mes</t>
  </si>
  <si>
    <t xml:space="preserve">Residente de obra </t>
  </si>
  <si>
    <t>TOTAL PERSONAL DE OBRA</t>
  </si>
  <si>
    <t xml:space="preserve">COSTOS OPERACIONALES </t>
  </si>
  <si>
    <t>Costo proporcional oficina central</t>
  </si>
  <si>
    <t>TOTAL COSTOS DE DOTACION CAMPAMENTO:</t>
  </si>
  <si>
    <t>OTROS - GASTOS GENERALES</t>
  </si>
  <si>
    <t>Papelería y empastes</t>
  </si>
  <si>
    <t>Alquiler camioneta (Incluye combustible, peaje y conductor)</t>
  </si>
  <si>
    <t>COSTOS DE LEGALIZACION DEL CONTRATO</t>
  </si>
  <si>
    <t>TOTAL ADMINISTRACION</t>
  </si>
  <si>
    <t>SUPOSED</t>
  </si>
  <si>
    <t>HAY</t>
  </si>
  <si>
    <t>DIFE</t>
  </si>
  <si>
    <t>TOTAL AIU</t>
  </si>
  <si>
    <t xml:space="preserve">Plastocrete </t>
  </si>
  <si>
    <t>Desmonte de cubierta en teja termo acústica color rojo. Incluye: maquinaria, equipos y la mano de obra necesaria para el correcto funcionamiento</t>
  </si>
  <si>
    <t>CENTRO DE SALUD CEDRO</t>
  </si>
  <si>
    <r>
      <t xml:space="preserve">PRESUPUESTO PARA LA ADECUACIÓN MENOR DEL PUESTO DE SALUD CEDRO DE RONCESVALLES, TOLIMA
</t>
    </r>
    <r>
      <rPr>
        <sz val="10"/>
        <rFont val="Arial"/>
        <family val="2"/>
      </rPr>
      <t>Ministerio de Salud y Protección Social
Subdirección de Infraestructura en Salud</t>
    </r>
  </si>
  <si>
    <t>Nombre Entidad :  MUNICIPIO DE RONCESVALLES</t>
  </si>
  <si>
    <t>Demolición lavadero área de aseo, Incluye: maquinaria, equipos y la mano de obra necesaria para el correcto funcionamiento</t>
  </si>
  <si>
    <t>Demolición enchape muros y piso baño, Incluye: maquinaria, equipos y la mano de obra necesaria para el correcto funcionamiento</t>
  </si>
  <si>
    <t>Demolición de muros. Incluye: maquinaria, equipos y la mano de obra necesaria para el correcto funcionamiento</t>
  </si>
  <si>
    <t>Demolición  manual de concreto. Incluye: maquinaria, equipos y la mano de obra necesaria para el correcto funcionamiento</t>
  </si>
  <si>
    <t>Descapote de material natural a mano E:0.20m</t>
  </si>
  <si>
    <t>Retiro de escombros y del material sobrante con su disposición final en botaderos autorizados por la entdad ambiental correspondiente</t>
  </si>
  <si>
    <t>Nombre:      ARQ. ÁNGELA MILENA ARCOS ORDOÑEZ</t>
  </si>
  <si>
    <t>No. T.P.      A1485552010-59313786</t>
  </si>
  <si>
    <t>EXCAVACIONES Y RELLENOS</t>
  </si>
  <si>
    <t>Excavación manual en material común</t>
  </si>
  <si>
    <t xml:space="preserve">Relleno en recebo común compactado mecánicamente </t>
  </si>
  <si>
    <t>Suministro e Instalacion Lecho en Arena Para Tuberia</t>
  </si>
  <si>
    <t>CONCRETOS</t>
  </si>
  <si>
    <t xml:space="preserve">OBRAS DE URBANISMO </t>
  </si>
  <si>
    <t>Suministro e instalación de Teja arquitectónica C26 color azul. Incluye set de fijacion tornillo autoperforante tipo sombrilla de 2-1/2</t>
  </si>
  <si>
    <t>Suministro e instalación de Caballete para teja arquitectónica CL 26. Incluye accesorios de instalación</t>
  </si>
  <si>
    <t>Suministro e instalación canal en lámina galvanizada C18, fachada principal y posterior, incluye accesorios y tornillería para asegurar las tejas y pintura</t>
  </si>
  <si>
    <t>Suministro e instalación de correas en perfilería metálica para cubierta 100 x 40 x 2.00 mm estructural HR50</t>
  </si>
  <si>
    <t>Columneta 15x15 en concreto de 3000 PSI. Incluye acero de refuerzo</t>
  </si>
  <si>
    <t>Resane y  pintura sobre muros internos: masillado, Pintura acrilica de alta asepsia N+0.00 A Cieloraso. (acabado superficie homogenea alisada)</t>
  </si>
  <si>
    <t>Muro + dintel Eje A2- A3 en ladrillo estructural e:0.15m. Incluye  Pañete y todos los accesorios para su buen funcionamiento</t>
  </si>
  <si>
    <t>Pañete 1:4 E=0.03m, Incluye filos y dilataciones.</t>
  </si>
  <si>
    <t>Pintura  exterior  sobre muros fachada principal y posterior. E=0.03m, Incluye filos y dilataciones.</t>
  </si>
  <si>
    <t>Mortero de nivelación endurecido 1:4 E=5cm para pisos exterior</t>
  </si>
  <si>
    <t>Pared Cerámica Jaya Blanco 30 cmx 60cm o similar formato, incluye boquilla color, masilla y todo lo necesario para su correcta instalación</t>
  </si>
  <si>
    <t>Piso Cerámico Mikonos Ard Blanco33.8x33.8cm o similar formato, incluye boquilla color, masilla y todo lo necesario para su correcta instalación</t>
  </si>
  <si>
    <t>Piso Cerámico Budapest Gris Cara Única 60x60cm o similar formato, incluye boquilla color, masilla y todo lo necesario para su correcta instalación</t>
  </si>
  <si>
    <t>Suministro e instalacion Sanitario fluxometro institucional, griferia sloan manual o similar, incluye accesorios de instalación.</t>
  </si>
  <si>
    <t>Suministro e instalacion Lavamanos de colgar, griferia grival o similar, incluye accesorios de instalación.</t>
  </si>
  <si>
    <t>Suministro e instalacion Espejo compacto  E= 3 mm 60x60cm. Bordes redondeados 60X60cm, sobre muro con alta adherencia. Ref: Aluvia Tipo Corona o similar.</t>
  </si>
  <si>
    <t>Salida interruptor sencillo en tubería EMT ø 3/4"</t>
  </si>
  <si>
    <t>Salida interruptor doble Conmutable en tubería EMT ø 3/4"</t>
  </si>
  <si>
    <t>Salida interruptor triple Conmutable en tubería EMT ø 3/4"</t>
  </si>
  <si>
    <t>Salida General EMT UTP. Incluye aparato</t>
  </si>
  <si>
    <t>Luminaria de pared (aplique)</t>
  </si>
  <si>
    <t>Suministro e instalación de tapa de registro</t>
  </si>
  <si>
    <t>Punto Sanitario sifón de piso PVC 2"</t>
  </si>
  <si>
    <t>Rejilla para sifones</t>
  </si>
  <si>
    <t>FIRMA
No. T.P. A1485552010-59313786</t>
  </si>
  <si>
    <t>CENTRO DE SALUD EL CEDRO</t>
  </si>
  <si>
    <t>ARQ. ÁNGELA MILENA ARCOS ORDOÑEZ</t>
  </si>
  <si>
    <t>No. T.P.       A1485552010-59313786</t>
  </si>
  <si>
    <t>Transporte de recebo (m3/km)</t>
  </si>
  <si>
    <t>CONCRETO CICLOPEO</t>
  </si>
  <si>
    <t>Material Planta</t>
  </si>
  <si>
    <t>Transporte M3/Km - Bto</t>
  </si>
  <si>
    <t>Distancia Fuente</t>
  </si>
  <si>
    <t>MATERIAL</t>
  </si>
  <si>
    <t>VALOR UNI</t>
  </si>
  <si>
    <t>Triturado</t>
  </si>
  <si>
    <t>Piedra</t>
  </si>
  <si>
    <t>Bto</t>
  </si>
  <si>
    <t>Lt</t>
  </si>
  <si>
    <t>COSTO MAQUILA</t>
  </si>
  <si>
    <t>M.O</t>
  </si>
  <si>
    <t>Gl/m3</t>
  </si>
  <si>
    <t>CICLOPEO</t>
  </si>
  <si>
    <t>SIMPLE 3000 PSI CIMIENTO</t>
  </si>
  <si>
    <t>SIMPLE ELEVACION</t>
  </si>
  <si>
    <t>Formaleta y varios</t>
  </si>
  <si>
    <t xml:space="preserve">M.O </t>
  </si>
  <si>
    <t>CONCRETO SIMPLE 3000 PSI</t>
  </si>
  <si>
    <t xml:space="preserve">TABLA DE DOSIFICACIÓN / 1 M3 DE CONCRETO </t>
  </si>
  <si>
    <t xml:space="preserve">MEZCLA </t>
  </si>
  <si>
    <t>RESISTENCIA A LA COMPRESIÓN (Fc)</t>
  </si>
  <si>
    <t xml:space="preserve">CEMENTO </t>
  </si>
  <si>
    <t>ARENA (m3)</t>
  </si>
  <si>
    <t>GRAVILLA  (m3)</t>
  </si>
  <si>
    <t xml:space="preserve">LITROS DE AGUA </t>
  </si>
  <si>
    <t xml:space="preserve">Kg/cm2 </t>
  </si>
  <si>
    <t xml:space="preserve">PSI </t>
  </si>
  <si>
    <t xml:space="preserve">MPa </t>
  </si>
  <si>
    <t xml:space="preserve">KILOS </t>
  </si>
  <si>
    <t xml:space="preserve">BULTOS </t>
  </si>
  <si>
    <t xml:space="preserve">AGREGADO HUMEDO </t>
  </si>
  <si>
    <t xml:space="preserve">AGREGADO SECO </t>
  </si>
  <si>
    <t>1:2:2</t>
  </si>
  <si>
    <t>1:2:2  1/2</t>
  </si>
  <si>
    <t>1:2:3</t>
  </si>
  <si>
    <t>M.O Maquila</t>
  </si>
  <si>
    <t>1:2:3  1/2</t>
  </si>
  <si>
    <t>1:2:4</t>
  </si>
  <si>
    <t>1:2 1/2:4</t>
  </si>
  <si>
    <t>1:2: 1/2:4 1/2</t>
  </si>
  <si>
    <t>1:3:3</t>
  </si>
  <si>
    <t>MORTERO 1:2</t>
  </si>
  <si>
    <t>1:3:4</t>
  </si>
  <si>
    <t>1:3:5</t>
  </si>
  <si>
    <t>1:3:6</t>
  </si>
  <si>
    <t>1:4:7</t>
  </si>
  <si>
    <t>M.O + Aplic. Pañete</t>
  </si>
  <si>
    <t>1:4:8</t>
  </si>
  <si>
    <t xml:space="preserve">TABLA DE DOSIFICACIÓN / 1 M3 DE MORTERO </t>
  </si>
  <si>
    <t>ARENA (M3)</t>
  </si>
  <si>
    <t xml:space="preserve">Kg/Cm2 </t>
  </si>
  <si>
    <t xml:space="preserve">MPA </t>
  </si>
  <si>
    <t xml:space="preserve">AGRGADO SECO </t>
  </si>
  <si>
    <t>1:2</t>
  </si>
  <si>
    <t>CONCRETO MR 38</t>
  </si>
  <si>
    <t>1:3</t>
  </si>
  <si>
    <t>1:4</t>
  </si>
  <si>
    <t>1:5</t>
  </si>
  <si>
    <t>1:6</t>
  </si>
  <si>
    <t>1:7</t>
  </si>
  <si>
    <t>L</t>
  </si>
  <si>
    <t xml:space="preserve">CONCRETO SIMPLE 2500 PSI </t>
  </si>
  <si>
    <t>a</t>
  </si>
  <si>
    <t>e</t>
  </si>
  <si>
    <t>5% desp.</t>
  </si>
  <si>
    <t>Grava</t>
  </si>
  <si>
    <t>CONCRETO SIMPLE PARA SOLADOS</t>
  </si>
  <si>
    <t>M.O MAQUILA</t>
  </si>
  <si>
    <t>CONCRETO SIMPLE 4000 PSI</t>
  </si>
  <si>
    <t>MORTERO 1:3</t>
  </si>
  <si>
    <t>MORTERO 1:4</t>
  </si>
  <si>
    <t xml:space="preserve">                                                                                                                                                                           Nombre:  ARQ. ÁNGELA MILENA ARCOS ORDOÑEZ
T.P.   A1485552010-59313786
Arquitecta
Firma:</t>
  </si>
  <si>
    <t>RESUMEN</t>
  </si>
  <si>
    <t>E100044</t>
  </si>
  <si>
    <t>Paral Metálico Corto 2.7 mts.</t>
  </si>
  <si>
    <t>Ancho</t>
  </si>
  <si>
    <t>Alto</t>
  </si>
  <si>
    <t>Largo</t>
  </si>
  <si>
    <t>Volumen</t>
  </si>
  <si>
    <t>I100241</t>
  </si>
  <si>
    <t>I100242</t>
  </si>
  <si>
    <t>Tubo Rectangular 80 X 40 X 2.0Mm X 6M Estructural Hr50</t>
  </si>
  <si>
    <t>I100243</t>
  </si>
  <si>
    <t>I100244</t>
  </si>
  <si>
    <t>Tubo Rectangular 100 X 40 X 2.0Mm X 6M Estructural Hr50</t>
  </si>
  <si>
    <t>I100245</t>
  </si>
  <si>
    <t>Estuco Plástico 5 Galones Paredes/Techos Interior y Exterior</t>
  </si>
  <si>
    <t>I100246</t>
  </si>
  <si>
    <t>X</t>
  </si>
  <si>
    <t>X=</t>
  </si>
  <si>
    <t>I100247</t>
  </si>
  <si>
    <t>Piso Cerámico Mikonos Ard Blanco33.8x33.8cm Caja 1.6 m2</t>
  </si>
  <si>
    <t>Piso Cerámico Budapest Gris Cara Única 60x60cm Caja 1.8 m2</t>
  </si>
  <si>
    <t>I100248</t>
  </si>
  <si>
    <t>Fluxómetro Palanca Sloan Pamo</t>
  </si>
  <si>
    <t>I100249</t>
  </si>
  <si>
    <t>I100250</t>
  </si>
  <si>
    <t>Grifería Lavamanos Ultraahorradora Sencilla Nogal Grival</t>
  </si>
  <si>
    <t>Soporte Espejo Fixser</t>
  </si>
  <si>
    <t>I100251</t>
  </si>
  <si>
    <t>Platina de 1" X 1/8 * 6M</t>
  </si>
  <si>
    <t>SI</t>
  </si>
  <si>
    <t>Esmalte 2 En 1 Brillante Para Exteriores 1 Galón Aluminio</t>
  </si>
  <si>
    <t>I100252</t>
  </si>
  <si>
    <t>Transporte de acero (Ton)</t>
  </si>
  <si>
    <t>Transporte de cemento (Ton)</t>
  </si>
  <si>
    <t>Transporte de arena (m3/km)</t>
  </si>
  <si>
    <t>Transporte de triturado (m3/km)</t>
  </si>
  <si>
    <t>Escalones en concreto de 3000 PSI. Incluye acero de refuerzo</t>
  </si>
  <si>
    <t>Andén en concreto de 3000 PSI. Incluye acero de refuerzo</t>
  </si>
  <si>
    <t>Rampa en concreto de 3000 PSI. Incluye acero de refuerzo</t>
  </si>
  <si>
    <t>SUMINISTRO E INSTALACIÓN CARPINTERIA EN MADERA - METÁLICA</t>
  </si>
  <si>
    <t>Barandal en acero inoxidable con parales cada ± 1.4 m de 0.90 m de altura total y línea intermedia a 0.70 m del piso, fabricado en tubería de 2” y 1 1/2" calibre 16 acabado satinado y bases de 3 1/2” de diámetro y 4.5 mm de espesor para rampa</t>
  </si>
  <si>
    <t>Teja Arquitectonica Azul  Cal 26</t>
  </si>
  <si>
    <t>Caballete Cal.26</t>
  </si>
  <si>
    <t>Lámina galvanizada C 18</t>
  </si>
  <si>
    <t xml:space="preserve"> Muro en ladrillo estructural e:0.15m</t>
  </si>
  <si>
    <t>Portante Prensado 29 X 14,5 X 9 Cm</t>
  </si>
  <si>
    <t>Piso Cerámico Budapest Gris Cara Única 60x60cm</t>
  </si>
  <si>
    <t>Guarda escoba Cerámico Budapest Gris Cara Única 60x60cm o similar formato, incluye boquilla color, masilla y todo necesario para su correcta instalación</t>
  </si>
  <si>
    <t>Suministro e instalación Juego de barras de seguridad / pasamanos para discapacitados para anclaje sobre muro. Incluye elementos de fijación en acero inoxidable</t>
  </si>
  <si>
    <t>I100253</t>
  </si>
  <si>
    <t>Interruptor sencillo</t>
  </si>
  <si>
    <t>I100254</t>
  </si>
  <si>
    <t>Aplique Tortuga LED</t>
  </si>
  <si>
    <t>Tapa Registro 15 X 15 Cm Europea Plástica</t>
  </si>
  <si>
    <t>Suministro e instalación de accesorios PVC-P de 1/2"</t>
  </si>
  <si>
    <t>I100255</t>
  </si>
  <si>
    <t>Kit de puerta en madera corrediza</t>
  </si>
  <si>
    <t>I100256</t>
  </si>
  <si>
    <t>I100257</t>
  </si>
  <si>
    <t>I100258</t>
  </si>
  <si>
    <t>I100259</t>
  </si>
  <si>
    <t>I100260</t>
  </si>
  <si>
    <t>I100261</t>
  </si>
  <si>
    <t>Ventanas en aluminio, referencia 3831, vidrio laminado 3+3 incoloro, batientes, diseñadas en dos hojas, manijas, empaque, felpa. (V1) Dim: 2.05 x 1.00m (área fachada principal)</t>
  </si>
  <si>
    <t>Reja fabricada en Cold Rolled, perfilería de 1 ½ x 1 ½ calibre 18 (V1) Dim: 2.05 x 1.00m (área fachada principal)</t>
  </si>
  <si>
    <t>I100262</t>
  </si>
  <si>
    <t>I100263</t>
  </si>
  <si>
    <t>Ventanas en aluminio, referencia 3831, vidrio laminado 3+3 incoloro, batientes, diseñadas en dos hojas, manijas, empaque, felpa. Dim: 1.50 x 1.00m (área consultorios y toma de muestras)</t>
  </si>
  <si>
    <t>Ventana en aluminio referencia 3831 tipo persiana. Dim: 1.01 x 0.50m (área Baño)</t>
  </si>
  <si>
    <t xml:space="preserve">madera y camillas </t>
  </si>
  <si>
    <t>20 millones</t>
  </si>
  <si>
    <t>I100264</t>
  </si>
  <si>
    <t>I100265</t>
  </si>
  <si>
    <t>I100266</t>
  </si>
  <si>
    <t>I100267</t>
  </si>
  <si>
    <t>I100268</t>
  </si>
  <si>
    <t>I100269</t>
  </si>
  <si>
    <t>I100270</t>
  </si>
  <si>
    <t>I100271</t>
  </si>
  <si>
    <t>Perno 1 Clavo Normal</t>
  </si>
  <si>
    <t>Tapa de Inspección Gyplac Panel Yeso 60 x 60 cm</t>
  </si>
  <si>
    <t>TOTAL COSTOS DIRECTOS - MOBILIARIO CONSULTORIOS</t>
  </si>
  <si>
    <t>Viga de cimentación para soporte de muros  de 20x30 en concreto de 3000 PSI con refuerzo incluido e impermeabilizada con imprimante bituminoso SIKA IGOL</t>
  </si>
  <si>
    <t>Viga aérea para soporte de muros de 20x15 en concreto de 3000 PSI con refuerzo incluido</t>
  </si>
  <si>
    <t>EQUIPOS FIJOS DE USO HOSPITALARIO</t>
  </si>
  <si>
    <t xml:space="preserve">Sillas Tándem de 3 puestos para sala de espera </t>
  </si>
  <si>
    <t xml:space="preserve">Camillas tipo Divan para consultorios </t>
  </si>
  <si>
    <t xml:space="preserve">Estante móvil de medicina para área de vacunación </t>
  </si>
  <si>
    <t xml:space="preserve">Báscula Mecánica con Tallímetro CAP 200KG RGTA 200 </t>
  </si>
  <si>
    <t xml:space="preserve">SUMINISTRO E INSTALACIÓN DE CARPINTERÍA </t>
  </si>
  <si>
    <t>Escritorio para áreas de atención al usuario - sala de espera</t>
  </si>
  <si>
    <t>cafetin</t>
  </si>
  <si>
    <t>toma de muestras y consultorio</t>
  </si>
  <si>
    <t>Escritorio y sillas para áreas de atención al usuario - consultorios</t>
  </si>
  <si>
    <t xml:space="preserve">Mesa para examen ginecológico  </t>
  </si>
  <si>
    <t>INSUMOS MOBILIARIO</t>
  </si>
  <si>
    <t>Suministro e instalación de mueble en madera con mesón en acero inoxidable y poceta con su respectiva grifería. Cuenta con sistema de anclaje a muro y todos los accesorios necesarios para su buen funcionamiento. Dim: 1.70x0.85x0.50.</t>
  </si>
  <si>
    <t>Escritorio Gerencial en L Tipo C Blanco</t>
  </si>
  <si>
    <t>Escritorio Blanco Operativo Okumen</t>
  </si>
  <si>
    <t>https://industriascruz.co/producto/escritorio-blanco-operativo-okumen</t>
  </si>
  <si>
    <t>https://industriascruz.co/producto/escritorio-gerencial-en-l-tipo-c-blanco</t>
  </si>
  <si>
    <t>Silla interlocutora Novaiso Fija</t>
  </si>
  <si>
    <t>Silla de Escritorio</t>
  </si>
  <si>
    <t>IM100001</t>
  </si>
  <si>
    <t>IM100002</t>
  </si>
  <si>
    <t>IM100003</t>
  </si>
  <si>
    <t>IM100004</t>
  </si>
  <si>
    <t>IM100005</t>
  </si>
  <si>
    <t>IM100006</t>
  </si>
  <si>
    <t>IM100007</t>
  </si>
  <si>
    <t>IM100008</t>
  </si>
  <si>
    <t>IM100009</t>
  </si>
  <si>
    <t>IM100010</t>
  </si>
  <si>
    <t>IM100011</t>
  </si>
  <si>
    <t>https://industriascruz.co/producto/tandem-metalico-3-puestos</t>
  </si>
  <si>
    <t>https://www.pakismedical.com/producto/divan-camilla-fija-sencilla-im/</t>
  </si>
  <si>
    <t>https://plusmedica.com.co/products/camilla-ginecologica-portatil?variant=50027793613119&amp;country=CO&amp;currency=COP&amp;utm_medium=product_sync&amp;utm_source=google&amp;utm_content=sag_organic&amp;utm_campaign=sag_organic&amp;srsltid=AfmBOoqZ_SntI0Yk5MwJe3vRoTuCTrhKBenKyKHamgRdfJjgYAknMJvYLmM</t>
  </si>
  <si>
    <t>Coche Rodable para Preparación de Paquetes Fríos</t>
  </si>
  <si>
    <t>IM100012</t>
  </si>
  <si>
    <t>Estante Acanalado para Almacenamiento de Vacunas y Diluyente</t>
  </si>
  <si>
    <t>https://santeyconfort.com/carros-hospitalarios/1928-carro-mediano-para-alimentos-con-ruedas-3-niveles.html?srsltid=AfmBOorWQ-8ltSrYq112-iIqQK0qzqmqQSRQLu3BQAVlfMBM6Ytlg7xq3HA</t>
  </si>
  <si>
    <t>https://www.badecol.com/products/bascula-tallimetro-rgta200?srsltid=AfmBOordkrtRe1K663qnVPTrDwfaDZ41t4YcAY5aXSawmj0a1wZVZnUc</t>
  </si>
  <si>
    <t>COTIZACIONES MUEBLES</t>
  </si>
  <si>
    <t>ESQUEMA</t>
  </si>
  <si>
    <t>COTIZACION 1</t>
  </si>
  <si>
    <t>COTIZACION 2</t>
  </si>
  <si>
    <t xml:space="preserve">PROMEDIO </t>
  </si>
  <si>
    <t>Acometida Monofasica Subterranea</t>
  </si>
  <si>
    <t>Polo a Tierra</t>
  </si>
  <si>
    <t>I100272</t>
  </si>
  <si>
    <t>I100273</t>
  </si>
  <si>
    <t>I100274</t>
  </si>
  <si>
    <t>I100275</t>
  </si>
  <si>
    <t>I100276</t>
  </si>
  <si>
    <t>I100277</t>
  </si>
  <si>
    <t>I100278</t>
  </si>
  <si>
    <t>I100279</t>
  </si>
  <si>
    <t>I100280</t>
  </si>
  <si>
    <t>cable N° 10 verde</t>
  </si>
  <si>
    <t>cable N° 8 blanco</t>
  </si>
  <si>
    <t>cable N°8 amarillo</t>
  </si>
  <si>
    <t xml:space="preserve">tubo pvc de 1 pulgada </t>
  </si>
  <si>
    <t xml:space="preserve">curva pvc de 1 pulgada </t>
  </si>
  <si>
    <t>terminales pvc de 1 pulgada</t>
  </si>
  <si>
    <t>I100281</t>
  </si>
  <si>
    <t>I100282</t>
  </si>
  <si>
    <t>I100283</t>
  </si>
  <si>
    <t>I100284</t>
  </si>
  <si>
    <t>I100285</t>
  </si>
  <si>
    <t>I100286</t>
  </si>
  <si>
    <t>I100287</t>
  </si>
  <si>
    <t>I100288</t>
  </si>
  <si>
    <t>I100289</t>
  </si>
  <si>
    <t>I100290</t>
  </si>
  <si>
    <t>I100291</t>
  </si>
  <si>
    <t>I100292</t>
  </si>
  <si>
    <t>I100293</t>
  </si>
  <si>
    <t xml:space="preserve">conectores enchapetados </t>
  </si>
  <si>
    <t xml:space="preserve">tubos galvanizados 1 pulgada </t>
  </si>
  <si>
    <t>capacete de 1 pulgada</t>
  </si>
  <si>
    <t>cinta bandit de ½ pulgada</t>
  </si>
  <si>
    <t xml:space="preserve">hebillas para cinta bandit ½ pulgada </t>
  </si>
  <si>
    <t>cable antifraude bifasico aluminio</t>
  </si>
  <si>
    <t>caja para contador bifasica</t>
  </si>
  <si>
    <t xml:space="preserve"> contador bifasico digital</t>
  </si>
  <si>
    <t>breaker de 2 X 32 riel schneider</t>
  </si>
  <si>
    <t>varilla enchapetada cooperwell</t>
  </si>
  <si>
    <t xml:space="preserve">conector de varilla </t>
  </si>
  <si>
    <t>terminal EMT de ½ pulgada</t>
  </si>
  <si>
    <t xml:space="preserve">tubo emt de ½ </t>
  </si>
  <si>
    <t>cable N° 8 verde</t>
  </si>
  <si>
    <t>varilla de cobre cobre</t>
  </si>
  <si>
    <t>tiro de soldadura exotérmica</t>
  </si>
  <si>
    <t xml:space="preserve">bolsa de hidrogel </t>
  </si>
  <si>
    <t xml:space="preserve">Graniplast para fachada </t>
  </si>
  <si>
    <t>Graniplast Blanco 30Kg Esgrafiado Antihongos</t>
  </si>
  <si>
    <t>Responsabilidad civil extracontractual</t>
  </si>
  <si>
    <t>un</t>
  </si>
  <si>
    <t>200 SMLMV</t>
  </si>
  <si>
    <t>Pólizas</t>
  </si>
  <si>
    <t>4.1.1</t>
  </si>
  <si>
    <t xml:space="preserve">Impuestos Municipales </t>
  </si>
  <si>
    <t xml:space="preserve">Estampilla Pro Bienestar del Adulto Mayor </t>
  </si>
  <si>
    <t xml:space="preserve">Estampilla Pro Cultura </t>
  </si>
  <si>
    <t>Estampilla Pro Justicia</t>
  </si>
  <si>
    <t>Estampilla Pro Deporte</t>
  </si>
  <si>
    <t>4.2.1</t>
  </si>
  <si>
    <t>4.2.2</t>
  </si>
  <si>
    <t>4.2.3</t>
  </si>
  <si>
    <t>4.2.4</t>
  </si>
  <si>
    <t>Valor mt2: 71.76</t>
  </si>
  <si>
    <t>Suministro e instalación Puerta en aluminio (P1) Dim: 1.00 x1.90 (h) (Acceso)</t>
  </si>
  <si>
    <t>Suministro e instalación Puerta en madera. Incluye cerradura. Dim: 1.00x1.95 m(h)  (área Consultorios y toma de muestras)</t>
  </si>
  <si>
    <t>Suministro e instalación de puerta corrediza en madera, incluye riel y cerradura. Dim: 1.00x1.95 m(h)  (área baño)</t>
  </si>
  <si>
    <t>Suministro e instalación Puerta en aluminio. Dim: 0.80 x1.90 (h) (Cuarto de Residuos)</t>
  </si>
  <si>
    <t>Suministro e instalacion Ventana en aluminio. Incluye marco Dim: 1.02 x 0.50m (área Baño)</t>
  </si>
  <si>
    <t>Suministro e instalación de cielo falso en PVC. Incluye estructura de soporte</t>
  </si>
  <si>
    <t>Puerta en aluminio para tráfico pesado, marco en canal 3x1, hoja en perfil 1102, parte inferior en perfil F-06 y parte superior con vidrio laminado 3+3 hielo o incoloro, chapa de seguridad, manija. (P1) Dim: 1.00 x1.90 (h) (Acceso)</t>
  </si>
  <si>
    <t>Puerta en aluminio, trafico pesado, marco en canal de 3x1, hojas en perfil 1102, llena totalmente de perfil persiana aln-315, con chapa.  Dim: 0.80 x1.90 (h) (Cuarto de Residuos)</t>
  </si>
  <si>
    <t>Puerta en madera con marco Dim: 1.00x1.95 m(h)  (área Consultorios y toma de muestras)</t>
  </si>
  <si>
    <t>Suministro e instalación Ventana en aluminio. Incluye marco y reja. (V1) Dim: 2.05 x 1.00m (área fachada principal)</t>
  </si>
  <si>
    <t>Suministro e instalación Ventana en aluminio. Incluye marco y reja. Dim: 1.50 x 1.00m (área consultorios y toma de muestras)</t>
  </si>
  <si>
    <t>Reja fabricada en Cold Rolled, perfilería de 1 ½ x 1 ½ calibre 18 (V1) Dim: 1.50 x 1.00m (área consultorios y toma de muestras)</t>
  </si>
  <si>
    <t>Cielo Raso de PVC e=7mm</t>
  </si>
  <si>
    <t>Ángulo CAL.26 Lámina GALV. 2.44 M</t>
  </si>
  <si>
    <t>Chazo plástico 1/4"</t>
  </si>
  <si>
    <t>Perno 1/2" ALT. VEL. 1 3/4"</t>
  </si>
  <si>
    <t>Perfil omega metálico 63 MM X 3,05 M</t>
  </si>
  <si>
    <t>Suministro e instalación Puerta en madera. Incluye cerradura. Dim: 0.8x1.95 m(h)  (Baño toma de muestras)</t>
  </si>
  <si>
    <t>I100294</t>
  </si>
  <si>
    <t xml:space="preserve">Puerta en madera con marco Dim: 0.80x1.95 m(h) </t>
  </si>
  <si>
    <t>Suministro e instalación de mueble en madera con mesón en acero inoxidable y poceta con su respectiva grifería. Cuenta con sistema de anclaje a muro y todos los accesorios necesarios para su buen funcionamiento. Dim: 1.70x0.85x0.50. (área consultorio medico).</t>
  </si>
  <si>
    <t>Suministro e instalación de mueble en madera. Modulo inferior con mesón en acero inoxidable y poceta con su respectiva grifería. Dim: 1.28x0.88x0.55. Modulo superior con puertas, entrepaño y divisiones lisas en madera aglomerada tipo RH, resistentes a la humedad, rayado y abrasión, color según diseño. Dim: 1.28x0.80x0.35. Cuenta con sistema de anclaje a muro y todos los accesorios necesarios para su buen funcionamiento (Cafetín)</t>
  </si>
  <si>
    <t>Suministro e instalación de mueble en madera con mesón en acero inoxidable y poceta con su respectiva grifería. Dim: 1.54x0.90x0.60. Cuenta con sistema de anclaje a muro y todos los accesorios necesarios para su buen funcionamiento</t>
  </si>
  <si>
    <t>PRESUPUESTO MOBILIARIO</t>
  </si>
  <si>
    <t>VR. TOTAL</t>
  </si>
  <si>
    <t xml:space="preserve">A. TOTAL COSTOS DIRECTOS </t>
  </si>
  <si>
    <t xml:space="preserve">B. TOTAL COSTOS INDIRECTOS </t>
  </si>
  <si>
    <t>C. VALOR TOTAL DE LA OBRA (A+B)</t>
  </si>
  <si>
    <t>D. VALOR TOTAL INCLUIDO IVA (19%)</t>
  </si>
  <si>
    <t>F. INTERVENTORÍA</t>
  </si>
  <si>
    <t>TOTAL PROYECTO (C+D+F)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</si>
</sst>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6">
    <numFmt numFmtId="8" formatCode="&quot;$&quot;\ #,##0.00;[Red]\-&quot;$&quot;\ #,##0.00"/>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240A]\ * #,##0.00_-;\-[$$-240A]\ * #,##0.00_-;_-[$$-240A]\ * &quot;-&quot;??_-;_-@_-"/>
    <numFmt numFmtId="165" formatCode="0.0%"/>
    <numFmt numFmtId="166" formatCode="_-&quot;$&quot;* #,##0.00_-;\-&quot;$&quot;* #,##0.00_-;_-&quot;$&quot;* &quot;-&quot;??_-;_-@_-"/>
    <numFmt numFmtId="167" formatCode="_-[$$-80A]* #,##0.00_-;\-[$$-80A]* #,##0.00_-;_-[$$-80A]* &quot;-&quot;??_-;_-@_-"/>
    <numFmt numFmtId="168" formatCode="_(&quot;$&quot;\ * #,##0.00_);_(&quot;$&quot;\ * \(#,##0.00\);_(&quot;$&quot;\ * &quot;-&quot;??_);_(@_)"/>
    <numFmt numFmtId="169" formatCode="0.00000"/>
    <numFmt numFmtId="170" formatCode="_(&quot;$&quot;* #,##0.00_);_(&quot;$&quot;* \(#,##0.00\);_(&quot;$&quot;* &quot;-&quot;??_);_(@_)"/>
    <numFmt numFmtId="171" formatCode="_-* #,##0.00\ &quot;€&quot;_-;\-* #,##0.00\ &quot;€&quot;_-;_-* &quot;-&quot;??\ &quot;€&quot;_-;_-@_-"/>
    <numFmt numFmtId="172" formatCode="_-[$$-240A]\ * #,##0.00_ ;_-[$$-240A]\ * \-#,##0.00\ ;_-[$$-240A]\ * &quot;-&quot;??_ ;_-@_ "/>
    <numFmt numFmtId="173" formatCode="#,##0.00000"/>
    <numFmt numFmtId="174" formatCode="#,##0.000"/>
    <numFmt numFmtId="175" formatCode="#,##0.00;[Red]#,##0.00"/>
    <numFmt numFmtId="176" formatCode="0.0"/>
    <numFmt numFmtId="177" formatCode="0.000"/>
    <numFmt numFmtId="178" formatCode="0.0000"/>
    <numFmt numFmtId="179" formatCode="&quot;$&quot;\ #,##0.00;[Red]&quot;$&quot;\ \-#,##0.00"/>
    <numFmt numFmtId="180" formatCode="_ &quot;$&quot;* #,##0_ ;_ &quot;$&quot;* \-#,##0_ ;_ &quot;$&quot;* &quot;-&quot;_ ;_ @_ "/>
    <numFmt numFmtId="181" formatCode="&quot;$&quot;\ #,##0.0000000;[Red]&quot;$&quot;\ \-#,##0.0000000"/>
    <numFmt numFmtId="182" formatCode="_-&quot;$&quot;\ * #,##0_-;\-&quot;$&quot;\ * #,##0_-;_-&quot;$&quot;\ * &quot;-&quot;??_-;_-@_-"/>
    <numFmt numFmtId="183" formatCode="_(&quot;$&quot;\ * #,##0_);_(&quot;$&quot;\ * \(#,##0\);_(&quot;$&quot;\ * &quot;-&quot;_);_(@_)"/>
    <numFmt numFmtId="184" formatCode="[$$-240A]\ #,##0_);[Red]\([$$-240A]\ #,##0\)"/>
  </numFmts>
  <fonts count="71" x14ac:knownFonts="1">
    <font>
      <sz val="10"/>
      <name val="Arial"/>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b/>
      <sz val="10"/>
      <name val="Arial"/>
      <family val="2"/>
    </font>
    <font>
      <sz val="10"/>
      <color rgb="FF000000"/>
      <name val="Arial"/>
      <family val="2"/>
    </font>
    <font>
      <sz val="10"/>
      <color theme="1"/>
      <name val="Arial"/>
      <family val="2"/>
    </font>
    <font>
      <b/>
      <sz val="10"/>
      <color theme="1"/>
      <name val="Arial"/>
      <family val="2"/>
    </font>
    <font>
      <b/>
      <sz val="14"/>
      <name val="Arial"/>
      <family val="2"/>
    </font>
    <font>
      <sz val="11"/>
      <color theme="1"/>
      <name val="Arial"/>
      <family val="2"/>
    </font>
    <font>
      <b/>
      <sz val="10"/>
      <color theme="0"/>
      <name val="Arial"/>
      <family val="2"/>
    </font>
    <font>
      <b/>
      <sz val="8"/>
      <color theme="0"/>
      <name val="Arial"/>
      <family val="2"/>
    </font>
    <font>
      <sz val="8"/>
      <color rgb="FF000000"/>
      <name val="Arial"/>
      <family val="2"/>
    </font>
    <font>
      <b/>
      <sz val="11"/>
      <color theme="0"/>
      <name val="Arial"/>
      <family val="2"/>
    </font>
    <font>
      <b/>
      <sz val="8"/>
      <name val="Arial"/>
      <family val="2"/>
    </font>
    <font>
      <sz val="8"/>
      <name val="Arial"/>
      <family val="2"/>
    </font>
    <font>
      <b/>
      <sz val="12"/>
      <color theme="0"/>
      <name val="Arial"/>
      <family val="2"/>
    </font>
    <font>
      <b/>
      <sz val="12"/>
      <name val="Arial"/>
      <family val="2"/>
    </font>
    <font>
      <b/>
      <sz val="8"/>
      <color rgb="FFFFFFFF"/>
      <name val="Arial"/>
      <family val="2"/>
    </font>
    <font>
      <sz val="8"/>
      <color theme="0"/>
      <name val="Arial"/>
      <family val="2"/>
    </font>
    <font>
      <b/>
      <sz val="11"/>
      <name val="Arial"/>
      <family val="2"/>
    </font>
    <font>
      <sz val="8"/>
      <color theme="1"/>
      <name val="Arial"/>
      <family val="2"/>
    </font>
    <font>
      <b/>
      <sz val="9"/>
      <name val="Arial"/>
      <family val="2"/>
    </font>
    <font>
      <sz val="8"/>
      <color indexed="8"/>
      <name val="Arial"/>
      <family val="2"/>
    </font>
    <font>
      <sz val="6"/>
      <name val="Arial"/>
      <family val="2"/>
    </font>
    <font>
      <sz val="10"/>
      <color rgb="FFFF0000"/>
      <name val="Arial"/>
      <family val="2"/>
    </font>
    <font>
      <sz val="11"/>
      <name val="Arial"/>
      <family val="2"/>
    </font>
    <font>
      <b/>
      <sz val="11"/>
      <color theme="1"/>
      <name val="Arial"/>
      <family val="2"/>
    </font>
    <font>
      <sz val="10"/>
      <name val="MS Sans Serif"/>
    </font>
    <font>
      <sz val="12"/>
      <name val="Arial"/>
      <family val="2"/>
    </font>
    <font>
      <b/>
      <sz val="12"/>
      <color theme="1"/>
      <name val="Arial"/>
      <family val="2"/>
    </font>
    <font>
      <sz val="12"/>
      <color theme="1"/>
      <name val="Arial"/>
      <family val="2"/>
    </font>
    <font>
      <sz val="12"/>
      <color indexed="8"/>
      <name val="Arial"/>
      <family val="2"/>
    </font>
    <font>
      <sz val="10"/>
      <color indexed="8"/>
      <name val="Arial"/>
      <family val="2"/>
    </font>
    <font>
      <b/>
      <sz val="12"/>
      <color indexed="8"/>
      <name val="Arial"/>
      <family val="2"/>
    </font>
    <font>
      <b/>
      <sz val="14"/>
      <color indexed="8"/>
      <name val="Arial"/>
      <family val="2"/>
    </font>
    <font>
      <b/>
      <sz val="16"/>
      <name val="Arial"/>
      <family val="2"/>
    </font>
    <font>
      <b/>
      <sz val="13"/>
      <name val="Arial"/>
      <family val="2"/>
    </font>
    <font>
      <b/>
      <sz val="14"/>
      <color theme="1"/>
      <name val="Arial Narrow"/>
      <family val="2"/>
    </font>
    <font>
      <sz val="11"/>
      <color theme="1"/>
      <name val="Arial Narrow"/>
      <family val="2"/>
    </font>
    <font>
      <sz val="10"/>
      <name val="MS Sans Serif"/>
      <family val="2"/>
    </font>
    <font>
      <sz val="9"/>
      <name val="Arial Narrow"/>
      <family val="2"/>
    </font>
    <font>
      <b/>
      <sz val="9"/>
      <name val="Arial Narrow"/>
      <family val="2"/>
    </font>
    <font>
      <sz val="11"/>
      <color indexed="8"/>
      <name val="Calibri"/>
      <family val="2"/>
      <charset val="204"/>
    </font>
    <font>
      <sz val="9"/>
      <color theme="1"/>
      <name val="Arial Narrow"/>
      <family val="2"/>
    </font>
    <font>
      <sz val="12"/>
      <name val="Arial Narrow"/>
      <family val="2"/>
    </font>
    <font>
      <b/>
      <sz val="11"/>
      <color theme="1"/>
      <name val="Arial Narrow"/>
      <family val="2"/>
    </font>
    <font>
      <sz val="10"/>
      <color rgb="FF00B0F0"/>
      <name val="Arial"/>
      <family val="2"/>
    </font>
    <font>
      <sz val="9"/>
      <color rgb="FFFF00FF"/>
      <name val="Arial Narrow"/>
      <family val="2"/>
    </font>
    <font>
      <b/>
      <i/>
      <u/>
      <sz val="20"/>
      <color theme="7" tint="0.39997558519241921"/>
      <name val="Arial"/>
      <family val="2"/>
    </font>
    <font>
      <sz val="7"/>
      <name val="Arial"/>
      <family val="2"/>
    </font>
    <font>
      <b/>
      <sz val="7"/>
      <name val="Arial"/>
      <family val="2"/>
    </font>
    <font>
      <b/>
      <sz val="16"/>
      <color theme="1"/>
      <name val="Arial"/>
      <family val="2"/>
    </font>
    <font>
      <sz val="9"/>
      <name val="Arial"/>
      <family val="2"/>
    </font>
    <font>
      <sz val="10"/>
      <color rgb="FF0070C0"/>
      <name val="Arial"/>
      <family val="2"/>
    </font>
    <font>
      <u/>
      <sz val="10"/>
      <color theme="10"/>
      <name val="Arial"/>
      <family val="2"/>
    </font>
    <font>
      <b/>
      <sz val="14"/>
      <color theme="1"/>
      <name val="Arial"/>
      <family val="2"/>
    </font>
    <font>
      <b/>
      <sz val="8"/>
      <color theme="1"/>
      <name val="Arial"/>
      <family val="2"/>
    </font>
    <font>
      <b/>
      <sz val="9"/>
      <color theme="1"/>
      <name val="Arial"/>
      <family val="2"/>
    </font>
    <font>
      <b/>
      <sz val="10"/>
      <color rgb="FFFF0000"/>
      <name val="Arial"/>
      <family val="2"/>
    </font>
    <font>
      <b/>
      <sz val="10"/>
      <color rgb="FFC00000"/>
      <name val="Arial"/>
      <family val="2"/>
    </font>
    <font>
      <b/>
      <sz val="11"/>
      <name val="Arial Narrow"/>
      <family val="2"/>
    </font>
    <font>
      <sz val="11"/>
      <name val="Arial Narrow"/>
      <family val="2"/>
    </font>
    <font>
      <sz val="10"/>
      <color theme="1"/>
      <name val="Arial Narrow"/>
      <family val="2"/>
    </font>
    <font>
      <sz val="11"/>
      <color indexed="8"/>
      <name val="Calibri"/>
      <family val="2"/>
    </font>
  </fonts>
  <fills count="14">
    <fill>
      <patternFill patternType="none"/>
    </fill>
    <fill>
      <patternFill patternType="gray125"/>
    </fill>
    <fill>
      <patternFill patternType="solid">
        <fgColor theme="0"/>
        <bgColor indexed="64"/>
      </patternFill>
    </fill>
    <fill>
      <patternFill patternType="solid">
        <fgColor rgb="FF00B0F0"/>
        <bgColor indexed="64"/>
      </patternFill>
    </fill>
    <fill>
      <patternFill patternType="solid">
        <fgColor theme="9" tint="0.79998168889431442"/>
        <bgColor indexed="64"/>
      </patternFill>
    </fill>
    <fill>
      <patternFill patternType="solid">
        <fgColor theme="0" tint="-0.249977111117893"/>
        <bgColor indexed="64"/>
      </patternFill>
    </fill>
    <fill>
      <patternFill patternType="solid">
        <fgColor rgb="FF0070C0"/>
        <bgColor indexed="64"/>
      </patternFill>
    </fill>
    <fill>
      <patternFill patternType="solid">
        <fgColor theme="0" tint="-0.14999847407452621"/>
        <bgColor indexed="64"/>
      </patternFill>
    </fill>
    <fill>
      <patternFill patternType="solid">
        <fgColor rgb="FFD9D9D9"/>
        <bgColor rgb="FF000000"/>
      </patternFill>
    </fill>
    <fill>
      <patternFill patternType="solid">
        <fgColor indexed="22"/>
        <bgColor indexed="64"/>
      </patternFill>
    </fill>
    <fill>
      <patternFill patternType="solid">
        <fgColor rgb="FF92D050"/>
        <bgColor indexed="64"/>
      </patternFill>
    </fill>
    <fill>
      <patternFill patternType="solid">
        <fgColor rgb="FFFFFF00"/>
        <bgColor indexed="64"/>
      </patternFill>
    </fill>
    <fill>
      <patternFill patternType="solid">
        <fgColor theme="4" tint="0.79998168889431442"/>
        <bgColor indexed="64"/>
      </patternFill>
    </fill>
    <fill>
      <patternFill patternType="solid">
        <fgColor rgb="FFFF0000"/>
        <bgColor indexed="64"/>
      </patternFill>
    </fill>
  </fills>
  <borders count="156">
    <border>
      <left/>
      <right/>
      <top/>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double">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diagonal/>
    </border>
    <border>
      <left style="thin">
        <color indexed="64"/>
      </left>
      <right style="thin">
        <color indexed="64"/>
      </right>
      <top/>
      <bottom style="thin">
        <color indexed="64"/>
      </bottom>
      <diagonal/>
    </border>
    <border>
      <left style="medium">
        <color indexed="64"/>
      </left>
      <right/>
      <top/>
      <bottom/>
      <diagonal/>
    </border>
    <border>
      <left style="thin">
        <color rgb="FF000000"/>
      </left>
      <right style="thin">
        <color rgb="FF000000"/>
      </right>
      <top/>
      <bottom style="thin">
        <color rgb="FF000000"/>
      </bottom>
      <diagonal/>
    </border>
    <border>
      <left style="thin">
        <color rgb="FF000000"/>
      </left>
      <right style="medium">
        <color indexed="64"/>
      </right>
      <top/>
      <bottom style="thin">
        <color rgb="FF000000"/>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double">
        <color indexed="64"/>
      </left>
      <right style="double">
        <color indexed="64"/>
      </right>
      <top style="double">
        <color indexed="64"/>
      </top>
      <bottom style="double">
        <color indexed="64"/>
      </bottom>
      <diagonal/>
    </border>
    <border>
      <left style="double">
        <color indexed="64"/>
      </left>
      <right/>
      <top style="double">
        <color indexed="64"/>
      </top>
      <bottom/>
      <diagonal/>
    </border>
    <border>
      <left/>
      <right style="double">
        <color indexed="64"/>
      </right>
      <top style="double">
        <color indexed="64"/>
      </top>
      <bottom/>
      <diagonal/>
    </border>
    <border>
      <left style="double">
        <color indexed="64"/>
      </left>
      <right style="double">
        <color indexed="64"/>
      </right>
      <top style="double">
        <color indexed="64"/>
      </top>
      <bottom style="hair">
        <color indexed="64"/>
      </bottom>
      <diagonal/>
    </border>
    <border>
      <left style="double">
        <color indexed="64"/>
      </left>
      <right/>
      <top/>
      <bottom/>
      <diagonal/>
    </border>
    <border>
      <left/>
      <right style="double">
        <color indexed="64"/>
      </right>
      <top/>
      <bottom/>
      <diagonal/>
    </border>
    <border>
      <left style="double">
        <color indexed="64"/>
      </left>
      <right style="double">
        <color indexed="64"/>
      </right>
      <top style="hair">
        <color indexed="64"/>
      </top>
      <bottom style="hair">
        <color indexed="64"/>
      </bottom>
      <diagonal/>
    </border>
    <border>
      <left style="double">
        <color indexed="64"/>
      </left>
      <right/>
      <top/>
      <bottom style="double">
        <color indexed="64"/>
      </bottom>
      <diagonal/>
    </border>
    <border>
      <left/>
      <right style="double">
        <color indexed="64"/>
      </right>
      <top/>
      <bottom style="double">
        <color indexed="64"/>
      </bottom>
      <diagonal/>
    </border>
    <border>
      <left style="double">
        <color indexed="64"/>
      </left>
      <right style="double">
        <color indexed="64"/>
      </right>
      <top style="hair">
        <color indexed="64"/>
      </top>
      <bottom style="double">
        <color indexed="64"/>
      </bottom>
      <diagonal/>
    </border>
    <border>
      <left style="double">
        <color indexed="64"/>
      </left>
      <right style="double">
        <color indexed="64"/>
      </right>
      <top style="double">
        <color indexed="64"/>
      </top>
      <bottom/>
      <diagonal/>
    </border>
    <border>
      <left style="double">
        <color indexed="64"/>
      </left>
      <right style="double">
        <color indexed="64"/>
      </right>
      <top/>
      <bottom style="double">
        <color indexed="64"/>
      </bottom>
      <diagonal/>
    </border>
    <border>
      <left style="double">
        <color indexed="64"/>
      </left>
      <right style="double">
        <color indexed="64"/>
      </right>
      <top style="hair">
        <color indexed="64"/>
      </top>
      <bottom/>
      <diagonal/>
    </border>
    <border>
      <left/>
      <right style="double">
        <color indexed="64"/>
      </right>
      <top/>
      <bottom style="hair">
        <color indexed="64"/>
      </bottom>
      <diagonal/>
    </border>
    <border>
      <left/>
      <right/>
      <top style="double">
        <color indexed="64"/>
      </top>
      <bottom/>
      <diagonal/>
    </border>
    <border>
      <left style="double">
        <color indexed="64"/>
      </left>
      <right style="thin">
        <color indexed="64"/>
      </right>
      <top style="double">
        <color indexed="64"/>
      </top>
      <bottom/>
      <diagonal/>
    </border>
    <border>
      <left style="thin">
        <color indexed="64"/>
      </left>
      <right style="thin">
        <color indexed="64"/>
      </right>
      <top style="double">
        <color indexed="64"/>
      </top>
      <bottom/>
      <diagonal/>
    </border>
    <border>
      <left style="thin">
        <color indexed="64"/>
      </left>
      <right/>
      <top style="double">
        <color indexed="64"/>
      </top>
      <bottom/>
      <diagonal/>
    </border>
    <border>
      <left style="double">
        <color indexed="64"/>
      </left>
      <right style="thin">
        <color indexed="64"/>
      </right>
      <top/>
      <bottom style="double">
        <color indexed="64"/>
      </bottom>
      <diagonal/>
    </border>
    <border>
      <left style="thin">
        <color indexed="64"/>
      </left>
      <right style="thin">
        <color indexed="64"/>
      </right>
      <top/>
      <bottom style="double">
        <color indexed="64"/>
      </bottom>
      <diagonal/>
    </border>
    <border>
      <left style="thin">
        <color indexed="64"/>
      </left>
      <right/>
      <top/>
      <bottom style="double">
        <color indexed="64"/>
      </bottom>
      <diagonal/>
    </border>
    <border>
      <left style="double">
        <color indexed="64"/>
      </left>
      <right style="double">
        <color indexed="64"/>
      </right>
      <top/>
      <bottom style="hair">
        <color indexed="64"/>
      </bottom>
      <diagonal/>
    </border>
    <border>
      <left/>
      <right style="thin">
        <color indexed="64"/>
      </right>
      <top style="double">
        <color indexed="64"/>
      </top>
      <bottom/>
      <diagonal/>
    </border>
    <border>
      <left/>
      <right style="thin">
        <color indexed="64"/>
      </right>
      <top/>
      <bottom style="double">
        <color indexed="64"/>
      </bottom>
      <diagonal/>
    </border>
    <border>
      <left style="double">
        <color indexed="64"/>
      </left>
      <right/>
      <top style="double">
        <color indexed="64"/>
      </top>
      <bottom style="hair">
        <color indexed="64"/>
      </bottom>
      <diagonal/>
    </border>
    <border>
      <left/>
      <right/>
      <top style="double">
        <color indexed="64"/>
      </top>
      <bottom style="hair">
        <color indexed="64"/>
      </bottom>
      <diagonal/>
    </border>
    <border>
      <left/>
      <right style="double">
        <color indexed="64"/>
      </right>
      <top style="double">
        <color indexed="64"/>
      </top>
      <bottom style="hair">
        <color indexed="64"/>
      </bottom>
      <diagonal/>
    </border>
    <border>
      <left style="double">
        <color indexed="64"/>
      </left>
      <right/>
      <top style="hair">
        <color indexed="64"/>
      </top>
      <bottom style="hair">
        <color indexed="64"/>
      </bottom>
      <diagonal/>
    </border>
    <border>
      <left/>
      <right/>
      <top style="hair">
        <color indexed="64"/>
      </top>
      <bottom style="hair">
        <color indexed="64"/>
      </bottom>
      <diagonal/>
    </border>
    <border>
      <left/>
      <right style="double">
        <color indexed="64"/>
      </right>
      <top style="hair">
        <color indexed="64"/>
      </top>
      <bottom style="hair">
        <color indexed="64"/>
      </bottom>
      <diagonal/>
    </border>
    <border>
      <left style="double">
        <color indexed="64"/>
      </left>
      <right/>
      <top style="hair">
        <color indexed="64"/>
      </top>
      <bottom/>
      <diagonal/>
    </border>
    <border>
      <left/>
      <right/>
      <top style="hair">
        <color indexed="64"/>
      </top>
      <bottom/>
      <diagonal/>
    </border>
    <border>
      <left/>
      <right style="double">
        <color indexed="64"/>
      </right>
      <top style="hair">
        <color indexed="64"/>
      </top>
      <bottom/>
      <diagonal/>
    </border>
    <border>
      <left style="double">
        <color indexed="64"/>
      </left>
      <right/>
      <top style="hair">
        <color indexed="64"/>
      </top>
      <bottom style="double">
        <color indexed="64"/>
      </bottom>
      <diagonal/>
    </border>
    <border>
      <left/>
      <right/>
      <top style="hair">
        <color indexed="64"/>
      </top>
      <bottom style="double">
        <color indexed="64"/>
      </bottom>
      <diagonal/>
    </border>
    <border>
      <left/>
      <right style="double">
        <color indexed="64"/>
      </right>
      <top style="hair">
        <color indexed="64"/>
      </top>
      <bottom style="double">
        <color indexed="64"/>
      </bottom>
      <diagonal/>
    </border>
    <border>
      <left style="double">
        <color indexed="64"/>
      </left>
      <right style="double">
        <color indexed="64"/>
      </right>
      <top/>
      <bottom/>
      <diagonal/>
    </border>
    <border>
      <left style="double">
        <color indexed="64"/>
      </left>
      <right style="double">
        <color indexed="64"/>
      </right>
      <top style="thin">
        <color indexed="64"/>
      </top>
      <bottom style="double">
        <color indexed="64"/>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style="double">
        <color indexed="64"/>
      </left>
      <right/>
      <top/>
      <bottom style="hair">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top style="thin">
        <color indexed="64"/>
      </top>
      <bottom style="thin">
        <color indexed="8"/>
      </bottom>
      <diagonal/>
    </border>
    <border>
      <left/>
      <right style="thin">
        <color indexed="64"/>
      </right>
      <top style="thin">
        <color indexed="64"/>
      </top>
      <bottom style="thin">
        <color indexed="8"/>
      </bottom>
      <diagonal/>
    </border>
    <border>
      <left style="medium">
        <color indexed="64"/>
      </left>
      <right/>
      <top style="thin">
        <color indexed="64"/>
      </top>
      <bottom/>
      <diagonal/>
    </border>
    <border>
      <left/>
      <right/>
      <top style="thin">
        <color indexed="64"/>
      </top>
      <bottom/>
      <diagonal/>
    </border>
    <border>
      <left/>
      <right style="thin">
        <color indexed="8"/>
      </right>
      <top style="thin">
        <color indexed="8"/>
      </top>
      <bottom style="thin">
        <color indexed="8"/>
      </bottom>
      <diagonal/>
    </border>
    <border>
      <left style="thin">
        <color indexed="8"/>
      </left>
      <right style="thin">
        <color indexed="8"/>
      </right>
      <top style="thin">
        <color indexed="8"/>
      </top>
      <bottom style="thin">
        <color indexed="8"/>
      </bottom>
      <diagonal/>
    </border>
    <border>
      <left style="medium">
        <color indexed="64"/>
      </left>
      <right/>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diagonal/>
    </border>
    <border>
      <left/>
      <right style="thin">
        <color indexed="64"/>
      </right>
      <top style="thin">
        <color indexed="64"/>
      </top>
      <bottom style="medium">
        <color indexed="64"/>
      </bottom>
      <diagonal/>
    </border>
    <border>
      <left/>
      <right style="thin">
        <color indexed="64"/>
      </right>
      <top style="medium">
        <color indexed="64"/>
      </top>
      <bottom style="medium">
        <color indexed="64"/>
      </bottom>
      <diagonal/>
    </border>
    <border>
      <left style="thin">
        <color rgb="FF000000"/>
      </left>
      <right style="thin">
        <color indexed="64"/>
      </right>
      <top style="thin">
        <color indexed="64"/>
      </top>
      <bottom style="thin">
        <color rgb="FF000000"/>
      </bottom>
      <diagonal/>
    </border>
    <border>
      <left/>
      <right style="thin">
        <color rgb="FF000000"/>
      </right>
      <top/>
      <bottom/>
      <diagonal/>
    </border>
    <border>
      <left/>
      <right style="thin">
        <color rgb="FF000000"/>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rgb="FF000000"/>
      </right>
      <top style="thin">
        <color rgb="FF000000"/>
      </top>
      <bottom style="medium">
        <color indexed="64"/>
      </bottom>
      <diagonal/>
    </border>
    <border>
      <left style="thin">
        <color rgb="FF000000"/>
      </left>
      <right style="thin">
        <color rgb="FF000000"/>
      </right>
      <top style="thin">
        <color rgb="FF000000"/>
      </top>
      <bottom style="medium">
        <color indexed="64"/>
      </bottom>
      <diagonal/>
    </border>
    <border>
      <left style="thin">
        <color rgb="FF000000"/>
      </left>
      <right style="medium">
        <color indexed="64"/>
      </right>
      <top style="thin">
        <color rgb="FF000000"/>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rgb="FF000000"/>
      </left>
      <right style="thin">
        <color rgb="FF000000"/>
      </right>
      <top/>
      <bottom/>
      <diagonal/>
    </border>
    <border>
      <left style="thin">
        <color indexed="8"/>
      </left>
      <right style="thin">
        <color rgb="FF000000"/>
      </right>
      <top style="thin">
        <color indexed="8"/>
      </top>
      <bottom style="thin">
        <color indexed="8"/>
      </bottom>
      <diagonal/>
    </border>
    <border>
      <left style="thin">
        <color indexed="8"/>
      </left>
      <right style="thin">
        <color indexed="8"/>
      </right>
      <top style="thin">
        <color indexed="8"/>
      </top>
      <bottom/>
      <diagonal/>
    </border>
    <border>
      <left/>
      <right style="thin">
        <color indexed="8"/>
      </right>
      <top style="thin">
        <color indexed="8"/>
      </top>
      <bottom/>
      <diagonal/>
    </border>
    <border>
      <left style="thin">
        <color indexed="64"/>
      </left>
      <right style="medium">
        <color indexed="64"/>
      </right>
      <top/>
      <bottom style="thin">
        <color indexed="64"/>
      </bottom>
      <diagonal/>
    </border>
    <border>
      <left style="medium">
        <color indexed="64"/>
      </left>
      <right/>
      <top style="medium">
        <color indexed="64"/>
      </top>
      <bottom style="thin">
        <color indexed="64"/>
      </bottom>
      <diagonal/>
    </border>
    <border>
      <left style="thin">
        <color rgb="FF000000"/>
      </left>
      <right/>
      <top/>
      <bottom style="thin">
        <color rgb="FF000000"/>
      </bottom>
      <diagonal/>
    </border>
    <border>
      <left style="medium">
        <color auto="1"/>
      </left>
      <right style="thin">
        <color auto="1"/>
      </right>
      <top style="medium">
        <color auto="1"/>
      </top>
      <bottom style="thin">
        <color auto="1"/>
      </bottom>
      <diagonal/>
    </border>
    <border>
      <left style="thin">
        <color auto="1"/>
      </left>
      <right style="medium">
        <color indexed="64"/>
      </right>
      <top style="medium">
        <color indexed="64"/>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indexed="64"/>
      </bottom>
      <diagonal/>
    </border>
    <border>
      <left style="thin">
        <color auto="1"/>
      </left>
      <right style="medium">
        <color auto="1"/>
      </right>
      <top style="thin">
        <color auto="1"/>
      </top>
      <bottom style="medium">
        <color auto="1"/>
      </bottom>
      <diagonal/>
    </border>
    <border>
      <left style="medium">
        <color indexed="64"/>
      </left>
      <right/>
      <top style="thin">
        <color indexed="64"/>
      </top>
      <bottom style="thin">
        <color auto="1"/>
      </bottom>
      <diagonal/>
    </border>
    <border>
      <left/>
      <right/>
      <top style="thin">
        <color auto="1"/>
      </top>
      <bottom style="thin">
        <color auto="1"/>
      </bottom>
      <diagonal/>
    </border>
    <border>
      <left/>
      <right/>
      <top style="thin">
        <color auto="1"/>
      </top>
      <bottom/>
      <diagonal/>
    </border>
    <border>
      <left style="medium">
        <color indexed="64"/>
      </left>
      <right style="thin">
        <color indexed="64"/>
      </right>
      <top style="thin">
        <color indexed="64"/>
      </top>
      <bottom/>
      <diagonal/>
    </border>
    <border>
      <left style="thin">
        <color auto="1"/>
      </left>
      <right/>
      <top style="thin">
        <color auto="1"/>
      </top>
      <bottom/>
      <diagonal/>
    </border>
    <border>
      <left/>
      <right style="thin">
        <color auto="1"/>
      </right>
      <top style="thin">
        <color auto="1"/>
      </top>
      <bottom/>
      <diagonal/>
    </border>
    <border>
      <left style="thin">
        <color auto="1"/>
      </left>
      <right style="medium">
        <color auto="1"/>
      </right>
      <top style="thin">
        <color auto="1"/>
      </top>
      <bottom/>
      <diagonal/>
    </border>
    <border>
      <left style="thin">
        <color auto="1"/>
      </left>
      <right/>
      <top style="medium">
        <color auto="1"/>
      </top>
      <bottom/>
      <diagonal/>
    </border>
    <border>
      <left style="medium">
        <color auto="1"/>
      </left>
      <right style="thin">
        <color auto="1"/>
      </right>
      <top style="thin">
        <color auto="1"/>
      </top>
      <bottom style="medium">
        <color auto="1"/>
      </bottom>
      <diagonal/>
    </border>
    <border>
      <left style="thin">
        <color auto="1"/>
      </left>
      <right/>
      <top style="thin">
        <color auto="1"/>
      </top>
      <bottom style="medium">
        <color auto="1"/>
      </bottom>
      <diagonal/>
    </border>
    <border>
      <left style="thin">
        <color auto="1"/>
      </left>
      <right style="medium">
        <color auto="1"/>
      </right>
      <top style="thin">
        <color auto="1"/>
      </top>
      <bottom style="medium">
        <color auto="1"/>
      </bottom>
      <diagonal/>
    </border>
    <border>
      <left style="thin">
        <color auto="1"/>
      </left>
      <right/>
      <top style="medium">
        <color auto="1"/>
      </top>
      <bottom style="thin">
        <color auto="1"/>
      </bottom>
      <diagonal/>
    </border>
    <border>
      <left/>
      <right style="medium">
        <color auto="1"/>
      </right>
      <top/>
      <bottom style="thin">
        <color auto="1"/>
      </bottom>
      <diagonal/>
    </border>
    <border>
      <left style="medium">
        <color indexed="64"/>
      </left>
      <right/>
      <top style="thin">
        <color indexed="64"/>
      </top>
      <bottom/>
      <diagonal/>
    </border>
    <border>
      <left/>
      <right style="medium">
        <color auto="1"/>
      </right>
      <top style="thin">
        <color auto="1"/>
      </top>
      <bottom/>
      <diagonal/>
    </border>
    <border>
      <left style="thin">
        <color indexed="64"/>
      </left>
      <right style="thin">
        <color indexed="64"/>
      </right>
      <top style="thin">
        <color indexed="64"/>
      </top>
      <bottom/>
      <diagonal/>
    </border>
    <border>
      <left style="thin">
        <color indexed="64"/>
      </left>
      <right/>
      <top/>
      <bottom/>
      <diagonal/>
    </border>
    <border>
      <left style="medium">
        <color indexed="64"/>
      </left>
      <right style="thin">
        <color indexed="64"/>
      </right>
      <top/>
      <bottom/>
      <diagonal/>
    </border>
    <border>
      <left style="thin">
        <color indexed="64"/>
      </left>
      <right style="thin">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auto="1"/>
      </left>
      <right/>
      <top style="thin">
        <color auto="1"/>
      </top>
      <bottom style="medium">
        <color auto="1"/>
      </bottom>
      <diagonal/>
    </border>
    <border>
      <left/>
      <right style="thin">
        <color auto="1"/>
      </right>
      <top style="thin">
        <color indexed="64"/>
      </top>
      <bottom style="medium">
        <color indexed="64"/>
      </bottom>
      <diagonal/>
    </border>
    <border>
      <left/>
      <right style="thin">
        <color rgb="FF000000"/>
      </right>
      <top style="thin">
        <color indexed="64"/>
      </top>
      <bottom style="thin">
        <color indexed="64"/>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medium">
        <color indexed="64"/>
      </left>
      <right style="thin">
        <color auto="1"/>
      </right>
      <top style="thin">
        <color auto="1"/>
      </top>
      <bottom style="thin">
        <color auto="1"/>
      </bottom>
      <diagonal/>
    </border>
    <border>
      <left style="thin">
        <color auto="1"/>
      </left>
      <right/>
      <top style="thin">
        <color auto="1"/>
      </top>
      <bottom style="thin">
        <color auto="1"/>
      </bottom>
      <diagonal/>
    </border>
    <border>
      <left/>
      <right style="medium">
        <color indexed="64"/>
      </right>
      <top style="thin">
        <color auto="1"/>
      </top>
      <bottom style="thin">
        <color auto="1"/>
      </bottom>
      <diagonal/>
    </border>
    <border>
      <left style="thin">
        <color indexed="8"/>
      </left>
      <right style="thin">
        <color indexed="8"/>
      </right>
      <top style="thin">
        <color indexed="8"/>
      </top>
      <bottom style="thin">
        <color indexed="8"/>
      </bottom>
      <diagonal/>
    </border>
    <border>
      <left style="thin">
        <color indexed="64"/>
      </left>
      <right style="thin">
        <color indexed="64"/>
      </right>
      <top style="thin">
        <color indexed="64"/>
      </top>
      <bottom style="thin">
        <color indexed="64"/>
      </bottom>
      <diagonal/>
    </border>
    <border>
      <left style="medium">
        <color indexed="64"/>
      </left>
      <right/>
      <top style="thin">
        <color theme="1"/>
      </top>
      <bottom/>
      <diagonal/>
    </border>
    <border>
      <left/>
      <right/>
      <top style="thin">
        <color theme="1"/>
      </top>
      <bottom/>
      <diagonal/>
    </border>
  </borders>
  <cellStyleXfs count="63">
    <xf numFmtId="0" fontId="0" fillId="0" borderId="0"/>
    <xf numFmtId="9" fontId="9" fillId="0" borderId="0" applyFont="0" applyFill="0" applyBorder="0" applyAlignment="0" applyProtection="0"/>
    <xf numFmtId="0" fontId="9" fillId="0" borderId="0"/>
    <xf numFmtId="0" fontId="8" fillId="0" borderId="0"/>
    <xf numFmtId="0" fontId="9" fillId="0" borderId="0"/>
    <xf numFmtId="166" fontId="8" fillId="0" borderId="0" applyFont="0" applyFill="0" applyBorder="0" applyAlignment="0" applyProtection="0"/>
    <xf numFmtId="43" fontId="8" fillId="0" borderId="0" applyFont="0" applyFill="0" applyBorder="0" applyAlignment="0" applyProtection="0"/>
    <xf numFmtId="0" fontId="8" fillId="0" borderId="0"/>
    <xf numFmtId="43" fontId="8" fillId="0" borderId="0" applyFont="0" applyFill="0" applyBorder="0" applyAlignment="0" applyProtection="0"/>
    <xf numFmtId="44" fontId="8" fillId="0" borderId="0" applyFont="0" applyFill="0" applyBorder="0" applyAlignment="0" applyProtection="0"/>
    <xf numFmtId="168" fontId="8" fillId="0" borderId="0" applyFont="0" applyFill="0" applyBorder="0" applyAlignment="0" applyProtection="0"/>
    <xf numFmtId="0" fontId="8" fillId="0" borderId="0"/>
    <xf numFmtId="170" fontId="9" fillId="0" borderId="0" applyFont="0" applyFill="0" applyBorder="0" applyAlignment="0" applyProtection="0"/>
    <xf numFmtId="9" fontId="9" fillId="0" borderId="0" applyFont="0" applyFill="0" applyBorder="0" applyAlignment="0" applyProtection="0"/>
    <xf numFmtId="0" fontId="9" fillId="0" borderId="0"/>
    <xf numFmtId="171" fontId="8" fillId="0" borderId="0" applyFont="0" applyFill="0" applyBorder="0" applyAlignment="0" applyProtection="0"/>
    <xf numFmtId="9" fontId="8"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0" fontId="7" fillId="0" borderId="0"/>
    <xf numFmtId="43" fontId="7" fillId="0" borderId="0" applyFont="0" applyFill="0" applyBorder="0" applyAlignment="0" applyProtection="0"/>
    <xf numFmtId="166" fontId="7" fillId="0" borderId="0" applyFont="0" applyFill="0" applyBorder="0" applyAlignment="0" applyProtection="0"/>
    <xf numFmtId="0" fontId="6" fillId="0" borderId="0"/>
    <xf numFmtId="0" fontId="5" fillId="0" borderId="0"/>
    <xf numFmtId="166" fontId="5" fillId="0" borderId="0" applyFont="0" applyFill="0" applyBorder="0" applyAlignment="0" applyProtection="0"/>
    <xf numFmtId="43" fontId="5" fillId="0" borderId="0" applyFont="0" applyFill="0" applyBorder="0" applyAlignment="0" applyProtection="0"/>
    <xf numFmtId="0" fontId="5" fillId="0" borderId="0"/>
    <xf numFmtId="43" fontId="5" fillId="0" borderId="0" applyFont="0" applyFill="0" applyBorder="0" applyAlignment="0" applyProtection="0"/>
    <xf numFmtId="44" fontId="5" fillId="0" borderId="0" applyFont="0" applyFill="0" applyBorder="0" applyAlignment="0" applyProtection="0"/>
    <xf numFmtId="168" fontId="5" fillId="0" borderId="0" applyFont="0" applyFill="0" applyBorder="0" applyAlignment="0" applyProtection="0"/>
    <xf numFmtId="0" fontId="5" fillId="0" borderId="0"/>
    <xf numFmtId="44" fontId="9" fillId="0" borderId="0" applyFont="0" applyFill="0" applyBorder="0" applyAlignment="0" applyProtection="0"/>
    <xf numFmtId="171" fontId="5" fillId="0" borderId="0" applyFont="0" applyFill="0" applyBorder="0" applyAlignment="0" applyProtection="0"/>
    <xf numFmtId="9" fontId="5" fillId="0" borderId="0" applyFont="0" applyFill="0" applyBorder="0" applyAlignment="0" applyProtection="0"/>
    <xf numFmtId="44" fontId="9" fillId="0" borderId="0" applyFont="0" applyFill="0" applyBorder="0" applyAlignment="0" applyProtection="0"/>
    <xf numFmtId="0" fontId="5" fillId="0" borderId="0"/>
    <xf numFmtId="43" fontId="5" fillId="0" borderId="0" applyFont="0" applyFill="0" applyBorder="0" applyAlignment="0" applyProtection="0"/>
    <xf numFmtId="166" fontId="5" fillId="0" borderId="0" applyFont="0" applyFill="0" applyBorder="0" applyAlignment="0" applyProtection="0"/>
    <xf numFmtId="0" fontId="9" fillId="0" borderId="0"/>
    <xf numFmtId="44" fontId="4" fillId="0" borderId="0" applyFont="0" applyFill="0" applyBorder="0" applyAlignment="0" applyProtection="0"/>
    <xf numFmtId="0" fontId="9" fillId="0" borderId="0"/>
    <xf numFmtId="9" fontId="9" fillId="0" borderId="0" applyFont="0" applyFill="0" applyBorder="0" applyAlignment="0" applyProtection="0"/>
    <xf numFmtId="42" fontId="9" fillId="0" borderId="0" applyFont="0" applyFill="0" applyBorder="0" applyAlignment="0" applyProtection="0"/>
    <xf numFmtId="180" fontId="3" fillId="0" borderId="0" applyFont="0" applyFill="0" applyBorder="0" applyAlignment="0" applyProtection="0"/>
    <xf numFmtId="41" fontId="9" fillId="0" borderId="0" applyFont="0" applyFill="0" applyBorder="0" applyAlignment="0" applyProtection="0"/>
    <xf numFmtId="0" fontId="34" fillId="0" borderId="0"/>
    <xf numFmtId="0" fontId="3" fillId="0" borderId="0"/>
    <xf numFmtId="0" fontId="2" fillId="0" borderId="0"/>
    <xf numFmtId="0" fontId="46" fillId="0" borderId="0"/>
    <xf numFmtId="183" fontId="2" fillId="0" borderId="0" applyFont="0" applyFill="0" applyBorder="0" applyAlignment="0" applyProtection="0"/>
    <xf numFmtId="43" fontId="2" fillId="0" borderId="0" applyFont="0" applyFill="0" applyBorder="0" applyAlignment="0" applyProtection="0"/>
    <xf numFmtId="9" fontId="2" fillId="0" borderId="0" applyFont="0" applyFill="0" applyBorder="0" applyAlignment="0" applyProtection="0"/>
    <xf numFmtId="44" fontId="2" fillId="0" borderId="0" applyFont="0" applyFill="0" applyBorder="0" applyAlignment="0" applyProtection="0"/>
    <xf numFmtId="0" fontId="9" fillId="0" borderId="0"/>
    <xf numFmtId="9" fontId="49" fillId="0" borderId="0" applyFont="0" applyFill="0" applyBorder="0" applyAlignment="0" applyProtection="0"/>
    <xf numFmtId="43" fontId="9" fillId="0" borderId="0" applyFont="0" applyFill="0" applyBorder="0" applyAlignment="0" applyProtection="0"/>
    <xf numFmtId="166" fontId="9" fillId="0" borderId="0" applyFont="0" applyFill="0" applyBorder="0" applyAlignment="0" applyProtection="0"/>
    <xf numFmtId="0" fontId="1" fillId="0" borderId="0"/>
    <xf numFmtId="0" fontId="61" fillId="0" borderId="0" applyNumberFormat="0" applyFill="0" applyBorder="0" applyAlignment="0" applyProtection="0"/>
    <xf numFmtId="0" fontId="9" fillId="0" borderId="0"/>
    <xf numFmtId="9" fontId="69" fillId="0" borderId="0" applyFont="0" applyFill="0" applyBorder="0" applyAlignment="0" applyProtection="0"/>
    <xf numFmtId="168" fontId="70" fillId="0" borderId="0" applyFont="0" applyFill="0" applyBorder="0" applyAlignment="0" applyProtection="0"/>
  </cellStyleXfs>
  <cellXfs count="1075">
    <xf numFmtId="0" fontId="0" fillId="0" borderId="0" xfId="0"/>
    <xf numFmtId="0" fontId="10" fillId="0" borderId="3" xfId="0" applyFont="1" applyBorder="1" applyAlignment="1">
      <alignment wrapText="1"/>
    </xf>
    <xf numFmtId="165" fontId="0" fillId="0" borderId="0" xfId="1" applyNumberFormat="1" applyFont="1" applyBorder="1" applyAlignment="1">
      <alignment wrapText="1"/>
    </xf>
    <xf numFmtId="0" fontId="10" fillId="0" borderId="0" xfId="0" applyFont="1" applyAlignment="1">
      <alignment horizontal="left" vertical="top" wrapText="1"/>
    </xf>
    <xf numFmtId="44" fontId="18" fillId="0" borderId="17" xfId="9" applyFont="1" applyFill="1" applyBorder="1" applyAlignment="1">
      <alignment horizontal="center" vertical="center"/>
    </xf>
    <xf numFmtId="0" fontId="18" fillId="0" borderId="8" xfId="7" applyFont="1" applyBorder="1" applyAlignment="1">
      <alignment horizontal="center" vertical="center"/>
    </xf>
    <xf numFmtId="167" fontId="18" fillId="0" borderId="20" xfId="7" applyNumberFormat="1" applyFont="1" applyBorder="1" applyAlignment="1">
      <alignment horizontal="center" vertical="center"/>
    </xf>
    <xf numFmtId="2" fontId="18" fillId="0" borderId="19" xfId="7" applyNumberFormat="1" applyFont="1" applyBorder="1" applyAlignment="1">
      <alignment horizontal="center" vertical="center"/>
    </xf>
    <xf numFmtId="2" fontId="18" fillId="0" borderId="17" xfId="7" applyNumberFormat="1" applyFont="1" applyBorder="1" applyAlignment="1">
      <alignment horizontal="center" vertical="center"/>
    </xf>
    <xf numFmtId="44" fontId="21" fillId="0" borderId="19" xfId="7" applyNumberFormat="1" applyFont="1" applyBorder="1" applyAlignment="1">
      <alignment horizontal="center" vertical="center" wrapText="1"/>
    </xf>
    <xf numFmtId="0" fontId="12" fillId="0" borderId="8" xfId="7" applyFont="1" applyBorder="1" applyAlignment="1">
      <alignment horizontal="center"/>
    </xf>
    <xf numFmtId="0" fontId="12" fillId="0" borderId="8" xfId="7" applyFont="1" applyBorder="1" applyAlignment="1">
      <alignment horizontal="center" vertical="center"/>
    </xf>
    <xf numFmtId="0" fontId="9" fillId="0" borderId="0" xfId="11" applyFont="1" applyAlignment="1">
      <alignment vertical="center"/>
    </xf>
    <xf numFmtId="0" fontId="10" fillId="0" borderId="8" xfId="11" applyFont="1" applyBorder="1" applyAlignment="1">
      <alignment horizontal="center" vertical="center"/>
    </xf>
    <xf numFmtId="167" fontId="10" fillId="0" borderId="8" xfId="11" applyNumberFormat="1" applyFont="1" applyBorder="1" applyAlignment="1">
      <alignment horizontal="center" vertical="center"/>
    </xf>
    <xf numFmtId="0" fontId="9" fillId="0" borderId="8" xfId="11" applyFont="1" applyBorder="1" applyAlignment="1">
      <alignment horizontal="center" vertical="center"/>
    </xf>
    <xf numFmtId="167" fontId="9" fillId="0" borderId="8" xfId="11" applyNumberFormat="1" applyFont="1" applyBorder="1" applyAlignment="1">
      <alignment horizontal="center" vertical="center"/>
    </xf>
    <xf numFmtId="170" fontId="9" fillId="0" borderId="0" xfId="12" applyFont="1" applyAlignment="1">
      <alignment vertical="center"/>
    </xf>
    <xf numFmtId="167" fontId="9" fillId="0" borderId="8" xfId="11" applyNumberFormat="1" applyFont="1" applyBorder="1" applyAlignment="1">
      <alignment vertical="center"/>
    </xf>
    <xf numFmtId="0" fontId="9" fillId="0" borderId="8" xfId="11" applyFont="1" applyBorder="1" applyAlignment="1">
      <alignment horizontal="center" vertical="center" wrapText="1"/>
    </xf>
    <xf numFmtId="4" fontId="9" fillId="0" borderId="0" xfId="11" applyNumberFormat="1" applyFont="1" applyAlignment="1">
      <alignment vertical="center"/>
    </xf>
    <xf numFmtId="9" fontId="9" fillId="0" borderId="8" xfId="13" applyFont="1" applyBorder="1" applyAlignment="1">
      <alignment horizontal="center" vertical="center"/>
    </xf>
    <xf numFmtId="168" fontId="9" fillId="0" borderId="0" xfId="10" applyFont="1" applyAlignment="1">
      <alignment vertical="center"/>
    </xf>
    <xf numFmtId="167" fontId="9" fillId="0" borderId="0" xfId="11" applyNumberFormat="1" applyFont="1" applyAlignment="1">
      <alignment vertical="center"/>
    </xf>
    <xf numFmtId="44" fontId="9" fillId="0" borderId="8" xfId="9" applyFont="1" applyBorder="1" applyAlignment="1">
      <alignment horizontal="center" vertical="center"/>
    </xf>
    <xf numFmtId="0" fontId="9" fillId="0" borderId="0" xfId="11" applyFont="1" applyAlignment="1">
      <alignment horizontal="center" vertical="center"/>
    </xf>
    <xf numFmtId="4" fontId="21" fillId="0" borderId="0" xfId="14" applyNumberFormat="1" applyFont="1"/>
    <xf numFmtId="4" fontId="23" fillId="0" borderId="0" xfId="14" applyNumberFormat="1" applyFont="1"/>
    <xf numFmtId="172" fontId="21" fillId="0" borderId="26" xfId="15" applyNumberFormat="1" applyFont="1" applyBorder="1"/>
    <xf numFmtId="172" fontId="21" fillId="0" borderId="29" xfId="15" applyNumberFormat="1" applyFont="1" applyBorder="1"/>
    <xf numFmtId="172" fontId="21" fillId="0" borderId="32" xfId="15" applyNumberFormat="1" applyFont="1" applyBorder="1"/>
    <xf numFmtId="4" fontId="17" fillId="3" borderId="0" xfId="14" applyNumberFormat="1" applyFont="1" applyFill="1"/>
    <xf numFmtId="4" fontId="20" fillId="0" borderId="0" xfId="14" applyNumberFormat="1" applyFont="1"/>
    <xf numFmtId="173" fontId="21" fillId="0" borderId="0" xfId="14" applyNumberFormat="1" applyFont="1"/>
    <xf numFmtId="4" fontId="20" fillId="0" borderId="33" xfId="14" applyNumberFormat="1" applyFont="1" applyBorder="1" applyAlignment="1">
      <alignment horizontal="center"/>
    </xf>
    <xf numFmtId="4" fontId="20" fillId="0" borderId="0" xfId="14" applyNumberFormat="1" applyFont="1" applyAlignment="1">
      <alignment horizontal="center"/>
    </xf>
    <xf numFmtId="4" fontId="20" fillId="0" borderId="34" xfId="14" applyNumberFormat="1" applyFont="1" applyBorder="1" applyAlignment="1">
      <alignment horizontal="center"/>
    </xf>
    <xf numFmtId="4" fontId="21" fillId="0" borderId="26" xfId="14" applyNumberFormat="1" applyFont="1" applyBorder="1"/>
    <xf numFmtId="4" fontId="21" fillId="0" borderId="29" xfId="14" applyNumberFormat="1" applyFont="1" applyBorder="1"/>
    <xf numFmtId="4" fontId="21" fillId="0" borderId="29" xfId="14" applyNumberFormat="1" applyFont="1" applyBorder="1" applyAlignment="1">
      <alignment vertical="center" wrapText="1"/>
    </xf>
    <xf numFmtId="4" fontId="21" fillId="0" borderId="29" xfId="14" applyNumberFormat="1" applyFont="1" applyBorder="1" applyAlignment="1">
      <alignment vertical="center"/>
    </xf>
    <xf numFmtId="172" fontId="21" fillId="0" borderId="29" xfId="15" applyNumberFormat="1" applyFont="1" applyBorder="1" applyAlignment="1">
      <alignment vertical="center"/>
    </xf>
    <xf numFmtId="4" fontId="21" fillId="0" borderId="0" xfId="14" applyNumberFormat="1" applyFont="1" applyAlignment="1">
      <alignment vertical="center"/>
    </xf>
    <xf numFmtId="4" fontId="21" fillId="0" borderId="35" xfId="14" applyNumberFormat="1" applyFont="1" applyBorder="1" applyAlignment="1">
      <alignment vertical="center" wrapText="1"/>
    </xf>
    <xf numFmtId="4" fontId="21" fillId="0" borderId="35" xfId="14" applyNumberFormat="1" applyFont="1" applyBorder="1" applyAlignment="1">
      <alignment vertical="center"/>
    </xf>
    <xf numFmtId="172" fontId="21" fillId="0" borderId="35" xfId="15" applyNumberFormat="1" applyFont="1" applyBorder="1" applyAlignment="1">
      <alignment vertical="center"/>
    </xf>
    <xf numFmtId="4" fontId="21" fillId="0" borderId="32" xfId="14" applyNumberFormat="1" applyFont="1" applyBorder="1"/>
    <xf numFmtId="4" fontId="20" fillId="0" borderId="24" xfId="14" applyNumberFormat="1" applyFont="1" applyBorder="1" applyAlignment="1">
      <alignment horizontal="center"/>
    </xf>
    <xf numFmtId="4" fontId="20" fillId="0" borderId="25" xfId="14" applyNumberFormat="1" applyFont="1" applyBorder="1" applyAlignment="1">
      <alignment horizontal="center"/>
    </xf>
    <xf numFmtId="4" fontId="20" fillId="0" borderId="30" xfId="14" applyNumberFormat="1" applyFont="1" applyBorder="1" applyAlignment="1">
      <alignment horizontal="center"/>
    </xf>
    <xf numFmtId="4" fontId="20" fillId="0" borderId="31" xfId="14" applyNumberFormat="1" applyFont="1" applyBorder="1" applyAlignment="1">
      <alignment horizontal="center"/>
    </xf>
    <xf numFmtId="4" fontId="21" fillId="0" borderId="36" xfId="14" applyNumberFormat="1" applyFont="1" applyBorder="1"/>
    <xf numFmtId="172" fontId="21" fillId="0" borderId="35" xfId="15" applyNumberFormat="1" applyFont="1" applyBorder="1"/>
    <xf numFmtId="4" fontId="20" fillId="0" borderId="37" xfId="14" applyNumberFormat="1" applyFont="1" applyBorder="1" applyAlignment="1">
      <alignment horizontal="center"/>
    </xf>
    <xf numFmtId="4" fontId="20" fillId="0" borderId="38" xfId="14" applyNumberFormat="1" applyFont="1" applyBorder="1" applyAlignment="1">
      <alignment horizontal="center"/>
    </xf>
    <xf numFmtId="4" fontId="20" fillId="0" borderId="39" xfId="14" applyNumberFormat="1" applyFont="1" applyBorder="1" applyAlignment="1">
      <alignment horizontal="center"/>
    </xf>
    <xf numFmtId="4" fontId="20" fillId="0" borderId="40" xfId="14" applyNumberFormat="1" applyFont="1" applyBorder="1" applyAlignment="1">
      <alignment horizontal="center"/>
    </xf>
    <xf numFmtId="4" fontId="20" fillId="0" borderId="13" xfId="14" applyNumberFormat="1" applyFont="1" applyBorder="1" applyAlignment="1">
      <alignment horizontal="center"/>
    </xf>
    <xf numFmtId="4" fontId="20" fillId="0" borderId="41" xfId="14" applyNumberFormat="1" applyFont="1" applyBorder="1" applyAlignment="1">
      <alignment horizontal="center"/>
    </xf>
    <xf numFmtId="4" fontId="20" fillId="0" borderId="42" xfId="14" applyNumberFormat="1" applyFont="1" applyBorder="1" applyAlignment="1">
      <alignment horizontal="center"/>
    </xf>
    <xf numFmtId="4" fontId="20" fillId="0" borderId="43" xfId="14" applyNumberFormat="1" applyFont="1" applyBorder="1" applyAlignment="1">
      <alignment horizontal="center"/>
    </xf>
    <xf numFmtId="4" fontId="21" fillId="0" borderId="44" xfId="14" applyNumberFormat="1" applyFont="1" applyBorder="1"/>
    <xf numFmtId="4" fontId="21" fillId="0" borderId="35" xfId="14" applyNumberFormat="1" applyFont="1" applyBorder="1"/>
    <xf numFmtId="4" fontId="21" fillId="0" borderId="27" xfId="14" applyNumberFormat="1" applyFont="1" applyBorder="1"/>
    <xf numFmtId="174" fontId="21" fillId="0" borderId="0" xfId="14" applyNumberFormat="1" applyFont="1"/>
    <xf numFmtId="4" fontId="21" fillId="0" borderId="24" xfId="14" applyNumberFormat="1" applyFont="1" applyBorder="1"/>
    <xf numFmtId="4" fontId="21" fillId="0" borderId="37" xfId="14" applyNumberFormat="1" applyFont="1" applyBorder="1"/>
    <xf numFmtId="4" fontId="21" fillId="0" borderId="25" xfId="14" applyNumberFormat="1" applyFont="1" applyBorder="1"/>
    <xf numFmtId="4" fontId="20" fillId="0" borderId="45" xfId="14" applyNumberFormat="1" applyFont="1" applyBorder="1" applyAlignment="1">
      <alignment horizontal="center"/>
    </xf>
    <xf numFmtId="4" fontId="21" fillId="0" borderId="30" xfId="14" applyNumberFormat="1" applyFont="1" applyBorder="1"/>
    <xf numFmtId="4" fontId="21" fillId="0" borderId="13" xfId="14" applyNumberFormat="1" applyFont="1" applyBorder="1"/>
    <xf numFmtId="4" fontId="21" fillId="0" borderId="31" xfId="14" applyNumberFormat="1" applyFont="1" applyBorder="1"/>
    <xf numFmtId="4" fontId="21" fillId="0" borderId="46" xfId="14" applyNumberFormat="1" applyFont="1" applyBorder="1"/>
    <xf numFmtId="4" fontId="21" fillId="0" borderId="42" xfId="14" applyNumberFormat="1" applyFont="1" applyBorder="1" applyAlignment="1">
      <alignment horizontal="center"/>
    </xf>
    <xf numFmtId="4" fontId="21" fillId="0" borderId="43" xfId="14" applyNumberFormat="1" applyFont="1" applyBorder="1" applyAlignment="1">
      <alignment horizontal="center"/>
    </xf>
    <xf numFmtId="3" fontId="21" fillId="0" borderId="29" xfId="14" applyNumberFormat="1" applyFont="1" applyBorder="1" applyAlignment="1">
      <alignment horizontal="center"/>
    </xf>
    <xf numFmtId="4" fontId="21" fillId="0" borderId="27" xfId="14" applyNumberFormat="1" applyFont="1" applyBorder="1" applyAlignment="1">
      <alignment wrapText="1"/>
    </xf>
    <xf numFmtId="4" fontId="21" fillId="0" borderId="0" xfId="14" applyNumberFormat="1" applyFont="1" applyAlignment="1">
      <alignment wrapText="1"/>
    </xf>
    <xf numFmtId="3" fontId="21" fillId="0" borderId="29" xfId="14" applyNumberFormat="1" applyFont="1" applyBorder="1" applyAlignment="1">
      <alignment horizontal="center" wrapText="1"/>
    </xf>
    <xf numFmtId="3" fontId="21" fillId="0" borderId="35" xfId="14" applyNumberFormat="1" applyFont="1" applyBorder="1" applyAlignment="1">
      <alignment horizontal="center"/>
    </xf>
    <xf numFmtId="4" fontId="21" fillId="0" borderId="53" xfId="14" applyNumberFormat="1" applyFont="1" applyBorder="1" applyAlignment="1">
      <alignment horizontal="left"/>
    </xf>
    <xf numFmtId="4" fontId="21" fillId="0" borderId="54" xfId="14" applyNumberFormat="1" applyFont="1" applyBorder="1" applyAlignment="1">
      <alignment horizontal="left"/>
    </xf>
    <xf numFmtId="4" fontId="21" fillId="0" borderId="55" xfId="14" applyNumberFormat="1" applyFont="1" applyBorder="1" applyAlignment="1">
      <alignment horizontal="left"/>
    </xf>
    <xf numFmtId="3" fontId="21" fillId="0" borderId="32" xfId="14" applyNumberFormat="1" applyFont="1" applyBorder="1" applyAlignment="1">
      <alignment horizontal="center"/>
    </xf>
    <xf numFmtId="4" fontId="21" fillId="0" borderId="32" xfId="14" applyNumberFormat="1" applyFont="1" applyBorder="1" applyAlignment="1">
      <alignment horizontal="right"/>
    </xf>
    <xf numFmtId="4" fontId="21" fillId="0" borderId="37" xfId="14" applyNumberFormat="1" applyFont="1" applyBorder="1" applyAlignment="1">
      <alignment horizontal="left"/>
    </xf>
    <xf numFmtId="3" fontId="21" fillId="0" borderId="37" xfId="14" applyNumberFormat="1" applyFont="1" applyBorder="1" applyAlignment="1">
      <alignment horizontal="center"/>
    </xf>
    <xf numFmtId="4" fontId="21" fillId="0" borderId="37" xfId="14" applyNumberFormat="1" applyFont="1" applyBorder="1" applyAlignment="1">
      <alignment horizontal="right"/>
    </xf>
    <xf numFmtId="172" fontId="20" fillId="0" borderId="23" xfId="15" applyNumberFormat="1" applyFont="1" applyBorder="1"/>
    <xf numFmtId="4" fontId="21" fillId="0" borderId="0" xfId="14" applyNumberFormat="1" applyFont="1" applyAlignment="1">
      <alignment horizontal="left"/>
    </xf>
    <xf numFmtId="3" fontId="21" fillId="0" borderId="0" xfId="14" applyNumberFormat="1" applyFont="1" applyAlignment="1">
      <alignment horizontal="center"/>
    </xf>
    <xf numFmtId="4" fontId="21" fillId="0" borderId="0" xfId="14" applyNumberFormat="1" applyFont="1" applyAlignment="1">
      <alignment horizontal="right"/>
    </xf>
    <xf numFmtId="172" fontId="20" fillId="0" borderId="0" xfId="15" applyNumberFormat="1" applyFont="1"/>
    <xf numFmtId="4" fontId="21" fillId="0" borderId="34" xfId="14" applyNumberFormat="1" applyFont="1" applyBorder="1"/>
    <xf numFmtId="9" fontId="20" fillId="0" borderId="34" xfId="16" applyFont="1" applyBorder="1" applyAlignment="1">
      <alignment horizontal="center"/>
    </xf>
    <xf numFmtId="9" fontId="20" fillId="0" borderId="59" xfId="16" applyFont="1" applyBorder="1" applyAlignment="1">
      <alignment horizontal="center"/>
    </xf>
    <xf numFmtId="4" fontId="20" fillId="0" borderId="59" xfId="14" applyNumberFormat="1" applyFont="1" applyBorder="1" applyAlignment="1">
      <alignment horizontal="center"/>
    </xf>
    <xf numFmtId="4" fontId="21" fillId="0" borderId="47" xfId="14" applyNumberFormat="1" applyFont="1" applyBorder="1"/>
    <xf numFmtId="4" fontId="21" fillId="0" borderId="59" xfId="14" applyNumberFormat="1" applyFont="1" applyBorder="1"/>
    <xf numFmtId="4" fontId="21" fillId="0" borderId="49" xfId="14" applyNumberFormat="1" applyFont="1" applyBorder="1"/>
    <xf numFmtId="4" fontId="21" fillId="0" borderId="33" xfId="14" applyNumberFormat="1" applyFont="1" applyBorder="1"/>
    <xf numFmtId="172" fontId="21" fillId="0" borderId="53" xfId="15" applyNumberFormat="1" applyFont="1" applyBorder="1"/>
    <xf numFmtId="172" fontId="21" fillId="0" borderId="60" xfId="15" applyNumberFormat="1" applyFont="1" applyBorder="1"/>
    <xf numFmtId="172" fontId="21" fillId="0" borderId="56" xfId="15" applyNumberFormat="1" applyFont="1" applyBorder="1"/>
    <xf numFmtId="4" fontId="19" fillId="3" borderId="61" xfId="14" applyNumberFormat="1" applyFont="1" applyFill="1" applyBorder="1"/>
    <xf numFmtId="4" fontId="25" fillId="3" borderId="62" xfId="14" applyNumberFormat="1" applyFont="1" applyFill="1" applyBorder="1"/>
    <xf numFmtId="4" fontId="25" fillId="3" borderId="63" xfId="14" applyNumberFormat="1" applyFont="1" applyFill="1" applyBorder="1"/>
    <xf numFmtId="4" fontId="20" fillId="0" borderId="61" xfId="14" applyNumberFormat="1" applyFont="1" applyBorder="1"/>
    <xf numFmtId="173" fontId="21" fillId="0" borderId="62" xfId="14" applyNumberFormat="1" applyFont="1" applyBorder="1"/>
    <xf numFmtId="4" fontId="21" fillId="0" borderId="62" xfId="14" applyNumberFormat="1" applyFont="1" applyBorder="1"/>
    <xf numFmtId="4" fontId="21" fillId="0" borderId="63" xfId="14" applyNumberFormat="1" applyFont="1" applyBorder="1"/>
    <xf numFmtId="4" fontId="20" fillId="0" borderId="33" xfId="14" applyNumberFormat="1" applyFont="1" applyBorder="1"/>
    <xf numFmtId="4" fontId="20" fillId="0" borderId="25" xfId="14" applyNumberFormat="1" applyFont="1" applyBorder="1"/>
    <xf numFmtId="4" fontId="21" fillId="0" borderId="64" xfId="14" applyNumberFormat="1" applyFont="1" applyBorder="1"/>
    <xf numFmtId="4" fontId="21" fillId="0" borderId="50" xfId="14" applyNumberFormat="1" applyFont="1" applyBorder="1"/>
    <xf numFmtId="4" fontId="20" fillId="0" borderId="63" xfId="14" applyNumberFormat="1" applyFont="1" applyBorder="1"/>
    <xf numFmtId="4" fontId="21" fillId="0" borderId="61" xfId="14" applyNumberFormat="1" applyFont="1" applyBorder="1"/>
    <xf numFmtId="4" fontId="21" fillId="0" borderId="23" xfId="14" applyNumberFormat="1" applyFont="1" applyBorder="1"/>
    <xf numFmtId="4" fontId="20" fillId="0" borderId="23" xfId="14" applyNumberFormat="1" applyFont="1" applyBorder="1"/>
    <xf numFmtId="4" fontId="19" fillId="3" borderId="61" xfId="17" applyNumberFormat="1" applyFont="1" applyFill="1" applyBorder="1"/>
    <xf numFmtId="4" fontId="25" fillId="3" borderId="62" xfId="17" applyNumberFormat="1" applyFont="1" applyFill="1" applyBorder="1"/>
    <xf numFmtId="4" fontId="25" fillId="3" borderId="63" xfId="17" applyNumberFormat="1" applyFont="1" applyFill="1" applyBorder="1"/>
    <xf numFmtId="4" fontId="21" fillId="0" borderId="61" xfId="17" applyNumberFormat="1" applyFont="1" applyBorder="1"/>
    <xf numFmtId="4" fontId="21" fillId="0" borderId="62" xfId="17" applyNumberFormat="1" applyFont="1" applyBorder="1"/>
    <xf numFmtId="4" fontId="21" fillId="0" borderId="63" xfId="17" applyNumberFormat="1" applyFont="1" applyBorder="1"/>
    <xf numFmtId="4" fontId="20" fillId="0" borderId="33" xfId="17" applyNumberFormat="1" applyFont="1" applyBorder="1" applyAlignment="1">
      <alignment horizontal="center"/>
    </xf>
    <xf numFmtId="4" fontId="20" fillId="0" borderId="33" xfId="17" applyNumberFormat="1" applyFont="1" applyBorder="1"/>
    <xf numFmtId="4" fontId="20" fillId="0" borderId="25" xfId="17" applyNumberFormat="1" applyFont="1" applyBorder="1"/>
    <xf numFmtId="4" fontId="21" fillId="0" borderId="29" xfId="17" applyNumberFormat="1" applyFont="1" applyBorder="1"/>
    <xf numFmtId="4" fontId="21" fillId="0" borderId="29" xfId="17" applyNumberFormat="1" applyFont="1" applyBorder="1" applyAlignment="1">
      <alignment horizontal="center"/>
    </xf>
    <xf numFmtId="4" fontId="21" fillId="0" borderId="32" xfId="17" applyNumberFormat="1" applyFont="1" applyBorder="1"/>
    <xf numFmtId="4" fontId="21" fillId="0" borderId="32" xfId="17" applyNumberFormat="1" applyFont="1" applyBorder="1" applyAlignment="1">
      <alignment horizontal="center"/>
    </xf>
    <xf numFmtId="4" fontId="21" fillId="0" borderId="0" xfId="17" applyNumberFormat="1" applyFont="1"/>
    <xf numFmtId="4" fontId="21" fillId="0" borderId="30" xfId="17" applyNumberFormat="1" applyFont="1" applyBorder="1"/>
    <xf numFmtId="4" fontId="21" fillId="0" borderId="31" xfId="17" applyNumberFormat="1" applyFont="1" applyBorder="1"/>
    <xf numFmtId="4" fontId="20" fillId="0" borderId="63" xfId="17" applyNumberFormat="1" applyFont="1" applyBorder="1"/>
    <xf numFmtId="0" fontId="10" fillId="0" borderId="3" xfId="19" applyFont="1" applyBorder="1" applyAlignment="1">
      <alignment horizontal="center" vertical="center"/>
    </xf>
    <xf numFmtId="0" fontId="28" fillId="0" borderId="70" xfId="19" applyFont="1" applyBorder="1" applyAlignment="1">
      <alignment horizontal="center" vertical="center"/>
    </xf>
    <xf numFmtId="0" fontId="28" fillId="0" borderId="3" xfId="19" applyFont="1" applyBorder="1" applyAlignment="1">
      <alignment horizontal="center" vertical="center"/>
    </xf>
    <xf numFmtId="0" fontId="28" fillId="0" borderId="1" xfId="0" applyFont="1" applyBorder="1" applyAlignment="1">
      <alignment horizontal="center" vertical="center"/>
    </xf>
    <xf numFmtId="0" fontId="21" fillId="4" borderId="8" xfId="19" applyFont="1" applyFill="1" applyBorder="1" applyAlignment="1">
      <alignment horizontal="center" vertical="center"/>
    </xf>
    <xf numFmtId="0" fontId="21" fillId="0" borderId="8" xfId="19" applyFont="1" applyBorder="1" applyAlignment="1">
      <alignment horizontal="center" vertical="center"/>
    </xf>
    <xf numFmtId="4" fontId="21" fillId="0" borderId="8" xfId="19" applyNumberFormat="1" applyFont="1" applyBorder="1" applyAlignment="1">
      <alignment vertical="center"/>
    </xf>
    <xf numFmtId="0" fontId="21" fillId="0" borderId="0" xfId="19" applyFont="1" applyAlignment="1">
      <alignment horizontal="center" vertical="center"/>
    </xf>
    <xf numFmtId="0" fontId="21" fillId="0" borderId="83" xfId="0" applyFont="1" applyBorder="1" applyAlignment="1">
      <alignment horizontal="center" vertical="center" wrapText="1"/>
    </xf>
    <xf numFmtId="2" fontId="21" fillId="0" borderId="17" xfId="19" applyNumberFormat="1" applyFont="1" applyBorder="1" applyAlignment="1">
      <alignment horizontal="center" vertical="center"/>
    </xf>
    <xf numFmtId="2" fontId="29" fillId="0" borderId="8" xfId="0" applyNumberFormat="1" applyFont="1" applyBorder="1" applyAlignment="1">
      <alignment horizontal="center" vertical="center"/>
    </xf>
    <xf numFmtId="2" fontId="21" fillId="0" borderId="8" xfId="19" applyNumberFormat="1" applyFont="1" applyBorder="1" applyAlignment="1">
      <alignment horizontal="center" vertical="center"/>
    </xf>
    <xf numFmtId="0" fontId="21" fillId="0" borderId="8" xfId="19" applyFont="1" applyBorder="1" applyAlignment="1">
      <alignment vertical="center"/>
    </xf>
    <xf numFmtId="0" fontId="21" fillId="2" borderId="78" xfId="19" applyFont="1" applyFill="1" applyBorder="1" applyAlignment="1">
      <alignment vertical="center"/>
    </xf>
    <xf numFmtId="0" fontId="21" fillId="0" borderId="18" xfId="19" applyFont="1" applyBorder="1" applyAlignment="1">
      <alignment vertical="center"/>
    </xf>
    <xf numFmtId="0" fontId="21" fillId="0" borderId="0" xfId="19" applyFont="1" applyAlignment="1">
      <alignment vertical="center"/>
    </xf>
    <xf numFmtId="2" fontId="21" fillId="0" borderId="0" xfId="19" applyNumberFormat="1" applyFont="1" applyAlignment="1">
      <alignment vertical="center"/>
    </xf>
    <xf numFmtId="0" fontId="15" fillId="0" borderId="0" xfId="0" applyFont="1" applyAlignment="1">
      <alignment horizontal="center" vertical="center"/>
    </xf>
    <xf numFmtId="0" fontId="28" fillId="0" borderId="1" xfId="19" applyFont="1" applyBorder="1" applyAlignment="1">
      <alignment horizontal="center" vertical="center"/>
    </xf>
    <xf numFmtId="44" fontId="21" fillId="0" borderId="8" xfId="18" applyFont="1" applyBorder="1" applyAlignment="1">
      <alignment vertical="center"/>
    </xf>
    <xf numFmtId="44" fontId="21" fillId="0" borderId="11" xfId="18" applyFont="1" applyBorder="1" applyAlignment="1">
      <alignment vertical="center"/>
    </xf>
    <xf numFmtId="44" fontId="29" fillId="0" borderId="75" xfId="18" applyFont="1" applyBorder="1" applyAlignment="1">
      <alignment vertical="center"/>
    </xf>
    <xf numFmtId="44" fontId="21" fillId="2" borderId="75" xfId="18" applyFont="1" applyFill="1" applyBorder="1" applyAlignment="1">
      <alignment vertical="center"/>
    </xf>
    <xf numFmtId="44" fontId="21" fillId="0" borderId="75" xfId="18" applyFont="1" applyBorder="1" applyAlignment="1">
      <alignment horizontal="right" vertical="center"/>
    </xf>
    <xf numFmtId="44" fontId="28" fillId="0" borderId="70" xfId="18" applyFont="1" applyBorder="1" applyAlignment="1">
      <alignment vertical="center"/>
    </xf>
    <xf numFmtId="175" fontId="21" fillId="0" borderId="8" xfId="19" applyNumberFormat="1" applyFont="1" applyBorder="1" applyAlignment="1">
      <alignment horizontal="center" vertical="center"/>
    </xf>
    <xf numFmtId="175" fontId="21" fillId="0" borderId="6" xfId="19" applyNumberFormat="1" applyFont="1" applyBorder="1" applyAlignment="1">
      <alignment horizontal="center" vertical="center"/>
    </xf>
    <xf numFmtId="44" fontId="18" fillId="0" borderId="91" xfId="9" applyFont="1" applyFill="1" applyBorder="1" applyAlignment="1">
      <alignment horizontal="center" vertical="center"/>
    </xf>
    <xf numFmtId="9" fontId="21" fillId="0" borderId="17" xfId="1" applyFont="1" applyBorder="1" applyAlignment="1">
      <alignment horizontal="center" vertical="center"/>
    </xf>
    <xf numFmtId="4" fontId="21" fillId="0" borderId="84" xfId="0" applyNumberFormat="1" applyFont="1" applyBorder="1" applyAlignment="1">
      <alignment horizontal="center" vertical="center" wrapText="1"/>
    </xf>
    <xf numFmtId="44" fontId="21" fillId="0" borderId="83" xfId="18" applyFont="1" applyBorder="1" applyAlignment="1">
      <alignment horizontal="center" vertical="center" wrapText="1"/>
    </xf>
    <xf numFmtId="165" fontId="0" fillId="0" borderId="0" xfId="1" applyNumberFormat="1" applyFont="1" applyAlignment="1">
      <alignment horizontal="center" vertical="center" wrapText="1"/>
    </xf>
    <xf numFmtId="165" fontId="0" fillId="0" borderId="2" xfId="1" applyNumberFormat="1" applyFont="1" applyBorder="1" applyAlignment="1">
      <alignment horizontal="center" vertical="center" wrapText="1"/>
    </xf>
    <xf numFmtId="0" fontId="11" fillId="0" borderId="7" xfId="0" applyFont="1" applyBorder="1" applyAlignment="1">
      <alignment vertical="center" wrapText="1"/>
    </xf>
    <xf numFmtId="0" fontId="11" fillId="0" borderId="7" xfId="0" applyFont="1" applyBorder="1" applyAlignment="1">
      <alignment horizontal="center" vertical="center" wrapText="1"/>
    </xf>
    <xf numFmtId="0" fontId="21" fillId="0" borderId="8" xfId="7" applyFont="1" applyBorder="1" applyAlignment="1">
      <alignment horizontal="center" vertical="center"/>
    </xf>
    <xf numFmtId="44" fontId="21" fillId="0" borderId="75" xfId="18" applyFont="1" applyBorder="1" applyAlignment="1">
      <alignment vertical="center"/>
    </xf>
    <xf numFmtId="2" fontId="21" fillId="0" borderId="8" xfId="0" applyNumberFormat="1" applyFont="1" applyBorder="1" applyAlignment="1">
      <alignment horizontal="center" vertical="center"/>
    </xf>
    <xf numFmtId="2" fontId="21" fillId="0" borderId="17" xfId="7" applyNumberFormat="1" applyFont="1" applyBorder="1" applyAlignment="1">
      <alignment horizontal="center" vertical="center"/>
    </xf>
    <xf numFmtId="0" fontId="32" fillId="0" borderId="0" xfId="0" applyFont="1" applyAlignment="1">
      <alignment horizontal="center" vertical="center"/>
    </xf>
    <xf numFmtId="2" fontId="18" fillId="0" borderId="19" xfId="3" applyNumberFormat="1" applyFont="1" applyBorder="1" applyAlignment="1">
      <alignment horizontal="center" vertical="center" wrapText="1"/>
    </xf>
    <xf numFmtId="2" fontId="18" fillId="0" borderId="8" xfId="3" applyNumberFormat="1" applyFont="1" applyBorder="1" applyAlignment="1">
      <alignment horizontal="center" vertical="center" wrapText="1"/>
    </xf>
    <xf numFmtId="0" fontId="21" fillId="2" borderId="75" xfId="19" applyFont="1" applyFill="1" applyBorder="1" applyAlignment="1">
      <alignment vertical="center"/>
    </xf>
    <xf numFmtId="44" fontId="21" fillId="0" borderId="17" xfId="18" applyFont="1" applyBorder="1" applyAlignment="1">
      <alignment vertical="center"/>
    </xf>
    <xf numFmtId="178" fontId="18" fillId="0" borderId="19" xfId="7" applyNumberFormat="1" applyFont="1" applyBorder="1" applyAlignment="1">
      <alignment horizontal="center" vertical="center"/>
    </xf>
    <xf numFmtId="44" fontId="9" fillId="0" borderId="8" xfId="9" applyFont="1" applyFill="1" applyBorder="1" applyAlignment="1">
      <alignment vertical="center"/>
    </xf>
    <xf numFmtId="0" fontId="0" fillId="0" borderId="0" xfId="0" applyAlignment="1">
      <alignment wrapText="1"/>
    </xf>
    <xf numFmtId="0" fontId="0" fillId="0" borderId="0" xfId="0" applyAlignment="1">
      <alignment horizontal="center" vertical="center" wrapText="1"/>
    </xf>
    <xf numFmtId="0" fontId="0" fillId="0" borderId="0" xfId="0" applyAlignment="1">
      <alignment horizontal="center" vertical="top" wrapText="1"/>
    </xf>
    <xf numFmtId="164" fontId="0" fillId="0" borderId="0" xfId="0" applyNumberFormat="1" applyAlignment="1">
      <alignment horizontal="center" vertical="center" wrapText="1"/>
    </xf>
    <xf numFmtId="4" fontId="0" fillId="0" borderId="0" xfId="0" applyNumberFormat="1" applyAlignment="1">
      <alignment horizontal="center" vertical="center" wrapText="1"/>
    </xf>
    <xf numFmtId="0" fontId="0" fillId="0" borderId="0" xfId="0" applyAlignment="1">
      <alignment horizontal="justify" vertical="center" wrapText="1"/>
    </xf>
    <xf numFmtId="0" fontId="0" fillId="0" borderId="2" xfId="0" applyBorder="1" applyAlignment="1">
      <alignment wrapText="1"/>
    </xf>
    <xf numFmtId="0" fontId="0" fillId="0" borderId="2" xfId="0" applyBorder="1" applyAlignment="1">
      <alignment horizontal="center" vertical="center" wrapText="1"/>
    </xf>
    <xf numFmtId="164" fontId="0" fillId="0" borderId="1" xfId="0" applyNumberFormat="1" applyBorder="1" applyAlignment="1">
      <alignment horizontal="center" vertical="center" wrapText="1"/>
    </xf>
    <xf numFmtId="0" fontId="0" fillId="0" borderId="0" xfId="0" applyAlignment="1">
      <alignment horizontal="center" vertical="center"/>
    </xf>
    <xf numFmtId="0" fontId="15" fillId="0" borderId="0" xfId="23" applyFont="1"/>
    <xf numFmtId="167" fontId="15" fillId="0" borderId="0" xfId="23" applyNumberFormat="1" applyFont="1"/>
    <xf numFmtId="0" fontId="33" fillId="0" borderId="98" xfId="23" applyFont="1" applyBorder="1" applyAlignment="1">
      <alignment horizontal="center"/>
    </xf>
    <xf numFmtId="0" fontId="33" fillId="0" borderId="99" xfId="23" applyFont="1" applyBorder="1" applyAlignment="1">
      <alignment horizontal="center"/>
    </xf>
    <xf numFmtId="167" fontId="33" fillId="0" borderId="66" xfId="23" applyNumberFormat="1" applyFont="1" applyBorder="1" applyAlignment="1">
      <alignment horizontal="center"/>
    </xf>
    <xf numFmtId="0" fontId="15" fillId="0" borderId="17" xfId="23" applyFont="1" applyBorder="1" applyAlignment="1">
      <alignment horizontal="center"/>
    </xf>
    <xf numFmtId="167" fontId="32" fillId="0" borderId="17" xfId="23" applyNumberFormat="1" applyFont="1" applyBorder="1" applyAlignment="1">
      <alignment horizontal="center"/>
    </xf>
    <xf numFmtId="0" fontId="15" fillId="0" borderId="8" xfId="23" applyFont="1" applyBorder="1" applyAlignment="1">
      <alignment horizontal="center"/>
    </xf>
    <xf numFmtId="167" fontId="32" fillId="0" borderId="8" xfId="23" applyNumberFormat="1" applyFont="1" applyBorder="1"/>
    <xf numFmtId="167" fontId="32" fillId="0" borderId="8" xfId="23" applyNumberFormat="1" applyFont="1" applyBorder="1" applyAlignment="1">
      <alignment horizontal="center"/>
    </xf>
    <xf numFmtId="0" fontId="15" fillId="0" borderId="8" xfId="23" applyFont="1" applyBorder="1" applyAlignment="1">
      <alignment horizontal="center" vertical="center" wrapText="1"/>
    </xf>
    <xf numFmtId="0" fontId="15" fillId="0" borderId="8" xfId="23" applyFont="1" applyBorder="1" applyAlignment="1">
      <alignment horizontal="center" vertical="center"/>
    </xf>
    <xf numFmtId="167" fontId="32" fillId="0" borderId="8" xfId="23" applyNumberFormat="1" applyFont="1" applyBorder="1" applyAlignment="1">
      <alignment vertical="center"/>
    </xf>
    <xf numFmtId="165" fontId="0" fillId="0" borderId="0" xfId="1" applyNumberFormat="1" applyFont="1" applyFill="1" applyAlignment="1">
      <alignment horizontal="center" vertical="center" wrapText="1"/>
    </xf>
    <xf numFmtId="2" fontId="28" fillId="0" borderId="1" xfId="0" applyNumberFormat="1" applyFont="1" applyBorder="1" applyAlignment="1">
      <alignment horizontal="center" vertical="center"/>
    </xf>
    <xf numFmtId="4" fontId="28" fillId="0" borderId="1" xfId="0" applyNumberFormat="1" applyFont="1" applyBorder="1" applyAlignment="1">
      <alignment horizontal="center" vertical="center"/>
    </xf>
    <xf numFmtId="0" fontId="0" fillId="0" borderId="7" xfId="0" applyBorder="1"/>
    <xf numFmtId="0" fontId="0" fillId="0" borderId="7" xfId="0" applyBorder="1" applyAlignment="1">
      <alignment horizontal="center" vertical="center" wrapText="1"/>
    </xf>
    <xf numFmtId="0" fontId="0" fillId="0" borderId="7" xfId="0" applyBorder="1" applyAlignment="1">
      <alignment wrapText="1"/>
    </xf>
    <xf numFmtId="0" fontId="0" fillId="0" borderId="5" xfId="0" applyBorder="1" applyAlignment="1">
      <alignment wrapText="1"/>
    </xf>
    <xf numFmtId="0" fontId="0" fillId="0" borderId="5" xfId="0" applyBorder="1" applyAlignment="1">
      <alignment horizontal="center" vertical="center" wrapText="1"/>
    </xf>
    <xf numFmtId="0" fontId="0" fillId="0" borderId="5" xfId="0" applyBorder="1" applyAlignment="1">
      <alignment horizontal="center" vertical="center"/>
    </xf>
    <xf numFmtId="164" fontId="0" fillId="0" borderId="0" xfId="0" applyNumberFormat="1" applyAlignment="1">
      <alignment wrapText="1"/>
    </xf>
    <xf numFmtId="44" fontId="10" fillId="0" borderId="0" xfId="18" applyFont="1" applyAlignment="1">
      <alignment wrapText="1"/>
    </xf>
    <xf numFmtId="8" fontId="0" fillId="0" borderId="0" xfId="0" applyNumberFormat="1" applyAlignment="1">
      <alignment horizontal="center" vertical="center" wrapText="1"/>
    </xf>
    <xf numFmtId="2" fontId="21" fillId="0" borderId="8" xfId="7" applyNumberFormat="1" applyFont="1" applyBorder="1" applyAlignment="1">
      <alignment horizontal="center" vertical="center"/>
    </xf>
    <xf numFmtId="2" fontId="0" fillId="0" borderId="0" xfId="0" applyNumberFormat="1" applyAlignment="1">
      <alignment horizontal="center" vertical="center" wrapText="1"/>
    </xf>
    <xf numFmtId="44" fontId="0" fillId="0" borderId="0" xfId="18" applyFont="1" applyAlignment="1">
      <alignment wrapText="1"/>
    </xf>
    <xf numFmtId="42" fontId="9" fillId="0" borderId="0" xfId="43" applyFont="1"/>
    <xf numFmtId="0" fontId="35" fillId="2" borderId="0" xfId="41" applyFont="1" applyFill="1"/>
    <xf numFmtId="179" fontId="35" fillId="2" borderId="0" xfId="41" applyNumberFormat="1" applyFont="1" applyFill="1" applyAlignment="1">
      <alignment horizontal="right"/>
    </xf>
    <xf numFmtId="0" fontId="9" fillId="0" borderId="0" xfId="41"/>
    <xf numFmtId="0" fontId="9" fillId="0" borderId="0" xfId="41" applyAlignment="1">
      <alignment wrapText="1"/>
    </xf>
    <xf numFmtId="179" fontId="9" fillId="0" borderId="0" xfId="41" applyNumberFormat="1" applyAlignment="1">
      <alignment horizontal="right"/>
    </xf>
    <xf numFmtId="0" fontId="36" fillId="2" borderId="8" xfId="41" applyFont="1" applyFill="1" applyBorder="1" applyAlignment="1">
      <alignment horizontal="center" vertical="center" wrapText="1"/>
    </xf>
    <xf numFmtId="0" fontId="36" fillId="2" borderId="111" xfId="41" applyFont="1" applyFill="1" applyBorder="1" applyAlignment="1">
      <alignment horizontal="center" vertical="center" wrapText="1"/>
    </xf>
    <xf numFmtId="0" fontId="37" fillId="2" borderId="111" xfId="41" applyFont="1" applyFill="1" applyBorder="1" applyAlignment="1">
      <alignment horizontal="center" vertical="center" wrapText="1"/>
    </xf>
    <xf numFmtId="179" fontId="37" fillId="2" borderId="111" xfId="41" applyNumberFormat="1" applyFont="1" applyFill="1" applyBorder="1" applyAlignment="1">
      <alignment horizontal="center" vertical="center" wrapText="1"/>
    </xf>
    <xf numFmtId="0" fontId="36" fillId="2" borderId="111" xfId="41" applyFont="1" applyFill="1" applyBorder="1" applyAlignment="1">
      <alignment horizontal="left" vertical="center" wrapText="1"/>
    </xf>
    <xf numFmtId="0" fontId="9" fillId="0" borderId="0" xfId="41" applyAlignment="1">
      <alignment vertical="center"/>
    </xf>
    <xf numFmtId="0" fontId="36" fillId="2" borderId="0" xfId="41" applyFont="1" applyFill="1" applyAlignment="1">
      <alignment wrapText="1"/>
    </xf>
    <xf numFmtId="179" fontId="36" fillId="2" borderId="0" xfId="41" applyNumberFormat="1" applyFont="1" applyFill="1" applyAlignment="1">
      <alignment horizontal="right" wrapText="1"/>
    </xf>
    <xf numFmtId="0" fontId="35" fillId="2" borderId="0" xfId="41" applyFont="1" applyFill="1" applyAlignment="1">
      <alignment wrapText="1"/>
    </xf>
    <xf numFmtId="181" fontId="35" fillId="2" borderId="0" xfId="41" applyNumberFormat="1" applyFont="1" applyFill="1" applyAlignment="1">
      <alignment horizontal="right"/>
    </xf>
    <xf numFmtId="0" fontId="9" fillId="2" borderId="0" xfId="41" applyFill="1"/>
    <xf numFmtId="8" fontId="9" fillId="2" borderId="0" xfId="41" applyNumberFormat="1" applyFill="1"/>
    <xf numFmtId="0" fontId="35" fillId="2" borderId="0" xfId="46" applyFont="1" applyFill="1"/>
    <xf numFmtId="0" fontId="23" fillId="2" borderId="120" xfId="46" applyFont="1" applyFill="1" applyBorder="1"/>
    <xf numFmtId="0" fontId="35" fillId="2" borderId="120" xfId="46" applyFont="1" applyFill="1" applyBorder="1"/>
    <xf numFmtId="0" fontId="36" fillId="2" borderId="0" xfId="47" applyFont="1" applyFill="1"/>
    <xf numFmtId="0" fontId="9" fillId="2" borderId="0" xfId="41" applyFill="1" applyAlignment="1">
      <alignment wrapText="1"/>
    </xf>
    <xf numFmtId="179" fontId="9" fillId="2" borderId="0" xfId="41" applyNumberFormat="1" applyFill="1" applyAlignment="1">
      <alignment horizontal="right"/>
    </xf>
    <xf numFmtId="0" fontId="9" fillId="2" borderId="0" xfId="46" applyFont="1" applyFill="1"/>
    <xf numFmtId="0" fontId="10" fillId="2" borderId="120" xfId="46" applyFont="1" applyFill="1" applyBorder="1"/>
    <xf numFmtId="0" fontId="9" fillId="2" borderId="120" xfId="46" applyFont="1" applyFill="1" applyBorder="1"/>
    <xf numFmtId="44" fontId="9" fillId="0" borderId="0" xfId="18" applyFont="1"/>
    <xf numFmtId="0" fontId="36" fillId="2" borderId="8" xfId="41" applyFont="1" applyFill="1" applyBorder="1" applyAlignment="1">
      <alignment vertical="center" wrapText="1"/>
    </xf>
    <xf numFmtId="0" fontId="37" fillId="2" borderId="111" xfId="41" applyFont="1" applyFill="1" applyBorder="1" applyAlignment="1">
      <alignment vertical="center" wrapText="1"/>
    </xf>
    <xf numFmtId="0" fontId="37" fillId="2" borderId="111" xfId="41" applyFont="1" applyFill="1" applyBorder="1" applyAlignment="1">
      <alignment horizontal="left" vertical="center" wrapText="1"/>
    </xf>
    <xf numFmtId="0" fontId="38" fillId="0" borderId="121" xfId="41" applyFont="1" applyBorder="1"/>
    <xf numFmtId="0" fontId="39" fillId="0" borderId="122" xfId="41" applyFont="1" applyBorder="1"/>
    <xf numFmtId="0" fontId="40" fillId="0" borderId="120" xfId="41" applyFont="1" applyBorder="1"/>
    <xf numFmtId="0" fontId="40" fillId="0" borderId="123" xfId="41" applyFont="1" applyBorder="1"/>
    <xf numFmtId="0" fontId="40" fillId="0" borderId="107" xfId="41" applyFont="1" applyBorder="1" applyAlignment="1">
      <alignment horizontal="left"/>
    </xf>
    <xf numFmtId="4" fontId="9" fillId="0" borderId="0" xfId="41" applyNumberFormat="1"/>
    <xf numFmtId="0" fontId="38" fillId="0" borderId="113" xfId="41" applyFont="1" applyBorder="1" applyAlignment="1">
      <alignment horizontal="left"/>
    </xf>
    <xf numFmtId="10" fontId="38" fillId="0" borderId="112" xfId="41" applyNumberFormat="1" applyFont="1" applyBorder="1"/>
    <xf numFmtId="0" fontId="38" fillId="0" borderId="126" xfId="41" applyFont="1" applyBorder="1"/>
    <xf numFmtId="0" fontId="39" fillId="0" borderId="127" xfId="41" applyFont="1" applyBorder="1"/>
    <xf numFmtId="0" fontId="39" fillId="0" borderId="22" xfId="41" applyFont="1" applyBorder="1"/>
    <xf numFmtId="10" fontId="40" fillId="0" borderId="128" xfId="41" applyNumberFormat="1" applyFont="1" applyBorder="1"/>
    <xf numFmtId="0" fontId="38" fillId="0" borderId="18" xfId="41" applyFont="1" applyBorder="1"/>
    <xf numFmtId="0" fontId="39" fillId="0" borderId="0" xfId="41" applyFont="1"/>
    <xf numFmtId="0" fontId="38" fillId="0" borderId="0" xfId="41" applyFont="1"/>
    <xf numFmtId="10" fontId="38" fillId="0" borderId="0" xfId="41" applyNumberFormat="1" applyFont="1"/>
    <xf numFmtId="10" fontId="38" fillId="0" borderId="16" xfId="41" applyNumberFormat="1" applyFont="1" applyBorder="1"/>
    <xf numFmtId="0" fontId="38" fillId="0" borderId="85" xfId="41" applyFont="1" applyBorder="1"/>
    <xf numFmtId="0" fontId="39" fillId="0" borderId="7" xfId="41" applyFont="1" applyBorder="1"/>
    <xf numFmtId="0" fontId="38" fillId="0" borderId="7" xfId="41" applyFont="1" applyBorder="1"/>
    <xf numFmtId="10" fontId="38" fillId="0" borderId="7" xfId="41" applyNumberFormat="1" applyFont="1" applyBorder="1"/>
    <xf numFmtId="10" fontId="38" fillId="0" borderId="130" xfId="41" applyNumberFormat="1" applyFont="1" applyBorder="1"/>
    <xf numFmtId="0" fontId="40" fillId="0" borderId="131" xfId="41" applyFont="1" applyBorder="1"/>
    <xf numFmtId="0" fontId="39" fillId="0" borderId="120" xfId="41" applyFont="1" applyBorder="1"/>
    <xf numFmtId="0" fontId="38" fillId="0" borderId="120" xfId="41" applyFont="1" applyBorder="1"/>
    <xf numFmtId="10" fontId="38" fillId="0" borderId="120" xfId="41" applyNumberFormat="1" applyFont="1" applyBorder="1"/>
    <xf numFmtId="10" fontId="38" fillId="0" borderId="132" xfId="41" applyNumberFormat="1" applyFont="1" applyBorder="1"/>
    <xf numFmtId="0" fontId="40" fillId="0" borderId="98" xfId="41" applyFont="1" applyBorder="1" applyAlignment="1">
      <alignment horizontal="left"/>
    </xf>
    <xf numFmtId="10" fontId="40" fillId="0" borderId="66" xfId="41" applyNumberFormat="1" applyFont="1" applyBorder="1"/>
    <xf numFmtId="0" fontId="38" fillId="0" borderId="131" xfId="41" applyFont="1" applyBorder="1"/>
    <xf numFmtId="10" fontId="41" fillId="0" borderId="1" xfId="41" applyNumberFormat="1" applyFont="1" applyBorder="1"/>
    <xf numFmtId="10" fontId="38" fillId="0" borderId="112" xfId="41" applyNumberFormat="1" applyFont="1" applyBorder="1" applyAlignment="1">
      <alignment horizontal="right" vertical="center"/>
    </xf>
    <xf numFmtId="44" fontId="9" fillId="2" borderId="0" xfId="41" applyNumberFormat="1" applyFill="1"/>
    <xf numFmtId="0" fontId="23" fillId="2" borderId="107" xfId="41" applyFont="1" applyFill="1" applyBorder="1" applyAlignment="1">
      <alignment horizontal="center" vertical="center"/>
    </xf>
    <xf numFmtId="0" fontId="36" fillId="2" borderId="87" xfId="41" applyFont="1" applyFill="1" applyBorder="1" applyAlignment="1">
      <alignment horizontal="center" vertical="center" wrapText="1"/>
    </xf>
    <xf numFmtId="176" fontId="23" fillId="2" borderId="76" xfId="41" applyNumberFormat="1" applyFont="1" applyFill="1" applyBorder="1" applyAlignment="1">
      <alignment horizontal="center" vertical="center"/>
    </xf>
    <xf numFmtId="0" fontId="35" fillId="2" borderId="8" xfId="41" applyFont="1" applyFill="1" applyBorder="1"/>
    <xf numFmtId="0" fontId="35" fillId="2" borderId="111" xfId="41" applyFont="1" applyFill="1" applyBorder="1"/>
    <xf numFmtId="0" fontId="35" fillId="2" borderId="113" xfId="41" applyFont="1" applyFill="1" applyBorder="1" applyAlignment="1">
      <alignment horizontal="center" vertical="center"/>
    </xf>
    <xf numFmtId="44" fontId="37" fillId="2" borderId="111" xfId="18" applyFont="1" applyFill="1" applyBorder="1" applyAlignment="1">
      <alignment horizontal="center" vertical="center" wrapText="1"/>
    </xf>
    <xf numFmtId="41" fontId="9" fillId="2" borderId="0" xfId="45" applyFont="1" applyFill="1"/>
    <xf numFmtId="0" fontId="35" fillId="2" borderId="18" xfId="41" applyFont="1" applyFill="1" applyBorder="1"/>
    <xf numFmtId="179" fontId="36" fillId="2" borderId="16" xfId="41" applyNumberFormat="1" applyFont="1" applyFill="1" applyBorder="1" applyAlignment="1">
      <alignment horizontal="right" wrapText="1"/>
    </xf>
    <xf numFmtId="176" fontId="23" fillId="2" borderId="113" xfId="41" applyNumberFormat="1" applyFont="1" applyFill="1" applyBorder="1" applyAlignment="1">
      <alignment horizontal="center" vertical="center"/>
    </xf>
    <xf numFmtId="0" fontId="9" fillId="2" borderId="0" xfId="41" applyFill="1" applyAlignment="1">
      <alignment vertical="center"/>
    </xf>
    <xf numFmtId="0" fontId="40" fillId="0" borderId="120" xfId="41" applyFont="1" applyBorder="1" applyAlignment="1">
      <alignment horizontal="center"/>
    </xf>
    <xf numFmtId="0" fontId="40" fillId="0" borderId="124" xfId="41" applyFont="1" applyBorder="1" applyAlignment="1">
      <alignment horizontal="right"/>
    </xf>
    <xf numFmtId="2" fontId="28" fillId="0" borderId="1" xfId="19" applyNumberFormat="1" applyFont="1" applyBorder="1" applyAlignment="1">
      <alignment horizontal="center" vertical="center"/>
    </xf>
    <xf numFmtId="4" fontId="0" fillId="0" borderId="119" xfId="0" applyNumberFormat="1" applyBorder="1" applyAlignment="1">
      <alignment horizontal="center" vertical="center" wrapText="1"/>
    </xf>
    <xf numFmtId="182" fontId="37" fillId="2" borderId="111" xfId="18" applyNumberFormat="1" applyFont="1" applyFill="1" applyBorder="1" applyAlignment="1">
      <alignment horizontal="center" vertical="center" wrapText="1"/>
    </xf>
    <xf numFmtId="4" fontId="21" fillId="0" borderId="0" xfId="14" applyNumberFormat="1" applyFont="1" applyAlignment="1">
      <alignment horizontal="justify"/>
    </xf>
    <xf numFmtId="10" fontId="38" fillId="0" borderId="112" xfId="1" applyNumberFormat="1" applyFont="1" applyBorder="1"/>
    <xf numFmtId="9" fontId="9" fillId="0" borderId="0" xfId="1"/>
    <xf numFmtId="0" fontId="10" fillId="0" borderId="3" xfId="0" applyFont="1" applyBorder="1" applyAlignment="1">
      <alignment vertical="center" wrapText="1"/>
    </xf>
    <xf numFmtId="164" fontId="0" fillId="0" borderId="71" xfId="0" applyNumberFormat="1" applyBorder="1" applyAlignment="1">
      <alignment horizontal="center" vertical="center" wrapText="1"/>
    </xf>
    <xf numFmtId="0" fontId="10" fillId="0" borderId="111" xfId="0" applyFont="1" applyBorder="1" applyAlignment="1">
      <alignment horizontal="center" vertical="center" wrapText="1"/>
    </xf>
    <xf numFmtId="0" fontId="10" fillId="0" borderId="112" xfId="0" applyFont="1" applyBorder="1" applyAlignment="1">
      <alignment horizontal="center" vertical="center" wrapText="1"/>
    </xf>
    <xf numFmtId="0" fontId="10" fillId="0" borderId="113" xfId="0" applyFont="1" applyBorder="1" applyAlignment="1">
      <alignment horizontal="left" vertical="center" wrapText="1"/>
    </xf>
    <xf numFmtId="0" fontId="0" fillId="0" borderId="18" xfId="0" applyBorder="1" applyAlignment="1">
      <alignment wrapText="1"/>
    </xf>
    <xf numFmtId="0" fontId="0" fillId="0" borderId="16" xfId="0" applyBorder="1" applyAlignment="1">
      <alignment horizontal="center" vertical="center" wrapText="1"/>
    </xf>
    <xf numFmtId="176" fontId="10" fillId="0" borderId="18" xfId="0" applyNumberFormat="1" applyFont="1" applyBorder="1" applyAlignment="1">
      <alignment horizontal="center" vertical="center" wrapText="1"/>
    </xf>
    <xf numFmtId="164" fontId="0" fillId="0" borderId="16" xfId="0" applyNumberFormat="1" applyBorder="1" applyAlignment="1">
      <alignment horizontal="center" vertical="center" wrapText="1"/>
    </xf>
    <xf numFmtId="0" fontId="0" fillId="0" borderId="18" xfId="0" applyBorder="1" applyAlignment="1">
      <alignment horizontal="center" vertical="center" wrapText="1"/>
    </xf>
    <xf numFmtId="0" fontId="0" fillId="0" borderId="0" xfId="0" applyAlignment="1">
      <alignment horizontal="justify" vertical="top" wrapText="1"/>
    </xf>
    <xf numFmtId="0" fontId="0" fillId="0" borderId="0" xfId="0" applyAlignment="1">
      <alignment horizontal="left" vertical="top" wrapText="1"/>
    </xf>
    <xf numFmtId="2" fontId="0" fillId="0" borderId="18" xfId="0" applyNumberFormat="1" applyBorder="1" applyAlignment="1">
      <alignment horizontal="center" vertical="center" wrapText="1"/>
    </xf>
    <xf numFmtId="0" fontId="0" fillId="0" borderId="14" xfId="0" applyBorder="1" applyAlignment="1">
      <alignment horizontal="center" vertical="center" wrapText="1"/>
    </xf>
    <xf numFmtId="0" fontId="0" fillId="0" borderId="15" xfId="0" applyBorder="1" applyAlignment="1">
      <alignment horizontal="left" vertical="top" wrapText="1"/>
    </xf>
    <xf numFmtId="0" fontId="0" fillId="0" borderId="15" xfId="0" applyBorder="1" applyAlignment="1">
      <alignment horizontal="center" vertical="top" wrapText="1"/>
    </xf>
    <xf numFmtId="4" fontId="0" fillId="0" borderId="15" xfId="0" applyNumberFormat="1" applyBorder="1" applyAlignment="1">
      <alignment horizontal="center" vertical="center" wrapText="1"/>
    </xf>
    <xf numFmtId="164" fontId="0" fillId="0" borderId="15" xfId="0" applyNumberFormat="1" applyBorder="1" applyAlignment="1">
      <alignment horizontal="center" vertical="center" wrapText="1"/>
    </xf>
    <xf numFmtId="164" fontId="0" fillId="0" borderId="2" xfId="0" applyNumberFormat="1" applyBorder="1" applyAlignment="1">
      <alignment horizontal="center" vertical="center" wrapText="1"/>
    </xf>
    <xf numFmtId="0" fontId="45" fillId="0" borderId="0" xfId="48" applyFont="1"/>
    <xf numFmtId="0" fontId="47" fillId="7" borderId="111" xfId="49" applyFont="1" applyFill="1" applyBorder="1" applyAlignment="1">
      <alignment horizontal="center" vertical="center"/>
    </xf>
    <xf numFmtId="0" fontId="48" fillId="7" borderId="111" xfId="49" applyFont="1" applyFill="1" applyBorder="1" applyAlignment="1">
      <alignment vertical="center"/>
    </xf>
    <xf numFmtId="0" fontId="47" fillId="7" borderId="17" xfId="49" applyFont="1" applyFill="1" applyBorder="1" applyAlignment="1">
      <alignment vertical="center"/>
    </xf>
    <xf numFmtId="183" fontId="47" fillId="8" borderId="17" xfId="50" applyFont="1" applyFill="1" applyBorder="1" applyAlignment="1">
      <alignment vertical="center"/>
    </xf>
    <xf numFmtId="183" fontId="48" fillId="8" borderId="17" xfId="50" applyFont="1" applyFill="1" applyBorder="1" applyAlignment="1">
      <alignment vertical="center"/>
    </xf>
    <xf numFmtId="0" fontId="47" fillId="0" borderId="111" xfId="49" applyFont="1" applyBorder="1" applyAlignment="1">
      <alignment horizontal="center" vertical="center"/>
    </xf>
    <xf numFmtId="0" fontId="47" fillId="0" borderId="111" xfId="49" applyFont="1" applyBorder="1" applyAlignment="1">
      <alignment vertical="center"/>
    </xf>
    <xf numFmtId="183" fontId="47" fillId="0" borderId="111" xfId="50" applyFont="1" applyFill="1" applyBorder="1" applyAlignment="1">
      <alignment vertical="center"/>
    </xf>
    <xf numFmtId="183" fontId="47" fillId="0" borderId="111" xfId="50" applyFont="1" applyBorder="1" applyAlignment="1">
      <alignment vertical="center"/>
    </xf>
    <xf numFmtId="1" fontId="48" fillId="9" borderId="111" xfId="49" applyNumberFormat="1" applyFont="1" applyFill="1" applyBorder="1" applyAlignment="1">
      <alignment horizontal="center" vertical="center"/>
    </xf>
    <xf numFmtId="183" fontId="48" fillId="7" borderId="111" xfId="50" applyFont="1" applyFill="1" applyBorder="1" applyAlignment="1">
      <alignment vertical="center"/>
    </xf>
    <xf numFmtId="176" fontId="47" fillId="7" borderId="111" xfId="49" applyNumberFormat="1" applyFont="1" applyFill="1" applyBorder="1" applyAlignment="1">
      <alignment horizontal="center" vertical="center"/>
    </xf>
    <xf numFmtId="0" fontId="48" fillId="7" borderId="111" xfId="49" applyFont="1" applyFill="1" applyBorder="1" applyAlignment="1">
      <alignment horizontal="center" vertical="center"/>
    </xf>
    <xf numFmtId="0" fontId="48" fillId="7" borderId="111" xfId="49" applyFont="1" applyFill="1" applyBorder="1" applyAlignment="1">
      <alignment horizontal="center" vertical="center" wrapText="1"/>
    </xf>
    <xf numFmtId="183" fontId="48" fillId="8" borderId="111" xfId="50" applyFont="1" applyFill="1" applyBorder="1" applyAlignment="1">
      <alignment horizontal="center" vertical="center"/>
    </xf>
    <xf numFmtId="183" fontId="48" fillId="7" borderId="111" xfId="50" applyFont="1" applyFill="1" applyBorder="1" applyAlignment="1">
      <alignment horizontal="center" vertical="center"/>
    </xf>
    <xf numFmtId="176" fontId="47" fillId="0" borderId="111" xfId="49" applyNumberFormat="1" applyFont="1" applyBorder="1" applyAlignment="1">
      <alignment horizontal="center" vertical="center"/>
    </xf>
    <xf numFmtId="0" fontId="47" fillId="0" borderId="111" xfId="49" applyFont="1" applyBorder="1" applyAlignment="1">
      <alignment horizontal="left" vertical="center"/>
    </xf>
    <xf numFmtId="0" fontId="48" fillId="0" borderId="111" xfId="49" applyFont="1" applyBorder="1" applyAlignment="1">
      <alignment horizontal="center" vertical="center"/>
    </xf>
    <xf numFmtId="183" fontId="48" fillId="0" borderId="111" xfId="50" applyFont="1" applyFill="1" applyBorder="1" applyAlignment="1">
      <alignment horizontal="center" vertical="center"/>
    </xf>
    <xf numFmtId="183" fontId="48" fillId="0" borderId="111" xfId="50" applyFont="1" applyBorder="1" applyAlignment="1">
      <alignment horizontal="center" vertical="center"/>
    </xf>
    <xf numFmtId="1" fontId="48" fillId="5" borderId="111" xfId="49" applyNumberFormat="1" applyFont="1" applyFill="1" applyBorder="1" applyAlignment="1">
      <alignment horizontal="center" vertical="center"/>
    </xf>
    <xf numFmtId="4" fontId="47" fillId="0" borderId="111" xfId="51" applyNumberFormat="1" applyFont="1" applyBorder="1" applyAlignment="1">
      <alignment horizontal="center" vertical="center"/>
    </xf>
    <xf numFmtId="9" fontId="47" fillId="0" borderId="111" xfId="52" applyFont="1" applyBorder="1" applyAlignment="1">
      <alignment horizontal="center" vertical="center"/>
    </xf>
    <xf numFmtId="183" fontId="47" fillId="0" borderId="111" xfId="50" applyFont="1" applyFill="1" applyBorder="1" applyAlignment="1">
      <alignment horizontal="center" vertical="center"/>
    </xf>
    <xf numFmtId="183" fontId="47" fillId="0" borderId="111" xfId="50" applyFont="1" applyBorder="1" applyAlignment="1">
      <alignment horizontal="right" vertical="center"/>
    </xf>
    <xf numFmtId="183" fontId="45" fillId="0" borderId="0" xfId="50" applyFont="1"/>
    <xf numFmtId="44" fontId="45" fillId="0" borderId="0" xfId="48" applyNumberFormat="1" applyFont="1"/>
    <xf numFmtId="4" fontId="47" fillId="7" borderId="111" xfId="49" applyNumberFormat="1" applyFont="1" applyFill="1" applyBorder="1" applyAlignment="1">
      <alignment horizontal="center" vertical="center"/>
    </xf>
    <xf numFmtId="183" fontId="48" fillId="7" borderId="111" xfId="50" applyFont="1" applyFill="1" applyBorder="1" applyAlignment="1">
      <alignment horizontal="right" vertical="center"/>
    </xf>
    <xf numFmtId="4" fontId="47" fillId="0" borderId="111" xfId="49" applyNumberFormat="1" applyFont="1" applyBorder="1" applyAlignment="1">
      <alignment vertical="center"/>
    </xf>
    <xf numFmtId="0" fontId="47" fillId="7" borderId="111" xfId="49" applyFont="1" applyFill="1" applyBorder="1" applyAlignment="1">
      <alignment vertical="center"/>
    </xf>
    <xf numFmtId="0" fontId="47" fillId="0" borderId="111" xfId="49" applyFont="1" applyBorder="1" applyAlignment="1">
      <alignment vertical="center" wrapText="1"/>
    </xf>
    <xf numFmtId="4" fontId="47" fillId="7" borderId="111" xfId="49" applyNumberFormat="1" applyFont="1" applyFill="1" applyBorder="1" applyAlignment="1">
      <alignment vertical="center"/>
    </xf>
    <xf numFmtId="183" fontId="47" fillId="7" borderId="111" xfId="50" applyFont="1" applyFill="1" applyBorder="1" applyAlignment="1">
      <alignment vertical="center"/>
    </xf>
    <xf numFmtId="183" fontId="47" fillId="8" borderId="111" xfId="50" applyFont="1" applyFill="1" applyBorder="1" applyAlignment="1">
      <alignment vertical="center"/>
    </xf>
    <xf numFmtId="176" fontId="48" fillId="0" borderId="111" xfId="49" applyNumberFormat="1" applyFont="1" applyBorder="1" applyAlignment="1">
      <alignment horizontal="center" vertical="center"/>
    </xf>
    <xf numFmtId="0" fontId="48" fillId="0" borderId="111" xfId="49" applyFont="1" applyBorder="1" applyAlignment="1">
      <alignment vertical="center"/>
    </xf>
    <xf numFmtId="183" fontId="45" fillId="0" borderId="0" xfId="48" applyNumberFormat="1" applyFont="1"/>
    <xf numFmtId="10" fontId="47" fillId="0" borderId="111" xfId="52" applyNumberFormat="1" applyFont="1" applyFill="1" applyBorder="1" applyAlignment="1">
      <alignment horizontal="center" vertical="center"/>
    </xf>
    <xf numFmtId="44" fontId="45" fillId="0" borderId="0" xfId="53" applyFont="1"/>
    <xf numFmtId="10" fontId="47" fillId="0" borderId="0" xfId="54" applyNumberFormat="1" applyFont="1" applyAlignment="1">
      <alignment vertical="center"/>
    </xf>
    <xf numFmtId="10" fontId="47" fillId="0" borderId="0" xfId="55" applyNumberFormat="1" applyFont="1" applyFill="1" applyBorder="1" applyAlignment="1">
      <alignment vertical="center"/>
    </xf>
    <xf numFmtId="0" fontId="48" fillId="0" borderId="0" xfId="54" applyFont="1" applyAlignment="1">
      <alignment vertical="center"/>
    </xf>
    <xf numFmtId="0" fontId="47" fillId="0" borderId="0" xfId="54" applyFont="1" applyAlignment="1">
      <alignment vertical="center"/>
    </xf>
    <xf numFmtId="0" fontId="50" fillId="2" borderId="0" xfId="48" applyFont="1" applyFill="1" applyAlignment="1">
      <alignment horizontal="center"/>
    </xf>
    <xf numFmtId="0" fontId="50" fillId="2" borderId="0" xfId="48" applyFont="1" applyFill="1"/>
    <xf numFmtId="183" fontId="50" fillId="2" borderId="0" xfId="50" applyFont="1" applyFill="1"/>
    <xf numFmtId="0" fontId="45" fillId="2" borderId="0" xfId="48" applyFont="1" applyFill="1" applyAlignment="1">
      <alignment horizontal="center"/>
    </xf>
    <xf numFmtId="0" fontId="45" fillId="2" borderId="0" xfId="48" applyFont="1" applyFill="1"/>
    <xf numFmtId="183" fontId="45" fillId="2" borderId="0" xfId="50" applyFont="1" applyFill="1"/>
    <xf numFmtId="0" fontId="51" fillId="2" borderId="7" xfId="48" applyFont="1" applyFill="1" applyBorder="1" applyAlignment="1">
      <alignment vertical="center"/>
    </xf>
    <xf numFmtId="0" fontId="52" fillId="2" borderId="0" xfId="48" applyFont="1" applyFill="1"/>
    <xf numFmtId="0" fontId="45" fillId="0" borderId="0" xfId="48" applyFont="1" applyAlignment="1">
      <alignment horizontal="center"/>
    </xf>
    <xf numFmtId="44" fontId="9" fillId="0" borderId="8" xfId="18" applyFont="1" applyFill="1" applyBorder="1" applyAlignment="1">
      <alignment vertical="center"/>
    </xf>
    <xf numFmtId="10" fontId="45" fillId="0" borderId="0" xfId="48" applyNumberFormat="1" applyFont="1"/>
    <xf numFmtId="9" fontId="45" fillId="0" borderId="0" xfId="48" applyNumberFormat="1" applyFont="1"/>
    <xf numFmtId="9" fontId="9" fillId="0" borderId="0" xfId="41" applyNumberFormat="1"/>
    <xf numFmtId="9" fontId="35" fillId="2" borderId="0" xfId="41" applyNumberFormat="1" applyFont="1" applyFill="1"/>
    <xf numFmtId="9" fontId="47" fillId="0" borderId="111" xfId="1" applyFont="1" applyBorder="1" applyAlignment="1">
      <alignment horizontal="center" vertical="center"/>
    </xf>
    <xf numFmtId="9" fontId="54" fillId="7" borderId="111" xfId="1" applyFont="1" applyFill="1" applyBorder="1" applyAlignment="1">
      <alignment vertical="center"/>
    </xf>
    <xf numFmtId="44" fontId="45" fillId="0" borderId="0" xfId="18" applyFont="1"/>
    <xf numFmtId="0" fontId="39" fillId="0" borderId="127" xfId="41" applyFont="1" applyBorder="1" applyAlignment="1">
      <alignment horizontal="right"/>
    </xf>
    <xf numFmtId="0" fontId="39" fillId="0" borderId="22" xfId="41" applyFont="1" applyBorder="1" applyAlignment="1">
      <alignment horizontal="right"/>
    </xf>
    <xf numFmtId="10" fontId="40" fillId="0" borderId="128" xfId="41" applyNumberFormat="1" applyFont="1" applyBorder="1" applyAlignment="1">
      <alignment horizontal="right"/>
    </xf>
    <xf numFmtId="0" fontId="9" fillId="0" borderId="0" xfId="41" applyAlignment="1">
      <alignment horizontal="right"/>
    </xf>
    <xf numFmtId="0" fontId="0" fillId="2" borderId="0" xfId="46" applyFont="1" applyFill="1"/>
    <xf numFmtId="0" fontId="9" fillId="0" borderId="0" xfId="54"/>
    <xf numFmtId="0" fontId="10" fillId="0" borderId="0" xfId="54" applyFont="1"/>
    <xf numFmtId="0" fontId="10" fillId="0" borderId="0" xfId="54" applyFont="1" applyAlignment="1">
      <alignment horizontal="center"/>
    </xf>
    <xf numFmtId="0" fontId="10" fillId="0" borderId="17" xfId="54" applyFont="1" applyBorder="1" applyAlignment="1">
      <alignment horizontal="center"/>
    </xf>
    <xf numFmtId="0" fontId="10" fillId="0" borderId="0" xfId="54" applyFont="1" applyAlignment="1">
      <alignment horizontal="left"/>
    </xf>
    <xf numFmtId="166" fontId="15" fillId="0" borderId="0" xfId="57" applyFont="1"/>
    <xf numFmtId="168" fontId="9" fillId="0" borderId="0" xfId="54" applyNumberFormat="1"/>
    <xf numFmtId="0" fontId="9" fillId="11" borderId="0" xfId="54" applyFill="1"/>
    <xf numFmtId="0" fontId="9" fillId="0" borderId="111" xfId="54" applyBorder="1"/>
    <xf numFmtId="0" fontId="9" fillId="0" borderId="111" xfId="54" applyBorder="1" applyAlignment="1">
      <alignment horizontal="center"/>
    </xf>
    <xf numFmtId="166" fontId="15" fillId="0" borderId="111" xfId="57" applyFont="1" applyBorder="1"/>
    <xf numFmtId="168" fontId="9" fillId="0" borderId="111" xfId="54" applyNumberFormat="1" applyBorder="1"/>
    <xf numFmtId="0" fontId="9" fillId="0" borderId="0" xfId="54" applyAlignment="1">
      <alignment horizontal="left"/>
    </xf>
    <xf numFmtId="0" fontId="56" fillId="0" borderId="116" xfId="54" applyFont="1" applyBorder="1" applyAlignment="1">
      <alignment horizontal="center" vertical="justify"/>
    </xf>
    <xf numFmtId="0" fontId="56" fillId="0" borderId="128" xfId="54" applyFont="1" applyBorder="1" applyAlignment="1">
      <alignment horizontal="center" vertical="justify"/>
    </xf>
    <xf numFmtId="49" fontId="56" fillId="0" borderId="139" xfId="54" applyNumberFormat="1" applyFont="1" applyBorder="1" applyAlignment="1">
      <alignment horizontal="center"/>
    </xf>
    <xf numFmtId="0" fontId="56" fillId="0" borderId="17" xfId="54" applyFont="1" applyBorder="1" applyAlignment="1">
      <alignment horizontal="center"/>
    </xf>
    <xf numFmtId="0" fontId="56" fillId="0" borderId="104" xfId="54" applyFont="1" applyBorder="1" applyAlignment="1">
      <alignment horizontal="center"/>
    </xf>
    <xf numFmtId="49" fontId="56" fillId="0" borderId="113" xfId="54" applyNumberFormat="1" applyFont="1" applyBorder="1" applyAlignment="1">
      <alignment horizontal="center"/>
    </xf>
    <xf numFmtId="0" fontId="56" fillId="0" borderId="111" xfId="54" applyFont="1" applyBorder="1" applyAlignment="1">
      <alignment horizontal="center"/>
    </xf>
    <xf numFmtId="0" fontId="56" fillId="0" borderId="112" xfId="54" applyFont="1" applyBorder="1" applyAlignment="1">
      <alignment horizontal="center"/>
    </xf>
    <xf numFmtId="49" fontId="56" fillId="0" borderId="121" xfId="54" applyNumberFormat="1" applyFont="1" applyBorder="1" applyAlignment="1">
      <alignment horizontal="center"/>
    </xf>
    <xf numFmtId="0" fontId="56" fillId="0" borderId="133" xfId="54" applyFont="1" applyBorder="1" applyAlignment="1">
      <alignment horizontal="center"/>
    </xf>
    <xf numFmtId="0" fontId="56" fillId="0" borderId="124" xfId="54" applyFont="1" applyBorder="1" applyAlignment="1">
      <alignment horizontal="center"/>
    </xf>
    <xf numFmtId="49" fontId="56" fillId="0" borderId="126" xfId="54" applyNumberFormat="1" applyFont="1" applyBorder="1" applyAlignment="1">
      <alignment horizontal="center"/>
    </xf>
    <xf numFmtId="0" fontId="56" fillId="0" borderId="116" xfId="54" applyFont="1" applyBorder="1" applyAlignment="1">
      <alignment horizontal="center"/>
    </xf>
    <xf numFmtId="0" fontId="56" fillId="0" borderId="128" xfId="54" applyFont="1" applyBorder="1" applyAlignment="1">
      <alignment horizontal="center"/>
    </xf>
    <xf numFmtId="0" fontId="10" fillId="0" borderId="0" xfId="54" applyFont="1" applyAlignment="1">
      <alignment horizontal="right"/>
    </xf>
    <xf numFmtId="168" fontId="0" fillId="0" borderId="0" xfId="54" applyNumberFormat="1" applyFont="1" applyAlignment="1">
      <alignment horizontal="right"/>
    </xf>
    <xf numFmtId="0" fontId="15" fillId="0" borderId="0" xfId="58" applyFont="1" applyAlignment="1">
      <alignment vertical="center" wrapText="1"/>
    </xf>
    <xf numFmtId="0" fontId="0" fillId="0" borderId="0" xfId="54" applyFont="1"/>
    <xf numFmtId="0" fontId="9" fillId="0" borderId="0" xfId="54" applyAlignment="1">
      <alignment horizontal="center" vertical="center"/>
    </xf>
    <xf numFmtId="44" fontId="9" fillId="0" borderId="0" xfId="18" applyFont="1" applyBorder="1" applyAlignment="1">
      <alignment vertical="center"/>
    </xf>
    <xf numFmtId="0" fontId="9" fillId="0" borderId="0" xfId="54" applyAlignment="1">
      <alignment vertical="center"/>
    </xf>
    <xf numFmtId="44" fontId="9" fillId="0" borderId="0" xfId="18" applyFont="1" applyAlignment="1">
      <alignment vertical="center"/>
    </xf>
    <xf numFmtId="0" fontId="59" fillId="0" borderId="0" xfId="54" applyFont="1" applyAlignment="1">
      <alignment horizontal="justify" vertical="center"/>
    </xf>
    <xf numFmtId="0" fontId="9" fillId="0" borderId="111" xfId="54" applyBorder="1" applyAlignment="1">
      <alignment horizontal="center" vertical="center"/>
    </xf>
    <xf numFmtId="44" fontId="9" fillId="0" borderId="112" xfId="18" applyFont="1" applyBorder="1" applyAlignment="1">
      <alignment vertical="center"/>
    </xf>
    <xf numFmtId="0" fontId="9" fillId="0" borderId="116" xfId="54" applyBorder="1" applyAlignment="1">
      <alignment horizontal="center" vertical="center"/>
    </xf>
    <xf numFmtId="44" fontId="9" fillId="0" borderId="128" xfId="18" applyFont="1" applyBorder="1" applyAlignment="1">
      <alignment vertical="center"/>
    </xf>
    <xf numFmtId="0" fontId="9" fillId="0" borderId="17" xfId="54" applyBorder="1" applyAlignment="1">
      <alignment horizontal="center" vertical="center"/>
    </xf>
    <xf numFmtId="44" fontId="9" fillId="0" borderId="104" xfId="18" applyFont="1" applyBorder="1" applyAlignment="1">
      <alignment vertical="center"/>
    </xf>
    <xf numFmtId="0" fontId="10" fillId="12" borderId="99" xfId="54" applyFont="1" applyFill="1" applyBorder="1" applyAlignment="1">
      <alignment horizontal="center" vertical="center"/>
    </xf>
    <xf numFmtId="168" fontId="10" fillId="12" borderId="66" xfId="54" applyNumberFormat="1" applyFont="1" applyFill="1" applyBorder="1" applyAlignment="1">
      <alignment horizontal="center" vertical="center"/>
    </xf>
    <xf numFmtId="0" fontId="59" fillId="0" borderId="85" xfId="54" applyFont="1" applyBorder="1" applyAlignment="1">
      <alignment vertical="center"/>
    </xf>
    <xf numFmtId="0" fontId="59" fillId="0" borderId="118" xfId="54" applyFont="1" applyBorder="1" applyAlignment="1">
      <alignment vertical="center"/>
    </xf>
    <xf numFmtId="0" fontId="59" fillId="0" borderId="142" xfId="54" applyFont="1" applyBorder="1" applyAlignment="1">
      <alignment vertical="center"/>
    </xf>
    <xf numFmtId="0" fontId="59" fillId="0" borderId="86" xfId="54" applyFont="1" applyBorder="1" applyAlignment="1">
      <alignment vertical="center"/>
    </xf>
    <xf numFmtId="0" fontId="59" fillId="0" borderId="110" xfId="54" applyFont="1" applyBorder="1" applyAlignment="1">
      <alignment vertical="center"/>
    </xf>
    <xf numFmtId="0" fontId="59" fillId="0" borderId="143" xfId="54" applyFont="1" applyBorder="1" applyAlignment="1">
      <alignment vertical="center"/>
    </xf>
    <xf numFmtId="0" fontId="21" fillId="0" borderId="118" xfId="54" applyFont="1" applyBorder="1" applyAlignment="1">
      <alignment vertical="center"/>
    </xf>
    <xf numFmtId="0" fontId="0" fillId="0" borderId="8" xfId="11" applyFont="1" applyBorder="1" applyAlignment="1">
      <alignment horizontal="center" vertical="center"/>
    </xf>
    <xf numFmtId="0" fontId="21" fillId="0" borderId="0" xfId="0" applyFont="1" applyAlignment="1">
      <alignment horizontal="center" vertical="center" wrapText="1"/>
    </xf>
    <xf numFmtId="0" fontId="12" fillId="0" borderId="0" xfId="7" applyFont="1" applyAlignment="1">
      <alignment vertical="center"/>
    </xf>
    <xf numFmtId="0" fontId="13" fillId="0" borderId="8" xfId="7" applyFont="1" applyBorder="1" applyAlignment="1">
      <alignment horizontal="center" vertical="center"/>
    </xf>
    <xf numFmtId="168" fontId="9" fillId="0" borderId="8" xfId="10" applyFont="1" applyFill="1" applyBorder="1" applyAlignment="1">
      <alignment vertical="center"/>
    </xf>
    <xf numFmtId="0" fontId="12" fillId="2" borderId="0" xfId="7" applyFont="1" applyFill="1" applyAlignment="1">
      <alignment vertical="center"/>
    </xf>
    <xf numFmtId="0" fontId="50" fillId="2" borderId="0" xfId="48" applyFont="1" applyFill="1" applyAlignment="1">
      <alignment vertical="center"/>
    </xf>
    <xf numFmtId="0" fontId="45" fillId="2" borderId="0" xfId="48" applyFont="1" applyFill="1" applyAlignment="1">
      <alignment vertical="center"/>
    </xf>
    <xf numFmtId="0" fontId="52" fillId="2" borderId="0" xfId="48" applyFont="1" applyFill="1" applyAlignment="1">
      <alignment vertical="center"/>
    </xf>
    <xf numFmtId="0" fontId="0" fillId="0" borderId="0" xfId="0" applyAlignment="1">
      <alignment vertical="center"/>
    </xf>
    <xf numFmtId="17" fontId="26" fillId="0" borderId="66" xfId="19" applyNumberFormat="1" applyFont="1" applyBorder="1" applyAlignment="1">
      <alignment horizontal="center" vertical="center"/>
    </xf>
    <xf numFmtId="0" fontId="20" fillId="0" borderId="67" xfId="19" applyFont="1" applyBorder="1" applyAlignment="1">
      <alignment vertical="center"/>
    </xf>
    <xf numFmtId="0" fontId="20" fillId="0" borderId="68" xfId="19" applyFont="1" applyBorder="1" applyAlignment="1">
      <alignment vertical="center"/>
    </xf>
    <xf numFmtId="0" fontId="21" fillId="4" borderId="8" xfId="19" applyFont="1" applyFill="1" applyBorder="1" applyAlignment="1">
      <alignment vertical="center"/>
    </xf>
    <xf numFmtId="2" fontId="21" fillId="4" borderId="8" xfId="19" applyNumberFormat="1" applyFont="1" applyFill="1" applyBorder="1" applyAlignment="1">
      <alignment horizontal="center" vertical="center"/>
    </xf>
    <xf numFmtId="0" fontId="21" fillId="4" borderId="75" xfId="19" applyFont="1" applyFill="1" applyBorder="1" applyAlignment="1">
      <alignment horizontal="center" vertical="center"/>
    </xf>
    <xf numFmtId="0" fontId="30" fillId="0" borderId="0" xfId="0" applyFont="1" applyAlignment="1">
      <alignment horizontal="center" vertical="center"/>
    </xf>
    <xf numFmtId="9" fontId="21" fillId="0" borderId="8" xfId="1" applyFont="1" applyBorder="1" applyAlignment="1">
      <alignment horizontal="center" vertical="center"/>
    </xf>
    <xf numFmtId="4" fontId="21" fillId="0" borderId="8" xfId="19" applyNumberFormat="1" applyFont="1" applyBorder="1" applyAlignment="1">
      <alignment horizontal="center" vertical="center"/>
    </xf>
    <xf numFmtId="44" fontId="21" fillId="0" borderId="0" xfId="18" applyFont="1" applyAlignment="1">
      <alignment horizontal="right" vertical="center"/>
    </xf>
    <xf numFmtId="0" fontId="20" fillId="0" borderId="18" xfId="19" applyFont="1" applyBorder="1" applyAlignment="1">
      <alignment vertical="center"/>
    </xf>
    <xf numFmtId="0" fontId="20" fillId="0" borderId="0" xfId="19" applyFont="1" applyAlignment="1">
      <alignment vertical="center"/>
    </xf>
    <xf numFmtId="0" fontId="21" fillId="0" borderId="16" xfId="19" applyFont="1" applyBorder="1" applyAlignment="1">
      <alignment vertical="center"/>
    </xf>
    <xf numFmtId="174" fontId="21" fillId="0" borderId="84" xfId="0" applyNumberFormat="1" applyFont="1" applyBorder="1" applyAlignment="1">
      <alignment horizontal="right" vertical="center" wrapText="1"/>
    </xf>
    <xf numFmtId="0" fontId="15" fillId="0" borderId="16" xfId="0" applyFont="1" applyBorder="1" applyAlignment="1">
      <alignment vertical="center"/>
    </xf>
    <xf numFmtId="0" fontId="21" fillId="4" borderId="6" xfId="19" applyFont="1" applyFill="1" applyBorder="1" applyAlignment="1">
      <alignment horizontal="center" vertical="center"/>
    </xf>
    <xf numFmtId="175" fontId="21" fillId="0" borderId="8" xfId="19" applyNumberFormat="1" applyFont="1" applyBorder="1" applyAlignment="1">
      <alignment vertical="center"/>
    </xf>
    <xf numFmtId="2" fontId="21" fillId="0" borderId="8" xfId="19" applyNumberFormat="1" applyFont="1" applyBorder="1" applyAlignment="1">
      <alignment vertical="center"/>
    </xf>
    <xf numFmtId="175" fontId="21" fillId="0" borderId="6" xfId="19" applyNumberFormat="1" applyFont="1" applyBorder="1" applyAlignment="1">
      <alignment vertical="center"/>
    </xf>
    <xf numFmtId="2" fontId="21" fillId="0" borderId="0" xfId="19" applyNumberFormat="1" applyFont="1" applyAlignment="1">
      <alignment horizontal="center" vertical="center"/>
    </xf>
    <xf numFmtId="0" fontId="15" fillId="0" borderId="0" xfId="0" applyFont="1" applyAlignment="1">
      <alignment vertical="center"/>
    </xf>
    <xf numFmtId="2" fontId="21" fillId="4" borderId="87" xfId="19" applyNumberFormat="1" applyFont="1" applyFill="1" applyBorder="1" applyAlignment="1">
      <alignment horizontal="center" vertical="center"/>
    </xf>
    <xf numFmtId="175" fontId="21" fillId="4" borderId="87" xfId="19" applyNumberFormat="1" applyFont="1" applyFill="1" applyBorder="1" applyAlignment="1">
      <alignment horizontal="center" vertical="center"/>
    </xf>
    <xf numFmtId="44" fontId="20" fillId="0" borderId="77" xfId="18" applyFont="1" applyBorder="1" applyAlignment="1">
      <alignment horizontal="right" vertical="center"/>
    </xf>
    <xf numFmtId="2" fontId="0" fillId="0" borderId="0" xfId="0" applyNumberFormat="1" applyAlignment="1">
      <alignment vertical="center"/>
    </xf>
    <xf numFmtId="44" fontId="0" fillId="0" borderId="0" xfId="18" applyFont="1" applyAlignment="1">
      <alignment vertical="center"/>
    </xf>
    <xf numFmtId="0" fontId="32" fillId="0" borderId="16" xfId="0" applyFont="1" applyBorder="1" applyAlignment="1">
      <alignment vertical="center"/>
    </xf>
    <xf numFmtId="0" fontId="32" fillId="0" borderId="0" xfId="0" applyFont="1" applyAlignment="1">
      <alignment vertical="center"/>
    </xf>
    <xf numFmtId="0" fontId="31" fillId="0" borderId="0" xfId="0" applyFont="1" applyAlignment="1">
      <alignment vertical="center"/>
    </xf>
    <xf numFmtId="0" fontId="60" fillId="0" borderId="0" xfId="0" applyFont="1" applyAlignment="1">
      <alignment vertical="center"/>
    </xf>
    <xf numFmtId="177" fontId="21" fillId="0" borderId="8" xfId="7" applyNumberFormat="1" applyFont="1" applyBorder="1" applyAlignment="1">
      <alignment horizontal="center" vertical="center"/>
    </xf>
    <xf numFmtId="44" fontId="0" fillId="0" borderId="0" xfId="0" applyNumberFormat="1" applyAlignment="1">
      <alignment vertical="center"/>
    </xf>
    <xf numFmtId="174" fontId="21" fillId="0" borderId="84" xfId="0" applyNumberFormat="1" applyFont="1" applyBorder="1" applyAlignment="1">
      <alignment horizontal="center" vertical="center" wrapText="1"/>
    </xf>
    <xf numFmtId="177" fontId="21" fillId="0" borderId="100" xfId="7" applyNumberFormat="1" applyFont="1" applyBorder="1" applyAlignment="1">
      <alignment horizontal="center" vertical="center"/>
    </xf>
    <xf numFmtId="2" fontId="21" fillId="0" borderId="100" xfId="7" applyNumberFormat="1" applyFont="1" applyBorder="1" applyAlignment="1">
      <alignment horizontal="center" vertical="center"/>
    </xf>
    <xf numFmtId="44" fontId="21" fillId="0" borderId="100" xfId="7" applyNumberFormat="1" applyFont="1" applyBorder="1" applyAlignment="1">
      <alignment horizontal="center" vertical="center" wrapText="1"/>
    </xf>
    <xf numFmtId="177" fontId="21" fillId="0" borderId="111" xfId="7" applyNumberFormat="1" applyFont="1" applyBorder="1" applyAlignment="1">
      <alignment horizontal="center" vertical="center"/>
    </xf>
    <xf numFmtId="178" fontId="21" fillId="0" borderId="111" xfId="7" applyNumberFormat="1" applyFont="1" applyBorder="1" applyAlignment="1">
      <alignment horizontal="center" vertical="center"/>
    </xf>
    <xf numFmtId="44" fontId="21" fillId="0" borderId="111" xfId="7" applyNumberFormat="1" applyFont="1" applyBorder="1" applyAlignment="1">
      <alignment horizontal="center" vertical="center" wrapText="1"/>
    </xf>
    <xf numFmtId="2" fontId="21" fillId="0" borderId="111" xfId="7" applyNumberFormat="1" applyFont="1" applyBorder="1" applyAlignment="1">
      <alignment horizontal="center" vertical="center"/>
    </xf>
    <xf numFmtId="177" fontId="21" fillId="0" borderId="8" xfId="19" applyNumberFormat="1" applyFont="1" applyBorder="1" applyAlignment="1">
      <alignment horizontal="center" vertical="center"/>
    </xf>
    <xf numFmtId="2" fontId="0" fillId="0" borderId="0" xfId="0" applyNumberFormat="1" applyAlignment="1">
      <alignment horizontal="center" vertical="center"/>
    </xf>
    <xf numFmtId="2" fontId="21" fillId="0" borderId="19" xfId="7" applyNumberFormat="1" applyFont="1" applyBorder="1" applyAlignment="1">
      <alignment horizontal="center" vertical="center"/>
    </xf>
    <xf numFmtId="44" fontId="21" fillId="0" borderId="91" xfId="9" applyFont="1" applyFill="1" applyBorder="1" applyAlignment="1">
      <alignment horizontal="center" vertical="center"/>
    </xf>
    <xf numFmtId="0" fontId="21" fillId="0" borderId="10" xfId="7" applyFont="1" applyBorder="1" applyAlignment="1">
      <alignment horizontal="center" vertical="center"/>
    </xf>
    <xf numFmtId="167" fontId="21" fillId="0" borderId="20" xfId="7" applyNumberFormat="1" applyFont="1" applyBorder="1" applyAlignment="1">
      <alignment horizontal="center" vertical="center"/>
    </xf>
    <xf numFmtId="0" fontId="21" fillId="0" borderId="92" xfId="7" applyFont="1" applyBorder="1" applyAlignment="1">
      <alignment horizontal="center" vertical="center" wrapText="1"/>
    </xf>
    <xf numFmtId="44" fontId="21" fillId="0" borderId="106" xfId="7" applyNumberFormat="1" applyFont="1" applyBorder="1" applyAlignment="1">
      <alignment horizontal="center" vertical="center" wrapText="1"/>
    </xf>
    <xf numFmtId="177" fontId="21" fillId="0" borderId="19" xfId="7" applyNumberFormat="1" applyFont="1" applyBorder="1" applyAlignment="1">
      <alignment horizontal="center" vertical="center"/>
    </xf>
    <xf numFmtId="178" fontId="21" fillId="0" borderId="19" xfId="7" applyNumberFormat="1" applyFont="1" applyBorder="1" applyAlignment="1">
      <alignment horizontal="center" vertical="center"/>
    </xf>
    <xf numFmtId="9" fontId="21" fillId="0" borderId="84" xfId="1" applyFont="1" applyBorder="1" applyAlignment="1">
      <alignment horizontal="center" vertical="center"/>
    </xf>
    <xf numFmtId="44" fontId="21" fillId="0" borderId="101" xfId="18" applyFont="1" applyBorder="1" applyAlignment="1">
      <alignment horizontal="center" vertical="center" wrapText="1"/>
    </xf>
    <xf numFmtId="169" fontId="21" fillId="0" borderId="19" xfId="7" applyNumberFormat="1" applyFont="1" applyBorder="1" applyAlignment="1">
      <alignment horizontal="center" vertical="center"/>
    </xf>
    <xf numFmtId="2" fontId="21" fillId="0" borderId="87" xfId="19" applyNumberFormat="1" applyFont="1" applyBorder="1" applyAlignment="1">
      <alignment horizontal="center" vertical="center"/>
    </xf>
    <xf numFmtId="175" fontId="21" fillId="0" borderId="87" xfId="19" applyNumberFormat="1" applyFont="1" applyBorder="1" applyAlignment="1">
      <alignment horizontal="center" vertical="center"/>
    </xf>
    <xf numFmtId="44" fontId="21" fillId="0" borderId="8" xfId="18" applyFont="1" applyFill="1" applyBorder="1" applyAlignment="1">
      <alignment vertical="center"/>
    </xf>
    <xf numFmtId="44" fontId="20" fillId="0" borderId="77" xfId="18" applyFont="1" applyFill="1" applyBorder="1" applyAlignment="1">
      <alignment horizontal="right" vertical="center"/>
    </xf>
    <xf numFmtId="44" fontId="28" fillId="0" borderId="70" xfId="18" applyFont="1" applyFill="1" applyBorder="1" applyAlignment="1">
      <alignment vertical="center"/>
    </xf>
    <xf numFmtId="4" fontId="21" fillId="0" borderId="102" xfId="0" applyNumberFormat="1" applyFont="1" applyBorder="1" applyAlignment="1">
      <alignment horizontal="center" vertical="center" wrapText="1"/>
    </xf>
    <xf numFmtId="9" fontId="21" fillId="0" borderId="94" xfId="1" applyFont="1" applyBorder="1" applyAlignment="1">
      <alignment horizontal="center" vertical="center"/>
    </xf>
    <xf numFmtId="44" fontId="21" fillId="0" borderId="103" xfId="18" applyFont="1" applyBorder="1" applyAlignment="1">
      <alignment horizontal="center" vertical="center" wrapText="1"/>
    </xf>
    <xf numFmtId="9" fontId="21" fillId="0" borderId="8" xfId="1" applyFont="1" applyFill="1" applyBorder="1" applyAlignment="1">
      <alignment horizontal="center" vertical="center"/>
    </xf>
    <xf numFmtId="44" fontId="21" fillId="0" borderId="0" xfId="18" applyFont="1" applyFill="1" applyAlignment="1">
      <alignment horizontal="right" vertical="center"/>
    </xf>
    <xf numFmtId="44" fontId="21" fillId="0" borderId="75" xfId="18" applyFont="1" applyFill="1" applyBorder="1" applyAlignment="1">
      <alignment vertical="center"/>
    </xf>
    <xf numFmtId="44" fontId="21" fillId="0" borderId="11" xfId="18" applyFont="1" applyFill="1" applyBorder="1" applyAlignment="1">
      <alignment vertical="center"/>
    </xf>
    <xf numFmtId="0" fontId="21" fillId="0" borderId="78" xfId="19" applyFont="1" applyBorder="1" applyAlignment="1">
      <alignment vertical="center"/>
    </xf>
    <xf numFmtId="44" fontId="21" fillId="0" borderId="75" xfId="18" applyFont="1" applyFill="1" applyBorder="1" applyAlignment="1">
      <alignment horizontal="right" vertical="center"/>
    </xf>
    <xf numFmtId="0" fontId="27" fillId="0" borderId="0" xfId="0" applyFont="1" applyAlignment="1">
      <alignment horizontal="center" vertical="center" wrapText="1"/>
    </xf>
    <xf numFmtId="2" fontId="37" fillId="2" borderId="111" xfId="41" applyNumberFormat="1" applyFont="1" applyFill="1" applyBorder="1" applyAlignment="1">
      <alignment horizontal="center" vertical="center" wrapText="1"/>
    </xf>
    <xf numFmtId="8" fontId="0" fillId="0" borderId="0" xfId="0" applyNumberFormat="1" applyAlignment="1">
      <alignment vertical="center"/>
    </xf>
    <xf numFmtId="0" fontId="21" fillId="0" borderId="0" xfId="7" applyFont="1" applyAlignment="1">
      <alignment horizontal="center" vertical="center" wrapText="1"/>
    </xf>
    <xf numFmtId="0" fontId="9" fillId="0" borderId="0" xfId="0" applyFont="1" applyAlignment="1">
      <alignment vertical="center"/>
    </xf>
    <xf numFmtId="8" fontId="9" fillId="0" borderId="0" xfId="0" applyNumberFormat="1" applyFont="1" applyAlignment="1">
      <alignment vertical="center"/>
    </xf>
    <xf numFmtId="2" fontId="21" fillId="0" borderId="111" xfId="0" applyNumberFormat="1" applyFont="1" applyBorder="1" applyAlignment="1">
      <alignment horizontal="center" vertical="center"/>
    </xf>
    <xf numFmtId="4" fontId="21" fillId="0" borderId="111" xfId="0" applyNumberFormat="1" applyFont="1" applyBorder="1" applyAlignment="1">
      <alignment horizontal="center" vertical="center"/>
    </xf>
    <xf numFmtId="4" fontId="21" fillId="0" borderId="133" xfId="0" applyNumberFormat="1" applyFont="1" applyBorder="1" applyAlignment="1">
      <alignment horizontal="center" vertical="center"/>
    </xf>
    <xf numFmtId="0" fontId="10" fillId="10" borderId="0" xfId="0" applyFont="1" applyFill="1" applyAlignment="1">
      <alignment vertical="center"/>
    </xf>
    <xf numFmtId="0" fontId="10" fillId="0" borderId="0" xfId="0" applyFont="1" applyAlignment="1">
      <alignment vertical="center"/>
    </xf>
    <xf numFmtId="176" fontId="28" fillId="0" borderId="1" xfId="19" applyNumberFormat="1" applyFont="1" applyBorder="1" applyAlignment="1">
      <alignment horizontal="center" vertical="center"/>
    </xf>
    <xf numFmtId="2" fontId="10" fillId="0" borderId="0" xfId="0" applyNumberFormat="1" applyFont="1" applyAlignment="1">
      <alignment vertical="center"/>
    </xf>
    <xf numFmtId="0" fontId="12" fillId="0" borderId="0" xfId="0" applyFont="1" applyAlignment="1">
      <alignment vertical="center"/>
    </xf>
    <xf numFmtId="0" fontId="13" fillId="0" borderId="3" xfId="19" applyFont="1" applyBorder="1" applyAlignment="1">
      <alignment horizontal="center" vertical="center"/>
    </xf>
    <xf numFmtId="17" fontId="33" fillId="0" borderId="66" xfId="19" applyNumberFormat="1" applyFont="1" applyBorder="1" applyAlignment="1">
      <alignment horizontal="center" vertical="center"/>
    </xf>
    <xf numFmtId="0" fontId="64" fillId="0" borderId="70" xfId="19" applyFont="1" applyBorder="1" applyAlignment="1">
      <alignment horizontal="center" vertical="center"/>
    </xf>
    <xf numFmtId="0" fontId="64" fillId="0" borderId="3" xfId="19" applyFont="1" applyBorder="1" applyAlignment="1">
      <alignment horizontal="center" vertical="center"/>
    </xf>
    <xf numFmtId="0" fontId="64" fillId="0" borderId="1" xfId="19" applyFont="1" applyBorder="1" applyAlignment="1">
      <alignment horizontal="center" vertical="center"/>
    </xf>
    <xf numFmtId="4" fontId="64" fillId="0" borderId="1" xfId="0" applyNumberFormat="1" applyFont="1" applyBorder="1" applyAlignment="1">
      <alignment horizontal="center" vertical="center"/>
    </xf>
    <xf numFmtId="0" fontId="63" fillId="0" borderId="67" xfId="19" applyFont="1" applyBorder="1" applyAlignment="1">
      <alignment vertical="center"/>
    </xf>
    <xf numFmtId="0" fontId="63" fillId="0" borderId="68" xfId="19" applyFont="1" applyBorder="1" applyAlignment="1">
      <alignment vertical="center"/>
    </xf>
    <xf numFmtId="0" fontId="27" fillId="4" borderId="8" xfId="19" applyFont="1" applyFill="1" applyBorder="1" applyAlignment="1">
      <alignment horizontal="center" vertical="center"/>
    </xf>
    <xf numFmtId="2" fontId="27" fillId="4" borderId="8" xfId="19" applyNumberFormat="1" applyFont="1" applyFill="1" applyBorder="1" applyAlignment="1">
      <alignment horizontal="center" vertical="center"/>
    </xf>
    <xf numFmtId="0" fontId="27" fillId="4" borderId="75" xfId="19" applyFont="1" applyFill="1" applyBorder="1" applyAlignment="1">
      <alignment horizontal="center" vertical="center"/>
    </xf>
    <xf numFmtId="0" fontId="27" fillId="0" borderId="10" xfId="7" applyFont="1" applyBorder="1" applyAlignment="1">
      <alignment horizontal="center" vertical="center"/>
    </xf>
    <xf numFmtId="0" fontId="27" fillId="0" borderId="8" xfId="19" applyFont="1" applyBorder="1" applyAlignment="1">
      <alignment horizontal="center" vertical="center"/>
    </xf>
    <xf numFmtId="9" fontId="27" fillId="0" borderId="8" xfId="1" applyFont="1" applyFill="1" applyBorder="1" applyAlignment="1">
      <alignment horizontal="center" vertical="center"/>
    </xf>
    <xf numFmtId="44" fontId="27" fillId="0" borderId="8" xfId="18" applyFont="1" applyFill="1" applyBorder="1" applyAlignment="1">
      <alignment vertical="center"/>
    </xf>
    <xf numFmtId="0" fontId="27" fillId="0" borderId="8" xfId="7" applyFont="1" applyBorder="1" applyAlignment="1">
      <alignment horizontal="center" vertical="center"/>
    </xf>
    <xf numFmtId="44" fontId="27" fillId="0" borderId="8" xfId="18" applyFont="1" applyBorder="1" applyAlignment="1">
      <alignment vertical="center"/>
    </xf>
    <xf numFmtId="44" fontId="27" fillId="0" borderId="0" xfId="18" applyFont="1" applyFill="1" applyAlignment="1">
      <alignment horizontal="right" vertical="center"/>
    </xf>
    <xf numFmtId="44" fontId="27" fillId="0" borderId="75" xfId="18" applyFont="1" applyFill="1" applyBorder="1" applyAlignment="1">
      <alignment vertical="center"/>
    </xf>
    <xf numFmtId="0" fontId="63" fillId="0" borderId="18" xfId="19" applyFont="1" applyBorder="1" applyAlignment="1">
      <alignment vertical="center"/>
    </xf>
    <xf numFmtId="0" fontId="63" fillId="0" borderId="0" xfId="19" applyFont="1" applyAlignment="1">
      <alignment vertical="center"/>
    </xf>
    <xf numFmtId="0" fontId="27" fillId="0" borderId="0" xfId="19" applyFont="1" applyAlignment="1">
      <alignment horizontal="center" vertical="center"/>
    </xf>
    <xf numFmtId="0" fontId="27" fillId="0" borderId="0" xfId="19" applyFont="1" applyAlignment="1">
      <alignment vertical="center"/>
    </xf>
    <xf numFmtId="2" fontId="27" fillId="0" borderId="0" xfId="19" applyNumberFormat="1" applyFont="1" applyAlignment="1">
      <alignment vertical="center"/>
    </xf>
    <xf numFmtId="0" fontId="27" fillId="0" borderId="16" xfId="19" applyFont="1" applyBorder="1" applyAlignment="1">
      <alignment vertical="center"/>
    </xf>
    <xf numFmtId="44" fontId="27" fillId="0" borderId="92" xfId="7" applyNumberFormat="1" applyFont="1" applyBorder="1" applyAlignment="1">
      <alignment horizontal="center" vertical="center" wrapText="1"/>
    </xf>
    <xf numFmtId="0" fontId="27" fillId="0" borderId="83" xfId="0" applyFont="1" applyBorder="1" applyAlignment="1">
      <alignment horizontal="center" vertical="center" wrapText="1"/>
    </xf>
    <xf numFmtId="4" fontId="27" fillId="0" borderId="84" xfId="0" applyNumberFormat="1" applyFont="1" applyBorder="1" applyAlignment="1">
      <alignment horizontal="center" vertical="center" wrapText="1"/>
    </xf>
    <xf numFmtId="9" fontId="27" fillId="0" borderId="17" xfId="1" applyFont="1" applyBorder="1" applyAlignment="1">
      <alignment horizontal="center" vertical="center"/>
    </xf>
    <xf numFmtId="44" fontId="27" fillId="0" borderId="83" xfId="18" applyFont="1" applyBorder="1" applyAlignment="1">
      <alignment horizontal="center" vertical="center" wrapText="1"/>
    </xf>
    <xf numFmtId="167" fontId="27" fillId="0" borderId="20" xfId="7" applyNumberFormat="1" applyFont="1" applyBorder="1" applyAlignment="1">
      <alignment horizontal="center" vertical="center"/>
    </xf>
    <xf numFmtId="0" fontId="27" fillId="0" borderId="92" xfId="7" applyFont="1" applyBorder="1" applyAlignment="1">
      <alignment horizontal="center" vertical="center" wrapText="1"/>
    </xf>
    <xf numFmtId="9" fontId="27" fillId="0" borderId="8" xfId="1" applyFont="1" applyBorder="1" applyAlignment="1">
      <alignment horizontal="center" vertical="center"/>
    </xf>
    <xf numFmtId="174" fontId="27" fillId="0" borderId="84" xfId="0" applyNumberFormat="1" applyFont="1" applyBorder="1" applyAlignment="1">
      <alignment horizontal="right" vertical="center" wrapText="1"/>
    </xf>
    <xf numFmtId="2" fontId="27" fillId="0" borderId="8" xfId="19" applyNumberFormat="1" applyFont="1" applyBorder="1" applyAlignment="1">
      <alignment horizontal="center" vertical="center"/>
    </xf>
    <xf numFmtId="0" fontId="27" fillId="0" borderId="18" xfId="19" applyFont="1" applyBorder="1" applyAlignment="1">
      <alignment vertical="center"/>
    </xf>
    <xf numFmtId="177" fontId="27" fillId="0" borderId="19" xfId="7" applyNumberFormat="1" applyFont="1" applyBorder="1" applyAlignment="1">
      <alignment horizontal="center" vertical="center"/>
    </xf>
    <xf numFmtId="2" fontId="27" fillId="0" borderId="19" xfId="7" applyNumberFormat="1" applyFont="1" applyBorder="1" applyAlignment="1">
      <alignment horizontal="center" vertical="center"/>
    </xf>
    <xf numFmtId="44" fontId="27" fillId="0" borderId="19" xfId="7" applyNumberFormat="1" applyFont="1" applyBorder="1" applyAlignment="1">
      <alignment horizontal="center" vertical="center" wrapText="1"/>
    </xf>
    <xf numFmtId="44" fontId="27" fillId="0" borderId="11" xfId="18" applyFont="1" applyFill="1" applyBorder="1" applyAlignment="1">
      <alignment vertical="center"/>
    </xf>
    <xf numFmtId="0" fontId="27" fillId="0" borderId="78" xfId="19" applyFont="1" applyBorder="1" applyAlignment="1">
      <alignment vertical="center"/>
    </xf>
    <xf numFmtId="44" fontId="27" fillId="0" borderId="91" xfId="9" applyFont="1" applyFill="1" applyBorder="1" applyAlignment="1">
      <alignment horizontal="center" vertical="center"/>
    </xf>
    <xf numFmtId="175" fontId="27" fillId="0" borderId="8" xfId="19" applyNumberFormat="1" applyFont="1" applyBorder="1" applyAlignment="1">
      <alignment horizontal="center" vertical="center"/>
    </xf>
    <xf numFmtId="2" fontId="27" fillId="0" borderId="17" xfId="7" applyNumberFormat="1" applyFont="1" applyBorder="1" applyAlignment="1">
      <alignment horizontal="center" vertical="center"/>
    </xf>
    <xf numFmtId="44" fontId="27" fillId="0" borderId="75" xfId="18" applyFont="1" applyFill="1" applyBorder="1" applyAlignment="1">
      <alignment horizontal="right" vertical="center"/>
    </xf>
    <xf numFmtId="175" fontId="27" fillId="0" borderId="8" xfId="19" applyNumberFormat="1" applyFont="1" applyBorder="1" applyAlignment="1">
      <alignment vertical="center"/>
    </xf>
    <xf numFmtId="2" fontId="27" fillId="0" borderId="8" xfId="19" applyNumberFormat="1" applyFont="1" applyBorder="1" applyAlignment="1">
      <alignment vertical="center"/>
    </xf>
    <xf numFmtId="175" fontId="27" fillId="0" borderId="6" xfId="19" applyNumberFormat="1" applyFont="1" applyBorder="1" applyAlignment="1">
      <alignment vertical="center"/>
    </xf>
    <xf numFmtId="0" fontId="27" fillId="0" borderId="8" xfId="19" applyFont="1" applyBorder="1" applyAlignment="1">
      <alignment vertical="center"/>
    </xf>
    <xf numFmtId="2" fontId="27" fillId="0" borderId="0" xfId="19" applyNumberFormat="1" applyFont="1" applyAlignment="1">
      <alignment horizontal="center" vertical="center"/>
    </xf>
    <xf numFmtId="44" fontId="64" fillId="0" borderId="70" xfId="18" applyFont="1" applyFill="1" applyBorder="1" applyAlignment="1">
      <alignment vertical="center"/>
    </xf>
    <xf numFmtId="2" fontId="27" fillId="4" borderId="87" xfId="19" applyNumberFormat="1" applyFont="1" applyFill="1" applyBorder="1" applyAlignment="1">
      <alignment horizontal="center" vertical="center"/>
    </xf>
    <xf numFmtId="175" fontId="27" fillId="4" borderId="87" xfId="19" applyNumberFormat="1" applyFont="1" applyFill="1" applyBorder="1" applyAlignment="1">
      <alignment horizontal="center" vertical="center"/>
    </xf>
    <xf numFmtId="44" fontId="63" fillId="0" borderId="77" xfId="18" applyFont="1" applyFill="1" applyBorder="1" applyAlignment="1">
      <alignment horizontal="right" vertical="center"/>
    </xf>
    <xf numFmtId="10" fontId="47" fillId="7" borderId="111" xfId="52" applyNumberFormat="1" applyFont="1" applyFill="1" applyBorder="1" applyAlignment="1">
      <alignment horizontal="center" vertical="center"/>
    </xf>
    <xf numFmtId="10" fontId="48" fillId="8" borderId="111" xfId="52" applyNumberFormat="1" applyFont="1" applyFill="1" applyBorder="1" applyAlignment="1">
      <alignment horizontal="center" vertical="center"/>
    </xf>
    <xf numFmtId="174" fontId="27" fillId="0" borderId="84" xfId="0" applyNumberFormat="1" applyFont="1" applyBorder="1" applyAlignment="1">
      <alignment horizontal="center" vertical="center" wrapText="1"/>
    </xf>
    <xf numFmtId="169" fontId="27" fillId="0" borderId="19" xfId="7" applyNumberFormat="1" applyFont="1" applyBorder="1" applyAlignment="1">
      <alignment horizontal="center" vertical="center"/>
    </xf>
    <xf numFmtId="2" fontId="27" fillId="0" borderId="8" xfId="7" applyNumberFormat="1" applyFont="1" applyBorder="1" applyAlignment="1">
      <alignment horizontal="center" vertical="center"/>
    </xf>
    <xf numFmtId="44" fontId="12" fillId="0" borderId="0" xfId="18" applyFont="1" applyAlignment="1">
      <alignment vertical="center"/>
    </xf>
    <xf numFmtId="44" fontId="12" fillId="0" borderId="0" xfId="0" applyNumberFormat="1" applyFont="1" applyAlignment="1">
      <alignment vertical="center"/>
    </xf>
    <xf numFmtId="0" fontId="27" fillId="4" borderId="8" xfId="19" applyFont="1" applyFill="1" applyBorder="1" applyAlignment="1">
      <alignment vertical="center"/>
    </xf>
    <xf numFmtId="44" fontId="27" fillId="0" borderId="0" xfId="18" applyFont="1" applyAlignment="1">
      <alignment horizontal="right" vertical="center"/>
    </xf>
    <xf numFmtId="44" fontId="27" fillId="0" borderId="75" xfId="18" applyFont="1" applyBorder="1" applyAlignment="1">
      <alignment vertical="center"/>
    </xf>
    <xf numFmtId="4" fontId="27" fillId="0" borderId="102" xfId="0" applyNumberFormat="1" applyFont="1" applyBorder="1" applyAlignment="1">
      <alignment horizontal="center" vertical="center" wrapText="1"/>
    </xf>
    <xf numFmtId="9" fontId="27" fillId="0" borderId="94" xfId="1" applyFont="1" applyBorder="1" applyAlignment="1">
      <alignment horizontal="center" vertical="center"/>
    </xf>
    <xf numFmtId="44" fontId="27" fillId="0" borderId="103" xfId="18" applyFont="1" applyBorder="1" applyAlignment="1">
      <alignment horizontal="center" vertical="center" wrapText="1"/>
    </xf>
    <xf numFmtId="9" fontId="27" fillId="0" borderId="84" xfId="1" applyFont="1" applyBorder="1" applyAlignment="1">
      <alignment horizontal="center" vertical="center"/>
    </xf>
    <xf numFmtId="44" fontId="27" fillId="0" borderId="101" xfId="18" applyFont="1" applyBorder="1" applyAlignment="1">
      <alignment horizontal="center" vertical="center" wrapText="1"/>
    </xf>
    <xf numFmtId="44" fontId="27" fillId="0" borderId="11" xfId="18" applyFont="1" applyBorder="1" applyAlignment="1">
      <alignment vertical="center"/>
    </xf>
    <xf numFmtId="0" fontId="27" fillId="2" borderId="78" xfId="19" applyFont="1" applyFill="1" applyBorder="1" applyAlignment="1">
      <alignment vertical="center"/>
    </xf>
    <xf numFmtId="44" fontId="27" fillId="2" borderId="75" xfId="18" applyFont="1" applyFill="1" applyBorder="1" applyAlignment="1">
      <alignment vertical="center"/>
    </xf>
    <xf numFmtId="0" fontId="27" fillId="4" borderId="6" xfId="19" applyFont="1" applyFill="1" applyBorder="1" applyAlignment="1">
      <alignment horizontal="center" vertical="center"/>
    </xf>
    <xf numFmtId="44" fontId="64" fillId="0" borderId="70" xfId="18" applyFont="1" applyBorder="1" applyAlignment="1">
      <alignment vertical="center"/>
    </xf>
    <xf numFmtId="44" fontId="63" fillId="0" borderId="77" xfId="18" applyFont="1" applyBorder="1" applyAlignment="1">
      <alignment horizontal="right" vertical="center"/>
    </xf>
    <xf numFmtId="44" fontId="27" fillId="0" borderId="75" xfId="18" applyFont="1" applyBorder="1" applyAlignment="1">
      <alignment horizontal="right" vertical="center"/>
    </xf>
    <xf numFmtId="44" fontId="9" fillId="0" borderId="0" xfId="41" applyNumberFormat="1"/>
    <xf numFmtId="0" fontId="0" fillId="0" borderId="8" xfId="7" applyFont="1" applyBorder="1" applyAlignment="1">
      <alignment horizontal="center" vertical="center"/>
    </xf>
    <xf numFmtId="0" fontId="9" fillId="0" borderId="8" xfId="7" applyFont="1" applyBorder="1" applyAlignment="1">
      <alignment vertical="center"/>
    </xf>
    <xf numFmtId="0" fontId="9" fillId="0" borderId="8" xfId="7" applyFont="1" applyBorder="1" applyAlignment="1">
      <alignment horizontal="center" vertical="center"/>
    </xf>
    <xf numFmtId="0" fontId="53" fillId="0" borderId="0" xfId="7" applyFont="1" applyAlignment="1">
      <alignment vertical="center"/>
    </xf>
    <xf numFmtId="44" fontId="53" fillId="0" borderId="0" xfId="18" applyFont="1" applyFill="1" applyAlignment="1">
      <alignment vertical="center"/>
    </xf>
    <xf numFmtId="0" fontId="0" fillId="0" borderId="8" xfId="7" applyFont="1" applyBorder="1" applyAlignment="1">
      <alignment vertical="center"/>
    </xf>
    <xf numFmtId="0" fontId="9" fillId="0" borderId="8" xfId="7" applyFont="1" applyBorder="1" applyAlignment="1">
      <alignment horizontal="left" vertical="center"/>
    </xf>
    <xf numFmtId="44" fontId="12" fillId="0" borderId="0" xfId="18" applyFont="1" applyFill="1" applyAlignment="1">
      <alignment vertical="center"/>
    </xf>
    <xf numFmtId="0" fontId="0" fillId="0" borderId="8" xfId="7" applyFont="1" applyBorder="1" applyAlignment="1">
      <alignment horizontal="justify" vertical="center"/>
    </xf>
    <xf numFmtId="0" fontId="9" fillId="0" borderId="8" xfId="7" applyFont="1" applyBorder="1" applyAlignment="1">
      <alignment horizontal="justify" vertical="center"/>
    </xf>
    <xf numFmtId="0" fontId="9" fillId="0" borderId="94" xfId="7" applyFont="1" applyBorder="1" applyAlignment="1">
      <alignment horizontal="justify" vertical="center"/>
    </xf>
    <xf numFmtId="0" fontId="9" fillId="0" borderId="6" xfId="7" applyFont="1" applyBorder="1" applyAlignment="1">
      <alignment horizontal="center" vertical="center"/>
    </xf>
    <xf numFmtId="0" fontId="9" fillId="0" borderId="8" xfId="0" applyFont="1" applyBorder="1" applyAlignment="1">
      <alignment horizontal="justify" vertical="center"/>
    </xf>
    <xf numFmtId="0" fontId="9" fillId="0" borderId="4" xfId="7" applyFont="1" applyBorder="1" applyAlignment="1">
      <alignment horizontal="center" vertical="center"/>
    </xf>
    <xf numFmtId="4" fontId="12" fillId="0" borderId="0" xfId="7" applyNumberFormat="1" applyFont="1" applyAlignment="1">
      <alignment vertical="center"/>
    </xf>
    <xf numFmtId="0" fontId="0" fillId="0" borderId="6" xfId="7" applyFont="1" applyBorder="1" applyAlignment="1">
      <alignment horizontal="center" vertical="center"/>
    </xf>
    <xf numFmtId="0" fontId="0" fillId="0" borderId="8" xfId="0" applyBorder="1" applyAlignment="1">
      <alignment horizontal="justify" vertical="center"/>
    </xf>
    <xf numFmtId="0" fontId="0" fillId="0" borderId="8" xfId="7" applyFont="1" applyBorder="1" applyAlignment="1">
      <alignment horizontal="justify" vertical="center" wrapText="1"/>
    </xf>
    <xf numFmtId="44" fontId="9" fillId="0" borderId="8" xfId="18" applyFont="1" applyFill="1" applyBorder="1" applyAlignment="1">
      <alignment horizontal="center" vertical="center"/>
    </xf>
    <xf numFmtId="0" fontId="61" fillId="0" borderId="0" xfId="59" applyFill="1" applyAlignment="1">
      <alignment vertical="center"/>
    </xf>
    <xf numFmtId="0" fontId="0" fillId="0" borderId="8" xfId="7" applyFont="1" applyBorder="1" applyAlignment="1">
      <alignment vertical="center" wrapText="1"/>
    </xf>
    <xf numFmtId="0" fontId="9" fillId="0" borderId="8" xfId="7" applyFont="1" applyBorder="1" applyAlignment="1">
      <alignment vertical="center" wrapText="1"/>
    </xf>
    <xf numFmtId="2" fontId="9" fillId="0" borderId="8" xfId="18" applyNumberFormat="1" applyFont="1" applyFill="1" applyBorder="1" applyAlignment="1">
      <alignment vertical="center"/>
    </xf>
    <xf numFmtId="44" fontId="9" fillId="0" borderId="111" xfId="18" applyFont="1" applyFill="1" applyBorder="1" applyAlignment="1">
      <alignment vertical="center"/>
    </xf>
    <xf numFmtId="0" fontId="0" fillId="0" borderId="111" xfId="7" applyFont="1" applyBorder="1" applyAlignment="1">
      <alignment vertical="center"/>
    </xf>
    <xf numFmtId="0" fontId="0" fillId="0" borderId="111" xfId="7" applyFont="1" applyBorder="1" applyAlignment="1">
      <alignment horizontal="center" vertical="center"/>
    </xf>
    <xf numFmtId="0" fontId="0" fillId="0" borderId="111" xfId="7" applyFont="1" applyBorder="1" applyAlignment="1">
      <alignment vertical="center" wrapText="1"/>
    </xf>
    <xf numFmtId="0" fontId="0" fillId="0" borderId="111" xfId="7" applyFont="1" applyBorder="1" applyAlignment="1">
      <alignment horizontal="justify" vertical="center" wrapText="1"/>
    </xf>
    <xf numFmtId="44" fontId="0" fillId="0" borderId="8" xfId="18" applyFont="1" applyFill="1" applyBorder="1" applyAlignment="1">
      <alignment vertical="center"/>
    </xf>
    <xf numFmtId="0" fontId="31" fillId="0" borderId="0" xfId="0" applyFont="1" applyAlignment="1">
      <alignment wrapText="1"/>
    </xf>
    <xf numFmtId="0" fontId="65" fillId="0" borderId="0" xfId="0" applyFont="1" applyAlignment="1">
      <alignment wrapText="1"/>
    </xf>
    <xf numFmtId="0" fontId="31" fillId="0" borderId="0" xfId="0" applyFont="1" applyAlignment="1">
      <alignment horizontal="center" vertical="center" wrapText="1"/>
    </xf>
    <xf numFmtId="0" fontId="10" fillId="0" borderId="0" xfId="0" applyFont="1" applyAlignment="1">
      <alignment vertical="center" wrapText="1"/>
    </xf>
    <xf numFmtId="0" fontId="10" fillId="0" borderId="147" xfId="0" applyFont="1" applyBorder="1" applyAlignment="1">
      <alignment horizontal="center" vertical="center" wrapText="1"/>
    </xf>
    <xf numFmtId="0" fontId="10" fillId="0" borderId="148" xfId="0" applyFont="1" applyBorder="1" applyAlignment="1">
      <alignment horizontal="center" vertical="center" wrapText="1"/>
    </xf>
    <xf numFmtId="0" fontId="10" fillId="0" borderId="149" xfId="0" applyFont="1" applyBorder="1" applyAlignment="1">
      <alignment horizontal="left" vertical="center" wrapText="1"/>
    </xf>
    <xf numFmtId="0" fontId="31" fillId="0" borderId="0" xfId="0" applyFont="1" applyAlignment="1">
      <alignment vertical="center" wrapText="1"/>
    </xf>
    <xf numFmtId="0" fontId="11" fillId="0" borderId="7" xfId="0" applyFont="1" applyBorder="1" applyAlignment="1">
      <alignment horizontal="justify" vertical="center" wrapText="1"/>
    </xf>
    <xf numFmtId="0" fontId="0" fillId="0" borderId="0" xfId="0" applyAlignment="1">
      <alignment horizontal="center" wrapText="1"/>
    </xf>
    <xf numFmtId="0" fontId="61" fillId="0" borderId="0" xfId="59" applyAlignment="1">
      <alignment vertical="center"/>
    </xf>
    <xf numFmtId="0" fontId="0" fillId="0" borderId="111" xfId="7" applyFont="1" applyBorder="1" applyAlignment="1">
      <alignment horizontal="justify" vertical="center"/>
    </xf>
    <xf numFmtId="168" fontId="9" fillId="0" borderId="111" xfId="10" applyFont="1" applyFill="1" applyBorder="1" applyAlignment="1">
      <alignment vertical="center"/>
    </xf>
    <xf numFmtId="0" fontId="13" fillId="0" borderId="111" xfId="7" applyFont="1" applyBorder="1" applyAlignment="1">
      <alignment horizontal="center" vertical="center"/>
    </xf>
    <xf numFmtId="0" fontId="9" fillId="0" borderId="111" xfId="7" applyFont="1" applyBorder="1" applyAlignment="1">
      <alignment horizontal="center" vertical="center"/>
    </xf>
    <xf numFmtId="44" fontId="9" fillId="0" borderId="111" xfId="18" applyFont="1" applyBorder="1" applyAlignment="1">
      <alignment horizontal="center" vertical="center"/>
    </xf>
    <xf numFmtId="0" fontId="0" fillId="0" borderId="109" xfId="7" applyFont="1" applyBorder="1" applyAlignment="1">
      <alignment horizontal="justify" vertical="center"/>
    </xf>
    <xf numFmtId="0" fontId="10" fillId="0" borderId="0" xfId="0" applyFont="1" applyAlignment="1">
      <alignment wrapText="1"/>
    </xf>
    <xf numFmtId="164" fontId="66" fillId="13" borderId="0" xfId="0" applyNumberFormat="1" applyFont="1" applyFill="1" applyAlignment="1">
      <alignment wrapText="1"/>
    </xf>
    <xf numFmtId="4" fontId="21" fillId="0" borderId="152" xfId="0" applyNumberFormat="1" applyFont="1" applyBorder="1" applyAlignment="1">
      <alignment horizontal="center" vertical="center" wrapText="1"/>
    </xf>
    <xf numFmtId="9" fontId="21" fillId="0" borderId="153" xfId="1" applyFont="1" applyBorder="1" applyAlignment="1">
      <alignment horizontal="center" vertical="center"/>
    </xf>
    <xf numFmtId="0" fontId="0" fillId="0" borderId="153" xfId="7" applyFont="1" applyBorder="1" applyAlignment="1">
      <alignment horizontal="justify" vertical="center" wrapText="1"/>
    </xf>
    <xf numFmtId="0" fontId="0" fillId="0" borderId="153" xfId="7" applyFont="1" applyBorder="1" applyAlignment="1">
      <alignment horizontal="center" vertical="center"/>
    </xf>
    <xf numFmtId="44" fontId="9" fillId="0" borderId="153" xfId="18" applyFont="1" applyFill="1" applyBorder="1" applyAlignment="1">
      <alignment vertical="center"/>
    </xf>
    <xf numFmtId="2" fontId="21" fillId="0" borderId="153" xfId="19" applyNumberFormat="1" applyFont="1" applyBorder="1" applyAlignment="1">
      <alignment horizontal="center" vertical="center"/>
    </xf>
    <xf numFmtId="176" fontId="48" fillId="0" borderId="153" xfId="49" applyNumberFormat="1" applyFont="1" applyBorder="1" applyAlignment="1">
      <alignment horizontal="center" vertical="center"/>
    </xf>
    <xf numFmtId="0" fontId="48" fillId="0" borderId="153" xfId="49" applyFont="1" applyBorder="1" applyAlignment="1">
      <alignment vertical="center"/>
    </xf>
    <xf numFmtId="0" fontId="47" fillId="0" borderId="153" xfId="49" applyFont="1" applyBorder="1" applyAlignment="1">
      <alignment horizontal="center" vertical="center"/>
    </xf>
    <xf numFmtId="183" fontId="47" fillId="0" borderId="153" xfId="50" applyFont="1" applyFill="1" applyBorder="1" applyAlignment="1">
      <alignment vertical="center"/>
    </xf>
    <xf numFmtId="183" fontId="47" fillId="0" borderId="153" xfId="50" applyFont="1" applyBorder="1" applyAlignment="1">
      <alignment vertical="center"/>
    </xf>
    <xf numFmtId="44" fontId="47" fillId="0" borderId="153" xfId="18" applyFont="1" applyBorder="1" applyAlignment="1">
      <alignment horizontal="center" vertical="center"/>
    </xf>
    <xf numFmtId="10" fontId="47" fillId="0" borderId="153" xfId="1" applyNumberFormat="1" applyFont="1" applyFill="1" applyBorder="1" applyAlignment="1">
      <alignment horizontal="center" vertical="center"/>
    </xf>
    <xf numFmtId="176" fontId="47" fillId="0" borderId="153" xfId="49" applyNumberFormat="1" applyFont="1" applyBorder="1" applyAlignment="1">
      <alignment horizontal="center" vertical="center"/>
    </xf>
    <xf numFmtId="0" fontId="47" fillId="0" borderId="153" xfId="49" applyFont="1" applyBorder="1" applyAlignment="1">
      <alignment vertical="center"/>
    </xf>
    <xf numFmtId="0" fontId="68" fillId="0" borderId="153" xfId="60" applyFont="1" applyBorder="1" applyAlignment="1">
      <alignment horizontal="center" vertical="center" wrapText="1"/>
    </xf>
    <xf numFmtId="10" fontId="68" fillId="0" borderId="153" xfId="61" applyNumberFormat="1" applyFont="1" applyFill="1" applyBorder="1" applyAlignment="1">
      <alignment horizontal="center" vertical="center" wrapText="1"/>
    </xf>
    <xf numFmtId="168" fontId="68" fillId="0" borderId="153" xfId="62" applyFont="1" applyFill="1" applyBorder="1" applyAlignment="1">
      <alignment horizontal="center" vertical="center" wrapText="1"/>
    </xf>
    <xf numFmtId="168" fontId="68" fillId="0" borderId="112" xfId="62" applyFont="1" applyFill="1" applyBorder="1" applyAlignment="1">
      <alignment horizontal="center" vertical="center" wrapText="1"/>
    </xf>
    <xf numFmtId="0" fontId="67" fillId="0" borderId="145" xfId="60" applyFont="1" applyBorder="1" applyAlignment="1">
      <alignment horizontal="left" vertical="center" wrapText="1"/>
    </xf>
    <xf numFmtId="184" fontId="48" fillId="0" borderId="0" xfId="54" applyNumberFormat="1" applyFont="1" applyAlignment="1">
      <alignment vertical="center"/>
    </xf>
    <xf numFmtId="184" fontId="47" fillId="0" borderId="0" xfId="54" applyNumberFormat="1" applyFont="1" applyAlignment="1">
      <alignment vertical="center"/>
    </xf>
    <xf numFmtId="0" fontId="10" fillId="2" borderId="0" xfId="46" applyFont="1" applyFill="1"/>
    <xf numFmtId="0" fontId="9" fillId="0" borderId="7" xfId="11" applyFont="1" applyBorder="1" applyAlignment="1">
      <alignment vertical="center"/>
    </xf>
    <xf numFmtId="44" fontId="12" fillId="0" borderId="0" xfId="7" applyNumberFormat="1" applyFont="1" applyAlignment="1">
      <alignment vertical="center"/>
    </xf>
    <xf numFmtId="44" fontId="31" fillId="0" borderId="0" xfId="18" applyFont="1" applyAlignment="1">
      <alignment wrapText="1"/>
    </xf>
    <xf numFmtId="2" fontId="18" fillId="11" borderId="19" xfId="7" applyNumberFormat="1" applyFont="1" applyFill="1" applyBorder="1" applyAlignment="1">
      <alignment horizontal="center" vertical="center"/>
    </xf>
    <xf numFmtId="164" fontId="0" fillId="11" borderId="0" xfId="0" applyNumberFormat="1" applyFill="1" applyAlignment="1">
      <alignment horizontal="center" vertical="center" wrapText="1"/>
    </xf>
    <xf numFmtId="0" fontId="10" fillId="5" borderId="105" xfId="0" applyFont="1" applyFill="1" applyBorder="1" applyAlignment="1">
      <alignment horizontal="center" vertical="center" wrapText="1"/>
    </xf>
    <xf numFmtId="0" fontId="10" fillId="5" borderId="72" xfId="0" applyFont="1" applyFill="1" applyBorder="1" applyAlignment="1">
      <alignment horizontal="center" vertical="center" wrapText="1"/>
    </xf>
    <xf numFmtId="0" fontId="10" fillId="5" borderId="73" xfId="0" applyFont="1" applyFill="1" applyBorder="1" applyAlignment="1">
      <alignment horizontal="center" vertical="center" wrapText="1"/>
    </xf>
    <xf numFmtId="0" fontId="10" fillId="0" borderId="118" xfId="0" applyFont="1" applyBorder="1" applyAlignment="1">
      <alignment horizontal="left" vertical="top" wrapText="1"/>
    </xf>
    <xf numFmtId="0" fontId="10" fillId="0" borderId="119" xfId="0" applyFont="1" applyBorder="1" applyAlignment="1">
      <alignment horizontal="left" vertical="top" wrapText="1"/>
    </xf>
    <xf numFmtId="0" fontId="10" fillId="0" borderId="110" xfId="0" applyFont="1" applyBorder="1" applyAlignment="1">
      <alignment horizontal="left" vertical="top" wrapText="1"/>
    </xf>
    <xf numFmtId="0" fontId="10" fillId="0" borderId="109" xfId="0" applyFont="1" applyBorder="1" applyAlignment="1">
      <alignment horizontal="left" vertical="center" wrapText="1"/>
    </xf>
    <xf numFmtId="0" fontId="10" fillId="0" borderId="119" xfId="0" applyFont="1" applyBorder="1" applyAlignment="1">
      <alignment horizontal="left" vertical="center" wrapText="1"/>
    </xf>
    <xf numFmtId="0" fontId="10" fillId="0" borderId="110" xfId="0" applyFont="1" applyBorder="1" applyAlignment="1">
      <alignment horizontal="left" vertical="center" wrapText="1"/>
    </xf>
    <xf numFmtId="0" fontId="13" fillId="5" borderId="109" xfId="0" applyFont="1" applyFill="1" applyBorder="1" applyAlignment="1">
      <alignment horizontal="left" vertical="center" wrapText="1"/>
    </xf>
    <xf numFmtId="0" fontId="13" fillId="5" borderId="114" xfId="0" applyFont="1" applyFill="1" applyBorder="1" applyAlignment="1">
      <alignment horizontal="left" vertical="center" wrapText="1"/>
    </xf>
    <xf numFmtId="0" fontId="0" fillId="0" borderId="0" xfId="0" applyAlignment="1">
      <alignment horizontal="left" wrapText="1"/>
    </xf>
    <xf numFmtId="0" fontId="21" fillId="0" borderId="81" xfId="19" applyFont="1" applyBorder="1" applyAlignment="1">
      <alignment horizontal="center" vertical="center"/>
    </xf>
    <xf numFmtId="0" fontId="21" fillId="0" borderId="82" xfId="19" applyFont="1" applyBorder="1" applyAlignment="1">
      <alignment horizontal="center" vertical="center"/>
    </xf>
    <xf numFmtId="0" fontId="21" fillId="4" borderId="74" xfId="19" applyFont="1" applyFill="1" applyBorder="1" applyAlignment="1">
      <alignment horizontal="center" vertical="center"/>
    </xf>
    <xf numFmtId="0" fontId="21" fillId="4" borderId="4" xfId="19" applyFont="1" applyFill="1" applyBorder="1" applyAlignment="1">
      <alignment horizontal="center" vertical="center"/>
    </xf>
    <xf numFmtId="0" fontId="21" fillId="0" borderId="76" xfId="0" applyFont="1" applyBorder="1" applyAlignment="1">
      <alignment horizontal="justify" vertical="center" wrapText="1"/>
    </xf>
    <xf numFmtId="0" fontId="21" fillId="0" borderId="8" xfId="0" applyFont="1" applyBorder="1" applyAlignment="1">
      <alignment horizontal="justify" vertical="center" wrapText="1"/>
    </xf>
    <xf numFmtId="0" fontId="20" fillId="0" borderId="67" xfId="19" applyFont="1" applyBorder="1" applyAlignment="1">
      <alignment horizontal="center" wrapText="1"/>
    </xf>
    <xf numFmtId="0" fontId="20" fillId="0" borderId="69" xfId="19" applyFont="1" applyBorder="1" applyAlignment="1">
      <alignment horizontal="center"/>
    </xf>
    <xf numFmtId="0" fontId="20" fillId="0" borderId="18" xfId="19" applyFont="1" applyBorder="1" applyAlignment="1">
      <alignment horizontal="center"/>
    </xf>
    <xf numFmtId="0" fontId="20" fillId="0" borderId="16" xfId="19" applyFont="1" applyBorder="1" applyAlignment="1">
      <alignment horizontal="center"/>
    </xf>
    <xf numFmtId="0" fontId="20" fillId="0" borderId="14" xfId="19" applyFont="1" applyBorder="1" applyAlignment="1">
      <alignment horizontal="center"/>
    </xf>
    <xf numFmtId="0" fontId="20" fillId="0" borderId="71" xfId="19" applyFont="1" applyBorder="1" applyAlignment="1">
      <alignment horizontal="center"/>
    </xf>
    <xf numFmtId="0" fontId="21" fillId="4" borderId="86" xfId="19" applyFont="1" applyFill="1" applyBorder="1" applyAlignment="1">
      <alignment horizontal="center" vertical="center"/>
    </xf>
    <xf numFmtId="0" fontId="21" fillId="4" borderId="87" xfId="19" applyFont="1" applyFill="1" applyBorder="1" applyAlignment="1">
      <alignment horizontal="center" vertical="center"/>
    </xf>
    <xf numFmtId="0" fontId="21" fillId="0" borderId="88" xfId="19" applyFont="1" applyBorder="1" applyAlignment="1">
      <alignment horizontal="center" vertical="center"/>
    </xf>
    <xf numFmtId="0" fontId="21" fillId="0" borderId="78" xfId="19" applyFont="1" applyBorder="1" applyAlignment="1">
      <alignment horizontal="center" vertical="center"/>
    </xf>
    <xf numFmtId="0" fontId="21" fillId="0" borderId="4" xfId="19" applyFont="1" applyBorder="1" applyAlignment="1">
      <alignment horizontal="center" vertical="center"/>
    </xf>
    <xf numFmtId="0" fontId="21" fillId="0" borderId="8" xfId="19" applyFont="1" applyBorder="1" applyAlignment="1">
      <alignment horizontal="center" vertical="center"/>
    </xf>
    <xf numFmtId="0" fontId="10" fillId="0" borderId="21" xfId="19" applyFont="1" applyBorder="1" applyAlignment="1">
      <alignment horizontal="right" vertical="center"/>
    </xf>
    <xf numFmtId="0" fontId="10" fillId="0" borderId="22" xfId="19" applyFont="1" applyBorder="1" applyAlignment="1">
      <alignment horizontal="right" vertical="center"/>
    </xf>
    <xf numFmtId="0" fontId="10" fillId="0" borderId="89" xfId="19" applyFont="1" applyBorder="1" applyAlignment="1">
      <alignment horizontal="right" vertical="center"/>
    </xf>
    <xf numFmtId="0" fontId="23" fillId="4" borderId="3" xfId="19" applyFont="1" applyFill="1" applyBorder="1" applyAlignment="1">
      <alignment horizontal="center" vertical="center" wrapText="1"/>
    </xf>
    <xf numFmtId="0" fontId="23" fillId="4" borderId="2" xfId="19" applyFont="1" applyFill="1" applyBorder="1" applyAlignment="1">
      <alignment horizontal="center" vertical="center" wrapText="1"/>
    </xf>
    <xf numFmtId="0" fontId="23" fillId="4" borderId="90" xfId="19" applyFont="1" applyFill="1" applyBorder="1" applyAlignment="1">
      <alignment horizontal="center" vertical="center" wrapText="1"/>
    </xf>
    <xf numFmtId="44" fontId="26" fillId="4" borderId="65" xfId="18" applyFont="1" applyFill="1" applyBorder="1" applyAlignment="1">
      <alignment horizontal="right" vertical="center"/>
    </xf>
    <xf numFmtId="44" fontId="26" fillId="4" borderId="1" xfId="18" applyFont="1" applyFill="1" applyBorder="1" applyAlignment="1">
      <alignment horizontal="right" vertical="center"/>
    </xf>
    <xf numFmtId="0" fontId="21" fillId="0" borderId="76" xfId="0" applyFont="1" applyBorder="1" applyAlignment="1">
      <alignment horizontal="left" vertical="center" wrapText="1"/>
    </xf>
    <xf numFmtId="0" fontId="21" fillId="0" borderId="8" xfId="0" applyFont="1" applyBorder="1" applyAlignment="1">
      <alignment horizontal="left" vertical="center" wrapText="1"/>
    </xf>
    <xf numFmtId="0" fontId="21" fillId="0" borderId="74" xfId="0" applyFont="1" applyBorder="1" applyAlignment="1">
      <alignment horizontal="left" vertical="center" wrapText="1"/>
    </xf>
    <xf numFmtId="0" fontId="21" fillId="0" borderId="4" xfId="0" applyFont="1" applyBorder="1" applyAlignment="1">
      <alignment horizontal="left" vertical="center" wrapText="1"/>
    </xf>
    <xf numFmtId="0" fontId="21" fillId="0" borderId="74" xfId="19" applyFont="1" applyBorder="1" applyAlignment="1">
      <alignment vertical="center"/>
    </xf>
    <xf numFmtId="0" fontId="21" fillId="0" borderId="4" xfId="19" applyFont="1" applyBorder="1" applyAlignment="1">
      <alignment vertical="center"/>
    </xf>
    <xf numFmtId="0" fontId="21" fillId="0" borderId="9" xfId="19" applyFont="1" applyBorder="1" applyAlignment="1">
      <alignment horizontal="center" vertical="center"/>
    </xf>
    <xf numFmtId="0" fontId="21" fillId="0" borderId="85" xfId="19" applyFont="1" applyBorder="1" applyAlignment="1">
      <alignment horizontal="left" vertical="center"/>
    </xf>
    <xf numFmtId="0" fontId="21" fillId="0" borderId="12" xfId="19" applyFont="1" applyBorder="1" applyAlignment="1">
      <alignment horizontal="left" vertical="center"/>
    </xf>
    <xf numFmtId="0" fontId="21" fillId="0" borderId="74" xfId="7" applyFont="1" applyBorder="1" applyAlignment="1">
      <alignment horizontal="justify" vertical="center"/>
    </xf>
    <xf numFmtId="0" fontId="21" fillId="0" borderId="4" xfId="7" applyFont="1" applyBorder="1" applyAlignment="1">
      <alignment horizontal="justify" vertical="center"/>
    </xf>
    <xf numFmtId="4" fontId="21" fillId="0" borderId="74" xfId="19" applyNumberFormat="1" applyFont="1" applyBorder="1" applyAlignment="1">
      <alignment horizontal="left" vertical="center" wrapText="1"/>
    </xf>
    <xf numFmtId="0" fontId="21" fillId="0" borderId="4" xfId="19" applyFont="1" applyBorder="1" applyAlignment="1">
      <alignment horizontal="left" vertical="center" wrapText="1"/>
    </xf>
    <xf numFmtId="0" fontId="21" fillId="0" borderId="74" xfId="19" applyFont="1" applyBorder="1" applyAlignment="1">
      <alignment horizontal="center" vertical="center"/>
    </xf>
    <xf numFmtId="0" fontId="21" fillId="0" borderId="74" xfId="19" applyFont="1" applyBorder="1" applyAlignment="1">
      <alignment horizontal="left" vertical="center"/>
    </xf>
    <xf numFmtId="0" fontId="21" fillId="0" borderId="4" xfId="19" applyFont="1" applyBorder="1" applyAlignment="1">
      <alignment horizontal="left" vertical="center"/>
    </xf>
    <xf numFmtId="0" fontId="21" fillId="0" borderId="0" xfId="19" applyFont="1" applyAlignment="1">
      <alignment horizontal="center" vertical="center"/>
    </xf>
    <xf numFmtId="0" fontId="10" fillId="0" borderId="0" xfId="19" applyFont="1" applyAlignment="1">
      <alignment horizontal="center" vertical="center"/>
    </xf>
    <xf numFmtId="0" fontId="21" fillId="0" borderId="76" xfId="19" applyFont="1" applyBorder="1" applyAlignment="1">
      <alignment horizontal="left" vertical="center"/>
    </xf>
    <xf numFmtId="0" fontId="21" fillId="0" borderId="8" xfId="19" applyFont="1" applyBorder="1" applyAlignment="1">
      <alignment horizontal="left" vertical="center"/>
    </xf>
    <xf numFmtId="44" fontId="21" fillId="0" borderId="77" xfId="18" applyFont="1" applyBorder="1" applyAlignment="1">
      <alignment horizontal="center" vertical="center"/>
    </xf>
    <xf numFmtId="44" fontId="21" fillId="0" borderId="78" xfId="18" applyFont="1" applyBorder="1" applyAlignment="1">
      <alignment horizontal="center" vertical="center"/>
    </xf>
    <xf numFmtId="0" fontId="21" fillId="0" borderId="74" xfId="7" applyFont="1" applyBorder="1" applyAlignment="1">
      <alignment horizontal="left" vertical="center"/>
    </xf>
    <xf numFmtId="0" fontId="21" fillId="0" borderId="4" xfId="7" applyFont="1" applyBorder="1" applyAlignment="1">
      <alignment horizontal="left" vertical="center"/>
    </xf>
    <xf numFmtId="0" fontId="14" fillId="0" borderId="15" xfId="19" applyFont="1" applyBorder="1" applyAlignment="1">
      <alignment horizontal="center" vertical="center"/>
    </xf>
    <xf numFmtId="0" fontId="10" fillId="0" borderId="65" xfId="19" applyFont="1" applyBorder="1" applyAlignment="1">
      <alignment horizontal="center" vertical="center"/>
    </xf>
    <xf numFmtId="0" fontId="10" fillId="0" borderId="2" xfId="19" applyFont="1" applyBorder="1" applyAlignment="1">
      <alignment horizontal="center" vertical="center"/>
    </xf>
    <xf numFmtId="0" fontId="10" fillId="0" borderId="1" xfId="19" applyFont="1" applyBorder="1" applyAlignment="1">
      <alignment horizontal="center" vertical="center"/>
    </xf>
    <xf numFmtId="0" fontId="20" fillId="0" borderId="3" xfId="19" applyFont="1" applyBorder="1" applyAlignment="1">
      <alignment horizontal="center" vertical="center"/>
    </xf>
    <xf numFmtId="0" fontId="20" fillId="0" borderId="2" xfId="19" applyFont="1" applyBorder="1" applyAlignment="1">
      <alignment horizontal="center" vertical="center"/>
    </xf>
    <xf numFmtId="0" fontId="20" fillId="0" borderId="1" xfId="19" applyFont="1" applyBorder="1" applyAlignment="1">
      <alignment horizontal="center" vertical="center"/>
    </xf>
    <xf numFmtId="0" fontId="20" fillId="0" borderId="3" xfId="0" applyFont="1" applyBorder="1" applyAlignment="1">
      <alignment horizontal="center" vertical="center"/>
    </xf>
    <xf numFmtId="0" fontId="20" fillId="0" borderId="2" xfId="0" applyFont="1" applyBorder="1" applyAlignment="1">
      <alignment horizontal="center" vertical="center"/>
    </xf>
    <xf numFmtId="0" fontId="20" fillId="0" borderId="1" xfId="0" applyFont="1" applyBorder="1" applyAlignment="1">
      <alignment horizontal="center" vertical="center"/>
    </xf>
    <xf numFmtId="0" fontId="21" fillId="0" borderId="3" xfId="19" applyFont="1" applyBorder="1" applyAlignment="1">
      <alignment horizontal="center" vertical="center" wrapText="1"/>
    </xf>
    <xf numFmtId="0" fontId="21" fillId="0" borderId="2" xfId="19" applyFont="1" applyBorder="1" applyAlignment="1">
      <alignment horizontal="center" vertical="center" wrapText="1"/>
    </xf>
    <xf numFmtId="0" fontId="21" fillId="0" borderId="1" xfId="19" applyFont="1" applyBorder="1" applyAlignment="1">
      <alignment horizontal="center" vertical="center" wrapText="1"/>
    </xf>
    <xf numFmtId="0" fontId="21" fillId="0" borderId="67" xfId="0" applyFont="1" applyBorder="1" applyAlignment="1">
      <alignment horizontal="center" vertical="center" wrapText="1"/>
    </xf>
    <xf numFmtId="0" fontId="21" fillId="0" borderId="68" xfId="0" applyFont="1" applyBorder="1" applyAlignment="1">
      <alignment horizontal="center" vertical="center" wrapText="1"/>
    </xf>
    <xf numFmtId="0" fontId="21" fillId="0" borderId="69" xfId="0" applyFont="1" applyBorder="1" applyAlignment="1">
      <alignment horizontal="center" vertical="center" wrapText="1"/>
    </xf>
    <xf numFmtId="0" fontId="21" fillId="0" borderId="18" xfId="0" applyFont="1" applyBorder="1" applyAlignment="1">
      <alignment horizontal="center" vertical="center" wrapText="1"/>
    </xf>
    <xf numFmtId="0" fontId="21" fillId="0" borderId="0" xfId="0" applyFont="1" applyAlignment="1">
      <alignment horizontal="center" vertical="center" wrapText="1"/>
    </xf>
    <xf numFmtId="0" fontId="21" fillId="0" borderId="16" xfId="0" applyFont="1" applyBorder="1" applyAlignment="1">
      <alignment horizontal="center" vertical="center" wrapText="1"/>
    </xf>
    <xf numFmtId="0" fontId="21" fillId="0" borderId="14" xfId="0" applyFont="1" applyBorder="1" applyAlignment="1">
      <alignment horizontal="center" vertical="center" wrapText="1"/>
    </xf>
    <xf numFmtId="0" fontId="21" fillId="0" borderId="15" xfId="0" applyFont="1" applyBorder="1" applyAlignment="1">
      <alignment horizontal="center" vertical="center" wrapText="1"/>
    </xf>
    <xf numFmtId="0" fontId="21" fillId="0" borderId="71" xfId="0" applyFont="1" applyBorder="1" applyAlignment="1">
      <alignment horizontal="center" vertical="center" wrapText="1"/>
    </xf>
    <xf numFmtId="0" fontId="28" fillId="0" borderId="3" xfId="0" applyFont="1" applyBorder="1" applyAlignment="1">
      <alignment horizontal="left" vertical="center"/>
    </xf>
    <xf numFmtId="0" fontId="28" fillId="0" borderId="2" xfId="0" applyFont="1" applyBorder="1" applyAlignment="1">
      <alignment horizontal="left" vertical="center"/>
    </xf>
    <xf numFmtId="0" fontId="21" fillId="0" borderId="72" xfId="19" applyFont="1" applyBorder="1" applyAlignment="1">
      <alignment vertical="center"/>
    </xf>
    <xf numFmtId="0" fontId="21" fillId="0" borderId="73" xfId="19" applyFont="1" applyBorder="1" applyAlignment="1">
      <alignment vertical="center"/>
    </xf>
    <xf numFmtId="0" fontId="27" fillId="0" borderId="76" xfId="0" applyFont="1" applyBorder="1" applyAlignment="1">
      <alignment horizontal="justify" vertical="center" wrapText="1"/>
    </xf>
    <xf numFmtId="0" fontId="27" fillId="0" borderId="8" xfId="0" applyFont="1" applyBorder="1" applyAlignment="1">
      <alignment horizontal="justify" vertical="center" wrapText="1"/>
    </xf>
    <xf numFmtId="0" fontId="27" fillId="0" borderId="82" xfId="19" applyFont="1" applyBorder="1" applyAlignment="1">
      <alignment horizontal="center" vertical="center"/>
    </xf>
    <xf numFmtId="0" fontId="27" fillId="0" borderId="9" xfId="19" applyFont="1" applyBorder="1" applyAlignment="1">
      <alignment horizontal="center" vertical="center"/>
    </xf>
    <xf numFmtId="0" fontId="27" fillId="4" borderId="74" xfId="19" applyFont="1" applyFill="1" applyBorder="1" applyAlignment="1">
      <alignment horizontal="center" vertical="center"/>
    </xf>
    <xf numFmtId="0" fontId="27" fillId="4" borderId="4" xfId="19" applyFont="1" applyFill="1" applyBorder="1" applyAlignment="1">
      <alignment horizontal="center" vertical="center"/>
    </xf>
    <xf numFmtId="0" fontId="27" fillId="0" borderId="74" xfId="7" applyFont="1" applyBorder="1" applyAlignment="1">
      <alignment horizontal="left" vertical="center"/>
    </xf>
    <xf numFmtId="0" fontId="27" fillId="0" borderId="4" xfId="7" applyFont="1" applyBorder="1" applyAlignment="1">
      <alignment horizontal="left" vertical="center"/>
    </xf>
    <xf numFmtId="0" fontId="27" fillId="0" borderId="74" xfId="7" applyFont="1" applyBorder="1" applyAlignment="1">
      <alignment horizontal="justify" vertical="center"/>
    </xf>
    <xf numFmtId="0" fontId="27" fillId="0" borderId="4" xfId="7" applyFont="1" applyBorder="1" applyAlignment="1">
      <alignment horizontal="justify" vertical="center"/>
    </xf>
    <xf numFmtId="4" fontId="27" fillId="0" borderId="74" xfId="19" applyNumberFormat="1" applyFont="1" applyBorder="1" applyAlignment="1">
      <alignment horizontal="left" vertical="center" wrapText="1"/>
    </xf>
    <xf numFmtId="0" fontId="27" fillId="0" borderId="4" xfId="19" applyFont="1" applyBorder="1" applyAlignment="1">
      <alignment horizontal="left" vertical="center" wrapText="1"/>
    </xf>
    <xf numFmtId="0" fontId="27" fillId="0" borderId="74" xfId="19" applyFont="1" applyBorder="1" applyAlignment="1">
      <alignment horizontal="center" vertical="center"/>
    </xf>
    <xf numFmtId="0" fontId="27" fillId="0" borderId="4" xfId="19" applyFont="1" applyBorder="1" applyAlignment="1">
      <alignment horizontal="center" vertical="center"/>
    </xf>
    <xf numFmtId="0" fontId="27" fillId="0" borderId="74" xfId="19" applyFont="1" applyBorder="1" applyAlignment="1">
      <alignment horizontal="left" vertical="center"/>
    </xf>
    <xf numFmtId="0" fontId="27" fillId="0" borderId="4" xfId="19" applyFont="1" applyBorder="1" applyAlignment="1">
      <alignment horizontal="left" vertical="center"/>
    </xf>
    <xf numFmtId="0" fontId="27" fillId="0" borderId="0" xfId="19" applyFont="1" applyAlignment="1">
      <alignment horizontal="center" vertical="center"/>
    </xf>
    <xf numFmtId="0" fontId="13" fillId="0" borderId="0" xfId="19" applyFont="1" applyAlignment="1">
      <alignment horizontal="center" vertical="center"/>
    </xf>
    <xf numFmtId="0" fontId="27" fillId="0" borderId="81" xfId="19" applyFont="1" applyBorder="1" applyAlignment="1">
      <alignment horizontal="center" vertical="center"/>
    </xf>
    <xf numFmtId="0" fontId="27" fillId="0" borderId="76" xfId="19" applyFont="1" applyBorder="1" applyAlignment="1">
      <alignment horizontal="left" vertical="center"/>
    </xf>
    <xf numFmtId="0" fontId="27" fillId="0" borderId="8" xfId="19" applyFont="1" applyBorder="1" applyAlignment="1">
      <alignment horizontal="left" vertical="center"/>
    </xf>
    <xf numFmtId="44" fontId="27" fillId="0" borderId="77" xfId="18" applyFont="1" applyFill="1" applyBorder="1" applyAlignment="1">
      <alignment horizontal="center" vertical="center"/>
    </xf>
    <xf numFmtId="44" fontId="27" fillId="0" borderId="78" xfId="18" applyFont="1" applyFill="1" applyBorder="1" applyAlignment="1">
      <alignment horizontal="center" vertical="center"/>
    </xf>
    <xf numFmtId="44" fontId="21" fillId="0" borderId="77" xfId="18" applyFont="1" applyFill="1" applyBorder="1" applyAlignment="1">
      <alignment horizontal="center" vertical="center"/>
    </xf>
    <xf numFmtId="44" fontId="21" fillId="0" borderId="78" xfId="18" applyFont="1" applyFill="1" applyBorder="1" applyAlignment="1">
      <alignment horizontal="center" vertical="center"/>
    </xf>
    <xf numFmtId="0" fontId="21" fillId="0" borderId="118" xfId="7" applyFont="1" applyBorder="1" applyAlignment="1">
      <alignment horizontal="left" vertical="center"/>
    </xf>
    <xf numFmtId="0" fontId="21" fillId="0" borderId="144" xfId="7" applyFont="1" applyBorder="1" applyAlignment="1">
      <alignment horizontal="left" vertical="center"/>
    </xf>
    <xf numFmtId="4" fontId="21" fillId="0" borderId="118" xfId="19" applyNumberFormat="1" applyFont="1" applyBorder="1" applyAlignment="1">
      <alignment horizontal="left" vertical="center" wrapText="1"/>
    </xf>
    <xf numFmtId="4" fontId="21" fillId="0" borderId="110" xfId="19" applyNumberFormat="1" applyFont="1" applyBorder="1" applyAlignment="1">
      <alignment horizontal="left" vertical="center" wrapText="1"/>
    </xf>
    <xf numFmtId="0" fontId="21" fillId="0" borderId="79" xfId="0" applyFont="1" applyBorder="1" applyAlignment="1">
      <alignment horizontal="left" vertical="center" wrapText="1"/>
    </xf>
    <xf numFmtId="0" fontId="21" fillId="0" borderId="80" xfId="0" applyFont="1" applyBorder="1" applyAlignment="1">
      <alignment horizontal="left" vertical="center" wrapText="1"/>
    </xf>
    <xf numFmtId="0" fontId="20" fillId="0" borderId="67" xfId="19" applyFont="1" applyBorder="1" applyAlignment="1">
      <alignment horizontal="center" vertical="center" wrapText="1"/>
    </xf>
    <xf numFmtId="0" fontId="20" fillId="0" borderId="69" xfId="19" applyFont="1" applyBorder="1" applyAlignment="1">
      <alignment horizontal="center" vertical="center"/>
    </xf>
    <xf numFmtId="0" fontId="20" fillId="0" borderId="18" xfId="19" applyFont="1" applyBorder="1" applyAlignment="1">
      <alignment horizontal="center" vertical="center"/>
    </xf>
    <xf numFmtId="0" fontId="20" fillId="0" borderId="16" xfId="19" applyFont="1" applyBorder="1" applyAlignment="1">
      <alignment horizontal="center" vertical="center"/>
    </xf>
    <xf numFmtId="0" fontId="20" fillId="0" borderId="14" xfId="19" applyFont="1" applyBorder="1" applyAlignment="1">
      <alignment horizontal="center" vertical="center"/>
    </xf>
    <xf numFmtId="0" fontId="20" fillId="0" borderId="71" xfId="19" applyFont="1" applyBorder="1" applyAlignment="1">
      <alignment horizontal="center" vertical="center"/>
    </xf>
    <xf numFmtId="0" fontId="27" fillId="0" borderId="67" xfId="0" applyFont="1" applyBorder="1" applyAlignment="1">
      <alignment horizontal="center" vertical="center" wrapText="1"/>
    </xf>
    <xf numFmtId="0" fontId="27" fillId="0" borderId="68" xfId="0" applyFont="1" applyBorder="1" applyAlignment="1">
      <alignment horizontal="center" vertical="center" wrapText="1"/>
    </xf>
    <xf numFmtId="0" fontId="27" fillId="0" borderId="69" xfId="0" applyFont="1" applyBorder="1" applyAlignment="1">
      <alignment horizontal="center" vertical="center" wrapText="1"/>
    </xf>
    <xf numFmtId="0" fontId="27" fillId="0" borderId="18" xfId="0" applyFont="1" applyBorder="1" applyAlignment="1">
      <alignment horizontal="center" vertical="center" wrapText="1"/>
    </xf>
    <xf numFmtId="0" fontId="27" fillId="0" borderId="0" xfId="0" applyFont="1" applyAlignment="1">
      <alignment horizontal="center" vertical="center" wrapText="1"/>
    </xf>
    <xf numFmtId="0" fontId="27" fillId="0" borderId="16" xfId="0" applyFont="1" applyBorder="1" applyAlignment="1">
      <alignment horizontal="center" vertical="center" wrapText="1"/>
    </xf>
    <xf numFmtId="0" fontId="27" fillId="0" borderId="14" xfId="0" applyFont="1" applyBorder="1" applyAlignment="1">
      <alignment horizontal="center" vertical="center" wrapText="1"/>
    </xf>
    <xf numFmtId="0" fontId="27" fillId="0" borderId="15" xfId="0" applyFont="1" applyBorder="1" applyAlignment="1">
      <alignment horizontal="center" vertical="center" wrapText="1"/>
    </xf>
    <xf numFmtId="0" fontId="27" fillId="0" borderId="71" xfId="0" applyFont="1" applyBorder="1" applyAlignment="1">
      <alignment horizontal="center" vertical="center" wrapText="1"/>
    </xf>
    <xf numFmtId="0" fontId="21" fillId="0" borderId="10" xfId="19" applyFont="1" applyBorder="1" applyAlignment="1">
      <alignment horizontal="center" vertical="center"/>
    </xf>
    <xf numFmtId="0" fontId="10" fillId="0" borderId="16" xfId="19" applyFont="1" applyBorder="1" applyAlignment="1">
      <alignment horizontal="center" vertical="center"/>
    </xf>
    <xf numFmtId="0" fontId="23" fillId="0" borderId="3" xfId="19" applyFont="1" applyBorder="1" applyAlignment="1">
      <alignment horizontal="center" vertical="center" wrapText="1"/>
    </xf>
    <xf numFmtId="0" fontId="23" fillId="0" borderId="2" xfId="19" applyFont="1" applyBorder="1" applyAlignment="1">
      <alignment horizontal="center" vertical="center" wrapText="1"/>
    </xf>
    <xf numFmtId="0" fontId="23" fillId="0" borderId="90" xfId="19" applyFont="1" applyBorder="1" applyAlignment="1">
      <alignment horizontal="center" vertical="center" wrapText="1"/>
    </xf>
    <xf numFmtId="44" fontId="26" fillId="0" borderId="65" xfId="18" applyFont="1" applyFill="1" applyBorder="1" applyAlignment="1">
      <alignment horizontal="right" vertical="center"/>
    </xf>
    <xf numFmtId="44" fontId="26" fillId="0" borderId="1" xfId="18" applyFont="1" applyFill="1" applyBorder="1" applyAlignment="1">
      <alignment horizontal="right" vertical="center"/>
    </xf>
    <xf numFmtId="0" fontId="21" fillId="0" borderId="86" xfId="19" applyFont="1" applyBorder="1" applyAlignment="1">
      <alignment horizontal="center" vertical="center"/>
    </xf>
    <xf numFmtId="0" fontId="21" fillId="0" borderId="87" xfId="19" applyFont="1" applyBorder="1" applyAlignment="1">
      <alignment horizontal="center" vertical="center"/>
    </xf>
    <xf numFmtId="0" fontId="21" fillId="0" borderId="93" xfId="7" applyFont="1" applyBorder="1" applyAlignment="1">
      <alignment horizontal="left" vertical="center"/>
    </xf>
    <xf numFmtId="0" fontId="21" fillId="0" borderId="118" xfId="0" applyFont="1" applyBorder="1" applyAlignment="1">
      <alignment horizontal="justify" vertical="center" wrapText="1"/>
    </xf>
    <xf numFmtId="0" fontId="21" fillId="0" borderId="110" xfId="0" applyFont="1" applyBorder="1" applyAlignment="1">
      <alignment horizontal="justify" vertical="center" wrapText="1"/>
    </xf>
    <xf numFmtId="0" fontId="21" fillId="4" borderId="105" xfId="19" applyFont="1" applyFill="1" applyBorder="1" applyAlignment="1">
      <alignment horizontal="center" vertical="center"/>
    </xf>
    <xf numFmtId="0" fontId="21" fillId="0" borderId="104" xfId="19" applyFont="1" applyBorder="1" applyAlignment="1">
      <alignment horizontal="center" vertical="center"/>
    </xf>
    <xf numFmtId="0" fontId="18" fillId="0" borderId="74" xfId="7" applyFont="1" applyBorder="1" applyAlignment="1">
      <alignment horizontal="left" vertical="center"/>
    </xf>
    <xf numFmtId="0" fontId="18" fillId="0" borderId="93" xfId="7" applyFont="1" applyBorder="1" applyAlignment="1">
      <alignment horizontal="left" vertical="center"/>
    </xf>
    <xf numFmtId="0" fontId="18" fillId="0" borderId="74" xfId="7" applyFont="1" applyBorder="1" applyAlignment="1">
      <alignment horizontal="justify" vertical="center"/>
    </xf>
    <xf numFmtId="0" fontId="18" fillId="0" borderId="93" xfId="7" applyFont="1" applyBorder="1" applyAlignment="1">
      <alignment horizontal="justify" vertical="center"/>
    </xf>
    <xf numFmtId="4" fontId="21" fillId="0" borderId="4" xfId="19" applyNumberFormat="1" applyFont="1" applyBorder="1" applyAlignment="1">
      <alignment horizontal="left" vertical="center" wrapText="1"/>
    </xf>
    <xf numFmtId="44" fontId="21" fillId="0" borderId="104" xfId="18" applyFont="1" applyBorder="1" applyAlignment="1">
      <alignment horizontal="center" vertical="center"/>
    </xf>
    <xf numFmtId="0" fontId="62" fillId="0" borderId="15" xfId="19" applyFont="1" applyBorder="1" applyAlignment="1">
      <alignment horizontal="center" vertical="center"/>
    </xf>
    <xf numFmtId="0" fontId="13" fillId="0" borderId="65" xfId="19" applyFont="1" applyBorder="1" applyAlignment="1">
      <alignment horizontal="center" vertical="center"/>
    </xf>
    <xf numFmtId="0" fontId="13" fillId="0" borderId="2" xfId="19" applyFont="1" applyBorder="1" applyAlignment="1">
      <alignment horizontal="center" vertical="center"/>
    </xf>
    <xf numFmtId="0" fontId="13" fillId="0" borderId="1" xfId="19" applyFont="1" applyBorder="1" applyAlignment="1">
      <alignment horizontal="center" vertical="center"/>
    </xf>
    <xf numFmtId="0" fontId="63" fillId="0" borderId="3" xfId="19" applyFont="1" applyBorder="1" applyAlignment="1">
      <alignment horizontal="center" vertical="center"/>
    </xf>
    <xf numFmtId="0" fontId="63" fillId="0" borderId="2" xfId="19" applyFont="1" applyBorder="1" applyAlignment="1">
      <alignment horizontal="center" vertical="center"/>
    </xf>
    <xf numFmtId="0" fontId="63" fillId="0" borderId="1" xfId="19" applyFont="1" applyBorder="1" applyAlignment="1">
      <alignment horizontal="center" vertical="center"/>
    </xf>
    <xf numFmtId="0" fontId="63" fillId="0" borderId="3" xfId="0" applyFont="1" applyBorder="1" applyAlignment="1">
      <alignment horizontal="center" vertical="center"/>
    </xf>
    <xf numFmtId="0" fontId="63" fillId="0" borderId="2" xfId="0" applyFont="1" applyBorder="1" applyAlignment="1">
      <alignment horizontal="center" vertical="center"/>
    </xf>
    <xf numFmtId="0" fontId="63" fillId="0" borderId="1" xfId="0" applyFont="1" applyBorder="1" applyAlignment="1">
      <alignment horizontal="center" vertical="center"/>
    </xf>
    <xf numFmtId="0" fontId="27" fillId="0" borderId="3" xfId="19" applyFont="1" applyBorder="1" applyAlignment="1">
      <alignment horizontal="center" vertical="center" wrapText="1"/>
    </xf>
    <xf numFmtId="0" fontId="27" fillId="0" borderId="2" xfId="19" applyFont="1" applyBorder="1" applyAlignment="1">
      <alignment horizontal="center" vertical="center" wrapText="1"/>
    </xf>
    <xf numFmtId="0" fontId="27" fillId="0" borderId="1" xfId="19" applyFont="1" applyBorder="1" applyAlignment="1">
      <alignment horizontal="center" vertical="center" wrapText="1"/>
    </xf>
    <xf numFmtId="0" fontId="64" fillId="0" borderId="3" xfId="0" applyFont="1" applyBorder="1" applyAlignment="1">
      <alignment horizontal="left" vertical="center"/>
    </xf>
    <xf numFmtId="0" fontId="64" fillId="0" borderId="2" xfId="0" applyFont="1" applyBorder="1" applyAlignment="1">
      <alignment horizontal="left" vertical="center"/>
    </xf>
    <xf numFmtId="0" fontId="27" fillId="0" borderId="72" xfId="19" applyFont="1" applyBorder="1" applyAlignment="1">
      <alignment vertical="center"/>
    </xf>
    <xf numFmtId="0" fontId="27" fillId="0" borderId="73" xfId="19" applyFont="1" applyBorder="1" applyAlignment="1">
      <alignment vertical="center"/>
    </xf>
    <xf numFmtId="44" fontId="27" fillId="0" borderId="77" xfId="18" applyFont="1" applyBorder="1" applyAlignment="1">
      <alignment horizontal="center" vertical="center"/>
    </xf>
    <xf numFmtId="44" fontId="27" fillId="0" borderId="78" xfId="18" applyFont="1" applyBorder="1" applyAlignment="1">
      <alignment horizontal="center" vertical="center"/>
    </xf>
    <xf numFmtId="0" fontId="63" fillId="0" borderId="67" xfId="19" applyFont="1" applyBorder="1" applyAlignment="1">
      <alignment horizontal="center" wrapText="1"/>
    </xf>
    <xf numFmtId="0" fontId="63" fillId="0" borderId="69" xfId="19" applyFont="1" applyBorder="1" applyAlignment="1">
      <alignment horizontal="center"/>
    </xf>
    <xf numFmtId="0" fontId="63" fillId="0" borderId="18" xfId="19" applyFont="1" applyBorder="1" applyAlignment="1">
      <alignment horizontal="center"/>
    </xf>
    <xf numFmtId="0" fontId="63" fillId="0" borderId="16" xfId="19" applyFont="1" applyBorder="1" applyAlignment="1">
      <alignment horizontal="center"/>
    </xf>
    <xf numFmtId="0" fontId="63" fillId="0" borderId="14" xfId="19" applyFont="1" applyBorder="1" applyAlignment="1">
      <alignment horizontal="center"/>
    </xf>
    <xf numFmtId="0" fontId="63" fillId="0" borderId="71" xfId="19" applyFont="1" applyBorder="1" applyAlignment="1">
      <alignment horizontal="center"/>
    </xf>
    <xf numFmtId="0" fontId="27" fillId="4" borderId="86" xfId="19" applyFont="1" applyFill="1" applyBorder="1" applyAlignment="1">
      <alignment horizontal="center" vertical="center"/>
    </xf>
    <xf numFmtId="0" fontId="27" fillId="4" borderId="87" xfId="19" applyFont="1" applyFill="1" applyBorder="1" applyAlignment="1">
      <alignment horizontal="center" vertical="center"/>
    </xf>
    <xf numFmtId="0" fontId="27" fillId="0" borderId="88" xfId="19" applyFont="1" applyBorder="1" applyAlignment="1">
      <alignment horizontal="center" vertical="center"/>
    </xf>
    <xf numFmtId="0" fontId="27" fillId="0" borderId="78" xfId="19" applyFont="1" applyBorder="1" applyAlignment="1">
      <alignment horizontal="center" vertical="center"/>
    </xf>
    <xf numFmtId="0" fontId="27" fillId="0" borderId="8" xfId="19" applyFont="1" applyBorder="1" applyAlignment="1">
      <alignment horizontal="center" vertical="center"/>
    </xf>
    <xf numFmtId="0" fontId="13" fillId="0" borderId="21" xfId="19" applyFont="1" applyBorder="1" applyAlignment="1">
      <alignment horizontal="right" vertical="center"/>
    </xf>
    <xf numFmtId="0" fontId="13" fillId="0" borderId="22" xfId="19" applyFont="1" applyBorder="1" applyAlignment="1">
      <alignment horizontal="right" vertical="center"/>
    </xf>
    <xf numFmtId="0" fontId="13" fillId="0" borderId="89" xfId="19" applyFont="1" applyBorder="1" applyAlignment="1">
      <alignment horizontal="right" vertical="center"/>
    </xf>
    <xf numFmtId="0" fontId="36" fillId="4" borderId="3" xfId="19" applyFont="1" applyFill="1" applyBorder="1" applyAlignment="1">
      <alignment horizontal="center" vertical="center" wrapText="1"/>
    </xf>
    <xf numFmtId="0" fontId="36" fillId="4" borderId="2" xfId="19" applyFont="1" applyFill="1" applyBorder="1" applyAlignment="1">
      <alignment horizontal="center" vertical="center" wrapText="1"/>
    </xf>
    <xf numFmtId="0" fontId="36" fillId="4" borderId="90" xfId="19" applyFont="1" applyFill="1" applyBorder="1" applyAlignment="1">
      <alignment horizontal="center" vertical="center" wrapText="1"/>
    </xf>
    <xf numFmtId="44" fontId="33" fillId="4" borderId="65" xfId="18" applyFont="1" applyFill="1" applyBorder="1" applyAlignment="1">
      <alignment horizontal="right" vertical="center"/>
    </xf>
    <xf numFmtId="44" fontId="33" fillId="4" borderId="1" xfId="18" applyFont="1" applyFill="1" applyBorder="1" applyAlignment="1">
      <alignment horizontal="right" vertical="center"/>
    </xf>
    <xf numFmtId="0" fontId="27" fillId="0" borderId="10" xfId="19" applyFont="1" applyBorder="1" applyAlignment="1">
      <alignment horizontal="center" vertical="center"/>
    </xf>
    <xf numFmtId="0" fontId="27" fillId="0" borderId="74" xfId="19" applyFont="1" applyBorder="1" applyAlignment="1">
      <alignment vertical="center"/>
    </xf>
    <xf numFmtId="0" fontId="27" fillId="0" borderId="4" xfId="19" applyFont="1" applyBorder="1" applyAlignment="1">
      <alignment vertical="center"/>
    </xf>
    <xf numFmtId="0" fontId="27" fillId="0" borderId="76" xfId="0" applyFont="1" applyBorder="1" applyAlignment="1">
      <alignment horizontal="left" vertical="center" wrapText="1"/>
    </xf>
    <xf numFmtId="0" fontId="27" fillId="0" borderId="8" xfId="0" applyFont="1" applyBorder="1" applyAlignment="1">
      <alignment horizontal="left" vertical="center" wrapText="1"/>
    </xf>
    <xf numFmtId="0" fontId="27" fillId="0" borderId="74" xfId="0" applyFont="1" applyBorder="1" applyAlignment="1">
      <alignment horizontal="left" vertical="center" wrapText="1"/>
    </xf>
    <xf numFmtId="0" fontId="27" fillId="0" borderId="4" xfId="0" applyFont="1" applyBorder="1" applyAlignment="1">
      <alignment horizontal="left" vertical="center" wrapText="1"/>
    </xf>
    <xf numFmtId="0" fontId="10" fillId="0" borderId="145" xfId="0" applyFont="1" applyBorder="1" applyAlignment="1">
      <alignment horizontal="left" vertical="top" wrapText="1"/>
    </xf>
    <xf numFmtId="0" fontId="10" fillId="0" borderId="146" xfId="0" applyFont="1" applyBorder="1" applyAlignment="1">
      <alignment horizontal="left" vertical="top" wrapText="1"/>
    </xf>
    <xf numFmtId="0" fontId="10" fillId="0" borderId="150" xfId="0" applyFont="1" applyBorder="1" applyAlignment="1">
      <alignment horizontal="left" vertical="center" wrapText="1"/>
    </xf>
    <xf numFmtId="0" fontId="10" fillId="0" borderId="145" xfId="0" applyFont="1" applyBorder="1" applyAlignment="1">
      <alignment horizontal="left" vertical="center" wrapText="1"/>
    </xf>
    <xf numFmtId="0" fontId="10" fillId="0" borderId="146" xfId="0" applyFont="1" applyBorder="1" applyAlignment="1">
      <alignment horizontal="left" vertical="center" wrapText="1"/>
    </xf>
    <xf numFmtId="0" fontId="13" fillId="5" borderId="150" xfId="0" applyFont="1" applyFill="1" applyBorder="1" applyAlignment="1">
      <alignment horizontal="left" vertical="center" wrapText="1"/>
    </xf>
    <xf numFmtId="0" fontId="13" fillId="5" borderId="151" xfId="0" applyFont="1" applyFill="1" applyBorder="1" applyAlignment="1">
      <alignment horizontal="left" vertical="center" wrapText="1"/>
    </xf>
    <xf numFmtId="0" fontId="10" fillId="0" borderId="111" xfId="54" applyFont="1" applyBorder="1" applyAlignment="1">
      <alignment horizontal="right"/>
    </xf>
    <xf numFmtId="0" fontId="55" fillId="0" borderId="0" xfId="54" applyFont="1" applyAlignment="1">
      <alignment horizontal="center" vertical="center"/>
    </xf>
    <xf numFmtId="0" fontId="23" fillId="12" borderId="98" xfId="54" applyFont="1" applyFill="1" applyBorder="1" applyAlignment="1">
      <alignment horizontal="center"/>
    </xf>
    <xf numFmtId="0" fontId="23" fillId="12" borderId="99" xfId="54" applyFont="1" applyFill="1" applyBorder="1" applyAlignment="1">
      <alignment horizontal="center"/>
    </xf>
    <xf numFmtId="0" fontId="23" fillId="12" borderId="66" xfId="54" applyFont="1" applyFill="1" applyBorder="1" applyAlignment="1">
      <alignment horizontal="center"/>
    </xf>
    <xf numFmtId="0" fontId="23" fillId="0" borderId="0" xfId="54" applyFont="1" applyAlignment="1">
      <alignment horizontal="center"/>
    </xf>
    <xf numFmtId="0" fontId="23" fillId="12" borderId="3" xfId="54" applyFont="1" applyFill="1" applyBorder="1" applyAlignment="1">
      <alignment horizontal="center"/>
    </xf>
    <xf numFmtId="0" fontId="23" fillId="12" borderId="2" xfId="54" applyFont="1" applyFill="1" applyBorder="1" applyAlignment="1">
      <alignment horizontal="center"/>
    </xf>
    <xf numFmtId="0" fontId="23" fillId="12" borderId="1" xfId="54" applyFont="1" applyFill="1" applyBorder="1" applyAlignment="1">
      <alignment horizontal="center"/>
    </xf>
    <xf numFmtId="0" fontId="28" fillId="0" borderId="98" xfId="54" applyFont="1" applyBorder="1" applyAlignment="1">
      <alignment horizontal="center"/>
    </xf>
    <xf numFmtId="0" fontId="28" fillId="0" borderId="99" xfId="54" applyFont="1" applyBorder="1" applyAlignment="1">
      <alignment horizontal="center"/>
    </xf>
    <xf numFmtId="0" fontId="28" fillId="0" borderId="66" xfId="54" applyFont="1" applyBorder="1" applyAlignment="1">
      <alignment horizontal="center"/>
    </xf>
    <xf numFmtId="0" fontId="56" fillId="0" borderId="135" xfId="54" applyFont="1" applyBorder="1" applyAlignment="1">
      <alignment horizontal="center" vertical="justify"/>
    </xf>
    <xf numFmtId="0" fontId="56" fillId="0" borderId="137" xfId="54" applyFont="1" applyBorder="1" applyAlignment="1">
      <alignment horizontal="center" vertical="justify"/>
    </xf>
    <xf numFmtId="0" fontId="56" fillId="0" borderId="17" xfId="54" applyFont="1" applyBorder="1" applyAlignment="1">
      <alignment horizontal="center" vertical="justify"/>
    </xf>
    <xf numFmtId="0" fontId="56" fillId="0" borderId="136" xfId="54" applyFont="1" applyBorder="1" applyAlignment="1">
      <alignment horizontal="center" vertical="justify"/>
    </xf>
    <xf numFmtId="0" fontId="56" fillId="0" borderId="138" xfId="54" applyFont="1" applyBorder="1" applyAlignment="1">
      <alignment horizontal="center" vertical="justify"/>
    </xf>
    <xf numFmtId="0" fontId="56" fillId="0" borderId="104" xfId="54" applyFont="1" applyBorder="1" applyAlignment="1">
      <alignment horizontal="center" vertical="justify"/>
    </xf>
    <xf numFmtId="0" fontId="57" fillId="0" borderId="3" xfId="54" applyFont="1" applyBorder="1" applyAlignment="1">
      <alignment horizontal="center"/>
    </xf>
    <xf numFmtId="0" fontId="57" fillId="0" borderId="2" xfId="54" applyFont="1" applyBorder="1" applyAlignment="1">
      <alignment horizontal="center"/>
    </xf>
    <xf numFmtId="0" fontId="57" fillId="0" borderId="1" xfId="54" applyFont="1" applyBorder="1" applyAlignment="1">
      <alignment horizontal="center"/>
    </xf>
    <xf numFmtId="0" fontId="56" fillId="0" borderId="140" xfId="54" applyFont="1" applyBorder="1" applyAlignment="1">
      <alignment horizontal="center" vertical="justify"/>
    </xf>
    <xf numFmtId="0" fontId="56" fillId="0" borderId="129" xfId="54" applyFont="1" applyBorder="1" applyAlignment="1">
      <alignment horizontal="center" vertical="justify"/>
    </xf>
    <xf numFmtId="0" fontId="56" fillId="0" borderId="72" xfId="54" applyFont="1" applyBorder="1" applyAlignment="1">
      <alignment horizontal="center" vertical="justify"/>
    </xf>
    <xf numFmtId="0" fontId="56" fillId="0" borderId="86" xfId="54" applyFont="1" applyBorder="1" applyAlignment="1">
      <alignment horizontal="center" vertical="justify"/>
    </xf>
    <xf numFmtId="0" fontId="56" fillId="0" borderId="141" xfId="54" applyFont="1" applyBorder="1" applyAlignment="1">
      <alignment horizontal="center" vertical="justify"/>
    </xf>
    <xf numFmtId="0" fontId="56" fillId="0" borderId="73" xfId="54" applyFont="1" applyBorder="1" applyAlignment="1">
      <alignment horizontal="center" vertical="justify"/>
    </xf>
    <xf numFmtId="0" fontId="58" fillId="0" borderId="0" xfId="58" applyFont="1" applyAlignment="1">
      <alignment horizontal="left" wrapText="1"/>
    </xf>
    <xf numFmtId="0" fontId="59" fillId="0" borderId="0" xfId="54" applyFont="1" applyAlignment="1">
      <alignment horizontal="justify" vertical="center"/>
    </xf>
    <xf numFmtId="0" fontId="10" fillId="0" borderId="0" xfId="54" applyFont="1" applyAlignment="1">
      <alignment horizontal="left" vertical="top" wrapText="1"/>
    </xf>
    <xf numFmtId="0" fontId="10" fillId="0" borderId="0" xfId="54" applyFont="1" applyAlignment="1">
      <alignment horizontal="left" vertical="top"/>
    </xf>
    <xf numFmtId="0" fontId="10" fillId="12" borderId="98" xfId="54" applyFont="1" applyFill="1" applyBorder="1" applyAlignment="1">
      <alignment horizontal="center"/>
    </xf>
    <xf numFmtId="0" fontId="10" fillId="12" borderId="99" xfId="54" applyFont="1" applyFill="1" applyBorder="1" applyAlignment="1">
      <alignment horizontal="center"/>
    </xf>
    <xf numFmtId="0" fontId="10" fillId="12" borderId="3" xfId="54" applyFont="1" applyFill="1" applyBorder="1" applyAlignment="1">
      <alignment horizontal="center"/>
    </xf>
    <xf numFmtId="0" fontId="10" fillId="12" borderId="2" xfId="54" applyFont="1" applyFill="1" applyBorder="1" applyAlignment="1">
      <alignment horizontal="center"/>
    </xf>
    <xf numFmtId="0" fontId="10" fillId="12" borderId="1" xfId="54" applyFont="1" applyFill="1" applyBorder="1" applyAlignment="1">
      <alignment horizontal="center"/>
    </xf>
    <xf numFmtId="0" fontId="16" fillId="3" borderId="8" xfId="7" applyFont="1" applyFill="1" applyBorder="1" applyAlignment="1">
      <alignment horizontal="center" vertical="center"/>
    </xf>
    <xf numFmtId="0" fontId="16" fillId="3" borderId="111" xfId="7" applyFont="1" applyFill="1" applyBorder="1" applyAlignment="1">
      <alignment horizontal="center" vertical="center"/>
    </xf>
    <xf numFmtId="0" fontId="44" fillId="0" borderId="111" xfId="48" applyFont="1" applyBorder="1" applyAlignment="1">
      <alignment horizontal="center" vertical="center" wrapText="1"/>
    </xf>
    <xf numFmtId="0" fontId="44" fillId="2" borderId="122" xfId="48" applyFont="1" applyFill="1" applyBorder="1" applyAlignment="1">
      <alignment horizontal="center" vertical="center" wrapText="1"/>
    </xf>
    <xf numFmtId="0" fontId="44" fillId="2" borderId="120" xfId="48" applyFont="1" applyFill="1" applyBorder="1" applyAlignment="1">
      <alignment horizontal="center" vertical="center" wrapText="1"/>
    </xf>
    <xf numFmtId="0" fontId="44" fillId="2" borderId="123" xfId="48" applyFont="1" applyFill="1" applyBorder="1" applyAlignment="1">
      <alignment horizontal="center" vertical="center" wrapText="1"/>
    </xf>
    <xf numFmtId="0" fontId="44" fillId="2" borderId="134" xfId="48" applyFont="1" applyFill="1" applyBorder="1" applyAlignment="1">
      <alignment horizontal="center" vertical="center" wrapText="1"/>
    </xf>
    <xf numFmtId="0" fontId="44" fillId="2" borderId="0" xfId="48" applyFont="1" applyFill="1" applyAlignment="1">
      <alignment horizontal="center" vertical="center" wrapText="1"/>
    </xf>
    <xf numFmtId="0" fontId="44" fillId="2" borderId="10" xfId="48" applyFont="1" applyFill="1" applyBorder="1" applyAlignment="1">
      <alignment horizontal="center" vertical="center" wrapText="1"/>
    </xf>
    <xf numFmtId="0" fontId="44" fillId="2" borderId="11" xfId="48" applyFont="1" applyFill="1" applyBorder="1" applyAlignment="1">
      <alignment horizontal="center" vertical="center" wrapText="1"/>
    </xf>
    <xf numFmtId="0" fontId="44" fillId="2" borderId="7" xfId="48" applyFont="1" applyFill="1" applyBorder="1" applyAlignment="1">
      <alignment horizontal="center" vertical="center" wrapText="1"/>
    </xf>
    <xf numFmtId="0" fontId="44" fillId="2" borderId="12" xfId="48" applyFont="1" applyFill="1" applyBorder="1" applyAlignment="1">
      <alignment horizontal="center" vertical="center" wrapText="1"/>
    </xf>
    <xf numFmtId="0" fontId="37" fillId="2" borderId="115" xfId="41" applyFont="1" applyFill="1" applyBorder="1" applyAlignment="1">
      <alignment horizontal="right" vertical="center" wrapText="1"/>
    </xf>
    <xf numFmtId="0" fontId="37" fillId="2" borderId="116" xfId="41" applyFont="1" applyFill="1" applyBorder="1" applyAlignment="1">
      <alignment horizontal="right" vertical="center" wrapText="1"/>
    </xf>
    <xf numFmtId="182" fontId="36" fillId="2" borderId="116" xfId="18" applyNumberFormat="1" applyFont="1" applyFill="1" applyBorder="1" applyAlignment="1">
      <alignment horizontal="center" vertical="center" wrapText="1"/>
    </xf>
    <xf numFmtId="182" fontId="36" fillId="2" borderId="117" xfId="18" applyNumberFormat="1" applyFont="1" applyFill="1" applyBorder="1" applyAlignment="1">
      <alignment horizontal="center" vertical="center" wrapText="1"/>
    </xf>
    <xf numFmtId="0" fontId="43" fillId="2" borderId="3" xfId="41" applyFont="1" applyFill="1" applyBorder="1" applyAlignment="1">
      <alignment horizontal="center" vertical="center" wrapText="1"/>
    </xf>
    <xf numFmtId="0" fontId="43" fillId="2" borderId="2" xfId="41" applyFont="1" applyFill="1" applyBorder="1" applyAlignment="1">
      <alignment horizontal="center" vertical="center" wrapText="1"/>
    </xf>
    <xf numFmtId="0" fontId="43" fillId="2" borderId="1" xfId="41" applyFont="1" applyFill="1" applyBorder="1" applyAlignment="1">
      <alignment horizontal="center" vertical="center" wrapText="1"/>
    </xf>
    <xf numFmtId="0" fontId="37" fillId="2" borderId="113" xfId="41" applyFont="1" applyFill="1" applyBorder="1" applyAlignment="1">
      <alignment horizontal="right" vertical="center" wrapText="1"/>
    </xf>
    <xf numFmtId="0" fontId="37" fillId="2" borderId="111" xfId="41" applyFont="1" applyFill="1" applyBorder="1" applyAlignment="1">
      <alignment horizontal="right" vertical="center" wrapText="1"/>
    </xf>
    <xf numFmtId="182" fontId="37" fillId="2" borderId="111" xfId="18" applyNumberFormat="1" applyFont="1" applyFill="1" applyBorder="1" applyAlignment="1">
      <alignment horizontal="center" vertical="center" wrapText="1"/>
    </xf>
    <xf numFmtId="182" fontId="37" fillId="2" borderId="112" xfId="18" applyNumberFormat="1" applyFont="1" applyFill="1" applyBorder="1" applyAlignment="1">
      <alignment horizontal="center" vertical="center" wrapText="1"/>
    </xf>
    <xf numFmtId="0" fontId="37" fillId="2" borderId="118" xfId="41" applyFont="1" applyFill="1" applyBorder="1" applyAlignment="1">
      <alignment horizontal="right" vertical="center" wrapText="1"/>
    </xf>
    <xf numFmtId="0" fontId="37" fillId="2" borderId="119" xfId="41" applyFont="1" applyFill="1" applyBorder="1" applyAlignment="1">
      <alignment horizontal="right" vertical="center" wrapText="1"/>
    </xf>
    <xf numFmtId="0" fontId="37" fillId="2" borderId="110" xfId="41" applyFont="1" applyFill="1" applyBorder="1" applyAlignment="1">
      <alignment horizontal="right" vertical="center" wrapText="1"/>
    </xf>
    <xf numFmtId="182" fontId="37" fillId="2" borderId="109" xfId="18" applyNumberFormat="1" applyFont="1" applyFill="1" applyBorder="1" applyAlignment="1">
      <alignment horizontal="center" vertical="center" wrapText="1"/>
    </xf>
    <xf numFmtId="182" fontId="37" fillId="2" borderId="114" xfId="18" applyNumberFormat="1" applyFont="1" applyFill="1" applyBorder="1" applyAlignment="1">
      <alignment horizontal="center" vertical="center" wrapText="1"/>
    </xf>
    <xf numFmtId="2" fontId="37" fillId="2" borderId="111" xfId="56" applyNumberFormat="1" applyFont="1" applyFill="1" applyBorder="1" applyAlignment="1">
      <alignment horizontal="center" vertical="center" wrapText="1"/>
    </xf>
    <xf numFmtId="182" fontId="36" fillId="2" borderId="116" xfId="18" applyNumberFormat="1" applyFont="1" applyFill="1" applyBorder="1" applyAlignment="1">
      <alignment horizontal="right" vertical="center" wrapText="1"/>
    </xf>
    <xf numFmtId="182" fontId="36" fillId="2" borderId="117" xfId="18" applyNumberFormat="1" applyFont="1" applyFill="1" applyBorder="1" applyAlignment="1">
      <alignment horizontal="right" vertical="center" wrapText="1"/>
    </xf>
    <xf numFmtId="0" fontId="36" fillId="2" borderId="87" xfId="41" applyFont="1" applyFill="1" applyBorder="1" applyAlignment="1">
      <alignment horizontal="center" vertical="center" wrapText="1"/>
    </xf>
    <xf numFmtId="179" fontId="36" fillId="2" borderId="87" xfId="41" applyNumberFormat="1" applyFont="1" applyFill="1" applyBorder="1" applyAlignment="1">
      <alignment horizontal="center" vertical="center" wrapText="1"/>
    </xf>
    <xf numFmtId="179" fontId="36" fillId="2" borderId="108" xfId="41" applyNumberFormat="1" applyFont="1" applyFill="1" applyBorder="1" applyAlignment="1">
      <alignment horizontal="center" vertical="center" wrapText="1"/>
    </xf>
    <xf numFmtId="0" fontId="35" fillId="2" borderId="109" xfId="41" applyFont="1" applyFill="1" applyBorder="1" applyAlignment="1">
      <alignment horizontal="center"/>
    </xf>
    <xf numFmtId="0" fontId="35" fillId="2" borderId="110" xfId="41" applyFont="1" applyFill="1" applyBorder="1" applyAlignment="1">
      <alignment horizontal="center"/>
    </xf>
    <xf numFmtId="9" fontId="36" fillId="2" borderId="111" xfId="41" applyNumberFormat="1" applyFont="1" applyFill="1" applyBorder="1" applyAlignment="1">
      <alignment horizontal="center" vertical="center" wrapText="1"/>
    </xf>
    <xf numFmtId="0" fontId="36" fillId="2" borderId="111" xfId="41" applyFont="1" applyFill="1" applyBorder="1" applyAlignment="1">
      <alignment horizontal="center" vertical="center" wrapText="1"/>
    </xf>
    <xf numFmtId="179" fontId="36" fillId="2" borderId="111" xfId="41" applyNumberFormat="1" applyFont="1" applyFill="1" applyBorder="1" applyAlignment="1">
      <alignment horizontal="right" wrapText="1"/>
    </xf>
    <xf numFmtId="179" fontId="36" fillId="2" borderId="112" xfId="41" applyNumberFormat="1" applyFont="1" applyFill="1" applyBorder="1" applyAlignment="1">
      <alignment horizontal="right" wrapText="1"/>
    </xf>
    <xf numFmtId="182" fontId="37" fillId="2" borderId="111" xfId="18" applyNumberFormat="1" applyFont="1" applyFill="1" applyBorder="1" applyAlignment="1">
      <alignment horizontal="right" vertical="center" wrapText="1"/>
    </xf>
    <xf numFmtId="182" fontId="37" fillId="2" borderId="112" xfId="18" applyNumberFormat="1" applyFont="1" applyFill="1" applyBorder="1" applyAlignment="1">
      <alignment horizontal="right" vertical="center" wrapText="1"/>
    </xf>
    <xf numFmtId="10" fontId="37" fillId="2" borderId="111" xfId="1" applyNumberFormat="1" applyFont="1" applyFill="1" applyBorder="1" applyAlignment="1">
      <alignment horizontal="right" vertical="center" wrapText="1"/>
    </xf>
    <xf numFmtId="10" fontId="37" fillId="2" borderId="112" xfId="1" applyNumberFormat="1" applyFont="1" applyFill="1" applyBorder="1" applyAlignment="1">
      <alignment horizontal="right" vertical="center" wrapText="1"/>
    </xf>
    <xf numFmtId="9" fontId="37" fillId="2" borderId="111" xfId="42" applyFont="1" applyFill="1" applyBorder="1" applyAlignment="1">
      <alignment horizontal="center" vertical="center" wrapText="1"/>
    </xf>
    <xf numFmtId="2" fontId="37" fillId="2" borderId="111" xfId="41" applyNumberFormat="1" applyFont="1" applyFill="1" applyBorder="1" applyAlignment="1">
      <alignment horizontal="center" vertical="center" wrapText="1"/>
    </xf>
    <xf numFmtId="0" fontId="42" fillId="2" borderId="3" xfId="41" applyFont="1" applyFill="1" applyBorder="1" applyAlignment="1">
      <alignment horizontal="center" vertical="center" wrapText="1"/>
    </xf>
    <xf numFmtId="0" fontId="42" fillId="2" borderId="2" xfId="41" applyFont="1" applyFill="1" applyBorder="1" applyAlignment="1">
      <alignment horizontal="center" vertical="center" wrapText="1"/>
    </xf>
    <xf numFmtId="0" fontId="42" fillId="2" borderId="1" xfId="41" applyFont="1" applyFill="1" applyBorder="1" applyAlignment="1">
      <alignment horizontal="center" vertical="center" wrapText="1"/>
    </xf>
    <xf numFmtId="0" fontId="41" fillId="0" borderId="3" xfId="41" applyFont="1" applyBorder="1" applyAlignment="1">
      <alignment horizontal="center"/>
    </xf>
    <xf numFmtId="0" fontId="9" fillId="0" borderId="2" xfId="41" applyBorder="1" applyAlignment="1">
      <alignment wrapText="1"/>
    </xf>
    <xf numFmtId="0" fontId="40" fillId="0" borderId="22" xfId="41" applyFont="1" applyBorder="1" applyAlignment="1">
      <alignment horizontal="right"/>
    </xf>
    <xf numFmtId="0" fontId="9" fillId="0" borderId="22" xfId="41" applyBorder="1" applyAlignment="1">
      <alignment wrapText="1"/>
    </xf>
    <xf numFmtId="0" fontId="9" fillId="0" borderId="89" xfId="41" applyBorder="1" applyAlignment="1">
      <alignment wrapText="1"/>
    </xf>
    <xf numFmtId="0" fontId="40" fillId="0" borderId="129" xfId="41" applyFont="1" applyBorder="1" applyAlignment="1">
      <alignment horizontal="left"/>
    </xf>
    <xf numFmtId="0" fontId="9" fillId="0" borderId="72" xfId="41" applyBorder="1" applyAlignment="1">
      <alignment wrapText="1"/>
    </xf>
    <xf numFmtId="0" fontId="9" fillId="0" borderId="73" xfId="41" applyBorder="1" applyAlignment="1">
      <alignment wrapText="1"/>
    </xf>
    <xf numFmtId="0" fontId="38" fillId="0" borderId="109" xfId="41" applyFont="1" applyBorder="1" applyAlignment="1">
      <alignment horizontal="left"/>
    </xf>
    <xf numFmtId="0" fontId="9" fillId="0" borderId="119" xfId="41" applyBorder="1" applyAlignment="1">
      <alignment wrapText="1"/>
    </xf>
    <xf numFmtId="0" fontId="9" fillId="0" borderId="110" xfId="41" applyBorder="1" applyAlignment="1">
      <alignment wrapText="1"/>
    </xf>
    <xf numFmtId="0" fontId="38" fillId="0" borderId="119" xfId="41" applyFont="1" applyBorder="1" applyAlignment="1">
      <alignment horizontal="left"/>
    </xf>
    <xf numFmtId="0" fontId="38" fillId="0" borderId="110" xfId="41" applyFont="1" applyBorder="1" applyAlignment="1">
      <alignment horizontal="left"/>
    </xf>
    <xf numFmtId="0" fontId="40" fillId="0" borderId="65" xfId="41" applyFont="1" applyBorder="1" applyAlignment="1">
      <alignment horizontal="left" wrapText="1"/>
    </xf>
    <xf numFmtId="0" fontId="40" fillId="0" borderId="2" xfId="41" applyFont="1" applyBorder="1" applyAlignment="1">
      <alignment horizontal="right"/>
    </xf>
    <xf numFmtId="0" fontId="9" fillId="0" borderId="90" xfId="41" applyBorder="1" applyAlignment="1">
      <alignment wrapText="1"/>
    </xf>
    <xf numFmtId="0" fontId="38" fillId="0" borderId="109" xfId="41" applyFont="1" applyBorder="1" applyAlignment="1">
      <alignment horizontal="justify" wrapText="1"/>
    </xf>
    <xf numFmtId="0" fontId="9" fillId="0" borderId="119" xfId="41" applyBorder="1" applyAlignment="1">
      <alignment horizontal="justify" wrapText="1"/>
    </xf>
    <xf numFmtId="0" fontId="9" fillId="0" borderId="110" xfId="41" applyBorder="1" applyAlignment="1">
      <alignment horizontal="justify" wrapText="1"/>
    </xf>
    <xf numFmtId="0" fontId="9" fillId="0" borderId="22" xfId="41" applyBorder="1" applyAlignment="1">
      <alignment horizontal="right" wrapText="1"/>
    </xf>
    <xf numFmtId="0" fontId="9" fillId="0" borderId="89" xfId="41" applyBorder="1" applyAlignment="1">
      <alignment horizontal="right" wrapText="1"/>
    </xf>
    <xf numFmtId="0" fontId="40" fillId="0" borderId="67" xfId="41" applyFont="1" applyBorder="1" applyAlignment="1">
      <alignment horizontal="center" vertical="center" wrapText="1"/>
    </xf>
    <xf numFmtId="0" fontId="40" fillId="0" borderId="68" xfId="41" applyFont="1" applyBorder="1" applyAlignment="1">
      <alignment horizontal="center" vertical="center" wrapText="1"/>
    </xf>
    <xf numFmtId="0" fontId="40" fillId="0" borderId="69" xfId="41" applyFont="1" applyBorder="1" applyAlignment="1">
      <alignment horizontal="center" vertical="center" wrapText="1"/>
    </xf>
    <xf numFmtId="0" fontId="40" fillId="0" borderId="125" xfId="41" applyFont="1" applyBorder="1" applyAlignment="1">
      <alignment horizontal="left"/>
    </xf>
    <xf numFmtId="0" fontId="9" fillId="0" borderId="68" xfId="41" applyBorder="1" applyAlignment="1">
      <alignment wrapText="1"/>
    </xf>
    <xf numFmtId="0" fontId="9" fillId="0" borderId="69" xfId="41" applyBorder="1" applyAlignment="1">
      <alignment wrapText="1"/>
    </xf>
    <xf numFmtId="0" fontId="16" fillId="3" borderId="8" xfId="11" applyFont="1" applyFill="1" applyBorder="1" applyAlignment="1">
      <alignment horizontal="center" vertical="center"/>
    </xf>
    <xf numFmtId="4" fontId="21" fillId="0" borderId="50" xfId="14" applyNumberFormat="1" applyFont="1" applyBorder="1" applyAlignment="1">
      <alignment horizontal="left"/>
    </xf>
    <xf numFmtId="4" fontId="21" fillId="0" borderId="51" xfId="14" applyNumberFormat="1" applyFont="1" applyBorder="1" applyAlignment="1">
      <alignment horizontal="left"/>
    </xf>
    <xf numFmtId="4" fontId="21" fillId="0" borderId="52" xfId="14" applyNumberFormat="1" applyFont="1" applyBorder="1" applyAlignment="1">
      <alignment horizontal="left"/>
    </xf>
    <xf numFmtId="4" fontId="22" fillId="3" borderId="23" xfId="14" applyNumberFormat="1" applyFont="1" applyFill="1" applyBorder="1" applyAlignment="1">
      <alignment horizontal="center"/>
    </xf>
    <xf numFmtId="4" fontId="20" fillId="0" borderId="0" xfId="14" applyNumberFormat="1" applyFont="1" applyAlignment="1">
      <alignment horizontal="left"/>
    </xf>
    <xf numFmtId="4" fontId="21" fillId="0" borderId="24" xfId="14" applyNumberFormat="1" applyFont="1" applyBorder="1" applyAlignment="1">
      <alignment horizontal="center"/>
    </xf>
    <xf numFmtId="4" fontId="21" fillId="0" borderId="25" xfId="14" applyNumberFormat="1" applyFont="1" applyBorder="1" applyAlignment="1">
      <alignment horizontal="center"/>
    </xf>
    <xf numFmtId="4" fontId="21" fillId="0" borderId="27" xfId="14" applyNumberFormat="1" applyFont="1" applyBorder="1" applyAlignment="1">
      <alignment horizontal="center"/>
    </xf>
    <xf numFmtId="4" fontId="21" fillId="0" borderId="28" xfId="14" applyNumberFormat="1" applyFont="1" applyBorder="1" applyAlignment="1">
      <alignment horizontal="center"/>
    </xf>
    <xf numFmtId="4" fontId="21" fillId="0" borderId="30" xfId="14" applyNumberFormat="1" applyFont="1" applyBorder="1" applyAlignment="1">
      <alignment horizontal="center"/>
    </xf>
    <xf numFmtId="4" fontId="21" fillId="0" borderId="31" xfId="14" applyNumberFormat="1" applyFont="1" applyBorder="1" applyAlignment="1">
      <alignment horizontal="center"/>
    </xf>
    <xf numFmtId="4" fontId="24" fillId="3" borderId="23" xfId="14" applyNumberFormat="1" applyFont="1" applyFill="1" applyBorder="1" applyAlignment="1">
      <alignment horizontal="center"/>
    </xf>
    <xf numFmtId="4" fontId="21" fillId="0" borderId="47" xfId="14" applyNumberFormat="1" applyFont="1" applyBorder="1" applyAlignment="1">
      <alignment horizontal="center"/>
    </xf>
    <xf numFmtId="4" fontId="21" fillId="0" borderId="48" xfId="14" applyNumberFormat="1" applyFont="1" applyBorder="1" applyAlignment="1">
      <alignment horizontal="center"/>
    </xf>
    <xf numFmtId="4" fontId="21" fillId="0" borderId="49" xfId="14" applyNumberFormat="1" applyFont="1" applyBorder="1" applyAlignment="1">
      <alignment horizontal="center"/>
    </xf>
    <xf numFmtId="4" fontId="21" fillId="0" borderId="50" xfId="14" applyNumberFormat="1" applyFont="1" applyBorder="1" applyAlignment="1">
      <alignment horizontal="left" wrapText="1"/>
    </xf>
    <xf numFmtId="4" fontId="21" fillId="0" borderId="51" xfId="14" applyNumberFormat="1" applyFont="1" applyBorder="1" applyAlignment="1">
      <alignment horizontal="left" wrapText="1"/>
    </xf>
    <xf numFmtId="4" fontId="21" fillId="0" borderId="52" xfId="14" applyNumberFormat="1" applyFont="1" applyBorder="1" applyAlignment="1">
      <alignment horizontal="left" wrapText="1"/>
    </xf>
    <xf numFmtId="4" fontId="19" fillId="3" borderId="23" xfId="14" applyNumberFormat="1" applyFont="1" applyFill="1" applyBorder="1" applyAlignment="1">
      <alignment horizontal="center"/>
    </xf>
    <xf numFmtId="4" fontId="20" fillId="0" borderId="33" xfId="14" applyNumberFormat="1" applyFont="1" applyBorder="1" applyAlignment="1">
      <alignment horizontal="center" vertical="center"/>
    </xf>
    <xf numFmtId="4" fontId="20" fillId="0" borderId="34" xfId="14" applyNumberFormat="1" applyFont="1" applyBorder="1" applyAlignment="1">
      <alignment horizontal="center" vertical="center"/>
    </xf>
    <xf numFmtId="4" fontId="21" fillId="0" borderId="56" xfId="14" applyNumberFormat="1" applyFont="1" applyBorder="1" applyAlignment="1">
      <alignment horizontal="center"/>
    </xf>
    <xf numFmtId="4" fontId="21" fillId="0" borderId="57" xfId="14" applyNumberFormat="1" applyFont="1" applyBorder="1" applyAlignment="1">
      <alignment horizontal="center"/>
    </xf>
    <xf numFmtId="4" fontId="21" fillId="0" borderId="58" xfId="14" applyNumberFormat="1" applyFont="1" applyBorder="1" applyAlignment="1">
      <alignment horizontal="center"/>
    </xf>
    <xf numFmtId="0" fontId="19" fillId="6" borderId="95" xfId="23" applyFont="1" applyFill="1" applyBorder="1" applyAlignment="1">
      <alignment horizontal="center"/>
    </xf>
    <xf numFmtId="0" fontId="19" fillId="6" borderId="96" xfId="23" applyFont="1" applyFill="1" applyBorder="1" applyAlignment="1">
      <alignment horizontal="center"/>
    </xf>
    <xf numFmtId="0" fontId="19" fillId="6" borderId="97" xfId="23" applyFont="1" applyFill="1" applyBorder="1" applyAlignment="1">
      <alignment horizontal="center"/>
    </xf>
    <xf numFmtId="0" fontId="12" fillId="0" borderId="155" xfId="0" applyFont="1" applyBorder="1" applyAlignment="1">
      <alignment horizontal="center" vertical="top" wrapText="1"/>
    </xf>
    <xf numFmtId="4" fontId="12" fillId="0" borderId="155" xfId="0" applyNumberFormat="1" applyFont="1" applyBorder="1" applyAlignment="1">
      <alignment horizontal="center" vertical="center" wrapText="1"/>
    </xf>
    <xf numFmtId="164" fontId="12" fillId="0" borderId="155" xfId="0" applyNumberFormat="1" applyFont="1" applyBorder="1" applyAlignment="1">
      <alignment horizontal="center" vertical="center" wrapText="1"/>
    </xf>
    <xf numFmtId="0" fontId="12" fillId="0" borderId="154" xfId="0" applyFont="1" applyBorder="1" applyAlignment="1">
      <alignment horizontal="center" vertical="center" wrapText="1"/>
    </xf>
    <xf numFmtId="165" fontId="10" fillId="0" borderId="70" xfId="1" applyNumberFormat="1" applyFont="1" applyBorder="1" applyAlignment="1">
      <alignment horizontal="center" vertical="center" wrapText="1"/>
    </xf>
    <xf numFmtId="0" fontId="10" fillId="0" borderId="70" xfId="0" applyFont="1" applyBorder="1" applyAlignment="1">
      <alignment horizontal="center" vertical="center" wrapText="1"/>
    </xf>
    <xf numFmtId="164" fontId="10" fillId="0" borderId="70" xfId="0" applyNumberFormat="1" applyFont="1" applyBorder="1" applyAlignment="1">
      <alignment horizontal="center" vertical="center" wrapText="1"/>
    </xf>
    <xf numFmtId="0" fontId="10" fillId="0" borderId="70" xfId="0" applyFont="1" applyBorder="1" applyAlignment="1">
      <alignment horizontal="center" wrapText="1"/>
    </xf>
    <xf numFmtId="0" fontId="12" fillId="0" borderId="153" xfId="0" applyFont="1" applyBorder="1" applyAlignment="1">
      <alignment horizontal="center" vertical="top" wrapText="1"/>
    </xf>
    <xf numFmtId="4" fontId="12" fillId="0" borderId="153" xfId="0" applyNumberFormat="1" applyFont="1" applyBorder="1" applyAlignment="1">
      <alignment horizontal="center" vertical="center" wrapText="1"/>
    </xf>
    <xf numFmtId="164" fontId="12" fillId="0" borderId="153" xfId="0" applyNumberFormat="1" applyFont="1" applyBorder="1" applyAlignment="1">
      <alignment horizontal="center" vertical="center" wrapText="1"/>
    </xf>
    <xf numFmtId="0" fontId="12" fillId="0" borderId="153" xfId="0" applyFont="1" applyBorder="1" applyAlignment="1">
      <alignment horizontal="center" vertical="center" wrapText="1"/>
    </xf>
    <xf numFmtId="0" fontId="12" fillId="0" borderId="153" xfId="0" applyFont="1" applyBorder="1" applyAlignment="1">
      <alignment horizontal="left" vertical="top" wrapText="1"/>
    </xf>
    <xf numFmtId="0" fontId="13" fillId="0" borderId="17" xfId="0" applyFont="1" applyBorder="1" applyAlignment="1">
      <alignment horizontal="center" vertical="center" wrapText="1"/>
    </xf>
    <xf numFmtId="0" fontId="13" fillId="0" borderId="17" xfId="0" applyFont="1" applyBorder="1" applyAlignment="1">
      <alignment horizontal="left" vertical="top" wrapText="1"/>
    </xf>
    <xf numFmtId="0" fontId="12" fillId="0" borderId="17" xfId="0" applyFont="1" applyBorder="1" applyAlignment="1">
      <alignment horizontal="center" vertical="top" wrapText="1"/>
    </xf>
    <xf numFmtId="4" fontId="12" fillId="0" borderId="17" xfId="0" applyNumberFormat="1" applyFont="1" applyBorder="1" applyAlignment="1">
      <alignment horizontal="center" vertical="center" wrapText="1"/>
    </xf>
    <xf numFmtId="164" fontId="12" fillId="0" borderId="17" xfId="0" applyNumberFormat="1" applyFont="1" applyBorder="1" applyAlignment="1">
      <alignment horizontal="center" vertical="center" wrapText="1"/>
    </xf>
    <xf numFmtId="0" fontId="12" fillId="0" borderId="133" xfId="0" applyFont="1" applyBorder="1" applyAlignment="1">
      <alignment horizontal="center" vertical="center" wrapText="1"/>
    </xf>
    <xf numFmtId="0" fontId="12" fillId="0" borderId="133" xfId="0" applyFont="1" applyBorder="1" applyAlignment="1">
      <alignment horizontal="left" vertical="top" wrapText="1"/>
    </xf>
    <xf numFmtId="0" fontId="12" fillId="0" borderId="133" xfId="0" applyFont="1" applyBorder="1" applyAlignment="1">
      <alignment horizontal="center" vertical="top" wrapText="1"/>
    </xf>
    <xf numFmtId="4" fontId="12" fillId="0" borderId="133" xfId="0" applyNumberFormat="1" applyFont="1" applyBorder="1" applyAlignment="1">
      <alignment horizontal="center" vertical="center" wrapText="1"/>
    </xf>
    <xf numFmtId="164" fontId="12" fillId="0" borderId="133" xfId="0" applyNumberFormat="1" applyFont="1" applyBorder="1" applyAlignment="1">
      <alignment horizontal="center" vertical="center" wrapText="1"/>
    </xf>
    <xf numFmtId="0" fontId="11" fillId="0" borderId="153" xfId="0" applyFont="1" applyBorder="1" applyAlignment="1">
      <alignment horizontal="justify" vertical="center" wrapText="1"/>
    </xf>
    <xf numFmtId="0" fontId="11" fillId="0" borderId="153" xfId="0" applyFont="1" applyBorder="1" applyAlignment="1">
      <alignment horizontal="center" vertical="center" wrapText="1"/>
    </xf>
    <xf numFmtId="0" fontId="0" fillId="0" borderId="153" xfId="7" applyNumberFormat="1" applyFont="1" applyBorder="1" applyAlignment="1">
      <alignment horizontal="justify" vertical="center"/>
    </xf>
    <xf numFmtId="0" fontId="12" fillId="0" borderId="155" xfId="0" applyFont="1" applyBorder="1" applyAlignment="1">
      <alignment horizontal="justify" vertical="top" wrapText="1"/>
    </xf>
    <xf numFmtId="0" fontId="12" fillId="0" borderId="153" xfId="0" applyFont="1" applyBorder="1" applyAlignment="1">
      <alignment horizontal="justify" vertical="top" wrapText="1"/>
    </xf>
    <xf numFmtId="0" fontId="10" fillId="5" borderId="3" xfId="0" applyFont="1" applyFill="1" applyBorder="1" applyAlignment="1">
      <alignment horizontal="right" wrapText="1"/>
    </xf>
    <xf numFmtId="0" fontId="10" fillId="5" borderId="2" xfId="0" applyFont="1" applyFill="1" applyBorder="1" applyAlignment="1">
      <alignment horizontal="right" wrapText="1"/>
    </xf>
    <xf numFmtId="0" fontId="10" fillId="5" borderId="1" xfId="0" applyFont="1" applyFill="1" applyBorder="1" applyAlignment="1">
      <alignment horizontal="right" wrapText="1"/>
    </xf>
    <xf numFmtId="0" fontId="10" fillId="5" borderId="18" xfId="0" applyFont="1" applyFill="1" applyBorder="1" applyAlignment="1">
      <alignment horizontal="right" wrapText="1"/>
    </xf>
    <xf numFmtId="0" fontId="10" fillId="5" borderId="0" xfId="0" applyFont="1" applyFill="1" applyBorder="1" applyAlignment="1">
      <alignment horizontal="right" wrapText="1"/>
    </xf>
    <xf numFmtId="0" fontId="10" fillId="5" borderId="16" xfId="0" applyFont="1" applyFill="1" applyBorder="1" applyAlignment="1">
      <alignment horizontal="right" wrapText="1"/>
    </xf>
    <xf numFmtId="165" fontId="10" fillId="5" borderId="70" xfId="1" applyNumberFormat="1" applyFont="1" applyFill="1" applyBorder="1" applyAlignment="1">
      <alignment horizontal="center" vertical="center" wrapText="1"/>
    </xf>
    <xf numFmtId="0" fontId="10" fillId="5" borderId="3" xfId="0" applyFont="1" applyFill="1" applyBorder="1" applyAlignment="1">
      <alignment horizontal="right" vertical="center" wrapText="1"/>
    </xf>
    <xf numFmtId="0" fontId="10" fillId="5" borderId="2" xfId="0" applyFont="1" applyFill="1" applyBorder="1" applyAlignment="1">
      <alignment horizontal="right" vertical="center" wrapText="1"/>
    </xf>
    <xf numFmtId="164" fontId="10" fillId="5" borderId="1" xfId="0" applyNumberFormat="1" applyFont="1" applyFill="1" applyBorder="1" applyAlignment="1">
      <alignment horizontal="center" vertical="center" wrapText="1"/>
    </xf>
    <xf numFmtId="164" fontId="10" fillId="5" borderId="70" xfId="0" applyNumberFormat="1" applyFont="1" applyFill="1" applyBorder="1" applyAlignment="1">
      <alignment horizontal="center" vertical="center" wrapText="1"/>
    </xf>
    <xf numFmtId="0" fontId="10" fillId="5" borderId="3" xfId="0" applyFont="1" applyFill="1" applyBorder="1" applyAlignment="1">
      <alignment horizontal="center" wrapText="1"/>
    </xf>
    <xf numFmtId="0" fontId="10" fillId="5" borderId="2" xfId="0" applyFont="1" applyFill="1" applyBorder="1" applyAlignment="1">
      <alignment horizontal="center" wrapText="1"/>
    </xf>
    <xf numFmtId="0" fontId="10" fillId="5" borderId="1" xfId="0" applyFont="1" applyFill="1" applyBorder="1" applyAlignment="1">
      <alignment horizontal="center" wrapText="1"/>
    </xf>
    <xf numFmtId="44" fontId="9" fillId="0" borderId="0" xfId="18"/>
  </cellXfs>
  <cellStyles count="63">
    <cellStyle name="Hipervínculo" xfId="59" builtinId="8"/>
    <cellStyle name="Millares" xfId="56" builtinId="3"/>
    <cellStyle name="Millares [0] 3" xfId="45" xr:uid="{84B0AA36-5029-436B-BD4C-B1C7595F3D27}"/>
    <cellStyle name="Millares 2" xfId="6" xr:uid="{00000000-0005-0000-0000-000000000000}"/>
    <cellStyle name="Millares 2 2" xfId="26" xr:uid="{20611AB9-8E15-4DE9-9A5B-2DF445E66416}"/>
    <cellStyle name="Millares 2 2 2" xfId="8" xr:uid="{00000000-0005-0000-0000-000001000000}"/>
    <cellStyle name="Millares 2 2 2 2" xfId="28" xr:uid="{2A760925-ECA3-4464-B151-5BB430BC2D41}"/>
    <cellStyle name="Millares 3" xfId="21" xr:uid="{00000000-0005-0000-0000-000002000000}"/>
    <cellStyle name="Millares 3 2" xfId="37" xr:uid="{A6632AFD-94C7-4748-B370-D3192EBA8976}"/>
    <cellStyle name="Millares 4" xfId="51" xr:uid="{55DF7A5E-6E55-4CE1-B517-2BAE820BD32C}"/>
    <cellStyle name="Moneda" xfId="18" builtinId="4"/>
    <cellStyle name="Moneda [0] 2" xfId="44" xr:uid="{EA621860-AC67-4092-8952-1765C8933385}"/>
    <cellStyle name="Moneda [0] 3" xfId="50" xr:uid="{B3354CFD-C986-4D2F-B488-950BD91732CA}"/>
    <cellStyle name="Moneda [0] 4" xfId="43" xr:uid="{8C7B13E2-9FAE-458B-9976-65DE46D39B57}"/>
    <cellStyle name="Moneda 10 2" xfId="12" xr:uid="{00000000-0005-0000-0000-000004000000}"/>
    <cellStyle name="Moneda 10 2 2" xfId="32" xr:uid="{B6C2AD57-D9A8-4459-839B-FB59776CCFA9}"/>
    <cellStyle name="Moneda 2" xfId="5" xr:uid="{00000000-0005-0000-0000-000005000000}"/>
    <cellStyle name="Moneda 2 10 2" xfId="62" xr:uid="{7B0C2A86-9683-4C63-87AB-9BFE106D7EEF}"/>
    <cellStyle name="Moneda 2 2" xfId="9" xr:uid="{00000000-0005-0000-0000-000006000000}"/>
    <cellStyle name="Moneda 2 2 2" xfId="29" xr:uid="{9539BB27-76EF-4291-A909-1E15E7F04B26}"/>
    <cellStyle name="Moneda 2 2 6" xfId="40" xr:uid="{D6178070-B080-4298-A6FD-19E40AADDB6D}"/>
    <cellStyle name="Moneda 2 3" xfId="15" xr:uid="{00000000-0005-0000-0000-000007000000}"/>
    <cellStyle name="Moneda 2 3 2" xfId="33" xr:uid="{D7268AA6-0607-4D21-BD7B-786F32275ED9}"/>
    <cellStyle name="Moneda 2 4" xfId="25" xr:uid="{D427ECE6-B566-4FF9-9276-9A13C0BF0845}"/>
    <cellStyle name="Moneda 3" xfId="22" xr:uid="{00000000-0005-0000-0000-000008000000}"/>
    <cellStyle name="Moneda 3 2" xfId="10" xr:uid="{00000000-0005-0000-0000-000009000000}"/>
    <cellStyle name="Moneda 3 2 2" xfId="30" xr:uid="{390DD8E5-F82C-4568-9A6F-E185D018DDD8}"/>
    <cellStyle name="Moneda 3 3" xfId="38" xr:uid="{5DB3E22B-404B-4951-850F-FFC6FB96D4AB}"/>
    <cellStyle name="Moneda 4" xfId="35" xr:uid="{2718ECFA-8529-4D0E-97D5-3395A2B1E668}"/>
    <cellStyle name="Moneda 4 2" xfId="57" xr:uid="{9D51D63B-EB6C-4869-B607-6809CFB35625}"/>
    <cellStyle name="Moneda 5" xfId="53" xr:uid="{3A225719-4FB3-4606-8784-BF1D3B2B69FA}"/>
    <cellStyle name="Normal" xfId="0" builtinId="0"/>
    <cellStyle name="Normal 10" xfId="41" xr:uid="{B95FAC27-1F81-4D02-ACD9-0E264DC49711}"/>
    <cellStyle name="Normal 15" xfId="4" xr:uid="{00000000-0005-0000-0000-00000B000000}"/>
    <cellStyle name="Normal 2" xfId="3" xr:uid="{00000000-0005-0000-0000-00000C000000}"/>
    <cellStyle name="Normal 2 14" xfId="39" xr:uid="{231FDADB-ED75-4E6E-9213-D9012CEF0E54}"/>
    <cellStyle name="Normal 2 2" xfId="19" xr:uid="{00000000-0005-0000-0000-00000D000000}"/>
    <cellStyle name="Normal 2 2 2" xfId="58" xr:uid="{7CA8A900-DD93-43C2-876D-1CD2CA86F030}"/>
    <cellStyle name="Normal 2 2 2 2" xfId="54" xr:uid="{58303FE6-7747-4910-A57B-3ABAC616BC7B}"/>
    <cellStyle name="Normal 2 3" xfId="24" xr:uid="{19DE47D7-C0AE-4560-8CA4-05B350FBE0D7}"/>
    <cellStyle name="Normal 3" xfId="7" xr:uid="{00000000-0005-0000-0000-00000E000000}"/>
    <cellStyle name="Normal 3 2" xfId="27" xr:uid="{61F570C6-E0DB-4DBF-8802-103B4ECFAD75}"/>
    <cellStyle name="Normal 3 2 2" xfId="14" xr:uid="{00000000-0005-0000-0000-00000F000000}"/>
    <cellStyle name="Normal 3 2 2 2" xfId="17" xr:uid="{00000000-0005-0000-0000-000010000000}"/>
    <cellStyle name="Normal 4" xfId="20" xr:uid="{00000000-0005-0000-0000-000011000000}"/>
    <cellStyle name="Normal 4 2" xfId="11" xr:uid="{00000000-0005-0000-0000-000012000000}"/>
    <cellStyle name="Normal 4 2 2" xfId="23" xr:uid="{00000000-0005-0000-0000-000013000000}"/>
    <cellStyle name="Normal 4 2 3" xfId="31" xr:uid="{3C61C2FB-3A70-412F-8B89-DD825F37FB73}"/>
    <cellStyle name="Normal 4 3" xfId="36" xr:uid="{440CFDA8-8A5A-42E4-A1CC-C1EC5C1B1372}"/>
    <cellStyle name="Normal 4 4" xfId="46" xr:uid="{297B5F8F-349A-49A7-9198-959DE16EA288}"/>
    <cellStyle name="Normal 5" xfId="2" xr:uid="{00000000-0005-0000-0000-000014000000}"/>
    <cellStyle name="Normal 5 2" xfId="49" xr:uid="{FC5CA6BC-F7F3-4C6E-8D14-4CAEC9C82B82}"/>
    <cellStyle name="Normal 5 2 2 3" xfId="60" xr:uid="{C65C13F6-63AA-4CE3-AAAC-FA33DDEF8F7C}"/>
    <cellStyle name="Normal 6" xfId="47" xr:uid="{12AA1B21-41F7-4041-B4B1-63EAA8EFCA56}"/>
    <cellStyle name="Normal 7" xfId="48" xr:uid="{AB04A38A-5196-4702-9A18-0716BC632CDC}"/>
    <cellStyle name="Porcentaje" xfId="1" builtinId="5"/>
    <cellStyle name="Porcentaje 2" xfId="16" xr:uid="{00000000-0005-0000-0000-000016000000}"/>
    <cellStyle name="Porcentaje 2 2" xfId="13" xr:uid="{00000000-0005-0000-0000-000017000000}"/>
    <cellStyle name="Porcentaje 2 3" xfId="34" xr:uid="{35CF37C6-B557-48A3-985D-1A3ECAC32E38}"/>
    <cellStyle name="Porcentaje 3" xfId="42" xr:uid="{792EE6A2-265A-4F07-A1D8-2D1E0B7811FC}"/>
    <cellStyle name="Porcentaje 3 2" xfId="61" xr:uid="{E4929FC1-82A9-41A5-B704-F7A2766BCFE6}"/>
    <cellStyle name="Porcentaje 4" xfId="52" xr:uid="{AEC7F0EE-3BB1-421C-816B-1889523E056A}"/>
    <cellStyle name="Porcentaje 5 2" xfId="55" xr:uid="{136E9734-0158-415F-ABBD-BC66A1931B82}"/>
  </cellStyles>
  <dxfs count="17">
    <dxf>
      <font>
        <condense val="0"/>
        <extend val="0"/>
        <color indexed="9"/>
      </font>
    </dxf>
    <dxf>
      <font>
        <strike val="0"/>
        <outline val="0"/>
        <shadow val="0"/>
        <u val="none"/>
        <vertAlign val="baseline"/>
        <sz val="10"/>
        <name val="Arial"/>
        <family val="2"/>
        <scheme val="none"/>
      </font>
      <numFmt numFmtId="164" formatCode="_-[$$-240A]\ * #,##0.00_-;\-[$$-240A]\ * #,##0.00_-;_-[$$-240A]\ * &quot;-&quot;??_-;_-@_-"/>
      <alignment horizontal="center" vertical="center" textRotation="0" wrapText="1" indent="0" justifyLastLine="0" shrinkToFit="0" readingOrder="0"/>
    </dxf>
    <dxf>
      <font>
        <strike val="0"/>
        <outline val="0"/>
        <shadow val="0"/>
        <u val="none"/>
        <vertAlign val="baseline"/>
        <sz val="10"/>
        <name val="Arial"/>
        <family val="2"/>
        <scheme val="none"/>
      </font>
      <numFmt numFmtId="164" formatCode="_-[$$-240A]\ * #,##0.00_-;\-[$$-240A]\ * #,##0.00_-;_-[$$-240A]\ * &quot;-&quot;??_-;_-@_-"/>
      <alignment horizontal="center" vertical="center" textRotation="0" wrapText="1" indent="0" justifyLastLine="0" shrinkToFit="0" readingOrder="0"/>
    </dxf>
    <dxf>
      <font>
        <strike val="0"/>
        <outline val="0"/>
        <shadow val="0"/>
        <u val="none"/>
        <vertAlign val="baseline"/>
        <sz val="10"/>
        <name val="Arial"/>
        <family val="2"/>
        <scheme val="none"/>
      </font>
      <alignment horizontal="center" vertical="center" textRotation="0" wrapText="1" indent="0" justifyLastLine="0" shrinkToFit="0" readingOrder="0"/>
    </dxf>
    <dxf>
      <font>
        <strike val="0"/>
        <outline val="0"/>
        <shadow val="0"/>
        <u val="none"/>
        <vertAlign val="baseline"/>
        <sz val="10"/>
        <name val="Arial"/>
        <family val="2"/>
        <scheme val="none"/>
      </font>
      <alignment horizontal="center" vertical="top" textRotation="0" wrapText="1" indent="0" justifyLastLine="0" shrinkToFit="0" readingOrder="0"/>
    </dxf>
    <dxf>
      <font>
        <strike val="0"/>
        <outline val="0"/>
        <shadow val="0"/>
        <u val="none"/>
        <vertAlign val="baseline"/>
        <sz val="10"/>
        <name val="Arial"/>
        <family val="2"/>
        <scheme val="none"/>
      </font>
      <alignment horizontal="left" vertical="top" textRotation="0" wrapText="1" indent="0" justifyLastLine="0" shrinkToFit="0" readingOrder="0"/>
    </dxf>
    <dxf>
      <font>
        <strike val="0"/>
        <outline val="0"/>
        <shadow val="0"/>
        <u val="none"/>
        <vertAlign val="baseline"/>
        <sz val="10"/>
        <name val="Arial"/>
        <family val="2"/>
        <scheme val="none"/>
      </font>
      <alignment horizontal="center" vertical="center" textRotation="0" wrapText="1" indent="0" justifyLastLine="0" shrinkToFit="0" readingOrder="0"/>
    </dxf>
    <dxf>
      <font>
        <strike val="0"/>
        <outline val="0"/>
        <shadow val="0"/>
        <u val="none"/>
        <vertAlign val="baseline"/>
        <sz val="10"/>
        <name val="Arial"/>
        <family val="2"/>
        <scheme val="none"/>
      </font>
      <alignment horizontal="left" vertical="top" textRotation="0" wrapText="1" indent="0" justifyLastLine="0" shrinkToFit="0" readingOrder="0"/>
    </dxf>
    <dxf>
      <font>
        <strike val="0"/>
        <outline val="0"/>
        <shadow val="0"/>
        <u val="none"/>
        <vertAlign val="baseline"/>
        <sz val="10"/>
        <name val="Arial"/>
        <family val="2"/>
        <scheme val="none"/>
      </font>
      <alignment horizontal="general" vertical="bottom" textRotation="0" wrapText="1" indent="0" justifyLastLine="0" shrinkToFit="0" readingOrder="0"/>
    </dxf>
    <dxf>
      <font>
        <strike val="0"/>
        <outline val="0"/>
        <shadow val="0"/>
        <u val="none"/>
        <vertAlign val="baseline"/>
        <sz val="10"/>
        <name val="Arial"/>
        <family val="2"/>
        <scheme val="none"/>
      </font>
      <numFmt numFmtId="164" formatCode="_-[$$-240A]\ * #,##0.00_-;\-[$$-240A]\ * #,##0.00_-;_-[$$-240A]\ * &quot;-&quot;??_-;_-@_-"/>
      <alignment horizontal="center" vertical="center" textRotation="0" wrapText="1" indent="0" justifyLastLine="0" shrinkToFit="0" readingOrder="0"/>
    </dxf>
    <dxf>
      <font>
        <strike val="0"/>
        <outline val="0"/>
        <shadow val="0"/>
        <u val="none"/>
        <vertAlign val="baseline"/>
        <sz val="10"/>
        <name val="Arial"/>
        <family val="2"/>
        <scheme val="none"/>
      </font>
      <numFmt numFmtId="164" formatCode="_-[$$-240A]\ * #,##0.00_-;\-[$$-240A]\ * #,##0.00_-;_-[$$-240A]\ * &quot;-&quot;??_-;_-@_-"/>
      <alignment horizontal="center" vertical="center" textRotation="0" wrapText="1" indent="0" justifyLastLine="0" shrinkToFit="0" readingOrder="0"/>
    </dxf>
    <dxf>
      <font>
        <strike val="0"/>
        <outline val="0"/>
        <shadow val="0"/>
        <u val="none"/>
        <vertAlign val="baseline"/>
        <sz val="10"/>
        <name val="Arial"/>
        <family val="2"/>
        <scheme val="none"/>
      </font>
      <alignment horizontal="center" vertical="center" textRotation="0" wrapText="1" indent="0" justifyLastLine="0" shrinkToFit="0" readingOrder="0"/>
    </dxf>
    <dxf>
      <font>
        <strike val="0"/>
        <outline val="0"/>
        <shadow val="0"/>
        <u val="none"/>
        <vertAlign val="baseline"/>
        <sz val="10"/>
        <name val="Arial"/>
        <family val="2"/>
        <scheme val="none"/>
      </font>
      <alignment horizontal="center" vertical="top" textRotation="0" wrapText="1" indent="0" justifyLastLine="0" shrinkToFit="0" readingOrder="0"/>
    </dxf>
    <dxf>
      <font>
        <strike val="0"/>
        <outline val="0"/>
        <shadow val="0"/>
        <u val="none"/>
        <vertAlign val="baseline"/>
        <sz val="10"/>
        <name val="Arial"/>
        <family val="2"/>
        <scheme val="none"/>
      </font>
      <alignment horizontal="left" vertical="top" textRotation="0" wrapText="1" indent="0" justifyLastLine="0" shrinkToFit="0" readingOrder="0"/>
    </dxf>
    <dxf>
      <font>
        <strike val="0"/>
        <outline val="0"/>
        <shadow val="0"/>
        <u val="none"/>
        <vertAlign val="baseline"/>
        <sz val="10"/>
        <name val="Arial"/>
        <family val="2"/>
        <scheme val="none"/>
      </font>
      <alignment horizontal="center" vertical="center" textRotation="0" wrapText="1" indent="0" justifyLastLine="0" shrinkToFit="0" readingOrder="0"/>
    </dxf>
    <dxf>
      <font>
        <strike val="0"/>
        <outline val="0"/>
        <shadow val="0"/>
        <u val="none"/>
        <vertAlign val="baseline"/>
        <sz val="10"/>
        <name val="Arial"/>
        <family val="2"/>
        <scheme val="none"/>
      </font>
      <alignment horizontal="left" vertical="top" textRotation="0" wrapText="1" indent="0" justifyLastLine="0" shrinkToFit="0" readingOrder="0"/>
    </dxf>
    <dxf>
      <font>
        <strike val="0"/>
        <outline val="0"/>
        <shadow val="0"/>
        <u val="none"/>
        <vertAlign val="baseline"/>
        <sz val="10"/>
        <name val="Arial"/>
        <family val="2"/>
        <scheme val="none"/>
      </font>
      <alignment horizontal="general" vertical="bottom" textRotation="0" wrapText="1" indent="0" justifyLastLine="0" shrinkToFit="0" readingOrder="0"/>
    </dxf>
  </dxfs>
  <tableStyles count="0" defaultTableStyle="TableStyleMedium2" defaultPivotStyle="PivotStyleLight16"/>
  <colors>
    <mruColors>
      <color rgb="FFCCCC00"/>
      <color rgb="FFCCECFF"/>
      <color rgb="FFFFCCFF"/>
      <color rgb="FFFFCCCC"/>
      <color rgb="FF99FFCC"/>
      <color rgb="FFFF00FF"/>
      <color rgb="FFFFFFCC"/>
      <color rgb="FFCC99FF"/>
      <color rgb="FFCC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103.xml"/><Relationship Id="rId299" Type="http://schemas.openxmlformats.org/officeDocument/2006/relationships/externalLink" Target="externalLinks/externalLink285.xml"/><Relationship Id="rId21" Type="http://schemas.openxmlformats.org/officeDocument/2006/relationships/externalLink" Target="externalLinks/externalLink7.xml"/><Relationship Id="rId63" Type="http://schemas.openxmlformats.org/officeDocument/2006/relationships/externalLink" Target="externalLinks/externalLink49.xml"/><Relationship Id="rId159" Type="http://schemas.openxmlformats.org/officeDocument/2006/relationships/externalLink" Target="externalLinks/externalLink145.xml"/><Relationship Id="rId170" Type="http://schemas.openxmlformats.org/officeDocument/2006/relationships/externalLink" Target="externalLinks/externalLink156.xml"/><Relationship Id="rId226" Type="http://schemas.openxmlformats.org/officeDocument/2006/relationships/externalLink" Target="externalLinks/externalLink212.xml"/><Relationship Id="rId268" Type="http://schemas.openxmlformats.org/officeDocument/2006/relationships/externalLink" Target="externalLinks/externalLink254.xml"/><Relationship Id="rId32" Type="http://schemas.openxmlformats.org/officeDocument/2006/relationships/externalLink" Target="externalLinks/externalLink18.xml"/><Relationship Id="rId74" Type="http://schemas.openxmlformats.org/officeDocument/2006/relationships/externalLink" Target="externalLinks/externalLink60.xml"/><Relationship Id="rId128" Type="http://schemas.openxmlformats.org/officeDocument/2006/relationships/externalLink" Target="externalLinks/externalLink114.xml"/><Relationship Id="rId5" Type="http://schemas.openxmlformats.org/officeDocument/2006/relationships/worksheet" Target="worksheets/sheet5.xml"/><Relationship Id="rId181" Type="http://schemas.openxmlformats.org/officeDocument/2006/relationships/externalLink" Target="externalLinks/externalLink167.xml"/><Relationship Id="rId237" Type="http://schemas.openxmlformats.org/officeDocument/2006/relationships/externalLink" Target="externalLinks/externalLink223.xml"/><Relationship Id="rId279" Type="http://schemas.openxmlformats.org/officeDocument/2006/relationships/externalLink" Target="externalLinks/externalLink265.xml"/><Relationship Id="rId43" Type="http://schemas.openxmlformats.org/officeDocument/2006/relationships/externalLink" Target="externalLinks/externalLink29.xml"/><Relationship Id="rId139" Type="http://schemas.openxmlformats.org/officeDocument/2006/relationships/externalLink" Target="externalLinks/externalLink125.xml"/><Relationship Id="rId290" Type="http://schemas.openxmlformats.org/officeDocument/2006/relationships/externalLink" Target="externalLinks/externalLink276.xml"/><Relationship Id="rId304" Type="http://schemas.openxmlformats.org/officeDocument/2006/relationships/theme" Target="theme/theme1.xml"/><Relationship Id="rId85" Type="http://schemas.openxmlformats.org/officeDocument/2006/relationships/externalLink" Target="externalLinks/externalLink71.xml"/><Relationship Id="rId150" Type="http://schemas.openxmlformats.org/officeDocument/2006/relationships/externalLink" Target="externalLinks/externalLink136.xml"/><Relationship Id="rId192" Type="http://schemas.openxmlformats.org/officeDocument/2006/relationships/externalLink" Target="externalLinks/externalLink178.xml"/><Relationship Id="rId206" Type="http://schemas.openxmlformats.org/officeDocument/2006/relationships/externalLink" Target="externalLinks/externalLink192.xml"/><Relationship Id="rId248" Type="http://schemas.openxmlformats.org/officeDocument/2006/relationships/externalLink" Target="externalLinks/externalLink234.xml"/><Relationship Id="rId12" Type="http://schemas.openxmlformats.org/officeDocument/2006/relationships/worksheet" Target="worksheets/sheet12.xml"/><Relationship Id="rId108" Type="http://schemas.openxmlformats.org/officeDocument/2006/relationships/externalLink" Target="externalLinks/externalLink94.xml"/><Relationship Id="rId54" Type="http://schemas.openxmlformats.org/officeDocument/2006/relationships/externalLink" Target="externalLinks/externalLink40.xml"/><Relationship Id="rId96" Type="http://schemas.openxmlformats.org/officeDocument/2006/relationships/externalLink" Target="externalLinks/externalLink82.xml"/><Relationship Id="rId161" Type="http://schemas.openxmlformats.org/officeDocument/2006/relationships/externalLink" Target="externalLinks/externalLink147.xml"/><Relationship Id="rId217" Type="http://schemas.openxmlformats.org/officeDocument/2006/relationships/externalLink" Target="externalLinks/externalLink203.xml"/><Relationship Id="rId259" Type="http://schemas.openxmlformats.org/officeDocument/2006/relationships/externalLink" Target="externalLinks/externalLink245.xml"/><Relationship Id="rId23" Type="http://schemas.openxmlformats.org/officeDocument/2006/relationships/externalLink" Target="externalLinks/externalLink9.xml"/><Relationship Id="rId119" Type="http://schemas.openxmlformats.org/officeDocument/2006/relationships/externalLink" Target="externalLinks/externalLink105.xml"/><Relationship Id="rId270" Type="http://schemas.openxmlformats.org/officeDocument/2006/relationships/externalLink" Target="externalLinks/externalLink256.xml"/><Relationship Id="rId291" Type="http://schemas.openxmlformats.org/officeDocument/2006/relationships/externalLink" Target="externalLinks/externalLink277.xml"/><Relationship Id="rId305" Type="http://schemas.openxmlformats.org/officeDocument/2006/relationships/styles" Target="styles.xml"/><Relationship Id="rId44" Type="http://schemas.openxmlformats.org/officeDocument/2006/relationships/externalLink" Target="externalLinks/externalLink30.xml"/><Relationship Id="rId65" Type="http://schemas.openxmlformats.org/officeDocument/2006/relationships/externalLink" Target="externalLinks/externalLink51.xml"/><Relationship Id="rId86" Type="http://schemas.openxmlformats.org/officeDocument/2006/relationships/externalLink" Target="externalLinks/externalLink72.xml"/><Relationship Id="rId130" Type="http://schemas.openxmlformats.org/officeDocument/2006/relationships/externalLink" Target="externalLinks/externalLink116.xml"/><Relationship Id="rId151" Type="http://schemas.openxmlformats.org/officeDocument/2006/relationships/externalLink" Target="externalLinks/externalLink137.xml"/><Relationship Id="rId172" Type="http://schemas.openxmlformats.org/officeDocument/2006/relationships/externalLink" Target="externalLinks/externalLink158.xml"/><Relationship Id="rId193" Type="http://schemas.openxmlformats.org/officeDocument/2006/relationships/externalLink" Target="externalLinks/externalLink179.xml"/><Relationship Id="rId207" Type="http://schemas.openxmlformats.org/officeDocument/2006/relationships/externalLink" Target="externalLinks/externalLink193.xml"/><Relationship Id="rId228" Type="http://schemas.openxmlformats.org/officeDocument/2006/relationships/externalLink" Target="externalLinks/externalLink214.xml"/><Relationship Id="rId249" Type="http://schemas.openxmlformats.org/officeDocument/2006/relationships/externalLink" Target="externalLinks/externalLink235.xml"/><Relationship Id="rId13" Type="http://schemas.openxmlformats.org/officeDocument/2006/relationships/worksheet" Target="worksheets/sheet13.xml"/><Relationship Id="rId109" Type="http://schemas.openxmlformats.org/officeDocument/2006/relationships/externalLink" Target="externalLinks/externalLink95.xml"/><Relationship Id="rId260" Type="http://schemas.openxmlformats.org/officeDocument/2006/relationships/externalLink" Target="externalLinks/externalLink246.xml"/><Relationship Id="rId281" Type="http://schemas.openxmlformats.org/officeDocument/2006/relationships/externalLink" Target="externalLinks/externalLink267.xml"/><Relationship Id="rId34" Type="http://schemas.openxmlformats.org/officeDocument/2006/relationships/externalLink" Target="externalLinks/externalLink20.xml"/><Relationship Id="rId55" Type="http://schemas.openxmlformats.org/officeDocument/2006/relationships/externalLink" Target="externalLinks/externalLink41.xml"/><Relationship Id="rId76" Type="http://schemas.openxmlformats.org/officeDocument/2006/relationships/externalLink" Target="externalLinks/externalLink62.xml"/><Relationship Id="rId97" Type="http://schemas.openxmlformats.org/officeDocument/2006/relationships/externalLink" Target="externalLinks/externalLink83.xml"/><Relationship Id="rId120" Type="http://schemas.openxmlformats.org/officeDocument/2006/relationships/externalLink" Target="externalLinks/externalLink106.xml"/><Relationship Id="rId141" Type="http://schemas.openxmlformats.org/officeDocument/2006/relationships/externalLink" Target="externalLinks/externalLink127.xml"/><Relationship Id="rId7" Type="http://schemas.openxmlformats.org/officeDocument/2006/relationships/worksheet" Target="worksheets/sheet7.xml"/><Relationship Id="rId162" Type="http://schemas.openxmlformats.org/officeDocument/2006/relationships/externalLink" Target="externalLinks/externalLink148.xml"/><Relationship Id="rId183" Type="http://schemas.openxmlformats.org/officeDocument/2006/relationships/externalLink" Target="externalLinks/externalLink169.xml"/><Relationship Id="rId218" Type="http://schemas.openxmlformats.org/officeDocument/2006/relationships/externalLink" Target="externalLinks/externalLink204.xml"/><Relationship Id="rId239" Type="http://schemas.openxmlformats.org/officeDocument/2006/relationships/externalLink" Target="externalLinks/externalLink225.xml"/><Relationship Id="rId250" Type="http://schemas.openxmlformats.org/officeDocument/2006/relationships/externalLink" Target="externalLinks/externalLink236.xml"/><Relationship Id="rId271" Type="http://schemas.openxmlformats.org/officeDocument/2006/relationships/externalLink" Target="externalLinks/externalLink257.xml"/><Relationship Id="rId292" Type="http://schemas.openxmlformats.org/officeDocument/2006/relationships/externalLink" Target="externalLinks/externalLink278.xml"/><Relationship Id="rId306" Type="http://schemas.openxmlformats.org/officeDocument/2006/relationships/sharedStrings" Target="sharedStrings.xml"/><Relationship Id="rId24" Type="http://schemas.openxmlformats.org/officeDocument/2006/relationships/externalLink" Target="externalLinks/externalLink10.xml"/><Relationship Id="rId45" Type="http://schemas.openxmlformats.org/officeDocument/2006/relationships/externalLink" Target="externalLinks/externalLink31.xml"/><Relationship Id="rId66" Type="http://schemas.openxmlformats.org/officeDocument/2006/relationships/externalLink" Target="externalLinks/externalLink52.xml"/><Relationship Id="rId87" Type="http://schemas.openxmlformats.org/officeDocument/2006/relationships/externalLink" Target="externalLinks/externalLink73.xml"/><Relationship Id="rId110" Type="http://schemas.openxmlformats.org/officeDocument/2006/relationships/externalLink" Target="externalLinks/externalLink96.xml"/><Relationship Id="rId131" Type="http://schemas.openxmlformats.org/officeDocument/2006/relationships/externalLink" Target="externalLinks/externalLink117.xml"/><Relationship Id="rId152" Type="http://schemas.openxmlformats.org/officeDocument/2006/relationships/externalLink" Target="externalLinks/externalLink138.xml"/><Relationship Id="rId173" Type="http://schemas.openxmlformats.org/officeDocument/2006/relationships/externalLink" Target="externalLinks/externalLink159.xml"/><Relationship Id="rId194" Type="http://schemas.openxmlformats.org/officeDocument/2006/relationships/externalLink" Target="externalLinks/externalLink180.xml"/><Relationship Id="rId208" Type="http://schemas.openxmlformats.org/officeDocument/2006/relationships/externalLink" Target="externalLinks/externalLink194.xml"/><Relationship Id="rId229" Type="http://schemas.openxmlformats.org/officeDocument/2006/relationships/externalLink" Target="externalLinks/externalLink215.xml"/><Relationship Id="rId240" Type="http://schemas.openxmlformats.org/officeDocument/2006/relationships/externalLink" Target="externalLinks/externalLink226.xml"/><Relationship Id="rId261" Type="http://schemas.openxmlformats.org/officeDocument/2006/relationships/externalLink" Target="externalLinks/externalLink247.xml"/><Relationship Id="rId14" Type="http://schemas.openxmlformats.org/officeDocument/2006/relationships/worksheet" Target="worksheets/sheet14.xml"/><Relationship Id="rId35" Type="http://schemas.openxmlformats.org/officeDocument/2006/relationships/externalLink" Target="externalLinks/externalLink21.xml"/><Relationship Id="rId56" Type="http://schemas.openxmlformats.org/officeDocument/2006/relationships/externalLink" Target="externalLinks/externalLink42.xml"/><Relationship Id="rId77" Type="http://schemas.openxmlformats.org/officeDocument/2006/relationships/externalLink" Target="externalLinks/externalLink63.xml"/><Relationship Id="rId100" Type="http://schemas.openxmlformats.org/officeDocument/2006/relationships/externalLink" Target="externalLinks/externalLink86.xml"/><Relationship Id="rId282" Type="http://schemas.openxmlformats.org/officeDocument/2006/relationships/externalLink" Target="externalLinks/externalLink268.xml"/><Relationship Id="rId8" Type="http://schemas.openxmlformats.org/officeDocument/2006/relationships/worksheet" Target="worksheets/sheet8.xml"/><Relationship Id="rId98" Type="http://schemas.openxmlformats.org/officeDocument/2006/relationships/externalLink" Target="externalLinks/externalLink84.xml"/><Relationship Id="rId121" Type="http://schemas.openxmlformats.org/officeDocument/2006/relationships/externalLink" Target="externalLinks/externalLink107.xml"/><Relationship Id="rId142" Type="http://schemas.openxmlformats.org/officeDocument/2006/relationships/externalLink" Target="externalLinks/externalLink128.xml"/><Relationship Id="rId163" Type="http://schemas.openxmlformats.org/officeDocument/2006/relationships/externalLink" Target="externalLinks/externalLink149.xml"/><Relationship Id="rId184" Type="http://schemas.openxmlformats.org/officeDocument/2006/relationships/externalLink" Target="externalLinks/externalLink170.xml"/><Relationship Id="rId219" Type="http://schemas.openxmlformats.org/officeDocument/2006/relationships/externalLink" Target="externalLinks/externalLink205.xml"/><Relationship Id="rId230" Type="http://schemas.openxmlformats.org/officeDocument/2006/relationships/externalLink" Target="externalLinks/externalLink216.xml"/><Relationship Id="rId251" Type="http://schemas.openxmlformats.org/officeDocument/2006/relationships/externalLink" Target="externalLinks/externalLink237.xml"/><Relationship Id="rId25" Type="http://schemas.openxmlformats.org/officeDocument/2006/relationships/externalLink" Target="externalLinks/externalLink11.xml"/><Relationship Id="rId46" Type="http://schemas.openxmlformats.org/officeDocument/2006/relationships/externalLink" Target="externalLinks/externalLink32.xml"/><Relationship Id="rId67" Type="http://schemas.openxmlformats.org/officeDocument/2006/relationships/externalLink" Target="externalLinks/externalLink53.xml"/><Relationship Id="rId272" Type="http://schemas.openxmlformats.org/officeDocument/2006/relationships/externalLink" Target="externalLinks/externalLink258.xml"/><Relationship Id="rId293" Type="http://schemas.openxmlformats.org/officeDocument/2006/relationships/externalLink" Target="externalLinks/externalLink279.xml"/><Relationship Id="rId307" Type="http://schemas.openxmlformats.org/officeDocument/2006/relationships/calcChain" Target="calcChain.xml"/><Relationship Id="rId88" Type="http://schemas.openxmlformats.org/officeDocument/2006/relationships/externalLink" Target="externalLinks/externalLink74.xml"/><Relationship Id="rId111" Type="http://schemas.openxmlformats.org/officeDocument/2006/relationships/externalLink" Target="externalLinks/externalLink97.xml"/><Relationship Id="rId132" Type="http://schemas.openxmlformats.org/officeDocument/2006/relationships/externalLink" Target="externalLinks/externalLink118.xml"/><Relationship Id="rId153" Type="http://schemas.openxmlformats.org/officeDocument/2006/relationships/externalLink" Target="externalLinks/externalLink139.xml"/><Relationship Id="rId174" Type="http://schemas.openxmlformats.org/officeDocument/2006/relationships/externalLink" Target="externalLinks/externalLink160.xml"/><Relationship Id="rId195" Type="http://schemas.openxmlformats.org/officeDocument/2006/relationships/externalLink" Target="externalLinks/externalLink181.xml"/><Relationship Id="rId209" Type="http://schemas.openxmlformats.org/officeDocument/2006/relationships/externalLink" Target="externalLinks/externalLink195.xml"/><Relationship Id="rId220" Type="http://schemas.openxmlformats.org/officeDocument/2006/relationships/externalLink" Target="externalLinks/externalLink206.xml"/><Relationship Id="rId241" Type="http://schemas.openxmlformats.org/officeDocument/2006/relationships/externalLink" Target="externalLinks/externalLink227.xml"/><Relationship Id="rId15" Type="http://schemas.openxmlformats.org/officeDocument/2006/relationships/externalLink" Target="externalLinks/externalLink1.xml"/><Relationship Id="rId36" Type="http://schemas.openxmlformats.org/officeDocument/2006/relationships/externalLink" Target="externalLinks/externalLink22.xml"/><Relationship Id="rId57" Type="http://schemas.openxmlformats.org/officeDocument/2006/relationships/externalLink" Target="externalLinks/externalLink43.xml"/><Relationship Id="rId262" Type="http://schemas.openxmlformats.org/officeDocument/2006/relationships/externalLink" Target="externalLinks/externalLink248.xml"/><Relationship Id="rId283" Type="http://schemas.openxmlformats.org/officeDocument/2006/relationships/externalLink" Target="externalLinks/externalLink269.xml"/><Relationship Id="rId78" Type="http://schemas.openxmlformats.org/officeDocument/2006/relationships/externalLink" Target="externalLinks/externalLink64.xml"/><Relationship Id="rId99" Type="http://schemas.openxmlformats.org/officeDocument/2006/relationships/externalLink" Target="externalLinks/externalLink85.xml"/><Relationship Id="rId101" Type="http://schemas.openxmlformats.org/officeDocument/2006/relationships/externalLink" Target="externalLinks/externalLink87.xml"/><Relationship Id="rId122" Type="http://schemas.openxmlformats.org/officeDocument/2006/relationships/externalLink" Target="externalLinks/externalLink108.xml"/><Relationship Id="rId143" Type="http://schemas.openxmlformats.org/officeDocument/2006/relationships/externalLink" Target="externalLinks/externalLink129.xml"/><Relationship Id="rId164" Type="http://schemas.openxmlformats.org/officeDocument/2006/relationships/externalLink" Target="externalLinks/externalLink150.xml"/><Relationship Id="rId185" Type="http://schemas.openxmlformats.org/officeDocument/2006/relationships/externalLink" Target="externalLinks/externalLink171.xml"/><Relationship Id="rId9" Type="http://schemas.openxmlformats.org/officeDocument/2006/relationships/worksheet" Target="worksheets/sheet9.xml"/><Relationship Id="rId210" Type="http://schemas.openxmlformats.org/officeDocument/2006/relationships/externalLink" Target="externalLinks/externalLink196.xml"/><Relationship Id="rId26" Type="http://schemas.openxmlformats.org/officeDocument/2006/relationships/externalLink" Target="externalLinks/externalLink12.xml"/><Relationship Id="rId231" Type="http://schemas.openxmlformats.org/officeDocument/2006/relationships/externalLink" Target="externalLinks/externalLink217.xml"/><Relationship Id="rId252" Type="http://schemas.openxmlformats.org/officeDocument/2006/relationships/externalLink" Target="externalLinks/externalLink238.xml"/><Relationship Id="rId273" Type="http://schemas.openxmlformats.org/officeDocument/2006/relationships/externalLink" Target="externalLinks/externalLink259.xml"/><Relationship Id="rId294" Type="http://schemas.openxmlformats.org/officeDocument/2006/relationships/externalLink" Target="externalLinks/externalLink280.xml"/><Relationship Id="rId47" Type="http://schemas.openxmlformats.org/officeDocument/2006/relationships/externalLink" Target="externalLinks/externalLink33.xml"/><Relationship Id="rId68" Type="http://schemas.openxmlformats.org/officeDocument/2006/relationships/externalLink" Target="externalLinks/externalLink54.xml"/><Relationship Id="rId89" Type="http://schemas.openxmlformats.org/officeDocument/2006/relationships/externalLink" Target="externalLinks/externalLink75.xml"/><Relationship Id="rId112" Type="http://schemas.openxmlformats.org/officeDocument/2006/relationships/externalLink" Target="externalLinks/externalLink98.xml"/><Relationship Id="rId133" Type="http://schemas.openxmlformats.org/officeDocument/2006/relationships/externalLink" Target="externalLinks/externalLink119.xml"/><Relationship Id="rId154" Type="http://schemas.openxmlformats.org/officeDocument/2006/relationships/externalLink" Target="externalLinks/externalLink140.xml"/><Relationship Id="rId175" Type="http://schemas.openxmlformats.org/officeDocument/2006/relationships/externalLink" Target="externalLinks/externalLink161.xml"/><Relationship Id="rId196" Type="http://schemas.openxmlformats.org/officeDocument/2006/relationships/externalLink" Target="externalLinks/externalLink182.xml"/><Relationship Id="rId200" Type="http://schemas.openxmlformats.org/officeDocument/2006/relationships/externalLink" Target="externalLinks/externalLink186.xml"/><Relationship Id="rId16" Type="http://schemas.openxmlformats.org/officeDocument/2006/relationships/externalLink" Target="externalLinks/externalLink2.xml"/><Relationship Id="rId221" Type="http://schemas.openxmlformats.org/officeDocument/2006/relationships/externalLink" Target="externalLinks/externalLink207.xml"/><Relationship Id="rId242" Type="http://schemas.openxmlformats.org/officeDocument/2006/relationships/externalLink" Target="externalLinks/externalLink228.xml"/><Relationship Id="rId263" Type="http://schemas.openxmlformats.org/officeDocument/2006/relationships/externalLink" Target="externalLinks/externalLink249.xml"/><Relationship Id="rId284" Type="http://schemas.openxmlformats.org/officeDocument/2006/relationships/externalLink" Target="externalLinks/externalLink270.xml"/><Relationship Id="rId37" Type="http://schemas.openxmlformats.org/officeDocument/2006/relationships/externalLink" Target="externalLinks/externalLink23.xml"/><Relationship Id="rId58" Type="http://schemas.openxmlformats.org/officeDocument/2006/relationships/externalLink" Target="externalLinks/externalLink44.xml"/><Relationship Id="rId79" Type="http://schemas.openxmlformats.org/officeDocument/2006/relationships/externalLink" Target="externalLinks/externalLink65.xml"/><Relationship Id="rId102" Type="http://schemas.openxmlformats.org/officeDocument/2006/relationships/externalLink" Target="externalLinks/externalLink88.xml"/><Relationship Id="rId123" Type="http://schemas.openxmlformats.org/officeDocument/2006/relationships/externalLink" Target="externalLinks/externalLink109.xml"/><Relationship Id="rId144" Type="http://schemas.openxmlformats.org/officeDocument/2006/relationships/externalLink" Target="externalLinks/externalLink130.xml"/><Relationship Id="rId90" Type="http://schemas.openxmlformats.org/officeDocument/2006/relationships/externalLink" Target="externalLinks/externalLink76.xml"/><Relationship Id="rId165" Type="http://schemas.openxmlformats.org/officeDocument/2006/relationships/externalLink" Target="externalLinks/externalLink151.xml"/><Relationship Id="rId186" Type="http://schemas.openxmlformats.org/officeDocument/2006/relationships/externalLink" Target="externalLinks/externalLink172.xml"/><Relationship Id="rId211" Type="http://schemas.openxmlformats.org/officeDocument/2006/relationships/externalLink" Target="externalLinks/externalLink197.xml"/><Relationship Id="rId232" Type="http://schemas.openxmlformats.org/officeDocument/2006/relationships/externalLink" Target="externalLinks/externalLink218.xml"/><Relationship Id="rId253" Type="http://schemas.openxmlformats.org/officeDocument/2006/relationships/externalLink" Target="externalLinks/externalLink239.xml"/><Relationship Id="rId274" Type="http://schemas.openxmlformats.org/officeDocument/2006/relationships/externalLink" Target="externalLinks/externalLink260.xml"/><Relationship Id="rId295" Type="http://schemas.openxmlformats.org/officeDocument/2006/relationships/externalLink" Target="externalLinks/externalLink281.xml"/><Relationship Id="rId27" Type="http://schemas.openxmlformats.org/officeDocument/2006/relationships/externalLink" Target="externalLinks/externalLink13.xml"/><Relationship Id="rId48" Type="http://schemas.openxmlformats.org/officeDocument/2006/relationships/externalLink" Target="externalLinks/externalLink34.xml"/><Relationship Id="rId69" Type="http://schemas.openxmlformats.org/officeDocument/2006/relationships/externalLink" Target="externalLinks/externalLink55.xml"/><Relationship Id="rId113" Type="http://schemas.openxmlformats.org/officeDocument/2006/relationships/externalLink" Target="externalLinks/externalLink99.xml"/><Relationship Id="rId134" Type="http://schemas.openxmlformats.org/officeDocument/2006/relationships/externalLink" Target="externalLinks/externalLink120.xml"/><Relationship Id="rId80" Type="http://schemas.openxmlformats.org/officeDocument/2006/relationships/externalLink" Target="externalLinks/externalLink66.xml"/><Relationship Id="rId155" Type="http://schemas.openxmlformats.org/officeDocument/2006/relationships/externalLink" Target="externalLinks/externalLink141.xml"/><Relationship Id="rId176" Type="http://schemas.openxmlformats.org/officeDocument/2006/relationships/externalLink" Target="externalLinks/externalLink162.xml"/><Relationship Id="rId197" Type="http://schemas.openxmlformats.org/officeDocument/2006/relationships/externalLink" Target="externalLinks/externalLink183.xml"/><Relationship Id="rId201" Type="http://schemas.openxmlformats.org/officeDocument/2006/relationships/externalLink" Target="externalLinks/externalLink187.xml"/><Relationship Id="rId222" Type="http://schemas.openxmlformats.org/officeDocument/2006/relationships/externalLink" Target="externalLinks/externalLink208.xml"/><Relationship Id="rId243" Type="http://schemas.openxmlformats.org/officeDocument/2006/relationships/externalLink" Target="externalLinks/externalLink229.xml"/><Relationship Id="rId264" Type="http://schemas.openxmlformats.org/officeDocument/2006/relationships/externalLink" Target="externalLinks/externalLink250.xml"/><Relationship Id="rId285" Type="http://schemas.openxmlformats.org/officeDocument/2006/relationships/externalLink" Target="externalLinks/externalLink271.xml"/><Relationship Id="rId17" Type="http://schemas.openxmlformats.org/officeDocument/2006/relationships/externalLink" Target="externalLinks/externalLink3.xml"/><Relationship Id="rId38" Type="http://schemas.openxmlformats.org/officeDocument/2006/relationships/externalLink" Target="externalLinks/externalLink24.xml"/><Relationship Id="rId59" Type="http://schemas.openxmlformats.org/officeDocument/2006/relationships/externalLink" Target="externalLinks/externalLink45.xml"/><Relationship Id="rId103" Type="http://schemas.openxmlformats.org/officeDocument/2006/relationships/externalLink" Target="externalLinks/externalLink89.xml"/><Relationship Id="rId124" Type="http://schemas.openxmlformats.org/officeDocument/2006/relationships/externalLink" Target="externalLinks/externalLink110.xml"/><Relationship Id="rId70" Type="http://schemas.openxmlformats.org/officeDocument/2006/relationships/externalLink" Target="externalLinks/externalLink56.xml"/><Relationship Id="rId91" Type="http://schemas.openxmlformats.org/officeDocument/2006/relationships/externalLink" Target="externalLinks/externalLink77.xml"/><Relationship Id="rId145" Type="http://schemas.openxmlformats.org/officeDocument/2006/relationships/externalLink" Target="externalLinks/externalLink131.xml"/><Relationship Id="rId166" Type="http://schemas.openxmlformats.org/officeDocument/2006/relationships/externalLink" Target="externalLinks/externalLink152.xml"/><Relationship Id="rId187" Type="http://schemas.openxmlformats.org/officeDocument/2006/relationships/externalLink" Target="externalLinks/externalLink173.xml"/><Relationship Id="rId1" Type="http://schemas.openxmlformats.org/officeDocument/2006/relationships/worksheet" Target="worksheets/sheet1.xml"/><Relationship Id="rId212" Type="http://schemas.openxmlformats.org/officeDocument/2006/relationships/externalLink" Target="externalLinks/externalLink198.xml"/><Relationship Id="rId233" Type="http://schemas.openxmlformats.org/officeDocument/2006/relationships/externalLink" Target="externalLinks/externalLink219.xml"/><Relationship Id="rId254" Type="http://schemas.openxmlformats.org/officeDocument/2006/relationships/externalLink" Target="externalLinks/externalLink240.xml"/><Relationship Id="rId28" Type="http://schemas.openxmlformats.org/officeDocument/2006/relationships/externalLink" Target="externalLinks/externalLink14.xml"/><Relationship Id="rId49" Type="http://schemas.openxmlformats.org/officeDocument/2006/relationships/externalLink" Target="externalLinks/externalLink35.xml"/><Relationship Id="rId114" Type="http://schemas.openxmlformats.org/officeDocument/2006/relationships/externalLink" Target="externalLinks/externalLink100.xml"/><Relationship Id="rId275" Type="http://schemas.openxmlformats.org/officeDocument/2006/relationships/externalLink" Target="externalLinks/externalLink261.xml"/><Relationship Id="rId296" Type="http://schemas.openxmlformats.org/officeDocument/2006/relationships/externalLink" Target="externalLinks/externalLink282.xml"/><Relationship Id="rId300" Type="http://schemas.openxmlformats.org/officeDocument/2006/relationships/externalLink" Target="externalLinks/externalLink286.xml"/><Relationship Id="rId60" Type="http://schemas.openxmlformats.org/officeDocument/2006/relationships/externalLink" Target="externalLinks/externalLink46.xml"/><Relationship Id="rId81" Type="http://schemas.openxmlformats.org/officeDocument/2006/relationships/externalLink" Target="externalLinks/externalLink67.xml"/><Relationship Id="rId135" Type="http://schemas.openxmlformats.org/officeDocument/2006/relationships/externalLink" Target="externalLinks/externalLink121.xml"/><Relationship Id="rId156" Type="http://schemas.openxmlformats.org/officeDocument/2006/relationships/externalLink" Target="externalLinks/externalLink142.xml"/><Relationship Id="rId177" Type="http://schemas.openxmlformats.org/officeDocument/2006/relationships/externalLink" Target="externalLinks/externalLink163.xml"/><Relationship Id="rId198" Type="http://schemas.openxmlformats.org/officeDocument/2006/relationships/externalLink" Target="externalLinks/externalLink184.xml"/><Relationship Id="rId202" Type="http://schemas.openxmlformats.org/officeDocument/2006/relationships/externalLink" Target="externalLinks/externalLink188.xml"/><Relationship Id="rId223" Type="http://schemas.openxmlformats.org/officeDocument/2006/relationships/externalLink" Target="externalLinks/externalLink209.xml"/><Relationship Id="rId244" Type="http://schemas.openxmlformats.org/officeDocument/2006/relationships/externalLink" Target="externalLinks/externalLink230.xml"/><Relationship Id="rId18" Type="http://schemas.openxmlformats.org/officeDocument/2006/relationships/externalLink" Target="externalLinks/externalLink4.xml"/><Relationship Id="rId39" Type="http://schemas.openxmlformats.org/officeDocument/2006/relationships/externalLink" Target="externalLinks/externalLink25.xml"/><Relationship Id="rId265" Type="http://schemas.openxmlformats.org/officeDocument/2006/relationships/externalLink" Target="externalLinks/externalLink251.xml"/><Relationship Id="rId286" Type="http://schemas.openxmlformats.org/officeDocument/2006/relationships/externalLink" Target="externalLinks/externalLink272.xml"/><Relationship Id="rId50" Type="http://schemas.openxmlformats.org/officeDocument/2006/relationships/externalLink" Target="externalLinks/externalLink36.xml"/><Relationship Id="rId104" Type="http://schemas.openxmlformats.org/officeDocument/2006/relationships/externalLink" Target="externalLinks/externalLink90.xml"/><Relationship Id="rId125" Type="http://schemas.openxmlformats.org/officeDocument/2006/relationships/externalLink" Target="externalLinks/externalLink111.xml"/><Relationship Id="rId146" Type="http://schemas.openxmlformats.org/officeDocument/2006/relationships/externalLink" Target="externalLinks/externalLink132.xml"/><Relationship Id="rId167" Type="http://schemas.openxmlformats.org/officeDocument/2006/relationships/externalLink" Target="externalLinks/externalLink153.xml"/><Relationship Id="rId188" Type="http://schemas.openxmlformats.org/officeDocument/2006/relationships/externalLink" Target="externalLinks/externalLink174.xml"/><Relationship Id="rId71" Type="http://schemas.openxmlformats.org/officeDocument/2006/relationships/externalLink" Target="externalLinks/externalLink57.xml"/><Relationship Id="rId92" Type="http://schemas.openxmlformats.org/officeDocument/2006/relationships/externalLink" Target="externalLinks/externalLink78.xml"/><Relationship Id="rId213" Type="http://schemas.openxmlformats.org/officeDocument/2006/relationships/externalLink" Target="externalLinks/externalLink199.xml"/><Relationship Id="rId234" Type="http://schemas.openxmlformats.org/officeDocument/2006/relationships/externalLink" Target="externalLinks/externalLink220.xml"/><Relationship Id="rId2" Type="http://schemas.openxmlformats.org/officeDocument/2006/relationships/worksheet" Target="worksheets/sheet2.xml"/><Relationship Id="rId29" Type="http://schemas.openxmlformats.org/officeDocument/2006/relationships/externalLink" Target="externalLinks/externalLink15.xml"/><Relationship Id="rId255" Type="http://schemas.openxmlformats.org/officeDocument/2006/relationships/externalLink" Target="externalLinks/externalLink241.xml"/><Relationship Id="rId276" Type="http://schemas.openxmlformats.org/officeDocument/2006/relationships/externalLink" Target="externalLinks/externalLink262.xml"/><Relationship Id="rId297" Type="http://schemas.openxmlformats.org/officeDocument/2006/relationships/externalLink" Target="externalLinks/externalLink283.xml"/><Relationship Id="rId40" Type="http://schemas.openxmlformats.org/officeDocument/2006/relationships/externalLink" Target="externalLinks/externalLink26.xml"/><Relationship Id="rId115" Type="http://schemas.openxmlformats.org/officeDocument/2006/relationships/externalLink" Target="externalLinks/externalLink101.xml"/><Relationship Id="rId136" Type="http://schemas.openxmlformats.org/officeDocument/2006/relationships/externalLink" Target="externalLinks/externalLink122.xml"/><Relationship Id="rId157" Type="http://schemas.openxmlformats.org/officeDocument/2006/relationships/externalLink" Target="externalLinks/externalLink143.xml"/><Relationship Id="rId178" Type="http://schemas.openxmlformats.org/officeDocument/2006/relationships/externalLink" Target="externalLinks/externalLink164.xml"/><Relationship Id="rId301" Type="http://schemas.openxmlformats.org/officeDocument/2006/relationships/externalLink" Target="externalLinks/externalLink287.xml"/><Relationship Id="rId61" Type="http://schemas.openxmlformats.org/officeDocument/2006/relationships/externalLink" Target="externalLinks/externalLink47.xml"/><Relationship Id="rId82" Type="http://schemas.openxmlformats.org/officeDocument/2006/relationships/externalLink" Target="externalLinks/externalLink68.xml"/><Relationship Id="rId199" Type="http://schemas.openxmlformats.org/officeDocument/2006/relationships/externalLink" Target="externalLinks/externalLink185.xml"/><Relationship Id="rId203" Type="http://schemas.openxmlformats.org/officeDocument/2006/relationships/externalLink" Target="externalLinks/externalLink189.xml"/><Relationship Id="rId19" Type="http://schemas.openxmlformats.org/officeDocument/2006/relationships/externalLink" Target="externalLinks/externalLink5.xml"/><Relationship Id="rId224" Type="http://schemas.openxmlformats.org/officeDocument/2006/relationships/externalLink" Target="externalLinks/externalLink210.xml"/><Relationship Id="rId245" Type="http://schemas.openxmlformats.org/officeDocument/2006/relationships/externalLink" Target="externalLinks/externalLink231.xml"/><Relationship Id="rId266" Type="http://schemas.openxmlformats.org/officeDocument/2006/relationships/externalLink" Target="externalLinks/externalLink252.xml"/><Relationship Id="rId287" Type="http://schemas.openxmlformats.org/officeDocument/2006/relationships/externalLink" Target="externalLinks/externalLink273.xml"/><Relationship Id="rId30" Type="http://schemas.openxmlformats.org/officeDocument/2006/relationships/externalLink" Target="externalLinks/externalLink16.xml"/><Relationship Id="rId105" Type="http://schemas.openxmlformats.org/officeDocument/2006/relationships/externalLink" Target="externalLinks/externalLink91.xml"/><Relationship Id="rId126" Type="http://schemas.openxmlformats.org/officeDocument/2006/relationships/externalLink" Target="externalLinks/externalLink112.xml"/><Relationship Id="rId147" Type="http://schemas.openxmlformats.org/officeDocument/2006/relationships/externalLink" Target="externalLinks/externalLink133.xml"/><Relationship Id="rId168" Type="http://schemas.openxmlformats.org/officeDocument/2006/relationships/externalLink" Target="externalLinks/externalLink154.xml"/><Relationship Id="rId51" Type="http://schemas.openxmlformats.org/officeDocument/2006/relationships/externalLink" Target="externalLinks/externalLink37.xml"/><Relationship Id="rId72" Type="http://schemas.openxmlformats.org/officeDocument/2006/relationships/externalLink" Target="externalLinks/externalLink58.xml"/><Relationship Id="rId93" Type="http://schemas.openxmlformats.org/officeDocument/2006/relationships/externalLink" Target="externalLinks/externalLink79.xml"/><Relationship Id="rId189" Type="http://schemas.openxmlformats.org/officeDocument/2006/relationships/externalLink" Target="externalLinks/externalLink175.xml"/><Relationship Id="rId3" Type="http://schemas.openxmlformats.org/officeDocument/2006/relationships/worksheet" Target="worksheets/sheet3.xml"/><Relationship Id="rId214" Type="http://schemas.openxmlformats.org/officeDocument/2006/relationships/externalLink" Target="externalLinks/externalLink200.xml"/><Relationship Id="rId235" Type="http://schemas.openxmlformats.org/officeDocument/2006/relationships/externalLink" Target="externalLinks/externalLink221.xml"/><Relationship Id="rId256" Type="http://schemas.openxmlformats.org/officeDocument/2006/relationships/externalLink" Target="externalLinks/externalLink242.xml"/><Relationship Id="rId277" Type="http://schemas.openxmlformats.org/officeDocument/2006/relationships/externalLink" Target="externalLinks/externalLink263.xml"/><Relationship Id="rId298" Type="http://schemas.openxmlformats.org/officeDocument/2006/relationships/externalLink" Target="externalLinks/externalLink284.xml"/><Relationship Id="rId116" Type="http://schemas.openxmlformats.org/officeDocument/2006/relationships/externalLink" Target="externalLinks/externalLink102.xml"/><Relationship Id="rId137" Type="http://schemas.openxmlformats.org/officeDocument/2006/relationships/externalLink" Target="externalLinks/externalLink123.xml"/><Relationship Id="rId158" Type="http://schemas.openxmlformats.org/officeDocument/2006/relationships/externalLink" Target="externalLinks/externalLink144.xml"/><Relationship Id="rId302" Type="http://schemas.openxmlformats.org/officeDocument/2006/relationships/externalLink" Target="externalLinks/externalLink288.xml"/><Relationship Id="rId20" Type="http://schemas.openxmlformats.org/officeDocument/2006/relationships/externalLink" Target="externalLinks/externalLink6.xml"/><Relationship Id="rId41" Type="http://schemas.openxmlformats.org/officeDocument/2006/relationships/externalLink" Target="externalLinks/externalLink27.xml"/><Relationship Id="rId62" Type="http://schemas.openxmlformats.org/officeDocument/2006/relationships/externalLink" Target="externalLinks/externalLink48.xml"/><Relationship Id="rId83" Type="http://schemas.openxmlformats.org/officeDocument/2006/relationships/externalLink" Target="externalLinks/externalLink69.xml"/><Relationship Id="rId179" Type="http://schemas.openxmlformats.org/officeDocument/2006/relationships/externalLink" Target="externalLinks/externalLink165.xml"/><Relationship Id="rId190" Type="http://schemas.openxmlformats.org/officeDocument/2006/relationships/externalLink" Target="externalLinks/externalLink176.xml"/><Relationship Id="rId204" Type="http://schemas.openxmlformats.org/officeDocument/2006/relationships/externalLink" Target="externalLinks/externalLink190.xml"/><Relationship Id="rId225" Type="http://schemas.openxmlformats.org/officeDocument/2006/relationships/externalLink" Target="externalLinks/externalLink211.xml"/><Relationship Id="rId246" Type="http://schemas.openxmlformats.org/officeDocument/2006/relationships/externalLink" Target="externalLinks/externalLink232.xml"/><Relationship Id="rId267" Type="http://schemas.openxmlformats.org/officeDocument/2006/relationships/externalLink" Target="externalLinks/externalLink253.xml"/><Relationship Id="rId288" Type="http://schemas.openxmlformats.org/officeDocument/2006/relationships/externalLink" Target="externalLinks/externalLink274.xml"/><Relationship Id="rId106" Type="http://schemas.openxmlformats.org/officeDocument/2006/relationships/externalLink" Target="externalLinks/externalLink92.xml"/><Relationship Id="rId127" Type="http://schemas.openxmlformats.org/officeDocument/2006/relationships/externalLink" Target="externalLinks/externalLink113.xml"/><Relationship Id="rId10" Type="http://schemas.openxmlformats.org/officeDocument/2006/relationships/worksheet" Target="worksheets/sheet10.xml"/><Relationship Id="rId31" Type="http://schemas.openxmlformats.org/officeDocument/2006/relationships/externalLink" Target="externalLinks/externalLink17.xml"/><Relationship Id="rId52" Type="http://schemas.openxmlformats.org/officeDocument/2006/relationships/externalLink" Target="externalLinks/externalLink38.xml"/><Relationship Id="rId73" Type="http://schemas.openxmlformats.org/officeDocument/2006/relationships/externalLink" Target="externalLinks/externalLink59.xml"/><Relationship Id="rId94" Type="http://schemas.openxmlformats.org/officeDocument/2006/relationships/externalLink" Target="externalLinks/externalLink80.xml"/><Relationship Id="rId148" Type="http://schemas.openxmlformats.org/officeDocument/2006/relationships/externalLink" Target="externalLinks/externalLink134.xml"/><Relationship Id="rId169" Type="http://schemas.openxmlformats.org/officeDocument/2006/relationships/externalLink" Target="externalLinks/externalLink155.xml"/><Relationship Id="rId4" Type="http://schemas.openxmlformats.org/officeDocument/2006/relationships/worksheet" Target="worksheets/sheet4.xml"/><Relationship Id="rId180" Type="http://schemas.openxmlformats.org/officeDocument/2006/relationships/externalLink" Target="externalLinks/externalLink166.xml"/><Relationship Id="rId215" Type="http://schemas.openxmlformats.org/officeDocument/2006/relationships/externalLink" Target="externalLinks/externalLink201.xml"/><Relationship Id="rId236" Type="http://schemas.openxmlformats.org/officeDocument/2006/relationships/externalLink" Target="externalLinks/externalLink222.xml"/><Relationship Id="rId257" Type="http://schemas.openxmlformats.org/officeDocument/2006/relationships/externalLink" Target="externalLinks/externalLink243.xml"/><Relationship Id="rId278" Type="http://schemas.openxmlformats.org/officeDocument/2006/relationships/externalLink" Target="externalLinks/externalLink264.xml"/><Relationship Id="rId303" Type="http://schemas.openxmlformats.org/officeDocument/2006/relationships/externalLink" Target="externalLinks/externalLink289.xml"/><Relationship Id="rId42" Type="http://schemas.openxmlformats.org/officeDocument/2006/relationships/externalLink" Target="externalLinks/externalLink28.xml"/><Relationship Id="rId84" Type="http://schemas.openxmlformats.org/officeDocument/2006/relationships/externalLink" Target="externalLinks/externalLink70.xml"/><Relationship Id="rId138" Type="http://schemas.openxmlformats.org/officeDocument/2006/relationships/externalLink" Target="externalLinks/externalLink124.xml"/><Relationship Id="rId191" Type="http://schemas.openxmlformats.org/officeDocument/2006/relationships/externalLink" Target="externalLinks/externalLink177.xml"/><Relationship Id="rId205" Type="http://schemas.openxmlformats.org/officeDocument/2006/relationships/externalLink" Target="externalLinks/externalLink191.xml"/><Relationship Id="rId247" Type="http://schemas.openxmlformats.org/officeDocument/2006/relationships/externalLink" Target="externalLinks/externalLink233.xml"/><Relationship Id="rId107" Type="http://schemas.openxmlformats.org/officeDocument/2006/relationships/externalLink" Target="externalLinks/externalLink93.xml"/><Relationship Id="rId289" Type="http://schemas.openxmlformats.org/officeDocument/2006/relationships/externalLink" Target="externalLinks/externalLink275.xml"/><Relationship Id="rId11" Type="http://schemas.openxmlformats.org/officeDocument/2006/relationships/worksheet" Target="worksheets/sheet11.xml"/><Relationship Id="rId53" Type="http://schemas.openxmlformats.org/officeDocument/2006/relationships/externalLink" Target="externalLinks/externalLink39.xml"/><Relationship Id="rId149" Type="http://schemas.openxmlformats.org/officeDocument/2006/relationships/externalLink" Target="externalLinks/externalLink135.xml"/><Relationship Id="rId95" Type="http://schemas.openxmlformats.org/officeDocument/2006/relationships/externalLink" Target="externalLinks/externalLink81.xml"/><Relationship Id="rId160" Type="http://schemas.openxmlformats.org/officeDocument/2006/relationships/externalLink" Target="externalLinks/externalLink146.xml"/><Relationship Id="rId216" Type="http://schemas.openxmlformats.org/officeDocument/2006/relationships/externalLink" Target="externalLinks/externalLink202.xml"/><Relationship Id="rId258" Type="http://schemas.openxmlformats.org/officeDocument/2006/relationships/externalLink" Target="externalLinks/externalLink244.xml"/><Relationship Id="rId22" Type="http://schemas.openxmlformats.org/officeDocument/2006/relationships/externalLink" Target="externalLinks/externalLink8.xml"/><Relationship Id="rId64" Type="http://schemas.openxmlformats.org/officeDocument/2006/relationships/externalLink" Target="externalLinks/externalLink50.xml"/><Relationship Id="rId118" Type="http://schemas.openxmlformats.org/officeDocument/2006/relationships/externalLink" Target="externalLinks/externalLink104.xml"/><Relationship Id="rId171" Type="http://schemas.openxmlformats.org/officeDocument/2006/relationships/externalLink" Target="externalLinks/externalLink157.xml"/><Relationship Id="rId227" Type="http://schemas.openxmlformats.org/officeDocument/2006/relationships/externalLink" Target="externalLinks/externalLink213.xml"/><Relationship Id="rId269" Type="http://schemas.openxmlformats.org/officeDocument/2006/relationships/externalLink" Target="externalLinks/externalLink255.xml"/><Relationship Id="rId33" Type="http://schemas.openxmlformats.org/officeDocument/2006/relationships/externalLink" Target="externalLinks/externalLink19.xml"/><Relationship Id="rId129" Type="http://schemas.openxmlformats.org/officeDocument/2006/relationships/externalLink" Target="externalLinks/externalLink115.xml"/><Relationship Id="rId280" Type="http://schemas.openxmlformats.org/officeDocument/2006/relationships/externalLink" Target="externalLinks/externalLink266.xml"/><Relationship Id="rId75" Type="http://schemas.openxmlformats.org/officeDocument/2006/relationships/externalLink" Target="externalLinks/externalLink61.xml"/><Relationship Id="rId140" Type="http://schemas.openxmlformats.org/officeDocument/2006/relationships/externalLink" Target="externalLinks/externalLink126.xml"/><Relationship Id="rId182" Type="http://schemas.openxmlformats.org/officeDocument/2006/relationships/externalLink" Target="externalLinks/externalLink168.xml"/><Relationship Id="rId6" Type="http://schemas.openxmlformats.org/officeDocument/2006/relationships/worksheet" Target="worksheets/sheet6.xml"/><Relationship Id="rId238" Type="http://schemas.openxmlformats.org/officeDocument/2006/relationships/externalLink" Target="externalLinks/externalLink22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1" Type="http://schemas.openxmlformats.org/officeDocument/2006/relationships/image" Target="../media/image2.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4.png"/><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1" Type="http://schemas.openxmlformats.org/officeDocument/2006/relationships/image" Target="../media/image1.png"/></Relationships>
</file>

<file path=xl/drawings/_rels/drawing11.xml.rels><?xml version="1.0" encoding="UTF-8" standalone="yes"?>
<Relationships xmlns="http://schemas.openxmlformats.org/package/2006/relationships"><Relationship Id="rId1" Type="http://schemas.openxmlformats.org/officeDocument/2006/relationships/image" Target="../media/image1.png"/></Relationships>
</file>

<file path=xl/drawings/_rels/drawing12.xml.rels><?xml version="1.0" encoding="UTF-8" standalone="yes"?>
<Relationships xmlns="http://schemas.openxmlformats.org/package/2006/relationships"><Relationship Id="rId1" Type="http://schemas.openxmlformats.org/officeDocument/2006/relationships/image" Target="../media/image1.png"/></Relationships>
</file>

<file path=xl/drawings/_rels/drawing13.xml.rels><?xml version="1.0" encoding="UTF-8" standalone="yes"?>
<Relationships xmlns="http://schemas.openxmlformats.org/package/2006/relationships"><Relationship Id="rId1" Type="http://schemas.openxmlformats.org/officeDocument/2006/relationships/image" Target="../media/image1.png"/></Relationships>
</file>

<file path=xl/drawings/_rels/drawing14.x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6.emf"/></Relationships>
</file>

<file path=xl/drawings/drawing1.xml><?xml version="1.0" encoding="utf-8"?>
<xdr:wsDr xmlns:xdr="http://schemas.openxmlformats.org/drawingml/2006/spreadsheetDrawing" xmlns:a="http://schemas.openxmlformats.org/drawingml/2006/main">
  <xdr:twoCellAnchor editAs="oneCell">
    <xdr:from>
      <xdr:col>2</xdr:col>
      <xdr:colOff>828281</xdr:colOff>
      <xdr:row>132</xdr:row>
      <xdr:rowOff>0</xdr:rowOff>
    </xdr:from>
    <xdr:to>
      <xdr:col>2</xdr:col>
      <xdr:colOff>2215728</xdr:colOff>
      <xdr:row>135</xdr:row>
      <xdr:rowOff>37007</xdr:rowOff>
    </xdr:to>
    <xdr:pic>
      <xdr:nvPicPr>
        <xdr:cNvPr id="2" name="Imagen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clrChange>
            <a:clrFrom>
              <a:srgbClr val="FFFFFF"/>
            </a:clrFrom>
            <a:clrTo>
              <a:srgbClr val="FFFFFF">
                <a:alpha val="0"/>
              </a:srgbClr>
            </a:clrTo>
          </a:clrChange>
        </a:blip>
        <a:stretch>
          <a:fillRect/>
        </a:stretch>
      </xdr:blipFill>
      <xdr:spPr>
        <a:xfrm>
          <a:off x="1826501" y="29036137"/>
          <a:ext cx="1387447" cy="600887"/>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495300</xdr:colOff>
      <xdr:row>39</xdr:row>
      <xdr:rowOff>76200</xdr:rowOff>
    </xdr:from>
    <xdr:to>
      <xdr:col>3</xdr:col>
      <xdr:colOff>461892</xdr:colOff>
      <xdr:row>42</xdr:row>
      <xdr:rowOff>170740</xdr:rowOff>
    </xdr:to>
    <xdr:pic>
      <xdr:nvPicPr>
        <xdr:cNvPr id="4" name="Imagen 3">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1"/>
        <a:stretch>
          <a:fillRect/>
        </a:stretch>
      </xdr:blipFill>
      <xdr:spPr>
        <a:xfrm>
          <a:off x="1173480" y="6766560"/>
          <a:ext cx="1383912" cy="597460"/>
        </a:xfrm>
        <a:prstGeom prst="rect">
          <a:avLst/>
        </a:prstGeom>
      </xdr:spPr>
    </xdr:pic>
    <xdr:clientData/>
  </xdr:twoCellAnchor>
  <xdr:oneCellAnchor>
    <xdr:from>
      <xdr:col>2</xdr:col>
      <xdr:colOff>495300</xdr:colOff>
      <xdr:row>84</xdr:row>
      <xdr:rowOff>76200</xdr:rowOff>
    </xdr:from>
    <xdr:ext cx="1383912" cy="597460"/>
    <xdr:pic>
      <xdr:nvPicPr>
        <xdr:cNvPr id="6" name="Imagen 5">
          <a:extLst>
            <a:ext uri="{FF2B5EF4-FFF2-40B4-BE49-F238E27FC236}">
              <a16:creationId xmlns:a16="http://schemas.microsoft.com/office/drawing/2014/main" id="{00000000-0008-0000-0100-000006000000}"/>
            </a:ext>
          </a:extLst>
        </xdr:cNvPr>
        <xdr:cNvPicPr>
          <a:picLocks noChangeAspect="1"/>
        </xdr:cNvPicPr>
      </xdr:nvPicPr>
      <xdr:blipFill>
        <a:blip xmlns:r="http://schemas.openxmlformats.org/officeDocument/2006/relationships" r:embed="rId1"/>
        <a:stretch>
          <a:fillRect/>
        </a:stretch>
      </xdr:blipFill>
      <xdr:spPr>
        <a:xfrm>
          <a:off x="1173480" y="6766560"/>
          <a:ext cx="1383912" cy="597460"/>
        </a:xfrm>
        <a:prstGeom prst="rect">
          <a:avLst/>
        </a:prstGeom>
      </xdr:spPr>
    </xdr:pic>
    <xdr:clientData/>
  </xdr:oneCellAnchor>
  <xdr:oneCellAnchor>
    <xdr:from>
      <xdr:col>2</xdr:col>
      <xdr:colOff>495300</xdr:colOff>
      <xdr:row>129</xdr:row>
      <xdr:rowOff>76200</xdr:rowOff>
    </xdr:from>
    <xdr:ext cx="1383912" cy="597460"/>
    <xdr:pic>
      <xdr:nvPicPr>
        <xdr:cNvPr id="7" name="Imagen 6">
          <a:extLst>
            <a:ext uri="{FF2B5EF4-FFF2-40B4-BE49-F238E27FC236}">
              <a16:creationId xmlns:a16="http://schemas.microsoft.com/office/drawing/2014/main" id="{00000000-0008-0000-0100-000007000000}"/>
            </a:ext>
          </a:extLst>
        </xdr:cNvPr>
        <xdr:cNvPicPr>
          <a:picLocks noChangeAspect="1"/>
        </xdr:cNvPicPr>
      </xdr:nvPicPr>
      <xdr:blipFill>
        <a:blip xmlns:r="http://schemas.openxmlformats.org/officeDocument/2006/relationships" r:embed="rId1"/>
        <a:stretch>
          <a:fillRect/>
        </a:stretch>
      </xdr:blipFill>
      <xdr:spPr>
        <a:xfrm>
          <a:off x="1173480" y="6766560"/>
          <a:ext cx="1383912" cy="597460"/>
        </a:xfrm>
        <a:prstGeom prst="rect">
          <a:avLst/>
        </a:prstGeom>
      </xdr:spPr>
    </xdr:pic>
    <xdr:clientData/>
  </xdr:oneCellAnchor>
  <xdr:oneCellAnchor>
    <xdr:from>
      <xdr:col>2</xdr:col>
      <xdr:colOff>495300</xdr:colOff>
      <xdr:row>175</xdr:row>
      <xdr:rowOff>76200</xdr:rowOff>
    </xdr:from>
    <xdr:ext cx="1383912" cy="597460"/>
    <xdr:pic>
      <xdr:nvPicPr>
        <xdr:cNvPr id="8" name="Imagen 7">
          <a:extLst>
            <a:ext uri="{FF2B5EF4-FFF2-40B4-BE49-F238E27FC236}">
              <a16:creationId xmlns:a16="http://schemas.microsoft.com/office/drawing/2014/main" id="{00000000-0008-0000-0100-000008000000}"/>
            </a:ext>
          </a:extLst>
        </xdr:cNvPr>
        <xdr:cNvPicPr>
          <a:picLocks noChangeAspect="1"/>
        </xdr:cNvPicPr>
      </xdr:nvPicPr>
      <xdr:blipFill>
        <a:blip xmlns:r="http://schemas.openxmlformats.org/officeDocument/2006/relationships" r:embed="rId1"/>
        <a:stretch>
          <a:fillRect/>
        </a:stretch>
      </xdr:blipFill>
      <xdr:spPr>
        <a:xfrm>
          <a:off x="1173480" y="6766560"/>
          <a:ext cx="1383912" cy="597460"/>
        </a:xfrm>
        <a:prstGeom prst="rect">
          <a:avLst/>
        </a:prstGeom>
      </xdr:spPr>
    </xdr:pic>
    <xdr:clientData/>
  </xdr:oneCellAnchor>
  <xdr:oneCellAnchor>
    <xdr:from>
      <xdr:col>2</xdr:col>
      <xdr:colOff>495300</xdr:colOff>
      <xdr:row>220</xdr:row>
      <xdr:rowOff>76200</xdr:rowOff>
    </xdr:from>
    <xdr:ext cx="1383912" cy="597460"/>
    <xdr:pic>
      <xdr:nvPicPr>
        <xdr:cNvPr id="9" name="Imagen 8">
          <a:extLst>
            <a:ext uri="{FF2B5EF4-FFF2-40B4-BE49-F238E27FC236}">
              <a16:creationId xmlns:a16="http://schemas.microsoft.com/office/drawing/2014/main" id="{00000000-0008-0000-0100-000009000000}"/>
            </a:ext>
          </a:extLst>
        </xdr:cNvPr>
        <xdr:cNvPicPr>
          <a:picLocks noChangeAspect="1"/>
        </xdr:cNvPicPr>
      </xdr:nvPicPr>
      <xdr:blipFill>
        <a:blip xmlns:r="http://schemas.openxmlformats.org/officeDocument/2006/relationships" r:embed="rId1"/>
        <a:stretch>
          <a:fillRect/>
        </a:stretch>
      </xdr:blipFill>
      <xdr:spPr>
        <a:xfrm>
          <a:off x="1173480" y="6766560"/>
          <a:ext cx="1383912" cy="597460"/>
        </a:xfrm>
        <a:prstGeom prst="rect">
          <a:avLst/>
        </a:prstGeom>
      </xdr:spPr>
    </xdr:pic>
    <xdr:clientData/>
  </xdr:oneCellAnchor>
  <xdr:oneCellAnchor>
    <xdr:from>
      <xdr:col>2</xdr:col>
      <xdr:colOff>495300</xdr:colOff>
      <xdr:row>265</xdr:row>
      <xdr:rowOff>76200</xdr:rowOff>
    </xdr:from>
    <xdr:ext cx="1383912" cy="597460"/>
    <xdr:pic>
      <xdr:nvPicPr>
        <xdr:cNvPr id="10" name="Imagen 9">
          <a:extLst>
            <a:ext uri="{FF2B5EF4-FFF2-40B4-BE49-F238E27FC236}">
              <a16:creationId xmlns:a16="http://schemas.microsoft.com/office/drawing/2014/main" id="{00000000-0008-0000-0100-00000A000000}"/>
            </a:ext>
          </a:extLst>
        </xdr:cNvPr>
        <xdr:cNvPicPr>
          <a:picLocks noChangeAspect="1"/>
        </xdr:cNvPicPr>
      </xdr:nvPicPr>
      <xdr:blipFill>
        <a:blip xmlns:r="http://schemas.openxmlformats.org/officeDocument/2006/relationships" r:embed="rId1"/>
        <a:stretch>
          <a:fillRect/>
        </a:stretch>
      </xdr:blipFill>
      <xdr:spPr>
        <a:xfrm>
          <a:off x="1173480" y="6766560"/>
          <a:ext cx="1383912" cy="597460"/>
        </a:xfrm>
        <a:prstGeom prst="rect">
          <a:avLst/>
        </a:prstGeom>
      </xdr:spPr>
    </xdr:pic>
    <xdr:clientData/>
  </xdr:oneCellAnchor>
  <xdr:oneCellAnchor>
    <xdr:from>
      <xdr:col>2</xdr:col>
      <xdr:colOff>495300</xdr:colOff>
      <xdr:row>310</xdr:row>
      <xdr:rowOff>76200</xdr:rowOff>
    </xdr:from>
    <xdr:ext cx="1383912" cy="597460"/>
    <xdr:pic>
      <xdr:nvPicPr>
        <xdr:cNvPr id="11" name="Imagen 10">
          <a:extLst>
            <a:ext uri="{FF2B5EF4-FFF2-40B4-BE49-F238E27FC236}">
              <a16:creationId xmlns:a16="http://schemas.microsoft.com/office/drawing/2014/main" id="{00000000-0008-0000-0100-00000B000000}"/>
            </a:ext>
          </a:extLst>
        </xdr:cNvPr>
        <xdr:cNvPicPr>
          <a:picLocks noChangeAspect="1"/>
        </xdr:cNvPicPr>
      </xdr:nvPicPr>
      <xdr:blipFill>
        <a:blip xmlns:r="http://schemas.openxmlformats.org/officeDocument/2006/relationships" r:embed="rId1"/>
        <a:stretch>
          <a:fillRect/>
        </a:stretch>
      </xdr:blipFill>
      <xdr:spPr>
        <a:xfrm>
          <a:off x="1173480" y="6766560"/>
          <a:ext cx="1383912" cy="597460"/>
        </a:xfrm>
        <a:prstGeom prst="rect">
          <a:avLst/>
        </a:prstGeom>
      </xdr:spPr>
    </xdr:pic>
    <xdr:clientData/>
  </xdr:oneCellAnchor>
  <xdr:oneCellAnchor>
    <xdr:from>
      <xdr:col>2</xdr:col>
      <xdr:colOff>495300</xdr:colOff>
      <xdr:row>355</xdr:row>
      <xdr:rowOff>76200</xdr:rowOff>
    </xdr:from>
    <xdr:ext cx="1383912" cy="597460"/>
    <xdr:pic>
      <xdr:nvPicPr>
        <xdr:cNvPr id="12" name="Imagen 11">
          <a:extLst>
            <a:ext uri="{FF2B5EF4-FFF2-40B4-BE49-F238E27FC236}">
              <a16:creationId xmlns:a16="http://schemas.microsoft.com/office/drawing/2014/main" id="{00000000-0008-0000-0100-00000C000000}"/>
            </a:ext>
          </a:extLst>
        </xdr:cNvPr>
        <xdr:cNvPicPr>
          <a:picLocks noChangeAspect="1"/>
        </xdr:cNvPicPr>
      </xdr:nvPicPr>
      <xdr:blipFill>
        <a:blip xmlns:r="http://schemas.openxmlformats.org/officeDocument/2006/relationships" r:embed="rId1"/>
        <a:stretch>
          <a:fillRect/>
        </a:stretch>
      </xdr:blipFill>
      <xdr:spPr>
        <a:xfrm>
          <a:off x="1173480" y="6766560"/>
          <a:ext cx="1383912" cy="597460"/>
        </a:xfrm>
        <a:prstGeom prst="rect">
          <a:avLst/>
        </a:prstGeom>
      </xdr:spPr>
    </xdr:pic>
    <xdr:clientData/>
  </xdr:oneCellAnchor>
  <xdr:oneCellAnchor>
    <xdr:from>
      <xdr:col>2</xdr:col>
      <xdr:colOff>495300</xdr:colOff>
      <xdr:row>400</xdr:row>
      <xdr:rowOff>76200</xdr:rowOff>
    </xdr:from>
    <xdr:ext cx="1383912" cy="597460"/>
    <xdr:pic>
      <xdr:nvPicPr>
        <xdr:cNvPr id="13" name="Imagen 12">
          <a:extLst>
            <a:ext uri="{FF2B5EF4-FFF2-40B4-BE49-F238E27FC236}">
              <a16:creationId xmlns:a16="http://schemas.microsoft.com/office/drawing/2014/main" id="{00000000-0008-0000-0100-00000D000000}"/>
            </a:ext>
          </a:extLst>
        </xdr:cNvPr>
        <xdr:cNvPicPr>
          <a:picLocks noChangeAspect="1"/>
        </xdr:cNvPicPr>
      </xdr:nvPicPr>
      <xdr:blipFill>
        <a:blip xmlns:r="http://schemas.openxmlformats.org/officeDocument/2006/relationships" r:embed="rId1"/>
        <a:stretch>
          <a:fillRect/>
        </a:stretch>
      </xdr:blipFill>
      <xdr:spPr>
        <a:xfrm>
          <a:off x="1173480" y="6766560"/>
          <a:ext cx="1383912" cy="597460"/>
        </a:xfrm>
        <a:prstGeom prst="rect">
          <a:avLst/>
        </a:prstGeom>
      </xdr:spPr>
    </xdr:pic>
    <xdr:clientData/>
  </xdr:oneCellAnchor>
  <xdr:oneCellAnchor>
    <xdr:from>
      <xdr:col>2</xdr:col>
      <xdr:colOff>495300</xdr:colOff>
      <xdr:row>445</xdr:row>
      <xdr:rowOff>76200</xdr:rowOff>
    </xdr:from>
    <xdr:ext cx="1383912" cy="597460"/>
    <xdr:pic>
      <xdr:nvPicPr>
        <xdr:cNvPr id="14" name="Imagen 13">
          <a:extLst>
            <a:ext uri="{FF2B5EF4-FFF2-40B4-BE49-F238E27FC236}">
              <a16:creationId xmlns:a16="http://schemas.microsoft.com/office/drawing/2014/main" id="{00000000-0008-0000-0100-00000E000000}"/>
            </a:ext>
          </a:extLst>
        </xdr:cNvPr>
        <xdr:cNvPicPr>
          <a:picLocks noChangeAspect="1"/>
        </xdr:cNvPicPr>
      </xdr:nvPicPr>
      <xdr:blipFill>
        <a:blip xmlns:r="http://schemas.openxmlformats.org/officeDocument/2006/relationships" r:embed="rId1"/>
        <a:stretch>
          <a:fillRect/>
        </a:stretch>
      </xdr:blipFill>
      <xdr:spPr>
        <a:xfrm>
          <a:off x="1173480" y="6766560"/>
          <a:ext cx="1383912" cy="597460"/>
        </a:xfrm>
        <a:prstGeom prst="rect">
          <a:avLst/>
        </a:prstGeom>
      </xdr:spPr>
    </xdr:pic>
    <xdr:clientData/>
  </xdr:oneCellAnchor>
  <xdr:oneCellAnchor>
    <xdr:from>
      <xdr:col>2</xdr:col>
      <xdr:colOff>495300</xdr:colOff>
      <xdr:row>536</xdr:row>
      <xdr:rowOff>76200</xdr:rowOff>
    </xdr:from>
    <xdr:ext cx="1383912" cy="597460"/>
    <xdr:pic>
      <xdr:nvPicPr>
        <xdr:cNvPr id="15" name="Imagen 14">
          <a:extLst>
            <a:ext uri="{FF2B5EF4-FFF2-40B4-BE49-F238E27FC236}">
              <a16:creationId xmlns:a16="http://schemas.microsoft.com/office/drawing/2014/main" id="{00000000-0008-0000-0100-00000F000000}"/>
            </a:ext>
          </a:extLst>
        </xdr:cNvPr>
        <xdr:cNvPicPr>
          <a:picLocks noChangeAspect="1"/>
        </xdr:cNvPicPr>
      </xdr:nvPicPr>
      <xdr:blipFill>
        <a:blip xmlns:r="http://schemas.openxmlformats.org/officeDocument/2006/relationships" r:embed="rId1"/>
        <a:stretch>
          <a:fillRect/>
        </a:stretch>
      </xdr:blipFill>
      <xdr:spPr>
        <a:xfrm>
          <a:off x="1173480" y="6766560"/>
          <a:ext cx="1383912" cy="597460"/>
        </a:xfrm>
        <a:prstGeom prst="rect">
          <a:avLst/>
        </a:prstGeom>
      </xdr:spPr>
    </xdr:pic>
    <xdr:clientData/>
  </xdr:oneCellAnchor>
  <xdr:oneCellAnchor>
    <xdr:from>
      <xdr:col>2</xdr:col>
      <xdr:colOff>615315</xdr:colOff>
      <xdr:row>955</xdr:row>
      <xdr:rowOff>158115</xdr:rowOff>
    </xdr:from>
    <xdr:ext cx="1383912" cy="597460"/>
    <xdr:pic>
      <xdr:nvPicPr>
        <xdr:cNvPr id="16" name="Imagen 15">
          <a:extLst>
            <a:ext uri="{FF2B5EF4-FFF2-40B4-BE49-F238E27FC236}">
              <a16:creationId xmlns:a16="http://schemas.microsoft.com/office/drawing/2014/main" id="{00000000-0008-0000-0100-000010000000}"/>
            </a:ext>
          </a:extLst>
        </xdr:cNvPr>
        <xdr:cNvPicPr>
          <a:picLocks noChangeAspect="1"/>
        </xdr:cNvPicPr>
      </xdr:nvPicPr>
      <xdr:blipFill>
        <a:blip xmlns:r="http://schemas.openxmlformats.org/officeDocument/2006/relationships" r:embed="rId1"/>
        <a:stretch>
          <a:fillRect/>
        </a:stretch>
      </xdr:blipFill>
      <xdr:spPr>
        <a:xfrm>
          <a:off x="1293495" y="173795055"/>
          <a:ext cx="1383912" cy="597460"/>
        </a:xfrm>
        <a:prstGeom prst="rect">
          <a:avLst/>
        </a:prstGeom>
      </xdr:spPr>
    </xdr:pic>
    <xdr:clientData/>
  </xdr:oneCellAnchor>
  <xdr:oneCellAnchor>
    <xdr:from>
      <xdr:col>2</xdr:col>
      <xdr:colOff>616884</xdr:colOff>
      <xdr:row>1000</xdr:row>
      <xdr:rowOff>117102</xdr:rowOff>
    </xdr:from>
    <xdr:ext cx="1383912" cy="597460"/>
    <xdr:pic>
      <xdr:nvPicPr>
        <xdr:cNvPr id="17" name="Imagen 16">
          <a:extLst>
            <a:ext uri="{FF2B5EF4-FFF2-40B4-BE49-F238E27FC236}">
              <a16:creationId xmlns:a16="http://schemas.microsoft.com/office/drawing/2014/main" id="{00000000-0008-0000-0100-000011000000}"/>
            </a:ext>
          </a:extLst>
        </xdr:cNvPr>
        <xdr:cNvPicPr>
          <a:picLocks noChangeAspect="1"/>
        </xdr:cNvPicPr>
      </xdr:nvPicPr>
      <xdr:blipFill>
        <a:blip xmlns:r="http://schemas.openxmlformats.org/officeDocument/2006/relationships" r:embed="rId1"/>
        <a:stretch>
          <a:fillRect/>
        </a:stretch>
      </xdr:blipFill>
      <xdr:spPr>
        <a:xfrm>
          <a:off x="1414743" y="184144584"/>
          <a:ext cx="1383912" cy="597460"/>
        </a:xfrm>
        <a:prstGeom prst="rect">
          <a:avLst/>
        </a:prstGeom>
      </xdr:spPr>
    </xdr:pic>
    <xdr:clientData/>
  </xdr:oneCellAnchor>
  <xdr:oneCellAnchor>
    <xdr:from>
      <xdr:col>2</xdr:col>
      <xdr:colOff>590550</xdr:colOff>
      <xdr:row>1046</xdr:row>
      <xdr:rowOff>106680</xdr:rowOff>
    </xdr:from>
    <xdr:ext cx="1383912" cy="597460"/>
    <xdr:pic>
      <xdr:nvPicPr>
        <xdr:cNvPr id="18" name="Imagen 17">
          <a:extLst>
            <a:ext uri="{FF2B5EF4-FFF2-40B4-BE49-F238E27FC236}">
              <a16:creationId xmlns:a16="http://schemas.microsoft.com/office/drawing/2014/main" id="{00000000-0008-0000-0100-000012000000}"/>
            </a:ext>
          </a:extLst>
        </xdr:cNvPr>
        <xdr:cNvPicPr>
          <a:picLocks noChangeAspect="1"/>
        </xdr:cNvPicPr>
      </xdr:nvPicPr>
      <xdr:blipFill>
        <a:blip xmlns:r="http://schemas.openxmlformats.org/officeDocument/2006/relationships" r:embed="rId1"/>
        <a:stretch>
          <a:fillRect/>
        </a:stretch>
      </xdr:blipFill>
      <xdr:spPr>
        <a:xfrm>
          <a:off x="1268730" y="189715140"/>
          <a:ext cx="1383912" cy="597460"/>
        </a:xfrm>
        <a:prstGeom prst="rect">
          <a:avLst/>
        </a:prstGeom>
      </xdr:spPr>
    </xdr:pic>
    <xdr:clientData/>
  </xdr:oneCellAnchor>
  <xdr:oneCellAnchor>
    <xdr:from>
      <xdr:col>2</xdr:col>
      <xdr:colOff>622935</xdr:colOff>
      <xdr:row>1185</xdr:row>
      <xdr:rowOff>3810</xdr:rowOff>
    </xdr:from>
    <xdr:ext cx="1383912" cy="597460"/>
    <xdr:pic>
      <xdr:nvPicPr>
        <xdr:cNvPr id="19" name="Imagen 18">
          <a:extLst>
            <a:ext uri="{FF2B5EF4-FFF2-40B4-BE49-F238E27FC236}">
              <a16:creationId xmlns:a16="http://schemas.microsoft.com/office/drawing/2014/main" id="{00000000-0008-0000-0100-000013000000}"/>
            </a:ext>
          </a:extLst>
        </xdr:cNvPr>
        <xdr:cNvPicPr>
          <a:picLocks noChangeAspect="1"/>
        </xdr:cNvPicPr>
      </xdr:nvPicPr>
      <xdr:blipFill>
        <a:blip xmlns:r="http://schemas.openxmlformats.org/officeDocument/2006/relationships" r:embed="rId1"/>
        <a:stretch>
          <a:fillRect/>
        </a:stretch>
      </xdr:blipFill>
      <xdr:spPr>
        <a:xfrm>
          <a:off x="1301115" y="213706710"/>
          <a:ext cx="1383912" cy="597460"/>
        </a:xfrm>
        <a:prstGeom prst="rect">
          <a:avLst/>
        </a:prstGeom>
      </xdr:spPr>
    </xdr:pic>
    <xdr:clientData/>
  </xdr:oneCellAnchor>
  <xdr:oneCellAnchor>
    <xdr:from>
      <xdr:col>2</xdr:col>
      <xdr:colOff>600075</xdr:colOff>
      <xdr:row>1232</xdr:row>
      <xdr:rowOff>106680</xdr:rowOff>
    </xdr:from>
    <xdr:ext cx="1383912" cy="597460"/>
    <xdr:pic>
      <xdr:nvPicPr>
        <xdr:cNvPr id="20" name="Imagen 19">
          <a:extLst>
            <a:ext uri="{FF2B5EF4-FFF2-40B4-BE49-F238E27FC236}">
              <a16:creationId xmlns:a16="http://schemas.microsoft.com/office/drawing/2014/main" id="{00000000-0008-0000-0100-000014000000}"/>
            </a:ext>
          </a:extLst>
        </xdr:cNvPr>
        <xdr:cNvPicPr>
          <a:picLocks noChangeAspect="1"/>
        </xdr:cNvPicPr>
      </xdr:nvPicPr>
      <xdr:blipFill>
        <a:blip xmlns:r="http://schemas.openxmlformats.org/officeDocument/2006/relationships" r:embed="rId1"/>
        <a:stretch>
          <a:fillRect/>
        </a:stretch>
      </xdr:blipFill>
      <xdr:spPr>
        <a:xfrm>
          <a:off x="1278255" y="221566740"/>
          <a:ext cx="1383912" cy="597460"/>
        </a:xfrm>
        <a:prstGeom prst="rect">
          <a:avLst/>
        </a:prstGeom>
      </xdr:spPr>
    </xdr:pic>
    <xdr:clientData/>
  </xdr:oneCellAnchor>
  <xdr:oneCellAnchor>
    <xdr:from>
      <xdr:col>2</xdr:col>
      <xdr:colOff>552450</xdr:colOff>
      <xdr:row>1276</xdr:row>
      <xdr:rowOff>47625</xdr:rowOff>
    </xdr:from>
    <xdr:ext cx="1383912" cy="597460"/>
    <xdr:pic>
      <xdr:nvPicPr>
        <xdr:cNvPr id="21" name="Imagen 20">
          <a:extLst>
            <a:ext uri="{FF2B5EF4-FFF2-40B4-BE49-F238E27FC236}">
              <a16:creationId xmlns:a16="http://schemas.microsoft.com/office/drawing/2014/main" id="{00000000-0008-0000-0100-000015000000}"/>
            </a:ext>
          </a:extLst>
        </xdr:cNvPr>
        <xdr:cNvPicPr>
          <a:picLocks noChangeAspect="1"/>
        </xdr:cNvPicPr>
      </xdr:nvPicPr>
      <xdr:blipFill>
        <a:blip xmlns:r="http://schemas.openxmlformats.org/officeDocument/2006/relationships" r:embed="rId1"/>
        <a:stretch>
          <a:fillRect/>
        </a:stretch>
      </xdr:blipFill>
      <xdr:spPr>
        <a:xfrm>
          <a:off x="1209675" y="223570800"/>
          <a:ext cx="1383912" cy="597460"/>
        </a:xfrm>
        <a:prstGeom prst="rect">
          <a:avLst/>
        </a:prstGeom>
      </xdr:spPr>
    </xdr:pic>
    <xdr:clientData/>
  </xdr:oneCellAnchor>
  <xdr:oneCellAnchor>
    <xdr:from>
      <xdr:col>2</xdr:col>
      <xdr:colOff>601980</xdr:colOff>
      <xdr:row>1325</xdr:row>
      <xdr:rowOff>160020</xdr:rowOff>
    </xdr:from>
    <xdr:ext cx="1383912" cy="597460"/>
    <xdr:pic>
      <xdr:nvPicPr>
        <xdr:cNvPr id="22" name="Imagen 21">
          <a:extLst>
            <a:ext uri="{FF2B5EF4-FFF2-40B4-BE49-F238E27FC236}">
              <a16:creationId xmlns:a16="http://schemas.microsoft.com/office/drawing/2014/main" id="{00000000-0008-0000-0100-000016000000}"/>
            </a:ext>
          </a:extLst>
        </xdr:cNvPr>
        <xdr:cNvPicPr>
          <a:picLocks noChangeAspect="1"/>
        </xdr:cNvPicPr>
      </xdr:nvPicPr>
      <xdr:blipFill>
        <a:blip xmlns:r="http://schemas.openxmlformats.org/officeDocument/2006/relationships" r:embed="rId1"/>
        <a:stretch>
          <a:fillRect/>
        </a:stretch>
      </xdr:blipFill>
      <xdr:spPr>
        <a:xfrm>
          <a:off x="1280160" y="237401100"/>
          <a:ext cx="1383912" cy="597460"/>
        </a:xfrm>
        <a:prstGeom prst="rect">
          <a:avLst/>
        </a:prstGeom>
      </xdr:spPr>
    </xdr:pic>
    <xdr:clientData/>
  </xdr:oneCellAnchor>
  <xdr:oneCellAnchor>
    <xdr:from>
      <xdr:col>2</xdr:col>
      <xdr:colOff>603885</xdr:colOff>
      <xdr:row>1372</xdr:row>
      <xdr:rowOff>24765</xdr:rowOff>
    </xdr:from>
    <xdr:ext cx="1383912" cy="597460"/>
    <xdr:pic>
      <xdr:nvPicPr>
        <xdr:cNvPr id="23" name="Imagen 22">
          <a:extLst>
            <a:ext uri="{FF2B5EF4-FFF2-40B4-BE49-F238E27FC236}">
              <a16:creationId xmlns:a16="http://schemas.microsoft.com/office/drawing/2014/main" id="{00000000-0008-0000-0100-000017000000}"/>
            </a:ext>
          </a:extLst>
        </xdr:cNvPr>
        <xdr:cNvPicPr>
          <a:picLocks noChangeAspect="1"/>
        </xdr:cNvPicPr>
      </xdr:nvPicPr>
      <xdr:blipFill>
        <a:blip xmlns:r="http://schemas.openxmlformats.org/officeDocument/2006/relationships" r:embed="rId1"/>
        <a:stretch>
          <a:fillRect/>
        </a:stretch>
      </xdr:blipFill>
      <xdr:spPr>
        <a:xfrm>
          <a:off x="1282065" y="245358285"/>
          <a:ext cx="1383912" cy="597460"/>
        </a:xfrm>
        <a:prstGeom prst="rect">
          <a:avLst/>
        </a:prstGeom>
      </xdr:spPr>
    </xdr:pic>
    <xdr:clientData/>
  </xdr:oneCellAnchor>
  <xdr:oneCellAnchor>
    <xdr:from>
      <xdr:col>2</xdr:col>
      <xdr:colOff>605790</xdr:colOff>
      <xdr:row>1416</xdr:row>
      <xdr:rowOff>135255</xdr:rowOff>
    </xdr:from>
    <xdr:ext cx="1383912" cy="597460"/>
    <xdr:pic>
      <xdr:nvPicPr>
        <xdr:cNvPr id="24" name="Imagen 23">
          <a:extLst>
            <a:ext uri="{FF2B5EF4-FFF2-40B4-BE49-F238E27FC236}">
              <a16:creationId xmlns:a16="http://schemas.microsoft.com/office/drawing/2014/main" id="{00000000-0008-0000-0100-000018000000}"/>
            </a:ext>
          </a:extLst>
        </xdr:cNvPr>
        <xdr:cNvPicPr>
          <a:picLocks noChangeAspect="1"/>
        </xdr:cNvPicPr>
      </xdr:nvPicPr>
      <xdr:blipFill>
        <a:blip xmlns:r="http://schemas.openxmlformats.org/officeDocument/2006/relationships" r:embed="rId1"/>
        <a:stretch>
          <a:fillRect/>
        </a:stretch>
      </xdr:blipFill>
      <xdr:spPr>
        <a:xfrm>
          <a:off x="1283970" y="253995555"/>
          <a:ext cx="1383912" cy="597460"/>
        </a:xfrm>
        <a:prstGeom prst="rect">
          <a:avLst/>
        </a:prstGeom>
      </xdr:spPr>
    </xdr:pic>
    <xdr:clientData/>
  </xdr:oneCellAnchor>
  <xdr:oneCellAnchor>
    <xdr:from>
      <xdr:col>2</xdr:col>
      <xdr:colOff>529590</xdr:colOff>
      <xdr:row>1507</xdr:row>
      <xdr:rowOff>148590</xdr:rowOff>
    </xdr:from>
    <xdr:ext cx="1383912" cy="597460"/>
    <xdr:pic>
      <xdr:nvPicPr>
        <xdr:cNvPr id="25" name="Imagen 24">
          <a:extLst>
            <a:ext uri="{FF2B5EF4-FFF2-40B4-BE49-F238E27FC236}">
              <a16:creationId xmlns:a16="http://schemas.microsoft.com/office/drawing/2014/main" id="{00000000-0008-0000-0100-000019000000}"/>
            </a:ext>
          </a:extLst>
        </xdr:cNvPr>
        <xdr:cNvPicPr>
          <a:picLocks noChangeAspect="1"/>
        </xdr:cNvPicPr>
      </xdr:nvPicPr>
      <xdr:blipFill>
        <a:blip xmlns:r="http://schemas.openxmlformats.org/officeDocument/2006/relationships" r:embed="rId1"/>
        <a:stretch>
          <a:fillRect/>
        </a:stretch>
      </xdr:blipFill>
      <xdr:spPr>
        <a:xfrm>
          <a:off x="1207770" y="262040370"/>
          <a:ext cx="1383912" cy="597460"/>
        </a:xfrm>
        <a:prstGeom prst="rect">
          <a:avLst/>
        </a:prstGeom>
      </xdr:spPr>
    </xdr:pic>
    <xdr:clientData/>
  </xdr:oneCellAnchor>
  <xdr:oneCellAnchor>
    <xdr:from>
      <xdr:col>2</xdr:col>
      <xdr:colOff>601980</xdr:colOff>
      <xdr:row>1554</xdr:row>
      <xdr:rowOff>9525</xdr:rowOff>
    </xdr:from>
    <xdr:ext cx="1383912" cy="597460"/>
    <xdr:pic>
      <xdr:nvPicPr>
        <xdr:cNvPr id="27" name="Imagen 26">
          <a:extLst>
            <a:ext uri="{FF2B5EF4-FFF2-40B4-BE49-F238E27FC236}">
              <a16:creationId xmlns:a16="http://schemas.microsoft.com/office/drawing/2014/main" id="{00000000-0008-0000-0100-00001B000000}"/>
            </a:ext>
          </a:extLst>
        </xdr:cNvPr>
        <xdr:cNvPicPr>
          <a:picLocks noChangeAspect="1"/>
        </xdr:cNvPicPr>
      </xdr:nvPicPr>
      <xdr:blipFill>
        <a:blip xmlns:r="http://schemas.openxmlformats.org/officeDocument/2006/relationships" r:embed="rId1"/>
        <a:stretch>
          <a:fillRect/>
        </a:stretch>
      </xdr:blipFill>
      <xdr:spPr>
        <a:xfrm>
          <a:off x="1280160" y="277827105"/>
          <a:ext cx="1383912" cy="597460"/>
        </a:xfrm>
        <a:prstGeom prst="rect">
          <a:avLst/>
        </a:prstGeom>
      </xdr:spPr>
    </xdr:pic>
    <xdr:clientData/>
  </xdr:oneCellAnchor>
  <xdr:oneCellAnchor>
    <xdr:from>
      <xdr:col>2</xdr:col>
      <xdr:colOff>596265</xdr:colOff>
      <xdr:row>1599</xdr:row>
      <xdr:rowOff>57150</xdr:rowOff>
    </xdr:from>
    <xdr:ext cx="1383912" cy="597460"/>
    <xdr:pic>
      <xdr:nvPicPr>
        <xdr:cNvPr id="28" name="Imagen 27">
          <a:extLst>
            <a:ext uri="{FF2B5EF4-FFF2-40B4-BE49-F238E27FC236}">
              <a16:creationId xmlns:a16="http://schemas.microsoft.com/office/drawing/2014/main" id="{00000000-0008-0000-0100-00001C000000}"/>
            </a:ext>
          </a:extLst>
        </xdr:cNvPr>
        <xdr:cNvPicPr>
          <a:picLocks noChangeAspect="1"/>
        </xdr:cNvPicPr>
      </xdr:nvPicPr>
      <xdr:blipFill>
        <a:blip xmlns:r="http://schemas.openxmlformats.org/officeDocument/2006/relationships" r:embed="rId1"/>
        <a:stretch>
          <a:fillRect/>
        </a:stretch>
      </xdr:blipFill>
      <xdr:spPr>
        <a:xfrm>
          <a:off x="1274445" y="285807150"/>
          <a:ext cx="1383912" cy="597460"/>
        </a:xfrm>
        <a:prstGeom prst="rect">
          <a:avLst/>
        </a:prstGeom>
      </xdr:spPr>
    </xdr:pic>
    <xdr:clientData/>
  </xdr:oneCellAnchor>
  <xdr:oneCellAnchor>
    <xdr:from>
      <xdr:col>2</xdr:col>
      <xdr:colOff>544830</xdr:colOff>
      <xdr:row>1641</xdr:row>
      <xdr:rowOff>158115</xdr:rowOff>
    </xdr:from>
    <xdr:ext cx="1383912" cy="597460"/>
    <xdr:pic>
      <xdr:nvPicPr>
        <xdr:cNvPr id="29" name="Imagen 28">
          <a:extLst>
            <a:ext uri="{FF2B5EF4-FFF2-40B4-BE49-F238E27FC236}">
              <a16:creationId xmlns:a16="http://schemas.microsoft.com/office/drawing/2014/main" id="{00000000-0008-0000-0100-00001D000000}"/>
            </a:ext>
          </a:extLst>
        </xdr:cNvPr>
        <xdr:cNvPicPr>
          <a:picLocks noChangeAspect="1"/>
        </xdr:cNvPicPr>
      </xdr:nvPicPr>
      <xdr:blipFill>
        <a:blip xmlns:r="http://schemas.openxmlformats.org/officeDocument/2006/relationships" r:embed="rId1"/>
        <a:stretch>
          <a:fillRect/>
        </a:stretch>
      </xdr:blipFill>
      <xdr:spPr>
        <a:xfrm>
          <a:off x="1223010" y="293276655"/>
          <a:ext cx="1383912" cy="597460"/>
        </a:xfrm>
        <a:prstGeom prst="rect">
          <a:avLst/>
        </a:prstGeom>
      </xdr:spPr>
    </xdr:pic>
    <xdr:clientData/>
  </xdr:oneCellAnchor>
  <xdr:oneCellAnchor>
    <xdr:from>
      <xdr:col>2</xdr:col>
      <xdr:colOff>556260</xdr:colOff>
      <xdr:row>1688</xdr:row>
      <xdr:rowOff>0</xdr:rowOff>
    </xdr:from>
    <xdr:ext cx="1383912" cy="597460"/>
    <xdr:pic>
      <xdr:nvPicPr>
        <xdr:cNvPr id="32" name="Imagen 31">
          <a:extLst>
            <a:ext uri="{FF2B5EF4-FFF2-40B4-BE49-F238E27FC236}">
              <a16:creationId xmlns:a16="http://schemas.microsoft.com/office/drawing/2014/main" id="{00000000-0008-0000-0100-000020000000}"/>
            </a:ext>
          </a:extLst>
        </xdr:cNvPr>
        <xdr:cNvPicPr>
          <a:picLocks noChangeAspect="1"/>
        </xdr:cNvPicPr>
      </xdr:nvPicPr>
      <xdr:blipFill>
        <a:blip xmlns:r="http://schemas.openxmlformats.org/officeDocument/2006/relationships" r:embed="rId1"/>
        <a:stretch>
          <a:fillRect/>
        </a:stretch>
      </xdr:blipFill>
      <xdr:spPr>
        <a:xfrm>
          <a:off x="1234440" y="301348140"/>
          <a:ext cx="1383912" cy="597460"/>
        </a:xfrm>
        <a:prstGeom prst="rect">
          <a:avLst/>
        </a:prstGeom>
      </xdr:spPr>
    </xdr:pic>
    <xdr:clientData/>
  </xdr:oneCellAnchor>
  <xdr:oneCellAnchor>
    <xdr:from>
      <xdr:col>2</xdr:col>
      <xdr:colOff>598170</xdr:colOff>
      <xdr:row>1732</xdr:row>
      <xdr:rowOff>129540</xdr:rowOff>
    </xdr:from>
    <xdr:ext cx="1383912" cy="597460"/>
    <xdr:pic>
      <xdr:nvPicPr>
        <xdr:cNvPr id="33" name="Imagen 32">
          <a:extLst>
            <a:ext uri="{FF2B5EF4-FFF2-40B4-BE49-F238E27FC236}">
              <a16:creationId xmlns:a16="http://schemas.microsoft.com/office/drawing/2014/main" id="{00000000-0008-0000-0100-000021000000}"/>
            </a:ext>
          </a:extLst>
        </xdr:cNvPr>
        <xdr:cNvPicPr>
          <a:picLocks noChangeAspect="1"/>
        </xdr:cNvPicPr>
      </xdr:nvPicPr>
      <xdr:blipFill>
        <a:blip xmlns:r="http://schemas.openxmlformats.org/officeDocument/2006/relationships" r:embed="rId1"/>
        <a:stretch>
          <a:fillRect/>
        </a:stretch>
      </xdr:blipFill>
      <xdr:spPr>
        <a:xfrm>
          <a:off x="1276350" y="309158640"/>
          <a:ext cx="1383912" cy="597460"/>
        </a:xfrm>
        <a:prstGeom prst="rect">
          <a:avLst/>
        </a:prstGeom>
      </xdr:spPr>
    </xdr:pic>
    <xdr:clientData/>
  </xdr:oneCellAnchor>
  <xdr:oneCellAnchor>
    <xdr:from>
      <xdr:col>2</xdr:col>
      <xdr:colOff>641985</xdr:colOff>
      <xdr:row>1778</xdr:row>
      <xdr:rowOff>91440</xdr:rowOff>
    </xdr:from>
    <xdr:ext cx="1383912" cy="597460"/>
    <xdr:pic>
      <xdr:nvPicPr>
        <xdr:cNvPr id="34" name="Imagen 33">
          <a:extLst>
            <a:ext uri="{FF2B5EF4-FFF2-40B4-BE49-F238E27FC236}">
              <a16:creationId xmlns:a16="http://schemas.microsoft.com/office/drawing/2014/main" id="{00000000-0008-0000-0100-000022000000}"/>
            </a:ext>
          </a:extLst>
        </xdr:cNvPr>
        <xdr:cNvPicPr>
          <a:picLocks noChangeAspect="1"/>
        </xdr:cNvPicPr>
      </xdr:nvPicPr>
      <xdr:blipFill>
        <a:blip xmlns:r="http://schemas.openxmlformats.org/officeDocument/2006/relationships" r:embed="rId1"/>
        <a:stretch>
          <a:fillRect/>
        </a:stretch>
      </xdr:blipFill>
      <xdr:spPr>
        <a:xfrm>
          <a:off x="1320165" y="317144400"/>
          <a:ext cx="1383912" cy="597460"/>
        </a:xfrm>
        <a:prstGeom prst="rect">
          <a:avLst/>
        </a:prstGeom>
      </xdr:spPr>
    </xdr:pic>
    <xdr:clientData/>
  </xdr:oneCellAnchor>
  <xdr:oneCellAnchor>
    <xdr:from>
      <xdr:col>2</xdr:col>
      <xdr:colOff>565785</xdr:colOff>
      <xdr:row>1819</xdr:row>
      <xdr:rowOff>24765</xdr:rowOff>
    </xdr:from>
    <xdr:ext cx="1383912" cy="597460"/>
    <xdr:pic>
      <xdr:nvPicPr>
        <xdr:cNvPr id="35" name="Imagen 34">
          <a:extLst>
            <a:ext uri="{FF2B5EF4-FFF2-40B4-BE49-F238E27FC236}">
              <a16:creationId xmlns:a16="http://schemas.microsoft.com/office/drawing/2014/main" id="{00000000-0008-0000-0100-000023000000}"/>
            </a:ext>
          </a:extLst>
        </xdr:cNvPr>
        <xdr:cNvPicPr>
          <a:picLocks noChangeAspect="1"/>
        </xdr:cNvPicPr>
      </xdr:nvPicPr>
      <xdr:blipFill>
        <a:blip xmlns:r="http://schemas.openxmlformats.org/officeDocument/2006/relationships" r:embed="rId1"/>
        <a:stretch>
          <a:fillRect/>
        </a:stretch>
      </xdr:blipFill>
      <xdr:spPr>
        <a:xfrm>
          <a:off x="1243965" y="324431025"/>
          <a:ext cx="1383912" cy="597460"/>
        </a:xfrm>
        <a:prstGeom prst="rect">
          <a:avLst/>
        </a:prstGeom>
      </xdr:spPr>
    </xdr:pic>
    <xdr:clientData/>
  </xdr:oneCellAnchor>
  <xdr:oneCellAnchor>
    <xdr:from>
      <xdr:col>2</xdr:col>
      <xdr:colOff>554355</xdr:colOff>
      <xdr:row>1860</xdr:row>
      <xdr:rowOff>156210</xdr:rowOff>
    </xdr:from>
    <xdr:ext cx="1383912" cy="597460"/>
    <xdr:pic>
      <xdr:nvPicPr>
        <xdr:cNvPr id="36" name="Imagen 35">
          <a:extLst>
            <a:ext uri="{FF2B5EF4-FFF2-40B4-BE49-F238E27FC236}">
              <a16:creationId xmlns:a16="http://schemas.microsoft.com/office/drawing/2014/main" id="{00000000-0008-0000-0100-000024000000}"/>
            </a:ext>
          </a:extLst>
        </xdr:cNvPr>
        <xdr:cNvPicPr>
          <a:picLocks noChangeAspect="1"/>
        </xdr:cNvPicPr>
      </xdr:nvPicPr>
      <xdr:blipFill>
        <a:blip xmlns:r="http://schemas.openxmlformats.org/officeDocument/2006/relationships" r:embed="rId1"/>
        <a:stretch>
          <a:fillRect/>
        </a:stretch>
      </xdr:blipFill>
      <xdr:spPr>
        <a:xfrm>
          <a:off x="1232535" y="331793850"/>
          <a:ext cx="1383912" cy="597460"/>
        </a:xfrm>
        <a:prstGeom prst="rect">
          <a:avLst/>
        </a:prstGeom>
      </xdr:spPr>
    </xdr:pic>
    <xdr:clientData/>
  </xdr:oneCellAnchor>
  <xdr:oneCellAnchor>
    <xdr:from>
      <xdr:col>2</xdr:col>
      <xdr:colOff>611505</xdr:colOff>
      <xdr:row>1902</xdr:row>
      <xdr:rowOff>66675</xdr:rowOff>
    </xdr:from>
    <xdr:ext cx="1383912" cy="597460"/>
    <xdr:pic>
      <xdr:nvPicPr>
        <xdr:cNvPr id="37" name="Imagen 36">
          <a:extLst>
            <a:ext uri="{FF2B5EF4-FFF2-40B4-BE49-F238E27FC236}">
              <a16:creationId xmlns:a16="http://schemas.microsoft.com/office/drawing/2014/main" id="{00000000-0008-0000-0100-000025000000}"/>
            </a:ext>
          </a:extLst>
        </xdr:cNvPr>
        <xdr:cNvPicPr>
          <a:picLocks noChangeAspect="1"/>
        </xdr:cNvPicPr>
      </xdr:nvPicPr>
      <xdr:blipFill>
        <a:blip xmlns:r="http://schemas.openxmlformats.org/officeDocument/2006/relationships" r:embed="rId1"/>
        <a:stretch>
          <a:fillRect/>
        </a:stretch>
      </xdr:blipFill>
      <xdr:spPr>
        <a:xfrm>
          <a:off x="1289685" y="339118575"/>
          <a:ext cx="1383912" cy="597460"/>
        </a:xfrm>
        <a:prstGeom prst="rect">
          <a:avLst/>
        </a:prstGeom>
      </xdr:spPr>
    </xdr:pic>
    <xdr:clientData/>
  </xdr:oneCellAnchor>
  <xdr:oneCellAnchor>
    <xdr:from>
      <xdr:col>2</xdr:col>
      <xdr:colOff>581025</xdr:colOff>
      <xdr:row>1942</xdr:row>
      <xdr:rowOff>11430</xdr:rowOff>
    </xdr:from>
    <xdr:ext cx="1383912" cy="597460"/>
    <xdr:pic>
      <xdr:nvPicPr>
        <xdr:cNvPr id="38" name="Imagen 37">
          <a:extLst>
            <a:ext uri="{FF2B5EF4-FFF2-40B4-BE49-F238E27FC236}">
              <a16:creationId xmlns:a16="http://schemas.microsoft.com/office/drawing/2014/main" id="{00000000-0008-0000-0100-000026000000}"/>
            </a:ext>
          </a:extLst>
        </xdr:cNvPr>
        <xdr:cNvPicPr>
          <a:picLocks noChangeAspect="1"/>
        </xdr:cNvPicPr>
      </xdr:nvPicPr>
      <xdr:blipFill>
        <a:blip xmlns:r="http://schemas.openxmlformats.org/officeDocument/2006/relationships" r:embed="rId1"/>
        <a:stretch>
          <a:fillRect/>
        </a:stretch>
      </xdr:blipFill>
      <xdr:spPr>
        <a:xfrm>
          <a:off x="1259205" y="346073730"/>
          <a:ext cx="1383912" cy="597460"/>
        </a:xfrm>
        <a:prstGeom prst="rect">
          <a:avLst/>
        </a:prstGeom>
      </xdr:spPr>
    </xdr:pic>
    <xdr:clientData/>
  </xdr:oneCellAnchor>
  <xdr:oneCellAnchor>
    <xdr:from>
      <xdr:col>2</xdr:col>
      <xdr:colOff>590550</xdr:colOff>
      <xdr:row>1983</xdr:row>
      <xdr:rowOff>13335</xdr:rowOff>
    </xdr:from>
    <xdr:ext cx="1383912" cy="597460"/>
    <xdr:pic>
      <xdr:nvPicPr>
        <xdr:cNvPr id="39" name="Imagen 38">
          <a:extLst>
            <a:ext uri="{FF2B5EF4-FFF2-40B4-BE49-F238E27FC236}">
              <a16:creationId xmlns:a16="http://schemas.microsoft.com/office/drawing/2014/main" id="{00000000-0008-0000-0100-000027000000}"/>
            </a:ext>
          </a:extLst>
        </xdr:cNvPr>
        <xdr:cNvPicPr>
          <a:picLocks noChangeAspect="1"/>
        </xdr:cNvPicPr>
      </xdr:nvPicPr>
      <xdr:blipFill>
        <a:blip xmlns:r="http://schemas.openxmlformats.org/officeDocument/2006/relationships" r:embed="rId1"/>
        <a:stretch>
          <a:fillRect/>
        </a:stretch>
      </xdr:blipFill>
      <xdr:spPr>
        <a:xfrm>
          <a:off x="1268730" y="353291775"/>
          <a:ext cx="1383912" cy="597460"/>
        </a:xfrm>
        <a:prstGeom prst="rect">
          <a:avLst/>
        </a:prstGeom>
      </xdr:spPr>
    </xdr:pic>
    <xdr:clientData/>
  </xdr:oneCellAnchor>
  <xdr:oneCellAnchor>
    <xdr:from>
      <xdr:col>2</xdr:col>
      <xdr:colOff>622935</xdr:colOff>
      <xdr:row>2025</xdr:row>
      <xdr:rowOff>0</xdr:rowOff>
    </xdr:from>
    <xdr:ext cx="1383912" cy="597460"/>
    <xdr:pic>
      <xdr:nvPicPr>
        <xdr:cNvPr id="40" name="Imagen 39">
          <a:extLst>
            <a:ext uri="{FF2B5EF4-FFF2-40B4-BE49-F238E27FC236}">
              <a16:creationId xmlns:a16="http://schemas.microsoft.com/office/drawing/2014/main" id="{00000000-0008-0000-0100-000028000000}"/>
            </a:ext>
          </a:extLst>
        </xdr:cNvPr>
        <xdr:cNvPicPr>
          <a:picLocks noChangeAspect="1"/>
        </xdr:cNvPicPr>
      </xdr:nvPicPr>
      <xdr:blipFill>
        <a:blip xmlns:r="http://schemas.openxmlformats.org/officeDocument/2006/relationships" r:embed="rId1"/>
        <a:stretch>
          <a:fillRect/>
        </a:stretch>
      </xdr:blipFill>
      <xdr:spPr>
        <a:xfrm>
          <a:off x="1301115" y="360532680"/>
          <a:ext cx="1383912" cy="597460"/>
        </a:xfrm>
        <a:prstGeom prst="rect">
          <a:avLst/>
        </a:prstGeom>
      </xdr:spPr>
    </xdr:pic>
    <xdr:clientData/>
  </xdr:oneCellAnchor>
  <xdr:oneCellAnchor>
    <xdr:from>
      <xdr:col>2</xdr:col>
      <xdr:colOff>598170</xdr:colOff>
      <xdr:row>2108</xdr:row>
      <xdr:rowOff>9525</xdr:rowOff>
    </xdr:from>
    <xdr:ext cx="1383912" cy="597460"/>
    <xdr:pic>
      <xdr:nvPicPr>
        <xdr:cNvPr id="42" name="Imagen 41">
          <a:extLst>
            <a:ext uri="{FF2B5EF4-FFF2-40B4-BE49-F238E27FC236}">
              <a16:creationId xmlns:a16="http://schemas.microsoft.com/office/drawing/2014/main" id="{00000000-0008-0000-0100-00002A000000}"/>
            </a:ext>
          </a:extLst>
        </xdr:cNvPr>
        <xdr:cNvPicPr>
          <a:picLocks noChangeAspect="1"/>
        </xdr:cNvPicPr>
      </xdr:nvPicPr>
      <xdr:blipFill>
        <a:blip xmlns:r="http://schemas.openxmlformats.org/officeDocument/2006/relationships" r:embed="rId1"/>
        <a:stretch>
          <a:fillRect/>
        </a:stretch>
      </xdr:blipFill>
      <xdr:spPr>
        <a:xfrm>
          <a:off x="1276350" y="376003185"/>
          <a:ext cx="1383912" cy="597460"/>
        </a:xfrm>
        <a:prstGeom prst="rect">
          <a:avLst/>
        </a:prstGeom>
      </xdr:spPr>
    </xdr:pic>
    <xdr:clientData/>
  </xdr:oneCellAnchor>
  <xdr:oneCellAnchor>
    <xdr:from>
      <xdr:col>2</xdr:col>
      <xdr:colOff>600075</xdr:colOff>
      <xdr:row>2151</xdr:row>
      <xdr:rowOff>1905</xdr:rowOff>
    </xdr:from>
    <xdr:ext cx="1383912" cy="597460"/>
    <xdr:pic>
      <xdr:nvPicPr>
        <xdr:cNvPr id="43" name="Imagen 42">
          <a:extLst>
            <a:ext uri="{FF2B5EF4-FFF2-40B4-BE49-F238E27FC236}">
              <a16:creationId xmlns:a16="http://schemas.microsoft.com/office/drawing/2014/main" id="{00000000-0008-0000-0100-00002B000000}"/>
            </a:ext>
          </a:extLst>
        </xdr:cNvPr>
        <xdr:cNvPicPr>
          <a:picLocks noChangeAspect="1"/>
        </xdr:cNvPicPr>
      </xdr:nvPicPr>
      <xdr:blipFill>
        <a:blip xmlns:r="http://schemas.openxmlformats.org/officeDocument/2006/relationships" r:embed="rId1"/>
        <a:stretch>
          <a:fillRect/>
        </a:stretch>
      </xdr:blipFill>
      <xdr:spPr>
        <a:xfrm>
          <a:off x="1278255" y="384270885"/>
          <a:ext cx="1383912" cy="597460"/>
        </a:xfrm>
        <a:prstGeom prst="rect">
          <a:avLst/>
        </a:prstGeom>
      </xdr:spPr>
    </xdr:pic>
    <xdr:clientData/>
  </xdr:oneCellAnchor>
  <xdr:oneCellAnchor>
    <xdr:from>
      <xdr:col>2</xdr:col>
      <xdr:colOff>611505</xdr:colOff>
      <xdr:row>2237</xdr:row>
      <xdr:rowOff>158115</xdr:rowOff>
    </xdr:from>
    <xdr:ext cx="1383912" cy="597460"/>
    <xdr:pic>
      <xdr:nvPicPr>
        <xdr:cNvPr id="44" name="Imagen 43">
          <a:extLst>
            <a:ext uri="{FF2B5EF4-FFF2-40B4-BE49-F238E27FC236}">
              <a16:creationId xmlns:a16="http://schemas.microsoft.com/office/drawing/2014/main" id="{00000000-0008-0000-0100-00002C000000}"/>
            </a:ext>
          </a:extLst>
        </xdr:cNvPr>
        <xdr:cNvPicPr>
          <a:picLocks noChangeAspect="1"/>
        </xdr:cNvPicPr>
      </xdr:nvPicPr>
      <xdr:blipFill>
        <a:blip xmlns:r="http://schemas.openxmlformats.org/officeDocument/2006/relationships" r:embed="rId1"/>
        <a:stretch>
          <a:fillRect/>
        </a:stretch>
      </xdr:blipFill>
      <xdr:spPr>
        <a:xfrm>
          <a:off x="1289685" y="392504295"/>
          <a:ext cx="1383912" cy="597460"/>
        </a:xfrm>
        <a:prstGeom prst="rect">
          <a:avLst/>
        </a:prstGeom>
      </xdr:spPr>
    </xdr:pic>
    <xdr:clientData/>
  </xdr:oneCellAnchor>
  <xdr:oneCellAnchor>
    <xdr:from>
      <xdr:col>2</xdr:col>
      <xdr:colOff>567690</xdr:colOff>
      <xdr:row>2282</xdr:row>
      <xdr:rowOff>24765</xdr:rowOff>
    </xdr:from>
    <xdr:ext cx="1383912" cy="597460"/>
    <xdr:pic>
      <xdr:nvPicPr>
        <xdr:cNvPr id="45" name="Imagen 44">
          <a:extLst>
            <a:ext uri="{FF2B5EF4-FFF2-40B4-BE49-F238E27FC236}">
              <a16:creationId xmlns:a16="http://schemas.microsoft.com/office/drawing/2014/main" id="{00000000-0008-0000-0100-00002D000000}"/>
            </a:ext>
          </a:extLst>
        </xdr:cNvPr>
        <xdr:cNvPicPr>
          <a:picLocks noChangeAspect="1"/>
        </xdr:cNvPicPr>
      </xdr:nvPicPr>
      <xdr:blipFill>
        <a:blip xmlns:r="http://schemas.openxmlformats.org/officeDocument/2006/relationships" r:embed="rId1"/>
        <a:stretch>
          <a:fillRect/>
        </a:stretch>
      </xdr:blipFill>
      <xdr:spPr>
        <a:xfrm>
          <a:off x="1245870" y="400128105"/>
          <a:ext cx="1383912" cy="597460"/>
        </a:xfrm>
        <a:prstGeom prst="rect">
          <a:avLst/>
        </a:prstGeom>
      </xdr:spPr>
    </xdr:pic>
    <xdr:clientData/>
  </xdr:oneCellAnchor>
  <xdr:oneCellAnchor>
    <xdr:from>
      <xdr:col>2</xdr:col>
      <xdr:colOff>542925</xdr:colOff>
      <xdr:row>2325</xdr:row>
      <xdr:rowOff>32385</xdr:rowOff>
    </xdr:from>
    <xdr:ext cx="1383912" cy="597460"/>
    <xdr:pic>
      <xdr:nvPicPr>
        <xdr:cNvPr id="46" name="Imagen 45">
          <a:extLst>
            <a:ext uri="{FF2B5EF4-FFF2-40B4-BE49-F238E27FC236}">
              <a16:creationId xmlns:a16="http://schemas.microsoft.com/office/drawing/2014/main" id="{00000000-0008-0000-0100-00002E000000}"/>
            </a:ext>
          </a:extLst>
        </xdr:cNvPr>
        <xdr:cNvPicPr>
          <a:picLocks noChangeAspect="1"/>
        </xdr:cNvPicPr>
      </xdr:nvPicPr>
      <xdr:blipFill>
        <a:blip xmlns:r="http://schemas.openxmlformats.org/officeDocument/2006/relationships" r:embed="rId1"/>
        <a:stretch>
          <a:fillRect/>
        </a:stretch>
      </xdr:blipFill>
      <xdr:spPr>
        <a:xfrm>
          <a:off x="1221105" y="407557605"/>
          <a:ext cx="1383912" cy="597460"/>
        </a:xfrm>
        <a:prstGeom prst="rect">
          <a:avLst/>
        </a:prstGeom>
      </xdr:spPr>
    </xdr:pic>
    <xdr:clientData/>
  </xdr:oneCellAnchor>
  <xdr:oneCellAnchor>
    <xdr:from>
      <xdr:col>2</xdr:col>
      <xdr:colOff>609600</xdr:colOff>
      <xdr:row>2369</xdr:row>
      <xdr:rowOff>7620</xdr:rowOff>
    </xdr:from>
    <xdr:ext cx="1383912" cy="597460"/>
    <xdr:pic>
      <xdr:nvPicPr>
        <xdr:cNvPr id="47" name="Imagen 46">
          <a:extLst>
            <a:ext uri="{FF2B5EF4-FFF2-40B4-BE49-F238E27FC236}">
              <a16:creationId xmlns:a16="http://schemas.microsoft.com/office/drawing/2014/main" id="{00000000-0008-0000-0100-00002F000000}"/>
            </a:ext>
          </a:extLst>
        </xdr:cNvPr>
        <xdr:cNvPicPr>
          <a:picLocks noChangeAspect="1"/>
        </xdr:cNvPicPr>
      </xdr:nvPicPr>
      <xdr:blipFill>
        <a:blip xmlns:r="http://schemas.openxmlformats.org/officeDocument/2006/relationships" r:embed="rId1"/>
        <a:stretch>
          <a:fillRect/>
        </a:stretch>
      </xdr:blipFill>
      <xdr:spPr>
        <a:xfrm>
          <a:off x="1287780" y="415122360"/>
          <a:ext cx="1383912" cy="597460"/>
        </a:xfrm>
        <a:prstGeom prst="rect">
          <a:avLst/>
        </a:prstGeom>
      </xdr:spPr>
    </xdr:pic>
    <xdr:clientData/>
  </xdr:oneCellAnchor>
  <xdr:oneCellAnchor>
    <xdr:from>
      <xdr:col>2</xdr:col>
      <xdr:colOff>601980</xdr:colOff>
      <xdr:row>2413</xdr:row>
      <xdr:rowOff>22860</xdr:rowOff>
    </xdr:from>
    <xdr:ext cx="1383912" cy="597460"/>
    <xdr:pic>
      <xdr:nvPicPr>
        <xdr:cNvPr id="48" name="Imagen 47">
          <a:extLst>
            <a:ext uri="{FF2B5EF4-FFF2-40B4-BE49-F238E27FC236}">
              <a16:creationId xmlns:a16="http://schemas.microsoft.com/office/drawing/2014/main" id="{00000000-0008-0000-0100-000030000000}"/>
            </a:ext>
          </a:extLst>
        </xdr:cNvPr>
        <xdr:cNvPicPr>
          <a:picLocks noChangeAspect="1"/>
        </xdr:cNvPicPr>
      </xdr:nvPicPr>
      <xdr:blipFill>
        <a:blip xmlns:r="http://schemas.openxmlformats.org/officeDocument/2006/relationships" r:embed="rId1"/>
        <a:stretch>
          <a:fillRect/>
        </a:stretch>
      </xdr:blipFill>
      <xdr:spPr>
        <a:xfrm>
          <a:off x="1280160" y="422894760"/>
          <a:ext cx="1383912" cy="597460"/>
        </a:xfrm>
        <a:prstGeom prst="rect">
          <a:avLst/>
        </a:prstGeom>
      </xdr:spPr>
    </xdr:pic>
    <xdr:clientData/>
  </xdr:oneCellAnchor>
  <xdr:oneCellAnchor>
    <xdr:from>
      <xdr:col>2</xdr:col>
      <xdr:colOff>579905</xdr:colOff>
      <xdr:row>2497</xdr:row>
      <xdr:rowOff>119343</xdr:rowOff>
    </xdr:from>
    <xdr:ext cx="1383912" cy="597460"/>
    <xdr:pic>
      <xdr:nvPicPr>
        <xdr:cNvPr id="73" name="Imagen 72">
          <a:extLst>
            <a:ext uri="{FF2B5EF4-FFF2-40B4-BE49-F238E27FC236}">
              <a16:creationId xmlns:a16="http://schemas.microsoft.com/office/drawing/2014/main" id="{00000000-0008-0000-0100-000049000000}"/>
            </a:ext>
          </a:extLst>
        </xdr:cNvPr>
        <xdr:cNvPicPr>
          <a:picLocks noChangeAspect="1"/>
        </xdr:cNvPicPr>
      </xdr:nvPicPr>
      <xdr:blipFill>
        <a:blip xmlns:r="http://schemas.openxmlformats.org/officeDocument/2006/relationships" r:embed="rId1"/>
        <a:stretch>
          <a:fillRect/>
        </a:stretch>
      </xdr:blipFill>
      <xdr:spPr>
        <a:xfrm>
          <a:off x="1261223" y="452092919"/>
          <a:ext cx="1383912" cy="597460"/>
        </a:xfrm>
        <a:prstGeom prst="rect">
          <a:avLst/>
        </a:prstGeom>
      </xdr:spPr>
    </xdr:pic>
    <xdr:clientData/>
  </xdr:oneCellAnchor>
  <xdr:oneCellAnchor>
    <xdr:from>
      <xdr:col>2</xdr:col>
      <xdr:colOff>634448</xdr:colOff>
      <xdr:row>2541</xdr:row>
      <xdr:rowOff>49696</xdr:rowOff>
    </xdr:from>
    <xdr:ext cx="1383912" cy="597460"/>
    <xdr:pic>
      <xdr:nvPicPr>
        <xdr:cNvPr id="74" name="Imagen 73">
          <a:extLst>
            <a:ext uri="{FF2B5EF4-FFF2-40B4-BE49-F238E27FC236}">
              <a16:creationId xmlns:a16="http://schemas.microsoft.com/office/drawing/2014/main" id="{00000000-0008-0000-0100-00004A000000}"/>
            </a:ext>
          </a:extLst>
        </xdr:cNvPr>
        <xdr:cNvPicPr>
          <a:picLocks noChangeAspect="1"/>
        </xdr:cNvPicPr>
      </xdr:nvPicPr>
      <xdr:blipFill>
        <a:blip xmlns:r="http://schemas.openxmlformats.org/officeDocument/2006/relationships" r:embed="rId1"/>
        <a:stretch>
          <a:fillRect/>
        </a:stretch>
      </xdr:blipFill>
      <xdr:spPr>
        <a:xfrm>
          <a:off x="1310309" y="449927870"/>
          <a:ext cx="1383912" cy="597460"/>
        </a:xfrm>
        <a:prstGeom prst="rect">
          <a:avLst/>
        </a:prstGeom>
      </xdr:spPr>
    </xdr:pic>
    <xdr:clientData/>
  </xdr:oneCellAnchor>
  <xdr:oneCellAnchor>
    <xdr:from>
      <xdr:col>2</xdr:col>
      <xdr:colOff>588066</xdr:colOff>
      <xdr:row>2581</xdr:row>
      <xdr:rowOff>9940</xdr:rowOff>
    </xdr:from>
    <xdr:ext cx="1383912" cy="597460"/>
    <xdr:pic>
      <xdr:nvPicPr>
        <xdr:cNvPr id="75" name="Imagen 74">
          <a:extLst>
            <a:ext uri="{FF2B5EF4-FFF2-40B4-BE49-F238E27FC236}">
              <a16:creationId xmlns:a16="http://schemas.microsoft.com/office/drawing/2014/main" id="{00000000-0008-0000-0100-00004B000000}"/>
            </a:ext>
          </a:extLst>
        </xdr:cNvPr>
        <xdr:cNvPicPr>
          <a:picLocks noChangeAspect="1"/>
        </xdr:cNvPicPr>
      </xdr:nvPicPr>
      <xdr:blipFill>
        <a:blip xmlns:r="http://schemas.openxmlformats.org/officeDocument/2006/relationships" r:embed="rId1"/>
        <a:stretch>
          <a:fillRect/>
        </a:stretch>
      </xdr:blipFill>
      <xdr:spPr>
        <a:xfrm>
          <a:off x="1263927" y="456739488"/>
          <a:ext cx="1383912" cy="597460"/>
        </a:xfrm>
        <a:prstGeom prst="rect">
          <a:avLst/>
        </a:prstGeom>
      </xdr:spPr>
    </xdr:pic>
    <xdr:clientData/>
  </xdr:oneCellAnchor>
  <xdr:oneCellAnchor>
    <xdr:from>
      <xdr:col>2</xdr:col>
      <xdr:colOff>561561</xdr:colOff>
      <xdr:row>2620</xdr:row>
      <xdr:rowOff>142461</xdr:rowOff>
    </xdr:from>
    <xdr:ext cx="1383912" cy="597460"/>
    <xdr:pic>
      <xdr:nvPicPr>
        <xdr:cNvPr id="76" name="Imagen 75">
          <a:extLst>
            <a:ext uri="{FF2B5EF4-FFF2-40B4-BE49-F238E27FC236}">
              <a16:creationId xmlns:a16="http://schemas.microsoft.com/office/drawing/2014/main" id="{00000000-0008-0000-0100-00004C000000}"/>
            </a:ext>
          </a:extLst>
        </xdr:cNvPr>
        <xdr:cNvPicPr>
          <a:picLocks noChangeAspect="1"/>
        </xdr:cNvPicPr>
      </xdr:nvPicPr>
      <xdr:blipFill>
        <a:blip xmlns:r="http://schemas.openxmlformats.org/officeDocument/2006/relationships" r:embed="rId1"/>
        <a:stretch>
          <a:fillRect/>
        </a:stretch>
      </xdr:blipFill>
      <xdr:spPr>
        <a:xfrm>
          <a:off x="1237422" y="463557731"/>
          <a:ext cx="1383912" cy="597460"/>
        </a:xfrm>
        <a:prstGeom prst="rect">
          <a:avLst/>
        </a:prstGeom>
      </xdr:spPr>
    </xdr:pic>
    <xdr:clientData/>
  </xdr:oneCellAnchor>
  <xdr:oneCellAnchor>
    <xdr:from>
      <xdr:col>2</xdr:col>
      <xdr:colOff>521804</xdr:colOff>
      <xdr:row>2669</xdr:row>
      <xdr:rowOff>69574</xdr:rowOff>
    </xdr:from>
    <xdr:ext cx="1383912" cy="597460"/>
    <xdr:pic>
      <xdr:nvPicPr>
        <xdr:cNvPr id="79" name="Imagen 78">
          <a:extLst>
            <a:ext uri="{FF2B5EF4-FFF2-40B4-BE49-F238E27FC236}">
              <a16:creationId xmlns:a16="http://schemas.microsoft.com/office/drawing/2014/main" id="{00000000-0008-0000-0100-00004F000000}"/>
            </a:ext>
          </a:extLst>
        </xdr:cNvPr>
        <xdr:cNvPicPr>
          <a:picLocks noChangeAspect="1"/>
        </xdr:cNvPicPr>
      </xdr:nvPicPr>
      <xdr:blipFill>
        <a:blip xmlns:r="http://schemas.openxmlformats.org/officeDocument/2006/relationships" r:embed="rId1"/>
        <a:stretch>
          <a:fillRect/>
        </a:stretch>
      </xdr:blipFill>
      <xdr:spPr>
        <a:xfrm>
          <a:off x="1197665" y="471827087"/>
          <a:ext cx="1383912" cy="597460"/>
        </a:xfrm>
        <a:prstGeom prst="rect">
          <a:avLst/>
        </a:prstGeom>
      </xdr:spPr>
    </xdr:pic>
    <xdr:clientData/>
  </xdr:oneCellAnchor>
  <xdr:oneCellAnchor>
    <xdr:from>
      <xdr:col>2</xdr:col>
      <xdr:colOff>561561</xdr:colOff>
      <xdr:row>2716</xdr:row>
      <xdr:rowOff>36444</xdr:rowOff>
    </xdr:from>
    <xdr:ext cx="1383912" cy="597460"/>
    <xdr:pic>
      <xdr:nvPicPr>
        <xdr:cNvPr id="80" name="Imagen 79">
          <a:extLst>
            <a:ext uri="{FF2B5EF4-FFF2-40B4-BE49-F238E27FC236}">
              <a16:creationId xmlns:a16="http://schemas.microsoft.com/office/drawing/2014/main" id="{00000000-0008-0000-0100-000050000000}"/>
            </a:ext>
          </a:extLst>
        </xdr:cNvPr>
        <xdr:cNvPicPr>
          <a:picLocks noChangeAspect="1"/>
        </xdr:cNvPicPr>
      </xdr:nvPicPr>
      <xdr:blipFill>
        <a:blip xmlns:r="http://schemas.openxmlformats.org/officeDocument/2006/relationships" r:embed="rId1"/>
        <a:stretch>
          <a:fillRect/>
        </a:stretch>
      </xdr:blipFill>
      <xdr:spPr>
        <a:xfrm>
          <a:off x="1237422" y="479804896"/>
          <a:ext cx="1383912" cy="597460"/>
        </a:xfrm>
        <a:prstGeom prst="rect">
          <a:avLst/>
        </a:prstGeom>
      </xdr:spPr>
    </xdr:pic>
    <xdr:clientData/>
  </xdr:oneCellAnchor>
  <xdr:oneCellAnchor>
    <xdr:from>
      <xdr:col>2</xdr:col>
      <xdr:colOff>482048</xdr:colOff>
      <xdr:row>2764</xdr:row>
      <xdr:rowOff>49696</xdr:rowOff>
    </xdr:from>
    <xdr:ext cx="1383912" cy="597460"/>
    <xdr:pic>
      <xdr:nvPicPr>
        <xdr:cNvPr id="81" name="Imagen 80">
          <a:extLst>
            <a:ext uri="{FF2B5EF4-FFF2-40B4-BE49-F238E27FC236}">
              <a16:creationId xmlns:a16="http://schemas.microsoft.com/office/drawing/2014/main" id="{00000000-0008-0000-0100-000051000000}"/>
            </a:ext>
          </a:extLst>
        </xdr:cNvPr>
        <xdr:cNvPicPr>
          <a:picLocks noChangeAspect="1"/>
        </xdr:cNvPicPr>
      </xdr:nvPicPr>
      <xdr:blipFill>
        <a:blip xmlns:r="http://schemas.openxmlformats.org/officeDocument/2006/relationships" r:embed="rId1"/>
        <a:stretch>
          <a:fillRect/>
        </a:stretch>
      </xdr:blipFill>
      <xdr:spPr>
        <a:xfrm>
          <a:off x="1157909" y="487988113"/>
          <a:ext cx="1383912" cy="597460"/>
        </a:xfrm>
        <a:prstGeom prst="rect">
          <a:avLst/>
        </a:prstGeom>
      </xdr:spPr>
    </xdr:pic>
    <xdr:clientData/>
  </xdr:oneCellAnchor>
  <xdr:oneCellAnchor>
    <xdr:from>
      <xdr:col>2</xdr:col>
      <xdr:colOff>578126</xdr:colOff>
      <xdr:row>2809</xdr:row>
      <xdr:rowOff>160268</xdr:rowOff>
    </xdr:from>
    <xdr:ext cx="1383912" cy="597460"/>
    <xdr:pic>
      <xdr:nvPicPr>
        <xdr:cNvPr id="82" name="Imagen 81">
          <a:extLst>
            <a:ext uri="{FF2B5EF4-FFF2-40B4-BE49-F238E27FC236}">
              <a16:creationId xmlns:a16="http://schemas.microsoft.com/office/drawing/2014/main" id="{00000000-0008-0000-0100-000052000000}"/>
            </a:ext>
          </a:extLst>
        </xdr:cNvPr>
        <xdr:cNvPicPr>
          <a:picLocks noChangeAspect="1"/>
        </xdr:cNvPicPr>
      </xdr:nvPicPr>
      <xdr:blipFill>
        <a:blip xmlns:r="http://schemas.openxmlformats.org/officeDocument/2006/relationships" r:embed="rId1"/>
        <a:stretch>
          <a:fillRect/>
        </a:stretch>
      </xdr:blipFill>
      <xdr:spPr>
        <a:xfrm>
          <a:off x="1253987" y="494950059"/>
          <a:ext cx="1383912" cy="597460"/>
        </a:xfrm>
        <a:prstGeom prst="rect">
          <a:avLst/>
        </a:prstGeom>
      </xdr:spPr>
    </xdr:pic>
    <xdr:clientData/>
  </xdr:oneCellAnchor>
  <xdr:oneCellAnchor>
    <xdr:from>
      <xdr:col>2</xdr:col>
      <xdr:colOff>594692</xdr:colOff>
      <xdr:row>2855</xdr:row>
      <xdr:rowOff>69573</xdr:rowOff>
    </xdr:from>
    <xdr:ext cx="1383912" cy="597460"/>
    <xdr:pic>
      <xdr:nvPicPr>
        <xdr:cNvPr id="83" name="Imagen 82">
          <a:extLst>
            <a:ext uri="{FF2B5EF4-FFF2-40B4-BE49-F238E27FC236}">
              <a16:creationId xmlns:a16="http://schemas.microsoft.com/office/drawing/2014/main" id="{00000000-0008-0000-0100-000053000000}"/>
            </a:ext>
          </a:extLst>
        </xdr:cNvPr>
        <xdr:cNvPicPr>
          <a:picLocks noChangeAspect="1"/>
        </xdr:cNvPicPr>
      </xdr:nvPicPr>
      <xdr:blipFill>
        <a:blip xmlns:r="http://schemas.openxmlformats.org/officeDocument/2006/relationships" r:embed="rId1"/>
        <a:stretch>
          <a:fillRect/>
        </a:stretch>
      </xdr:blipFill>
      <xdr:spPr>
        <a:xfrm>
          <a:off x="1270553" y="503035956"/>
          <a:ext cx="1383912" cy="597460"/>
        </a:xfrm>
        <a:prstGeom prst="rect">
          <a:avLst/>
        </a:prstGeom>
      </xdr:spPr>
    </xdr:pic>
    <xdr:clientData/>
  </xdr:oneCellAnchor>
  <xdr:oneCellAnchor>
    <xdr:from>
      <xdr:col>2</xdr:col>
      <xdr:colOff>574813</xdr:colOff>
      <xdr:row>3034</xdr:row>
      <xdr:rowOff>149087</xdr:rowOff>
    </xdr:from>
    <xdr:ext cx="1383912" cy="597460"/>
    <xdr:pic>
      <xdr:nvPicPr>
        <xdr:cNvPr id="84" name="Imagen 83">
          <a:extLst>
            <a:ext uri="{FF2B5EF4-FFF2-40B4-BE49-F238E27FC236}">
              <a16:creationId xmlns:a16="http://schemas.microsoft.com/office/drawing/2014/main" id="{00000000-0008-0000-0100-000054000000}"/>
            </a:ext>
          </a:extLst>
        </xdr:cNvPr>
        <xdr:cNvPicPr>
          <a:picLocks noChangeAspect="1"/>
        </xdr:cNvPicPr>
      </xdr:nvPicPr>
      <xdr:blipFill>
        <a:blip xmlns:r="http://schemas.openxmlformats.org/officeDocument/2006/relationships" r:embed="rId1"/>
        <a:stretch>
          <a:fillRect/>
        </a:stretch>
      </xdr:blipFill>
      <xdr:spPr>
        <a:xfrm>
          <a:off x="1250674" y="517739244"/>
          <a:ext cx="1383912" cy="597460"/>
        </a:xfrm>
        <a:prstGeom prst="rect">
          <a:avLst/>
        </a:prstGeom>
      </xdr:spPr>
    </xdr:pic>
    <xdr:clientData/>
  </xdr:oneCellAnchor>
  <xdr:oneCellAnchor>
    <xdr:from>
      <xdr:col>2</xdr:col>
      <xdr:colOff>581439</xdr:colOff>
      <xdr:row>3078</xdr:row>
      <xdr:rowOff>49694</xdr:rowOff>
    </xdr:from>
    <xdr:ext cx="1383912" cy="597460"/>
    <xdr:pic>
      <xdr:nvPicPr>
        <xdr:cNvPr id="88" name="Imagen 87">
          <a:extLst>
            <a:ext uri="{FF2B5EF4-FFF2-40B4-BE49-F238E27FC236}">
              <a16:creationId xmlns:a16="http://schemas.microsoft.com/office/drawing/2014/main" id="{00000000-0008-0000-0100-000058000000}"/>
            </a:ext>
          </a:extLst>
        </xdr:cNvPr>
        <xdr:cNvPicPr>
          <a:picLocks noChangeAspect="1"/>
        </xdr:cNvPicPr>
      </xdr:nvPicPr>
      <xdr:blipFill>
        <a:blip xmlns:r="http://schemas.openxmlformats.org/officeDocument/2006/relationships" r:embed="rId1"/>
        <a:stretch>
          <a:fillRect/>
        </a:stretch>
      </xdr:blipFill>
      <xdr:spPr>
        <a:xfrm>
          <a:off x="1257300" y="525412251"/>
          <a:ext cx="1383912" cy="597460"/>
        </a:xfrm>
        <a:prstGeom prst="rect">
          <a:avLst/>
        </a:prstGeom>
      </xdr:spPr>
    </xdr:pic>
    <xdr:clientData/>
  </xdr:oneCellAnchor>
  <xdr:oneCellAnchor>
    <xdr:from>
      <xdr:col>2</xdr:col>
      <xdr:colOff>528430</xdr:colOff>
      <xdr:row>3121</xdr:row>
      <xdr:rowOff>69574</xdr:rowOff>
    </xdr:from>
    <xdr:ext cx="1383912" cy="597460"/>
    <xdr:pic>
      <xdr:nvPicPr>
        <xdr:cNvPr id="89" name="Imagen 88">
          <a:extLst>
            <a:ext uri="{FF2B5EF4-FFF2-40B4-BE49-F238E27FC236}">
              <a16:creationId xmlns:a16="http://schemas.microsoft.com/office/drawing/2014/main" id="{00000000-0008-0000-0100-000059000000}"/>
            </a:ext>
          </a:extLst>
        </xdr:cNvPr>
        <xdr:cNvPicPr>
          <a:picLocks noChangeAspect="1"/>
        </xdr:cNvPicPr>
      </xdr:nvPicPr>
      <xdr:blipFill>
        <a:blip xmlns:r="http://schemas.openxmlformats.org/officeDocument/2006/relationships" r:embed="rId1"/>
        <a:stretch>
          <a:fillRect/>
        </a:stretch>
      </xdr:blipFill>
      <xdr:spPr>
        <a:xfrm>
          <a:off x="1204291" y="532780461"/>
          <a:ext cx="1383912" cy="597460"/>
        </a:xfrm>
        <a:prstGeom prst="rect">
          <a:avLst/>
        </a:prstGeom>
      </xdr:spPr>
    </xdr:pic>
    <xdr:clientData/>
  </xdr:oneCellAnchor>
  <xdr:oneCellAnchor>
    <xdr:from>
      <xdr:col>2</xdr:col>
      <xdr:colOff>554935</xdr:colOff>
      <xdr:row>3161</xdr:row>
      <xdr:rowOff>36444</xdr:rowOff>
    </xdr:from>
    <xdr:ext cx="1383912" cy="597460"/>
    <xdr:pic>
      <xdr:nvPicPr>
        <xdr:cNvPr id="90" name="Imagen 89">
          <a:extLst>
            <a:ext uri="{FF2B5EF4-FFF2-40B4-BE49-F238E27FC236}">
              <a16:creationId xmlns:a16="http://schemas.microsoft.com/office/drawing/2014/main" id="{00000000-0008-0000-0100-00005A000000}"/>
            </a:ext>
          </a:extLst>
        </xdr:cNvPr>
        <xdr:cNvPicPr>
          <a:picLocks noChangeAspect="1"/>
        </xdr:cNvPicPr>
      </xdr:nvPicPr>
      <xdr:blipFill>
        <a:blip xmlns:r="http://schemas.openxmlformats.org/officeDocument/2006/relationships" r:embed="rId1"/>
        <a:stretch>
          <a:fillRect/>
        </a:stretch>
      </xdr:blipFill>
      <xdr:spPr>
        <a:xfrm>
          <a:off x="1230796" y="539598705"/>
          <a:ext cx="1383912" cy="597460"/>
        </a:xfrm>
        <a:prstGeom prst="rect">
          <a:avLst/>
        </a:prstGeom>
      </xdr:spPr>
    </xdr:pic>
    <xdr:clientData/>
  </xdr:oneCellAnchor>
  <xdr:oneCellAnchor>
    <xdr:from>
      <xdr:col>2</xdr:col>
      <xdr:colOff>641073</xdr:colOff>
      <xdr:row>3248</xdr:row>
      <xdr:rowOff>96078</xdr:rowOff>
    </xdr:from>
    <xdr:ext cx="1383912" cy="597460"/>
    <xdr:pic>
      <xdr:nvPicPr>
        <xdr:cNvPr id="91" name="Imagen 90">
          <a:extLst>
            <a:ext uri="{FF2B5EF4-FFF2-40B4-BE49-F238E27FC236}">
              <a16:creationId xmlns:a16="http://schemas.microsoft.com/office/drawing/2014/main" id="{00000000-0008-0000-0100-00005B000000}"/>
            </a:ext>
          </a:extLst>
        </xdr:cNvPr>
        <xdr:cNvPicPr>
          <a:picLocks noChangeAspect="1"/>
        </xdr:cNvPicPr>
      </xdr:nvPicPr>
      <xdr:blipFill>
        <a:blip xmlns:r="http://schemas.openxmlformats.org/officeDocument/2006/relationships" r:embed="rId1"/>
        <a:stretch>
          <a:fillRect/>
        </a:stretch>
      </xdr:blipFill>
      <xdr:spPr>
        <a:xfrm>
          <a:off x="1316934" y="547337974"/>
          <a:ext cx="1383912" cy="597460"/>
        </a:xfrm>
        <a:prstGeom prst="rect">
          <a:avLst/>
        </a:prstGeom>
      </xdr:spPr>
    </xdr:pic>
    <xdr:clientData/>
  </xdr:oneCellAnchor>
  <xdr:oneCellAnchor>
    <xdr:from>
      <xdr:col>2</xdr:col>
      <xdr:colOff>495300</xdr:colOff>
      <xdr:row>3330</xdr:row>
      <xdr:rowOff>76200</xdr:rowOff>
    </xdr:from>
    <xdr:ext cx="1383912" cy="597460"/>
    <xdr:pic>
      <xdr:nvPicPr>
        <xdr:cNvPr id="92" name="Imagen 91">
          <a:extLst>
            <a:ext uri="{FF2B5EF4-FFF2-40B4-BE49-F238E27FC236}">
              <a16:creationId xmlns:a16="http://schemas.microsoft.com/office/drawing/2014/main" id="{00000000-0008-0000-0100-00005C000000}"/>
            </a:ext>
          </a:extLst>
        </xdr:cNvPr>
        <xdr:cNvPicPr>
          <a:picLocks noChangeAspect="1"/>
        </xdr:cNvPicPr>
      </xdr:nvPicPr>
      <xdr:blipFill>
        <a:blip xmlns:r="http://schemas.openxmlformats.org/officeDocument/2006/relationships" r:embed="rId1"/>
        <a:stretch>
          <a:fillRect/>
        </a:stretch>
      </xdr:blipFill>
      <xdr:spPr>
        <a:xfrm>
          <a:off x="1173480" y="6766560"/>
          <a:ext cx="1383912" cy="597460"/>
        </a:xfrm>
        <a:prstGeom prst="rect">
          <a:avLst/>
        </a:prstGeom>
      </xdr:spPr>
    </xdr:pic>
    <xdr:clientData/>
  </xdr:oneCellAnchor>
  <xdr:oneCellAnchor>
    <xdr:from>
      <xdr:col>2</xdr:col>
      <xdr:colOff>495300</xdr:colOff>
      <xdr:row>3418</xdr:row>
      <xdr:rowOff>76200</xdr:rowOff>
    </xdr:from>
    <xdr:ext cx="1383912" cy="597460"/>
    <xdr:pic>
      <xdr:nvPicPr>
        <xdr:cNvPr id="94" name="Imagen 93">
          <a:extLst>
            <a:ext uri="{FF2B5EF4-FFF2-40B4-BE49-F238E27FC236}">
              <a16:creationId xmlns:a16="http://schemas.microsoft.com/office/drawing/2014/main" id="{00000000-0008-0000-0100-00005E000000}"/>
            </a:ext>
          </a:extLst>
        </xdr:cNvPr>
        <xdr:cNvPicPr>
          <a:picLocks noChangeAspect="1"/>
        </xdr:cNvPicPr>
      </xdr:nvPicPr>
      <xdr:blipFill>
        <a:blip xmlns:r="http://schemas.openxmlformats.org/officeDocument/2006/relationships" r:embed="rId1"/>
        <a:stretch>
          <a:fillRect/>
        </a:stretch>
      </xdr:blipFill>
      <xdr:spPr>
        <a:xfrm>
          <a:off x="1173480" y="6766560"/>
          <a:ext cx="1383912" cy="597460"/>
        </a:xfrm>
        <a:prstGeom prst="rect">
          <a:avLst/>
        </a:prstGeom>
      </xdr:spPr>
    </xdr:pic>
    <xdr:clientData/>
  </xdr:oneCellAnchor>
  <xdr:oneCellAnchor>
    <xdr:from>
      <xdr:col>2</xdr:col>
      <xdr:colOff>495300</xdr:colOff>
      <xdr:row>3288</xdr:row>
      <xdr:rowOff>76200</xdr:rowOff>
    </xdr:from>
    <xdr:ext cx="1383912" cy="597460"/>
    <xdr:pic>
      <xdr:nvPicPr>
        <xdr:cNvPr id="95" name="Imagen 94">
          <a:extLst>
            <a:ext uri="{FF2B5EF4-FFF2-40B4-BE49-F238E27FC236}">
              <a16:creationId xmlns:a16="http://schemas.microsoft.com/office/drawing/2014/main" id="{00000000-0008-0000-0100-00005F000000}"/>
            </a:ext>
          </a:extLst>
        </xdr:cNvPr>
        <xdr:cNvPicPr>
          <a:picLocks noChangeAspect="1"/>
        </xdr:cNvPicPr>
      </xdr:nvPicPr>
      <xdr:blipFill>
        <a:blip xmlns:r="http://schemas.openxmlformats.org/officeDocument/2006/relationships" r:embed="rId1"/>
        <a:stretch>
          <a:fillRect/>
        </a:stretch>
      </xdr:blipFill>
      <xdr:spPr>
        <a:xfrm>
          <a:off x="1173480" y="6766560"/>
          <a:ext cx="1383912" cy="597460"/>
        </a:xfrm>
        <a:prstGeom prst="rect">
          <a:avLst/>
        </a:prstGeom>
      </xdr:spPr>
    </xdr:pic>
    <xdr:clientData/>
  </xdr:oneCellAnchor>
  <xdr:oneCellAnchor>
    <xdr:from>
      <xdr:col>2</xdr:col>
      <xdr:colOff>541683</xdr:colOff>
      <xdr:row>3461</xdr:row>
      <xdr:rowOff>142461</xdr:rowOff>
    </xdr:from>
    <xdr:ext cx="1383912" cy="597460"/>
    <xdr:pic>
      <xdr:nvPicPr>
        <xdr:cNvPr id="96" name="Imagen 95">
          <a:extLst>
            <a:ext uri="{FF2B5EF4-FFF2-40B4-BE49-F238E27FC236}">
              <a16:creationId xmlns:a16="http://schemas.microsoft.com/office/drawing/2014/main" id="{00000000-0008-0000-0100-000060000000}"/>
            </a:ext>
          </a:extLst>
        </xdr:cNvPr>
        <xdr:cNvPicPr>
          <a:picLocks noChangeAspect="1"/>
        </xdr:cNvPicPr>
      </xdr:nvPicPr>
      <xdr:blipFill>
        <a:blip xmlns:r="http://schemas.openxmlformats.org/officeDocument/2006/relationships" r:embed="rId1"/>
        <a:stretch>
          <a:fillRect/>
        </a:stretch>
      </xdr:blipFill>
      <xdr:spPr>
        <a:xfrm>
          <a:off x="1217544" y="584126009"/>
          <a:ext cx="1383912" cy="597460"/>
        </a:xfrm>
        <a:prstGeom prst="rect">
          <a:avLst/>
        </a:prstGeom>
      </xdr:spPr>
    </xdr:pic>
    <xdr:clientData/>
  </xdr:oneCellAnchor>
  <xdr:oneCellAnchor>
    <xdr:from>
      <xdr:col>2</xdr:col>
      <xdr:colOff>588066</xdr:colOff>
      <xdr:row>3502</xdr:row>
      <xdr:rowOff>29818</xdr:rowOff>
    </xdr:from>
    <xdr:ext cx="1383912" cy="597460"/>
    <xdr:pic>
      <xdr:nvPicPr>
        <xdr:cNvPr id="97" name="Imagen 96">
          <a:extLst>
            <a:ext uri="{FF2B5EF4-FFF2-40B4-BE49-F238E27FC236}">
              <a16:creationId xmlns:a16="http://schemas.microsoft.com/office/drawing/2014/main" id="{00000000-0008-0000-0100-000061000000}"/>
            </a:ext>
          </a:extLst>
        </xdr:cNvPr>
        <xdr:cNvPicPr>
          <a:picLocks noChangeAspect="1"/>
        </xdr:cNvPicPr>
      </xdr:nvPicPr>
      <xdr:blipFill>
        <a:blip xmlns:r="http://schemas.openxmlformats.org/officeDocument/2006/relationships" r:embed="rId1"/>
        <a:stretch>
          <a:fillRect/>
        </a:stretch>
      </xdr:blipFill>
      <xdr:spPr>
        <a:xfrm>
          <a:off x="1263927" y="598378722"/>
          <a:ext cx="1383912" cy="597460"/>
        </a:xfrm>
        <a:prstGeom prst="rect">
          <a:avLst/>
        </a:prstGeom>
      </xdr:spPr>
    </xdr:pic>
    <xdr:clientData/>
  </xdr:oneCellAnchor>
  <xdr:oneCellAnchor>
    <xdr:from>
      <xdr:col>2</xdr:col>
      <xdr:colOff>488674</xdr:colOff>
      <xdr:row>3541</xdr:row>
      <xdr:rowOff>43069</xdr:rowOff>
    </xdr:from>
    <xdr:ext cx="1383912" cy="597460"/>
    <xdr:pic>
      <xdr:nvPicPr>
        <xdr:cNvPr id="98" name="Imagen 97">
          <a:extLst>
            <a:ext uri="{FF2B5EF4-FFF2-40B4-BE49-F238E27FC236}">
              <a16:creationId xmlns:a16="http://schemas.microsoft.com/office/drawing/2014/main" id="{00000000-0008-0000-0100-000062000000}"/>
            </a:ext>
          </a:extLst>
        </xdr:cNvPr>
        <xdr:cNvPicPr>
          <a:picLocks noChangeAspect="1"/>
        </xdr:cNvPicPr>
      </xdr:nvPicPr>
      <xdr:blipFill>
        <a:blip xmlns:r="http://schemas.openxmlformats.org/officeDocument/2006/relationships" r:embed="rId1"/>
        <a:stretch>
          <a:fillRect/>
        </a:stretch>
      </xdr:blipFill>
      <xdr:spPr>
        <a:xfrm>
          <a:off x="1164535" y="605077695"/>
          <a:ext cx="1383912" cy="597460"/>
        </a:xfrm>
        <a:prstGeom prst="rect">
          <a:avLst/>
        </a:prstGeom>
      </xdr:spPr>
    </xdr:pic>
    <xdr:clientData/>
  </xdr:oneCellAnchor>
  <xdr:oneCellAnchor>
    <xdr:from>
      <xdr:col>2</xdr:col>
      <xdr:colOff>495300</xdr:colOff>
      <xdr:row>3586</xdr:row>
      <xdr:rowOff>76200</xdr:rowOff>
    </xdr:from>
    <xdr:ext cx="1383912" cy="597460"/>
    <xdr:pic>
      <xdr:nvPicPr>
        <xdr:cNvPr id="99" name="Imagen 98">
          <a:extLst>
            <a:ext uri="{FF2B5EF4-FFF2-40B4-BE49-F238E27FC236}">
              <a16:creationId xmlns:a16="http://schemas.microsoft.com/office/drawing/2014/main" id="{00000000-0008-0000-0100-000063000000}"/>
            </a:ext>
          </a:extLst>
        </xdr:cNvPr>
        <xdr:cNvPicPr>
          <a:picLocks noChangeAspect="1"/>
        </xdr:cNvPicPr>
      </xdr:nvPicPr>
      <xdr:blipFill>
        <a:blip xmlns:r="http://schemas.openxmlformats.org/officeDocument/2006/relationships" r:embed="rId1"/>
        <a:stretch>
          <a:fillRect/>
        </a:stretch>
      </xdr:blipFill>
      <xdr:spPr>
        <a:xfrm>
          <a:off x="1173480" y="6766560"/>
          <a:ext cx="1383912" cy="597460"/>
        </a:xfrm>
        <a:prstGeom prst="rect">
          <a:avLst/>
        </a:prstGeom>
      </xdr:spPr>
    </xdr:pic>
    <xdr:clientData/>
  </xdr:oneCellAnchor>
  <xdr:oneCellAnchor>
    <xdr:from>
      <xdr:col>2</xdr:col>
      <xdr:colOff>495300</xdr:colOff>
      <xdr:row>3630</xdr:row>
      <xdr:rowOff>76200</xdr:rowOff>
    </xdr:from>
    <xdr:ext cx="1383912" cy="597460"/>
    <xdr:pic>
      <xdr:nvPicPr>
        <xdr:cNvPr id="167" name="Imagen 166">
          <a:extLst>
            <a:ext uri="{FF2B5EF4-FFF2-40B4-BE49-F238E27FC236}">
              <a16:creationId xmlns:a16="http://schemas.microsoft.com/office/drawing/2014/main" id="{00000000-0008-0000-0100-0000A7000000}"/>
            </a:ext>
          </a:extLst>
        </xdr:cNvPr>
        <xdr:cNvPicPr>
          <a:picLocks noChangeAspect="1"/>
        </xdr:cNvPicPr>
      </xdr:nvPicPr>
      <xdr:blipFill>
        <a:blip xmlns:r="http://schemas.openxmlformats.org/officeDocument/2006/relationships" r:embed="rId1"/>
        <a:stretch>
          <a:fillRect/>
        </a:stretch>
      </xdr:blipFill>
      <xdr:spPr>
        <a:xfrm>
          <a:off x="1173480" y="6766560"/>
          <a:ext cx="1383912" cy="597460"/>
        </a:xfrm>
        <a:prstGeom prst="rect">
          <a:avLst/>
        </a:prstGeom>
      </xdr:spPr>
    </xdr:pic>
    <xdr:clientData/>
  </xdr:oneCellAnchor>
  <xdr:oneCellAnchor>
    <xdr:from>
      <xdr:col>2</xdr:col>
      <xdr:colOff>535056</xdr:colOff>
      <xdr:row>3675</xdr:row>
      <xdr:rowOff>155713</xdr:rowOff>
    </xdr:from>
    <xdr:ext cx="1383912" cy="597460"/>
    <xdr:pic>
      <xdr:nvPicPr>
        <xdr:cNvPr id="168" name="Imagen 167">
          <a:extLst>
            <a:ext uri="{FF2B5EF4-FFF2-40B4-BE49-F238E27FC236}">
              <a16:creationId xmlns:a16="http://schemas.microsoft.com/office/drawing/2014/main" id="{00000000-0008-0000-0100-0000A8000000}"/>
            </a:ext>
          </a:extLst>
        </xdr:cNvPr>
        <xdr:cNvPicPr>
          <a:picLocks noChangeAspect="1"/>
        </xdr:cNvPicPr>
      </xdr:nvPicPr>
      <xdr:blipFill>
        <a:blip xmlns:r="http://schemas.openxmlformats.org/officeDocument/2006/relationships" r:embed="rId1"/>
        <a:stretch>
          <a:fillRect/>
        </a:stretch>
      </xdr:blipFill>
      <xdr:spPr>
        <a:xfrm>
          <a:off x="1210917" y="628322009"/>
          <a:ext cx="1383912" cy="597460"/>
        </a:xfrm>
        <a:prstGeom prst="rect">
          <a:avLst/>
        </a:prstGeom>
      </xdr:spPr>
    </xdr:pic>
    <xdr:clientData/>
  </xdr:oneCellAnchor>
  <xdr:oneCellAnchor>
    <xdr:from>
      <xdr:col>2</xdr:col>
      <xdr:colOff>495300</xdr:colOff>
      <xdr:row>490</xdr:row>
      <xdr:rowOff>76200</xdr:rowOff>
    </xdr:from>
    <xdr:ext cx="1383912" cy="597460"/>
    <xdr:pic>
      <xdr:nvPicPr>
        <xdr:cNvPr id="169" name="Imagen 168">
          <a:extLst>
            <a:ext uri="{FF2B5EF4-FFF2-40B4-BE49-F238E27FC236}">
              <a16:creationId xmlns:a16="http://schemas.microsoft.com/office/drawing/2014/main" id="{00000000-0008-0000-0100-0000A9000000}"/>
            </a:ext>
          </a:extLst>
        </xdr:cNvPr>
        <xdr:cNvPicPr>
          <a:picLocks noChangeAspect="1"/>
        </xdr:cNvPicPr>
      </xdr:nvPicPr>
      <xdr:blipFill>
        <a:blip xmlns:r="http://schemas.openxmlformats.org/officeDocument/2006/relationships" r:embed="rId1"/>
        <a:stretch>
          <a:fillRect/>
        </a:stretch>
      </xdr:blipFill>
      <xdr:spPr>
        <a:xfrm>
          <a:off x="1173480" y="85511640"/>
          <a:ext cx="1383912" cy="597460"/>
        </a:xfrm>
        <a:prstGeom prst="rect">
          <a:avLst/>
        </a:prstGeom>
      </xdr:spPr>
    </xdr:pic>
    <xdr:clientData/>
  </xdr:oneCellAnchor>
  <xdr:oneCellAnchor>
    <xdr:from>
      <xdr:col>2</xdr:col>
      <xdr:colOff>495300</xdr:colOff>
      <xdr:row>581</xdr:row>
      <xdr:rowOff>76200</xdr:rowOff>
    </xdr:from>
    <xdr:ext cx="1383912" cy="597460"/>
    <xdr:pic>
      <xdr:nvPicPr>
        <xdr:cNvPr id="170" name="Imagen 169">
          <a:extLst>
            <a:ext uri="{FF2B5EF4-FFF2-40B4-BE49-F238E27FC236}">
              <a16:creationId xmlns:a16="http://schemas.microsoft.com/office/drawing/2014/main" id="{00000000-0008-0000-0100-0000AA000000}"/>
            </a:ext>
          </a:extLst>
        </xdr:cNvPr>
        <xdr:cNvPicPr>
          <a:picLocks noChangeAspect="1"/>
        </xdr:cNvPicPr>
      </xdr:nvPicPr>
      <xdr:blipFill>
        <a:blip xmlns:r="http://schemas.openxmlformats.org/officeDocument/2006/relationships" r:embed="rId1"/>
        <a:stretch>
          <a:fillRect/>
        </a:stretch>
      </xdr:blipFill>
      <xdr:spPr>
        <a:xfrm>
          <a:off x="1173480" y="6766560"/>
          <a:ext cx="1383912" cy="597460"/>
        </a:xfrm>
        <a:prstGeom prst="rect">
          <a:avLst/>
        </a:prstGeom>
      </xdr:spPr>
    </xdr:pic>
    <xdr:clientData/>
  </xdr:oneCellAnchor>
  <xdr:oneCellAnchor>
    <xdr:from>
      <xdr:col>2</xdr:col>
      <xdr:colOff>533400</xdr:colOff>
      <xdr:row>626</xdr:row>
      <xdr:rowOff>152400</xdr:rowOff>
    </xdr:from>
    <xdr:ext cx="1383912" cy="597460"/>
    <xdr:pic>
      <xdr:nvPicPr>
        <xdr:cNvPr id="171" name="Imagen 170">
          <a:extLst>
            <a:ext uri="{FF2B5EF4-FFF2-40B4-BE49-F238E27FC236}">
              <a16:creationId xmlns:a16="http://schemas.microsoft.com/office/drawing/2014/main" id="{00000000-0008-0000-0100-0000AB000000}"/>
            </a:ext>
          </a:extLst>
        </xdr:cNvPr>
        <xdr:cNvPicPr>
          <a:picLocks noChangeAspect="1"/>
        </xdr:cNvPicPr>
      </xdr:nvPicPr>
      <xdr:blipFill>
        <a:blip xmlns:r="http://schemas.openxmlformats.org/officeDocument/2006/relationships" r:embed="rId1"/>
        <a:stretch>
          <a:fillRect/>
        </a:stretch>
      </xdr:blipFill>
      <xdr:spPr>
        <a:xfrm>
          <a:off x="1211580" y="116890800"/>
          <a:ext cx="1383912" cy="597460"/>
        </a:xfrm>
        <a:prstGeom prst="rect">
          <a:avLst/>
        </a:prstGeom>
      </xdr:spPr>
    </xdr:pic>
    <xdr:clientData/>
  </xdr:oneCellAnchor>
  <xdr:oneCellAnchor>
    <xdr:from>
      <xdr:col>2</xdr:col>
      <xdr:colOff>544830</xdr:colOff>
      <xdr:row>671</xdr:row>
      <xdr:rowOff>142875</xdr:rowOff>
    </xdr:from>
    <xdr:ext cx="1383912" cy="597460"/>
    <xdr:pic>
      <xdr:nvPicPr>
        <xdr:cNvPr id="172" name="Imagen 171">
          <a:extLst>
            <a:ext uri="{FF2B5EF4-FFF2-40B4-BE49-F238E27FC236}">
              <a16:creationId xmlns:a16="http://schemas.microsoft.com/office/drawing/2014/main" id="{00000000-0008-0000-0100-0000AC000000}"/>
            </a:ext>
          </a:extLst>
        </xdr:cNvPr>
        <xdr:cNvPicPr>
          <a:picLocks noChangeAspect="1"/>
        </xdr:cNvPicPr>
      </xdr:nvPicPr>
      <xdr:blipFill>
        <a:blip xmlns:r="http://schemas.openxmlformats.org/officeDocument/2006/relationships" r:embed="rId1"/>
        <a:stretch>
          <a:fillRect/>
        </a:stretch>
      </xdr:blipFill>
      <xdr:spPr>
        <a:xfrm>
          <a:off x="1223010" y="124638435"/>
          <a:ext cx="1383912" cy="597460"/>
        </a:xfrm>
        <a:prstGeom prst="rect">
          <a:avLst/>
        </a:prstGeom>
      </xdr:spPr>
    </xdr:pic>
    <xdr:clientData/>
  </xdr:oneCellAnchor>
  <xdr:oneCellAnchor>
    <xdr:from>
      <xdr:col>2</xdr:col>
      <xdr:colOff>601980</xdr:colOff>
      <xdr:row>718</xdr:row>
      <xdr:rowOff>154305</xdr:rowOff>
    </xdr:from>
    <xdr:ext cx="1383912" cy="597460"/>
    <xdr:pic>
      <xdr:nvPicPr>
        <xdr:cNvPr id="173" name="Imagen 172">
          <a:extLst>
            <a:ext uri="{FF2B5EF4-FFF2-40B4-BE49-F238E27FC236}">
              <a16:creationId xmlns:a16="http://schemas.microsoft.com/office/drawing/2014/main" id="{00000000-0008-0000-0100-0000AD000000}"/>
            </a:ext>
          </a:extLst>
        </xdr:cNvPr>
        <xdr:cNvPicPr>
          <a:picLocks noChangeAspect="1"/>
        </xdr:cNvPicPr>
      </xdr:nvPicPr>
      <xdr:blipFill>
        <a:blip xmlns:r="http://schemas.openxmlformats.org/officeDocument/2006/relationships" r:embed="rId1"/>
        <a:stretch>
          <a:fillRect/>
        </a:stretch>
      </xdr:blipFill>
      <xdr:spPr>
        <a:xfrm>
          <a:off x="1280160" y="132742305"/>
          <a:ext cx="1383912" cy="597460"/>
        </a:xfrm>
        <a:prstGeom prst="rect">
          <a:avLst/>
        </a:prstGeom>
      </xdr:spPr>
    </xdr:pic>
    <xdr:clientData/>
  </xdr:oneCellAnchor>
  <xdr:oneCellAnchor>
    <xdr:from>
      <xdr:col>2</xdr:col>
      <xdr:colOff>493395</xdr:colOff>
      <xdr:row>767</xdr:row>
      <xdr:rowOff>131445</xdr:rowOff>
    </xdr:from>
    <xdr:ext cx="1383912" cy="597460"/>
    <xdr:pic>
      <xdr:nvPicPr>
        <xdr:cNvPr id="174" name="Imagen 173">
          <a:extLst>
            <a:ext uri="{FF2B5EF4-FFF2-40B4-BE49-F238E27FC236}">
              <a16:creationId xmlns:a16="http://schemas.microsoft.com/office/drawing/2014/main" id="{00000000-0008-0000-0100-0000AE000000}"/>
            </a:ext>
          </a:extLst>
        </xdr:cNvPr>
        <xdr:cNvPicPr>
          <a:picLocks noChangeAspect="1"/>
        </xdr:cNvPicPr>
      </xdr:nvPicPr>
      <xdr:blipFill>
        <a:blip xmlns:r="http://schemas.openxmlformats.org/officeDocument/2006/relationships" r:embed="rId1"/>
        <a:stretch>
          <a:fillRect/>
        </a:stretch>
      </xdr:blipFill>
      <xdr:spPr>
        <a:xfrm>
          <a:off x="1171575" y="140644245"/>
          <a:ext cx="1383912" cy="597460"/>
        </a:xfrm>
        <a:prstGeom prst="rect">
          <a:avLst/>
        </a:prstGeom>
      </xdr:spPr>
    </xdr:pic>
    <xdr:clientData/>
  </xdr:oneCellAnchor>
  <xdr:oneCellAnchor>
    <xdr:from>
      <xdr:col>2</xdr:col>
      <xdr:colOff>609600</xdr:colOff>
      <xdr:row>814</xdr:row>
      <xdr:rowOff>19050</xdr:rowOff>
    </xdr:from>
    <xdr:ext cx="1383912" cy="597460"/>
    <xdr:pic>
      <xdr:nvPicPr>
        <xdr:cNvPr id="175" name="Imagen 174">
          <a:extLst>
            <a:ext uri="{FF2B5EF4-FFF2-40B4-BE49-F238E27FC236}">
              <a16:creationId xmlns:a16="http://schemas.microsoft.com/office/drawing/2014/main" id="{00000000-0008-0000-0100-0000AF000000}"/>
            </a:ext>
          </a:extLst>
        </xdr:cNvPr>
        <xdr:cNvPicPr>
          <a:picLocks noChangeAspect="1"/>
        </xdr:cNvPicPr>
      </xdr:nvPicPr>
      <xdr:blipFill>
        <a:blip xmlns:r="http://schemas.openxmlformats.org/officeDocument/2006/relationships" r:embed="rId1"/>
        <a:stretch>
          <a:fillRect/>
        </a:stretch>
      </xdr:blipFill>
      <xdr:spPr>
        <a:xfrm>
          <a:off x="1266825" y="145113375"/>
          <a:ext cx="1383912" cy="597460"/>
        </a:xfrm>
        <a:prstGeom prst="rect">
          <a:avLst/>
        </a:prstGeom>
      </xdr:spPr>
    </xdr:pic>
    <xdr:clientData/>
  </xdr:oneCellAnchor>
  <xdr:oneCellAnchor>
    <xdr:from>
      <xdr:col>2</xdr:col>
      <xdr:colOff>622935</xdr:colOff>
      <xdr:row>863</xdr:row>
      <xdr:rowOff>30480</xdr:rowOff>
    </xdr:from>
    <xdr:ext cx="1383912" cy="597460"/>
    <xdr:pic>
      <xdr:nvPicPr>
        <xdr:cNvPr id="176" name="Imagen 175">
          <a:extLst>
            <a:ext uri="{FF2B5EF4-FFF2-40B4-BE49-F238E27FC236}">
              <a16:creationId xmlns:a16="http://schemas.microsoft.com/office/drawing/2014/main" id="{00000000-0008-0000-0100-0000B0000000}"/>
            </a:ext>
          </a:extLst>
        </xdr:cNvPr>
        <xdr:cNvPicPr>
          <a:picLocks noChangeAspect="1"/>
        </xdr:cNvPicPr>
      </xdr:nvPicPr>
      <xdr:blipFill>
        <a:blip xmlns:r="http://schemas.openxmlformats.org/officeDocument/2006/relationships" r:embed="rId1"/>
        <a:stretch>
          <a:fillRect/>
        </a:stretch>
      </xdr:blipFill>
      <xdr:spPr>
        <a:xfrm>
          <a:off x="1301115" y="157566360"/>
          <a:ext cx="1383912" cy="597460"/>
        </a:xfrm>
        <a:prstGeom prst="rect">
          <a:avLst/>
        </a:prstGeom>
      </xdr:spPr>
    </xdr:pic>
    <xdr:clientData/>
  </xdr:oneCellAnchor>
  <xdr:oneCellAnchor>
    <xdr:from>
      <xdr:col>2</xdr:col>
      <xdr:colOff>567690</xdr:colOff>
      <xdr:row>911</xdr:row>
      <xdr:rowOff>19050</xdr:rowOff>
    </xdr:from>
    <xdr:ext cx="1383912" cy="597460"/>
    <xdr:pic>
      <xdr:nvPicPr>
        <xdr:cNvPr id="177" name="Imagen 176">
          <a:extLst>
            <a:ext uri="{FF2B5EF4-FFF2-40B4-BE49-F238E27FC236}">
              <a16:creationId xmlns:a16="http://schemas.microsoft.com/office/drawing/2014/main" id="{00000000-0008-0000-0100-0000B1000000}"/>
            </a:ext>
          </a:extLst>
        </xdr:cNvPr>
        <xdr:cNvPicPr>
          <a:picLocks noChangeAspect="1"/>
        </xdr:cNvPicPr>
      </xdr:nvPicPr>
      <xdr:blipFill>
        <a:blip xmlns:r="http://schemas.openxmlformats.org/officeDocument/2006/relationships" r:embed="rId1"/>
        <a:stretch>
          <a:fillRect/>
        </a:stretch>
      </xdr:blipFill>
      <xdr:spPr>
        <a:xfrm>
          <a:off x="1245870" y="165815010"/>
          <a:ext cx="1383912" cy="597460"/>
        </a:xfrm>
        <a:prstGeom prst="rect">
          <a:avLst/>
        </a:prstGeom>
      </xdr:spPr>
    </xdr:pic>
    <xdr:clientData/>
  </xdr:oneCellAnchor>
  <xdr:oneCellAnchor>
    <xdr:from>
      <xdr:col>2</xdr:col>
      <xdr:colOff>565785</xdr:colOff>
      <xdr:row>1092</xdr:row>
      <xdr:rowOff>140970</xdr:rowOff>
    </xdr:from>
    <xdr:ext cx="1383912" cy="597460"/>
    <xdr:pic>
      <xdr:nvPicPr>
        <xdr:cNvPr id="178" name="Imagen 177">
          <a:extLst>
            <a:ext uri="{FF2B5EF4-FFF2-40B4-BE49-F238E27FC236}">
              <a16:creationId xmlns:a16="http://schemas.microsoft.com/office/drawing/2014/main" id="{00000000-0008-0000-0100-0000B2000000}"/>
            </a:ext>
          </a:extLst>
        </xdr:cNvPr>
        <xdr:cNvPicPr>
          <a:picLocks noChangeAspect="1"/>
        </xdr:cNvPicPr>
      </xdr:nvPicPr>
      <xdr:blipFill>
        <a:blip xmlns:r="http://schemas.openxmlformats.org/officeDocument/2006/relationships" r:embed="rId1"/>
        <a:stretch>
          <a:fillRect/>
        </a:stretch>
      </xdr:blipFill>
      <xdr:spPr>
        <a:xfrm>
          <a:off x="1243965" y="197780910"/>
          <a:ext cx="1383912" cy="597460"/>
        </a:xfrm>
        <a:prstGeom prst="rect">
          <a:avLst/>
        </a:prstGeom>
      </xdr:spPr>
    </xdr:pic>
    <xdr:clientData/>
  </xdr:oneCellAnchor>
  <xdr:oneCellAnchor>
    <xdr:from>
      <xdr:col>2</xdr:col>
      <xdr:colOff>615315</xdr:colOff>
      <xdr:row>1139</xdr:row>
      <xdr:rowOff>9525</xdr:rowOff>
    </xdr:from>
    <xdr:ext cx="1383912" cy="597460"/>
    <xdr:pic>
      <xdr:nvPicPr>
        <xdr:cNvPr id="179" name="Imagen 178">
          <a:extLst>
            <a:ext uri="{FF2B5EF4-FFF2-40B4-BE49-F238E27FC236}">
              <a16:creationId xmlns:a16="http://schemas.microsoft.com/office/drawing/2014/main" id="{00000000-0008-0000-0100-0000B3000000}"/>
            </a:ext>
          </a:extLst>
        </xdr:cNvPr>
        <xdr:cNvPicPr>
          <a:picLocks noChangeAspect="1"/>
        </xdr:cNvPicPr>
      </xdr:nvPicPr>
      <xdr:blipFill>
        <a:blip xmlns:r="http://schemas.openxmlformats.org/officeDocument/2006/relationships" r:embed="rId1"/>
        <a:stretch>
          <a:fillRect/>
        </a:stretch>
      </xdr:blipFill>
      <xdr:spPr>
        <a:xfrm>
          <a:off x="1293495" y="205955265"/>
          <a:ext cx="1383912" cy="597460"/>
        </a:xfrm>
        <a:prstGeom prst="rect">
          <a:avLst/>
        </a:prstGeom>
      </xdr:spPr>
    </xdr:pic>
    <xdr:clientData/>
  </xdr:oneCellAnchor>
  <xdr:oneCellAnchor>
    <xdr:from>
      <xdr:col>2</xdr:col>
      <xdr:colOff>594692</xdr:colOff>
      <xdr:row>2897</xdr:row>
      <xdr:rowOff>49696</xdr:rowOff>
    </xdr:from>
    <xdr:ext cx="1383912" cy="597460"/>
    <xdr:pic>
      <xdr:nvPicPr>
        <xdr:cNvPr id="180" name="Imagen 179">
          <a:extLst>
            <a:ext uri="{FF2B5EF4-FFF2-40B4-BE49-F238E27FC236}">
              <a16:creationId xmlns:a16="http://schemas.microsoft.com/office/drawing/2014/main" id="{00000000-0008-0000-0100-0000B4000000}"/>
            </a:ext>
          </a:extLst>
        </xdr:cNvPr>
        <xdr:cNvPicPr>
          <a:picLocks noChangeAspect="1"/>
        </xdr:cNvPicPr>
      </xdr:nvPicPr>
      <xdr:blipFill>
        <a:blip xmlns:r="http://schemas.openxmlformats.org/officeDocument/2006/relationships" r:embed="rId1"/>
        <a:stretch>
          <a:fillRect/>
        </a:stretch>
      </xdr:blipFill>
      <xdr:spPr>
        <a:xfrm>
          <a:off x="1270553" y="510198757"/>
          <a:ext cx="1383912" cy="597460"/>
        </a:xfrm>
        <a:prstGeom prst="rect">
          <a:avLst/>
        </a:prstGeom>
      </xdr:spPr>
    </xdr:pic>
    <xdr:clientData/>
  </xdr:oneCellAnchor>
  <xdr:oneCellAnchor>
    <xdr:from>
      <xdr:col>2</xdr:col>
      <xdr:colOff>495300</xdr:colOff>
      <xdr:row>3375</xdr:row>
      <xdr:rowOff>76200</xdr:rowOff>
    </xdr:from>
    <xdr:ext cx="1383912" cy="597460"/>
    <xdr:pic>
      <xdr:nvPicPr>
        <xdr:cNvPr id="181" name="Imagen 180">
          <a:extLst>
            <a:ext uri="{FF2B5EF4-FFF2-40B4-BE49-F238E27FC236}">
              <a16:creationId xmlns:a16="http://schemas.microsoft.com/office/drawing/2014/main" id="{00000000-0008-0000-0100-0000B5000000}"/>
            </a:ext>
          </a:extLst>
        </xdr:cNvPr>
        <xdr:cNvPicPr>
          <a:picLocks noChangeAspect="1"/>
        </xdr:cNvPicPr>
      </xdr:nvPicPr>
      <xdr:blipFill>
        <a:blip xmlns:r="http://schemas.openxmlformats.org/officeDocument/2006/relationships" r:embed="rId1"/>
        <a:stretch>
          <a:fillRect/>
        </a:stretch>
      </xdr:blipFill>
      <xdr:spPr>
        <a:xfrm>
          <a:off x="1173480" y="556930560"/>
          <a:ext cx="1383912" cy="597460"/>
        </a:xfrm>
        <a:prstGeom prst="rect">
          <a:avLst/>
        </a:prstGeom>
      </xdr:spPr>
    </xdr:pic>
    <xdr:clientData/>
  </xdr:oneCellAnchor>
  <xdr:twoCellAnchor editAs="oneCell">
    <xdr:from>
      <xdr:col>16</xdr:col>
      <xdr:colOff>276225</xdr:colOff>
      <xdr:row>1019</xdr:row>
      <xdr:rowOff>35964</xdr:rowOff>
    </xdr:from>
    <xdr:to>
      <xdr:col>20</xdr:col>
      <xdr:colOff>399430</xdr:colOff>
      <xdr:row>1039</xdr:row>
      <xdr:rowOff>104050</xdr:rowOff>
    </xdr:to>
    <xdr:pic>
      <xdr:nvPicPr>
        <xdr:cNvPr id="2" name="Imagen 1">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2"/>
        <a:stretch>
          <a:fillRect/>
        </a:stretch>
      </xdr:blipFill>
      <xdr:spPr>
        <a:xfrm>
          <a:off x="13554075" y="179867964"/>
          <a:ext cx="3171204" cy="3687587"/>
        </a:xfrm>
        <a:prstGeom prst="rect">
          <a:avLst/>
        </a:prstGeom>
      </xdr:spPr>
    </xdr:pic>
    <xdr:clientData/>
  </xdr:twoCellAnchor>
  <xdr:oneCellAnchor>
    <xdr:from>
      <xdr:col>2</xdr:col>
      <xdr:colOff>622935</xdr:colOff>
      <xdr:row>2067</xdr:row>
      <xdr:rowOff>0</xdr:rowOff>
    </xdr:from>
    <xdr:ext cx="1383912" cy="597460"/>
    <xdr:pic>
      <xdr:nvPicPr>
        <xdr:cNvPr id="3" name="Imagen 2">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1"/>
        <a:stretch>
          <a:fillRect/>
        </a:stretch>
      </xdr:blipFill>
      <xdr:spPr>
        <a:xfrm>
          <a:off x="1301115" y="360532680"/>
          <a:ext cx="1383912" cy="597460"/>
        </a:xfrm>
        <a:prstGeom prst="rect">
          <a:avLst/>
        </a:prstGeom>
      </xdr:spPr>
    </xdr:pic>
    <xdr:clientData/>
  </xdr:oneCellAnchor>
  <xdr:oneCellAnchor>
    <xdr:from>
      <xdr:col>2</xdr:col>
      <xdr:colOff>561975</xdr:colOff>
      <xdr:row>2455</xdr:row>
      <xdr:rowOff>3810</xdr:rowOff>
    </xdr:from>
    <xdr:ext cx="1383912" cy="597460"/>
    <xdr:pic>
      <xdr:nvPicPr>
        <xdr:cNvPr id="30" name="Imagen 29">
          <a:extLst>
            <a:ext uri="{FF2B5EF4-FFF2-40B4-BE49-F238E27FC236}">
              <a16:creationId xmlns:a16="http://schemas.microsoft.com/office/drawing/2014/main" id="{00000000-0008-0000-0100-00001E000000}"/>
            </a:ext>
          </a:extLst>
        </xdr:cNvPr>
        <xdr:cNvPicPr>
          <a:picLocks noChangeAspect="1"/>
        </xdr:cNvPicPr>
      </xdr:nvPicPr>
      <xdr:blipFill>
        <a:blip xmlns:r="http://schemas.openxmlformats.org/officeDocument/2006/relationships" r:embed="rId1"/>
        <a:stretch>
          <a:fillRect/>
        </a:stretch>
      </xdr:blipFill>
      <xdr:spPr>
        <a:xfrm>
          <a:off x="1240155" y="430610010"/>
          <a:ext cx="1383912" cy="597460"/>
        </a:xfrm>
        <a:prstGeom prst="rect">
          <a:avLst/>
        </a:prstGeom>
      </xdr:spPr>
    </xdr:pic>
    <xdr:clientData/>
  </xdr:oneCellAnchor>
  <xdr:oneCellAnchor>
    <xdr:from>
      <xdr:col>2</xdr:col>
      <xdr:colOff>581439</xdr:colOff>
      <xdr:row>3203</xdr:row>
      <xdr:rowOff>49694</xdr:rowOff>
    </xdr:from>
    <xdr:ext cx="1383912" cy="597460"/>
    <xdr:pic>
      <xdr:nvPicPr>
        <xdr:cNvPr id="41" name="Imagen 40">
          <a:extLst>
            <a:ext uri="{FF2B5EF4-FFF2-40B4-BE49-F238E27FC236}">
              <a16:creationId xmlns:a16="http://schemas.microsoft.com/office/drawing/2014/main" id="{00000000-0008-0000-0100-000029000000}"/>
            </a:ext>
          </a:extLst>
        </xdr:cNvPr>
        <xdr:cNvPicPr>
          <a:picLocks noChangeAspect="1"/>
        </xdr:cNvPicPr>
      </xdr:nvPicPr>
      <xdr:blipFill>
        <a:blip xmlns:r="http://schemas.openxmlformats.org/officeDocument/2006/relationships" r:embed="rId1"/>
        <a:stretch>
          <a:fillRect/>
        </a:stretch>
      </xdr:blipFill>
      <xdr:spPr>
        <a:xfrm>
          <a:off x="1257300" y="525412251"/>
          <a:ext cx="1383912" cy="597460"/>
        </a:xfrm>
        <a:prstGeom prst="rect">
          <a:avLst/>
        </a:prstGeom>
      </xdr:spPr>
    </xdr:pic>
    <xdr:clientData/>
  </xdr:oneCellAnchor>
  <xdr:oneCellAnchor>
    <xdr:from>
      <xdr:col>2</xdr:col>
      <xdr:colOff>594692</xdr:colOff>
      <xdr:row>2949</xdr:row>
      <xdr:rowOff>69573</xdr:rowOff>
    </xdr:from>
    <xdr:ext cx="1383912" cy="597460"/>
    <xdr:pic>
      <xdr:nvPicPr>
        <xdr:cNvPr id="31" name="Imagen 30">
          <a:extLst>
            <a:ext uri="{FF2B5EF4-FFF2-40B4-BE49-F238E27FC236}">
              <a16:creationId xmlns:a16="http://schemas.microsoft.com/office/drawing/2014/main" id="{00000000-0008-0000-0100-00001F000000}"/>
            </a:ext>
          </a:extLst>
        </xdr:cNvPr>
        <xdr:cNvPicPr>
          <a:picLocks noChangeAspect="1"/>
        </xdr:cNvPicPr>
      </xdr:nvPicPr>
      <xdr:blipFill>
        <a:blip xmlns:r="http://schemas.openxmlformats.org/officeDocument/2006/relationships" r:embed="rId1"/>
        <a:stretch>
          <a:fillRect/>
        </a:stretch>
      </xdr:blipFill>
      <xdr:spPr>
        <a:xfrm>
          <a:off x="1392551" y="517835126"/>
          <a:ext cx="1383912" cy="597460"/>
        </a:xfrm>
        <a:prstGeom prst="rect">
          <a:avLst/>
        </a:prstGeom>
      </xdr:spPr>
    </xdr:pic>
    <xdr:clientData/>
  </xdr:oneCellAnchor>
  <xdr:oneCellAnchor>
    <xdr:from>
      <xdr:col>2</xdr:col>
      <xdr:colOff>594692</xdr:colOff>
      <xdr:row>2991</xdr:row>
      <xdr:rowOff>49696</xdr:rowOff>
    </xdr:from>
    <xdr:ext cx="1383912" cy="597460"/>
    <xdr:pic>
      <xdr:nvPicPr>
        <xdr:cNvPr id="49" name="Imagen 48">
          <a:extLst>
            <a:ext uri="{FF2B5EF4-FFF2-40B4-BE49-F238E27FC236}">
              <a16:creationId xmlns:a16="http://schemas.microsoft.com/office/drawing/2014/main" id="{00000000-0008-0000-0100-000031000000}"/>
            </a:ext>
          </a:extLst>
        </xdr:cNvPr>
        <xdr:cNvPicPr>
          <a:picLocks noChangeAspect="1"/>
        </xdr:cNvPicPr>
      </xdr:nvPicPr>
      <xdr:blipFill>
        <a:blip xmlns:r="http://schemas.openxmlformats.org/officeDocument/2006/relationships" r:embed="rId1"/>
        <a:stretch>
          <a:fillRect/>
        </a:stretch>
      </xdr:blipFill>
      <xdr:spPr>
        <a:xfrm>
          <a:off x="1392551" y="525175272"/>
          <a:ext cx="1383912" cy="597460"/>
        </a:xfrm>
        <a:prstGeom prst="rect">
          <a:avLst/>
        </a:prstGeom>
      </xdr:spPr>
    </xdr:pic>
    <xdr:clientData/>
  </xdr:oneCellAnchor>
  <xdr:oneCellAnchor>
    <xdr:from>
      <xdr:col>2</xdr:col>
      <xdr:colOff>605790</xdr:colOff>
      <xdr:row>1461</xdr:row>
      <xdr:rowOff>135255</xdr:rowOff>
    </xdr:from>
    <xdr:ext cx="1383912" cy="597460"/>
    <xdr:pic>
      <xdr:nvPicPr>
        <xdr:cNvPr id="50" name="Imagen 49">
          <a:extLst>
            <a:ext uri="{FF2B5EF4-FFF2-40B4-BE49-F238E27FC236}">
              <a16:creationId xmlns:a16="http://schemas.microsoft.com/office/drawing/2014/main" id="{00000000-0008-0000-0100-000032000000}"/>
            </a:ext>
          </a:extLst>
        </xdr:cNvPr>
        <xdr:cNvPicPr>
          <a:picLocks noChangeAspect="1"/>
        </xdr:cNvPicPr>
      </xdr:nvPicPr>
      <xdr:blipFill>
        <a:blip xmlns:r="http://schemas.openxmlformats.org/officeDocument/2006/relationships" r:embed="rId1"/>
        <a:stretch>
          <a:fillRect/>
        </a:stretch>
      </xdr:blipFill>
      <xdr:spPr>
        <a:xfrm>
          <a:off x="1403649" y="257601608"/>
          <a:ext cx="1383912" cy="597460"/>
        </a:xfrm>
        <a:prstGeom prst="rect">
          <a:avLst/>
        </a:prstGeom>
      </xdr:spPr>
    </xdr:pic>
    <xdr:clientData/>
  </xdr:oneCellAnchor>
  <xdr:oneCellAnchor>
    <xdr:from>
      <xdr:col>2</xdr:col>
      <xdr:colOff>600075</xdr:colOff>
      <xdr:row>2194</xdr:row>
      <xdr:rowOff>1905</xdr:rowOff>
    </xdr:from>
    <xdr:ext cx="1383912" cy="597460"/>
    <xdr:pic>
      <xdr:nvPicPr>
        <xdr:cNvPr id="5" name="Imagen 4">
          <a:extLst>
            <a:ext uri="{FF2B5EF4-FFF2-40B4-BE49-F238E27FC236}">
              <a16:creationId xmlns:a16="http://schemas.microsoft.com/office/drawing/2014/main" id="{00000000-0008-0000-0100-000005000000}"/>
            </a:ext>
          </a:extLst>
        </xdr:cNvPr>
        <xdr:cNvPicPr>
          <a:picLocks noChangeAspect="1"/>
        </xdr:cNvPicPr>
      </xdr:nvPicPr>
      <xdr:blipFill>
        <a:blip xmlns:r="http://schemas.openxmlformats.org/officeDocument/2006/relationships" r:embed="rId1"/>
        <a:stretch>
          <a:fillRect/>
        </a:stretch>
      </xdr:blipFill>
      <xdr:spPr>
        <a:xfrm>
          <a:off x="1397934" y="380508846"/>
          <a:ext cx="1383912" cy="597460"/>
        </a:xfrm>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twoCellAnchor editAs="oneCell">
    <xdr:from>
      <xdr:col>2</xdr:col>
      <xdr:colOff>744461</xdr:colOff>
      <xdr:row>22</xdr:row>
      <xdr:rowOff>141097</xdr:rowOff>
    </xdr:from>
    <xdr:to>
      <xdr:col>2</xdr:col>
      <xdr:colOff>2131908</xdr:colOff>
      <xdr:row>26</xdr:row>
      <xdr:rowOff>10466</xdr:rowOff>
    </xdr:to>
    <xdr:pic>
      <xdr:nvPicPr>
        <xdr:cNvPr id="2" name="Imagen 1">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1">
          <a:clrChange>
            <a:clrFrom>
              <a:srgbClr val="FFFFFF"/>
            </a:clrFrom>
            <a:clrTo>
              <a:srgbClr val="FFFFFF">
                <a:alpha val="0"/>
              </a:srgbClr>
            </a:clrTo>
          </a:clrChange>
        </a:blip>
        <a:stretch>
          <a:fillRect/>
        </a:stretch>
      </xdr:blipFill>
      <xdr:spPr>
        <a:xfrm>
          <a:off x="1742681" y="28662757"/>
          <a:ext cx="1387447" cy="600887"/>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2</xdr:col>
      <xdr:colOff>495300</xdr:colOff>
      <xdr:row>39</xdr:row>
      <xdr:rowOff>76200</xdr:rowOff>
    </xdr:from>
    <xdr:to>
      <xdr:col>3</xdr:col>
      <xdr:colOff>461892</xdr:colOff>
      <xdr:row>42</xdr:row>
      <xdr:rowOff>170740</xdr:rowOff>
    </xdr:to>
    <xdr:pic>
      <xdr:nvPicPr>
        <xdr:cNvPr id="2" name="Imagen 1">
          <a:extLst>
            <a:ext uri="{FF2B5EF4-FFF2-40B4-BE49-F238E27FC236}">
              <a16:creationId xmlns:a16="http://schemas.microsoft.com/office/drawing/2014/main" id="{00000000-0008-0000-0300-000002000000}"/>
            </a:ext>
          </a:extLst>
        </xdr:cNvPr>
        <xdr:cNvPicPr>
          <a:picLocks noChangeAspect="1"/>
        </xdr:cNvPicPr>
      </xdr:nvPicPr>
      <xdr:blipFill>
        <a:blip xmlns:r="http://schemas.openxmlformats.org/officeDocument/2006/relationships" r:embed="rId1"/>
        <a:stretch>
          <a:fillRect/>
        </a:stretch>
      </xdr:blipFill>
      <xdr:spPr>
        <a:xfrm>
          <a:off x="1287780" y="6766560"/>
          <a:ext cx="1383912" cy="597460"/>
        </a:xfrm>
        <a:prstGeom prst="rect">
          <a:avLst/>
        </a:prstGeom>
      </xdr:spPr>
    </xdr:pic>
    <xdr:clientData/>
  </xdr:twoCellAnchor>
  <xdr:oneCellAnchor>
    <xdr:from>
      <xdr:col>2</xdr:col>
      <xdr:colOff>495300</xdr:colOff>
      <xdr:row>82</xdr:row>
      <xdr:rowOff>76200</xdr:rowOff>
    </xdr:from>
    <xdr:ext cx="1383912" cy="597460"/>
    <xdr:pic>
      <xdr:nvPicPr>
        <xdr:cNvPr id="3" name="Imagen 2">
          <a:extLst>
            <a:ext uri="{FF2B5EF4-FFF2-40B4-BE49-F238E27FC236}">
              <a16:creationId xmlns:a16="http://schemas.microsoft.com/office/drawing/2014/main" id="{00000000-0008-0000-0300-000003000000}"/>
            </a:ext>
          </a:extLst>
        </xdr:cNvPr>
        <xdr:cNvPicPr>
          <a:picLocks noChangeAspect="1"/>
        </xdr:cNvPicPr>
      </xdr:nvPicPr>
      <xdr:blipFill>
        <a:blip xmlns:r="http://schemas.openxmlformats.org/officeDocument/2006/relationships" r:embed="rId1"/>
        <a:stretch>
          <a:fillRect/>
        </a:stretch>
      </xdr:blipFill>
      <xdr:spPr>
        <a:xfrm>
          <a:off x="1287780" y="15529560"/>
          <a:ext cx="1383912" cy="597460"/>
        </a:xfrm>
        <a:prstGeom prst="rect">
          <a:avLst/>
        </a:prstGeom>
      </xdr:spPr>
    </xdr:pic>
    <xdr:clientData/>
  </xdr:oneCellAnchor>
  <xdr:oneCellAnchor>
    <xdr:from>
      <xdr:col>2</xdr:col>
      <xdr:colOff>495300</xdr:colOff>
      <xdr:row>127</xdr:row>
      <xdr:rowOff>76200</xdr:rowOff>
    </xdr:from>
    <xdr:ext cx="1383912" cy="597460"/>
    <xdr:pic>
      <xdr:nvPicPr>
        <xdr:cNvPr id="4" name="Imagen 3">
          <a:extLst>
            <a:ext uri="{FF2B5EF4-FFF2-40B4-BE49-F238E27FC236}">
              <a16:creationId xmlns:a16="http://schemas.microsoft.com/office/drawing/2014/main" id="{00000000-0008-0000-0300-000004000000}"/>
            </a:ext>
          </a:extLst>
        </xdr:cNvPr>
        <xdr:cNvPicPr>
          <a:picLocks noChangeAspect="1"/>
        </xdr:cNvPicPr>
      </xdr:nvPicPr>
      <xdr:blipFill>
        <a:blip xmlns:r="http://schemas.openxmlformats.org/officeDocument/2006/relationships" r:embed="rId1"/>
        <a:stretch>
          <a:fillRect/>
        </a:stretch>
      </xdr:blipFill>
      <xdr:spPr>
        <a:xfrm>
          <a:off x="1287780" y="23286720"/>
          <a:ext cx="1383912" cy="597460"/>
        </a:xfrm>
        <a:prstGeom prst="rect">
          <a:avLst/>
        </a:prstGeom>
      </xdr:spPr>
    </xdr:pic>
    <xdr:clientData/>
  </xdr:oneCellAnchor>
  <xdr:oneCellAnchor>
    <xdr:from>
      <xdr:col>2</xdr:col>
      <xdr:colOff>495300</xdr:colOff>
      <xdr:row>172</xdr:row>
      <xdr:rowOff>76200</xdr:rowOff>
    </xdr:from>
    <xdr:ext cx="1383912" cy="597460"/>
    <xdr:pic>
      <xdr:nvPicPr>
        <xdr:cNvPr id="5" name="Imagen 4">
          <a:extLst>
            <a:ext uri="{FF2B5EF4-FFF2-40B4-BE49-F238E27FC236}">
              <a16:creationId xmlns:a16="http://schemas.microsoft.com/office/drawing/2014/main" id="{00000000-0008-0000-0300-000005000000}"/>
            </a:ext>
          </a:extLst>
        </xdr:cNvPr>
        <xdr:cNvPicPr>
          <a:picLocks noChangeAspect="1"/>
        </xdr:cNvPicPr>
      </xdr:nvPicPr>
      <xdr:blipFill>
        <a:blip xmlns:r="http://schemas.openxmlformats.org/officeDocument/2006/relationships" r:embed="rId1"/>
        <a:stretch>
          <a:fillRect/>
        </a:stretch>
      </xdr:blipFill>
      <xdr:spPr>
        <a:xfrm>
          <a:off x="1287780" y="31043880"/>
          <a:ext cx="1383912" cy="597460"/>
        </a:xfrm>
        <a:prstGeom prst="rect">
          <a:avLst/>
        </a:prstGeom>
      </xdr:spPr>
    </xdr:pic>
    <xdr:clientData/>
  </xdr:oneCellAnchor>
  <xdr:oneCellAnchor>
    <xdr:from>
      <xdr:col>2</xdr:col>
      <xdr:colOff>495300</xdr:colOff>
      <xdr:row>218</xdr:row>
      <xdr:rowOff>76200</xdr:rowOff>
    </xdr:from>
    <xdr:ext cx="1383912" cy="597460"/>
    <xdr:pic>
      <xdr:nvPicPr>
        <xdr:cNvPr id="6" name="Imagen 5">
          <a:extLst>
            <a:ext uri="{FF2B5EF4-FFF2-40B4-BE49-F238E27FC236}">
              <a16:creationId xmlns:a16="http://schemas.microsoft.com/office/drawing/2014/main" id="{00000000-0008-0000-0300-000006000000}"/>
            </a:ext>
          </a:extLst>
        </xdr:cNvPr>
        <xdr:cNvPicPr>
          <a:picLocks noChangeAspect="1"/>
        </xdr:cNvPicPr>
      </xdr:nvPicPr>
      <xdr:blipFill>
        <a:blip xmlns:r="http://schemas.openxmlformats.org/officeDocument/2006/relationships" r:embed="rId1"/>
        <a:stretch>
          <a:fillRect/>
        </a:stretch>
      </xdr:blipFill>
      <xdr:spPr>
        <a:xfrm>
          <a:off x="1287780" y="38968680"/>
          <a:ext cx="1383912" cy="597460"/>
        </a:xfrm>
        <a:prstGeom prst="rect">
          <a:avLst/>
        </a:prstGeom>
      </xdr:spPr>
    </xdr:pic>
    <xdr:clientData/>
  </xdr:oneCellAnchor>
  <xdr:oneCellAnchor>
    <xdr:from>
      <xdr:col>2</xdr:col>
      <xdr:colOff>495300</xdr:colOff>
      <xdr:row>263</xdr:row>
      <xdr:rowOff>76200</xdr:rowOff>
    </xdr:from>
    <xdr:ext cx="1383912" cy="597460"/>
    <xdr:pic>
      <xdr:nvPicPr>
        <xdr:cNvPr id="7" name="Imagen 6">
          <a:extLst>
            <a:ext uri="{FF2B5EF4-FFF2-40B4-BE49-F238E27FC236}">
              <a16:creationId xmlns:a16="http://schemas.microsoft.com/office/drawing/2014/main" id="{00000000-0008-0000-0300-000007000000}"/>
            </a:ext>
          </a:extLst>
        </xdr:cNvPr>
        <xdr:cNvPicPr>
          <a:picLocks noChangeAspect="1"/>
        </xdr:cNvPicPr>
      </xdr:nvPicPr>
      <xdr:blipFill>
        <a:blip xmlns:r="http://schemas.openxmlformats.org/officeDocument/2006/relationships" r:embed="rId1"/>
        <a:stretch>
          <a:fillRect/>
        </a:stretch>
      </xdr:blipFill>
      <xdr:spPr>
        <a:xfrm>
          <a:off x="1287780" y="46725840"/>
          <a:ext cx="1383912" cy="597460"/>
        </a:xfrm>
        <a:prstGeom prst="rect">
          <a:avLst/>
        </a:prstGeom>
      </xdr:spPr>
    </xdr:pic>
    <xdr:clientData/>
  </xdr:oneCellAnchor>
  <xdr:oneCellAnchor>
    <xdr:from>
      <xdr:col>2</xdr:col>
      <xdr:colOff>495300</xdr:colOff>
      <xdr:row>308</xdr:row>
      <xdr:rowOff>76200</xdr:rowOff>
    </xdr:from>
    <xdr:ext cx="1383912" cy="597460"/>
    <xdr:pic>
      <xdr:nvPicPr>
        <xdr:cNvPr id="8" name="Imagen 7">
          <a:extLst>
            <a:ext uri="{FF2B5EF4-FFF2-40B4-BE49-F238E27FC236}">
              <a16:creationId xmlns:a16="http://schemas.microsoft.com/office/drawing/2014/main" id="{00000000-0008-0000-0300-000008000000}"/>
            </a:ext>
          </a:extLst>
        </xdr:cNvPr>
        <xdr:cNvPicPr>
          <a:picLocks noChangeAspect="1"/>
        </xdr:cNvPicPr>
      </xdr:nvPicPr>
      <xdr:blipFill>
        <a:blip xmlns:r="http://schemas.openxmlformats.org/officeDocument/2006/relationships" r:embed="rId1"/>
        <a:stretch>
          <a:fillRect/>
        </a:stretch>
      </xdr:blipFill>
      <xdr:spPr>
        <a:xfrm>
          <a:off x="1287780" y="54483000"/>
          <a:ext cx="1383912" cy="597460"/>
        </a:xfrm>
        <a:prstGeom prst="rect">
          <a:avLst/>
        </a:prstGeom>
      </xdr:spPr>
    </xdr:pic>
    <xdr:clientData/>
  </xdr:oneCellAnchor>
  <xdr:oneCellAnchor>
    <xdr:from>
      <xdr:col>2</xdr:col>
      <xdr:colOff>495300</xdr:colOff>
      <xdr:row>353</xdr:row>
      <xdr:rowOff>76200</xdr:rowOff>
    </xdr:from>
    <xdr:ext cx="1383912" cy="597460"/>
    <xdr:pic>
      <xdr:nvPicPr>
        <xdr:cNvPr id="9" name="Imagen 8">
          <a:extLst>
            <a:ext uri="{FF2B5EF4-FFF2-40B4-BE49-F238E27FC236}">
              <a16:creationId xmlns:a16="http://schemas.microsoft.com/office/drawing/2014/main" id="{00000000-0008-0000-0300-000009000000}"/>
            </a:ext>
          </a:extLst>
        </xdr:cNvPr>
        <xdr:cNvPicPr>
          <a:picLocks noChangeAspect="1"/>
        </xdr:cNvPicPr>
      </xdr:nvPicPr>
      <xdr:blipFill>
        <a:blip xmlns:r="http://schemas.openxmlformats.org/officeDocument/2006/relationships" r:embed="rId1"/>
        <a:stretch>
          <a:fillRect/>
        </a:stretch>
      </xdr:blipFill>
      <xdr:spPr>
        <a:xfrm>
          <a:off x="1287780" y="62240160"/>
          <a:ext cx="1383912" cy="597460"/>
        </a:xfrm>
        <a:prstGeom prst="rect">
          <a:avLst/>
        </a:prstGeom>
      </xdr:spPr>
    </xdr:pic>
    <xdr:clientData/>
  </xdr:oneCellAnchor>
  <xdr:oneCellAnchor>
    <xdr:from>
      <xdr:col>2</xdr:col>
      <xdr:colOff>495300</xdr:colOff>
      <xdr:row>398</xdr:row>
      <xdr:rowOff>76200</xdr:rowOff>
    </xdr:from>
    <xdr:ext cx="1383912" cy="597460"/>
    <xdr:pic>
      <xdr:nvPicPr>
        <xdr:cNvPr id="10" name="Imagen 9">
          <a:extLst>
            <a:ext uri="{FF2B5EF4-FFF2-40B4-BE49-F238E27FC236}">
              <a16:creationId xmlns:a16="http://schemas.microsoft.com/office/drawing/2014/main" id="{00000000-0008-0000-0300-00000A000000}"/>
            </a:ext>
          </a:extLst>
        </xdr:cNvPr>
        <xdr:cNvPicPr>
          <a:picLocks noChangeAspect="1"/>
        </xdr:cNvPicPr>
      </xdr:nvPicPr>
      <xdr:blipFill>
        <a:blip xmlns:r="http://schemas.openxmlformats.org/officeDocument/2006/relationships" r:embed="rId1"/>
        <a:stretch>
          <a:fillRect/>
        </a:stretch>
      </xdr:blipFill>
      <xdr:spPr>
        <a:xfrm>
          <a:off x="1287780" y="69997320"/>
          <a:ext cx="1383912" cy="597460"/>
        </a:xfrm>
        <a:prstGeom prst="rect">
          <a:avLst/>
        </a:prstGeom>
      </xdr:spPr>
    </xdr:pic>
    <xdr:clientData/>
  </xdr:oneCellAnchor>
</xdr:wsDr>
</file>

<file path=xl/drawings/drawing5.xml><?xml version="1.0" encoding="utf-8"?>
<xdr:wsDr xmlns:xdr="http://schemas.openxmlformats.org/drawingml/2006/spreadsheetDrawing" xmlns:a="http://schemas.openxmlformats.org/drawingml/2006/main">
  <xdr:oneCellAnchor>
    <xdr:from>
      <xdr:col>0</xdr:col>
      <xdr:colOff>320040</xdr:colOff>
      <xdr:row>116</xdr:row>
      <xdr:rowOff>38100</xdr:rowOff>
    </xdr:from>
    <xdr:ext cx="1383912" cy="597460"/>
    <xdr:pic>
      <xdr:nvPicPr>
        <xdr:cNvPr id="2" name="Imagen 1">
          <a:extLst>
            <a:ext uri="{FF2B5EF4-FFF2-40B4-BE49-F238E27FC236}">
              <a16:creationId xmlns:a16="http://schemas.microsoft.com/office/drawing/2014/main" id="{00000000-0008-0000-0400-000002000000}"/>
            </a:ext>
          </a:extLst>
        </xdr:cNvPr>
        <xdr:cNvPicPr>
          <a:picLocks noChangeAspect="1"/>
        </xdr:cNvPicPr>
      </xdr:nvPicPr>
      <xdr:blipFill>
        <a:blip xmlns:r="http://schemas.openxmlformats.org/officeDocument/2006/relationships" r:embed="rId1"/>
        <a:stretch>
          <a:fillRect/>
        </a:stretch>
      </xdr:blipFill>
      <xdr:spPr>
        <a:xfrm>
          <a:off x="320040" y="20779740"/>
          <a:ext cx="1383912" cy="597460"/>
        </a:xfrm>
        <a:prstGeom prst="rect">
          <a:avLst/>
        </a:prstGeom>
      </xdr:spPr>
    </xdr:pic>
    <xdr:clientData/>
  </xdr:oneCellAnchor>
</xdr:wsDr>
</file>

<file path=xl/drawings/drawing6.xml><?xml version="1.0" encoding="utf-8"?>
<xdr:wsDr xmlns:xdr="http://schemas.openxmlformats.org/drawingml/2006/spreadsheetDrawing" xmlns:a="http://schemas.openxmlformats.org/drawingml/2006/main">
  <xdr:twoCellAnchor editAs="oneCell">
    <xdr:from>
      <xdr:col>2</xdr:col>
      <xdr:colOff>251460</xdr:colOff>
      <xdr:row>200</xdr:row>
      <xdr:rowOff>38100</xdr:rowOff>
    </xdr:from>
    <xdr:to>
      <xdr:col>2</xdr:col>
      <xdr:colOff>1638907</xdr:colOff>
      <xdr:row>203</xdr:row>
      <xdr:rowOff>87696</xdr:rowOff>
    </xdr:to>
    <xdr:pic>
      <xdr:nvPicPr>
        <xdr:cNvPr id="3" name="Imagen 2">
          <a:extLst>
            <a:ext uri="{FF2B5EF4-FFF2-40B4-BE49-F238E27FC236}">
              <a16:creationId xmlns:a16="http://schemas.microsoft.com/office/drawing/2014/main" id="{00000000-0008-0000-0500-000003000000}"/>
            </a:ext>
          </a:extLst>
        </xdr:cNvPr>
        <xdr:cNvPicPr>
          <a:picLocks noChangeAspect="1"/>
        </xdr:cNvPicPr>
      </xdr:nvPicPr>
      <xdr:blipFill>
        <a:blip xmlns:r="http://schemas.openxmlformats.org/officeDocument/2006/relationships" r:embed="rId1">
          <a:clrChange>
            <a:clrFrom>
              <a:srgbClr val="FFFFFF"/>
            </a:clrFrom>
            <a:clrTo>
              <a:srgbClr val="FFFFFF">
                <a:alpha val="0"/>
              </a:srgbClr>
            </a:clrTo>
          </a:clrChange>
        </a:blip>
        <a:stretch>
          <a:fillRect/>
        </a:stretch>
      </xdr:blipFill>
      <xdr:spPr>
        <a:xfrm>
          <a:off x="1303020" y="35425380"/>
          <a:ext cx="1387447" cy="598236"/>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2</xdr:col>
      <xdr:colOff>251460</xdr:colOff>
      <xdr:row>17</xdr:row>
      <xdr:rowOff>38100</xdr:rowOff>
    </xdr:from>
    <xdr:to>
      <xdr:col>2</xdr:col>
      <xdr:colOff>1638907</xdr:colOff>
      <xdr:row>20</xdr:row>
      <xdr:rowOff>87696</xdr:rowOff>
    </xdr:to>
    <xdr:pic>
      <xdr:nvPicPr>
        <xdr:cNvPr id="2" name="Imagen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a:clrChange>
            <a:clrFrom>
              <a:srgbClr val="FFFFFF"/>
            </a:clrFrom>
            <a:clrTo>
              <a:srgbClr val="FFFFFF">
                <a:alpha val="0"/>
              </a:srgbClr>
            </a:clrTo>
          </a:clrChange>
        </a:blip>
        <a:stretch>
          <a:fillRect/>
        </a:stretch>
      </xdr:blipFill>
      <xdr:spPr>
        <a:xfrm>
          <a:off x="1303020" y="33901380"/>
          <a:ext cx="1387447" cy="590616"/>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2</xdr:col>
      <xdr:colOff>251460</xdr:colOff>
      <xdr:row>7</xdr:row>
      <xdr:rowOff>38100</xdr:rowOff>
    </xdr:from>
    <xdr:to>
      <xdr:col>2</xdr:col>
      <xdr:colOff>1638907</xdr:colOff>
      <xdr:row>10</xdr:row>
      <xdr:rowOff>87696</xdr:rowOff>
    </xdr:to>
    <xdr:pic>
      <xdr:nvPicPr>
        <xdr:cNvPr id="2" name="Imagen 1">
          <a:extLst>
            <a:ext uri="{FF2B5EF4-FFF2-40B4-BE49-F238E27FC236}">
              <a16:creationId xmlns:a16="http://schemas.microsoft.com/office/drawing/2014/main" id="{00000000-0008-0000-0700-000002000000}"/>
            </a:ext>
          </a:extLst>
        </xdr:cNvPr>
        <xdr:cNvPicPr>
          <a:picLocks noChangeAspect="1"/>
        </xdr:cNvPicPr>
      </xdr:nvPicPr>
      <xdr:blipFill>
        <a:blip xmlns:r="http://schemas.openxmlformats.org/officeDocument/2006/relationships" r:embed="rId1">
          <a:clrChange>
            <a:clrFrom>
              <a:srgbClr val="FFFFFF"/>
            </a:clrFrom>
            <a:clrTo>
              <a:srgbClr val="FFFFFF">
                <a:alpha val="0"/>
              </a:srgbClr>
            </a:clrTo>
          </a:clrChange>
        </a:blip>
        <a:stretch>
          <a:fillRect/>
        </a:stretch>
      </xdr:blipFill>
      <xdr:spPr>
        <a:xfrm>
          <a:off x="1303020" y="3223260"/>
          <a:ext cx="1387447" cy="590616"/>
        </a:xfrm>
        <a:prstGeom prst="rect">
          <a:avLst/>
        </a:prstGeom>
      </xdr:spPr>
    </xdr:pic>
    <xdr:clientData/>
  </xdr:twoCellAnchor>
  <xdr:twoCellAnchor>
    <xdr:from>
      <xdr:col>5</xdr:col>
      <xdr:colOff>197225</xdr:colOff>
      <xdr:row>3</xdr:row>
      <xdr:rowOff>322728</xdr:rowOff>
    </xdr:from>
    <xdr:to>
      <xdr:col>5</xdr:col>
      <xdr:colOff>3451412</xdr:colOff>
      <xdr:row>3</xdr:row>
      <xdr:rowOff>2438399</xdr:rowOff>
    </xdr:to>
    <xdr:grpSp>
      <xdr:nvGrpSpPr>
        <xdr:cNvPr id="7" name="Grupo 6">
          <a:extLst>
            <a:ext uri="{FF2B5EF4-FFF2-40B4-BE49-F238E27FC236}">
              <a16:creationId xmlns:a16="http://schemas.microsoft.com/office/drawing/2014/main" id="{00000000-0008-0000-0700-000007000000}"/>
            </a:ext>
          </a:extLst>
        </xdr:cNvPr>
        <xdr:cNvGrpSpPr/>
      </xdr:nvGrpSpPr>
      <xdr:grpSpPr>
        <a:xfrm>
          <a:off x="6400801" y="833716"/>
          <a:ext cx="3254187" cy="2115671"/>
          <a:chOff x="6194610" y="6606988"/>
          <a:chExt cx="4029637" cy="3096057"/>
        </a:xfrm>
      </xdr:grpSpPr>
      <xdr:pic>
        <xdr:nvPicPr>
          <xdr:cNvPr id="4" name="Imagen 3">
            <a:extLst>
              <a:ext uri="{FF2B5EF4-FFF2-40B4-BE49-F238E27FC236}">
                <a16:creationId xmlns:a16="http://schemas.microsoft.com/office/drawing/2014/main" id="{00000000-0008-0000-0700-000004000000}"/>
              </a:ext>
            </a:extLst>
          </xdr:cNvPr>
          <xdr:cNvPicPr>
            <a:picLocks noChangeAspect="1"/>
          </xdr:cNvPicPr>
        </xdr:nvPicPr>
        <xdr:blipFill>
          <a:blip xmlns:r="http://schemas.openxmlformats.org/officeDocument/2006/relationships" r:embed="rId2"/>
          <a:stretch>
            <a:fillRect/>
          </a:stretch>
        </xdr:blipFill>
        <xdr:spPr>
          <a:xfrm>
            <a:off x="6194610" y="6606988"/>
            <a:ext cx="4029637" cy="3096057"/>
          </a:xfrm>
          <a:prstGeom prst="rect">
            <a:avLst/>
          </a:prstGeom>
        </xdr:spPr>
      </xdr:pic>
      <xdr:sp macro="" textlink="">
        <xdr:nvSpPr>
          <xdr:cNvPr id="5" name="CuadroTexto 4">
            <a:extLst>
              <a:ext uri="{FF2B5EF4-FFF2-40B4-BE49-F238E27FC236}">
                <a16:creationId xmlns:a16="http://schemas.microsoft.com/office/drawing/2014/main" id="{00000000-0008-0000-0700-000005000000}"/>
              </a:ext>
            </a:extLst>
          </xdr:cNvPr>
          <xdr:cNvSpPr txBox="1"/>
        </xdr:nvSpPr>
        <xdr:spPr>
          <a:xfrm>
            <a:off x="7996517" y="8937810"/>
            <a:ext cx="717177" cy="242047"/>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CO" sz="1100"/>
              <a:t>1.70 m</a:t>
            </a:r>
          </a:p>
        </xdr:txBody>
      </xdr:sp>
      <xdr:sp macro="" textlink="">
        <xdr:nvSpPr>
          <xdr:cNvPr id="6" name="CuadroTexto 5">
            <a:extLst>
              <a:ext uri="{FF2B5EF4-FFF2-40B4-BE49-F238E27FC236}">
                <a16:creationId xmlns:a16="http://schemas.microsoft.com/office/drawing/2014/main" id="{00000000-0008-0000-0700-000006000000}"/>
              </a:ext>
            </a:extLst>
          </xdr:cNvPr>
          <xdr:cNvSpPr txBox="1"/>
        </xdr:nvSpPr>
        <xdr:spPr>
          <a:xfrm>
            <a:off x="9403975" y="7530350"/>
            <a:ext cx="717177" cy="242047"/>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CO" sz="1100"/>
              <a:t>0.85 m</a:t>
            </a:r>
          </a:p>
        </xdr:txBody>
      </xdr:sp>
    </xdr:grpSp>
    <xdr:clientData/>
  </xdr:twoCellAnchor>
  <xdr:twoCellAnchor>
    <xdr:from>
      <xdr:col>5</xdr:col>
      <xdr:colOff>304800</xdr:colOff>
      <xdr:row>4</xdr:row>
      <xdr:rowOff>1353095</xdr:rowOff>
    </xdr:from>
    <xdr:to>
      <xdr:col>5</xdr:col>
      <xdr:colOff>3470807</xdr:colOff>
      <xdr:row>4</xdr:row>
      <xdr:rowOff>3448887</xdr:rowOff>
    </xdr:to>
    <xdr:grpSp>
      <xdr:nvGrpSpPr>
        <xdr:cNvPr id="17" name="Grupo 16">
          <a:extLst>
            <a:ext uri="{FF2B5EF4-FFF2-40B4-BE49-F238E27FC236}">
              <a16:creationId xmlns:a16="http://schemas.microsoft.com/office/drawing/2014/main" id="{00000000-0008-0000-0700-000011000000}"/>
            </a:ext>
          </a:extLst>
        </xdr:cNvPr>
        <xdr:cNvGrpSpPr/>
      </xdr:nvGrpSpPr>
      <xdr:grpSpPr>
        <a:xfrm>
          <a:off x="6508376" y="4634177"/>
          <a:ext cx="3166007" cy="2095792"/>
          <a:chOff x="9616440" y="4058195"/>
          <a:chExt cx="3166007" cy="2095792"/>
        </a:xfrm>
      </xdr:grpSpPr>
      <xdr:pic>
        <xdr:nvPicPr>
          <xdr:cNvPr id="3" name="Imagen 2">
            <a:extLst>
              <a:ext uri="{FF2B5EF4-FFF2-40B4-BE49-F238E27FC236}">
                <a16:creationId xmlns:a16="http://schemas.microsoft.com/office/drawing/2014/main" id="{00000000-0008-0000-0700-000003000000}"/>
              </a:ext>
            </a:extLst>
          </xdr:cNvPr>
          <xdr:cNvPicPr>
            <a:picLocks noChangeAspect="1"/>
          </xdr:cNvPicPr>
        </xdr:nvPicPr>
        <xdr:blipFill>
          <a:blip xmlns:r="http://schemas.openxmlformats.org/officeDocument/2006/relationships" r:embed="rId3"/>
          <a:stretch>
            <a:fillRect/>
          </a:stretch>
        </xdr:blipFill>
        <xdr:spPr>
          <a:xfrm>
            <a:off x="9616440" y="4058195"/>
            <a:ext cx="3166007" cy="2095792"/>
          </a:xfrm>
          <a:prstGeom prst="rect">
            <a:avLst/>
          </a:prstGeom>
        </xdr:spPr>
      </xdr:pic>
      <xdr:sp macro="" textlink="">
        <xdr:nvSpPr>
          <xdr:cNvPr id="16" name="CuadroTexto 15">
            <a:extLst>
              <a:ext uri="{FF2B5EF4-FFF2-40B4-BE49-F238E27FC236}">
                <a16:creationId xmlns:a16="http://schemas.microsoft.com/office/drawing/2014/main" id="{00000000-0008-0000-0700-000010000000}"/>
              </a:ext>
            </a:extLst>
          </xdr:cNvPr>
          <xdr:cNvSpPr txBox="1"/>
        </xdr:nvSpPr>
        <xdr:spPr>
          <a:xfrm>
            <a:off x="9837420" y="5196840"/>
            <a:ext cx="580161" cy="127244"/>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CO" sz="1100"/>
              <a:t>0.90 m</a:t>
            </a:r>
          </a:p>
        </xdr:txBody>
      </xdr:sp>
      <xdr:sp macro="" textlink="">
        <xdr:nvSpPr>
          <xdr:cNvPr id="18" name="CuadroTexto 17">
            <a:extLst>
              <a:ext uri="{FF2B5EF4-FFF2-40B4-BE49-F238E27FC236}">
                <a16:creationId xmlns:a16="http://schemas.microsoft.com/office/drawing/2014/main" id="{00000000-0008-0000-0700-000012000000}"/>
              </a:ext>
            </a:extLst>
          </xdr:cNvPr>
          <xdr:cNvSpPr txBox="1"/>
        </xdr:nvSpPr>
        <xdr:spPr>
          <a:xfrm>
            <a:off x="9974580" y="5859780"/>
            <a:ext cx="580161" cy="127244"/>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CO" sz="1100"/>
              <a:t>0.60 m</a:t>
            </a:r>
          </a:p>
        </xdr:txBody>
      </xdr:sp>
      <xdr:sp macro="" textlink="">
        <xdr:nvSpPr>
          <xdr:cNvPr id="19" name="CuadroTexto 18">
            <a:extLst>
              <a:ext uri="{FF2B5EF4-FFF2-40B4-BE49-F238E27FC236}">
                <a16:creationId xmlns:a16="http://schemas.microsoft.com/office/drawing/2014/main" id="{00000000-0008-0000-0700-000013000000}"/>
              </a:ext>
            </a:extLst>
          </xdr:cNvPr>
          <xdr:cNvSpPr txBox="1"/>
        </xdr:nvSpPr>
        <xdr:spPr>
          <a:xfrm>
            <a:off x="11186160" y="5852160"/>
            <a:ext cx="580161" cy="127244"/>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CO" sz="1100"/>
              <a:t>1.54 m</a:t>
            </a:r>
          </a:p>
        </xdr:txBody>
      </xdr:sp>
    </xdr:grpSp>
    <xdr:clientData/>
  </xdr:twoCellAnchor>
</xdr:wsDr>
</file>

<file path=xl/drawings/drawing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0</xdr:colOff>
          <xdr:row>1</xdr:row>
          <xdr:rowOff>99060</xdr:rowOff>
        </xdr:from>
        <xdr:to>
          <xdr:col>2</xdr:col>
          <xdr:colOff>0</xdr:colOff>
          <xdr:row>2</xdr:row>
          <xdr:rowOff>152400</xdr:rowOff>
        </xdr:to>
        <xdr:sp macro="" textlink="">
          <xdr:nvSpPr>
            <xdr:cNvPr id="11265" name="Object 1" hidden="1">
              <a:extLst>
                <a:ext uri="{63B3BB69-23CF-44E3-9099-C40C66FF867C}">
                  <a14:compatExt spid="_x0000_s11265"/>
                </a:ext>
                <a:ext uri="{FF2B5EF4-FFF2-40B4-BE49-F238E27FC236}">
                  <a16:creationId xmlns:a16="http://schemas.microsoft.com/office/drawing/2014/main" id="{00000000-0008-0000-0800-0000012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editAs="oneCell">
    <xdr:from>
      <xdr:col>1</xdr:col>
      <xdr:colOff>107576</xdr:colOff>
      <xdr:row>45</xdr:row>
      <xdr:rowOff>17930</xdr:rowOff>
    </xdr:from>
    <xdr:to>
      <xdr:col>1</xdr:col>
      <xdr:colOff>1495023</xdr:colOff>
      <xdr:row>48</xdr:row>
      <xdr:rowOff>52734</xdr:rowOff>
    </xdr:to>
    <xdr:pic>
      <xdr:nvPicPr>
        <xdr:cNvPr id="2" name="Imagen 1">
          <a:extLst>
            <a:ext uri="{FF2B5EF4-FFF2-40B4-BE49-F238E27FC236}">
              <a16:creationId xmlns:a16="http://schemas.microsoft.com/office/drawing/2014/main" id="{00000000-0008-0000-0800-000002000000}"/>
            </a:ext>
          </a:extLst>
        </xdr:cNvPr>
        <xdr:cNvPicPr>
          <a:picLocks noChangeAspect="1"/>
        </xdr:cNvPicPr>
      </xdr:nvPicPr>
      <xdr:blipFill>
        <a:blip xmlns:r="http://schemas.openxmlformats.org/officeDocument/2006/relationships" r:embed="rId1">
          <a:clrChange>
            <a:clrFrom>
              <a:srgbClr val="FFFFFF"/>
            </a:clrFrom>
            <a:clrTo>
              <a:srgbClr val="FFFFFF">
                <a:alpha val="0"/>
              </a:srgbClr>
            </a:clrTo>
          </a:clrChange>
        </a:blip>
        <a:stretch>
          <a:fillRect/>
        </a:stretch>
      </xdr:blipFill>
      <xdr:spPr>
        <a:xfrm>
          <a:off x="1246094" y="7575177"/>
          <a:ext cx="1387447" cy="590616"/>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2</xdr:col>
      <xdr:colOff>896470</xdr:colOff>
      <xdr:row>22</xdr:row>
      <xdr:rowOff>98612</xdr:rowOff>
    </xdr:from>
    <xdr:to>
      <xdr:col>2</xdr:col>
      <xdr:colOff>2283917</xdr:colOff>
      <xdr:row>25</xdr:row>
      <xdr:rowOff>132071</xdr:rowOff>
    </xdr:to>
    <xdr:pic>
      <xdr:nvPicPr>
        <xdr:cNvPr id="3" name="Imagen 2">
          <a:extLst>
            <a:ext uri="{FF2B5EF4-FFF2-40B4-BE49-F238E27FC236}">
              <a16:creationId xmlns:a16="http://schemas.microsoft.com/office/drawing/2014/main" id="{00000000-0008-0000-0900-000003000000}"/>
            </a:ext>
          </a:extLst>
        </xdr:cNvPr>
        <xdr:cNvPicPr>
          <a:picLocks noChangeAspect="1"/>
        </xdr:cNvPicPr>
      </xdr:nvPicPr>
      <xdr:blipFill>
        <a:blip xmlns:r="http://schemas.openxmlformats.org/officeDocument/2006/relationships" r:embed="rId1">
          <a:clrChange>
            <a:clrFrom>
              <a:srgbClr val="FFFFFF"/>
            </a:clrFrom>
            <a:clrTo>
              <a:srgbClr val="FFFFFF">
                <a:alpha val="0"/>
              </a:srgbClr>
            </a:clrTo>
          </a:clrChange>
        </a:blip>
        <a:stretch>
          <a:fillRect/>
        </a:stretch>
      </xdr:blipFill>
      <xdr:spPr>
        <a:xfrm>
          <a:off x="2169458" y="7808259"/>
          <a:ext cx="1387447" cy="598236"/>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2</xdr:col>
      <xdr:colOff>152401</xdr:colOff>
      <xdr:row>47</xdr:row>
      <xdr:rowOff>134815</xdr:rowOff>
    </xdr:from>
    <xdr:to>
      <xdr:col>4</xdr:col>
      <xdr:colOff>308925</xdr:colOff>
      <xdr:row>51</xdr:row>
      <xdr:rowOff>41390</xdr:rowOff>
    </xdr:to>
    <xdr:pic>
      <xdr:nvPicPr>
        <xdr:cNvPr id="3" name="Imagen 2">
          <a:extLst>
            <a:ext uri="{FF2B5EF4-FFF2-40B4-BE49-F238E27FC236}">
              <a16:creationId xmlns:a16="http://schemas.microsoft.com/office/drawing/2014/main" id="{00000000-0008-0000-0A00-000003000000}"/>
            </a:ext>
          </a:extLst>
        </xdr:cNvPr>
        <xdr:cNvPicPr>
          <a:picLocks noChangeAspect="1"/>
        </xdr:cNvPicPr>
      </xdr:nvPicPr>
      <xdr:blipFill>
        <a:blip xmlns:r="http://schemas.openxmlformats.org/officeDocument/2006/relationships" r:embed="rId1">
          <a:clrChange>
            <a:clrFrom>
              <a:srgbClr val="FFFFFF"/>
            </a:clrFrom>
            <a:clrTo>
              <a:srgbClr val="FFFFFF">
                <a:alpha val="0"/>
              </a:srgbClr>
            </a:clrTo>
          </a:clrChange>
        </a:blip>
        <a:stretch>
          <a:fillRect/>
        </a:stretch>
      </xdr:blipFill>
      <xdr:spPr>
        <a:xfrm>
          <a:off x="1383324" y="9765323"/>
          <a:ext cx="1387447" cy="598236"/>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1</xdr:col>
      <xdr:colOff>440267</xdr:colOff>
      <xdr:row>48</xdr:row>
      <xdr:rowOff>135466</xdr:rowOff>
    </xdr:from>
    <xdr:to>
      <xdr:col>2</xdr:col>
      <xdr:colOff>1040314</xdr:colOff>
      <xdr:row>52</xdr:row>
      <xdr:rowOff>56369</xdr:rowOff>
    </xdr:to>
    <xdr:pic>
      <xdr:nvPicPr>
        <xdr:cNvPr id="3" name="Imagen 2">
          <a:extLst>
            <a:ext uri="{FF2B5EF4-FFF2-40B4-BE49-F238E27FC236}">
              <a16:creationId xmlns:a16="http://schemas.microsoft.com/office/drawing/2014/main" id="{00000000-0008-0000-0B00-000003000000}"/>
            </a:ext>
          </a:extLst>
        </xdr:cNvPr>
        <xdr:cNvPicPr>
          <a:picLocks noChangeAspect="1"/>
        </xdr:cNvPicPr>
      </xdr:nvPicPr>
      <xdr:blipFill>
        <a:blip xmlns:r="http://schemas.openxmlformats.org/officeDocument/2006/relationships" r:embed="rId1">
          <a:clrChange>
            <a:clrFrom>
              <a:srgbClr val="FFFFFF"/>
            </a:clrFrom>
            <a:clrTo>
              <a:srgbClr val="FFFFFF">
                <a:alpha val="0"/>
              </a:srgbClr>
            </a:clrTo>
          </a:clrChange>
        </a:blip>
        <a:stretch>
          <a:fillRect/>
        </a:stretch>
      </xdr:blipFill>
      <xdr:spPr>
        <a:xfrm>
          <a:off x="677334" y="8602133"/>
          <a:ext cx="1387447" cy="598236"/>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1</xdr:col>
      <xdr:colOff>160020</xdr:colOff>
      <xdr:row>145</xdr:row>
      <xdr:rowOff>22860</xdr:rowOff>
    </xdr:from>
    <xdr:to>
      <xdr:col>2</xdr:col>
      <xdr:colOff>579727</xdr:colOff>
      <xdr:row>149</xdr:row>
      <xdr:rowOff>102936</xdr:rowOff>
    </xdr:to>
    <xdr:pic>
      <xdr:nvPicPr>
        <xdr:cNvPr id="2" name="Imagen 1">
          <a:extLst>
            <a:ext uri="{FF2B5EF4-FFF2-40B4-BE49-F238E27FC236}">
              <a16:creationId xmlns:a16="http://schemas.microsoft.com/office/drawing/2014/main" id="{00000000-0008-0000-0C00-000002000000}"/>
            </a:ext>
          </a:extLst>
        </xdr:cNvPr>
        <xdr:cNvPicPr>
          <a:picLocks noChangeAspect="1"/>
        </xdr:cNvPicPr>
      </xdr:nvPicPr>
      <xdr:blipFill>
        <a:blip xmlns:r="http://schemas.openxmlformats.org/officeDocument/2006/relationships" r:embed="rId1">
          <a:clrChange>
            <a:clrFrom>
              <a:srgbClr val="FFFFFF"/>
            </a:clrFrom>
            <a:clrTo>
              <a:srgbClr val="FFFFFF">
                <a:alpha val="0"/>
              </a:srgbClr>
            </a:clrTo>
          </a:clrChange>
        </a:blip>
        <a:stretch>
          <a:fillRect/>
        </a:stretch>
      </xdr:blipFill>
      <xdr:spPr>
        <a:xfrm>
          <a:off x="434340" y="21107400"/>
          <a:ext cx="1387447" cy="598236"/>
        </a:xfrm>
        <a:prstGeom prst="rect">
          <a:avLst/>
        </a:prstGeom>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0</xdr:col>
      <xdr:colOff>144780</xdr:colOff>
      <xdr:row>15</xdr:row>
      <xdr:rowOff>160020</xdr:rowOff>
    </xdr:from>
    <xdr:to>
      <xdr:col>0</xdr:col>
      <xdr:colOff>1532227</xdr:colOff>
      <xdr:row>19</xdr:row>
      <xdr:rowOff>57216</xdr:rowOff>
    </xdr:to>
    <xdr:pic>
      <xdr:nvPicPr>
        <xdr:cNvPr id="2" name="Imagen 1">
          <a:extLst>
            <a:ext uri="{FF2B5EF4-FFF2-40B4-BE49-F238E27FC236}">
              <a16:creationId xmlns:a16="http://schemas.microsoft.com/office/drawing/2014/main" id="{00000000-0008-0000-0D00-000002000000}"/>
            </a:ext>
          </a:extLst>
        </xdr:cNvPr>
        <xdr:cNvPicPr>
          <a:picLocks noChangeAspect="1"/>
        </xdr:cNvPicPr>
      </xdr:nvPicPr>
      <xdr:blipFill>
        <a:blip xmlns:r="http://schemas.openxmlformats.org/officeDocument/2006/relationships" r:embed="rId1">
          <a:clrChange>
            <a:clrFrom>
              <a:srgbClr val="FFFFFF"/>
            </a:clrFrom>
            <a:clrTo>
              <a:srgbClr val="FFFFFF">
                <a:alpha val="0"/>
              </a:srgbClr>
            </a:clrTo>
          </a:clrChange>
        </a:blip>
        <a:stretch>
          <a:fillRect/>
        </a:stretch>
      </xdr:blipFill>
      <xdr:spPr>
        <a:xfrm>
          <a:off x="144780" y="2811780"/>
          <a:ext cx="1387447" cy="598236"/>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jhormanherrera\Downloads\Proyectos\datos%20felipe\WINDOWS\Escritorio\Juan%20Pablo%20II\WINDOWS\TEMP\Contrato%20SOP%20185-02%20FINAL\2%20YACOPI-GALAPAGOS\2%20%20YAC%20-%20GUAD%20PRESUP%20FINAL\CRONOGRA.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E:\MSOFFICE\Excel\SIACE\EXCEL\PPTO98\JAGUA\JAGUA198.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001\c\WINDOWS\TEMP\MODELO-ACUEDUCTOXI.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VICPAR%20S.A%20%20VISTA%20HERMOSA\MEMORIA\TOPOGRAFIA\OBRAS%20VICPAR\Obras%20Vista%20hermosa\Calandria\Actas\Documents%20and%20Settings\TOSHIBA\My%20Documents\OMAR%20CADENAS\NEXEN\ANDINO%201\Ingenieria\Acta%20parcial%20No.%201.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C-001\c\WINDOWS\TEMP\MODELOSANMARCOS-V8.xls" TargetMode="External"/></Relationships>
</file>

<file path=xl/externalLinks/_rels/externalLink6.xml.rels><?xml version="1.0" encoding="UTF-8" standalone="yes"?>
<Relationships xmlns="http://schemas.openxmlformats.org/package/2006/relationships"><Relationship Id="rId2" Type="http://schemas.microsoft.com/office/2019/04/relationships/externalLinkLongPath" Target="file:///C:\VICPAR%20S.A%20%20VISTA%20HERMOSA\MEMORIA\NARV\PTO_VA-CH-E\ACTA%20DEFINITIVA\Mis%20archivos%20recibidos\CHIGUIRO\ACTAS%20CHIGUIRO%20ESTE%20J%20J\J%20J\RAMIRIQUI\J.J\ACTAS%20VICPAR\2%20ACTA%20JUNIO%2016%20-%20AGOSTO%2031\Documents%20and%20Settings\TOSHIBA\My%20Document?96FF6323" TargetMode="External"/><Relationship Id="rId1" Type="http://schemas.openxmlformats.org/officeDocument/2006/relationships/externalLinkPath" Target="file:///\\96FF6323\My%20Document"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8.xml.rels><?xml version="1.0" encoding="UTF-8" standalone="yes"?>
<Relationships xmlns="http://schemas.openxmlformats.org/package/2006/relationships"><Relationship Id="rId2" Type="http://schemas.microsoft.com/office/2019/04/relationships/externalLinkLongPath" Target="file:///C:\VICPAR%20S.A%20%20VISTA%20HERMOSA\MEMORIA\NARV\PTO_VA-CH-E\ACTA%20DEFINITIVA\Mis%20archivos%20recibidos\CHIGUIRO\ACTAS%20CHIGUIRO%20ESTE%20J%20J\Documents%20and%20Settings\TOSHIBA\My%20Documents\OMAR%20CADENAS\NEXEN\ANDINO%201\Ingenieria\Acta%20parcial%20No.%201?C9C639CB" TargetMode="External"/><Relationship Id="rId1" Type="http://schemas.openxmlformats.org/officeDocument/2006/relationships/externalLinkPath" Target="file:///\\C9C639CB\Acta%20parcial%20No.%201"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C:\VICPAR%20S.A%20%20VISTA%20HERMOSA\MEMORIA\Documents%20and%20Settings\TOSHIBA\My%20Documents\OMAR%20CADENAS\NEXEN\GUAINI\Propuesta%20econmica%20final\Precios%20contractuales.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https://d.docs.live.net/NARV/PTO_VA-CH-E/ACTA%20DEFINITIVA/Mis%20archivos%20recibidos/CHIGUIRO/ACTAS%20CHIGUIRO%20ESTE%20J%20J/J%20J/RAMIRIQUI/J.J/ACTAS%20VICPAR/2%20ACTA%20JUNIO%2016%20-%20AGOSTO%2031/Documents%20and%20Settings/TOSHIBA/My%20Document"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Asistente\c\Juan%20Diego\2004-17%20Puente%20El%20salado\Dise&#241;o\Memorias\Memoria%20de%20Conexiones\BARRA%20DE%20OJO.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Srv013lmv\ws-data\PROCESOS\RA-RC\Empaque\Mis%20documentos\MERVIN\CONTRATOS\SERV.%20INTEGRAL%20EMPAQUE%20CON%20GRAVA%20EN%20EL%20AREA%20GUAFITA%202003\Windows\Temp\libros%20costos%20tom-c.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C:\C\G\Area%20Proyectos\A\AiuBPMarco98"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https://d.docs.live.net/Users/WINDOWS%208/AppData/Local/Microsoft/Windows/Temporary%20Internet%20Files/Content.IE5/IUY7Y1WG/4.%20CEPCOLSA/CEPCOLSA%20CANCHAS/GERENCIA/GEMP/AVEC/AVEC2000/Jupter3b.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C:\C:\E:\Presupuesto%20T\TIERRA%20BUENA%20FACTIBILIDAD%2010.09.2004%2040%20CASAS%20264%20APARTAMENTOS%20(CD%2015.09.2004).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FS03CIB\USERS\Gestion%20VRM\INDICADO\Gesti&#243;n98\INDICADO\DATOS.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C:\AFE\AFEDatabase%20v52.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H:\Documents%20and%20Settings\TOSHIBA\My%20Documents\OMAR%20CADENAS\NEXEN\GUAINI\Propuesta%20econmica%20final\Precios%20contractuales.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C:\Users\Gian%20Carlos\Documents\Puente%20el%20Embrujo\Documents%20and%20Settings\Gerencia%20Financiera\Mis%20documentos\Cuadros%20Sr.%20Oscar\Flujo-07-11%20(Operacion%20Calenturitas)-VALORACION.XLS" TargetMode="External"/></Relationships>
</file>

<file path=xl/externalLinks/_rels/externalLink20.xml.rels><?xml version="1.0" encoding="UTF-8" standalone="yes"?>
<Relationships xmlns="http://schemas.openxmlformats.org/package/2006/relationships"><Relationship Id="rId1" Type="http://schemas.microsoft.com/office/2006/relationships/xlExternalLinkPath/xlPathMissing" Target="Presupuesto%20Construcci&#243;n%20Puente%20Peatonal%20Manitas.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C://Users/VictoriaEugenia/Documents/CONTRATO%20SOP-041/ACTAS/ACTA%20CONTRATISTA/ACTA%20PARCIAL%201.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WINDOWS/TEMP/B12-LI-X-LP-030-R1.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K:\NARV\PTO_VA-CH-E\ACTA%20DEFINITIVA\Mis%20archivos%20recibidos\CHIGUIRO\ACTAS%20CHIGUIRO%20ESTE%20J%20J\J%20J\RAMIRIQUI\J.J\ACTAS%20VICPAR\2%20ACTA%20JUNIO%2016%20-%20AGOSTO%2031\Documents%20and%20Settings\TOSHIBA\My%20Document"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d.docs.live.net/NARV/PTO_VA-CH-E/ACTA%20DEFINITIVA/Mis%20archivos%20recibidos/CHIGUIRO/ACTAS%20CHIGUIRO%20ESTE%20J%20J/Documents%20and%20Settings/TOSHIBA/My%20Documents/OMAR%20CADENAS/NEXEN/ANDINO%201/Ingenieria/Acta%20parcial%20No.%201"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A:\PC%20VIEJO\D\Richi\Negocios\Cesar%20Villegas\An&#225;lisisAPU.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Asistente\c\Juan%20Diego\2004-17%20Puente%20El%20salado\Dise&#241;o\Memorias\Memoria%20de%20Conexiones\Memoria%20de%20Conexiones\14-01Placa%20de%20base%20mala.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Sgc\sgc\14-NOV-05%20INTERVENTORIA\viejo\INF%20AZ3%20%23XX%20de%20XX%20Oct%2005.xls" TargetMode="External"/></Relationships>
</file>

<file path=xl/externalLinks/_rels/externalLink28.xml.rels><?xml version="1.0" encoding="UTF-8" standalone="yes"?>
<Relationships xmlns="http://schemas.openxmlformats.org/package/2006/relationships"><Relationship Id="rId1" Type="http://schemas.microsoft.com/office/2006/relationships/xlExternalLinkPath/xlPathMissing" Target="Hoja2" TargetMode="External"/></Relationships>
</file>

<file path=xl/externalLinks/_rels/externalLink29.xml.rels><?xml version="1.0" encoding="UTF-8" standalone="yes"?>
<Relationships xmlns="http://schemas.openxmlformats.org/package/2006/relationships"><Relationship Id="rId1" Type="http://schemas.microsoft.com/office/2006/relationships/xlExternalLinkPath/xlPathMissing" Target="Hoja3" TargetMode="External"/></Relationships>
</file>

<file path=xl/externalLinks/_rels/externalLink30.xml.rels><?xml version="1.0" encoding="UTF-8" standalone="yes"?>
<Relationships xmlns="http://schemas.openxmlformats.org/package/2006/relationships"><Relationship Id="rId1" Type="http://schemas.microsoft.com/office/2006/relationships/xlExternalLinkPath/xlPathMissing" Target="Hoja5" TargetMode="External"/></Relationships>
</file>

<file path=xl/externalLinks/_rels/externalLink31.xml.rels><?xml version="1.0" encoding="UTF-8" standalone="yes"?>
<Relationships xmlns="http://schemas.openxmlformats.org/package/2006/relationships"><Relationship Id="rId1" Type="http://schemas.microsoft.com/office/2006/relationships/xlExternalLinkPath/xlPathMissing" Target="OPER" TargetMode="External"/></Relationships>
</file>

<file path=xl/externalLinks/_rels/externalLink32.xml.rels><?xml version="1.0" encoding="UTF-8" standalone="yes"?>
<Relationships xmlns="http://schemas.openxmlformats.org/package/2006/relationships"><Relationship Id="rId1" Type="http://schemas.microsoft.com/office/2006/relationships/xlExternalLinkPath/xlPathMissing" Target="PACIFIC"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C:\AFE\Documents%20and%20Settings\RAUL%20ENDARA\My%20Documents\HLISA\LICITACI\1999\L-003-99\NEGOCIA\UNIT003.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FS03CIB\USERS\WINDOWS\TEMP\DATOS.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K:\Documents%20and%20Settings\TOSHIBA\My%20Documents\OMAR%20CADENAS\NEXEN\GUAINI\Propuesta%20econmica%20final\Precios%20contractuales.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C:\AFE\AFEDatabase%20v1.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C:\NATALY%20ALONSO%20RIVADENEIRA\PRESUPUESTOS\tarifas\TarifasDefinitivas_msa-pc-037-08_31-03-09_salario.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G:\Users\HP\Desktop\Proyecto%20Nuevo%20Unicesar\faltantes\Documents%20and%20Settings\qbex1\Escritorio\San%20Bernardo%20del%20Viento\Proyecto%20AJUSTADO\San%20Bernardo\PRES%20SANBERNA\PRESUPUESTO%20ALCA.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A:\FORMULARIO%20LINEA%20CASTILLA\WINDOWS\Escritorio\INGECONTROL\LINEA%20PRODUCCION\Planeacion\02%20Cantidades%20Aprox.%20Y%20Presupuesto%20Oficial%20Rv.1.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C:\Users\USER\AppData\Local\Microsoft\Windows\Temporary%20Internet%20Files\Content.Outlook\4EQYZPIU\C\Users\jairocardenas\Downloads\Opinzon\c\GRCESAR\OPTIMIZA\MODELO\Enedic00.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Obras\documentos%20c\ACTAS\Acta%2010\Acta%209\Acta%204\Archivos%20Acta\Fotos\Tello\Oc\OCT1.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C:\Documents%20and%20Settings\Juan%20Carlos\Mis%20documentos\francisco\7.%20APUS%20NUEVOS%203.7%20(version%202).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C:\MyWorks\PCL\PC-076-08%20OC-MONTEREY\REAJUSTESa\ENTREGAS%20INTERVENTORIA%20APUS%20NEW\3.AJUSTE%20SALARIO%20OFICIAL%20HERR-FEBRERO-09\7.%20APUS%20NUEVOS%203.7.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C:\VICPAR%20S.A%20%20VISTA%20HERMOSA\MEMORIA\Documents%20and%20Settings\Administrador\Configuraci&#243;n%20local\Archivos%20temporales%20de%20Internet\Content.IE5\KIUEWAMX\ppto_apu_9-08-2006.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C:\VICPAR%20S.A%20%20VISTA%20HERMOSA\MEMORIA\Users\TOSHIBA\Documents\NEXEN\GUAINI\CANTIDAD%20DE%20OBRA%20EJECUTADA%20GUAINI%20ADICIONAL\actas\Acta_No(2)._3.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Documents%20and%20Settings/Administrador/Escritorio/PRESUPUESTOS%202013/MAYO/MANTENIMIENTO%20MUSEO%20LLANERO/Proyectos%20%20Gobernacion%202010/OBRAS/Vias/YOPAL%20CRA%2015%20CALLES%2031,32/PRESUPUESTO/Cronograma/Cronograma.xlsx"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K:\NARV\PTO_VA-CH-E\ACTA%20DEFINITIVA\Mis%20archivos%20recibidos\CHIGUIRO\ACTAS%20CHIGUIRO%20ESTE%20J%20J\Documents%20and%20Settings\TOSHIBA\My%20Documents\OMAR%20CADENAS\NEXEN\ANDINO%201\Ingenieria\Acta%20parcial%20No.%201"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C:\Gabriel\Proyectos\Pereira%20Colectores%20Quebrada%20Letras\Dise&#241;o%20y%20Chequeo%20Hidraulico%20Interceptor%20Q%20Letras%20V4.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C:\MyWorks\PCL\PC-076-08%20OC-MONTEREY\REAJUSTESa\ENTREGAS%20INTERVENTORIA%20APUS%20NEW\3.AJUSTE%20SALARIO%20OFICIAL%20HERR-FEBRERO-09\6.MONTER%20FACILID%20PARQUEADERO%203.6.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C:\VICPAR%20S.A%20%20VISTA%20HERMOSA\MEMORIA\GUAINI%20!\Propuesta%20Economica\LGuainia1-Copia%20magnetica%20propuesta%20economica.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C:\VICPAR%20S.A%20%20VISTA%20HERMOSA\MEMORIA\Documents%20and%20Settings\TOSHIBA\My%20Documents\OMAR%20CADENAS\Comparacion%20cotizacion%20A.%20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C:\MyWorks\PCL\PC-076-08%20OC-MONTEREY\REAJUSTESa\ENTREGAS%20INTERVENTORIA%20APUS%20NEW\3.AJUSTE%20SALARIO%20OFICIAL%20HERR-FEBRERO-09\5.MONTER%20FACILID%20DESCARGADERO%203.5.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C:\MyWorks\PCL\PC-076-08%20OC-MONTEREY\REAJUSTESa\ENTREGAS%20INTERVENTORIA%20APUS%20NEW\1.MACROS%20CANT%20ORIGINALES\5.MONTER%20FACILID%20DESCARGADERO%201.5.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ESING\Carlos%20(C)\00-VALENCIA\Matadero\Definitivo\Lagunas%20Matadero.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C:\VICPAR%20S.A%20%20VISTA%20HERMOSA\MEMORIA\Documents%20and%20Settings\TOSHIBA\My%20Documents\OMAR%20CADENAS\METAPETROLEUM\PISTA%20AEREA%20MORELIA%20JUN%202006\Precios%20y%20actualizaciones\Presupue"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Servidor\publica\Documents%20and%20Settings\Ingenieria3\Escritorio\copia%20equipo%20pavilion\Mis%20documentos\MONICA\CVS\canal%20La%20granja\PROPUESTA%20ECOGESTAR%202.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C:\AFE\Documents%20and%20Settings\Kacero\Configuraci&#243;n%20local\Archivos%20temporales%20de%20Internet\OLK61\Capex%20Cash%20Flow%20v3%2013Nov06.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http://www.contratos.gov.co/Documents%20and%20Settings/yguerrero/Configuraci&#243;n%20local/Temp/admon%20Vial%20henry/Mis%20documentos/OBRAS/BANADIA/INFORMES/BANADIACD/1erINFORME.xls" TargetMode="External"/></Relationships>
</file>

<file path=xl/externalLinks/_rels/externalLink60.xml.rels><?xml version="1.0" encoding="UTF-8" standalone="yes"?>
<Relationships xmlns="http://schemas.openxmlformats.org/package/2006/relationships"><Relationship Id="rId2" Type="http://schemas.microsoft.com/office/2019/04/relationships/externalLinkLongPath" Target="file:///C:\VICPAR%20S.A%20%20VISTA%20HERMOSA\MEMORIA\Users\vicar\AppData\Local\Temp\Rar$DI06.450\Mis%20documentos\PROGRAMACION%20GERALD\INFORME%20No%201%20Dic.%2012-18\PROGRAMACION\PROGRAMACION%202\INFORMES%20SEMANALES\semana%205\LINEAS\LINEAS\Linea%20SS6-SS11.xls?0FE2B24D" TargetMode="External"/><Relationship Id="rId1" Type="http://schemas.openxmlformats.org/officeDocument/2006/relationships/externalLinkPath" Target="file:///\\0FE2B24D\Linea%20SS6-SS11.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G:\Informacion\Downloads\Propuestas%201112\LP-004-2012-Barcazas\Propuestas\2011\Puerto%20E\Prop-Nando-LP-13.xlsx"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A:\Mis%20documentos\Monteria\Mis%20im&#225;genes\documentos\PLANTA%20PUERTO.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Estacion3\d\Documents%20and%20Settings\ENERCOL\Configuraci&#243;n%20local\Temp\QUARK%20UP\101-OFR\Cospique\formularios\ECOPETROL%20FORMULARIO%20DE%20OBRAS%20CIVILES.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www.contratos.gov.co/Mis%20documentos/contratos-en-ejecuci&#243;n/contratos-inv&#237;as-2002/consulv&#237;as-advial/WINDOWS/TEMP/TD_0025.DIR/NOV-%20DIC-2002/INF%20NOV-DIC_2.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G:\Informacion\Downloads\Users\carolina\Desktop\CONTRATOS%20ESCOOBY%202009\LICITACION\LP%20002%202009%20CONSTRUCCION%20DE%20CUATRO%20AULAS%20QUEBRADA%20DE%20YUCA\PRESUPUESTO%20AULA%20CONSTRUCCION%20DE%20CUATRO%20AULAS%20QUEBRADA%20DE%20YUCA.xlsx"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C:\Users\Carlos\Google%20Drive\OBRAS\CONTRATO%20MAURICIO%20ENE%20-%20JUN%202019\PARQUE%20DEL%20AMOR\PRESUPUESTO%20PARQUE%20DEL%20AMOR.xlsx"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https://www.contratos.gov.co/INFORMES%20TRIMESTRAL/INFORME%20FINAL/DIC-05-FEB-06.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www.contratos.gov.co/invmeta/INFORMES/infabr98.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A:\Mis%20documentos\Advial-Jul-01-jul-03\formatos\FORMATOS%20UTILES\APU.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C:\AFE\La%20Jagua%202009%20Budget.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C:\Desktop\201409-C0022014-APUSDPS%20(CARUPAPOLIDEP)%20V1%20SEPARADO.xlsx"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unetas%20en%20el%20barrio%20la%20Granja\DNP\LETRINA1.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G:\alex\Propuesta%20Efren\DOCUME~1\user\LOCALS~1\Temp\Temporary%20Directory%201%20for%20PRESUPUESTO%20Y%20UNITARIOS.zip\PRESUPUESTO%20Y%20UNITARIOS.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C:\Users\Lenovo\Dropbox\DIRHOL\AIM%20TODOS\REVISI&#211;N%20PROYECTOS\0.%20ESTRUCTURACI&#211;N%20PROYECTOS_2016-2017\V&#205;A%20ZURIA\ACUERDO%2038%20SGR\file:\VICON\DATOS\LICITAR\IDU\UNIT_40.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G:\Informacion\Downloads\Propuestas%201112\LP-004-2012-Barcazas\Documents%20and%20Settings\123\Mis%20documentos\MEMORIA\Memoria%201\Cerete-02\Pliegos\Mis%20documentos\Licitaciones\BOCCID.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http://www.contratos.gov.co/Documents%20and%20Settings/yguerrero/Configuraci&#243;n%20local/Temp/admon%20Vial%20henry/Mis%20documentos/ALEX/TERMINAL/PROPUESTATERMINAL/PRECIOS%20TRANSITO.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A:\WINDOWS\TEMP\TD_0025.DIR\NOV-%20DIC-2002\INF%20NOV-DIC_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C:\Amd\documentos%20c\Documentos-Wilson\Advial-Cmarca\bimestral\06-dic-ene-99\03JUN-JUL-98\Acc%20Ago-Sep.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C:\VICPAR%20S.A%20%20VISTA%20HERMOSA\MEMORIA\Users\vicar\AppData\Local\Temp\Rar$DI06.450\Mis%20documentos\PROGRAMACION%20GERALD\INFORME%20No%201%20Dic.%2012-18\PROGRAMACION\Cuadros%20de%20Control\Pesos%20Porcentuales.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G:\Usuarios\Victor\Desktop\Dropbox\INGENIERA%20CIVIL\OBRAS\META\CN569-2010%20ACAPULCO1\AVANCE%20DE%20OBRA1.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J:\ALEX%20CORZO\PROYECTOS\2009\CHIRIGUANA\130002009\Documents%20and%20Settings\Juan%20Carlos%20Garc&#237;a\Mis%20documentos\PRESUPUESTOS\PRESUPUESTO%20PARA%20ROCHA.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Estacion3\d\Mis%20documentos\CASA%20DE%20LA%20MUJER%202.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G:\Documents%20and%20Settings\qbex1\Escritorio\San%20Bernardo%20del%20Viento\Proyecto%20AJUSTADO\San%20Bernardo\PRES%20SANBERNA\PRESUPUESTO%20ALCA.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HP\Documentos\MSOFFICE\Excel\SIACE\EXCEL\PPTO98\JAGUA\JAGUA198.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C:\280C58CC\a%20%20aaInformaci&#243;n%20GRUPO"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C:\Users\user\Desktop\LICITAR\SONIA\CONTRATO\IDU-246-PARCHEO%20KENNEDY.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ECP%20JERS/Escritorio/Consultoria/Consultorias%20Fonade/Copia%20de%20COSTEO-CABUYARO%203%20FASE%20I.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C:\Users\JORGE%20PATI&#209;O\New%20Folder\proyecto%20nubia%20Bogot&#225;\CHO_2\cuadro%20cantidades\DOCUME~1\nodo2529\CONFIG~1\Temp\Rar$DI00.813\Cup%20Nw\LEON\Costos\CantidadesyPreciosdeCupiaguaYZ.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G:\Users\HP\Desktop\Proyecto%20Nuevo%20Unicesar\faltantes\Users\MERI&#209;O\Documents\PARTICULAR\Users\ABSAESP03\Documents\MERI&#209;O\EDESA\PRESUPUESTO-V7.xlsx"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C://Users/CSantana/Documents/Parque%20Altobonito/Actas%20Parque%20Altobonito.xlsm"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file:///C:\Users\lfuentes\AppData\Local\Temp\Rar$DI00.215\Calenturitas%202009%20budget-Meeting%2011-28-08.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file:///G:\TOPOGRAFIA\OBRAS%20VICPAR\ARIARI%201\SUMINISTRO%20Y%20TRANSPORTE%20ARIARI%201%2008-09-09.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file:///C:\Users\Usuario\Desktop\6.%20PROYECTO%20DISE&#209;O%20ARQUITECT&#211;NICO%20Y%20ELECTRICO%20IGLESIA%20DE%20CANDELARIA%20-%20ATL&#193;NTICO\6.9.%20PRESUPUESTO%20DE%20OBRA\APUS%20-%20PLAZUELA%20CARRETO%20-%20CANDELARIA.xlsb"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ZCSERVER1\TECNICO\PLANMIN\PLANES\PLANSEM\2000\TRIMES02\SEM23-00.XLS" TargetMode="External"/></Relationships>
</file>

<file path=xl/externalLinks/_rels/externalLink97.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C:\Documents%20and%20Settings\jcampo\Local%20Settings\Temporary%20Internet%20Files\Content.Outlook\VPM0S3T2\Calenturitas\recvd\2007-10-30%20Recvd%20from%20CIP%20as%20the%20latest%20version\2153_Cal_Model%202_ecmod_11_ver21%2023-July-07.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A:\PLANMIN\PLANES\PLANSEM\2001\Trimes02\Sem17-01.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ZCSERVER1\TECNICO\PLANMIN\PLANES\PLANSEM\2000\TRIMES02\SEM25-00.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C:\Users\yuly.a.perez\Documents\4.%20Proyectos_OPI_2019\REVISI&#211;N%20PROYECTOS%20VIGENCIA%202019\PAUJIL%20-%20CAQUETA\Comparativo%20presupuesto.xlsx"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C:\VICPAR%20S.A%20%20VISTA%20HERMOSA\MEMORIA\Users\vicar\AppData\Local\Temp\Rar$DI06.450\Mis%20documentos\PROGRAMACION%20GERALD\INFORME%20No%201%20Dic.%2012-18\PROGRAMACION\Cuadros%20de%20Control\Preliminares.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A:\Mis%20documentos\INF.BIMENSUAL\INFORME%20BIMENSUAL%20JUL-AGO-2001.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C:\AFE\Documents%20and%20Settings\PTilston\Local%20Settings\Temporary%20Internet%20Files\OLK335\ARC_MINE%20PLANNING\BUDGET%202006\BUDGET%20OCT02\Base%20Datos%20C_Andes%20Bug06%20OCT03%20(version%201).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Documents%20and%20Settings\Administrador\Mis%20documentos\Downloads\DISPROYECTOS\OIM-GUAPI\SAN%20ANTONIO%20DE%20GUAJUI\14%20PRESUPUESTO\PPTO_QUIROGA_23-10-09.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Epsilon\sistema%20de%20gesti&#243;n%20somac\PROYECTOS\895-7\cantidades\Nodo%2068\proyectos%20ej\870-3\Formato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https://d.docs.live.net/DATOS/Downloads/PRESUPUESTO%20PALACIO%20MUNICIPAL%20(emilio1).xlsx"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C:\Documents%20and%20Settings\Administrador\Configuraci&#243;n%20local\Archivos%20temporales%20de%20Internet\Content.IE5\EVZQXGNY\SISTEMA%20VIAL%20URBANO%20DEL%20RIO\ENTREGA\MEMORIAS\C&#225;lculorede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AFE\Documents%20and%20Settings\Alfonso%20Lopez\Mis%20documentos\LA%20JAGUA\TEMPO\Alfonso\BUGJET_2005%20LJ%20REV%20ABRIL.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C:\Users\milenacastanocifuentes\Desktop\japarra\AREA\Calle4sur\dise&#241;os\NANA\Presupuestos\Pptos%20de%20apoyo\GP-184%20-%20APU%20-%20V01.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C:\AFE\Documents%20and%20Settings\gespitia\Configuraci&#243;n%20local\Archivos%20temporales%20de%20Internet\OLK1E\PSM%20AFE%20Cost%20Control%2007-31-06.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F:\PERSONAL\Dropbox\PRESP\DPS0202014\ANALISIS%20DE%20PRECIOS%20(Mao)%202014.xlsm"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file:///\\Calidad\iso\Documents%20and%20Settings\Latinco%20S.A\Mis%20documentos\ARCHIVOS%20OSCAR\invias\corredores%20viales\PARTICIPAMOS\PRIMERA%20RONDA\analisis%20de%20precios%20unitarios%20-%20PLANTILLA.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www.contratos.gov.co/Mis%20documentos/contratos-en-ejecuci&#243;n/contratos-inv&#237;as-2002/consulv&#237;as-advial/Mis%20documentos/Advial-Jul-01-jul-03/formatos/FORMATOS%20UTILES/APU.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https://d.docs.live.net/Documents%20and%20Settings/Administrador/Mis%20documentos/SANDRA%20ARCHIVOS/MUNICIPIOS/TAURAMENA/LAGUNA%20DE%20OXIDACION/UNITA%20Y%20ADICIONAL%20TARURAMENA/EDGAR%20FERNANDEZ/Documents%20and%20Settings"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file:///C:\AFE\Documents%20and%20Settings\Administrator\Desktop\2180_CAl%20&amp;%20CDJ%20Equipment\XL\EcMod\Option%2040_EX3600_789_LaJag\2153_Model%20100_LJ%20LOM_Ecmod_ver06.xls"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file:///C:\AFE\DOCUME~1\jcampo\LOCALS~1\Temp\Temporary%20Directory%201%20for%202153_Cal_Model%202_ecmod_11_ver20%2023-July-07.zip\2153_Cal_Model%202_ecmod_11_ver20%2023-July-07.xls"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file:///C:\AFE\Documents%20and%20Settings\rschmidt.CDJPRO\Local%20Settings\Temporary%20Internet%20Files\OLK1B4\CDJ%20Prodeco%20rail%20access%20Feb06%20ver1.xls" TargetMode="External"/></Relationships>
</file>

<file path=xl/externalLinks/_rels/externalLink119.xml.rels><?xml version="1.0" encoding="UTF-8" standalone="yes"?>
<Relationships xmlns="http://schemas.openxmlformats.org/package/2006/relationships"><Relationship Id="rId1" Type="http://schemas.openxmlformats.org/officeDocument/2006/relationships/externalLinkPath" Target="file:///\\CCMEDPPLALM\GTECNICA\mvilla\SILO%2015000\users\AndreasK\MyProjects\Estimating%20Environment\Standard%20V1.4.xls" TargetMode="External"/></Relationships>
</file>

<file path=xl/externalLinks/_rels/externalLink120.xml.rels><?xml version="1.0" encoding="UTF-8" standalone="yes"?>
<Relationships xmlns="http://schemas.openxmlformats.org/package/2006/relationships"><Relationship Id="rId2" Type="http://schemas.microsoft.com/office/2019/04/relationships/externalLinkLongPath" Target="file:///C:\Users\Lenovo\Dropbox\DIRHOL\AIM%20TODOS\REVISI&#211;N%20PROYECTOS\0.%20ESTRUCTURACI&#211;N%20PROYECTOS_2016-2017\V&#205;A%20ZURIA\ACUERDO%2038%20SGR\file:\SERVIDORPISO1\EDGAR%20SARMIENTO\Mis%20documentos\ecopetrol\S-ISIDRO-PRIMAVERA\propuesta%20primavera.XLS?642460F4" TargetMode="External"/><Relationship Id="rId1" Type="http://schemas.openxmlformats.org/officeDocument/2006/relationships/externalLinkPath" Target="file:///\\642460F4\propuesta%20primavera.XLS" TargetMode="External"/></Relationships>
</file>

<file path=xl/externalLinks/_rels/externalLink121.xml.rels><?xml version="1.0" encoding="UTF-8" standalone="yes"?>
<Relationships xmlns="http://schemas.openxmlformats.org/package/2006/relationships"><Relationship Id="rId1" Type="http://schemas.openxmlformats.org/officeDocument/2006/relationships/externalLinkPath" Target="file:///G:\Informacion\Downloads\Documents%20and%20Settings\123\Mis%20documentos\MEMORIA\Cerete\Documents%20and%20Settings\123\Escritorio\ING.%20ELIONETH%20VARGAS\gradas%20san%20bernardo.xls" TargetMode="External"/></Relationships>
</file>

<file path=xl/externalLinks/_rels/externalLink122.xml.rels><?xml version="1.0" encoding="UTF-8" standalone="yes"?>
<Relationships xmlns="http://schemas.openxmlformats.org/package/2006/relationships"><Relationship Id="rId1" Type="http://schemas.openxmlformats.org/officeDocument/2006/relationships/externalLinkPath" Target="file:///C:\AFE\Documents%20and%20Settings\lchait\My%20Documents\LC_CDrive\columbianupdate\Pincer18062004.xls" TargetMode="External"/></Relationships>
</file>

<file path=xl/externalLinks/_rels/externalLink123.xml.rels><?xml version="1.0" encoding="UTF-8" standalone="yes"?>
<Relationships xmlns="http://schemas.openxmlformats.org/package/2006/relationships"><Relationship Id="rId1" Type="http://schemas.openxmlformats.org/officeDocument/2006/relationships/externalLinkPath" Target="file:///\\R-FS-COBAES-1.woodgroup.com\DATA\2.%20PROJECTS\ECP\P09-10\OT-042\Electrical\Calculations\FEEDERS\YUM-5208725-11042-IB-ELE-MC-001-R0.xls" TargetMode="External"/></Relationships>
</file>

<file path=xl/externalLinks/_rels/externalLink124.xml.rels><?xml version="1.0" encoding="UTF-8" standalone="yes"?>
<Relationships xmlns="http://schemas.openxmlformats.org/package/2006/relationships"><Relationship Id="rId1" Type="http://schemas.openxmlformats.org/officeDocument/2006/relationships/externalLinkPath" Target="file:///C:\VICPAR%20S.A%20%20VISTA%20HERMOSA\MEMORIA\Users\vicar\AppData\Local\Temp\Rar$DI06.450\Mis%20documentos\PROGRAMACION%20GERALD\INFORME%20No%201%20Dic.%2012-18\PROGRAMACION\Cuadros%20de%20Control\Cuadros%20de%20Control%20-%20ASFALTO-.xls" TargetMode="External"/></Relationships>
</file>

<file path=xl/externalLinks/_rels/externalLink125.xml.rels><?xml version="1.0" encoding="UTF-8" standalone="yes"?>
<Relationships xmlns="http://schemas.openxmlformats.org/package/2006/relationships"><Relationship Id="rId1" Type="http://schemas.openxmlformats.org/officeDocument/2006/relationships/externalLinkPath" Target="file:///C:\D:\Orlis%20Villafa&#241;e\Desktop\biblioteca\Archivos%20Montes\Propuesta%20Distrito%20Colegios\Propuesta\PROPUESTA%20FINAL%20MAYO%2028T.xls" TargetMode="External"/></Relationships>
</file>

<file path=xl/externalLinks/_rels/externalLink126.xml.rels><?xml version="1.0" encoding="UTF-8" standalone="yes"?>
<Relationships xmlns="http://schemas.openxmlformats.org/package/2006/relationships"><Relationship Id="rId1" Type="http://schemas.openxmlformats.org/officeDocument/2006/relationships/externalLinkPath" Target="file:///\\Hp-alexander\Documentos\winnt\perfiles\Co80097831\Mis%20documentos\Formatos\Presupuesto%20Da&#241;os%20Interinstitucionales1.xls" TargetMode="External"/></Relationships>
</file>

<file path=xl/externalLinks/_rels/externalLink127.xml.rels><?xml version="1.0" encoding="UTF-8" standalone="yes"?>
<Relationships xmlns="http://schemas.openxmlformats.org/package/2006/relationships"><Relationship Id="rId1" Type="http://schemas.openxmlformats.org/officeDocument/2006/relationships/externalLinkPath" Target="file:///C:\AFE\DBWKF\Budget%20and%20Finance\2008%20Budget\Models\20070930%20Prodeco%20Calenturitas%20Valuation%20Model%20v6.xls" TargetMode="External"/></Relationships>
</file>

<file path=xl/externalLinks/_rels/externalLink128.xml.rels><?xml version="1.0" encoding="UTF-8" standalone="yes"?>
<Relationships xmlns="http://schemas.openxmlformats.org/package/2006/relationships"><Relationship Id="rId1" Type="http://schemas.openxmlformats.org/officeDocument/2006/relationships/externalLinkPath" Target="file:///C:\AFE\Documents%20and%20Settings\CPhillips\Cerrejon\Models\Financial%20Model\Draft%208\Financial%20Model%20No%205%20-%2022MTPA-%20Rev%2008.xls" TargetMode="External"/></Relationships>
</file>

<file path=xl/externalLinks/_rels/externalLink129.xml.rels><?xml version="1.0" encoding="UTF-8" standalone="yes"?>
<Relationships xmlns="http://schemas.openxmlformats.org/package/2006/relationships"><Relationship Id="rId1" Type="http://schemas.openxmlformats.org/officeDocument/2006/relationships/externalLinkPath" Target="file:///G:\actas%20y%20plano%20final%20ARIARI%201\ACTA%20AVANCE%20No.%202%20CONS_LOC_VA_ARIARI%201.xlsx" TargetMode="External"/></Relationships>
</file>

<file path=xl/externalLinks/_rels/externalLink130.xml.rels><?xml version="1.0" encoding="UTF-8" standalone="yes"?>
<Relationships xmlns="http://schemas.openxmlformats.org/package/2006/relationships"><Relationship Id="rId1" Type="http://schemas.openxmlformats.org/officeDocument/2006/relationships/externalLinkPath" Target="xlFile://Root/Users/Lenovo/Dropbox/DIRHOL/AIM%20TODOS/REVISI&#211;N%20PROYECTOS/0.%20ESTRUCTURACI&#211;N%20PROYECTOS_2016-2017/V&#205;A%20ZURIA/ACUERDO%2038%20SGR/file:/M:/Users/gchacon/AppData/Local/Microsoft/Windows/Temporary%20Internet%20Files/Cont" TargetMode="External"/></Relationships>
</file>

<file path=xl/externalLinks/_rels/externalLink131.xml.rels><?xml version="1.0" encoding="UTF-8" standalone="yes"?>
<Relationships xmlns="http://schemas.openxmlformats.org/package/2006/relationships"><Relationship Id="rId1" Type="http://schemas.openxmlformats.org/officeDocument/2006/relationships/externalLinkPath" Target="file:///C:\Users\milenacastanocifuentes\Desktop\japarra\01%20Gestion\01%20-%20Obras\@liquidar\350%20-%20Sahag&#250;n\04%20Trabajo\GP-350%20-%20Presupuesto%20Sahag&#250;n%20V16.xlsx" TargetMode="External"/></Relationships>
</file>

<file path=xl/externalLinks/_rels/externalLink132.xml.rels><?xml version="1.0" encoding="UTF-8" standalone="yes"?>
<Relationships xmlns="http://schemas.openxmlformats.org/package/2006/relationships"><Relationship Id="rId1" Type="http://schemas.openxmlformats.org/officeDocument/2006/relationships/externalLinkPath" Target="file:///C:\robles\Etapa%208B\Presup%20Robles%208B%20(sandoval).xls" TargetMode="External"/></Relationships>
</file>

<file path=xl/externalLinks/_rels/externalLink133.xml.rels><?xml version="1.0" encoding="UTF-8" standalone="yes"?>
<Relationships xmlns="http://schemas.openxmlformats.org/package/2006/relationships"><Relationship Id="rId1" Type="http://schemas.openxmlformats.org/officeDocument/2006/relationships/externalLinkPath" Target="file:///E:\Documents%20and%20Settings\lfuentes\Mis%20documentos\OBRAS%20CIVILES%20PRODECO%202004\mejoramiento%20y%20mantenimiento%20de%20vias\MANTENIMIENTO%20FUERZA%20TOTAL\Arreglo%20via%20LL-LJ.xls" TargetMode="External"/></Relationships>
</file>

<file path=xl/externalLinks/_rels/externalLink134.xml.rels><?xml version="1.0" encoding="UTF-8" standalone="yes"?>
<Relationships xmlns="http://schemas.openxmlformats.org/package/2006/relationships"><Relationship Id="rId1" Type="http://schemas.openxmlformats.org/officeDocument/2006/relationships/externalLinkPath" Target="file:///G:\Informacion\Downloads\Documents%20and%20Settings\JAIRO%20MARTINEZ\MIS%20DOCUMENTOS%20JAIRO%20M\JAIRO%20MARTINEZ1\JOSO\EDIFICIO%20KALAIRA.xls" TargetMode="External"/></Relationships>
</file>

<file path=xl/externalLinks/_rels/externalLink135.xml.rels><?xml version="1.0" encoding="UTF-8" standalone="yes"?>
<Relationships xmlns="http://schemas.openxmlformats.org/package/2006/relationships"><Relationship Id="rId1" Type="http://schemas.openxmlformats.org/officeDocument/2006/relationships/externalLinkPath" Target="file:///C:\Informacion%20Comercial_Sucre\Sincelejo\Cortijo%20-%20Sincelejo.xls" TargetMode="External"/></Relationships>
</file>

<file path=xl/externalLinks/_rels/externalLink136.xml.rels><?xml version="1.0" encoding="UTF-8" standalone="yes"?>
<Relationships xmlns="http://schemas.openxmlformats.org/package/2006/relationships"><Relationship Id="rId1" Type="http://schemas.openxmlformats.org/officeDocument/2006/relationships/externalLinkPath" Target="/Users/NATHALIA/AppData/Local/Temp/Documents%20and%20Settings/Usuario%20de%20Windows/Mis%20documentos/Licitaciones/Inalv&#237;as/Taraz&#225;-Caucasia/WINDOWS/TEMP/RELACI~1.XLS" TargetMode="External"/></Relationships>
</file>

<file path=xl/externalLinks/_rels/externalLink137.xml.rels><?xml version="1.0" encoding="UTF-8" standalone="yes"?>
<Relationships xmlns="http://schemas.openxmlformats.org/package/2006/relationships"><Relationship Id="rId1" Type="http://schemas.openxmlformats.org/officeDocument/2006/relationships/externalLinkPath" Target="file:///C:\AFE\TEMP\BUDGET%20FORM%202002.XLS" TargetMode="External"/></Relationships>
</file>

<file path=xl/externalLinks/_rels/externalLink138.xml.rels><?xml version="1.0" encoding="UTF-8" standalone="yes"?>
<Relationships xmlns="http://schemas.openxmlformats.org/package/2006/relationships"><Relationship Id="rId1" Type="http://schemas.openxmlformats.org/officeDocument/2006/relationships/externalLinkPath" Target="file:///E:\Documents%20and%20Settings\pcastro\Mis%20documentos\PRESUPUESTO%20CAL%20A&#209;O%202006\enrique\My%20Documents\geologia\costs%20and%20controls\Exploration%20Program%20Costs%20and%20meters.xls" TargetMode="External"/></Relationships>
</file>

<file path=xl/externalLinks/_rels/externalLink139.xml.rels><?xml version="1.0" encoding="UTF-8" standalone="yes"?>
<Relationships xmlns="http://schemas.openxmlformats.org/package/2006/relationships"><Relationship Id="rId1" Type="http://schemas.openxmlformats.org/officeDocument/2006/relationships/externalLinkPath" Target="file:///C:\Users\milenacastanocifuentes\Desktop\Asley\publica\Cofinanciacion\FICHAS%20Y%20FORMATOS\UNITARIOS%20GENERALES.xls" TargetMode="External"/></Relationships>
</file>

<file path=xl/externalLinks/_rels/externalLink140.xml.rels><?xml version="1.0" encoding="UTF-8" standalone="yes"?>
<Relationships xmlns="http://schemas.openxmlformats.org/package/2006/relationships"><Relationship Id="rId1" Type="http://schemas.openxmlformats.org/officeDocument/2006/relationships/externalLinkPath" Target="file:///\\Paola\Mis%20documentos\Mis%20documentos\CONSULTORIA\EN%20EJECUCION\CARS\CORANTIOQUIA\PMAA%20PUEBLORRICO%202005\DISE&#209;O\Memorias\Alcantarillado\GUIA%20DISE&#209;O\ALCANTARILLADO%20LIBORINA\HOJA%20ALCANTARILLADO%20LIBORINA%20CON%20ALIVIADEROS.xls" TargetMode="External"/></Relationships>
</file>

<file path=xl/externalLinks/_rels/externalLink141.xml.rels><?xml version="1.0" encoding="UTF-8" standalone="yes"?>
<Relationships xmlns="http://schemas.openxmlformats.org/package/2006/relationships"><Relationship Id="rId1" Type="http://schemas.openxmlformats.org/officeDocument/2006/relationships/externalLinkPath" Target="file:///A:\Mis%20documentos\Monteria\Mis%20im&#225;genes\documentos\PAVSAS.xls" TargetMode="External"/></Relationships>
</file>

<file path=xl/externalLinks/_rels/externalLink142.xml.rels><?xml version="1.0" encoding="UTF-8" standalone="yes"?>
<Relationships xmlns="http://schemas.openxmlformats.org/package/2006/relationships"><Relationship Id="rId1" Type="http://schemas.openxmlformats.org/officeDocument/2006/relationships/externalLinkPath" Target="file:///\\Carlos\disproyectos\Users\Familiar\Documents\Libro%2012%20JUQN.xlsx" TargetMode="External"/></Relationships>
</file>

<file path=xl/externalLinks/_rels/externalLink143.xml.rels><?xml version="1.0" encoding="UTF-8" standalone="yes"?>
<Relationships xmlns="http://schemas.openxmlformats.org/package/2006/relationships"><Relationship Id="rId1" Type="http://schemas.openxmlformats.org/officeDocument/2006/relationships/externalLinkPath" Target="file:///A:\Letrina%20Unitarios.XLS" TargetMode="External"/></Relationships>
</file>

<file path=xl/externalLinks/_rels/externalLink144.xml.rels><?xml version="1.0" encoding="UTF-8" standalone="yes"?>
<Relationships xmlns="http://schemas.openxmlformats.org/package/2006/relationships"><Relationship Id="rId1" Type="http://schemas.openxmlformats.org/officeDocument/2006/relationships/externalLinkPath" Target="file:///C:\Users\Gian%20Carlos\AppData\Local\Microsoft\Windows\Temporary%20Internet%20Files\Content.Outlook\KD237581\Estructura_APU_2011.xls" TargetMode="External"/></Relationships>
</file>

<file path=xl/externalLinks/_rels/externalLink145.xml.rels><?xml version="1.0" encoding="UTF-8" standalone="yes"?>
<Relationships xmlns="http://schemas.openxmlformats.org/package/2006/relationships"><Relationship Id="rId1" Type="http://schemas.openxmlformats.org/officeDocument/2006/relationships/externalLinkPath" Target="file:///\\Ger-proyect\COMPARTIDOS\DOCUME~1\clfh\LOCALS~1\Temp\U.Notes\PORTAFOLIO_06.xls" TargetMode="External"/></Relationships>
</file>

<file path=xl/externalLinks/_rels/externalLink146.xml.rels><?xml version="1.0" encoding="UTF-8" standalone="yes"?>
<Relationships xmlns="http://schemas.openxmlformats.org/package/2006/relationships"><Relationship Id="rId1" Type="http://schemas.openxmlformats.org/officeDocument/2006/relationships/externalLinkPath" Target="file:///\\Piii700\C\1581\Excel\Misc\equip%20database%20assumptions%20comparison.xls" TargetMode="External"/></Relationships>
</file>

<file path=xl/externalLinks/_rels/externalLink147.xml.rels><?xml version="1.0" encoding="UTF-8" standalone="yes"?>
<Relationships xmlns="http://schemas.openxmlformats.org/package/2006/relationships"><Relationship Id="rId1" Type="http://schemas.openxmlformats.org/officeDocument/2006/relationships/externalLinkPath" Target="file:///C:\AFE\Documents%20and%20Settings\jcampo\Configuraci&#243;n%20local\Archivos%20temporales%20de%20Internet\OLK43\Capital%20Costs%20-%20154016B%20Mine%20Study%20Option%203A%20-%20DRAFT%20REVISED%20(2).xls" TargetMode="External"/></Relationships>
</file>

<file path=xl/externalLinks/_rels/externalLink148.xml.rels><?xml version="1.0" encoding="UTF-8" standalone="yes"?>
<Relationships xmlns="http://schemas.openxmlformats.org/package/2006/relationships"><Relationship Id="rId1" Type="http://schemas.openxmlformats.org/officeDocument/2006/relationships/externalLinkPath" Target="file:///\\Paola\mis%20documentos\Mis%20documentos\PM%20EB&#201;JICO\alternativas\alcantarillado\1B\combinado\alternativa%201B%20alcantarillado1.xls" TargetMode="External"/></Relationships>
</file>

<file path=xl/externalLinks/_rels/externalLink149.xml.rels><?xml version="1.0" encoding="UTF-8" standalone="yes"?>
<Relationships xmlns="http://schemas.openxmlformats.org/package/2006/relationships"><Relationship Id="rId1" Type="http://schemas.openxmlformats.org/officeDocument/2006/relationships/externalLinkPath" Target="file:///\\Paola\Mis%20documentos\CLAUDIA\DISE&#209;O%20ALCANTARILLADO%20LIBORINA%202.xls" TargetMode="External"/></Relationships>
</file>

<file path=xl/externalLinks/_rels/externalLink150.xml.rels><?xml version="1.0" encoding="UTF-8" standalone="yes"?>
<Relationships xmlns="http://schemas.openxmlformats.org/package/2006/relationships"><Relationship Id="rId1" Type="http://schemas.openxmlformats.org/officeDocument/2006/relationships/externalLinkPath" Target="file:///C:\AFE\Data\Work\Excel\Coal\Anglo%20View\MS%20Base%20Case%20intercor%20122701.xls" TargetMode="External"/></Relationships>
</file>

<file path=xl/externalLinks/_rels/externalLink151.xml.rels><?xml version="1.0" encoding="UTF-8" standalone="yes"?>
<Relationships xmlns="http://schemas.openxmlformats.org/package/2006/relationships"><Relationship Id="rId1" Type="http://schemas.openxmlformats.org/officeDocument/2006/relationships/externalLinkPath" Target="file:///C:\Documents%20and%20Settings\Kacero\Configuraci&#243;n%20local\Archivos%20temporales%20de%20Internet\OLK61\2008%20Capital%20Budget%20v1%208-14-07.xls" TargetMode="External"/></Relationships>
</file>

<file path=xl/externalLinks/_rels/externalLink152.xml.rels><?xml version="1.0" encoding="UTF-8" standalone="yes"?>
<Relationships xmlns="http://schemas.openxmlformats.org/package/2006/relationships"><Relationship Id="rId1" Type="http://schemas.openxmlformats.org/officeDocument/2006/relationships/externalLinkPath" Target="file:///\\Servidor\f\C.701%20DISE&#209;OS%20IDU%20GRUPO%20G\09%20Productos%20de%20la%20Consultor&#237;a\701_SIN_ANALISIS_PRECIOS_UNITARIOS%20en%20proceso\APU_GRUPO_G-Base.xls" TargetMode="External"/></Relationships>
</file>

<file path=xl/externalLinks/_rels/externalLink153.xml.rels><?xml version="1.0" encoding="UTF-8" standalone="yes"?>
<Relationships xmlns="http://schemas.openxmlformats.org/package/2006/relationships"><Relationship Id="rId1" Type="http://schemas.openxmlformats.org/officeDocument/2006/relationships/externalLinkPath" Target="file:///\\Pc1\Mis%20documentos\Datos\K1\03%20Grupo%2005\02%20Dise&#241;os\01%20Ahorcado\02%20Memorias\02%20Hojas\Cantidades%20de%20Obra\02%20VILLAHERMOSA.Chalo\01%20Dis_AC_VH_021114.xls" TargetMode="External"/></Relationships>
</file>

<file path=xl/externalLinks/_rels/externalLink154.xml.rels><?xml version="1.0" encoding="UTF-8" standalone="yes"?>
<Relationships xmlns="http://schemas.openxmlformats.org/package/2006/relationships"><Relationship Id="rId1" Type="http://schemas.openxmlformats.org/officeDocument/2006/relationships/externalLinkPath" Target="file:///G:\actas%20y%20plano%20final%20ARIARI%201\ACTA%20AVANCE%20No.%201%20CONS_ADECUAC_ARIARI%201.xlsx" TargetMode="External"/></Relationships>
</file>

<file path=xl/externalLinks/_rels/externalLink155.xml.rels><?xml version="1.0" encoding="UTF-8" standalone="yes"?>
<Relationships xmlns="http://schemas.openxmlformats.org/package/2006/relationships"><Relationship Id="rId1" Type="http://schemas.openxmlformats.org/officeDocument/2006/relationships/externalLinkPath" Target="file:///C:\Proyectos\COOR.%20PROY.%202004\PORTAFOLI0%202004\A21020%20Desarrollo%20Adicional%20Castilla\Ecopetrol\MODELO02.xls" TargetMode="External"/></Relationships>
</file>

<file path=xl/externalLinks/_rels/externalLink156.xml.rels><?xml version="1.0" encoding="UTF-8" standalone="yes"?>
<Relationships xmlns="http://schemas.openxmlformats.org/package/2006/relationships"><Relationship Id="rId1" Type="http://schemas.openxmlformats.org/officeDocument/2006/relationships/externalLinkPath" Target="file:///\\Personal\ddalejandro\USUARIOS\PROFESIONAL%201\PTARD%20SONSON\CALCULOS.xls" TargetMode="External"/></Relationships>
</file>

<file path=xl/externalLinks/_rels/externalLink157.xml.rels><?xml version="1.0" encoding="UTF-8" standalone="yes"?>
<Relationships xmlns="http://schemas.openxmlformats.org/package/2006/relationships"><Relationship Id="rId1" Type="http://schemas.openxmlformats.org/officeDocument/2006/relationships/externalLinkPath" Target="file:///C:\Informacion%20Comercial_Sucre\Sincelejo\Las%20Delicias%20-%20Sincelejo.xls" TargetMode="External"/></Relationships>
</file>

<file path=xl/externalLinks/_rels/externalLink158.xml.rels><?xml version="1.0" encoding="UTF-8" standalone="yes"?>
<Relationships xmlns="http://schemas.openxmlformats.org/package/2006/relationships"><Relationship Id="rId1" Type="http://schemas.openxmlformats.org/officeDocument/2006/relationships/externalLinkPath" Target="file:///\\Servidor\DATOS%20(F)\Documents%20and%20Settings\Administrador\Mis%20documentos\Mis%20archivos%20recibidos\APUS%20JUNIO%2015-04.xls" TargetMode="External"/></Relationships>
</file>

<file path=xl/externalLinks/_rels/externalLink159.xml.rels><?xml version="1.0" encoding="UTF-8" standalone="yes"?>
<Relationships xmlns="http://schemas.openxmlformats.org/package/2006/relationships"><Relationship Id="rId1" Type="http://schemas.openxmlformats.org/officeDocument/2006/relationships/externalLinkPath" Target="file:///C:\Users\milenacastanocifuentes\Desktop\japarra\AREA\Calle4sur\dise&#241;os\marayita\183%20Parque%20Girardota\04%20Trabajo\GP-183%20-%20Presupuesto%20preliminar%20V19.xls" TargetMode="External"/></Relationships>
</file>

<file path=xl/externalLinks/_rels/externalLink160.xml.rels><?xml version="1.0" encoding="UTF-8" standalone="yes"?>
<Relationships xmlns="http://schemas.openxmlformats.org/package/2006/relationships"><Relationship Id="rId1" Type="http://schemas.openxmlformats.org/officeDocument/2006/relationships/externalLinkPath" Target="file:///C:\AFE\Documents%20and%20Settings\jcampo\Mis%20documentos\FINANCE\Models\Glencore%20Rail\Rail%20Model%20ver11%2024Mar06.xls" TargetMode="External"/></Relationships>
</file>

<file path=xl/externalLinks/_rels/externalLink161.xml.rels><?xml version="1.0" encoding="UTF-8" standalone="yes"?>
<Relationships xmlns="http://schemas.openxmlformats.org/package/2006/relationships"><Relationship Id="rId1" Type="http://schemas.openxmlformats.org/officeDocument/2006/relationships/externalLinkPath" Target="file:///C:\VICPAR%20S.A%20%20VISTA%20HERMOSA\MEMORIA\Wilkerson\Documents\PETROMINERALES\MAPURO%201%20ST\ACTA\PETROMINERALES\CRUDO%20DE%20RIO.xls" TargetMode="External"/></Relationships>
</file>

<file path=xl/externalLinks/_rels/externalLink162.xml.rels><?xml version="1.0" encoding="UTF-8" standalone="yes"?>
<Relationships xmlns="http://schemas.openxmlformats.org/package/2006/relationships"><Relationship Id="rId1" Type="http://schemas.openxmlformats.org/officeDocument/2006/relationships/externalLinkPath" Target="file:///C:\VICPAR%20S.A%20%20VISTA%20HERMOSA\MEMORIA\MATERIAL%20DE%20RIO%20CASANARE%20ESTE-2.xls" TargetMode="External"/></Relationships>
</file>

<file path=xl/externalLinks/_rels/externalLink163.xml.rels><?xml version="1.0" encoding="UTF-8" standalone="yes"?>
<Relationships xmlns="http://schemas.openxmlformats.org/package/2006/relationships"><Relationship Id="rId1" Type="http://schemas.openxmlformats.org/officeDocument/2006/relationships/externalLinkPath" Target="file:///K:\NARV\PTO_VA-CH-E\ACTA%20DEFINITIVA\Mis%20archivos%20recibidos\CHIGUIRO\ACTAS%20CHIGUIRO%20ESTE%20J%20J\Documents%20and%20Settings\Toshiba\Mis%20documentos\PETROMINERALES\OMAR%20CARDENAS\DEV-8\CALCULO%20CANT%20C.LOCAC" TargetMode="External"/></Relationships>
</file>

<file path=xl/externalLinks/_rels/externalLink164.xml.rels><?xml version="1.0" encoding="UTF-8" standalone="yes"?>
<Relationships xmlns="http://schemas.openxmlformats.org/package/2006/relationships"><Relationship Id="rId1" Type="http://schemas.openxmlformats.org/officeDocument/2006/relationships/externalLinkPath" Target="file:///E:\Documents%20and%20Settings\pcastro\Mis%20documentos\PRESUPUESTO%20CAL%20A&#209;O%202006\PRESUPUESTO%202006%20VERSION_0.xls" TargetMode="External"/></Relationships>
</file>

<file path=xl/externalLinks/_rels/externalLink165.xml.rels><?xml version="1.0" encoding="UTF-8" standalone="yes"?>
<Relationships xmlns="http://schemas.openxmlformats.org/package/2006/relationships"><Relationship Id="rId2" Type="http://schemas.microsoft.com/office/2019/04/relationships/externalLinkLongPath" Target="file:///G:\Informacion\Downloads\0%20-%20Contratos\Canales\2%20-%20Precontractual\Alkaldia\00-Drenaje%20Los%20Colores\Estudios%20y%20Dise&#241;os\CVS%20Montelibano\copia%20equipo%20pavilion\Mis%20documentos\MONICA\CVS\canal%20La%20granja\PROPUESTA%20ECOGESTAR%202.xls?697655D5" TargetMode="External"/><Relationship Id="rId1" Type="http://schemas.openxmlformats.org/officeDocument/2006/relationships/externalLinkPath" Target="file:///\\697655D5\PROPUESTA%20ECOGESTAR%202.xls" TargetMode="External"/></Relationships>
</file>

<file path=xl/externalLinks/_rels/externalLink166.xml.rels><?xml version="1.0" encoding="UTF-8" standalone="yes"?>
<Relationships xmlns="http://schemas.openxmlformats.org/package/2006/relationships"><Relationship Id="rId1" Type="http://schemas.openxmlformats.org/officeDocument/2006/relationships/externalLinkPath" Target="/PAVICOL/MSOFFICE/LICITAR/analisis%20del%20AIU/AIU.xls" TargetMode="External"/></Relationships>
</file>

<file path=xl/externalLinks/_rels/externalLink167.xml.rels><?xml version="1.0" encoding="UTF-8" standalone="yes"?>
<Relationships xmlns="http://schemas.openxmlformats.org/package/2006/relationships"><Relationship Id="rId1" Type="http://schemas.openxmlformats.org/officeDocument/2006/relationships/externalLinkPath" Target="file:///C:\Users\Gian%20Carlos\Documents\Puente%20el%20Embrujo\Apus\Estructura_APU_2011.xls" TargetMode="External"/></Relationships>
</file>

<file path=xl/externalLinks/_rels/externalLink168.xml.rels><?xml version="1.0" encoding="UTF-8" standalone="yes"?>
<Relationships xmlns="http://schemas.openxmlformats.org/package/2006/relationships"><Relationship Id="rId1" Type="http://schemas.openxmlformats.org/officeDocument/2006/relationships/externalLinkPath" Target="file:///C:\Users\jhonatanmauricio\Downloads\F:\VILLA%20TAKOA\Presupuesto\APUS%20VILLA%20TAKOA.xls" TargetMode="External"/></Relationships>
</file>

<file path=xl/externalLinks/_rels/externalLink169.xml.rels><?xml version="1.0" encoding="UTF-8" standalone="yes"?>
<Relationships xmlns="http://schemas.openxmlformats.org/package/2006/relationships"><Relationship Id="rId1" Type="http://schemas.openxmlformats.org/officeDocument/2006/relationships/externalLinkPath" Target="file:///E:\2006\L-193-06%20DISE&#209;O%20Y%20FABRICACI&#211;N%20%20AMPLIACI&#211;N%20DE%20PLANTA%20-%20BUENAVENTURA%20INGS\Presupuesto\Rev0\Presupuesto%20L-193-06%20revC.xls" TargetMode="External"/></Relationships>
</file>

<file path=xl/externalLinks/_rels/externalLink170.xml.rels><?xml version="1.0" encoding="UTF-8" standalone="yes"?>
<Relationships xmlns="http://schemas.openxmlformats.org/package/2006/relationships"><Relationship Id="rId1" Type="http://schemas.openxmlformats.org/officeDocument/2006/relationships/externalLinkPath" Target="file:///\\E0992774a\PRECIOS\DOCUME~1\e0939709\CONFIG~1\Temp\precios2002.XLS" TargetMode="External"/></Relationships>
</file>

<file path=xl/externalLinks/_rels/externalLink171.xml.rels><?xml version="1.0" encoding="UTF-8" standalone="yes"?>
<Relationships xmlns="http://schemas.openxmlformats.org/package/2006/relationships"><Relationship Id="rId1" Type="http://schemas.openxmlformats.org/officeDocument/2006/relationships/externalLinkPath" Target="file:///C:\Users\Usuario\AppData\Local\Temp\Rar$DI05.444\APU%20-%20Inv..GRUPO%20I.xls" TargetMode="External"/></Relationships>
</file>

<file path=xl/externalLinks/_rels/externalLink172.xml.rels><?xml version="1.0" encoding="UTF-8" standalone="yes"?>
<Relationships xmlns="http://schemas.openxmlformats.org/package/2006/relationships"><Relationship Id="rId1" Type="http://schemas.openxmlformats.org/officeDocument/2006/relationships/externalLinkPath" Target="file:///C:\FEC009BA\Presupuestos%20Ampliaci&#243;n%20de%20Puentes%20%20(9003)%20Sept.%20de%202010.xls" TargetMode="External"/></Relationships>
</file>

<file path=xl/externalLinks/_rels/externalLink173.xml.rels><?xml version="1.0" encoding="UTF-8" standalone="yes"?>
<Relationships xmlns="http://schemas.openxmlformats.org/package/2006/relationships"><Relationship Id="rId1" Type="http://schemas.openxmlformats.org/officeDocument/2006/relationships/externalLinkPath" Target="file:///\\Servidor\servidor\Dise&#241;os%20y%20Construcciones\An&#225;lisis%20de%20precios%20unitarios%20de%20Bajo%20Grande.xls" TargetMode="External"/></Relationships>
</file>

<file path=xl/externalLinks/_rels/externalLink174.xml.rels><?xml version="1.0" encoding="UTF-8" standalone="yes"?>
<Relationships xmlns="http://schemas.openxmlformats.org/package/2006/relationships"><Relationship Id="rId1" Type="http://schemas.openxmlformats.org/officeDocument/2006/relationships/externalLinkPath" Target="file:///\\Olguita\D\ARCHIVOS%20OFICINA\COLEGIO%20CAJICA%20CAPELLANIA\ACTAS\apu%20CAPELLANIA%20corregido%20cmarca-OCT.08%20interventor.xls" TargetMode="External"/></Relationships>
</file>

<file path=xl/externalLinks/_rels/externalLink175.xml.rels><?xml version="1.0" encoding="UTF-8" standalone="yes"?>
<Relationships xmlns="http://schemas.openxmlformats.org/package/2006/relationships"><Relationship Id="rId1" Type="http://schemas.openxmlformats.org/officeDocument/2006/relationships/externalLinkPath" Target="file:///\\Servidorsma\766\Documents%20and%20Settings\edgarg.SM&amp;A\Escritorio\SALARIOS%202008\MATRIZ%20PARA%20EL%20CALCULO%20DEL%20AIU%202008.xls" TargetMode="External"/></Relationships>
</file>

<file path=xl/externalLinks/_rels/externalLink176.xml.rels><?xml version="1.0" encoding="UTF-8" standalone="yes"?>
<Relationships xmlns="http://schemas.openxmlformats.org/package/2006/relationships"><Relationship Id="rId1" Type="http://schemas.openxmlformats.org/officeDocument/2006/relationships/externalLinkPath" Target="file:///C:\Documents%20and%20Settings\jcampo\My%20Documents\FINANCE\Models\Equipment%20Selection\Newco%20scenario%20for%20mining%20equipment%20purchases%20v7.xls" TargetMode="External"/></Relationships>
</file>

<file path=xl/externalLinks/_rels/externalLink177.xml.rels><?xml version="1.0" encoding="UTF-8" standalone="yes"?>
<Relationships xmlns="http://schemas.openxmlformats.org/package/2006/relationships"><Relationship Id="rId1" Type="http://schemas.openxmlformats.org/officeDocument/2006/relationships/externalLinkPath" Target="file:///C:\Estacion2\d\DOCUME~1\USER05~1\CONFIG~1\TEMP\ADMINISTRACION%20VIAL%20G2\PRESUPUESTOS\Presupuesto%20remoci&#243;n%20de%20derrumbes.xls" TargetMode="External"/></Relationships>
</file>

<file path=xl/externalLinks/_rels/externalLink178.xml.rels><?xml version="1.0" encoding="UTF-8" standalone="yes"?>
<Relationships xmlns="http://schemas.openxmlformats.org/package/2006/relationships"><Relationship Id="rId1" Type="http://schemas.openxmlformats.org/officeDocument/2006/relationships/externalLinkPath" Target="file:///\\Teatreesvr\mineconsult\ActiveJobs\2180_CAl%20&amp;%20CDJ%20Equipment\XL\EcMod\Option%2030_EX3600_789\Option%2030_Mixed_EcMod_EX3600_5500_ver01.xls" TargetMode="External"/></Relationships>
</file>

<file path=xl/externalLinks/_rels/externalLink179.xml.rels><?xml version="1.0" encoding="UTF-8" standalone="yes"?>
<Relationships xmlns="http://schemas.openxmlformats.org/package/2006/relationships"><Relationship Id="rId1" Type="http://schemas.openxmlformats.org/officeDocument/2006/relationships/externalLinkPath" Target="file:///C:\Users\milenacastanocifuentes\Desktop\japarra\AREA\Calle4sur\dise&#241;os\01%20Gestion\01%20-%20Obras\204%20-%20Villavo\04%20Trabajo\01%20Sector%201\GP-204%20-%20Anexo%20puentes%20V10.xls" TargetMode="External"/></Relationships>
</file>

<file path=xl/externalLinks/_rels/externalLink180.xml.rels><?xml version="1.0" encoding="UTF-8" standalone="yes"?>
<Relationships xmlns="http://schemas.openxmlformats.org/package/2006/relationships"><Relationship Id="rId1" Type="http://schemas.openxmlformats.org/officeDocument/2006/relationships/externalLinkPath" Target="file:///C:\Users\e0279706\Downloads\costeosdevasviviendasespaciopblicoptarysaneamie\Copia%20de%20COSTEO-CABUYARO%203%20FASE%20I.xls" TargetMode="External"/></Relationships>
</file>

<file path=xl/externalLinks/_rels/externalLink181.xml.rels><?xml version="1.0" encoding="UTF-8" standalone="yes"?>
<Relationships xmlns="http://schemas.openxmlformats.org/package/2006/relationships"><Relationship Id="rId1" Type="http://schemas.openxmlformats.org/officeDocument/2006/relationships/externalLinkPath" Target="file:///C:\Users\dell\AppData\Local\Temp\Rar$DIa0.128\AMVB%2009\Inf.%20Accidentalidad\ADMON\GRUPO5\PRESUP~1.XLS" TargetMode="External"/></Relationships>
</file>

<file path=xl/externalLinks/_rels/externalLink182.xml.rels><?xml version="1.0" encoding="UTF-8" standalone="yes"?>
<Relationships xmlns="http://schemas.openxmlformats.org/package/2006/relationships"><Relationship Id="rId1" Type="http://schemas.openxmlformats.org/officeDocument/2006/relationships/externalLinkPath" Target="file:///C:\Users\jmperez\Documents\TECNICA\DEPORTE%20Y%20RECREACION\02%20ESTANDARIZADO%20POLIDEPORTIVO\05%20HOJA%20CALCULO%20ESTANDARIZADO\PRESUPUESTO%20DEL%20POLIDEPORTIVO%20COMPLETO.xlsx" TargetMode="External"/></Relationships>
</file>

<file path=xl/externalLinks/_rels/externalLink183.xml.rels><?xml version="1.0" encoding="UTF-8" standalone="yes"?>
<Relationships xmlns="http://schemas.openxmlformats.org/package/2006/relationships"><Relationship Id="rId1" Type="http://schemas.openxmlformats.org/officeDocument/2006/relationships/externalLinkPath" Target="file:///E:\enrique\My%20Documents\geologia\costs%20and%20controls\Exploration%20Program%20Costs%20and%20meters.xls" TargetMode="External"/></Relationships>
</file>

<file path=xl/externalLinks/_rels/externalLink184.xml.rels><?xml version="1.0" encoding="UTF-8" standalone="yes"?>
<Relationships xmlns="http://schemas.openxmlformats.org/package/2006/relationships"><Relationship Id="rId1" Type="http://schemas.openxmlformats.org/officeDocument/2006/relationships/externalLinkPath" Target="file:///C:\Users\Usuario\Desktop\Modelos%20regalia\https:\d.docs.live.net\A:\RINCON~1.XLS" TargetMode="External"/></Relationships>
</file>

<file path=xl/externalLinks/_rels/externalLink185.xml.rels><?xml version="1.0" encoding="UTF-8" standalone="yes"?>
<Relationships xmlns="http://schemas.openxmlformats.org/package/2006/relationships"><Relationship Id="rId1" Type="http://schemas.openxmlformats.org/officeDocument/2006/relationships/externalLinkPath" Target="file:///C:\Documents%20and%20Settings\jcampo\Local%20Settings\Temporary%20Internet%20Files\OLK34\Macintosh%20HDUsers\darrenbowden\Data\Work%20OTML\2005_Budget\Model\Planning%20Model%20OTML%20Month%20CY05%20V2.xls" TargetMode="External"/></Relationships>
</file>

<file path=xl/externalLinks/_rels/externalLink186.xml.rels><?xml version="1.0" encoding="UTF-8" standalone="yes"?>
<Relationships xmlns="http://schemas.openxmlformats.org/package/2006/relationships"><Relationship Id="rId1" Type="http://schemas.openxmlformats.org/officeDocument/2006/relationships/externalLinkPath" Target="file:///C:\AFE\Documents%20and%20Settings\jcampo\Local%20Settings\Temporary%20Internet%20Files\OLK34\2297_Opt46_La%20Jag_MARC_Evaluation%20ver01-ADJUSTED%20SCHED.xls" TargetMode="External"/></Relationships>
</file>

<file path=xl/externalLinks/_rels/externalLink187.xml.rels><?xml version="1.0" encoding="UTF-8" standalone="yes"?>
<Relationships xmlns="http://schemas.openxmlformats.org/package/2006/relationships"><Relationship Id="rId1" Type="http://schemas.openxmlformats.org/officeDocument/2006/relationships/externalLinkPath" Target="file:///C:\AFE\Documents%20and%20Settings\jcampo\Configuraci&#243;n%20local\Archivos%20temporales%20de%20Internet\OLK43\AFE-MOER%20Register%20(27).xls" TargetMode="External"/></Relationships>
</file>

<file path=xl/externalLinks/_rels/externalLink188.xml.rels><?xml version="1.0" encoding="UTF-8" standalone="yes"?>
<Relationships xmlns="http://schemas.openxmlformats.org/package/2006/relationships"><Relationship Id="rId1" Type="http://schemas.openxmlformats.org/officeDocument/2006/relationships/externalLinkPath" Target="file:///C:\Users\yuran\Downloads\REPROJMA.xls" TargetMode="External"/></Relationships>
</file>

<file path=xl/externalLinks/_rels/externalLink189.xml.rels><?xml version="1.0" encoding="UTF-8" standalone="yes"?>
<Relationships xmlns="http://schemas.openxmlformats.org/package/2006/relationships"><Relationship Id="rId1" Type="http://schemas.openxmlformats.org/officeDocument/2006/relationships/externalLinkPath" Target="file:///E:\LICITACI\BASE\PRESUPUESTO-BASE-2006%20(Guatemala).xls" TargetMode="External"/></Relationships>
</file>

<file path=xl/externalLinks/_rels/externalLink190.xml.rels><?xml version="1.0" encoding="UTF-8" standalone="yes"?>
<Relationships xmlns="http://schemas.openxmlformats.org/package/2006/relationships"><Relationship Id="rId1" Type="http://schemas.openxmlformats.org/officeDocument/2006/relationships/externalLinkPath" Target="file:///E:\LICITACI\BASE\PRESUPUESTO-BASE-2005%20(peru).xls" TargetMode="External"/></Relationships>
</file>

<file path=xl/externalLinks/_rels/externalLink191.xml.rels><?xml version="1.0" encoding="UTF-8" standalone="yes"?>
<Relationships xmlns="http://schemas.openxmlformats.org/package/2006/relationships"><Relationship Id="rId1" Type="http://schemas.openxmlformats.org/officeDocument/2006/relationships/externalLinkPath" Target="file:///L:\USB%20MARCOS\DOCUMENTOS%20EXCEL\My%20Documents\CONTRATOS%20VIGENTES\Malla%20Vial%20Distrital\CALLE%2080B\Mis%20documentos\INF.BIMENSUAL\INFORME%20BIMENSUAL%20JUL-AGO-2001.xls" TargetMode="External"/></Relationships>
</file>

<file path=xl/externalLinks/_rels/externalLink192.xml.rels><?xml version="1.0" encoding="UTF-8" standalone="yes"?>
<Relationships xmlns="http://schemas.openxmlformats.org/package/2006/relationships"><Relationship Id="rId1" Type="http://schemas.openxmlformats.org/officeDocument/2006/relationships/externalLinkPath" Target="file:///\\Yamil\c%20-%20yamil\Documents%20and%20Settings\Yamil%20Sabbagh\Configuraci&#243;n%20local\Temp\Directorio%20temporal%205%20para%20sergio%20bar.zip\WINDOWS\TEMP\VILLA%20SAGRARIO%20NEGRAS%208.xls" TargetMode="External"/></Relationships>
</file>

<file path=xl/externalLinks/_rels/externalLink193.xml.rels><?xml version="1.0" encoding="UTF-8" standalone="yes"?>
<Relationships xmlns="http://schemas.openxmlformats.org/package/2006/relationships"><Relationship Id="rId1" Type="http://schemas.openxmlformats.org/officeDocument/2006/relationships/externalLinkPath" Target="file:///\\Equipo9\d\Documents%20and%20Settings\Juan%20Carlos%20Garc&#237;a\Mis%20documentos\PRESUPUESTOS\PRESUPUESTO%20PARA%20ROCHA.xls" TargetMode="External"/></Relationships>
</file>

<file path=xl/externalLinks/_rels/externalLink194.xml.rels><?xml version="1.0" encoding="UTF-8" standalone="yes"?>
<Relationships xmlns="http://schemas.openxmlformats.org/package/2006/relationships"><Relationship Id="rId1" Type="http://schemas.openxmlformats.org/officeDocument/2006/relationships/externalLinkPath" Target="file:///C:\AFE\Mining\Admin\Template%20Models\Blank%20270.xls" TargetMode="External"/></Relationships>
</file>

<file path=xl/externalLinks/_rels/externalLink195.xml.rels><?xml version="1.0" encoding="UTF-8" standalone="yes"?>
<Relationships xmlns="http://schemas.openxmlformats.org/package/2006/relationships"><Relationship Id="rId1" Type="http://schemas.openxmlformats.org/officeDocument/2006/relationships/externalLinkPath" Target="file:///\\Albeiro\unidad%20d\Documents%20and%20Settings\SANEAMBIENTE\GENERALES\MVMT\Dise&#241;o_ALL_AR_030328.xls" TargetMode="External"/></Relationships>
</file>

<file path=xl/externalLinks/_rels/externalLink196.xml.rels><?xml version="1.0" encoding="UTF-8" standalone="yes"?>
<Relationships xmlns="http://schemas.openxmlformats.org/package/2006/relationships"><Relationship Id="rId1" Type="http://schemas.openxmlformats.org/officeDocument/2006/relationships/externalLinkPath" Target="file:///\\marino\C\AMV-3005-2005\ADMON%20GRUPO%203%202004%20-2005\PRESUPUESTOS\Analisis%20de%20Precios%20Unitarios%20ASTRID.xls" TargetMode="External"/></Relationships>
</file>

<file path=xl/externalLinks/_rels/externalLink197.xml.rels><?xml version="1.0" encoding="UTF-8" standalone="yes"?>
<Relationships xmlns="http://schemas.openxmlformats.org/package/2006/relationships"><Relationship Id="rId1" Type="http://schemas.openxmlformats.org/officeDocument/2006/relationships/externalLinkPath" Target="file:///C:\Documents%20and%20Settings\usuario\Mis%20documentos\PERSONAL\PPTO\BASE%20PRESS\BASE%20PPTO%20VAUPES.xlsx" TargetMode="External"/></Relationships>
</file>

<file path=xl/externalLinks/_rels/externalLink198.xml.rels><?xml version="1.0" encoding="UTF-8" standalone="yes"?>
<Relationships xmlns="http://schemas.openxmlformats.org/package/2006/relationships"><Relationship Id="rId1" Type="http://schemas.openxmlformats.org/officeDocument/2006/relationships/externalLinkPath" Target="file:///C:\AFE\Documents%20and%20Settings\Kacero\Configuraci&#243;n%20local\Archivos%20temporales%20de%20Internet\OLK61\MIGUE\Flujo%20de%20Caja%20-%20Compras\FLUJO%2022222.xls" TargetMode="External"/></Relationships>
</file>

<file path=xl/externalLinks/_rels/externalLink199.xml.rels><?xml version="1.0" encoding="UTF-8" standalone="yes"?>
<Relationships xmlns="http://schemas.openxmlformats.org/package/2006/relationships"><Relationship Id="rId1" Type="http://schemas.openxmlformats.org/officeDocument/2006/relationships/externalLinkPath" Target="file:///\\Mapeco\mapeco_vol1.mapeco_ltda\USUARIOS\Licita\SUBTEC\CARMEN\TARIFA.xls" TargetMode="External"/></Relationships>
</file>

<file path=xl/externalLinks/_rels/externalLink200.xml.rels><?xml version="1.0" encoding="UTF-8" standalone="yes"?>
<Relationships xmlns="http://schemas.openxmlformats.org/package/2006/relationships"><Relationship Id="rId1" Type="http://schemas.openxmlformats.org/officeDocument/2006/relationships/externalLinkPath" Target="file:///\\Principal\cund%20grupo%201\TECNICO\INFORMES%20TRIMESTRALES\INFORME%20TRIMESTRAL%20OCTUBRE%20DE%202009\Documents%20and%20Settings\Administrador\Escritorio\JULIO%20SEPTIEMBRE\Documents%20and%20Settings\Compaq_Propietari" TargetMode="External"/></Relationships>
</file>

<file path=xl/externalLinks/_rels/externalLink201.xml.rels><?xml version="1.0" encoding="UTF-8" standalone="yes"?>
<Relationships xmlns="http://schemas.openxmlformats.org/package/2006/relationships"><Relationship Id="rId1" Type="http://schemas.openxmlformats.org/officeDocument/2006/relationships/externalLinkPath" Target="file:///A:\00-ACTUAL\0-Carrizal%202003\Presupuesto%20y%20A.P.U..xls" TargetMode="External"/></Relationships>
</file>

<file path=xl/externalLinks/_rels/externalLink202.xml.rels><?xml version="1.0" encoding="UTF-8" standalone="yes"?>
<Relationships xmlns="http://schemas.openxmlformats.org/package/2006/relationships"><Relationship Id="rId1" Type="http://schemas.openxmlformats.org/officeDocument/2006/relationships/externalLinkPath" Target="file:///C:\orlando\PROPUESTA%20PUENTE%20BOLIVAR%20MURO%20EN%20CONCRETO.xls" TargetMode="External"/></Relationships>
</file>

<file path=xl/externalLinks/_rels/externalLink203.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204.xml.rels><?xml version="1.0" encoding="UTF-8" standalone="yes"?>
<Relationships xmlns="http://schemas.openxmlformats.org/package/2006/relationships"><Relationship Id="rId1" Type="http://schemas.openxmlformats.org/officeDocument/2006/relationships/externalLinkPath" Target="file:///C:\Documents%20and%20Settings\afigueroa.CYT\Configuraci&#243;n%20local\Archivos%20temporales%20de%20Internet\Content.IE5\KD8PUB8J\ModPptoOperaEquiposVerEyC.xls" TargetMode="External"/></Relationships>
</file>

<file path=xl/externalLinks/_rels/externalLink205.xml.rels><?xml version="1.0" encoding="UTF-8" standalone="yes"?>
<Relationships xmlns="http://schemas.openxmlformats.org/package/2006/relationships"><Relationship Id="rId1" Type="http://schemas.openxmlformats.org/officeDocument/2006/relationships/externalLinkPath" Target="file:///\\Mapeco\mapeco_vol1.mapeco_ltda\USUARIOS\Licita\SUBTEC\Licitaciones\INVIAS\2002\SCV%2001%20a%2060\Informaci&#243;n%20contrato\16\SCV-037-200203142002101159\SCV-037-Base-Girardot-Bogot&#225;-PR52-PR111.xls" TargetMode="External"/></Relationships>
</file>

<file path=xl/externalLinks/_rels/externalLink206.xml.rels><?xml version="1.0" encoding="UTF-8" standalone="yes"?>
<Relationships xmlns="http://schemas.openxmlformats.org/package/2006/relationships"><Relationship Id="rId1" Type="http://schemas.openxmlformats.org/officeDocument/2006/relationships/externalLinkPath" Target="file:///G:\_Archivo%202008\Obras\Anganoy%20-%20Cra%2036B\Actas\Anganoy%20-%20actas.xls" TargetMode="External"/></Relationships>
</file>

<file path=xl/externalLinks/_rels/externalLink207.xml.rels><?xml version="1.0" encoding="UTF-8" standalone="yes"?>
<Relationships xmlns="http://schemas.openxmlformats.org/package/2006/relationships"><Relationship Id="rId1" Type="http://schemas.openxmlformats.org/officeDocument/2006/relationships/externalLinkPath" Target="file:///\\CC8DA74C\PRESUPUESTO%20ALCANTARILLADO%20SOPLAVIENTO.xls" TargetMode="External"/></Relationships>
</file>

<file path=xl/externalLinks/_rels/externalLink208.xml.rels><?xml version="1.0" encoding="UTF-8" standalone="yes"?>
<Relationships xmlns="http://schemas.openxmlformats.org/package/2006/relationships"><Relationship Id="rId1" Type="http://schemas.openxmlformats.org/officeDocument/2006/relationships/externalLinkPath" Target="https://d.docs.live.net/Trabajo/Universidad%20del%20Tolima/Universidad%20del%20Tolima%2030-10-2019/3.%20Requisitos%20Presupuestales/Consolidado/0.%20Consolidado%20Presupuesto.xlsx" TargetMode="External"/></Relationships>
</file>

<file path=xl/externalLinks/_rels/externalLink209.xml.rels><?xml version="1.0" encoding="UTF-8" standalone="yes"?>
<Relationships xmlns="http://schemas.openxmlformats.org/package/2006/relationships"><Relationship Id="rId1" Type="http://schemas.openxmlformats.org/officeDocument/2006/relationships/externalLinkPath" Target="file:///C:\Documentos\Trabajo\14.%20Universidad%20del%20Tolima\5.%20Contrato%20356\5.%20Entregables\H.%20Presupuesto%20de%20Obra\1.%20Presupuesto%20Detallado%20de%20Obra%20-%20APUs%20V_7.0.xlsx" TargetMode="External"/></Relationships>
</file>

<file path=xl/externalLinks/_rels/externalLink210.xml.rels><?xml version="1.0" encoding="UTF-8" standalone="yes"?>
<Relationships xmlns="http://schemas.openxmlformats.org/package/2006/relationships"><Relationship Id="rId1" Type="http://schemas.openxmlformats.org/officeDocument/2006/relationships/externalLinkPath" Target="file:///\\PACO\Doc.%20ASPIRE\ADMONVIAL%20H-V-05\PRESUPUESTOS\sector%203.XLS" TargetMode="External"/></Relationships>
</file>

<file path=xl/externalLinks/_rels/externalLink211.xml.rels><?xml version="1.0" encoding="UTF-8" standalone="yes"?>
<Relationships xmlns="http://schemas.openxmlformats.org/package/2006/relationships"><Relationship Id="rId1" Type="http://schemas.openxmlformats.org/officeDocument/2006/relationships/externalLinkPath" Target="file:///G:\Informacion\Downloads\PROCESOS%20DE%20CONTRATACION%202008\ACTAS%202008\ACTA%20PARCIAL%20CRISTIAN%20LONDO&#209;O\PARCIAL_N..V.xls" TargetMode="External"/></Relationships>
</file>

<file path=xl/externalLinks/_rels/externalLink212.xml.rels><?xml version="1.0" encoding="UTF-8" standalone="yes"?>
<Relationships xmlns="http://schemas.openxmlformats.org/package/2006/relationships"><Relationship Id="rId1" Type="http://schemas.openxmlformats.org/officeDocument/2006/relationships/externalLinkPath" Target="file:///C:\SECRETARIA%20DE%20PLANEACION%202014\PAVIMENTOS%20DPS\PAVIMENTO%20SAN%20LUIS%20JULIO2013\PRESUPUESTO%20VIA%20SAN%20LUIS%20JULIO%20-%20modificado.xlsx" TargetMode="External"/></Relationships>
</file>

<file path=xl/externalLinks/_rels/externalLink213.xml.rels><?xml version="1.0" encoding="UTF-8" standalone="yes"?>
<Relationships xmlns="http://schemas.openxmlformats.org/package/2006/relationships"><Relationship Id="rId1" Type="http://schemas.openxmlformats.org/officeDocument/2006/relationships/externalLinkPath" Target="file:///C:\Documents%20and%20Settings\jcampo\Local%20Settings\Temporary%20Internet%20Files\OLK34\portada%20nueva.xls" TargetMode="External"/></Relationships>
</file>

<file path=xl/externalLinks/_rels/externalLink214.xml.rels><?xml version="1.0" encoding="UTF-8" standalone="yes"?>
<Relationships xmlns="http://schemas.openxmlformats.org/package/2006/relationships"><Relationship Id="rId1" Type="http://schemas.openxmlformats.org/officeDocument/2006/relationships/externalLinkPath" Target="file:///C:\Users\Harold\Documents\DEVIMED\DEVIMED%202008\REVISION%20NUEVOS%20PRECIOS\Users\Subtecnica.PROCOPAL\Documents\MVM\DEVIMED%20S.A\San%20Vicente\HLOPEZA\GERONA\CANTIDADES%20REPOSICION\SUBCIRCUITO%207\REDES7.xls" TargetMode="External"/></Relationships>
</file>

<file path=xl/externalLinks/_rels/externalLink215.xml.rels><?xml version="1.0" encoding="UTF-8" standalone="yes"?>
<Relationships xmlns="http://schemas.openxmlformats.org/package/2006/relationships"><Relationship Id="rId1" Type="http://schemas.openxmlformats.org/officeDocument/2006/relationships/externalLinkPath" Target="file:///A:\Mis%20documentos\Monteria\Mis%20im&#225;genes\MSOFFICE\EXCEL\DEPORTE.XLS" TargetMode="External"/></Relationships>
</file>

<file path=xl/externalLinks/_rels/externalLink216.xml.rels><?xml version="1.0" encoding="UTF-8" standalone="yes"?>
<Relationships xmlns="http://schemas.openxmlformats.org/package/2006/relationships"><Relationship Id="rId1" Type="http://schemas.openxmlformats.org/officeDocument/2006/relationships/externalLinkPath" Target="file:///C:\Documents%20and%20Settings\PTilston\Local%20Settings\Temporary%20Internet%20Files\OLK335\ARC_MINE%20PLANNING\BUDGET%202006\BUDGET%20OCT02\Base%20Datos%20C_Andes%20Bug06%20OCT03%20(version%201).xls" TargetMode="External"/></Relationships>
</file>

<file path=xl/externalLinks/_rels/externalLink217.xml.rels><?xml version="1.0" encoding="UTF-8" standalone="yes"?>
<Relationships xmlns="http://schemas.openxmlformats.org/package/2006/relationships"><Relationship Id="rId1" Type="http://schemas.openxmlformats.org/officeDocument/2006/relationships/externalLinkPath" Target="file:///\\Vias\natalia\PC%20VIEJO\D\Richi\Negocios\Cesar%20Villegas\An&#225;lisisAPU.xls" TargetMode="External"/></Relationships>
</file>

<file path=xl/externalLinks/_rels/externalLink218.xml.rels><?xml version="1.0" encoding="UTF-8" standalone="yes"?>
<Relationships xmlns="http://schemas.openxmlformats.org/package/2006/relationships"><Relationship Id="rId1" Type="http://schemas.openxmlformats.org/officeDocument/2006/relationships/externalLinkPath" Target="file:///C:\VICPAR%20S.A%20%20VISTA%20HERMOSA\MEMORIA\Wilkerson\Documents\PETROMINERALES\MAPURO%201%20ST\ACTA\TRANSPORTE%20MATERIAL\MATERIAL%20DE%20RIO.xls" TargetMode="External"/></Relationships>
</file>

<file path=xl/externalLinks/_rels/externalLink219.xml.rels><?xml version="1.0" encoding="UTF-8" standalone="yes"?>
<Relationships xmlns="http://schemas.openxmlformats.org/package/2006/relationships"><Relationship Id="rId1" Type="http://schemas.openxmlformats.org/officeDocument/2006/relationships/externalLinkPath" Target="file:///C:\AFE\Documents%20and%20Settings\jgerard\Local%20Settings\Temporary%20Internet%20Files\OLK139\Truck%20&amp;%20Rail%205mtpa.xls" TargetMode="External"/></Relationships>
</file>

<file path=xl/externalLinks/_rels/externalLink220.xml.rels><?xml version="1.0" encoding="UTF-8" standalone="yes"?>
<Relationships xmlns="http://schemas.openxmlformats.org/package/2006/relationships"><Relationship Id="rId1" Type="http://schemas.openxmlformats.org/officeDocument/2006/relationships/externalLinkPath" Target="https://d.docs.live.net/AMV-02-BOL/EST.V&#205;A%20CRIT.TECNICO%20AMB-BOL-02/DICIEMBRE-2008/EST.V&#205;A%20CRITERIO%20TECNICO%2090BLB.xls" TargetMode="External"/></Relationships>
</file>

<file path=xl/externalLinks/_rels/externalLink221.xml.rels><?xml version="1.0" encoding="UTF-8" standalone="yes"?>
<Relationships xmlns="http://schemas.openxmlformats.org/package/2006/relationships"><Relationship Id="rId1" Type="http://schemas.openxmlformats.org/officeDocument/2006/relationships/externalLinkPath" Target="file:///C:\Mis%20Documentos\AMV-02-BOL\EST.V&#205;A%20CRITERIO%20TECNICO.xls" TargetMode="External"/></Relationships>
</file>

<file path=xl/externalLinks/_rels/externalLink222.xml.rels><?xml version="1.0" encoding="UTF-8" standalone="yes"?>
<Relationships xmlns="http://schemas.openxmlformats.org/package/2006/relationships"><Relationship Id="rId1" Type="http://schemas.openxmlformats.org/officeDocument/2006/relationships/externalLinkPath" Target="file:///\\MESING\Unidad%20C\00-2004\San%20Pedro\Lagunas\Linea%20de%20Impulsion.xls" TargetMode="External"/></Relationships>
</file>

<file path=xl/externalLinks/_rels/externalLink223.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224.xml.rels><?xml version="1.0" encoding="UTF-8" standalone="yes"?>
<Relationships xmlns="http://schemas.openxmlformats.org/package/2006/relationships"><Relationship Id="rId1" Type="http://schemas.openxmlformats.org/officeDocument/2006/relationships/externalLinkPath" Target="file:///\\Servidor\c\Mis%20documentos\presupuesto.xls" TargetMode="External"/></Relationships>
</file>

<file path=xl/externalLinks/_rels/externalLink225.xml.rels><?xml version="1.0" encoding="UTF-8" standalone="yes"?>
<Relationships xmlns="http://schemas.openxmlformats.org/package/2006/relationships"><Relationship Id="rId1" Type="http://schemas.openxmlformats.org/officeDocument/2006/relationships/externalLinkPath" Target="file:///C:\Users\aescorcia\Desktop\APU\APU%202011\APU%20CON%20PARTICULARES%20OPA.xlsx" TargetMode="External"/></Relationships>
</file>

<file path=xl/externalLinks/_rels/externalLink226.xml.rels><?xml version="1.0" encoding="UTF-8" standalone="yes"?>
<Relationships xmlns="http://schemas.openxmlformats.org/package/2006/relationships"><Relationship Id="rId1" Type="http://schemas.openxmlformats.org/officeDocument/2006/relationships/externalLinkPath" Target="file:///\\Yolanda\compartida\PRES_MUNDO%20BOLIVARIANO_LINAv-20.xls" TargetMode="External"/></Relationships>
</file>

<file path=xl/externalLinks/_rels/externalLink227.xml.rels><?xml version="1.0" encoding="UTF-8" standalone="yes"?>
<Relationships xmlns="http://schemas.openxmlformats.org/package/2006/relationships"><Relationship Id="rId1" Type="http://schemas.openxmlformats.org/officeDocument/2006/relationships/externalLinkPath" Target="file:///C:\VICPAR%20S.A%20%20VISTA%20HERMOSA\MEMORIA\Wilkerson\Documents\NEXEN\GUAINI\CANTIDAD%20DE%20OBRA%20EJECUTADA%20GUAINI%20ADICIONAL\actas\Acta%20de%20cobro%20N%204%20wm.xls" TargetMode="External"/></Relationships>
</file>

<file path=xl/externalLinks/_rels/externalLink228.xml.rels><?xml version="1.0" encoding="UTF-8" standalone="yes"?>
<Relationships xmlns="http://schemas.openxmlformats.org/package/2006/relationships"><Relationship Id="rId1" Type="http://schemas.openxmlformats.org/officeDocument/2006/relationships/externalLinkPath" Target="file:///\\E0992774a\PRECIOS\Constancita\HOJA%20DIARIA\HD%202003\Hoja%20Diaria%20Nueva.xls" TargetMode="External"/></Relationships>
</file>

<file path=xl/externalLinks/_rels/externalLink229.xml.rels><?xml version="1.0" encoding="UTF-8" standalone="yes"?>
<Relationships xmlns="http://schemas.openxmlformats.org/package/2006/relationships"><Relationship Id="rId1" Type="http://schemas.openxmlformats.org/officeDocument/2006/relationships/externalLinkPath" Target="https://d.docs.live.net/Trabajo/Universidad%20del%20Tolima/Universidad%20del%20Tolima%2030-10-2019/3.%20Requisitos%20Presupuestales/Consolidado/3.%20Memoria%20Cantidades%20de%20Obra%20v-1.xlsx" TargetMode="External"/></Relationships>
</file>

<file path=xl/externalLinks/_rels/externalLink230.xml.rels><?xml version="1.0" encoding="UTF-8" standalone="yes"?>
<Relationships xmlns="http://schemas.openxmlformats.org/package/2006/relationships"><Relationship Id="rId1" Type="http://schemas.openxmlformats.org/officeDocument/2006/relationships/externalLinkPath" Target="file:///C:\Documents%20and%20Settings\jmeneses\Configuraci&#243;n%20local\Archivos%20temporales%20de%20Internet\OLK27\Fuel%20Cupo%20LJP.xls" TargetMode="External"/></Relationships>
</file>

<file path=xl/externalLinks/_rels/externalLink231.xml.rels><?xml version="1.0" encoding="UTF-8" standalone="yes"?>
<Relationships xmlns="http://schemas.openxmlformats.org/package/2006/relationships"><Relationship Id="rId1" Type="http://schemas.openxmlformats.org/officeDocument/2006/relationships/externalLinkPath" Target="file:///C:\AFE\Corporate\Finance&amp;Admin\Botica\Annual%20Accounts\June%2000\Sponsors%20TB%20(BS)%20June%202000.xls" TargetMode="External"/></Relationships>
</file>

<file path=xl/externalLinks/_rels/externalLink232.xml.rels><?xml version="1.0" encoding="UTF-8" standalone="yes"?>
<Relationships xmlns="http://schemas.openxmlformats.org/package/2006/relationships"><Relationship Id="rId1" Type="http://schemas.openxmlformats.org/officeDocument/2006/relationships/externalLinkPath" Target="file:///C:\AFE\Corporate\Annual%20Reports\Annual%20Report%202000\MMH%20Consolidated%20TB.xls" TargetMode="External"/></Relationships>
</file>

<file path=xl/externalLinks/_rels/externalLink233.xml.rels><?xml version="1.0" encoding="UTF-8" standalone="yes"?>
<Relationships xmlns="http://schemas.openxmlformats.org/package/2006/relationships"><Relationship Id="rId1" Type="http://schemas.openxmlformats.org/officeDocument/2006/relationships/externalLinkPath" Target="file:///\\Servidor\Usuarios\Ingeniero\emartinez\medidores%20SANTA%20CECILIA.xls" TargetMode="External"/></Relationships>
</file>

<file path=xl/externalLinks/_rels/externalLink234.xml.rels><?xml version="1.0" encoding="UTF-8" standalone="yes"?>
<Relationships xmlns="http://schemas.openxmlformats.org/package/2006/relationships"><Relationship Id="rId1" Type="http://schemas.openxmlformats.org/officeDocument/2006/relationships/externalLinkPath" Target="file:///\\192.168.10.7\Tecnica\Tecnica\ECBOYACAGDPMA\ARAPOY\INGDIEG\PRESUP\PRESUPUESTOS%20FINAL\Presupuesto%20General-V.11.xls" TargetMode="External"/></Relationships>
</file>

<file path=xl/externalLinks/_rels/externalLink235.xml.rels><?xml version="1.0" encoding="UTF-8" standalone="yes"?>
<Relationships xmlns="http://schemas.openxmlformats.org/package/2006/relationships"><Relationship Id="rId1" Type="http://schemas.openxmlformats.org/officeDocument/2006/relationships/externalLinkPath" Target="file:///K:\NARV\PTO_VA-CH-E\ACTA%20DEFINITIVA\Mis%20archivos%20recibidos\CHIGUIRO\ACTAS%20CHIGUIRO%20ESTE%20J%20J\Documents%20and%20Settings\TOSHIBA\My%20Documents\OMAR%20CADENAS\HOCOL\Contrato%20C3%200209\actas\025%20Acta%2025\Act" TargetMode="External"/></Relationships>
</file>

<file path=xl/externalLinks/_rels/externalLink236.xml.rels><?xml version="1.0" encoding="UTF-8" standalone="yes"?>
<Relationships xmlns="http://schemas.openxmlformats.org/package/2006/relationships"><Relationship Id="rId1" Type="http://schemas.openxmlformats.org/officeDocument/2006/relationships/externalLinkPath" Target="file:///A:\Mis%20documentos\Monteria\Mis%20im&#225;genes\EXCEL\CONTRATO\ALCASAN1.XLS" TargetMode="External"/></Relationships>
</file>

<file path=xl/externalLinks/_rels/externalLink237.xml.rels><?xml version="1.0" encoding="UTF-8" standalone="yes"?>
<Relationships xmlns="http://schemas.openxmlformats.org/package/2006/relationships"><Relationship Id="rId1" Type="http://schemas.openxmlformats.org/officeDocument/2006/relationships/externalLinkPath" Target="file:///H:\Users\mac\Library\Mail%20Downloads\C\Users\mac\Library\Mail%20Downloads\I\Documents%20and%20Settings\Administrador\Configuraci&#243;n%20local\Archivos%20temporales%20de%20Internet\OLK1DD\Analisis%20Unitarios%201EL%20PEDREGAL.XLS" TargetMode="External"/></Relationships>
</file>

<file path=xl/externalLinks/_rels/externalLink238.xml.rels><?xml version="1.0" encoding="UTF-8" standalone="yes"?>
<Relationships xmlns="http://schemas.openxmlformats.org/package/2006/relationships"><Relationship Id="rId1" Type="http://schemas.openxmlformats.org/officeDocument/2006/relationships/externalLinkPath" Target="file:///C:\AFE\Documents%20and%20Settings\jcampo\Configuraci&#243;n%20local\Archivos%20temporales%20de%20Internet\OLK43\Flujo%20de%20caja2%20(3).xls" TargetMode="External"/></Relationships>
</file>

<file path=xl/externalLinks/_rels/externalLink239.xml.rels><?xml version="1.0" encoding="UTF-8" standalone="yes"?>
<Relationships xmlns="http://schemas.openxmlformats.org/package/2006/relationships"><Relationship Id="rId1" Type="http://schemas.openxmlformats.org/officeDocument/2006/relationships/externalLinkPath" Target="file:///C:\AFE\Nueva%20carpeta\LOM%20Calagua\FORECAST\Marzo03--06\Documents%20and%20Settings\Alfonso%20Lopez\Mis%20documentos\LA%20JAGUA\TEMPO\Alfonso\BUGJET_2005%20LJ%20REV%20ABRIL.xls" TargetMode="External"/></Relationships>
</file>

<file path=xl/externalLinks/_rels/externalLink240.xml.rels><?xml version="1.0" encoding="UTF-8" standalone="yes"?>
<Relationships xmlns="http://schemas.openxmlformats.org/package/2006/relationships"><Relationship Id="rId1" Type="http://schemas.openxmlformats.org/officeDocument/2006/relationships/externalLinkPath" Target="file:///E:\Archivos%20de%20Dise&#241;o%20Acero\19-01Conexion%20corte%20excentrica%20y%20tensi&#243;n%20(I-I).xls" TargetMode="External"/></Relationships>
</file>

<file path=xl/externalLinks/_rels/externalLink241.xml.rels><?xml version="1.0" encoding="UTF-8" standalone="yes"?>
<Relationships xmlns="http://schemas.openxmlformats.org/package/2006/relationships"><Relationship Id="rId1" Type="http://schemas.openxmlformats.org/officeDocument/2006/relationships/externalLinkPath" Target="file:///\\Sgc\sgc\Mis%20documentos\PBC%20SEMANA%2010.xls" TargetMode="External"/></Relationships>
</file>

<file path=xl/externalLinks/_rels/externalLink242.xml.rels><?xml version="1.0" encoding="UTF-8" standalone="yes"?>
<Relationships xmlns="http://schemas.openxmlformats.org/package/2006/relationships"><Relationship Id="rId1" Type="http://schemas.openxmlformats.org/officeDocument/2006/relationships/externalLinkPath" Target="file:///A:\Mis%20documentos\Monteria\PROP%20PARAISO%20orig.xls" TargetMode="External"/></Relationships>
</file>

<file path=xl/externalLinks/_rels/externalLink243.xml.rels><?xml version="1.0" encoding="UTF-8" standalone="yes"?>
<Relationships xmlns="http://schemas.openxmlformats.org/package/2006/relationships"><Relationship Id="rId1" Type="http://schemas.openxmlformats.org/officeDocument/2006/relationships/externalLinkPath" Target="file:///\\A_produccion\1991_ituvia\Tecnica\Cotizaciones\APU%20PREFABRICADOS\Precios%20Materia%20Prima%20ceno%20y%20%20FERRASA%20a%20Marzo%2013%202003.xls" TargetMode="External"/></Relationships>
</file>

<file path=xl/externalLinks/_rels/externalLink244.xml.rels><?xml version="1.0" encoding="UTF-8" standalone="yes"?>
<Relationships xmlns="http://schemas.openxmlformats.org/package/2006/relationships"><Relationship Id="rId1" Type="http://schemas.openxmlformats.org/officeDocument/2006/relationships/externalLinkPath" Target="file:///C:\Documents%20and%20Settings\dbowden\My%20Documents\Prodeco%20Wk%20File\Budget%20and%20Finance\2008%20Budget\Models\20070920%20Prodeco%20La%20Jagua%20Valuation%20Model%20v4.xls" TargetMode="External"/></Relationships>
</file>

<file path=xl/externalLinks/_rels/externalLink245.xml.rels><?xml version="1.0" encoding="UTF-8" standalone="yes"?>
<Relationships xmlns="http://schemas.openxmlformats.org/package/2006/relationships"><Relationship Id="rId1" Type="http://schemas.openxmlformats.org/officeDocument/2006/relationships/externalLinkPath" Target="file:///E:\PRODECO\CF%20sep17-06.xls" TargetMode="External"/></Relationships>
</file>

<file path=xl/externalLinks/_rels/externalLink246.xml.rels><?xml version="1.0" encoding="UTF-8" standalone="yes"?>
<Relationships xmlns="http://schemas.openxmlformats.org/package/2006/relationships"><Relationship Id="rId1" Type="http://schemas.openxmlformats.org/officeDocument/2006/relationships/externalLinkPath" Target="file:///C:\AFE\DOCUME~1\LDIEPPA\LOCALS~1\Temp\notes5D4CD5\FOrmato%20nec%20entto%202007.xls" TargetMode="External"/></Relationships>
</file>

<file path=xl/externalLinks/_rels/externalLink247.xml.rels><?xml version="1.0" encoding="UTF-8" standalone="yes"?>
<Relationships xmlns="http://schemas.openxmlformats.org/package/2006/relationships"><Relationship Id="rId1" Type="http://schemas.openxmlformats.org/officeDocument/2006/relationships/externalLinkPath" Target="file:///C:\Documents%20and%20Settings\Kacero\Configuraci&#243;n%20local\Archivos%20temporales%20de%20Internet\OLK61\MIGUE\Flujo%20de%20Caja%20-%20Compras\FLUJO%2022222.xls" TargetMode="External"/></Relationships>
</file>

<file path=xl/externalLinks/_rels/externalLink248.xml.rels><?xml version="1.0" encoding="UTF-8" standalone="yes"?>
<Relationships xmlns="http://schemas.openxmlformats.org/package/2006/relationships"><Relationship Id="rId1" Type="http://schemas.openxmlformats.org/officeDocument/2006/relationships/externalLinkPath" Target="file:///C:\Users\Lenovo\Dropbox\DIRHOL\AIM%20TODOS\REVISI&#211;N%20PROYECTOS\0.%20ESTRUCTURACI&#211;N%20PROYECTOS_2016-2017\V&#205;A%20ZURIA\ACUERDO%2038%20SGR\file:\Do\03_h&#233;ctor%20ed\H&#201;CTOR%20EDUARDO%20ROJAS%20M\San%20Antonio\FINAL\Total\ALC%20SANITARIO.xls" TargetMode="External"/></Relationships>
</file>

<file path=xl/externalLinks/_rels/externalLink249.xml.rels><?xml version="1.0" encoding="UTF-8" standalone="yes"?>
<Relationships xmlns="http://schemas.openxmlformats.org/package/2006/relationships"><Relationship Id="rId1" Type="http://schemas.openxmlformats.org/officeDocument/2006/relationships/externalLinkPath" Target="file:///\\E0992774a\PRECIOS\MERYVENT\ZZZ.MERCA.GQ\MERCADEO\POLITICA%20DE%20PRECIOS\PRECIOS%20MARZO%202003\precios2002.XLS" TargetMode="External"/></Relationships>
</file>

<file path=xl/externalLinks/_rels/externalLink250.xml.rels><?xml version="1.0" encoding="UTF-8" standalone="yes"?>
<Relationships xmlns="http://schemas.openxmlformats.org/package/2006/relationships"><Relationship Id="rId1" Type="http://schemas.openxmlformats.org/officeDocument/2006/relationships/externalLinkPath" Target="C://Users/Public/Documents/PTAR%20LA%20MARIA/ACTAS/ACTAS%20PTAR%20LA%20MARIA.xlsx" TargetMode="External"/></Relationships>
</file>

<file path=xl/externalLinks/_rels/externalLink251.xml.rels><?xml version="1.0" encoding="UTF-8" standalone="yes"?>
<Relationships xmlns="http://schemas.openxmlformats.org/package/2006/relationships"><Relationship Id="rId1" Type="http://schemas.openxmlformats.org/officeDocument/2006/relationships/externalLinkPath" Target="file:///C:\AFE\unzipped\ULANVA~6\ULAN%20valuation%20(3%20Nov%2000).xls" TargetMode="External"/></Relationships>
</file>

<file path=xl/externalLinks/_rels/externalLink252.xml.rels><?xml version="1.0" encoding="UTF-8" standalone="yes"?>
<Relationships xmlns="http://schemas.openxmlformats.org/package/2006/relationships"><Relationship Id="rId1" Type="http://schemas.openxmlformats.org/officeDocument/2006/relationships/externalLinkPath" Target="file:///C:\AFE\Corporate%20Finance\Projects\MINARA\Models\2007\MM%20LOM%20v2.56%20(180907)_GIAG%20Aug07%20forecast.xls" TargetMode="External"/></Relationships>
</file>

<file path=xl/externalLinks/_rels/externalLink253.xml.rels><?xml version="1.0" encoding="UTF-8" standalone="yes"?>
<Relationships xmlns="http://schemas.openxmlformats.org/package/2006/relationships"><Relationship Id="rId1" Type="http://schemas.openxmlformats.org/officeDocument/2006/relationships/externalLinkPath" Target="file:///C:\AFE\Data\capital\ARRIENDO%20PRODECO.xls" TargetMode="External"/></Relationships>
</file>

<file path=xl/externalLinks/_rels/externalLink254.xml.rels><?xml version="1.0" encoding="UTF-8" standalone="yes"?>
<Relationships xmlns="http://schemas.openxmlformats.org/package/2006/relationships"><Relationship Id="rId1" Type="http://schemas.openxmlformats.org/officeDocument/2006/relationships/externalLinkPath" Target="file:///J:\CTO%20641%20UT%20MAS\MODIFICACIONES\ACTA%201.xls" TargetMode="External"/></Relationships>
</file>

<file path=xl/externalLinks/_rels/externalLink255.xml.rels><?xml version="1.0" encoding="UTF-8" standalone="yes"?>
<Relationships xmlns="http://schemas.openxmlformats.org/package/2006/relationships"><Relationship Id="rId1" Type="http://schemas.openxmlformats.org/officeDocument/2006/relationships/externalLinkPath" Target="file:///C:\VICPAR%20S.A%20%20VISTA%20HERMOSA\MEMORIA\Users\vicar\AppData\Local\Temp\Rar$DI06.450\EGC\141-IM-03_25-JUL-05\Cap%204_Informe_de_Construccion.xls" TargetMode="External"/></Relationships>
</file>

<file path=xl/externalLinks/_rels/externalLink256.xml.rels><?xml version="1.0" encoding="UTF-8" standalone="yes"?>
<Relationships xmlns="http://schemas.openxmlformats.org/package/2006/relationships"><Relationship Id="rId1" Type="http://schemas.openxmlformats.org/officeDocument/2006/relationships/externalLinkPath" Target="file:///C:\AFE\Budgets\Budget%202006\Returned%20Spreadsheets\CapitalBudget6MthsToDec05.xls" TargetMode="External"/></Relationships>
</file>

<file path=xl/externalLinks/_rels/externalLink257.xml.rels><?xml version="1.0" encoding="UTF-8" standalone="yes"?>
<Relationships xmlns="http://schemas.openxmlformats.org/package/2006/relationships"><Relationship Id="rId1" Type="http://schemas.openxmlformats.org/officeDocument/2006/relationships/externalLinkPath" Target="file:///C:\MONO\Documentos\Consultorias\Presupuestos%20Basicos\Presupuesto%20Amparo%20-%20Portal\Electricas\APUS%20Y%20PRESUPUESTO%20REDES%20ELECTRICAS%20AMPARO%20GALLO.xlk" TargetMode="External"/></Relationships>
</file>

<file path=xl/externalLinks/_rels/externalLink258.xml.rels><?xml version="1.0" encoding="UTF-8" standalone="yes"?>
<Relationships xmlns="http://schemas.openxmlformats.org/package/2006/relationships"><Relationship Id="rId1" Type="http://schemas.openxmlformats.org/officeDocument/2006/relationships/externalLinkPath" Target="file:///C:\AFE\Corporate\Finance&amp;Admin\Botica\Ex%20Robo\Steve%20Robinson\A%20backup%20disk\Management%20tools\Business%20frameworks\A%20framework%20for%20business%20analysis.xls" TargetMode="External"/></Relationships>
</file>

<file path=xl/externalLinks/_rels/externalLink259.xml.rels><?xml version="1.0" encoding="UTF-8" standalone="yes"?>
<Relationships xmlns="http://schemas.openxmlformats.org/package/2006/relationships"><Relationship Id="rId1" Type="http://schemas.openxmlformats.org/officeDocument/2006/relationships/externalLinkPath" Target="file:///A:\PRES%20IGLESIA%20JAIRO.xls" TargetMode="External"/></Relationships>
</file>

<file path=xl/externalLinks/_rels/externalLink260.xml.rels><?xml version="1.0" encoding="UTF-8" standalone="yes"?>
<Relationships xmlns="http://schemas.openxmlformats.org/package/2006/relationships"><Relationship Id="rId1" Type="http://schemas.openxmlformats.org/officeDocument/2006/relationships/externalLinkPath" Target="file:///C:\Documents%20and%20Settings\ptilston\Local%20Settings\Temporary%20Internet%20Files\OLKE6\johnny\2297_Opt46_LaJagFleet_ver01-%20ADJUSTED%20SCHED.xls" TargetMode="External"/></Relationships>
</file>

<file path=xl/externalLinks/_rels/externalLink261.xml.rels><?xml version="1.0" encoding="UTF-8" standalone="yes"?>
<Relationships xmlns="http://schemas.openxmlformats.org/package/2006/relationships"><Relationship Id="rId1" Type="http://schemas.openxmlformats.org/officeDocument/2006/relationships/externalLinkPath" Target="file:///C:\Users\milenacastanocifuentes\Desktop\japarra\AREA\Calle4sur\dise&#241;os\SIMULACI&#211;NEDIFICIO.ok.xls" TargetMode="External"/></Relationships>
</file>

<file path=xl/externalLinks/_rels/externalLink262.xml.rels><?xml version="1.0" encoding="UTF-8" standalone="yes"?>
<Relationships xmlns="http://schemas.openxmlformats.org/package/2006/relationships"><Relationship Id="rId1" Type="http://schemas.openxmlformats.org/officeDocument/2006/relationships/externalLinkPath" Target="file:///C:\Users\Harold\Documents\DEVIMED\DEVIMED%202008\REVISION%20NUEVOS%20PRECIOS\Users\Subtecnica.PROCOPAL\Documents\MVM\DEVIMED%20S.A\PAVICOL\MSOFFICE\LICITAR\analisis%20del%20AIU\AIU.xls" TargetMode="External"/></Relationships>
</file>

<file path=xl/externalLinks/_rels/externalLink263.xml.rels><?xml version="1.0" encoding="UTF-8" standalone="yes"?>
<Relationships xmlns="http://schemas.openxmlformats.org/package/2006/relationships"><Relationship Id="rId1" Type="http://schemas.openxmlformats.org/officeDocument/2006/relationships/externalLinkPath" Target="file:///\\Yamil\c%20-%20yamil\Documents%20and%20Settings\Yamil%20Sabbagh\Configuraci&#243;n%20local\Temp\Directorio%20temporal%205%20para%20sergio%20bar.zip\Mis%20documentos\ACTAS\ACTA%2013\SAN%20BASILIO%20NEGRAS.XLS" TargetMode="External"/></Relationships>
</file>

<file path=xl/externalLinks/_rels/externalLink264.xml.rels><?xml version="1.0" encoding="UTF-8" standalone="yes"?>
<Relationships xmlns="http://schemas.openxmlformats.org/package/2006/relationships"><Relationship Id="rId1" Type="http://schemas.openxmlformats.org/officeDocument/2006/relationships/externalLinkPath" Target="file:///A:\RESUMEN.xls" TargetMode="External"/></Relationships>
</file>

<file path=xl/externalLinks/_rels/externalLink265.xml.rels><?xml version="1.0" encoding="UTF-8" standalone="yes"?>
<Relationships xmlns="http://schemas.openxmlformats.org/package/2006/relationships"><Relationship Id="rId1" Type="http://schemas.openxmlformats.org/officeDocument/2006/relationships/externalLinkPath" Target="file:///C:\Users\Cristhian\Downloads\PRECIOS%20UNITARIOS%202017%20PUBLICAR.xlsx" TargetMode="External"/></Relationships>
</file>

<file path=xl/externalLinks/_rels/externalLink266.xml.rels><?xml version="1.0" encoding="UTF-8" standalone="yes"?>
<Relationships xmlns="http://schemas.openxmlformats.org/package/2006/relationships"><Relationship Id="rId1" Type="http://schemas.openxmlformats.org/officeDocument/2006/relationships/externalLinkPath" Target="/Users/USUARIO/Downloads/Sin%20t&#237;tuloVolumes/LEGUIZ/Sin%20t&#237;tuloUsers/usuario/Documents/Armando%202011/Consultoria/Cofinanciacion/FICHAS%20Y%20FORMATOS/UNITARIOS%20GENERALES.xls" TargetMode="External"/></Relationships>
</file>

<file path=xl/externalLinks/_rels/externalLink267.xml.rels><?xml version="1.0" encoding="UTF-8" standalone="yes"?>
<Relationships xmlns="http://schemas.openxmlformats.org/package/2006/relationships"><Relationship Id="rId1" Type="http://schemas.openxmlformats.org/officeDocument/2006/relationships/externalLinkPath" Target="file:///C:\AFE\WINNT\Temporary%20Internet%20Files\OLK3\ANO%20TB-BS%20Dec%202000.xls" TargetMode="External"/></Relationships>
</file>

<file path=xl/externalLinks/_rels/externalLink268.xml.rels><?xml version="1.0" encoding="UTF-8" standalone="yes"?>
<Relationships xmlns="http://schemas.openxmlformats.org/package/2006/relationships"><Relationship Id="rId1" Type="http://schemas.openxmlformats.org/officeDocument/2006/relationships/externalLinkPath" Target="file:///C:\Users\USER\Downloads\F-MGP-01%20Ficha%20de%20Presentacion%20de%20Proyectos%20V9.xlsx" TargetMode="External"/></Relationships>
</file>

<file path=xl/externalLinks/_rels/externalLink269.xml.rels><?xml version="1.0" encoding="UTF-8" standalone="yes"?>
<Relationships xmlns="http://schemas.openxmlformats.org/package/2006/relationships"><Relationship Id="rId1" Type="http://schemas.openxmlformats.org/officeDocument/2006/relationships/externalLinkPath" Target="file:///\\Ambiental\D\ALO\Palos%20Verdes\CERRO%20MATOSO\Presupuesto\Presupuesto%20Definitivo.xls" TargetMode="External"/></Relationships>
</file>

<file path=xl/externalLinks/_rels/externalLink270.xml.rels><?xml version="1.0" encoding="UTF-8" standalone="yes"?>
<Relationships xmlns="http://schemas.openxmlformats.org/package/2006/relationships"><Relationship Id="rId1" Type="http://schemas.openxmlformats.org/officeDocument/2006/relationships/externalLinkPath" Target="file:///\\HP16768160492\Jairo%20Q\CERRO%20MATOSO%20SACRIFICIO\Copia%20de%20presupuesto%20final.xls" TargetMode="External"/></Relationships>
</file>

<file path=xl/externalLinks/_rels/externalLink271.xml.rels><?xml version="1.0" encoding="UTF-8" standalone="yes"?>
<Relationships xmlns="http://schemas.openxmlformats.org/package/2006/relationships"><Relationship Id="rId1" Type="http://schemas.openxmlformats.org/officeDocument/2006/relationships/externalLinkPath" Target="file:///G:\_OBRAS%20FIP\Nuevos-Riegos\Caicedo-C4-5-k16-17-riego.xls" TargetMode="External"/></Relationships>
</file>

<file path=xl/externalLinks/_rels/externalLink272.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273.xml.rels><?xml version="1.0" encoding="UTF-8" standalone="yes"?>
<Relationships xmlns="http://schemas.openxmlformats.org/package/2006/relationships"><Relationship Id="rId1" Type="http://schemas.openxmlformats.org/officeDocument/2006/relationships/externalLinkPath" Target="file:///C:\Users\lfuentes\Documents\OBRAS%20CIVILES%20PRODECO%202004\TREN\VIA%20MULAS%20PLJ\Version%20140109%20-%20Copy\Resumen%20costos%20acceso%20mulas%20y%20bascula%20para%20mulas%20provenientes%20de%20CDJ%20150109.xls" TargetMode="External"/></Relationships>
</file>

<file path=xl/externalLinks/_rels/externalLink274.xml.rels><?xml version="1.0" encoding="UTF-8" standalone="yes"?>
<Relationships xmlns="http://schemas.openxmlformats.org/package/2006/relationships"><Relationship Id="rId1" Type="http://schemas.openxmlformats.org/officeDocument/2006/relationships/externalLinkPath" Target="http://www.contratos.gov.co/Documents%20and%20Settings/yguerrero/Configuraci&#243;n%20local/Temp/admon%20Vial%20henry/henry/Propuestas/invias/RCAS-007-2002/precios%20unitarios%20caranal.xls" TargetMode="External"/></Relationships>
</file>

<file path=xl/externalLinks/_rels/externalLink275.xml.rels><?xml version="1.0" encoding="UTF-8" standalone="yes"?>
<Relationships xmlns="http://schemas.openxmlformats.org/package/2006/relationships"><Relationship Id="rId1" Type="http://schemas.openxmlformats.org/officeDocument/2006/relationships/externalLinkPath" Target="file:///K:\NARV\PTO_VA-CH-E\ACTA%20DEFINITIVA\Mis%20archivos%20recibidos\CHIGUIRO\ACTAS%20CHIGUIRO%20ESTE%20J%20J\acta%20NOV-02.xls" TargetMode="External"/></Relationships>
</file>

<file path=xl/externalLinks/_rels/externalLink276.xml.rels><?xml version="1.0" encoding="UTF-8" standalone="yes"?>
<Relationships xmlns="http://schemas.openxmlformats.org/package/2006/relationships"><Relationship Id="rId1" Type="http://schemas.openxmlformats.org/officeDocument/2006/relationships/externalLinkPath" Target="file:///C:\Users\milenacastanocifuentes\Desktop\mbedoya\ComTotal\Documents%20and%20Settings\Presupuesto\Escritorio\unitarios%20general\APU%20VERSI&#211;N%20DEFINITIVA%20sep.xlsx" TargetMode="External"/></Relationships>
</file>

<file path=xl/externalLinks/_rels/externalLink277.xml.rels><?xml version="1.0" encoding="UTF-8" standalone="yes"?>
<Relationships xmlns="http://schemas.openxmlformats.org/package/2006/relationships"><Relationship Id="rId1" Type="http://schemas.openxmlformats.org/officeDocument/2006/relationships/externalLinkPath" Target="F://Users/yulia_000/Desktop/PPTO%20COLISEO%20ALMENDROS%2021-04-14.xlsx" TargetMode="External"/></Relationships>
</file>

<file path=xl/externalLinks/_rels/externalLink278.xml.rels><?xml version="1.0" encoding="UTF-8" standalone="yes"?>
<Relationships xmlns="http://schemas.openxmlformats.org/package/2006/relationships"><Relationship Id="rId1" Type="http://schemas.openxmlformats.org/officeDocument/2006/relationships/externalLinkPath" Target="F://Users/USER/AppData/Local/Microsoft/Windows/Temporary%20Internet%20Files/Content.IE5/30SIBWQP/APUs%20PPTO%20LETICIA%20ARANGO.xlsx" TargetMode="External"/></Relationships>
</file>

<file path=xl/externalLinks/_rels/externalLink279.xml.rels><?xml version="1.0" encoding="UTF-8" standalone="yes"?>
<Relationships xmlns="http://schemas.openxmlformats.org/package/2006/relationships"><Relationship Id="rId1" Type="http://schemas.openxmlformats.org/officeDocument/2006/relationships/externalLinkPath" Target="file:///C:\Users\yuran\Downloads\Presupuesto_750%20_Baja_Suelo%20AB%20actualizado%202015%20con%20ICCP.xlsx" TargetMode="External"/></Relationships>
</file>

<file path=xl/externalLinks/_rels/externalLink280.xml.rels><?xml version="1.0" encoding="UTF-8" standalone="yes"?>
<Relationships xmlns="http://schemas.openxmlformats.org/package/2006/relationships"><Relationship Id="rId1" Type="http://schemas.openxmlformats.org/officeDocument/2006/relationships/externalLinkPath" Target="file:///C:\Users\milenacastanocifuentes\Desktop\japarra\AREA\Calle4sur\dise&#241;os\WINDOWS\TEMP\330-001-02%20-%20Etapa%201%20-%20Tipo%20A.xls" TargetMode="External"/></Relationships>
</file>

<file path=xl/externalLinks/_rels/externalLink281.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282.xml.rels><?xml version="1.0" encoding="UTF-8" standalone="yes"?>
<Relationships xmlns="http://schemas.openxmlformats.org/package/2006/relationships"><Relationship Id="rId1" Type="http://schemas.openxmlformats.org/officeDocument/2006/relationships/externalLinkPath" Target="file:///G:\Informacion\Downloads\0%20-%20Contratos\Canales\2%20-%20Precontractual\0-Valencia\Terminal\TERMINAL%20VALENCIA\ASPECTOS%20TECNICOS\AN.PREC.TERM.FICHAS.xls" TargetMode="External"/></Relationships>
</file>

<file path=xl/externalLinks/_rels/externalLink283.xml.rels><?xml version="1.0" encoding="UTF-8" standalone="yes"?>
<Relationships xmlns="http://schemas.openxmlformats.org/package/2006/relationships"><Relationship Id="rId1" Type="http://schemas.openxmlformats.org/officeDocument/2006/relationships/externalLinkPath" Target="file:///C:\Users\Gian%20Carlos\Documents\Puente%20el%20Embrujo\Documents%20and%20Settings\dbowden\Local%20Settings\Temporary%20Internet%20Files\OLKA0\Flujo-07-11%20(Operacion%20Calenturitas)-VALORACION(2).xls" TargetMode="External"/></Relationships>
</file>

<file path=xl/externalLinks/_rels/externalLink284.xml.rels><?xml version="1.0" encoding="UTF-8" standalone="yes"?>
<Relationships xmlns="http://schemas.openxmlformats.org/package/2006/relationships"><Relationship Id="rId1" Type="http://schemas.openxmlformats.org/officeDocument/2006/relationships/externalLinkPath" Target="file:///\\COSRVMYR01\Tecnica\Tecnica\ECBOYACAGDPMA\ARAPOY\INGDIEG\PRESUP\PRESUPUESTOS%20FINAL\Presupuesto%20General-V.7-.xls" TargetMode="External"/></Relationships>
</file>

<file path=xl/externalLinks/_rels/externalLink285.xml.rels><?xml version="1.0" encoding="UTF-8" standalone="yes"?>
<Relationships xmlns="http://schemas.openxmlformats.org/package/2006/relationships"><Relationship Id="rId1" Type="http://schemas.openxmlformats.org/officeDocument/2006/relationships/externalLinkPath" Target="https://www.contratos.gov.co/Mis%20documentos/contratos-en-ejecuci&#243;n/contratos-inv&#237;as-2002/consulv&#237;as-advial/WINDOWS/TEMP/TD_0025.DIR/NOV-%20DIC-2002/oficina/accidentes%20le%20NOV-02-1.xls" TargetMode="External"/></Relationships>
</file>

<file path=xl/externalLinks/_rels/externalLink286.xml.rels><?xml version="1.0" encoding="UTF-8" standalone="yes"?>
<Relationships xmlns="http://schemas.openxmlformats.org/package/2006/relationships"><Relationship Id="rId1" Type="http://schemas.openxmlformats.org/officeDocument/2006/relationships/externalLinkPath" Target="C://DISCO%20DE%20TRABAJO/MY%20DOCUMENTS/Programa%20SAGUT/De%20los%20usuarios/FABIO%20SOTO/MUROS%20DAGMA%20RIO%20CALI.xlsm" TargetMode="External"/></Relationships>
</file>

<file path=xl/externalLinks/_rels/externalLink287.xml.rels><?xml version="1.0" encoding="UTF-8" standalone="yes"?>
<Relationships xmlns="http://schemas.openxmlformats.org/package/2006/relationships"><Relationship Id="rId1" Type="http://schemas.openxmlformats.org/officeDocument/2006/relationships/externalLinkPath" Target="file:///C:\Users\Lenovo\Dropbox\DIRHOL\AIM%20TODOS\REVISI&#211;N%20PROYECTOS\0.%20ESTRUCTURACI&#211;N%20PROYECTOS_2016-2017\V&#205;A%20ZURIA\ACUERDO%2038%20SGR\file:\SERVIDORPISO1\Users\CARMEN%20LUCIA\Downloads\PRESUPUESTO%20$12.000%20MILLONES.xls" TargetMode="External"/></Relationships>
</file>

<file path=xl/externalLinks/_rels/externalLink288.xml.rels><?xml version="1.0" encoding="UTF-8" standalone="yes"?>
<Relationships xmlns="http://schemas.openxmlformats.org/package/2006/relationships"><Relationship Id="rId1" Type="http://schemas.openxmlformats.org/officeDocument/2006/relationships/externalLinkPath" Target="file:///C:\Users\yuran\Downloads\MATRIZ%20PARA%20EL%20CALCULO%20DEL%20AIU%202009.xls" TargetMode="External"/></Relationships>
</file>

<file path=xl/externalLinks/_rels/externalLink289.xml.rels><?xml version="1.0" encoding="UTF-8" standalone="yes"?>
<Relationships xmlns="http://schemas.openxmlformats.org/package/2006/relationships"><Relationship Id="rId1" Type="http://schemas.openxmlformats.org/officeDocument/2006/relationships/externalLinkPath" Target="file:///A:\Ligia%20Esther\Aula%20Multiple%20Ayapel\ACTAS\COPIA%201\LIGIA\ALCANT.%20TUCHIN\PROP%20OSWALDO\unitarios%20.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A.MODI"/>
    </sheetNames>
    <sheetDataSet>
      <sheetData sheetId="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J"/>
      <sheetName val="Gráfico1"/>
      <sheetName val="MD"/>
      <sheetName val="AXD"/>
      <sheetName val="MI"/>
      <sheetName val="JAGUA198"/>
      <sheetName val="Dólar"/>
      <sheetName val="Gastos"/>
    </sheetNames>
    <sheetDataSet>
      <sheetData sheetId="0"/>
      <sheetData sheetId="1" refreshError="1"/>
      <sheetData sheetId="2" refreshError="1"/>
      <sheetData sheetId="3" refreshError="1"/>
      <sheetData sheetId="4"/>
      <sheetData sheetId="5" refreshError="1"/>
      <sheetData sheetId="6" refreshError="1"/>
      <sheetData sheetId="7"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PUTS"/>
      <sheetName val="BASE DE DATOS"/>
      <sheetName val="DEMANDA"/>
      <sheetName val="TARIFAS"/>
      <sheetName val="CAPACIDADPAGO"/>
      <sheetName val="FACTURACIÓN"/>
      <sheetName val="FINAN.C.D CONEXIÓN"/>
      <sheetName val="SUBSIDIOS"/>
      <sheetName val="GASTOS FINANCIEROS"/>
      <sheetName val="FLUJO DE CAJA"/>
      <sheetName val="DEMANDABASE"/>
      <sheetName val="DEM.ALCANTARILLADO"/>
      <sheetName val="ALCANTARILLADO RAS"/>
      <sheetName val="ALCANTARILLADO AENE"/>
      <sheetName val="INV"/>
      <sheetName val="AASHTO"/>
    </sheetNames>
    <sheetDataSet>
      <sheetData sheetId="0"/>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sheetName val="CUNETAS "/>
      <sheetName val="CERRAMIENTOS"/>
      <sheetName val="Zanja de coronacion"/>
      <sheetName val="Descoles en sacos S-C"/>
      <sheetName val="Barreras en sacos de S-C"/>
      <sheetName val="Carcavas via de acceso"/>
      <sheetName val="Demoliciones"/>
      <sheetName val="Gaviones"/>
      <sheetName val="Rellenos"/>
      <sheetName val="Cargue"/>
      <sheetName val="Trinchos"/>
      <sheetName val="Bioman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PUTS"/>
      <sheetName val="BS.DATOS"/>
      <sheetName val="DEMANDA"/>
      <sheetName val="ALCANTARILLADO RAS"/>
      <sheetName val="ALCANTARILLADO AENE"/>
      <sheetName val="Recursos Ley 60"/>
      <sheetName val="Subsidio por bienes aportados"/>
      <sheetName val="TARIFAS"/>
      <sheetName val="SUBS_CONTRIB"/>
      <sheetName val="CMI"/>
      <sheetName val="TRANSICIONTARIFA"/>
      <sheetName val="FINAN.C.D CONEXIÓN"/>
      <sheetName val="FACTURACIÓN ESP"/>
      <sheetName val="F.CAJA ESP"/>
      <sheetName val="GTOS.ADMON"/>
      <sheetName val="RESUMEN"/>
      <sheetName val="FyU"/>
      <sheetName val="NEGOCIACIÓN"/>
      <sheetName val="INFORME"/>
      <sheetName val="power"/>
      <sheetName val="OUTPUTS"/>
      <sheetName val="R.EJECUTIVO"/>
      <sheetName val="F. CAJA COSTOS"/>
      <sheetName val="RESUMEN POI "/>
      <sheetName val="CALCULO POI"/>
      <sheetName val="CALCULO COSTOS DE OPERACIÓN"/>
      <sheetName val="INFORMACIÓN REFERENCIA"/>
      <sheetName val="BD COSTOS UNIDAD CONSTRUCTIVA"/>
      <sheetName val="REFERENCIAS"/>
      <sheetName val="DEMANDABASEAND"/>
      <sheetName val="Tablas Documento Financiero"/>
    </sheetNames>
    <sheetDataSet>
      <sheetData sheetId="0"/>
      <sheetData sheetId="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sheetData sheetId="25"/>
      <sheetData sheetId="26"/>
      <sheetData sheetId="27"/>
      <sheetData sheetId="28"/>
      <sheetData sheetId="29"/>
      <sheetData sheetId="30"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odelo"/>
      <sheetName val="precios"/>
      <sheetName val="LISTA"/>
      <sheetName val="Programacion"/>
      <sheetName val="PUC"/>
      <sheetName val="PAGOS"/>
      <sheetName val="F.C. NEXEN"/>
      <sheetName val="Flujo Caja"/>
      <sheetName val="LOCATION"/>
      <sheetName val="NEW ROAD"/>
      <sheetName val="Realineamiento"/>
      <sheetName val="Rectificación K1+500"/>
      <sheetName val="BRIDGE"/>
      <sheetName val="BRID-LOC"/>
      <sheetName val="COY-BRID"/>
      <sheetName val="ABANDON"/>
      <sheetName val="SUMMARY"/>
      <sheetName val="PROG.UTIL.EQP"/>
      <sheetName val="prog util M.O"/>
      <sheetName val="TOTALE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AIU"/>
      <sheetName val="SALARIO"/>
      <sheetName val="EQUIPO"/>
      <sheetName val="Poliza"/>
      <sheetName val="Anexo 1"/>
      <sheetName val="FOR.5"/>
      <sheetName val="ANEXO C"/>
      <sheetName val="Hoja4"/>
      <sheetName val="CUADRO 3"/>
      <sheetName val="6.7 comercial"/>
      <sheetName val="MAQ-VICPAR"/>
      <sheetName val="RESUMEN CUENTAS"/>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saco suelo"/>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Trinchos"/>
      <sheetName val="APU SUBBASE "/>
      <sheetName val="APU iluminacion"/>
      <sheetName val="APU Moviydesmovi"/>
      <sheetName val="Hoja1"/>
      <sheetName val="prog.loc+via"/>
      <sheetName val="Prog Locac"/>
      <sheetName val="Prog Vía acc"/>
      <sheetName val="Cuadro1"/>
      <sheetName val="Hoja2"/>
      <sheetName val="VIA PRADO"/>
      <sheetName val="CUADRO  (5)"/>
      <sheetName val="Hoja5"/>
      <sheetName val="Hoja3"/>
      <sheetName val="Anexo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refreshError="1"/>
      <sheetData sheetId="160" refreshError="1"/>
      <sheetData sheetId="161"/>
      <sheetData sheetId="162"/>
      <sheetData sheetId="163" refreshError="1"/>
      <sheetData sheetId="164" refreshError="1"/>
      <sheetData sheetId="165" refreshError="1"/>
      <sheetData sheetId="166" refreshError="1"/>
      <sheetData sheetId="167" refreshError="1"/>
      <sheetData sheetId="168"/>
      <sheetData sheetId="16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ESUPUESTOS-REV1"/>
      <sheetName val="PU (2)"/>
      <sheetName val="G&amp;G"/>
      <sheetName val="Datos"/>
      <sheetName val="PESOS"/>
      <sheetName val=""/>
      <sheetName val="CABG"/>
      <sheetName val="COSTOS UNITARIOS"/>
      <sheetName val="CA-2909"/>
      <sheetName val="TRAYECTO 1"/>
      <sheetName val="TORTA EST"/>
      <sheetName val="Varios"/>
      <sheetName val="Seguim-16"/>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proveedores"/>
      <sheetName val="APU´s"/>
      <sheetName val="Información"/>
      <sheetName val="ACTIVIDADES"/>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Causa Posible"/>
      <sheetName val="Accidentalidad"/>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TARIFAS MATERIALES"/>
      <sheetName val="TARIFAS EQUIPOS "/>
      <sheetName val="TARIFA SALARIOS"/>
      <sheetName val="PRES"/>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Base de Datos"/>
      <sheetName val="Lista ICCU"/>
      <sheetName val="ó&gt;_x005f_x0000__x005f_x0001__x005f_x0000__x005f_x0000__"/>
      <sheetName val="Elementos Involucrados"/>
      <sheetName val="SNP7 Anclajes pasivos6j_x0000_"/>
      <sheetName val="CRA.MODI"/>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 val="Paral. 1"/>
      <sheetName val="Paral. 2"/>
      <sheetName val="Paral. 3"/>
      <sheetName val="Paral.4"/>
      <sheetName val="AMOBLAMINETO"/>
      <sheetName val="LISTA"/>
      <sheetName val="BASE DE DATOS DE PRECIOS"/>
      <sheetName val="Patrimonio neto personal"/>
      <sheetName val="Cálculos"/>
      <sheetName val="sap"/>
      <sheetName val="P2"/>
      <sheetName val="P1"/>
      <sheetName val="31-05-18"/>
      <sheetName val="F-7857-308"/>
      <sheetName val="Equipo Menor"/>
      <sheetName val="ALQUILADO F-7857-308 "/>
      <sheetName val="Real Para tarifas"/>
      <sheetName val="RESISTENCIA_"/>
      <sheetName val="Memorias"/>
      <sheetName val="CANOBRA"/>
      <sheetName val="INCREMENTOS"/>
      <sheetName val="LISTMATE"/>
      <sheetName val="MATERIALES"/>
      <sheetName val="CONSTANTES"/>
      <sheetName val="LISTAS"/>
      <sheetName val="CONSTANTES_"/>
      <sheetName val="41"/>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PRESU"/>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ó&gt;"/>
      <sheetName val="_x0000_㈀㰰⌀_x0000_㈀㰮⌀_x0000_䰀଒v_x0000__x0000__x0000_頀"/>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ó&gt;????j0$?#???j_$?#???LÓu????"/>
      <sheetName val="INSUMOS"/>
      <sheetName val="EQUIPOS"/>
      <sheetName val="TRANS"/>
      <sheetName val="CUADRI"/>
      <sheetName val="EQUI"/>
      <sheetName val="resum96"/>
      <sheetName val="MATERIALES Y RECURSOS"/>
      <sheetName val="CORTE DE OBRA N° 1"/>
      <sheetName val="memoria"/>
      <sheetName val="memoria 1"/>
      <sheetName val="CANT OBRA"/>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MDC-1_COLOCACION_"/>
      <sheetName val="D-20_COLOCACION_"/>
      <sheetName val="TRANSPORTE_MEZCLA_ASFALTICA"/>
      <sheetName val="EXT_microagomerado"/>
      <sheetName val="Grafico_Avance"/>
      <sheetName val="MYE_OBRA"/>
      <sheetName val="SNP7_Anclajes_pasivos6j"/>
      <sheetName val="BASE_DE_DATOS_DE_PRECIOS"/>
      <sheetName val="Indicadores_Y_Listas"/>
      <sheetName val="Tramo_2"/>
      <sheetName val="MDC-1_COLOCACION_1"/>
      <sheetName val="D-20_COLOCACION_1"/>
      <sheetName val="TRANSPORTE_MEZCLA_ASFALTICA1"/>
      <sheetName val="EXT_microagomerado1"/>
      <sheetName val="Grafico_Avance1"/>
      <sheetName val="MYE_OBRA1"/>
      <sheetName val="BASE_DE_DATOS_DE_PRECIOS1"/>
      <sheetName val="Indicadores_Y_Listas1"/>
      <sheetName val="Tramo_21"/>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TORTA_EST8"/>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TORTA_EST6"/>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TORTA_EST7"/>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TORTA_EST9"/>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TORTA_EST10"/>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REAJUSTESACTA1PROVI"/>
      <sheetName val="EXC. TERRENO NATURAL 3&quot;"/>
      <sheetName val="EXC. PAVIMENTO 3&quot;"/>
      <sheetName val="ANDEN"/>
      <sheetName val="ACTA DE OBRA ACUEDUCTO"/>
      <sheetName val="ACTA DE OBRA ANDEN"/>
      <sheetName val="EXC. TERRENO NATURAL 6&quot;"/>
      <sheetName val="EXC. PAVIMENTO 6&quot;"/>
      <sheetName val="EXC. ANDEN TUBERIA 6&quot;"/>
      <sheetName val="EXC. ZAPATAS"/>
      <sheetName val="CORTES"/>
      <sheetName val="MICROMEDICION"/>
      <sheetName val="EMPALMES Y ACCESORIOS"/>
      <sheetName val="TANQUE"/>
      <sheetName val="SEMANA 8"/>
      <sheetName val="LOS CAÑITOS"/>
      <sheetName val="APU CAÑITOS"/>
      <sheetName val="PRESUPUESTO CASETA"/>
      <sheetName val="APU-CASETA"/>
      <sheetName val="APU BASES"/>
      <sheetName val="EL PARAISO"/>
      <sheetName val="APU EL PARAISO"/>
      <sheetName val="LOS BLANCO"/>
      <sheetName val="APU LOS BLANCO"/>
      <sheetName val="BOCAS DE SOLIS"/>
      <sheetName val="APU BOCAS DE SOLIS"/>
      <sheetName val="CUADRILLAS"/>
      <sheetName val="FACTOR PRESTACIONAL"/>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TORTA_EST15"/>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TORTA_EST11"/>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TORTA_EST13"/>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TORTA_EST12"/>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TORTA_EST14"/>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TORTA_EST16"/>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TORTA_EST17"/>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TORTA_EST18"/>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TORTA_EST20"/>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TORTA_EST19"/>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quot;PAGA&quot;"/>
      <sheetName val="PU"/>
      <sheetName val="AIU"/>
      <sheetName val="PRESUPUESTO V5"/>
      <sheetName val="1. Preliminares"/>
      <sheetName val="2. Demoliciones"/>
      <sheetName val="3. Elementos y Estructuras"/>
      <sheetName val="4. HVAC"/>
      <sheetName val="8. Recubrimientos y Acabados"/>
      <sheetName val="9. Otros"/>
      <sheetName val="10. Tramites y Licencias"/>
      <sheetName val="AVANCE SEMANAL"/>
      <sheetName val="CLIMA mes"/>
      <sheetName val="REG FOTO"/>
      <sheetName val="SISOMA"/>
      <sheetName val="LETRAS"/>
      <sheetName val="CONTROL ADM"/>
      <sheetName val="RECIBO PARCIAL"/>
      <sheetName val="Memoria de cantidades"/>
      <sheetName val="CARTILLA ACEROS"/>
      <sheetName val="PERSONAL"/>
      <sheetName val="BALANCE DE OBRA "/>
      <sheetName val="MAYORES Y MENORES"/>
      <sheetName val="ACTA LIQUIDACION"/>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row r="2">
          <cell r="A2">
            <v>0</v>
          </cell>
        </row>
      </sheetData>
      <sheetData sheetId="63">
        <row r="2">
          <cell r="A2">
            <v>0</v>
          </cell>
        </row>
      </sheetData>
      <sheetData sheetId="64">
        <row r="2">
          <cell r="A2">
            <v>0</v>
          </cell>
        </row>
      </sheetData>
      <sheetData sheetId="65">
        <row r="2">
          <cell r="A2">
            <v>0</v>
          </cell>
        </row>
      </sheetData>
      <sheetData sheetId="66">
        <row r="2">
          <cell r="A2">
            <v>0</v>
          </cell>
        </row>
      </sheetData>
      <sheetData sheetId="67">
        <row r="2">
          <cell r="A2">
            <v>0</v>
          </cell>
        </row>
      </sheetData>
      <sheetData sheetId="68">
        <row r="2">
          <cell r="A2">
            <v>0</v>
          </cell>
        </row>
      </sheetData>
      <sheetData sheetId="69" refreshError="1"/>
      <sheetData sheetId="70" refreshError="1"/>
      <sheetData sheetId="71" refreshError="1"/>
      <sheetData sheetId="72" refreshError="1"/>
      <sheetData sheetId="73" refreshError="1"/>
      <sheetData sheetId="74" refreshError="1"/>
      <sheetData sheetId="75">
        <row r="2">
          <cell r="A2">
            <v>0</v>
          </cell>
        </row>
      </sheetData>
      <sheetData sheetId="76">
        <row r="2">
          <cell r="A2">
            <v>0</v>
          </cell>
        </row>
      </sheetData>
      <sheetData sheetId="77">
        <row r="2">
          <cell r="A2">
            <v>0</v>
          </cell>
        </row>
      </sheetData>
      <sheetData sheetId="78">
        <row r="2">
          <cell r="A2">
            <v>0</v>
          </cell>
        </row>
      </sheetData>
      <sheetData sheetId="79">
        <row r="2">
          <cell r="A2">
            <v>0</v>
          </cell>
        </row>
      </sheetData>
      <sheetData sheetId="80">
        <row r="2">
          <cell r="A2">
            <v>0</v>
          </cell>
        </row>
      </sheetData>
      <sheetData sheetId="81">
        <row r="2">
          <cell r="A2">
            <v>0</v>
          </cell>
        </row>
      </sheetData>
      <sheetData sheetId="82">
        <row r="2">
          <cell r="A2">
            <v>0</v>
          </cell>
        </row>
      </sheetData>
      <sheetData sheetId="83" refreshError="1"/>
      <sheetData sheetId="84" refreshError="1"/>
      <sheetData sheetId="85" refreshError="1"/>
      <sheetData sheetId="86" refreshError="1"/>
      <sheetData sheetId="87" refreshError="1"/>
      <sheetData sheetId="88" refreshError="1"/>
      <sheetData sheetId="89">
        <row r="2">
          <cell r="A2">
            <v>0</v>
          </cell>
        </row>
      </sheetData>
      <sheetData sheetId="90">
        <row r="2">
          <cell r="A2">
            <v>0</v>
          </cell>
        </row>
      </sheetData>
      <sheetData sheetId="91">
        <row r="2">
          <cell r="A2">
            <v>0</v>
          </cell>
        </row>
      </sheetData>
      <sheetData sheetId="92">
        <row r="2">
          <cell r="A2">
            <v>0</v>
          </cell>
        </row>
      </sheetData>
      <sheetData sheetId="93">
        <row r="2">
          <cell r="A2">
            <v>0</v>
          </cell>
        </row>
      </sheetData>
      <sheetData sheetId="94">
        <row r="2">
          <cell r="A2">
            <v>0</v>
          </cell>
        </row>
      </sheetData>
      <sheetData sheetId="95">
        <row r="2">
          <cell r="A2">
            <v>0</v>
          </cell>
        </row>
      </sheetData>
      <sheetData sheetId="96">
        <row r="2">
          <cell r="A2">
            <v>0</v>
          </cell>
        </row>
      </sheetData>
      <sheetData sheetId="97">
        <row r="2">
          <cell r="A2">
            <v>0</v>
          </cell>
        </row>
      </sheetData>
      <sheetData sheetId="98">
        <row r="2">
          <cell r="A2">
            <v>0</v>
          </cell>
        </row>
      </sheetData>
      <sheetData sheetId="99">
        <row r="2">
          <cell r="A2">
            <v>0</v>
          </cell>
        </row>
      </sheetData>
      <sheetData sheetId="100">
        <row r="2">
          <cell r="A2">
            <v>0</v>
          </cell>
        </row>
      </sheetData>
      <sheetData sheetId="101">
        <row r="2">
          <cell r="A2">
            <v>0</v>
          </cell>
        </row>
      </sheetData>
      <sheetData sheetId="102">
        <row r="2">
          <cell r="A2">
            <v>0</v>
          </cell>
        </row>
      </sheetData>
      <sheetData sheetId="103">
        <row r="2">
          <cell r="A2">
            <v>0</v>
          </cell>
        </row>
      </sheetData>
      <sheetData sheetId="104">
        <row r="2">
          <cell r="A2">
            <v>0</v>
          </cell>
        </row>
      </sheetData>
      <sheetData sheetId="105">
        <row r="2">
          <cell r="A2">
            <v>0</v>
          </cell>
        </row>
      </sheetData>
      <sheetData sheetId="106">
        <row r="2">
          <cell r="A2">
            <v>0</v>
          </cell>
        </row>
      </sheetData>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ow r="2">
          <cell r="A2">
            <v>0</v>
          </cell>
        </row>
      </sheetData>
      <sheetData sheetId="187">
        <row r="2">
          <cell r="A2">
            <v>0</v>
          </cell>
        </row>
      </sheetData>
      <sheetData sheetId="188">
        <row r="2">
          <cell r="A2">
            <v>0</v>
          </cell>
        </row>
      </sheetData>
      <sheetData sheetId="189">
        <row r="2">
          <cell r="A2">
            <v>0</v>
          </cell>
        </row>
      </sheetData>
      <sheetData sheetId="190">
        <row r="2">
          <cell r="A2">
            <v>0</v>
          </cell>
        </row>
      </sheetData>
      <sheetData sheetId="191">
        <row r="2">
          <cell r="A2">
            <v>0</v>
          </cell>
        </row>
      </sheetData>
      <sheetData sheetId="192">
        <row r="2">
          <cell r="A2">
            <v>0</v>
          </cell>
        </row>
      </sheetData>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efreshError="1"/>
      <sheetData sheetId="210" refreshError="1"/>
      <sheetData sheetId="211" refreshError="1"/>
      <sheetData sheetId="212" refreshError="1"/>
      <sheetData sheetId="213" refreshError="1"/>
      <sheetData sheetId="214" refreshError="1"/>
      <sheetData sheetId="215" refreshError="1"/>
      <sheetData sheetId="216">
        <row r="2">
          <cell r="A2">
            <v>0</v>
          </cell>
        </row>
      </sheetData>
      <sheetData sheetId="217">
        <row r="2">
          <cell r="A2">
            <v>0</v>
          </cell>
        </row>
      </sheetData>
      <sheetData sheetId="218">
        <row r="2">
          <cell r="A2">
            <v>0</v>
          </cell>
        </row>
      </sheetData>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ow r="2">
          <cell r="A2">
            <v>0</v>
          </cell>
        </row>
      </sheetData>
      <sheetData sheetId="227">
        <row r="2">
          <cell r="A2">
            <v>0</v>
          </cell>
        </row>
      </sheetData>
      <sheetData sheetId="228">
        <row r="2">
          <cell r="A2">
            <v>0</v>
          </cell>
        </row>
      </sheetData>
      <sheetData sheetId="229">
        <row r="2">
          <cell r="A2">
            <v>0</v>
          </cell>
        </row>
      </sheetData>
      <sheetData sheetId="230">
        <row r="2">
          <cell r="A2">
            <v>0</v>
          </cell>
        </row>
      </sheetData>
      <sheetData sheetId="231">
        <row r="2">
          <cell r="A2">
            <v>0</v>
          </cell>
        </row>
      </sheetData>
      <sheetData sheetId="232">
        <row r="2">
          <cell r="A2">
            <v>0</v>
          </cell>
        </row>
      </sheetData>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ow r="2">
          <cell r="A2">
            <v>0</v>
          </cell>
        </row>
      </sheetData>
      <sheetData sheetId="444">
        <row r="2">
          <cell r="A2">
            <v>0</v>
          </cell>
        </row>
      </sheetData>
      <sheetData sheetId="445" refreshError="1"/>
      <sheetData sheetId="446">
        <row r="2">
          <cell r="A2">
            <v>0</v>
          </cell>
        </row>
      </sheetData>
      <sheetData sheetId="447" refreshError="1"/>
      <sheetData sheetId="448" refreshError="1"/>
      <sheetData sheetId="449" refreshError="1"/>
      <sheetData sheetId="450">
        <row r="2">
          <cell r="A2">
            <v>0</v>
          </cell>
        </row>
      </sheetData>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ow r="2">
          <cell r="A2">
            <v>0</v>
          </cell>
        </row>
      </sheetData>
      <sheetData sheetId="480" refreshError="1"/>
      <sheetData sheetId="481">
        <row r="2">
          <cell r="A2">
            <v>0</v>
          </cell>
        </row>
      </sheetData>
      <sheetData sheetId="482">
        <row r="2">
          <cell r="A2">
            <v>0</v>
          </cell>
        </row>
      </sheetData>
      <sheetData sheetId="483">
        <row r="2">
          <cell r="A2">
            <v>0</v>
          </cell>
        </row>
      </sheetData>
      <sheetData sheetId="484">
        <row r="2">
          <cell r="A2">
            <v>0</v>
          </cell>
        </row>
      </sheetData>
      <sheetData sheetId="485">
        <row r="2">
          <cell r="A2">
            <v>0</v>
          </cell>
        </row>
      </sheetData>
      <sheetData sheetId="486">
        <row r="2">
          <cell r="A2">
            <v>0</v>
          </cell>
        </row>
      </sheetData>
      <sheetData sheetId="487">
        <row r="2">
          <cell r="A2">
            <v>0</v>
          </cell>
        </row>
      </sheetData>
      <sheetData sheetId="488">
        <row r="2">
          <cell r="A2">
            <v>0</v>
          </cell>
        </row>
      </sheetData>
      <sheetData sheetId="489">
        <row r="2">
          <cell r="A2">
            <v>0</v>
          </cell>
        </row>
      </sheetData>
      <sheetData sheetId="490">
        <row r="2">
          <cell r="A2">
            <v>0</v>
          </cell>
        </row>
      </sheetData>
      <sheetData sheetId="491">
        <row r="2">
          <cell r="A2">
            <v>0</v>
          </cell>
        </row>
      </sheetData>
      <sheetData sheetId="492">
        <row r="2">
          <cell r="A2">
            <v>0</v>
          </cell>
        </row>
      </sheetData>
      <sheetData sheetId="493">
        <row r="2">
          <cell r="A2">
            <v>0</v>
          </cell>
        </row>
      </sheetData>
      <sheetData sheetId="494">
        <row r="2">
          <cell r="A2">
            <v>0</v>
          </cell>
        </row>
      </sheetData>
      <sheetData sheetId="495">
        <row r="2">
          <cell r="A2">
            <v>0</v>
          </cell>
        </row>
      </sheetData>
      <sheetData sheetId="496">
        <row r="2">
          <cell r="A2">
            <v>0</v>
          </cell>
        </row>
      </sheetData>
      <sheetData sheetId="497">
        <row r="2">
          <cell r="A2">
            <v>0</v>
          </cell>
        </row>
      </sheetData>
      <sheetData sheetId="498">
        <row r="2">
          <cell r="A2">
            <v>0</v>
          </cell>
        </row>
      </sheetData>
      <sheetData sheetId="499">
        <row r="2">
          <cell r="A2">
            <v>0</v>
          </cell>
        </row>
      </sheetData>
      <sheetData sheetId="500">
        <row r="2">
          <cell r="A2">
            <v>0</v>
          </cell>
        </row>
      </sheetData>
      <sheetData sheetId="501">
        <row r="2">
          <cell r="A2">
            <v>0</v>
          </cell>
        </row>
      </sheetData>
      <sheetData sheetId="502">
        <row r="2">
          <cell r="A2">
            <v>0</v>
          </cell>
        </row>
      </sheetData>
      <sheetData sheetId="503">
        <row r="2">
          <cell r="A2">
            <v>0</v>
          </cell>
        </row>
      </sheetData>
      <sheetData sheetId="504">
        <row r="2">
          <cell r="A2">
            <v>0</v>
          </cell>
        </row>
      </sheetData>
      <sheetData sheetId="505">
        <row r="2">
          <cell r="A2">
            <v>0</v>
          </cell>
        </row>
      </sheetData>
      <sheetData sheetId="506">
        <row r="2">
          <cell r="A2">
            <v>0</v>
          </cell>
        </row>
      </sheetData>
      <sheetData sheetId="507">
        <row r="2">
          <cell r="A2">
            <v>0</v>
          </cell>
        </row>
      </sheetData>
      <sheetData sheetId="508">
        <row r="2">
          <cell r="A2">
            <v>0</v>
          </cell>
        </row>
      </sheetData>
      <sheetData sheetId="509">
        <row r="2">
          <cell r="A2">
            <v>0</v>
          </cell>
        </row>
      </sheetData>
      <sheetData sheetId="510">
        <row r="2">
          <cell r="A2">
            <v>0</v>
          </cell>
        </row>
      </sheetData>
      <sheetData sheetId="511">
        <row r="2">
          <cell r="A2">
            <v>0</v>
          </cell>
        </row>
      </sheetData>
      <sheetData sheetId="512">
        <row r="2">
          <cell r="A2">
            <v>0</v>
          </cell>
        </row>
      </sheetData>
      <sheetData sheetId="513">
        <row r="2">
          <cell r="A2">
            <v>0</v>
          </cell>
        </row>
      </sheetData>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ow r="2">
          <cell r="A2">
            <v>0</v>
          </cell>
        </row>
      </sheetData>
      <sheetData sheetId="593">
        <row r="2">
          <cell r="A2">
            <v>0</v>
          </cell>
        </row>
      </sheetData>
      <sheetData sheetId="594" refreshError="1"/>
      <sheetData sheetId="595" refreshError="1"/>
      <sheetData sheetId="596" refreshError="1"/>
      <sheetData sheetId="597" refreshError="1"/>
      <sheetData sheetId="598" refreshError="1"/>
      <sheetData sheetId="599" refreshError="1"/>
      <sheetData sheetId="600" refreshError="1"/>
      <sheetData sheetId="601">
        <row r="2">
          <cell r="A2">
            <v>0</v>
          </cell>
        </row>
      </sheetData>
      <sheetData sheetId="602">
        <row r="2">
          <cell r="A2">
            <v>0</v>
          </cell>
        </row>
      </sheetData>
      <sheetData sheetId="603">
        <row r="2">
          <cell r="A2">
            <v>0</v>
          </cell>
        </row>
      </sheetData>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ow r="2">
          <cell r="A2">
            <v>0</v>
          </cell>
        </row>
      </sheetData>
      <sheetData sheetId="614">
        <row r="2">
          <cell r="A2">
            <v>0</v>
          </cell>
        </row>
      </sheetData>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ow r="2">
          <cell r="A2">
            <v>0</v>
          </cell>
        </row>
      </sheetData>
      <sheetData sheetId="757" refreshError="1"/>
      <sheetData sheetId="758" refreshError="1"/>
      <sheetData sheetId="759" refreshError="1"/>
      <sheetData sheetId="760" refreshError="1"/>
      <sheetData sheetId="761">
        <row r="2">
          <cell r="A2">
            <v>0</v>
          </cell>
        </row>
      </sheetData>
      <sheetData sheetId="762">
        <row r="2">
          <cell r="A2">
            <v>0</v>
          </cell>
        </row>
      </sheetData>
      <sheetData sheetId="763">
        <row r="2">
          <cell r="A2">
            <v>0</v>
          </cell>
        </row>
      </sheetData>
      <sheetData sheetId="764">
        <row r="2">
          <cell r="A2">
            <v>0</v>
          </cell>
        </row>
      </sheetData>
      <sheetData sheetId="765">
        <row r="2">
          <cell r="A2">
            <v>0</v>
          </cell>
        </row>
      </sheetData>
      <sheetData sheetId="766">
        <row r="2">
          <cell r="A2">
            <v>0</v>
          </cell>
        </row>
      </sheetData>
      <sheetData sheetId="767">
        <row r="2">
          <cell r="A2">
            <v>0</v>
          </cell>
        </row>
      </sheetData>
      <sheetData sheetId="768">
        <row r="2">
          <cell r="A2">
            <v>0</v>
          </cell>
        </row>
      </sheetData>
      <sheetData sheetId="769">
        <row r="2">
          <cell r="A2">
            <v>0</v>
          </cell>
        </row>
      </sheetData>
      <sheetData sheetId="770">
        <row r="2">
          <cell r="A2">
            <v>0</v>
          </cell>
        </row>
      </sheetData>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ow r="2">
          <cell r="A2">
            <v>0</v>
          </cell>
        </row>
      </sheetData>
      <sheetData sheetId="872">
        <row r="2">
          <cell r="A2">
            <v>0</v>
          </cell>
        </row>
      </sheetData>
      <sheetData sheetId="873">
        <row r="2">
          <cell r="A2">
            <v>0</v>
          </cell>
        </row>
      </sheetData>
      <sheetData sheetId="874">
        <row r="2">
          <cell r="A2">
            <v>0</v>
          </cell>
        </row>
      </sheetData>
      <sheetData sheetId="875">
        <row r="2">
          <cell r="A2">
            <v>0</v>
          </cell>
        </row>
      </sheetData>
      <sheetData sheetId="876" refreshError="1"/>
      <sheetData sheetId="877" refreshError="1"/>
      <sheetData sheetId="878" refreshError="1"/>
      <sheetData sheetId="879" refreshError="1"/>
      <sheetData sheetId="880" refreshError="1"/>
      <sheetData sheetId="881" refreshError="1"/>
      <sheetData sheetId="882" refreshError="1"/>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row r="2">
          <cell r="A2">
            <v>0</v>
          </cell>
        </row>
      </sheetData>
      <sheetData sheetId="1012">
        <row r="2">
          <cell r="A2">
            <v>0</v>
          </cell>
        </row>
      </sheetData>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row r="2">
          <cell r="A2">
            <v>0</v>
          </cell>
        </row>
      </sheetData>
      <sheetData sheetId="1020">
        <row r="2">
          <cell r="A2">
            <v>0</v>
          </cell>
        </row>
      </sheetData>
      <sheetData sheetId="1021">
        <row r="2">
          <cell r="A2">
            <v>0</v>
          </cell>
        </row>
      </sheetData>
      <sheetData sheetId="1022">
        <row r="2">
          <cell r="A2">
            <v>0</v>
          </cell>
        </row>
      </sheetData>
      <sheetData sheetId="1023">
        <row r="2">
          <cell r="A2">
            <v>0</v>
          </cell>
        </row>
      </sheetData>
      <sheetData sheetId="1024">
        <row r="2">
          <cell r="A2">
            <v>0</v>
          </cell>
        </row>
      </sheetData>
      <sheetData sheetId="1025">
        <row r="2">
          <cell r="A2">
            <v>0</v>
          </cell>
        </row>
      </sheetData>
      <sheetData sheetId="1026">
        <row r="2">
          <cell r="A2">
            <v>0</v>
          </cell>
        </row>
      </sheetData>
      <sheetData sheetId="1027">
        <row r="2">
          <cell r="A2">
            <v>0</v>
          </cell>
        </row>
      </sheetData>
      <sheetData sheetId="1028" refreshError="1"/>
      <sheetData sheetId="1029" refreshError="1"/>
      <sheetData sheetId="1030" refreshError="1"/>
      <sheetData sheetId="1031" refreshError="1"/>
      <sheetData sheetId="1032" refreshError="1"/>
      <sheetData sheetId="1033" refreshError="1"/>
      <sheetData sheetId="1034" refreshError="1"/>
      <sheetData sheetId="1035">
        <row r="2">
          <cell r="A2">
            <v>0</v>
          </cell>
        </row>
      </sheetData>
      <sheetData sheetId="1036">
        <row r="2">
          <cell r="A2">
            <v>0</v>
          </cell>
        </row>
      </sheetData>
      <sheetData sheetId="1037">
        <row r="2">
          <cell r="A2">
            <v>0</v>
          </cell>
        </row>
      </sheetData>
      <sheetData sheetId="1038">
        <row r="2">
          <cell r="A2">
            <v>0</v>
          </cell>
        </row>
      </sheetData>
      <sheetData sheetId="1039" refreshError="1"/>
      <sheetData sheetId="1040">
        <row r="2">
          <cell r="A2">
            <v>0</v>
          </cell>
        </row>
      </sheetData>
      <sheetData sheetId="1041">
        <row r="2">
          <cell r="A2">
            <v>0</v>
          </cell>
        </row>
      </sheetData>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ow r="2">
          <cell r="B2" t="str">
            <v>Patrimonio
neto
personal</v>
          </cell>
        </row>
      </sheetData>
      <sheetData sheetId="1062"/>
      <sheetData sheetId="1063" refreshError="1"/>
      <sheetData sheetId="1064"/>
      <sheetData sheetId="1065">
        <row r="2">
          <cell r="A2">
            <v>0</v>
          </cell>
        </row>
      </sheetData>
      <sheetData sheetId="1066"/>
      <sheetData sheetId="1067"/>
      <sheetData sheetId="1068"/>
      <sheetData sheetId="1069"/>
      <sheetData sheetId="1070"/>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sheetData sheetId="1080">
        <row r="2">
          <cell r="A2">
            <v>0</v>
          </cell>
        </row>
      </sheetData>
      <sheetData sheetId="1081"/>
      <sheetData sheetId="1082"/>
      <sheetData sheetId="1083"/>
      <sheetData sheetId="1084">
        <row r="2">
          <cell r="A2">
            <v>0</v>
          </cell>
        </row>
      </sheetData>
      <sheetData sheetId="1085"/>
      <sheetData sheetId="1086"/>
      <sheetData sheetId="1087"/>
      <sheetData sheetId="1088">
        <row r="2">
          <cell r="A2">
            <v>0</v>
          </cell>
        </row>
      </sheetData>
      <sheetData sheetId="1089"/>
      <sheetData sheetId="1090"/>
      <sheetData sheetId="1091">
        <row r="2">
          <cell r="A2">
            <v>0</v>
          </cell>
        </row>
      </sheetData>
      <sheetData sheetId="1092">
        <row r="2">
          <cell r="A2">
            <v>0</v>
          </cell>
        </row>
      </sheetData>
      <sheetData sheetId="1093"/>
      <sheetData sheetId="1094"/>
      <sheetData sheetId="1095"/>
      <sheetData sheetId="1096"/>
      <sheetData sheetId="1097"/>
      <sheetData sheetId="1098"/>
      <sheetData sheetId="1099">
        <row r="2">
          <cell r="A2">
            <v>0</v>
          </cell>
        </row>
      </sheetData>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row r="2">
          <cell r="A2">
            <v>0</v>
          </cell>
        </row>
      </sheetData>
      <sheetData sheetId="1159">
        <row r="2">
          <cell r="A2">
            <v>0</v>
          </cell>
        </row>
      </sheetData>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row r="2">
          <cell r="A2">
            <v>0</v>
          </cell>
        </row>
      </sheetData>
      <sheetData sheetId="1175">
        <row r="2">
          <cell r="A2">
            <v>0</v>
          </cell>
        </row>
      </sheetData>
      <sheetData sheetId="1176"/>
      <sheetData sheetId="1177">
        <row r="2">
          <cell r="A2">
            <v>0</v>
          </cell>
        </row>
      </sheetData>
      <sheetData sheetId="1178"/>
      <sheetData sheetId="1179"/>
      <sheetData sheetId="1180"/>
      <sheetData sheetId="1181"/>
      <sheetData sheetId="1182">
        <row r="2">
          <cell r="A2">
            <v>0</v>
          </cell>
        </row>
      </sheetData>
      <sheetData sheetId="1183">
        <row r="2">
          <cell r="A2">
            <v>0</v>
          </cell>
        </row>
      </sheetData>
      <sheetData sheetId="1184"/>
      <sheetData sheetId="1185"/>
      <sheetData sheetId="1186"/>
      <sheetData sheetId="1187"/>
      <sheetData sheetId="1188"/>
      <sheetData sheetId="1189"/>
      <sheetData sheetId="1190"/>
      <sheetData sheetId="1191"/>
      <sheetData sheetId="1192"/>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sheetData sheetId="1207"/>
      <sheetData sheetId="1208"/>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5">
          <cell r="B5" t="str">
            <v>T1</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B2">
            <v>100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5">
          <cell r="B5" t="str">
            <v>T1</v>
          </cell>
        </row>
      </sheetData>
      <sheetData sheetId="1309">
        <row r="2">
          <cell r="B2">
            <v>100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sheetData sheetId="1315"/>
      <sheetData sheetId="1316">
        <row r="5">
          <cell r="B5" t="str">
            <v>T1</v>
          </cell>
        </row>
      </sheetData>
      <sheetData sheetId="1317">
        <row r="2">
          <cell r="B2">
            <v>100</v>
          </cell>
        </row>
      </sheetData>
      <sheetData sheetId="1318">
        <row r="2">
          <cell r="A2">
            <v>0</v>
          </cell>
        </row>
      </sheetData>
      <sheetData sheetId="1319">
        <row r="2">
          <cell r="A2">
            <v>0</v>
          </cell>
        </row>
      </sheetData>
      <sheetData sheetId="1320">
        <row r="5">
          <cell r="B5" t="str">
            <v>T1</v>
          </cell>
        </row>
      </sheetData>
      <sheetData sheetId="1321">
        <row r="2">
          <cell r="B2">
            <v>100</v>
          </cell>
        </row>
      </sheetData>
      <sheetData sheetId="1322">
        <row r="2">
          <cell r="A2">
            <v>0</v>
          </cell>
        </row>
      </sheetData>
      <sheetData sheetId="1323">
        <row r="2">
          <cell r="A2">
            <v>0</v>
          </cell>
        </row>
      </sheetData>
      <sheetData sheetId="1324"/>
      <sheetData sheetId="1325"/>
      <sheetData sheetId="1326"/>
      <sheetData sheetId="1327"/>
      <sheetData sheetId="1328">
        <row r="5">
          <cell r="B5" t="str">
            <v>T1</v>
          </cell>
        </row>
      </sheetData>
      <sheetData sheetId="1329">
        <row r="2">
          <cell r="B2">
            <v>100</v>
          </cell>
        </row>
      </sheetData>
      <sheetData sheetId="1330">
        <row r="2">
          <cell r="A2">
            <v>0</v>
          </cell>
        </row>
      </sheetData>
      <sheetData sheetId="1331">
        <row r="2">
          <cell r="A2">
            <v>0</v>
          </cell>
        </row>
      </sheetData>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row r="2">
          <cell r="A2">
            <v>0</v>
          </cell>
        </row>
      </sheetData>
      <sheetData sheetId="1391">
        <row r="2">
          <cell r="A2">
            <v>0</v>
          </cell>
        </row>
      </sheetData>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row r="2">
          <cell r="A2">
            <v>0</v>
          </cell>
        </row>
      </sheetData>
      <sheetData sheetId="1407">
        <row r="2">
          <cell r="A2">
            <v>0</v>
          </cell>
        </row>
      </sheetData>
      <sheetData sheetId="1408"/>
      <sheetData sheetId="1409">
        <row r="2">
          <cell r="A2">
            <v>0</v>
          </cell>
        </row>
      </sheetData>
      <sheetData sheetId="1410"/>
      <sheetData sheetId="1411"/>
      <sheetData sheetId="1412"/>
      <sheetData sheetId="1413"/>
      <sheetData sheetId="1414">
        <row r="2">
          <cell r="A2">
            <v>0</v>
          </cell>
        </row>
      </sheetData>
      <sheetData sheetId="1415">
        <row r="2">
          <cell r="A2">
            <v>0</v>
          </cell>
        </row>
      </sheetData>
      <sheetData sheetId="1416"/>
      <sheetData sheetId="1417"/>
      <sheetData sheetId="1418"/>
      <sheetData sheetId="1419"/>
      <sheetData sheetId="1420"/>
      <sheetData sheetId="1421"/>
      <sheetData sheetId="1422"/>
      <sheetData sheetId="1423"/>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sheetData sheetId="1432"/>
      <sheetData sheetId="1433">
        <row r="2">
          <cell r="A2">
            <v>0</v>
          </cell>
        </row>
      </sheetData>
      <sheetData sheetId="1434"/>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sheetData sheetId="1482">
        <row r="2">
          <cell r="A2">
            <v>0</v>
          </cell>
        </row>
      </sheetData>
      <sheetData sheetId="1483">
        <row r="2">
          <cell r="A2">
            <v>0</v>
          </cell>
        </row>
      </sheetData>
      <sheetData sheetId="1484">
        <row r="2">
          <cell r="A2">
            <v>0</v>
          </cell>
        </row>
      </sheetData>
      <sheetData sheetId="1485">
        <row r="2">
          <cell r="A2">
            <v>0</v>
          </cell>
        </row>
      </sheetData>
      <sheetData sheetId="1486"/>
      <sheetData sheetId="1487"/>
      <sheetData sheetId="1488"/>
      <sheetData sheetId="1489"/>
      <sheetData sheetId="1490"/>
      <sheetData sheetId="1491"/>
      <sheetData sheetId="1492"/>
      <sheetData sheetId="1493">
        <row r="2">
          <cell r="A2">
            <v>0</v>
          </cell>
        </row>
      </sheetData>
      <sheetData sheetId="1494">
        <row r="2">
          <cell r="A2">
            <v>0</v>
          </cell>
        </row>
      </sheetData>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row r="2">
          <cell r="A2">
            <v>0</v>
          </cell>
        </row>
      </sheetData>
      <sheetData sheetId="1510">
        <row r="2">
          <cell r="A2">
            <v>0</v>
          </cell>
        </row>
      </sheetData>
      <sheetData sheetId="1511"/>
      <sheetData sheetId="1512">
        <row r="2">
          <cell r="A2">
            <v>0</v>
          </cell>
        </row>
      </sheetData>
      <sheetData sheetId="1513"/>
      <sheetData sheetId="1514"/>
      <sheetData sheetId="1515"/>
      <sheetData sheetId="1516"/>
      <sheetData sheetId="1517">
        <row r="2">
          <cell r="A2">
            <v>0</v>
          </cell>
        </row>
      </sheetData>
      <sheetData sheetId="1518">
        <row r="2">
          <cell r="A2">
            <v>0</v>
          </cell>
        </row>
      </sheetData>
      <sheetData sheetId="1519"/>
      <sheetData sheetId="1520"/>
      <sheetData sheetId="1521"/>
      <sheetData sheetId="1522"/>
      <sheetData sheetId="1523"/>
      <sheetData sheetId="1524"/>
      <sheetData sheetId="1525"/>
      <sheetData sheetId="1526"/>
      <sheetData sheetId="1527"/>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sheetData sheetId="1542"/>
      <sheetData sheetId="1543"/>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5">
          <cell r="B5" t="str">
            <v>T1</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B2">
            <v>100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5">
          <cell r="B5" t="str">
            <v>T1</v>
          </cell>
        </row>
      </sheetData>
      <sheetData sheetId="1644">
        <row r="2">
          <cell r="B2">
            <v>100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sheetData sheetId="1650"/>
      <sheetData sheetId="1651">
        <row r="5">
          <cell r="B5" t="str">
            <v>T1</v>
          </cell>
        </row>
      </sheetData>
      <sheetData sheetId="1652">
        <row r="2">
          <cell r="B2">
            <v>100</v>
          </cell>
        </row>
      </sheetData>
      <sheetData sheetId="1653">
        <row r="2">
          <cell r="A2">
            <v>0</v>
          </cell>
        </row>
      </sheetData>
      <sheetData sheetId="1654">
        <row r="2">
          <cell r="A2">
            <v>0</v>
          </cell>
        </row>
      </sheetData>
      <sheetData sheetId="1655">
        <row r="5">
          <cell r="B5" t="str">
            <v>T1</v>
          </cell>
        </row>
      </sheetData>
      <sheetData sheetId="1656">
        <row r="2">
          <cell r="B2">
            <v>100</v>
          </cell>
        </row>
      </sheetData>
      <sheetData sheetId="1657">
        <row r="2">
          <cell r="A2">
            <v>0</v>
          </cell>
        </row>
      </sheetData>
      <sheetData sheetId="1658">
        <row r="2">
          <cell r="A2">
            <v>0</v>
          </cell>
        </row>
      </sheetData>
      <sheetData sheetId="1659"/>
      <sheetData sheetId="1660"/>
      <sheetData sheetId="1661"/>
      <sheetData sheetId="1662"/>
      <sheetData sheetId="1663">
        <row r="5">
          <cell r="B5" t="str">
            <v>T1</v>
          </cell>
        </row>
      </sheetData>
      <sheetData sheetId="1664">
        <row r="2">
          <cell r="B2">
            <v>100</v>
          </cell>
        </row>
      </sheetData>
      <sheetData sheetId="1665">
        <row r="2">
          <cell r="A2">
            <v>0</v>
          </cell>
        </row>
      </sheetData>
      <sheetData sheetId="1666">
        <row r="2">
          <cell r="A2">
            <v>0</v>
          </cell>
        </row>
      </sheetData>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row r="2">
          <cell r="A2">
            <v>0</v>
          </cell>
        </row>
      </sheetData>
      <sheetData sheetId="1684"/>
      <sheetData sheetId="1685">
        <row r="2">
          <cell r="A2">
            <v>0</v>
          </cell>
        </row>
      </sheetData>
      <sheetData sheetId="1686"/>
      <sheetData sheetId="1687"/>
      <sheetData sheetId="1688"/>
      <sheetData sheetId="1689"/>
      <sheetData sheetId="1690">
        <row r="2">
          <cell r="A2">
            <v>0</v>
          </cell>
        </row>
      </sheetData>
      <sheetData sheetId="1691"/>
      <sheetData sheetId="1692"/>
      <sheetData sheetId="1693"/>
      <sheetData sheetId="1694" refreshError="1"/>
      <sheetData sheetId="1695" refreshError="1"/>
      <sheetData sheetId="1696" refreshError="1"/>
      <sheetData sheetId="1697">
        <row r="2">
          <cell r="A2">
            <v>0</v>
          </cell>
        </row>
      </sheetData>
      <sheetData sheetId="1698"/>
      <sheetData sheetId="1699">
        <row r="2">
          <cell r="A2">
            <v>0</v>
          </cell>
        </row>
      </sheetData>
      <sheetData sheetId="1700"/>
      <sheetData sheetId="1701"/>
      <sheetData sheetId="1702"/>
      <sheetData sheetId="1703">
        <row r="2">
          <cell r="A2">
            <v>0</v>
          </cell>
        </row>
      </sheetData>
      <sheetData sheetId="1704">
        <row r="2">
          <cell r="A2">
            <v>0</v>
          </cell>
        </row>
      </sheetData>
      <sheetData sheetId="1705">
        <row r="2">
          <cell r="A2">
            <v>0</v>
          </cell>
        </row>
      </sheetData>
      <sheetData sheetId="1706"/>
      <sheetData sheetId="1707">
        <row r="2">
          <cell r="A2">
            <v>0</v>
          </cell>
        </row>
      </sheetData>
      <sheetData sheetId="1708" refreshError="1"/>
      <sheetData sheetId="1709" refreshError="1"/>
      <sheetData sheetId="1710"/>
      <sheetData sheetId="1711" refreshError="1"/>
      <sheetData sheetId="1712">
        <row r="2">
          <cell r="A2">
            <v>0</v>
          </cell>
        </row>
      </sheetData>
      <sheetData sheetId="1713"/>
      <sheetData sheetId="1714" refreshError="1"/>
      <sheetData sheetId="1715" refreshError="1"/>
      <sheetData sheetId="1716"/>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sheetData sheetId="1730"/>
      <sheetData sheetId="1731"/>
      <sheetData sheetId="1732"/>
      <sheetData sheetId="1733"/>
      <sheetData sheetId="1734"/>
      <sheetData sheetId="1735"/>
      <sheetData sheetId="1736"/>
      <sheetData sheetId="1737" refreshError="1"/>
      <sheetData sheetId="1738" refreshError="1"/>
      <sheetData sheetId="1739"/>
      <sheetData sheetId="1740"/>
      <sheetData sheetId="1741" refreshError="1"/>
      <sheetData sheetId="1742" refreshError="1"/>
      <sheetData sheetId="1743"/>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sheetData sheetId="1753"/>
      <sheetData sheetId="1754"/>
      <sheetData sheetId="1755"/>
      <sheetData sheetId="1756"/>
      <sheetData sheetId="1757"/>
      <sheetData sheetId="1758"/>
      <sheetData sheetId="1759"/>
      <sheetData sheetId="1760"/>
      <sheetData sheetId="1761" refreshError="1"/>
      <sheetData sheetId="1762" refreshError="1"/>
      <sheetData sheetId="1763" refreshError="1"/>
      <sheetData sheetId="1764" refreshError="1"/>
      <sheetData sheetId="1765" refreshError="1"/>
      <sheetData sheetId="1766"/>
      <sheetData sheetId="1767" refreshError="1"/>
      <sheetData sheetId="1768" refreshError="1"/>
      <sheetData sheetId="1769" refreshError="1"/>
      <sheetData sheetId="1770" refreshError="1"/>
      <sheetData sheetId="1771" refreshError="1"/>
      <sheetData sheetId="1772" refreshError="1"/>
      <sheetData sheetId="1773" refreshError="1"/>
      <sheetData sheetId="1774"/>
      <sheetData sheetId="1775"/>
      <sheetData sheetId="1776"/>
      <sheetData sheetId="1777" refreshError="1"/>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refreshError="1"/>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sheetData sheetId="3068"/>
      <sheetData sheetId="3069"/>
      <sheetData sheetId="3070"/>
      <sheetData sheetId="3071"/>
      <sheetData sheetId="3072"/>
      <sheetData sheetId="3073"/>
      <sheetData sheetId="3074"/>
      <sheetData sheetId="3075"/>
      <sheetData sheetId="3076"/>
      <sheetData sheetId="3077"/>
      <sheetData sheetId="3078"/>
      <sheetData sheetId="3079"/>
      <sheetData sheetId="3080"/>
      <sheetData sheetId="3081"/>
      <sheetData sheetId="3082"/>
      <sheetData sheetId="3083"/>
      <sheetData sheetId="3084"/>
      <sheetData sheetId="3085"/>
      <sheetData sheetId="3086"/>
      <sheetData sheetId="3087"/>
      <sheetData sheetId="3088"/>
      <sheetData sheetId="3089"/>
      <sheetData sheetId="3090"/>
      <sheetData sheetId="3091"/>
      <sheetData sheetId="3092"/>
      <sheetData sheetId="3093"/>
      <sheetData sheetId="3094"/>
      <sheetData sheetId="3095"/>
      <sheetData sheetId="3096"/>
      <sheetData sheetId="3097"/>
      <sheetData sheetId="3098"/>
      <sheetData sheetId="3099"/>
      <sheetData sheetId="3100"/>
      <sheetData sheetId="3101"/>
      <sheetData sheetId="3102"/>
      <sheetData sheetId="3103"/>
      <sheetData sheetId="3104"/>
      <sheetData sheetId="3105"/>
      <sheetData sheetId="3106"/>
      <sheetData sheetId="3107"/>
      <sheetData sheetId="3108"/>
      <sheetData sheetId="3109"/>
      <sheetData sheetId="3110"/>
      <sheetData sheetId="3111"/>
      <sheetData sheetId="3112"/>
      <sheetData sheetId="3113"/>
      <sheetData sheetId="3114"/>
      <sheetData sheetId="3115"/>
      <sheetData sheetId="3116"/>
      <sheetData sheetId="3117"/>
      <sheetData sheetId="3118"/>
      <sheetData sheetId="3119"/>
      <sheetData sheetId="3120"/>
      <sheetData sheetId="3121"/>
      <sheetData sheetId="3122"/>
      <sheetData sheetId="3123"/>
      <sheetData sheetId="3124"/>
      <sheetData sheetId="3125"/>
      <sheetData sheetId="3126"/>
      <sheetData sheetId="3127"/>
      <sheetData sheetId="3128"/>
      <sheetData sheetId="3129"/>
      <sheetData sheetId="3130"/>
      <sheetData sheetId="3131"/>
      <sheetData sheetId="3132"/>
      <sheetData sheetId="3133"/>
      <sheetData sheetId="3134"/>
      <sheetData sheetId="3135"/>
      <sheetData sheetId="3136"/>
      <sheetData sheetId="3137"/>
      <sheetData sheetId="3138"/>
      <sheetData sheetId="3139"/>
      <sheetData sheetId="3140"/>
      <sheetData sheetId="3141"/>
      <sheetData sheetId="3142"/>
      <sheetData sheetId="3143"/>
      <sheetData sheetId="3144"/>
      <sheetData sheetId="3145"/>
      <sheetData sheetId="3146"/>
      <sheetData sheetId="3147"/>
      <sheetData sheetId="3148"/>
      <sheetData sheetId="3149"/>
      <sheetData sheetId="3150"/>
      <sheetData sheetId="3151"/>
      <sheetData sheetId="3152"/>
      <sheetData sheetId="3153"/>
      <sheetData sheetId="3154"/>
      <sheetData sheetId="3155"/>
      <sheetData sheetId="3156"/>
      <sheetData sheetId="3157"/>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sheetData sheetId="3457"/>
      <sheetData sheetId="3458"/>
      <sheetData sheetId="3459"/>
      <sheetData sheetId="3460"/>
      <sheetData sheetId="3461"/>
      <sheetData sheetId="3462"/>
      <sheetData sheetId="3463"/>
      <sheetData sheetId="3464"/>
      <sheetData sheetId="3465"/>
      <sheetData sheetId="3466"/>
      <sheetData sheetId="3467"/>
      <sheetData sheetId="3468"/>
      <sheetData sheetId="3469"/>
      <sheetData sheetId="3470"/>
      <sheetData sheetId="3471"/>
      <sheetData sheetId="3472"/>
      <sheetData sheetId="3473"/>
      <sheetData sheetId="3474"/>
      <sheetData sheetId="3475"/>
      <sheetData sheetId="3476"/>
      <sheetData sheetId="3477"/>
      <sheetData sheetId="3478"/>
      <sheetData sheetId="3479"/>
      <sheetData sheetId="3480"/>
      <sheetData sheetId="3481"/>
      <sheetData sheetId="3482"/>
      <sheetData sheetId="3483"/>
      <sheetData sheetId="3484"/>
      <sheetData sheetId="3485"/>
      <sheetData sheetId="3486"/>
      <sheetData sheetId="3487"/>
      <sheetData sheetId="3488"/>
      <sheetData sheetId="3489"/>
      <sheetData sheetId="3490"/>
      <sheetData sheetId="3491"/>
      <sheetData sheetId="3492"/>
      <sheetData sheetId="3493"/>
      <sheetData sheetId="3494"/>
      <sheetData sheetId="3495"/>
      <sheetData sheetId="3496"/>
      <sheetData sheetId="3497"/>
      <sheetData sheetId="3498"/>
      <sheetData sheetId="3499"/>
      <sheetData sheetId="3500"/>
      <sheetData sheetId="3501"/>
      <sheetData sheetId="3502"/>
      <sheetData sheetId="3503"/>
      <sheetData sheetId="3504"/>
      <sheetData sheetId="3505"/>
      <sheetData sheetId="3506"/>
      <sheetData sheetId="3507"/>
      <sheetData sheetId="3508"/>
      <sheetData sheetId="3509"/>
      <sheetData sheetId="3510"/>
      <sheetData sheetId="3511"/>
      <sheetData sheetId="3512"/>
      <sheetData sheetId="3513"/>
      <sheetData sheetId="3514"/>
      <sheetData sheetId="3515"/>
      <sheetData sheetId="3516"/>
      <sheetData sheetId="3517"/>
      <sheetData sheetId="3518"/>
      <sheetData sheetId="3519"/>
      <sheetData sheetId="3520"/>
      <sheetData sheetId="3521"/>
      <sheetData sheetId="3522"/>
      <sheetData sheetId="3523"/>
      <sheetData sheetId="3524"/>
      <sheetData sheetId="3525"/>
      <sheetData sheetId="3526"/>
      <sheetData sheetId="3527"/>
      <sheetData sheetId="3528"/>
      <sheetData sheetId="3529"/>
      <sheetData sheetId="3530"/>
      <sheetData sheetId="3531"/>
      <sheetData sheetId="3532"/>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sheetData sheetId="3546"/>
      <sheetData sheetId="3547"/>
      <sheetData sheetId="3548"/>
      <sheetData sheetId="3549"/>
      <sheetData sheetId="3550"/>
      <sheetData sheetId="3551"/>
      <sheetData sheetId="3552"/>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sheetData sheetId="3581"/>
      <sheetData sheetId="3582"/>
      <sheetData sheetId="3583"/>
      <sheetData sheetId="3584"/>
      <sheetData sheetId="3585"/>
      <sheetData sheetId="3586"/>
      <sheetData sheetId="3587"/>
      <sheetData sheetId="3588"/>
      <sheetData sheetId="3589"/>
      <sheetData sheetId="3590"/>
      <sheetData sheetId="3591"/>
      <sheetData sheetId="3592"/>
      <sheetData sheetId="3593"/>
      <sheetData sheetId="3594"/>
      <sheetData sheetId="3595"/>
      <sheetData sheetId="3596"/>
      <sheetData sheetId="3597"/>
      <sheetData sheetId="3598"/>
      <sheetData sheetId="3599"/>
      <sheetData sheetId="3600"/>
      <sheetData sheetId="3601"/>
      <sheetData sheetId="3602"/>
      <sheetData sheetId="3603"/>
      <sheetData sheetId="3604"/>
      <sheetData sheetId="3605"/>
      <sheetData sheetId="3606"/>
      <sheetData sheetId="3607"/>
      <sheetData sheetId="3608"/>
      <sheetData sheetId="3609"/>
      <sheetData sheetId="3610"/>
      <sheetData sheetId="3611"/>
      <sheetData sheetId="3612"/>
      <sheetData sheetId="3613"/>
      <sheetData sheetId="3614"/>
      <sheetData sheetId="3615"/>
      <sheetData sheetId="3616"/>
      <sheetData sheetId="3617"/>
      <sheetData sheetId="3618"/>
      <sheetData sheetId="3619"/>
      <sheetData sheetId="3620"/>
      <sheetData sheetId="3621"/>
      <sheetData sheetId="3622"/>
      <sheetData sheetId="3623"/>
      <sheetData sheetId="3624"/>
      <sheetData sheetId="3625"/>
      <sheetData sheetId="3626"/>
      <sheetData sheetId="3627"/>
      <sheetData sheetId="3628"/>
      <sheetData sheetId="3629"/>
      <sheetData sheetId="3630"/>
      <sheetData sheetId="3631"/>
      <sheetData sheetId="3632"/>
      <sheetData sheetId="3633"/>
      <sheetData sheetId="3634"/>
      <sheetData sheetId="3635"/>
      <sheetData sheetId="3636"/>
      <sheetData sheetId="3637"/>
      <sheetData sheetId="3638"/>
      <sheetData sheetId="3639"/>
      <sheetData sheetId="3640"/>
      <sheetData sheetId="3641"/>
      <sheetData sheetId="3642"/>
      <sheetData sheetId="3643"/>
      <sheetData sheetId="3644"/>
      <sheetData sheetId="3645"/>
      <sheetData sheetId="3646"/>
      <sheetData sheetId="3647"/>
      <sheetData sheetId="3648"/>
      <sheetData sheetId="3649"/>
      <sheetData sheetId="3650"/>
      <sheetData sheetId="3651"/>
      <sheetData sheetId="3652"/>
      <sheetData sheetId="3653"/>
      <sheetData sheetId="3654"/>
      <sheetData sheetId="3655"/>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sheetData sheetId="3671"/>
      <sheetData sheetId="3672"/>
      <sheetData sheetId="3673"/>
      <sheetData sheetId="3674"/>
      <sheetData sheetId="3675"/>
      <sheetData sheetId="3676"/>
      <sheetData sheetId="3677"/>
      <sheetData sheetId="3678"/>
      <sheetData sheetId="3679"/>
      <sheetData sheetId="3680"/>
      <sheetData sheetId="3681"/>
      <sheetData sheetId="3682"/>
      <sheetData sheetId="3683"/>
      <sheetData sheetId="3684"/>
      <sheetData sheetId="3685"/>
      <sheetData sheetId="3686"/>
      <sheetData sheetId="3687"/>
      <sheetData sheetId="3688"/>
      <sheetData sheetId="3689"/>
      <sheetData sheetId="3690"/>
      <sheetData sheetId="3691"/>
      <sheetData sheetId="3692"/>
      <sheetData sheetId="3693"/>
      <sheetData sheetId="3694"/>
      <sheetData sheetId="3695"/>
      <sheetData sheetId="3696"/>
      <sheetData sheetId="3697"/>
      <sheetData sheetId="3698"/>
      <sheetData sheetId="3699"/>
      <sheetData sheetId="3700"/>
      <sheetData sheetId="3701"/>
      <sheetData sheetId="3702"/>
      <sheetData sheetId="3703"/>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sheetData sheetId="3745"/>
      <sheetData sheetId="3746"/>
      <sheetData sheetId="3747"/>
      <sheetData sheetId="3748"/>
      <sheetData sheetId="3749"/>
      <sheetData sheetId="3750"/>
      <sheetData sheetId="3751"/>
      <sheetData sheetId="3752"/>
      <sheetData sheetId="3753"/>
      <sheetData sheetId="3754"/>
      <sheetData sheetId="3755"/>
      <sheetData sheetId="3756"/>
      <sheetData sheetId="3757"/>
      <sheetData sheetId="3758"/>
      <sheetData sheetId="3759"/>
      <sheetData sheetId="3760"/>
      <sheetData sheetId="3761"/>
      <sheetData sheetId="3762"/>
      <sheetData sheetId="3763"/>
      <sheetData sheetId="3764"/>
      <sheetData sheetId="3765"/>
      <sheetData sheetId="3766"/>
      <sheetData sheetId="3767"/>
      <sheetData sheetId="3768"/>
      <sheetData sheetId="3769"/>
      <sheetData sheetId="3770"/>
      <sheetData sheetId="3771"/>
      <sheetData sheetId="3772"/>
      <sheetData sheetId="3773"/>
      <sheetData sheetId="3774"/>
      <sheetData sheetId="3775"/>
      <sheetData sheetId="3776"/>
      <sheetData sheetId="3777"/>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sheetData sheetId="3791"/>
      <sheetData sheetId="3792"/>
      <sheetData sheetId="3793"/>
      <sheetData sheetId="3794"/>
      <sheetData sheetId="3795"/>
      <sheetData sheetId="3796"/>
      <sheetData sheetId="3797"/>
      <sheetData sheetId="3798"/>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sheetData sheetId="3827"/>
      <sheetData sheetId="3828"/>
      <sheetData sheetId="3829"/>
      <sheetData sheetId="3830"/>
      <sheetData sheetId="3831"/>
      <sheetData sheetId="3832"/>
      <sheetData sheetId="3833"/>
      <sheetData sheetId="3834"/>
      <sheetData sheetId="3835"/>
      <sheetData sheetId="3836"/>
      <sheetData sheetId="3837"/>
      <sheetData sheetId="3838"/>
      <sheetData sheetId="3839"/>
      <sheetData sheetId="3840"/>
      <sheetData sheetId="3841"/>
      <sheetData sheetId="3842"/>
      <sheetData sheetId="3843"/>
      <sheetData sheetId="3844"/>
      <sheetData sheetId="3845"/>
      <sheetData sheetId="3846"/>
      <sheetData sheetId="3847"/>
      <sheetData sheetId="3848"/>
      <sheetData sheetId="3849"/>
      <sheetData sheetId="3850"/>
      <sheetData sheetId="3851"/>
      <sheetData sheetId="3852"/>
      <sheetData sheetId="3853"/>
      <sheetData sheetId="3854"/>
      <sheetData sheetId="3855"/>
      <sheetData sheetId="3856"/>
      <sheetData sheetId="3857"/>
      <sheetData sheetId="3858"/>
      <sheetData sheetId="3859"/>
      <sheetData sheetId="3860"/>
      <sheetData sheetId="3861"/>
      <sheetData sheetId="3862"/>
      <sheetData sheetId="3863"/>
      <sheetData sheetId="3864"/>
      <sheetData sheetId="3865"/>
      <sheetData sheetId="3866"/>
      <sheetData sheetId="3867"/>
      <sheetData sheetId="3868"/>
      <sheetData sheetId="3869"/>
      <sheetData sheetId="3870"/>
      <sheetData sheetId="3871"/>
      <sheetData sheetId="3872"/>
      <sheetData sheetId="3873"/>
      <sheetData sheetId="3874"/>
      <sheetData sheetId="3875"/>
      <sheetData sheetId="3876"/>
      <sheetData sheetId="3877"/>
      <sheetData sheetId="3878"/>
      <sheetData sheetId="3879"/>
      <sheetData sheetId="3880"/>
      <sheetData sheetId="3881"/>
      <sheetData sheetId="3882"/>
      <sheetData sheetId="3883"/>
      <sheetData sheetId="3884"/>
      <sheetData sheetId="3885"/>
      <sheetData sheetId="3886"/>
      <sheetData sheetId="3887"/>
      <sheetData sheetId="3888"/>
      <sheetData sheetId="3889"/>
      <sheetData sheetId="3890"/>
      <sheetData sheetId="3891"/>
      <sheetData sheetId="3892"/>
      <sheetData sheetId="3893"/>
      <sheetData sheetId="3894"/>
      <sheetData sheetId="3895"/>
      <sheetData sheetId="3896"/>
      <sheetData sheetId="3897"/>
      <sheetData sheetId="3898"/>
      <sheetData sheetId="3899"/>
      <sheetData sheetId="3900"/>
      <sheetData sheetId="3901"/>
      <sheetData sheetId="3902"/>
      <sheetData sheetId="3903"/>
      <sheetData sheetId="3904"/>
      <sheetData sheetId="3905"/>
      <sheetData sheetId="3906"/>
      <sheetData sheetId="3907"/>
      <sheetData sheetId="3908"/>
      <sheetData sheetId="3909"/>
      <sheetData sheetId="3910"/>
      <sheetData sheetId="3911"/>
      <sheetData sheetId="3912"/>
      <sheetData sheetId="3913"/>
      <sheetData sheetId="3914"/>
      <sheetData sheetId="3915"/>
      <sheetData sheetId="3916"/>
      <sheetData sheetId="3917"/>
      <sheetData sheetId="3918"/>
      <sheetData sheetId="3919"/>
      <sheetData sheetId="3920"/>
      <sheetData sheetId="3921"/>
      <sheetData sheetId="3922"/>
      <sheetData sheetId="3923"/>
      <sheetData sheetId="3924"/>
      <sheetData sheetId="3925"/>
      <sheetData sheetId="3926"/>
      <sheetData sheetId="3927"/>
      <sheetData sheetId="3928"/>
      <sheetData sheetId="3929"/>
      <sheetData sheetId="3930"/>
      <sheetData sheetId="3931"/>
      <sheetData sheetId="3932"/>
      <sheetData sheetId="3933"/>
      <sheetData sheetId="3934"/>
      <sheetData sheetId="3935"/>
      <sheetData sheetId="3936"/>
      <sheetData sheetId="3937"/>
      <sheetData sheetId="3938"/>
      <sheetData sheetId="3939"/>
      <sheetData sheetId="3940"/>
      <sheetData sheetId="3941"/>
      <sheetData sheetId="3942"/>
      <sheetData sheetId="3943"/>
      <sheetData sheetId="3944"/>
      <sheetData sheetId="3945"/>
      <sheetData sheetId="3946"/>
      <sheetData sheetId="3947"/>
      <sheetData sheetId="3948"/>
      <sheetData sheetId="3949"/>
      <sheetData sheetId="3950"/>
      <sheetData sheetId="3951"/>
      <sheetData sheetId="3952"/>
      <sheetData sheetId="3953"/>
      <sheetData sheetId="3954"/>
      <sheetData sheetId="3955"/>
      <sheetData sheetId="3956"/>
      <sheetData sheetId="3957"/>
      <sheetData sheetId="3958"/>
      <sheetData sheetId="3959"/>
      <sheetData sheetId="3960"/>
      <sheetData sheetId="3961"/>
      <sheetData sheetId="3962"/>
      <sheetData sheetId="3963"/>
      <sheetData sheetId="3964"/>
      <sheetData sheetId="3965"/>
      <sheetData sheetId="3966"/>
      <sheetData sheetId="3967"/>
      <sheetData sheetId="3968"/>
      <sheetData sheetId="3969"/>
      <sheetData sheetId="3970"/>
      <sheetData sheetId="3971"/>
      <sheetData sheetId="3972"/>
      <sheetData sheetId="3973"/>
      <sheetData sheetId="3974"/>
      <sheetData sheetId="3975"/>
      <sheetData sheetId="3976"/>
      <sheetData sheetId="3977"/>
      <sheetData sheetId="3978"/>
      <sheetData sheetId="3979"/>
      <sheetData sheetId="3980"/>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sheetData sheetId="4310"/>
      <sheetData sheetId="4311"/>
      <sheetData sheetId="4312"/>
      <sheetData sheetId="4313"/>
      <sheetData sheetId="4314"/>
      <sheetData sheetId="4315"/>
      <sheetData sheetId="4316"/>
      <sheetData sheetId="4317"/>
      <sheetData sheetId="4318"/>
      <sheetData sheetId="4319"/>
      <sheetData sheetId="4320"/>
      <sheetData sheetId="4321"/>
      <sheetData sheetId="4322"/>
      <sheetData sheetId="4323"/>
      <sheetData sheetId="4324"/>
      <sheetData sheetId="4325"/>
      <sheetData sheetId="4326"/>
      <sheetData sheetId="4327"/>
      <sheetData sheetId="4328"/>
      <sheetData sheetId="4329"/>
      <sheetData sheetId="4330"/>
      <sheetData sheetId="4331"/>
      <sheetData sheetId="4332"/>
      <sheetData sheetId="4333"/>
      <sheetData sheetId="4334"/>
      <sheetData sheetId="4335"/>
      <sheetData sheetId="4336"/>
      <sheetData sheetId="4337"/>
      <sheetData sheetId="4338"/>
      <sheetData sheetId="4339"/>
      <sheetData sheetId="4340"/>
      <sheetData sheetId="4341"/>
      <sheetData sheetId="4342"/>
      <sheetData sheetId="4343"/>
      <sheetData sheetId="4344"/>
      <sheetData sheetId="4345"/>
      <sheetData sheetId="4346"/>
      <sheetData sheetId="4347"/>
      <sheetData sheetId="4348"/>
      <sheetData sheetId="4349"/>
      <sheetData sheetId="4350"/>
      <sheetData sheetId="4351"/>
      <sheetData sheetId="4352"/>
      <sheetData sheetId="4353"/>
      <sheetData sheetId="4354"/>
      <sheetData sheetId="4355"/>
      <sheetData sheetId="4356"/>
      <sheetData sheetId="4357"/>
      <sheetData sheetId="4358"/>
      <sheetData sheetId="4359"/>
      <sheetData sheetId="4360"/>
      <sheetData sheetId="4361"/>
      <sheetData sheetId="4362"/>
      <sheetData sheetId="4363"/>
      <sheetData sheetId="4364"/>
      <sheetData sheetId="4365"/>
      <sheetData sheetId="4366"/>
      <sheetData sheetId="4367"/>
      <sheetData sheetId="4368"/>
      <sheetData sheetId="4369"/>
      <sheetData sheetId="4370"/>
      <sheetData sheetId="4371"/>
      <sheetData sheetId="4372"/>
      <sheetData sheetId="4373"/>
      <sheetData sheetId="4374"/>
      <sheetData sheetId="4375"/>
      <sheetData sheetId="4376"/>
      <sheetData sheetId="4377"/>
      <sheetData sheetId="4378"/>
      <sheetData sheetId="4379"/>
      <sheetData sheetId="4380"/>
      <sheetData sheetId="4381"/>
      <sheetData sheetId="4382"/>
      <sheetData sheetId="4383"/>
      <sheetData sheetId="4384"/>
      <sheetData sheetId="4385"/>
      <sheetData sheetId="4386"/>
      <sheetData sheetId="4387"/>
      <sheetData sheetId="4388"/>
      <sheetData sheetId="4389"/>
      <sheetData sheetId="4390"/>
      <sheetData sheetId="4391"/>
      <sheetData sheetId="4392"/>
      <sheetData sheetId="4393"/>
      <sheetData sheetId="4394"/>
      <sheetData sheetId="4395"/>
      <sheetData sheetId="4396"/>
      <sheetData sheetId="4397"/>
      <sheetData sheetId="4398"/>
      <sheetData sheetId="4399"/>
      <sheetData sheetId="4400"/>
      <sheetData sheetId="4401"/>
      <sheetData sheetId="4402"/>
      <sheetData sheetId="4403"/>
      <sheetData sheetId="4404"/>
      <sheetData sheetId="4405"/>
      <sheetData sheetId="4406"/>
      <sheetData sheetId="4407"/>
      <sheetData sheetId="4408"/>
      <sheetData sheetId="4409"/>
      <sheetData sheetId="4410"/>
      <sheetData sheetId="4411"/>
      <sheetData sheetId="4412"/>
      <sheetData sheetId="4413"/>
      <sheetData sheetId="4414"/>
      <sheetData sheetId="4415"/>
      <sheetData sheetId="4416"/>
      <sheetData sheetId="4417"/>
      <sheetData sheetId="4418"/>
      <sheetData sheetId="4419"/>
      <sheetData sheetId="4420"/>
      <sheetData sheetId="4421"/>
      <sheetData sheetId="4422"/>
      <sheetData sheetId="4423"/>
      <sheetData sheetId="4424"/>
      <sheetData sheetId="4425"/>
      <sheetData sheetId="4426"/>
      <sheetData sheetId="4427"/>
      <sheetData sheetId="4428"/>
      <sheetData sheetId="4429"/>
      <sheetData sheetId="4430"/>
      <sheetData sheetId="4431"/>
      <sheetData sheetId="4432"/>
      <sheetData sheetId="4433"/>
      <sheetData sheetId="4434"/>
      <sheetData sheetId="4435"/>
      <sheetData sheetId="4436"/>
      <sheetData sheetId="4437"/>
      <sheetData sheetId="4438"/>
      <sheetData sheetId="4439"/>
      <sheetData sheetId="4440"/>
      <sheetData sheetId="4441"/>
      <sheetData sheetId="4442"/>
      <sheetData sheetId="4443"/>
      <sheetData sheetId="4444"/>
      <sheetData sheetId="4445"/>
      <sheetData sheetId="4446"/>
      <sheetData sheetId="4447"/>
      <sheetData sheetId="4448"/>
      <sheetData sheetId="4449"/>
      <sheetData sheetId="4450"/>
      <sheetData sheetId="4451"/>
      <sheetData sheetId="4452"/>
      <sheetData sheetId="4453"/>
      <sheetData sheetId="4454"/>
      <sheetData sheetId="4455"/>
      <sheetData sheetId="4456"/>
      <sheetData sheetId="4457"/>
      <sheetData sheetId="4458"/>
      <sheetData sheetId="4459"/>
      <sheetData sheetId="4460"/>
      <sheetData sheetId="4461"/>
      <sheetData sheetId="4462"/>
      <sheetData sheetId="4463"/>
      <sheetData sheetId="4464"/>
      <sheetData sheetId="4465"/>
      <sheetData sheetId="4466"/>
      <sheetData sheetId="4467"/>
      <sheetData sheetId="4468"/>
      <sheetData sheetId="4469"/>
      <sheetData sheetId="4470"/>
      <sheetData sheetId="4471"/>
      <sheetData sheetId="4472"/>
      <sheetData sheetId="4473"/>
      <sheetData sheetId="4474"/>
      <sheetData sheetId="4475"/>
      <sheetData sheetId="4476"/>
      <sheetData sheetId="4477"/>
      <sheetData sheetId="4478"/>
      <sheetData sheetId="4479"/>
      <sheetData sheetId="4480"/>
      <sheetData sheetId="4481"/>
      <sheetData sheetId="4482"/>
      <sheetData sheetId="4483"/>
      <sheetData sheetId="4484"/>
      <sheetData sheetId="4485"/>
      <sheetData sheetId="4486"/>
      <sheetData sheetId="4487"/>
      <sheetData sheetId="4488"/>
      <sheetData sheetId="4489"/>
      <sheetData sheetId="4490"/>
      <sheetData sheetId="4491"/>
      <sheetData sheetId="4492"/>
      <sheetData sheetId="4493"/>
      <sheetData sheetId="4494"/>
      <sheetData sheetId="4495"/>
      <sheetData sheetId="4496"/>
      <sheetData sheetId="4497"/>
      <sheetData sheetId="4498"/>
      <sheetData sheetId="4499"/>
      <sheetData sheetId="4500"/>
      <sheetData sheetId="4501"/>
      <sheetData sheetId="4502"/>
      <sheetData sheetId="4503"/>
      <sheetData sheetId="4504"/>
      <sheetData sheetId="4505"/>
      <sheetData sheetId="4506"/>
      <sheetData sheetId="4507"/>
      <sheetData sheetId="4508"/>
      <sheetData sheetId="4509"/>
      <sheetData sheetId="4510"/>
      <sheetData sheetId="4511"/>
      <sheetData sheetId="4512"/>
      <sheetData sheetId="4513"/>
      <sheetData sheetId="4514"/>
      <sheetData sheetId="4515"/>
      <sheetData sheetId="4516"/>
      <sheetData sheetId="4517"/>
      <sheetData sheetId="4518"/>
      <sheetData sheetId="4519"/>
      <sheetData sheetId="4520"/>
      <sheetData sheetId="4521"/>
      <sheetData sheetId="4522"/>
      <sheetData sheetId="4523"/>
      <sheetData sheetId="4524"/>
      <sheetData sheetId="4525"/>
      <sheetData sheetId="4526"/>
      <sheetData sheetId="4527"/>
      <sheetData sheetId="4528"/>
      <sheetData sheetId="4529"/>
      <sheetData sheetId="4530"/>
      <sheetData sheetId="4531"/>
      <sheetData sheetId="4532"/>
      <sheetData sheetId="4533"/>
      <sheetData sheetId="4534"/>
      <sheetData sheetId="4535"/>
      <sheetData sheetId="4536"/>
      <sheetData sheetId="4537"/>
      <sheetData sheetId="4538"/>
      <sheetData sheetId="4539"/>
      <sheetData sheetId="4540"/>
      <sheetData sheetId="4541"/>
      <sheetData sheetId="4542"/>
      <sheetData sheetId="4543"/>
      <sheetData sheetId="4544"/>
      <sheetData sheetId="4545"/>
      <sheetData sheetId="4546"/>
      <sheetData sheetId="4547"/>
      <sheetData sheetId="4548"/>
      <sheetData sheetId="4549"/>
      <sheetData sheetId="4550"/>
      <sheetData sheetId="4551"/>
      <sheetData sheetId="4552"/>
      <sheetData sheetId="4553"/>
      <sheetData sheetId="4554"/>
      <sheetData sheetId="4555"/>
      <sheetData sheetId="4556"/>
      <sheetData sheetId="4557"/>
      <sheetData sheetId="4558"/>
      <sheetData sheetId="4559"/>
      <sheetData sheetId="4560"/>
      <sheetData sheetId="4561"/>
      <sheetData sheetId="4562"/>
      <sheetData sheetId="4563"/>
      <sheetData sheetId="4564"/>
      <sheetData sheetId="4565"/>
      <sheetData sheetId="4566"/>
      <sheetData sheetId="4567"/>
      <sheetData sheetId="4568"/>
      <sheetData sheetId="4569"/>
      <sheetData sheetId="4570"/>
      <sheetData sheetId="4571"/>
      <sheetData sheetId="4572"/>
      <sheetData sheetId="4573"/>
      <sheetData sheetId="4574"/>
      <sheetData sheetId="4575"/>
      <sheetData sheetId="4576"/>
      <sheetData sheetId="4577"/>
      <sheetData sheetId="4578"/>
      <sheetData sheetId="4579"/>
      <sheetData sheetId="4580"/>
      <sheetData sheetId="4581"/>
      <sheetData sheetId="4582"/>
      <sheetData sheetId="4583"/>
      <sheetData sheetId="4584"/>
      <sheetData sheetId="4585"/>
      <sheetData sheetId="4586"/>
      <sheetData sheetId="4587"/>
      <sheetData sheetId="4588"/>
      <sheetData sheetId="4589"/>
      <sheetData sheetId="4590"/>
      <sheetData sheetId="4591"/>
      <sheetData sheetId="4592"/>
      <sheetData sheetId="4593"/>
      <sheetData sheetId="4594"/>
      <sheetData sheetId="4595"/>
      <sheetData sheetId="4596"/>
      <sheetData sheetId="4597"/>
      <sheetData sheetId="4598"/>
      <sheetData sheetId="4599"/>
      <sheetData sheetId="4600"/>
      <sheetData sheetId="4601"/>
      <sheetData sheetId="4602"/>
      <sheetData sheetId="4603"/>
      <sheetData sheetId="4604"/>
      <sheetData sheetId="4605"/>
      <sheetData sheetId="4606"/>
      <sheetData sheetId="4607"/>
      <sheetData sheetId="4608"/>
      <sheetData sheetId="4609"/>
      <sheetData sheetId="4610"/>
      <sheetData sheetId="4611"/>
      <sheetData sheetId="4612"/>
      <sheetData sheetId="4613"/>
      <sheetData sheetId="4614"/>
      <sheetData sheetId="4615"/>
      <sheetData sheetId="4616"/>
      <sheetData sheetId="4617"/>
      <sheetData sheetId="4618"/>
      <sheetData sheetId="4619"/>
      <sheetData sheetId="4620"/>
      <sheetData sheetId="4621"/>
      <sheetData sheetId="4622"/>
      <sheetData sheetId="4623"/>
      <sheetData sheetId="4624"/>
      <sheetData sheetId="4625"/>
      <sheetData sheetId="4626"/>
      <sheetData sheetId="4627"/>
      <sheetData sheetId="4628"/>
      <sheetData sheetId="4629"/>
      <sheetData sheetId="4630"/>
      <sheetData sheetId="4631"/>
      <sheetData sheetId="4632"/>
      <sheetData sheetId="4633"/>
      <sheetData sheetId="4634"/>
      <sheetData sheetId="4635"/>
      <sheetData sheetId="4636"/>
      <sheetData sheetId="4637"/>
      <sheetData sheetId="4638"/>
      <sheetData sheetId="4639"/>
      <sheetData sheetId="4640"/>
      <sheetData sheetId="4641"/>
      <sheetData sheetId="4642"/>
      <sheetData sheetId="4643"/>
      <sheetData sheetId="4644"/>
      <sheetData sheetId="4645"/>
      <sheetData sheetId="4646"/>
      <sheetData sheetId="4647"/>
      <sheetData sheetId="4648"/>
      <sheetData sheetId="4649"/>
      <sheetData sheetId="4650"/>
      <sheetData sheetId="4651"/>
      <sheetData sheetId="4652"/>
      <sheetData sheetId="4653"/>
      <sheetData sheetId="4654"/>
      <sheetData sheetId="4655"/>
      <sheetData sheetId="4656"/>
      <sheetData sheetId="4657"/>
      <sheetData sheetId="4658"/>
      <sheetData sheetId="4659"/>
      <sheetData sheetId="4660"/>
      <sheetData sheetId="4661"/>
      <sheetData sheetId="4662"/>
      <sheetData sheetId="4663"/>
      <sheetData sheetId="4664"/>
      <sheetData sheetId="4665"/>
      <sheetData sheetId="4666"/>
      <sheetData sheetId="4667"/>
      <sheetData sheetId="4668"/>
      <sheetData sheetId="4669"/>
      <sheetData sheetId="4670"/>
      <sheetData sheetId="4671"/>
      <sheetData sheetId="4672"/>
      <sheetData sheetId="4673"/>
      <sheetData sheetId="4674"/>
      <sheetData sheetId="4675"/>
      <sheetData sheetId="4676"/>
      <sheetData sheetId="4677"/>
      <sheetData sheetId="4678"/>
      <sheetData sheetId="4679"/>
      <sheetData sheetId="4680"/>
      <sheetData sheetId="4681"/>
      <sheetData sheetId="4682"/>
      <sheetData sheetId="4683"/>
      <sheetData sheetId="4684"/>
      <sheetData sheetId="4685"/>
      <sheetData sheetId="4686"/>
      <sheetData sheetId="4687"/>
      <sheetData sheetId="4688"/>
      <sheetData sheetId="4689"/>
      <sheetData sheetId="4690"/>
      <sheetData sheetId="4691"/>
      <sheetData sheetId="4692"/>
      <sheetData sheetId="4693"/>
      <sheetData sheetId="4694"/>
      <sheetData sheetId="4695"/>
      <sheetData sheetId="4696"/>
      <sheetData sheetId="4697"/>
      <sheetData sheetId="4698"/>
      <sheetData sheetId="4699"/>
      <sheetData sheetId="4700"/>
      <sheetData sheetId="4701"/>
      <sheetData sheetId="4702"/>
      <sheetData sheetId="4703"/>
      <sheetData sheetId="4704"/>
      <sheetData sheetId="4705"/>
      <sheetData sheetId="4706"/>
      <sheetData sheetId="4707"/>
      <sheetData sheetId="4708"/>
      <sheetData sheetId="4709"/>
      <sheetData sheetId="4710"/>
      <sheetData sheetId="4711"/>
      <sheetData sheetId="4712"/>
      <sheetData sheetId="4713"/>
      <sheetData sheetId="4714"/>
      <sheetData sheetId="4715"/>
      <sheetData sheetId="4716"/>
      <sheetData sheetId="4717"/>
      <sheetData sheetId="4718"/>
      <sheetData sheetId="4719"/>
      <sheetData sheetId="4720"/>
      <sheetData sheetId="4721"/>
      <sheetData sheetId="4722"/>
      <sheetData sheetId="4723"/>
      <sheetData sheetId="4724"/>
      <sheetData sheetId="4725"/>
      <sheetData sheetId="4726"/>
      <sheetData sheetId="4727"/>
      <sheetData sheetId="4728"/>
      <sheetData sheetId="4729"/>
      <sheetData sheetId="4730"/>
      <sheetData sheetId="4731"/>
      <sheetData sheetId="4732"/>
      <sheetData sheetId="4733"/>
      <sheetData sheetId="4734"/>
      <sheetData sheetId="4735"/>
      <sheetData sheetId="4736"/>
      <sheetData sheetId="4737"/>
      <sheetData sheetId="4738"/>
      <sheetData sheetId="4739"/>
      <sheetData sheetId="4740"/>
      <sheetData sheetId="4741"/>
      <sheetData sheetId="4742"/>
      <sheetData sheetId="4743"/>
      <sheetData sheetId="4744"/>
      <sheetData sheetId="4745"/>
      <sheetData sheetId="4746"/>
      <sheetData sheetId="4747"/>
      <sheetData sheetId="4748"/>
      <sheetData sheetId="4749"/>
      <sheetData sheetId="4750"/>
      <sheetData sheetId="4751"/>
      <sheetData sheetId="4752"/>
      <sheetData sheetId="4753"/>
      <sheetData sheetId="4754"/>
      <sheetData sheetId="4755"/>
      <sheetData sheetId="4756"/>
      <sheetData sheetId="4757"/>
      <sheetData sheetId="4758"/>
      <sheetData sheetId="4759"/>
      <sheetData sheetId="4760"/>
      <sheetData sheetId="4761"/>
      <sheetData sheetId="4762"/>
      <sheetData sheetId="4763"/>
      <sheetData sheetId="4764"/>
      <sheetData sheetId="4765"/>
      <sheetData sheetId="4766"/>
      <sheetData sheetId="4767"/>
      <sheetData sheetId="4768"/>
      <sheetData sheetId="4769"/>
      <sheetData sheetId="4770"/>
      <sheetData sheetId="4771"/>
      <sheetData sheetId="4772"/>
      <sheetData sheetId="4773"/>
      <sheetData sheetId="4774"/>
      <sheetData sheetId="4775"/>
      <sheetData sheetId="4776"/>
      <sheetData sheetId="4777"/>
      <sheetData sheetId="4778"/>
      <sheetData sheetId="4779"/>
      <sheetData sheetId="4780"/>
      <sheetData sheetId="4781"/>
      <sheetData sheetId="4782"/>
      <sheetData sheetId="4783"/>
      <sheetData sheetId="4784"/>
      <sheetData sheetId="4785"/>
      <sheetData sheetId="4786"/>
      <sheetData sheetId="4787"/>
      <sheetData sheetId="4788"/>
      <sheetData sheetId="4789"/>
      <sheetData sheetId="4790"/>
      <sheetData sheetId="4791"/>
      <sheetData sheetId="4792"/>
      <sheetData sheetId="4793"/>
      <sheetData sheetId="4794"/>
      <sheetData sheetId="4795"/>
      <sheetData sheetId="4796"/>
      <sheetData sheetId="4797"/>
      <sheetData sheetId="4798"/>
      <sheetData sheetId="4799"/>
      <sheetData sheetId="4800"/>
      <sheetData sheetId="4801"/>
      <sheetData sheetId="4802"/>
      <sheetData sheetId="4803"/>
      <sheetData sheetId="4804"/>
      <sheetData sheetId="4805"/>
      <sheetData sheetId="4806"/>
      <sheetData sheetId="4807"/>
      <sheetData sheetId="4808"/>
      <sheetData sheetId="4809"/>
      <sheetData sheetId="4810"/>
      <sheetData sheetId="4811" refreshError="1"/>
      <sheetData sheetId="4812" refreshError="1"/>
      <sheetData sheetId="4813" refreshError="1"/>
      <sheetData sheetId="4814" refreshError="1"/>
      <sheetData sheetId="4815" refreshError="1"/>
      <sheetData sheetId="4816" refreshError="1"/>
      <sheetData sheetId="4817" refreshError="1"/>
      <sheetData sheetId="4818" refreshError="1"/>
      <sheetData sheetId="4819"/>
      <sheetData sheetId="4820"/>
      <sheetData sheetId="4821"/>
      <sheetData sheetId="4822"/>
      <sheetData sheetId="4823"/>
      <sheetData sheetId="4824"/>
      <sheetData sheetId="4825"/>
      <sheetData sheetId="4826"/>
      <sheetData sheetId="4827">
        <row r="2">
          <cell r="A2">
            <v>0</v>
          </cell>
        </row>
      </sheetData>
      <sheetData sheetId="4828"/>
      <sheetData sheetId="4829"/>
      <sheetData sheetId="4830"/>
      <sheetData sheetId="4831" refreshError="1"/>
      <sheetData sheetId="4832" refreshError="1"/>
      <sheetData sheetId="4833" refreshError="1"/>
      <sheetData sheetId="4834" refreshError="1"/>
      <sheetData sheetId="4835" refreshError="1"/>
      <sheetData sheetId="4836" refreshError="1"/>
      <sheetData sheetId="4837" refreshError="1"/>
      <sheetData sheetId="4838" refreshError="1"/>
      <sheetData sheetId="4839"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sheetName val="CUNETAS "/>
      <sheetName val="CERRAMIENTOS"/>
      <sheetName val="Zanja de coronacion"/>
      <sheetName val="Descoles en sacos S-C"/>
      <sheetName val="Barreras en sacos de S-C"/>
      <sheetName val="Carcavas via de acceso"/>
      <sheetName val="Demoliciones"/>
      <sheetName val="Gaviones"/>
      <sheetName val="Rellenos"/>
      <sheetName val="Cargue"/>
      <sheetName val="Trinchos"/>
      <sheetName val="Bioman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odelo"/>
      <sheetName val="precios"/>
      <sheetName val="LISTA"/>
      <sheetName val="Programacion"/>
      <sheetName val="PUC"/>
      <sheetName val="PAGOS"/>
      <sheetName val="F.C. NEXEN"/>
      <sheetName val="Flujo Caja"/>
      <sheetName val="LOCATION"/>
      <sheetName val="NEW ROAD"/>
      <sheetName val="Realineamiento"/>
      <sheetName val="Rectificación K1+500"/>
      <sheetName val="BRIDGE"/>
      <sheetName val="BRID-LOC"/>
      <sheetName val="COY-BRID"/>
      <sheetName val="ABANDON"/>
      <sheetName val="SUMMARY"/>
      <sheetName val="PROG.UTIL.EQP"/>
      <sheetName val="prog util M.O"/>
      <sheetName val="TOTALE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AIU"/>
      <sheetName val="SALARIO"/>
      <sheetName val="EQUIPO"/>
      <sheetName val="Poliza"/>
      <sheetName val="Anexo 1"/>
      <sheetName val="FOR.5"/>
      <sheetName val="ANEXO C"/>
      <sheetName val="Hoja4"/>
      <sheetName val="CUADRO 3"/>
      <sheetName val="6.7 comercial"/>
      <sheetName val="MAQ-VICPAR"/>
      <sheetName val="RESUMEN CUENTAS"/>
    </sheetNames>
    <sheetDataSet>
      <sheetData sheetId="0" refreshError="1"/>
      <sheetData sheetId="1" refreshError="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odelo"/>
      <sheetName val="precios"/>
      <sheetName val="LISTA"/>
      <sheetName val="Programacion"/>
      <sheetName val="PUC"/>
      <sheetName val="PAGOS"/>
      <sheetName val="F.C. NEXEN"/>
      <sheetName val="Flujo Caja"/>
      <sheetName val="LOCATION"/>
      <sheetName val="NEW ROAD"/>
      <sheetName val="Realineamiento"/>
      <sheetName val="Rectificación K1+500"/>
      <sheetName val="BRIDGE"/>
      <sheetName val="BRID-LOC"/>
      <sheetName val="COY-BRID"/>
      <sheetName val="ABANDON"/>
      <sheetName val="SUMMARY"/>
      <sheetName val="PROG.UTIL.EQP"/>
      <sheetName val="prog util M.O"/>
      <sheetName val="TOTALE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AIU"/>
      <sheetName val="SALARIO"/>
      <sheetName val="EQUIPO"/>
      <sheetName val="Poliza"/>
      <sheetName val="Anexo 1"/>
      <sheetName val="FOR.5"/>
      <sheetName val="ANEXO C"/>
      <sheetName val="Hoja4"/>
      <sheetName val="CUADRO 3"/>
      <sheetName val="6.7 comercial"/>
      <sheetName val="MAQ-VICPAR"/>
      <sheetName val="RESUMEN CUENTAS"/>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saco suelo"/>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Trinchos"/>
      <sheetName val="APU SUBBASE "/>
      <sheetName val="APU iluminacion"/>
      <sheetName val="APU Moviydesmovi"/>
      <sheetName val="Hoja1"/>
      <sheetName val="prog.loc+via"/>
      <sheetName val="Prog Locac"/>
      <sheetName val="Prog Vía acc"/>
      <sheetName val="Cuadro1"/>
      <sheetName val="Hoja2"/>
      <sheetName val="VIA PRADO"/>
      <sheetName val="CUADRO  (5)"/>
      <sheetName val="Hoja5"/>
      <sheetName val="Hoja3"/>
      <sheetName val="Anexo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refreshError="1"/>
      <sheetData sheetId="160" refreshError="1"/>
      <sheetData sheetId="161"/>
      <sheetData sheetId="162"/>
      <sheetData sheetId="163" refreshError="1"/>
      <sheetData sheetId="164" refreshError="1"/>
      <sheetData sheetId="165" refreshError="1"/>
      <sheetData sheetId="166" refreshError="1"/>
      <sheetData sheetId="167" refreshError="1"/>
      <sheetData sheetId="168"/>
      <sheetData sheetId="169"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álculo"/>
      <sheetName val="Estandarizacion"/>
    </sheetNames>
    <sheetDataSet>
      <sheetData sheetId="0" refreshError="1"/>
      <sheetData sheetId="1"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empo TOMC"/>
      <sheetName val="LLAVES"/>
      <sheetName val="LOGGING"/>
      <sheetName val="HERRAMIENTAS"/>
      <sheetName val="Rev."/>
      <sheetName val="Bha"/>
      <sheetName val="TOTAL REGISTROS"/>
      <sheetName val="hoyo intermedio"/>
      <sheetName val="hoyo producción"/>
      <sheetName val="REGISTRO 2 HOYO 8,5"/>
      <sheetName val="REGISTRO 1 HOYO  6,5"/>
      <sheetName val="REGISTRO 2 HOYO 6,5 "/>
      <sheetName val="ANEXO III-9"/>
      <sheetName val="TOTAL REGISTROS (2)"/>
      <sheetName val="REGISTRO 3 VSP-WST 8,5"/>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efreshError="1"/>
      <sheetData sheetId="14"/>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ogram"/>
      <sheetName val="COSTOS"/>
      <sheetName val="EVA"/>
    </sheetNames>
    <sheetDataSet>
      <sheetData sheetId="0" refreshError="1"/>
      <sheetData sheetId="1" refreshError="1"/>
      <sheetData sheetId="2" refreshError="1"/>
      <sheetData sheetId="3"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in"/>
      <sheetName val="Input"/>
      <sheetName val="Summary"/>
      <sheetName val="LoanCalc"/>
      <sheetName val="CorpTax"/>
      <sheetName val="Export"/>
      <sheetName val="Import"/>
      <sheetName val="Yspack"/>
      <sheetName val="4-AGO-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TAPA 50 SMMLV"/>
    </sheetNames>
    <sheetDataSet>
      <sheetData sheetId="0"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Análisis determinístico"/>
      <sheetName val="envío"/>
      <sheetName val="Modelo financiero"/>
      <sheetName val="PSM Monthly"/>
      <sheetName val="API93"/>
      <sheetName val="Análisis_determinístico"/>
      <sheetName val="Modelo_financiero"/>
      <sheetName val="Análisis_determinístico1"/>
      <sheetName val="Modelo_financiero1"/>
      <sheetName val="Hoja2"/>
      <sheetName val="1. MODELO 60KB"/>
      <sheetName val="BHA"/>
      <sheetName val="TABLA5"/>
      <sheetName val="PLAN CARGUE RIS (for nuevo)"/>
      <sheetName val="GCB2000"/>
      <sheetName val="PLANILLA"/>
      <sheetName val="TALLA"/>
      <sheetName val="Hoja3"/>
      <sheetName val="PLAN_CARGUE_RIS_(for_nuevo)"/>
      <sheetName val="PLAN_CARGUE_RIS_(for_nuevo)1"/>
      <sheetName val="Resumen"/>
      <sheetName val="Modelo Financiero Determ. "/>
      <sheetName val="Crudos"/>
      <sheetName val="TOVFEB."/>
      <sheetName val="C21_A310"/>
      <sheetName val="C21_G115"/>
      <sheetName val="C21_G220"/>
      <sheetName val="Ppto 2001"/>
      <sheetName val="CONTRATO"/>
      <sheetName val="Tabla"/>
      <sheetName val="Base Info"/>
      <sheetName val="DPC"/>
      <sheetName val="Estrategia"/>
      <sheetName val="Ppto_2001"/>
      <sheetName val="TOVFEB_"/>
      <sheetName val="Base_Info"/>
      <sheetName val="BRUTA-INY"/>
      <sheetName val="RES EQV"/>
      <sheetName val="RES GASOL"/>
      <sheetName val="RES PET"/>
      <sheetName val="RES GAS"/>
      <sheetName val="RES LPG"/>
      <sheetName val="POZOS"/>
      <sheetName val="RES_EQV"/>
      <sheetName val="RES_GASOL"/>
      <sheetName val="RES_PET"/>
      <sheetName val="RES_GAS"/>
      <sheetName val="RES_LPG"/>
      <sheetName val="Base_P10"/>
      <sheetName val="Base_P50"/>
      <sheetName val="Base_P90"/>
      <sheetName val="Prod_Inv_P10"/>
      <sheetName val="Prod_Inv_P50"/>
      <sheetName val="Prod_Inv_P90"/>
      <sheetName val="Todos"/>
      <sheetName val="Cuad 2.9 "/>
      <sheetName val="Ppto_20011"/>
      <sheetName val="TOVFEB_1"/>
      <sheetName val="Base_Info1"/>
      <sheetName val="RES_EQV1"/>
      <sheetName val="RES_GASOL1"/>
      <sheetName val="RES_PET1"/>
      <sheetName val="RES_GAS1"/>
      <sheetName val="RES_LPG1"/>
      <sheetName val="ASO"/>
      <sheetName val="Capital_Acum1"/>
      <sheetName val="Assume"/>
      <sheetName val="NOPAT_Acum1"/>
      <sheetName val="CONTRATOS"/>
      <sheetName val="DB"/>
      <sheetName val="Params"/>
      <sheetName val="Sheet1"/>
      <sheetName val="DB1"/>
      <sheetName val="ReserveData"/>
      <sheetName val="RollupParams"/>
      <sheetName val="BatchFeedback"/>
      <sheetName val="Cat"/>
      <sheetName val="Work"/>
      <sheetName val="LimitsSheet"/>
      <sheetName val="FormControls"/>
      <sheetName val="Versions"/>
      <sheetName val="RawData"/>
      <sheetName val="SaveParams"/>
      <sheetName val="IorStreams"/>
      <sheetName val="Maturity Matrix"/>
      <sheetName val="Calcs"/>
      <sheetName val="COSTOS_DE_TRANSPORTE1"/>
      <sheetName val="OPCIONES_DE_SIMULACION1"/>
      <sheetName val="COMPRA_MATERIA_PRIMA1"/>
      <sheetName val="Parametros Inversion"/>
      <sheetName val="APU"/>
      <sheetName val="Parámetros Formato"/>
      <sheetName val="#¡REF"/>
      <sheetName val="LISTA VALIDACION"/>
      <sheetName val="PYF100-2"/>
      <sheetName val="CrudosA"/>
      <sheetName val="casosWTI"/>
      <sheetName val="DCurva"/>
      <sheetName val="Inf.Semanal"/>
      <sheetName val="Main"/>
      <sheetName val="CorpTax"/>
      <sheetName val="Input"/>
      <sheetName val="BUFORM"/>
      <sheetName val="BUNUMBER"/>
      <sheetName val="INTROFORM"/>
      <sheetName val="INOUTFLOW"/>
      <sheetName val="TPNUMBER"/>
      <sheetName val="Ppto_20012"/>
      <sheetName val="TOVFEB_2"/>
      <sheetName val="Base_Info2"/>
      <sheetName val="RES_EQV2"/>
      <sheetName val="RES_GASOL2"/>
      <sheetName val="RES_PET2"/>
      <sheetName val="RES_GAS2"/>
      <sheetName val="RES_LPG2"/>
      <sheetName val="Cuad_2_9_"/>
      <sheetName val="Parametros_Inversion"/>
      <sheetName val="Maturity_Matrix"/>
      <sheetName val="Curves"/>
      <sheetName val="Note"/>
      <sheetName val="Heads"/>
      <sheetName val="Tables"/>
      <sheetName val="Page_2"/>
      <sheetName val="Dbase"/>
      <sheetName val="5094-2003"/>
      <sheetName val="Parametros"/>
      <sheetName val="Listas Desplegables"/>
      <sheetName val="Jun17-08"/>
      <sheetName val="MOD-DEV_XLS"/>
      <sheetName val="Hist. Avances"/>
      <sheetName val="URCDIT"/>
      <sheetName val="PERSON"/>
      <sheetName val="CODIGOS PERDIDAS"/>
      <sheetName val="Lineas del PACC"/>
      <sheetName val="COL 21169"/>
      <sheetName val="Datos_de_Entrada"/>
      <sheetName val="ListaEmpresas"/>
      <sheetName val="Lista APU"/>
      <sheetName val="Tablas"/>
      <sheetName val="DEST. MEDIOS"/>
      <sheetName val="COMBUASF"/>
      <sheetName val="BALCRUDO"/>
      <sheetName val="PRECIOS"/>
      <sheetName val="CARGASPROC."/>
      <sheetName val="G L P  FINAL"/>
      <sheetName val="Graficos"/>
      <sheetName val="nombres"/>
      <sheetName val="Puntos"/>
      <sheetName val="C.E cas"/>
      <sheetName val="INV $ cas"/>
      <sheetName val="steel"/>
      <sheetName val="ANS_DAB"/>
      <sheetName val="USED WELLS"/>
      <sheetName val="Hoja1"/>
      <sheetName val="PIA CASABE SUR ECP"/>
      <sheetName val="CAÑO_LIMON"/>
      <sheetName val="Info"/>
      <sheetName val="Data_Tables"/>
      <sheetName val="INTERJUN-DIC"/>
      <sheetName val="CIC-NOV"/>
      <sheetName val="Company"/>
      <sheetName val="TBG_MENSUAL"/>
      <sheetName val="1"/>
      <sheetName val="PROYECTOS_TRÁNSITO"/>
      <sheetName val="Hoja_datos"/>
      <sheetName val="DEMANDAS_VRM_2001"/>
      <sheetName val="COMPRA_MATERIA_PRIMA"/>
      <sheetName val="PARAMETROS FORMATO"/>
      <sheetName val="TBG + NO TBG 2011"/>
      <sheetName val="Plan Hitos despues del pma"/>
      <sheetName val="Parámetros_Formato"/>
      <sheetName val="C_E_cas"/>
      <sheetName val="INV_$_cas"/>
      <sheetName val="TIPO"/>
      <sheetName val="INSP TUBERIAS"/>
      <sheetName val="VAR"/>
      <sheetName val="TOTAL AREA_PORTAFOLIO ORIGINAL"/>
      <sheetName val="Admin Cost Flow"/>
      <sheetName val="PLAN_CARGUE_RIS_(for_nuevo)2"/>
      <sheetName val="INGENIERÍA"/>
      <sheetName val="Valor Oferta"/>
      <sheetName val="COMPROMISOS"/>
      <sheetName val="Cover"/>
      <sheetName val="TARIF2002"/>
      <sheetName val="LISTAS"/>
      <sheetName val="VENTAS"/>
      <sheetName val="CRUDOS MES EVALUADO"/>
      <sheetName val="COSTOS DE TRANSPORTE"/>
      <sheetName val="COMPRA MATERIA PRIMA"/>
      <sheetName val="TRANSFERENCIAS"/>
      <sheetName val="CAÑO_LIMON2"/>
      <sheetName val="DATOS BASE ABA"/>
      <sheetName val="EMPRESA"/>
      <sheetName val="Cronograma"/>
      <sheetName val="Análisis_determinístico2"/>
      <sheetName val="Modelo_financiero2"/>
      <sheetName val="1__MODELO_60KB"/>
      <sheetName val="PSM_Monthly"/>
      <sheetName val=""/>
      <sheetName val="Modelo_Financiero_Determ__"/>
      <sheetName val="Listas_Desplegables"/>
      <sheetName val="PARÁMETROS (2)"/>
      <sheetName val="PARÁMETROS"/>
      <sheetName val="TBG_+_NO_TBG_2011"/>
      <sheetName val="Plan_Hitos_despues_del_pma"/>
      <sheetName val="PARAMETROS_FORMATO"/>
      <sheetName val="Modelo_financiero3"/>
      <sheetName val="TBG_+_NO_TBG_20111"/>
      <sheetName val="Parámetros_Formato1"/>
      <sheetName val="Plan_Hitos_despues_del_pma1"/>
      <sheetName val="Modelo_financiero4"/>
      <sheetName val="TBG_+_NO_TBG_20112"/>
      <sheetName val="Parámetros_Formato2"/>
      <sheetName val="Plan_Hitos_despues_del_pma2"/>
      <sheetName val="LISTA DE LAS MACROS "/>
      <sheetName val="LISTA_VALIDACION"/>
      <sheetName val="PLAN MENSUAL"/>
      <sheetName val="Modelo financiero-Alter_3"/>
      <sheetName val="Resultados"/>
      <sheetName val="CECOS SOP"/>
      <sheetName val="SEGUIMIENTO"/>
      <sheetName val="Malas Prácticas eliminadas"/>
      <sheetName val="Plan Anual Mantto"/>
      <sheetName val="PROYECTOS TRÁNSITO"/>
      <sheetName val="TOVFEB_3"/>
      <sheetName val="Ppto_20013"/>
      <sheetName val="Base_Info3"/>
      <sheetName val="Cuad_2_9_1"/>
      <sheetName val="RES_EQV3"/>
      <sheetName val="RES_GASOL3"/>
      <sheetName val="RES_PET3"/>
      <sheetName val="RES_GAS3"/>
      <sheetName val="RES_LPG3"/>
      <sheetName val="Parametros_Inversion1"/>
      <sheetName val="Maturity_Matrix1"/>
      <sheetName val="CRUDOS_MES_EVALUADO"/>
      <sheetName val="COSTOS_DE_TRANSPORTE"/>
      <sheetName val="CODIGOS_PERDIDAS"/>
      <sheetName val="F.Caja"/>
      <sheetName val="General"/>
      <sheetName val="DATOSINI"/>
      <sheetName val="Lineas_del_PACC"/>
      <sheetName val="COL_21169"/>
      <sheetName val="Lista_APU"/>
      <sheetName val="DEST__MEDIOS"/>
      <sheetName val="CARGASPROC_"/>
      <sheetName val="G_L_P__FINAL"/>
      <sheetName val="Valor_Oferta"/>
      <sheetName val="FORMULAS1"/>
      <sheetName val="CONFIGURACION"/>
      <sheetName val="Análisis_determinístico3"/>
      <sheetName val="Inf_Semanal"/>
      <sheetName val="INSP_TUBERIAS"/>
      <sheetName val="USED_WELLS"/>
      <sheetName val="PIA_CASABE_SUR_ECP"/>
      <sheetName val="Hist__Avances"/>
      <sheetName val="Análisis_determinístico4"/>
      <sheetName val="PLAN_CARGUE_RIS_(for_nuevo)3"/>
      <sheetName val="Modelo_Financiero_Determ__1"/>
      <sheetName val="Inf_Semanal1"/>
      <sheetName val="INSP_TUBERIAS1"/>
      <sheetName val="PSM_Monthly1"/>
      <sheetName val="1__MODELO_60KB1"/>
      <sheetName val="TOVFEB_4"/>
      <sheetName val="Ppto_20014"/>
      <sheetName val="Base_Info4"/>
      <sheetName val="RES_EQV4"/>
      <sheetName val="RES_GASOL4"/>
      <sheetName val="RES_PET4"/>
      <sheetName val="RES_GAS4"/>
      <sheetName val="RES_LPG4"/>
      <sheetName val="Cuad_2_9_2"/>
      <sheetName val="Maturity_Matrix2"/>
      <sheetName val="Parametros_Inversion2"/>
      <sheetName val="Listas_Desplegables1"/>
      <sheetName val="PARAMETROS_FORMATO1"/>
      <sheetName val="C_E_cas1"/>
      <sheetName val="INV_$_cas1"/>
      <sheetName val="USED_WELLS1"/>
      <sheetName val="LISTA_VALIDACION1"/>
      <sheetName val="PIA_CASABE_SUR_ECP1"/>
      <sheetName val="CODIGOS_PERDIDAS1"/>
      <sheetName val="Lineas_del_PACC1"/>
      <sheetName val="COL_211691"/>
      <sheetName val="Lista_APU1"/>
      <sheetName val="DEST__MEDIOS1"/>
      <sheetName val="CARGASPROC_1"/>
      <sheetName val="G_L_P__FINAL1"/>
      <sheetName val="Hist__Avances1"/>
      <sheetName val="Análisis_determinístico5"/>
      <sheetName val="PLAN_CARGUE_RIS_(for_nuevo)4"/>
      <sheetName val="Modelo_Financiero_Determ__2"/>
      <sheetName val="Inf_Semanal2"/>
      <sheetName val="INSP_TUBERIAS2"/>
      <sheetName val="PSM_Monthly2"/>
      <sheetName val="1__MODELO_60KB2"/>
      <sheetName val="TOVFEB_5"/>
      <sheetName val="Ppto_20015"/>
      <sheetName val="Base_Info5"/>
      <sheetName val="RES_EQV5"/>
      <sheetName val="RES_GASOL5"/>
      <sheetName val="RES_PET5"/>
      <sheetName val="RES_GAS5"/>
      <sheetName val="RES_LPG5"/>
      <sheetName val="Cuad_2_9_3"/>
      <sheetName val="Maturity_Matrix3"/>
      <sheetName val="Parametros_Inversion3"/>
      <sheetName val="Listas_Desplegables2"/>
      <sheetName val="PARAMETROS_FORMATO2"/>
      <sheetName val="C_E_cas2"/>
      <sheetName val="INV_$_cas2"/>
      <sheetName val="USED_WELLS2"/>
      <sheetName val="LISTA_VALIDACION2"/>
      <sheetName val="PIA_CASABE_SUR_ECP2"/>
      <sheetName val="CODIGOS_PERDIDAS2"/>
      <sheetName val="Lineas_del_PACC2"/>
      <sheetName val="COL_211692"/>
      <sheetName val="Lista_APU2"/>
      <sheetName val="DEST__MEDIOS2"/>
      <sheetName val="CARGASPROC_2"/>
      <sheetName val="G_L_P__FINAL2"/>
      <sheetName val="Hist__Avances2"/>
      <sheetName val="Hoja 3 - Categorías Riesgos ECP"/>
      <sheetName val="HOJA 1(REG._EV. SEM-CUAN_PLAN )"/>
      <sheetName val="HOJA 2(MATRIZ IMP-PR PROYECTOS)"/>
      <sheetName val="Hoja 4 - Resumen Seguimiento"/>
      <sheetName val="Hoja 5 - Definiciones generales"/>
      <sheetName val="EQUIPOS"/>
      <sheetName val="WRut"/>
      <sheetName val="140 kbbld Cus,BCF22"/>
      <sheetName val="DATABASE"/>
      <sheetName val="Referencia Sistemas"/>
      <sheetName val="Mano de Obra"/>
      <sheetName val="Salario"/>
      <sheetName val="Siglas"/>
      <sheetName val="BENEF. DE ESPEC."/>
      <sheetName val="Par"/>
      <sheetName val="C. IMPORTADAS"/>
      <sheetName val="Parámetros Formato "/>
      <sheetName val="RESERVAS Y PRODUCCIONES"/>
      <sheetName val="7422CW00"/>
      <sheetName val="POZO 7959"/>
      <sheetName val="CANTIDADES TOTALES"/>
      <sheetName val="SABANA"/>
      <sheetName val="cantidades sf-21"/>
      <sheetName val="informe avance campo"/>
      <sheetName val="Clúster"/>
      <sheetName val="trafos acad"/>
      <sheetName val="A-RECURSOS-MATERIAL"/>
      <sheetName val="LISTA OTS"/>
      <sheetName val="TABLAS (3)"/>
      <sheetName val="REG (2)"/>
      <sheetName val="Tablas (2)"/>
      <sheetName val="BASE CG1"/>
      <sheetName val="Menu"/>
      <sheetName val="OT"/>
      <sheetName val="PRESUPUESTO 2O16"/>
      <sheetName val="TOTAL_AREA_PORTAFOLIO_ORIGINAL"/>
      <sheetName val="Referencia_Sistemas"/>
      <sheetName val="Admin_Cost_Flow"/>
      <sheetName val="COMPRA_MATERIA_PRIMA2"/>
      <sheetName val="DATOS_BASE_ABA"/>
      <sheetName val="MAMPO 1"/>
      <sheetName val="DATOSBP"/>
      <sheetName val="DATOSPB"/>
      <sheetName val="1.1"/>
      <sheetName val="EQUIPO"/>
      <sheetName val="TUBERIA"/>
      <sheetName val="MATERIALES"/>
      <sheetName val="PROYECTOS_TRÁNSITO1"/>
      <sheetName val="LISTA_DE_LAS_MACROS_"/>
      <sheetName val="OBRA CIVIL RQ 06"/>
      <sheetName val="FORMULA Marzo 07"/>
      <sheetName val="TASA"/>
      <sheetName val="Ordenes Internas"/>
      <sheetName val="Pañete Impermeabilizado"/>
      <sheetName val="PARÁMETROS_(2)"/>
      <sheetName val="PLAN_MENSUAL"/>
      <sheetName val="Modelo_financiero-Alter_3"/>
      <sheetName val="Malas_Prácticas_eliminadas"/>
      <sheetName val="F_Caja"/>
      <sheetName val="Ordenes_Internas"/>
      <sheetName val="BASE_CG1"/>
      <sheetName val="GRAFICAS GEC"/>
      <sheetName val="Matriz RAM"/>
      <sheetName val="parametros de formato"/>
      <sheetName val="AIU"/>
      <sheetName val="Botones"/>
      <sheetName val="Contratacion"/>
      <sheetName val="CHECK LIST"/>
      <sheetName val="REVERSO"/>
      <sheetName val="CK LIST GESTORIA"/>
      <sheetName val="FA-RH-005-REQ."/>
      <sheetName val="DATOS PERSONAL"/>
      <sheetName val="EXAM INGRESO"/>
      <sheetName val="FA-RH-034"/>
      <sheetName val="BANCO"/>
      <sheetName val="INDUCCION"/>
      <sheetName val="DTO USO"/>
      <sheetName val="ACUERDO CONF."/>
      <sheetName val="CONSTANCIA DE afiliacion"/>
      <sheetName val="DOTACION"/>
      <sheetName val="DECÁLOGO ANGEL"/>
      <sheetName val="carnet 1"/>
      <sheetName val="FA-SO-027"/>
      <sheetName val="notificacion preaviso"/>
      <sheetName val="certificacion Actual"/>
      <sheetName val="CHECK LIST RET"/>
      <sheetName val="Terminacion Termino Fijo"/>
      <sheetName val="Terminacion Obra"/>
      <sheetName val="EXAM RETIRO"/>
      <sheetName val="Paz y Salvo a Morelco"/>
      <sheetName val="certificacion final"/>
      <sheetName val="Paz y Salvo"/>
      <sheetName val="autorizacion consignacion"/>
      <sheetName val="aceptacion renuncia"/>
      <sheetName val="RET CESANTIAS"/>
      <sheetName val="PASE INGRESO PERSONAL"/>
      <sheetName val="POLIZA COLECTIVO"/>
      <sheetName val="SERV INFORM"/>
      <sheetName val="BASE PARA CONTRATOS"/>
      <sheetName val="Ciudad y Departamento"/>
      <sheetName val="Tabla 1"/>
      <sheetName val="Informacion"/>
      <sheetName val="TariCiud"/>
      <sheetName val="D. ENTRADA"/>
      <sheetName val="COST_CCTL"/>
      <sheetName val="CantidadesComite"/>
      <sheetName val="BASE CENIT"/>
      <sheetName val="SALARIOS (2)"/>
      <sheetName val="C_CTL"/>
      <sheetName val="TRACK"/>
      <sheetName val="HH_HM"/>
      <sheetName val="WKL"/>
      <sheetName val="List.Per"/>
      <sheetName val="DATOS GENERALES"/>
      <sheetName val="Items"/>
      <sheetName val="AFP"/>
      <sheetName val="EPS"/>
      <sheetName val="NOVEDAD"/>
      <sheetName val="SEXO"/>
      <sheetName val="TIPO DE DOCUMENTO"/>
      <sheetName val="TIPO DE COTIZANTE"/>
      <sheetName val="Plan_Anual_Mantto"/>
      <sheetName val="BENEF__DE_ESPEC_"/>
      <sheetName val="PLANTILLA PCC 2016-2018"/>
      <sheetName val="PLANTILLA PCC 2016-2018 RUBIALE"/>
      <sheetName val="td gastos"/>
      <sheetName val="td proyect"/>
      <sheetName val="ListaDesplegable"/>
      <sheetName val="Densidad -TRAFO"/>
      <sheetName val="MUESTREOS"/>
      <sheetName val="TARIFAS 2015"/>
      <sheetName val="SALARIOS"/>
      <sheetName val="Modelo financiero Alt 1"/>
      <sheetName val="Hoja4"/>
      <sheetName val="Civil"/>
      <sheetName val="resumen p4H"/>
      <sheetName val="Form5 _Pág_ 2"/>
      <sheetName val="Form5 _Pág_ 1"/>
      <sheetName val="INSTRUCTIVO Para el Usuario"/>
      <sheetName val="Datos no borrar"/>
      <sheetName val="CONSTANTES"/>
      <sheetName val="Mov. Tks-380"/>
      <sheetName val="Pilares e iniciativas"/>
      <sheetName val="Rec"/>
      <sheetName val="Base de Datos"/>
      <sheetName val="Cuentas"/>
      <sheetName val="LISTA"/>
      <sheetName val="2016"/>
      <sheetName val="Sistemas"/>
      <sheetName val="B515"/>
      <sheetName val="RESPONSABLES"/>
      <sheetName val="DATOS INFORME ECP"/>
      <sheetName val="DATOS INGRESO"/>
      <sheetName val="BasedeDatos"/>
      <sheetName val="PRESUPUESTO anual"/>
      <sheetName val="Comite Gerencias"/>
      <sheetName val="326 "/>
      <sheetName val="337"/>
      <sheetName val="338"/>
      <sheetName val="vr horas"/>
      <sheetName val="Valor hora persona"/>
      <sheetName val="Nom 326"/>
      <sheetName val="Nom 337"/>
      <sheetName val="Nom 338"/>
      <sheetName val="Tarifas OCE"/>
      <sheetName val="tarifa ILI"/>
      <sheetName val="OTROS"/>
      <sheetName val="PERSONAL"/>
      <sheetName val="Cuadro Ofrecimiento Economi (2"/>
      <sheetName val="Cuadro Ofrecimiento Economico"/>
      <sheetName val="Picklist"/>
      <sheetName val="Personalizar"/>
      <sheetName val="LISTA DE RESPONSABLES"/>
      <sheetName val="Categorias"/>
      <sheetName val="RepDiaSOM"/>
      <sheetName val="Detalle Pozos"/>
      <sheetName val="RepGas"/>
      <sheetName val="DIFERIDA"/>
      <sheetName val="PRODUCCIÓN POR CAMPO"/>
      <sheetName val="REPORTE EJECUTIVO"/>
      <sheetName val="PRODUCCIÓN DIARIA"/>
      <sheetName val="REPORTE EJECUTIVO GMA"/>
      <sheetName val="SPV"/>
      <sheetName val="DIFERIDA_PROVINCIA"/>
      <sheetName val="P50-CRUDO"/>
      <sheetName val="POP-CRUDO"/>
      <sheetName val="P50-GAS"/>
      <sheetName val="POP-GAS"/>
      <sheetName val="DATOS EJECUCIÓN p3"/>
      <sheetName val="Datos Iniciales"/>
      <sheetName val="CÁLCULOS"/>
      <sheetName val="CLASES DE EDC AACEI"/>
      <sheetName val="BasesdeDatos"/>
      <sheetName val="ARCADIS"/>
      <sheetName val="INSUMOS"/>
      <sheetName val="CECOS"/>
      <sheetName val="DATA"/>
      <sheetName val="presup"/>
      <sheetName val="MARGEN"/>
      <sheetName val="Modelo_financiero5"/>
      <sheetName val="Parámetros_Formato3"/>
      <sheetName val="TBG_+_NO_TBG_20113"/>
      <sheetName val="Plan_Hitos_despues_del_pma3"/>
      <sheetName val="Variables"/>
      <sheetName val="OBRA_CIVIL_RQ_06"/>
      <sheetName val="CECOS_SOP"/>
      <sheetName val="Mano_de_Obra"/>
      <sheetName val="CRUDOS_MES_EVALUADO1"/>
      <sheetName val="COSTOS_DE_TRANSPORTE2"/>
      <sheetName val="3) Carteras"/>
      <sheetName val="Listas Formato CENIT"/>
      <sheetName val="4) Nivel de Riesgo"/>
      <sheetName val="ITEM"/>
      <sheetName val="MUNICIPIOS"/>
      <sheetName val="SURVEY"/>
      <sheetName val="28-feb-2010"/>
      <sheetName val="Module1"/>
      <sheetName val="BASE DATOS"/>
      <sheetName val="PERSONAL TERMINO FIJO"/>
      <sheetName val="INGCONS SAS"/>
      <sheetName val="AISLATERM S.A."/>
      <sheetName val="MVC"/>
      <sheetName val="VISITANTES"/>
      <sheetName val="COSTOS"/>
      <sheetName val="CUADRILLAS"/>
      <sheetName val="Titles"/>
      <sheetName val="FBPS SINCOR"/>
      <sheetName val="BID UNIT RATE"/>
      <sheetName val="SCOPE"/>
      <sheetName val="Hoja 1 "/>
      <sheetName val="Portada"/>
      <sheetName val="TARIFAS2018"/>
      <sheetName val="Tabla datos formato"/>
      <sheetName val="T.D."/>
      <sheetName val="CJI3"/>
      <sheetName val="DMS-C"/>
      <sheetName val="DATOS.XLS"/>
      <sheetName val="Tabla 5"/>
      <sheetName val="Estruc_ICEL"/>
      <sheetName val="9) EDP"/>
      <sheetName val="8) Municipio-Depto"/>
      <sheetName val="6) Codigo Mandato"/>
      <sheetName val="7) Codigo espejo"/>
      <sheetName val="5) Codigo Cenit "/>
      <sheetName val="COTE Share"/>
      <sheetName val="BDG 2014 BASE"/>
      <sheetName val="Referencia"/>
      <sheetName val="Instructivo Registro"/>
      <sheetName val="Longitud x Diámetro"/>
      <sheetName val="INST"/>
      <sheetName val="Connections"/>
      <sheetName val="DWTables"/>
      <sheetName val="Tarifas 2"/>
      <sheetName val="SALARIO LEGAL"/>
      <sheetName val="FACTURADO"/>
      <sheetName val="What If"/>
      <sheetName val="BASE"/>
      <sheetName val="charla diaria DISP"/>
      <sheetName val="Eq"/>
      <sheetName val="ORDENES DE TRABAJO"/>
      <sheetName val="INDICE"/>
      <sheetName val="SUCURSALES"/>
      <sheetName val="INFORMACION ADICIONAL"/>
      <sheetName val="Plantilla"/>
      <sheetName val="Datos de Entrada"/>
      <sheetName val="PRESU"/>
      <sheetName val="Insum"/>
      <sheetName val="PESOS"/>
      <sheetName val="cantidades sf-42"/>
      <sheetName val="cantidades sf-30"/>
      <sheetName val="resumen sf-42"/>
      <sheetName val="resumen sf-30"/>
      <sheetName val="Task List"/>
      <sheetName val="Listas y calculos"/>
      <sheetName val="BD Proyectos Visualizaciones"/>
      <sheetName val="MEMORIAS DE CALCULO"/>
      <sheetName val="RESUMEN (Directo)"/>
      <sheetName val="LIQUIDACIONES"/>
      <sheetName val="LIQUIDA-NOMINA"/>
      <sheetName val="NOMINA 1"/>
      <sheetName val="D_AWG"/>
      <sheetName val="T_Cu_ASTM"/>
      <sheetName val="Control AVance"/>
      <sheetName val="ZONAS"/>
      <sheetName val="DATOS_PIMS"/>
      <sheetName val="CUADRO_CONTROL"/>
      <sheetName val="Nuevo calculo"/>
      <sheetName val="TITEQUIV"/>
      <sheetName val="CrucePDTAprob1"/>
      <sheetName val="CUADRO AA"/>
      <sheetName val="BASICA"/>
      <sheetName val="PNP"/>
      <sheetName val="consumo gas"/>
      <sheetName val="eCORESERVAS "/>
      <sheetName val="ECOPETROL Resultados"/>
      <sheetName val="BS"/>
      <sheetName val="VALORES"/>
      <sheetName val="Datos Basicos"/>
      <sheetName val="Prestaciones y AIU"/>
      <sheetName val="FACTORES"/>
      <sheetName val="TARIFAS"/>
      <sheetName val="ARP"/>
      <sheetName val="FACTORES_DE_ INVERSIONES"/>
      <sheetName val="DESCRIPCION ENTREGABLES"/>
      <sheetName val="DATOS HH-PRUEBAS"/>
      <sheetName val="VALIDACIONES"/>
      <sheetName val="Clasif. ctas"/>
      <sheetName val="RESUMEN "/>
      <sheetName val="1. Excavaciones en LT"/>
      <sheetName val="2. Apiques Naftaducto ECH-EA1"/>
      <sheetName val="3. Apiques Oleoducto ECH-ESF"/>
      <sheetName val="5. Apiques Naftaducto EBA-ECH"/>
      <sheetName val="6. Excavaciones  SCI"/>
      <sheetName val="7. Apiques LF"/>
      <sheetName val="GENERALIDADES"/>
      <sheetName val="CAPEX"/>
      <sheetName val="STRSUMM0"/>
      <sheetName val="desmonte"/>
      <sheetName val="POLIZA ANUAL"/>
      <sheetName val="AUTORIZACION "/>
      <sheetName val="original_sist"/>
      <sheetName val="CECO"/>
      <sheetName val="Arbol HSE"/>
      <sheetName val="6.DATOS MATRIZ"/>
      <sheetName val="Referencia "/>
      <sheetName val="ESTADO GENERAL"/>
      <sheetName val="Formulas"/>
      <sheetName val="w_dn_idd"/>
      <sheetName val="PRONOSTICO"/>
      <sheetName val="Seguimiento Presupuesto"/>
      <sheetName val="Seguimiento hitos"/>
      <sheetName val="Reporte mes de Agosto"/>
      <sheetName val="PRESENTACIÓN"/>
      <sheetName val="Reporte Semanal"/>
      <sheetName val="Por Ejecutar Pareto"/>
      <sheetName val="OT´s Reporte Semanal"/>
      <sheetName val="Resumen_Act.19"/>
      <sheetName val="ACT. PARC. RB-935"/>
      <sheetName val="RB-935"/>
      <sheetName val="ACT. PARC. RB-245"/>
      <sheetName val="RB-245"/>
      <sheetName val="ACT. PARC. RB-292"/>
      <sheetName val="RB-292"/>
      <sheetName val="ACT. PARC. RB-770"/>
      <sheetName val="RB-770"/>
      <sheetName val="ACT. PARC. RB-442"/>
      <sheetName val="RB-442"/>
      <sheetName val="ACT. PARC. RB-083"/>
      <sheetName val="RB-083"/>
      <sheetName val="ACT. PARC. RB-1"/>
      <sheetName val="RB-1"/>
      <sheetName val="ACT. PARC. RB-2"/>
      <sheetName val="RB-2"/>
      <sheetName val="ACT. PARC. RB-3"/>
      <sheetName val="RB-3"/>
      <sheetName val="ACT. PARC. RB-4"/>
      <sheetName val="RB-4"/>
      <sheetName val="RESUMEN ACT. #19"/>
      <sheetName val="ACT. PARC. RB-559"/>
      <sheetName val="RB-559"/>
      <sheetName val="ACT. PARC. RB-280"/>
      <sheetName val="RB-280"/>
      <sheetName val="ACT. PARC. RB-252"/>
      <sheetName val="RB-252"/>
      <sheetName val="ACT. PARC. RB-354"/>
      <sheetName val="RB-354"/>
      <sheetName val="ACT. PARC. RB-528"/>
      <sheetName val="RB-528"/>
      <sheetName val="ACT. PARC. RB-624"/>
      <sheetName val="RB-624"/>
      <sheetName val="ACT. PARC. RB-395"/>
      <sheetName val="RB-395"/>
      <sheetName val="C3"/>
      <sheetName val="E%"/>
      <sheetName val="%P"/>
      <sheetName val="Tableau"/>
      <sheetName val="Histórico reposiciones LT-LF"/>
      <sheetName val="Programa reposición 2019"/>
      <sheetName val="Curva crecimiento campo"/>
      <sheetName val="Programa reposición 2018"/>
      <sheetName val="LÍNEAS CRÍTICAS GIE"/>
      <sheetName val="Kit aislamiento eléctrico"/>
      <sheetName val="Programa reposición 2019 (2)"/>
      <sheetName val="Diario Producción"/>
      <sheetName val="MAQUINARIA EQUIPOS MONTAJE"/>
      <sheetName val="Sources"/>
      <sheetName val="CAPEX TOTAL"/>
      <sheetName val="MCI_LÍNEAS DE FLUJO"/>
      <sheetName val="Presupuesto"/>
      <sheetName val="1.3.1 C "/>
      <sheetName val="1.3.4 C"/>
      <sheetName val="1.4.4 C"/>
      <sheetName val="1.5.5 C"/>
      <sheetName val="2.1.1.1"/>
      <sheetName val="2.1.1.3"/>
      <sheetName val="2.1.1.2"/>
      <sheetName val="2.1.3.2"/>
      <sheetName val="2.4.2"/>
      <sheetName val="2.12.1.1"/>
      <sheetName val="2.10.1.1"/>
      <sheetName val="4.1.1.1"/>
      <sheetName val="4 .1.1.2"/>
      <sheetName val="2.4.3"/>
      <sheetName val="2.5.1"/>
      <sheetName val="2.6.2"/>
      <sheetName val="2.7.1.2"/>
      <sheetName val="2.7.2.2"/>
      <sheetName val="3.1.1"/>
      <sheetName val="2.10.2.1"/>
      <sheetName val="2.10.2.2"/>
      <sheetName val="2.8.1"/>
      <sheetName val="2.9.1 "/>
      <sheetName val="2.10.1.2"/>
      <sheetName val="2.10.2.1 "/>
      <sheetName val="2.12.2.1"/>
      <sheetName val="3.2.1.1 "/>
      <sheetName val="3.2.1.2"/>
      <sheetName val="3.4.2"/>
      <sheetName val="4.1.1.2"/>
      <sheetName val="5.1.1"/>
      <sheetName val="5.1.2"/>
      <sheetName val="5.1.3"/>
      <sheetName val="5.1.4"/>
      <sheetName val="5.1.5"/>
      <sheetName val="5.1.6"/>
      <sheetName val="5.2.1"/>
      <sheetName val="5.2.2"/>
      <sheetName val="5.2.3"/>
      <sheetName val="5.2.4"/>
      <sheetName val="5.2.10"/>
      <sheetName val="5.2.18"/>
      <sheetName val="1. PRELIMINARES"/>
      <sheetName val="10. INSTALACIONES ELÉCTRICAS"/>
      <sheetName val="2. CIMENTACIÓN"/>
      <sheetName val="3. ESTRUCTURA"/>
      <sheetName val="4. CUBIERTA"/>
      <sheetName val="5. MAMPOSTERÍA"/>
      <sheetName val="6. ACABADOS MUROS Y TECHOS"/>
      <sheetName val="7. ACABADO PISOS"/>
      <sheetName val="8. APARATOS SANITARIOS"/>
      <sheetName val="9. INSTALACIONES HIDRO-SANITARI"/>
      <sheetName val="DATOS CONTRATO"/>
      <sheetName val="LIQ-NOM"/>
      <sheetName val="NOMINA-1"/>
      <sheetName val="Datos Maestros"/>
      <sheetName val="BD"/>
      <sheetName val="Formato"/>
      <sheetName val="Aprobado 2019"/>
      <sheetName val="Listas Cenit"/>
      <sheetName val="AREAS"/>
      <sheetName val="MAESTROS"/>
      <sheetName val="prox. 24H"/>
      <sheetName val="Intercambiadores"/>
      <sheetName val="CC PH"/>
      <sheetName val="EJECUCIÓN"/>
      <sheetName val="Regeneración"/>
      <sheetName val="Estático Act"/>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Esp. Tuberia"/>
      <sheetName val="INFORME DE INSPECCIÓN SIPRA"/>
      <sheetName val="PRESUPUESTO ADICIONALES"/>
      <sheetName val="1 A 12"/>
      <sheetName val="13 A 25"/>
      <sheetName val="26 A 37"/>
      <sheetName val="38 A 49"/>
      <sheetName val="POSTES 1 A 31"/>
      <sheetName val="CODIGOS_PERDIDAS3"/>
      <sheetName val="Lineas_del_PACC3"/>
      <sheetName val="COL_211693"/>
      <sheetName val="Lista_APU3"/>
      <sheetName val="DEST__MEDIOS3"/>
      <sheetName val="CARGASPROC_3"/>
      <sheetName val="G_L_P__FINAL3"/>
      <sheetName val="Valor_Oferta1"/>
      <sheetName val="TOTAL_AREA_PORTAFOLIO_ORIGINAL1"/>
      <sheetName val="Análisis_determinístico6"/>
      <sheetName val="PLAN_CARGUE_RIS_(for_nuevo)5"/>
      <sheetName val="Modelo_financiero6"/>
      <sheetName val="Modelo_Financiero_Determ__3"/>
      <sheetName val="Inf_Semanal3"/>
      <sheetName val="Listas_Desplegables3"/>
      <sheetName val="PSM_Monthly3"/>
      <sheetName val="1__MODELO_60KB3"/>
      <sheetName val="TOVFEB_6"/>
      <sheetName val="Ppto_20016"/>
      <sheetName val="Base_Info6"/>
      <sheetName val="RES_EQV6"/>
      <sheetName val="RES_GASOL6"/>
      <sheetName val="RES_PET6"/>
      <sheetName val="RES_GAS6"/>
      <sheetName val="RES_LPG6"/>
      <sheetName val="Cuad_2_9_4"/>
      <sheetName val="Maturity_Matrix4"/>
      <sheetName val="Parametros_Inversion4"/>
      <sheetName val="Parámetros_Formato4"/>
      <sheetName val="LISTA_VALIDACION3"/>
      <sheetName val="Hist__Avances3"/>
      <sheetName val="C_E_cas3"/>
      <sheetName val="INV_$_cas3"/>
      <sheetName val="USED_WELLS3"/>
      <sheetName val="PIA_CASABE_SUR_ECP3"/>
      <sheetName val="PARAMETROS_FORMATO3"/>
      <sheetName val="TBG_+_NO_TBG_20114"/>
      <sheetName val="Plan_Hitos_despues_del_pma4"/>
      <sheetName val="INSP_TUBERIAS3"/>
      <sheetName val="CRUDOS_MES_EVALUADO2"/>
      <sheetName val="COSTOS_DE_TRANSPORTE3"/>
      <sheetName val="COMPRA_MATERIA_PRIMA3"/>
      <sheetName val="Admin_Cost_Flow1"/>
      <sheetName val="DATOS_BASE_ABA1"/>
      <sheetName val="PROYECTOS_TRÁNSITO2"/>
      <sheetName val="PARÁMETROS_(2)1"/>
      <sheetName val="PLAN_MENSUAL1"/>
      <sheetName val="Modelo_financiero-Alter_31"/>
      <sheetName val="F_Caja1"/>
      <sheetName val="LISTA_DE_LAS_MACROS_1"/>
      <sheetName val="Malas_Prácticas_eliminadas1"/>
      <sheetName val="CECOS_SOP1"/>
      <sheetName val="Plan_Anual_Mantto1"/>
      <sheetName val="140_kbbld_Cus,BCF22"/>
      <sheetName val="Hoja_3_-_Categorías_Riesgos_ECP"/>
      <sheetName val="HOJA_1(REG__EV__SEM-CUAN_PLAN_)"/>
      <sheetName val="HOJA_2(MATRIZ_IMP-PR_PROYECTOS)"/>
      <sheetName val="Hoja_4_-_Resumen_Seguimiento"/>
      <sheetName val="Hoja_5_-_Definiciones_generales"/>
      <sheetName val="BENEF__DE_ESPEC_1"/>
      <sheetName val="Mano_de_Obra1"/>
      <sheetName val="Referencia_Sistemas1"/>
      <sheetName val="POZO_7959"/>
      <sheetName val="RESERVAS_Y_PRODUCCIONES"/>
      <sheetName val="CANTIDADES_TOTALES"/>
      <sheetName val="C__IMPORTADAS"/>
      <sheetName val="cantidades_sf-21"/>
      <sheetName val="informe_avance_campo"/>
      <sheetName val="trafos_acad"/>
      <sheetName val="Parámetros_Formato_"/>
      <sheetName val="OBRA_CIVIL_RQ_061"/>
      <sheetName val="FORMULA_Marzo_07"/>
      <sheetName val="PRESUPUESTO_2O16"/>
      <sheetName val="BASE_CG11"/>
      <sheetName val="Ordenes_Internas1"/>
      <sheetName val="GRAFICAS_GEC"/>
      <sheetName val="Matriz_RAM"/>
      <sheetName val="parametros_de_formato"/>
      <sheetName val="SALARIOS_(2)"/>
      <sheetName val="Pañete_Impermeabilizado"/>
      <sheetName val="LISTA_OTS"/>
      <sheetName val="CHECK_LIST"/>
      <sheetName val="CK_LIST_GESTORIA"/>
      <sheetName val="FA-RH-005-REQ_"/>
      <sheetName val="DATOS_PERSONAL"/>
      <sheetName val="EXAM_INGRESO"/>
      <sheetName val="DTO_USO"/>
      <sheetName val="ACUERDO_CONF_"/>
      <sheetName val="CONSTANCIA_DE_afiliacion"/>
      <sheetName val="DECÁLOGO_ANGEL"/>
      <sheetName val="carnet_1"/>
      <sheetName val="notificacion_preaviso"/>
      <sheetName val="certificacion_Actual"/>
      <sheetName val="CHECK_LIST_RET"/>
      <sheetName val="Terminacion_Termino_Fijo"/>
      <sheetName val="Terminacion_Obra"/>
      <sheetName val="EXAM_RETIRO"/>
      <sheetName val="Paz_y_Salvo_a_Morelco"/>
      <sheetName val="certificacion_final"/>
      <sheetName val="Paz_y_Salvo"/>
      <sheetName val="autorizacion_consignacion"/>
      <sheetName val="aceptacion_renuncia"/>
      <sheetName val="RET_CESANTIAS"/>
      <sheetName val="PASE_INGRESO_PERSONAL"/>
      <sheetName val="POLIZA_COLECTIVO"/>
      <sheetName val="SERV_INFORM"/>
      <sheetName val="BASE_PARA_CONTRATOS"/>
      <sheetName val="Ciudad_y_Departamento"/>
      <sheetName val="Tabla_1"/>
      <sheetName val="TABLAS_(3)"/>
      <sheetName val="REG_(2)"/>
      <sheetName val="Tablas_(2)"/>
      <sheetName val="MAMPO_1"/>
      <sheetName val="D__ENTRADA"/>
      <sheetName val="Mov__Tks-380"/>
      <sheetName val="PLANTILLA_PCC_2016-2018"/>
      <sheetName val="PLANTILLA_PCC_2016-2018_RUBIALE"/>
      <sheetName val="td_gastos"/>
      <sheetName val="td_proyect"/>
      <sheetName val="Densidad_-TRAFO"/>
      <sheetName val="TARIFAS_2015"/>
      <sheetName val="List_Per"/>
      <sheetName val="DATOS_GENERALES"/>
      <sheetName val="TIPO_DE_DOCUMENTO"/>
      <sheetName val="TIPO_DE_COTIZANTE"/>
      <sheetName val="Modelo_financiero_Alt_1"/>
      <sheetName val="resumen_p4H"/>
      <sheetName val="Form5__Pág__2"/>
      <sheetName val="Form5__Pág__1"/>
      <sheetName val="1_1"/>
      <sheetName val="BASE_CENIT"/>
      <sheetName val="INSTRUCTIVO_Para_el_Usuario"/>
      <sheetName val="Datos_no_borrar"/>
      <sheetName val="Pilares_e_iniciativas"/>
      <sheetName val="Base_de_Datos"/>
      <sheetName val="Comite_Gerencias"/>
      <sheetName val="DATOS_INFORME_ECP"/>
      <sheetName val="DATOS_INGRESO"/>
      <sheetName val="PRESUPUESTO_anual"/>
      <sheetName val="326_"/>
      <sheetName val="vr_horas"/>
      <sheetName val="Valor_hora_persona"/>
      <sheetName val="Nom_326"/>
      <sheetName val="Nom_337"/>
      <sheetName val="Nom_338"/>
      <sheetName val="Tarifas_OCE"/>
      <sheetName val="tarifa_ILI"/>
      <sheetName val="Cuadro_Ofrecimiento_Economi_(2"/>
      <sheetName val="Cuadro_Ofrecimiento_Economico"/>
      <sheetName val="DATOS_EJECUCIÓN_p3"/>
      <sheetName val="Datos_Iniciales"/>
      <sheetName val="LISTA_DE_RESPONSABLES"/>
      <sheetName val="Detalle_Pozos"/>
      <sheetName val="PRODUCCIÓN_POR_CAMPO"/>
      <sheetName val="REPORTE_EJECUTIVO"/>
      <sheetName val="PRODUCCIÓN_DIARIA"/>
      <sheetName val="REPORTE_EJECUTIVO_GMA"/>
      <sheetName val="CLASES_DE_EDC_AACEI"/>
      <sheetName val="BASE_DATOS"/>
      <sheetName val="PERSONAL_TERMINO_FIJO"/>
      <sheetName val="INGCONS_SAS"/>
      <sheetName val="AISLATERM_S_A_"/>
      <sheetName val="Hoja_1_"/>
      <sheetName val="FBPS_SINCOR"/>
      <sheetName val="BID_UNIT_RATE"/>
      <sheetName val="Tabla_5"/>
      <sheetName val="DATOS_XLS"/>
      <sheetName val="3)_Carteras"/>
      <sheetName val="Listas_Formato_CENIT"/>
      <sheetName val="4)_Nivel_de_Riesgo"/>
      <sheetName val="Tarifas_2"/>
      <sheetName val="Tabla_datos_formato"/>
      <sheetName val="T_D_"/>
      <sheetName val="SALARIO_LEGAL"/>
      <sheetName val="What_If"/>
      <sheetName val="charla_diaria_DISP"/>
      <sheetName val="COTE_Share"/>
      <sheetName val="BDG_2014_BASE"/>
      <sheetName val="CUADRO_AA"/>
      <sheetName val="cantidades_sf-42"/>
      <sheetName val="cantidades_sf-30"/>
      <sheetName val="resumen_sf-42"/>
      <sheetName val="resumen_sf-30"/>
      <sheetName val="ORDENES_DE_TRABAJO"/>
      <sheetName val="9)_EDP"/>
      <sheetName val="8)_Municipio-Depto"/>
      <sheetName val="6)_Codigo_Mandato"/>
      <sheetName val="7)_Codigo_espejo"/>
      <sheetName val="5)_Codigo_Cenit_"/>
      <sheetName val="Instructivo_Registro"/>
      <sheetName val="Longitud_x_Diámetro"/>
      <sheetName val="NOMINA_1"/>
      <sheetName val="Nuevo_calculo"/>
      <sheetName val="Datos_Basicos"/>
      <sheetName val="Prestaciones_y_AIU"/>
      <sheetName val="Task_List"/>
      <sheetName val="Listas_y_calculos"/>
      <sheetName val="BD_Proyectos_Visualizaciones"/>
      <sheetName val="INFORMACION_ADICIONAL"/>
      <sheetName val="MEMORIAS_DE_CALCULO"/>
      <sheetName val="RESUMEN_(Directo)"/>
      <sheetName val="Control_AVance"/>
      <sheetName val="SEGUIMIENTO_PRESUPUESTO"/>
      <sheetName val="Datos_de_Entrada1"/>
      <sheetName val="FACTORES_DE__INVERSIONES"/>
      <sheetName val="DESCRIPCION_ENTREGABLES"/>
      <sheetName val="DATOS_HH-PRUEBAS"/>
      <sheetName val="Clasif__ctas"/>
      <sheetName val="consumo_gas"/>
      <sheetName val="eCORESERVAS_"/>
      <sheetName val="CUAD-DIURNA"/>
      <sheetName val="Indic. claves de gestión-intern"/>
      <sheetName val="CTA RDOS GRUPO ENDESA"/>
      <sheetName val="Prec. med. de generac penins"/>
      <sheetName val="recursos"/>
      <sheetName val="m.o"/>
      <sheetName val="metroconcreto"/>
      <sheetName val="CANT PANELES"/>
      <sheetName val="GASTOS GENERALES (AIU) (2)"/>
      <sheetName val="cantidades"/>
      <sheetName val="FACTURAS"/>
      <sheetName val="Hoja7"/>
      <sheetName val="PREMISAS"/>
      <sheetName val="PUCG"/>
      <sheetName val="PCC 2020"/>
      <sheetName val="PLAN DE INSUMOS"/>
      <sheetName val="2021"/>
      <sheetName val="2022"/>
      <sheetName val="Crude Freight Calculations"/>
      <sheetName val="Inputs"/>
      <sheetName val="CAUSAS_DESVIACION"/>
      <sheetName val="sensibilidad"/>
      <sheetName val="TAB"/>
      <sheetName val="DATA CABECERA"/>
      <sheetName val="glvc"/>
      <sheetName val="INICIO"/>
      <sheetName val="BASE CONTRATOS"/>
      <sheetName val="CANTIDADES ACTA"/>
      <sheetName val="COSTO ACTA"/>
      <sheetName val="Bien"/>
      <sheetName val="Mat"/>
      <sheetName val="Papel"/>
      <sheetName val="Ptas"/>
      <sheetName val="Factors"/>
      <sheetName val="CANTO"/>
      <sheetName val="CODIGOS_PERDIDAS4"/>
      <sheetName val="Lineas_del_PACC4"/>
      <sheetName val="COL_211694"/>
      <sheetName val="Lista_APU4"/>
      <sheetName val="DEST__MEDIOS4"/>
      <sheetName val="CARGASPROC_4"/>
      <sheetName val="G_L_P__FINAL4"/>
      <sheetName val="Valor_Oferta2"/>
      <sheetName val="TOTAL_AREA_PORTAFOLIO_ORIGINAL2"/>
      <sheetName val="Análisis_determinístico7"/>
      <sheetName val="PLAN_CARGUE_RIS_(for_nuevo)6"/>
      <sheetName val="Modelo_financiero7"/>
      <sheetName val="Modelo_Financiero_Determ__4"/>
      <sheetName val="Inf_Semanal4"/>
      <sheetName val="Listas_Desplegables4"/>
      <sheetName val="PSM_Monthly4"/>
      <sheetName val="1__MODELO_60KB4"/>
      <sheetName val="TOVFEB_7"/>
      <sheetName val="Ppto_20017"/>
      <sheetName val="Base_Info7"/>
      <sheetName val="RES_EQV7"/>
      <sheetName val="RES_GASOL7"/>
      <sheetName val="RES_PET7"/>
      <sheetName val="RES_GAS7"/>
      <sheetName val="RES_LPG7"/>
      <sheetName val="Cuad_2_9_5"/>
      <sheetName val="Maturity_Matrix5"/>
      <sheetName val="Parametros_Inversion5"/>
      <sheetName val="Parámetros_Formato5"/>
      <sheetName val="LISTA_VALIDACION4"/>
      <sheetName val="Hist__Avances4"/>
      <sheetName val="C_E_cas4"/>
      <sheetName val="INV_$_cas4"/>
      <sheetName val="USED_WELLS4"/>
      <sheetName val="PIA_CASABE_SUR_ECP4"/>
      <sheetName val="PARAMETROS_FORMATO4"/>
      <sheetName val="TBG_+_NO_TBG_20115"/>
      <sheetName val="Plan_Hitos_despues_del_pma5"/>
      <sheetName val="INSP_TUBERIAS4"/>
      <sheetName val="CRUDOS_MES_EVALUADO3"/>
      <sheetName val="COSTOS_DE_TRANSPORTE4"/>
      <sheetName val="COMPRA_MATERIA_PRIMA4"/>
      <sheetName val="Admin_Cost_Flow2"/>
      <sheetName val="DATOS_BASE_ABA2"/>
      <sheetName val="PROYECTOS_TRÁNSITO3"/>
      <sheetName val="PARÁMETROS_(2)2"/>
      <sheetName val="PLAN_MENSUAL2"/>
      <sheetName val="Modelo_financiero-Alter_32"/>
      <sheetName val="F_Caja2"/>
      <sheetName val="LISTA_DE_LAS_MACROS_2"/>
      <sheetName val="Malas_Prácticas_eliminadas2"/>
      <sheetName val="CECOS_SOP2"/>
      <sheetName val="Plan_Anual_Mantto2"/>
      <sheetName val="140_kbbld_Cus,BCF221"/>
      <sheetName val="Hoja_3_-_Categorías_Riesgos_EC1"/>
      <sheetName val="HOJA_1(REG__EV__SEM-CUAN_PLAN_1"/>
      <sheetName val="HOJA_2(MATRIZ_IMP-PR_PROYECTOS1"/>
      <sheetName val="Hoja_4_-_Resumen_Seguimiento1"/>
      <sheetName val="Hoja_5_-_Definiciones_generale1"/>
      <sheetName val="BENEF__DE_ESPEC_2"/>
      <sheetName val="Mano_de_Obra2"/>
      <sheetName val="Referencia_Sistemas2"/>
      <sheetName val="POZO_79591"/>
      <sheetName val="RESERVAS_Y_PRODUCCIONES1"/>
      <sheetName val="CANTIDADES_TOTALES1"/>
      <sheetName val="C__IMPORTADAS1"/>
      <sheetName val="cantidades_sf-211"/>
      <sheetName val="informe_avance_campo1"/>
      <sheetName val="trafos_acad1"/>
      <sheetName val="Parámetros_Formato_1"/>
      <sheetName val="OBRA_CIVIL_RQ_062"/>
      <sheetName val="FORMULA_Marzo_071"/>
      <sheetName val="PRESUPUESTO_2O161"/>
      <sheetName val="BASE_CG12"/>
      <sheetName val="Ordenes_Internas2"/>
      <sheetName val="GRAFICAS_GEC1"/>
      <sheetName val="Matriz_RAM1"/>
      <sheetName val="parametros_de_formato1"/>
      <sheetName val="SALARIOS_(2)1"/>
      <sheetName val="Pañete_Impermeabilizado1"/>
      <sheetName val="LISTA_OTS1"/>
      <sheetName val="CHECK_LIST1"/>
      <sheetName val="CK_LIST_GESTORIA1"/>
      <sheetName val="FA-RH-005-REQ_1"/>
      <sheetName val="DATOS_PERSONAL1"/>
      <sheetName val="EXAM_INGRESO1"/>
      <sheetName val="DTO_USO1"/>
      <sheetName val="ACUERDO_CONF_1"/>
      <sheetName val="CONSTANCIA_DE_afiliacion1"/>
      <sheetName val="DECÁLOGO_ANGEL1"/>
      <sheetName val="carnet_11"/>
      <sheetName val="notificacion_preaviso1"/>
      <sheetName val="certificacion_Actual1"/>
      <sheetName val="CHECK_LIST_RET1"/>
      <sheetName val="Terminacion_Termino_Fijo1"/>
      <sheetName val="Terminacion_Obra1"/>
      <sheetName val="EXAM_RETIRO1"/>
      <sheetName val="Paz_y_Salvo_a_Morelco1"/>
      <sheetName val="certificacion_final1"/>
      <sheetName val="Paz_y_Salvo1"/>
      <sheetName val="autorizacion_consignacion1"/>
      <sheetName val="aceptacion_renuncia1"/>
      <sheetName val="RET_CESANTIAS1"/>
      <sheetName val="PASE_INGRESO_PERSONAL1"/>
      <sheetName val="POLIZA_COLECTIVO1"/>
      <sheetName val="SERV_INFORM1"/>
      <sheetName val="BASE_PARA_CONTRATOS1"/>
      <sheetName val="Ciudad_y_Departamento1"/>
      <sheetName val="Tabla_11"/>
      <sheetName val="TABLAS_(3)1"/>
      <sheetName val="REG_(2)1"/>
      <sheetName val="Tablas_(2)1"/>
      <sheetName val="MAMPO_11"/>
      <sheetName val="D__ENTRADA1"/>
      <sheetName val="Mov__Tks-3801"/>
      <sheetName val="PLANTILLA_PCC_2016-20181"/>
      <sheetName val="PLANTILLA_PCC_2016-2018_RUBIAL1"/>
      <sheetName val="td_gastos1"/>
      <sheetName val="td_proyect1"/>
      <sheetName val="Densidad_-TRAFO1"/>
      <sheetName val="TARIFAS_20151"/>
      <sheetName val="List_Per1"/>
      <sheetName val="DATOS_GENERALES1"/>
      <sheetName val="TIPO_DE_DOCUMENTO1"/>
      <sheetName val="TIPO_DE_COTIZANTE1"/>
      <sheetName val="Modelo_financiero_Alt_11"/>
      <sheetName val="resumen_p4H1"/>
      <sheetName val="Form5__Pág__21"/>
      <sheetName val="Form5__Pág__11"/>
      <sheetName val="1_11"/>
      <sheetName val="BASE_CENIT1"/>
      <sheetName val="INSTRUCTIVO_Para_el_Usuario1"/>
      <sheetName val="Datos_no_borrar1"/>
      <sheetName val="Pilares_e_iniciativas1"/>
      <sheetName val="Base_de_Datos1"/>
      <sheetName val="Comite_Gerencias1"/>
      <sheetName val="DATOS_INFORME_ECP1"/>
      <sheetName val="DATOS_INGRESO1"/>
      <sheetName val="PRESUPUESTO_anual1"/>
      <sheetName val="326_1"/>
      <sheetName val="vr_horas1"/>
      <sheetName val="Valor_hora_persona1"/>
      <sheetName val="Nom_3261"/>
      <sheetName val="Nom_3371"/>
      <sheetName val="Nom_3381"/>
      <sheetName val="Tarifas_OCE1"/>
      <sheetName val="tarifa_ILI1"/>
      <sheetName val="Cuadro_Ofrecimiento_Economi_(21"/>
      <sheetName val="Cuadro_Ofrecimiento_Economico1"/>
      <sheetName val="DATOS_EJECUCIÓN_p31"/>
      <sheetName val="Datos_Iniciales1"/>
      <sheetName val="LISTA_DE_RESPONSABLES1"/>
      <sheetName val="Detalle_Pozos1"/>
      <sheetName val="PRODUCCIÓN_POR_CAMPO1"/>
      <sheetName val="REPORTE_EJECUTIVO1"/>
      <sheetName val="PRODUCCIÓN_DIARIA1"/>
      <sheetName val="REPORTE_EJECUTIVO_GMA1"/>
      <sheetName val="CLASES_DE_EDC_AACEI1"/>
      <sheetName val="BASE_DATOS1"/>
      <sheetName val="PERSONAL_TERMINO_FIJO1"/>
      <sheetName val="INGCONS_SAS1"/>
      <sheetName val="AISLATERM_S_A_1"/>
      <sheetName val="Hoja_1_1"/>
      <sheetName val="FBPS_SINCOR1"/>
      <sheetName val="BID_UNIT_RATE1"/>
      <sheetName val="Tabla_51"/>
      <sheetName val="DATOS_XLS1"/>
      <sheetName val="3)_Carteras1"/>
      <sheetName val="Listas_Formato_CENIT1"/>
      <sheetName val="4)_Nivel_de_Riesgo1"/>
      <sheetName val="Tarifas_21"/>
      <sheetName val="Tabla_datos_formato1"/>
      <sheetName val="T_D_1"/>
      <sheetName val="SALARIO_LEGAL1"/>
      <sheetName val="What_If1"/>
      <sheetName val="charla_diaria_DISP1"/>
      <sheetName val="COTE_Share1"/>
      <sheetName val="BDG_2014_BASE1"/>
      <sheetName val="CUADRO_AA1"/>
      <sheetName val="cantidades_sf-421"/>
      <sheetName val="cantidades_sf-301"/>
      <sheetName val="resumen_sf-421"/>
      <sheetName val="resumen_sf-301"/>
      <sheetName val="ORDENES_DE_TRABAJO1"/>
      <sheetName val="9)_EDP1"/>
      <sheetName val="8)_Municipio-Depto1"/>
      <sheetName val="6)_Codigo_Mandato1"/>
      <sheetName val="7)_Codigo_espejo1"/>
      <sheetName val="5)_Codigo_Cenit_1"/>
      <sheetName val="Instructivo_Registro1"/>
      <sheetName val="Longitud_x_Diámetro1"/>
      <sheetName val="NOMINA_11"/>
      <sheetName val="Nuevo_calculo1"/>
      <sheetName val="Datos_Basicos1"/>
      <sheetName val="Prestaciones_y_AIU1"/>
      <sheetName val="Task_List1"/>
      <sheetName val="Listas_y_calculos1"/>
      <sheetName val="INFORMACION_ADICIONAL1"/>
      <sheetName val="MEMORIAS_DE_CALCULO1"/>
      <sheetName val="BD_Proyectos_Visualizaciones1"/>
      <sheetName val="RESUMEN_(Directo)1"/>
      <sheetName val="ECOPETROL_Resultados"/>
      <sheetName val="Control_AVance1"/>
      <sheetName val="Datos_de_Entrada2"/>
      <sheetName val="SEGUIMIENTO_PRESUPUESTO1"/>
      <sheetName val="FACTORES_DE__INVERSIONES1"/>
      <sheetName val="DESCRIPCION_ENTREGABLES1"/>
      <sheetName val="DATOS_HH-PRUEBAS1"/>
      <sheetName val="Clasif__ctas1"/>
      <sheetName val="consumo_gas1"/>
      <sheetName val="eCORESERVAS_1"/>
      <sheetName val="RESUMEN_"/>
      <sheetName val="1__Excavaciones_en_LT"/>
      <sheetName val="2__Apiques_Naftaducto_ECH-EA1"/>
      <sheetName val="3__Apiques_Oleoducto_ECH-ESF"/>
      <sheetName val="5__Apiques_Naftaducto_EBA-ECH"/>
      <sheetName val="6__Excavaciones__SCI"/>
      <sheetName val="7__Apiques_LF"/>
      <sheetName val="Resumen_Act_19"/>
      <sheetName val="ACT__PARC__RB-935"/>
      <sheetName val="ACT__PARC__RB-245"/>
      <sheetName val="ACT__PARC__RB-292"/>
      <sheetName val="ACT__PARC__RB-770"/>
      <sheetName val="ACT__PARC__RB-442"/>
      <sheetName val="ACT__PARC__RB-083"/>
      <sheetName val="ACT__PARC__RB-1"/>
      <sheetName val="ACT__PARC__RB-2"/>
      <sheetName val="ACT__PARC__RB-3"/>
      <sheetName val="ACT__PARC__RB-4"/>
      <sheetName val="RESUMEN_ACT__#19"/>
      <sheetName val="ACT__PARC__RB-559"/>
      <sheetName val="ACT__PARC__RB-280"/>
      <sheetName val="ACT__PARC__RB-252"/>
      <sheetName val="ACT__PARC__RB-354"/>
      <sheetName val="ACT__PARC__RB-528"/>
      <sheetName val="ACT__PARC__RB-624"/>
      <sheetName val="ACT__PARC__RB-395"/>
      <sheetName val="Histórico_reposiciones_LT-LF"/>
      <sheetName val="Programa_reposición_2019"/>
      <sheetName val="Curva_crecimiento_campo"/>
      <sheetName val="Programa_reposición_2018"/>
      <sheetName val="LÍNEAS_CRÍTICAS_GIE"/>
      <sheetName val="Kit_aislamiento_eléctrico"/>
      <sheetName val="Programa_reposición_2019_(2)"/>
      <sheetName val="1_3_1_C_"/>
      <sheetName val="1_3_4_C"/>
      <sheetName val="1_4_4_C"/>
      <sheetName val="1_5_5_C"/>
      <sheetName val="2_1_1_1"/>
      <sheetName val="2_1_1_3"/>
      <sheetName val="2_1_1_2"/>
      <sheetName val="2_1_3_2"/>
      <sheetName val="2_4_2"/>
      <sheetName val="2_12_1_1"/>
      <sheetName val="2_10_1_1"/>
      <sheetName val="4_1_1_1"/>
      <sheetName val="4__1_1_2"/>
      <sheetName val="2_4_3"/>
      <sheetName val="2_5_1"/>
      <sheetName val="2_6_2"/>
      <sheetName val="2_7_1_2"/>
      <sheetName val="2_7_2_2"/>
      <sheetName val="3_1_1"/>
      <sheetName val="2_10_2_1"/>
      <sheetName val="2_10_2_2"/>
      <sheetName val="2_8_1"/>
      <sheetName val="2_9_1_"/>
      <sheetName val="2_10_1_2"/>
      <sheetName val="2_10_2_1_"/>
      <sheetName val="2_12_2_1"/>
      <sheetName val="3_2_1_1_"/>
      <sheetName val="3_2_1_2"/>
      <sheetName val="3_4_2"/>
      <sheetName val="4_1_1_2"/>
      <sheetName val="5_1_1"/>
      <sheetName val="5_1_2"/>
      <sheetName val="5_1_3"/>
      <sheetName val="5_1_4"/>
      <sheetName val="5_1_5"/>
      <sheetName val="5_1_6"/>
      <sheetName val="5_2_1"/>
      <sheetName val="5_2_2"/>
      <sheetName val="5_2_3"/>
      <sheetName val="5_2_4"/>
      <sheetName val="5_2_10"/>
      <sheetName val="5_2_18"/>
      <sheetName val="Diario_Producción"/>
      <sheetName val="MAQUINARIA_EQUIPOS_MONTAJE"/>
      <sheetName val="CAPEX_TOTAL"/>
      <sheetName val="MCI_LÍNEAS_DE_FLUJO"/>
      <sheetName val="Benchmarking Salarios "/>
      <sheetName val="RECURSO PROYECTOS"/>
      <sheetName val="RESUMEN RECURSOS"/>
      <sheetName val="PTTO OFICIAL"/>
      <sheetName val="1.0 SÁBANA SERVICIOS"/>
      <sheetName val="2.0 SÁBANA SERVICIOS NO AIU"/>
      <sheetName val="3.0 SÁBANA SERVICIOS CON AIU"/>
      <sheetName val="4.0 APU SERV PERM"/>
      <sheetName val="5.0 LEGAL"/>
      <sheetName val="6.0 APU EQUIPOS"/>
      <sheetName val="7.0 SOFTWARE"/>
      <sheetName val="8.0 APU VEHÍCULOS"/>
      <sheetName val="9.0 APU PAPELERIA"/>
      <sheetName val="10.0 APU DOTACIÓN"/>
      <sheetName val="11.0 APU EXAMENES "/>
      <sheetName val="12. LISTAS"/>
      <sheetName val="13.0 ADMIN"/>
      <sheetName val="1.PREMISAS"/>
      <sheetName val="Plan auditoría"/>
      <sheetName val="Salarios_Ocensa"/>
      <sheetName val="ATES INICIALES"/>
      <sheetName val="DATOS PERSONAL -LAB"/>
      <sheetName val="5. Protección de la Tecnología"/>
      <sheetName val="Hitos"/>
      <sheetName val="7.1. Hitos PTE"/>
      <sheetName val="Tabla Indicadores"/>
      <sheetName val="LISTAS DE CAMPOS"/>
      <sheetName val="Info-Portaf"/>
      <sheetName val="Datos_CO"/>
      <sheetName val="1.Herramientas"/>
      <sheetName val="1.Materiales o Consumibles"/>
      <sheetName val="1.Vehiculos y Transp"/>
      <sheetName val="Obra Eléctrica"/>
      <sheetName val="UNITARIOS (2)"/>
      <sheetName val="PRIORIDAD INSPECCIÓN"/>
      <sheetName val="B.BTA.S.VALORES"/>
      <sheetName val="CondGrales"/>
      <sheetName val="VOL"/>
      <sheetName val="VARI"/>
      <sheetName val="PXQ_PY"/>
      <sheetName val="PXQ_P"/>
      <sheetName val="PXQ_R"/>
      <sheetName val="COMPARA"/>
      <sheetName val="PROY"/>
      <sheetName val="PXQ Comp"/>
      <sheetName val="PXQ 2020"/>
      <sheetName val="1__PRELIMINARES"/>
      <sheetName val="10__INSTALACIONES_ELÉCTRICAS"/>
      <sheetName val="2__CIMENTACIÓN"/>
      <sheetName val="3__ESTRUCTURA"/>
      <sheetName val="4__CUBIERTA"/>
      <sheetName val="5__MAMPOSTERÍA"/>
      <sheetName val="6__ACABADOS_MUROS_Y_TECHOS"/>
      <sheetName val="7__ACABADO_PISOS"/>
      <sheetName val="8__APARATOS_SANITARIOS"/>
      <sheetName val="9__INSTALACIONES_HIDRO-SANITARI"/>
      <sheetName val="PORTADA_"/>
      <sheetName val="C_C__"/>
      <sheetName val="Aux_Presupuesto"/>
      <sheetName val="CANTIDADES_FINALES"/>
      <sheetName val="Memoria_de_Calculo"/>
      <sheetName val="Mov_Tierras_Locacion"/>
      <sheetName val="Tipicos_Civil"/>
      <sheetName val="Tipicos_Electrica"/>
      <sheetName val="Tipicos_Mecanica"/>
      <sheetName val="Perfiles_Metalicos"/>
      <sheetName val="ECOPETROL_Resultados1"/>
      <sheetName val="RESUMEN_1"/>
      <sheetName val="1__Excavaciones_en_LT1"/>
      <sheetName val="2__Apiques_Naftaducto_ECH-EA11"/>
      <sheetName val="3__Apiques_Oleoducto_ECH-ESF1"/>
      <sheetName val="5__Apiques_Naftaducto_EBA-ECH1"/>
      <sheetName val="6__Excavaciones__SCI1"/>
      <sheetName val="7__Apiques_LF1"/>
      <sheetName val="1_3_1_C_1"/>
      <sheetName val="1_3_4_C1"/>
      <sheetName val="1_4_4_C1"/>
      <sheetName val="1_5_5_C1"/>
      <sheetName val="2_1_1_11"/>
      <sheetName val="2_1_1_31"/>
      <sheetName val="2_1_1_21"/>
      <sheetName val="2_1_3_21"/>
      <sheetName val="2_4_21"/>
      <sheetName val="2_12_1_11"/>
      <sheetName val="2_10_1_11"/>
      <sheetName val="4_1_1_11"/>
      <sheetName val="4__1_1_21"/>
      <sheetName val="2_4_31"/>
      <sheetName val="2_5_11"/>
      <sheetName val="2_6_21"/>
      <sheetName val="2_7_1_21"/>
      <sheetName val="2_7_2_21"/>
      <sheetName val="3_1_11"/>
      <sheetName val="2_10_2_11"/>
      <sheetName val="2_10_2_21"/>
      <sheetName val="2_8_11"/>
      <sheetName val="2_9_1_1"/>
      <sheetName val="2_10_1_21"/>
      <sheetName val="2_10_2_1_1"/>
      <sheetName val="2_12_2_11"/>
      <sheetName val="3_2_1_1_1"/>
      <sheetName val="3_2_1_21"/>
      <sheetName val="3_4_21"/>
      <sheetName val="4_1_1_21"/>
      <sheetName val="5_1_11"/>
      <sheetName val="5_1_21"/>
      <sheetName val="5_1_31"/>
      <sheetName val="5_1_41"/>
      <sheetName val="5_1_51"/>
      <sheetName val="5_1_61"/>
      <sheetName val="5_2_11"/>
      <sheetName val="5_2_21"/>
      <sheetName val="5_2_31"/>
      <sheetName val="5_2_41"/>
      <sheetName val="5_2_101"/>
      <sheetName val="5_2_181"/>
      <sheetName val="Histórico_reposiciones_LT-LF1"/>
      <sheetName val="Programa_reposición_20191"/>
      <sheetName val="Curva_crecimiento_campo1"/>
      <sheetName val="Programa_reposición_20181"/>
      <sheetName val="LÍNEAS_CRÍTICAS_GIE1"/>
      <sheetName val="Kit_aislamiento_eléctrico1"/>
      <sheetName val="Programa_reposición_2019_(2)1"/>
      <sheetName val="Diario_Producción1"/>
      <sheetName val="MAQUINARIA_EQUIPOS_MONTAJE1"/>
      <sheetName val="CAPEX_TOTAL1"/>
      <sheetName val="1__PRELIMINARES1"/>
      <sheetName val="10__INSTALACIONES_ELÉCTRICAS1"/>
      <sheetName val="2__CIMENTACIÓN1"/>
      <sheetName val="3__ESTRUCTURA1"/>
      <sheetName val="4__CUBIERTA1"/>
      <sheetName val="5__MAMPOSTERÍA1"/>
      <sheetName val="6__ACABADOS_MUROS_Y_TECHOS1"/>
      <sheetName val="7__ACABADO_PISOS1"/>
      <sheetName val="8__APARATOS_SANITARIOS1"/>
      <sheetName val="9__INSTALACIONES_HIDRO-SANITAR1"/>
      <sheetName val="PORTADA_1"/>
      <sheetName val="C_C__1"/>
      <sheetName val="Aux_Presupuesto1"/>
      <sheetName val="CANTIDADES_FINALES1"/>
      <sheetName val="Memoria_de_Calculo1"/>
      <sheetName val="Mov_Tierras_Locacion1"/>
      <sheetName val="Tipicos_Civil1"/>
      <sheetName val="Tipicos_Electrica1"/>
      <sheetName val="Tipicos_Mecanica1"/>
      <sheetName val="Perfiles_Metalicos1"/>
      <sheetName val="Datos_Maestros"/>
      <sheetName val="Esp__Tuberia"/>
      <sheetName val="DATOS_CONTRATO"/>
      <sheetName val="INFORME_DE_INSPECCIÓN_SIPRA"/>
      <sheetName val="PRESUPUESTO_ADICIONALES"/>
      <sheetName val="1_A_12"/>
      <sheetName val="13_A_25"/>
      <sheetName val="26_A_37"/>
      <sheetName val="38_A_49"/>
      <sheetName val="POSTES_1_A_31"/>
      <sheetName val="Resumen_Act_191"/>
      <sheetName val="ACT__PARC__RB-9351"/>
      <sheetName val="ACT__PARC__RB-2451"/>
      <sheetName val="ACT__PARC__RB-2921"/>
      <sheetName val="ACT__PARC__RB-7701"/>
      <sheetName val="ACT__PARC__RB-4421"/>
      <sheetName val="ACT__PARC__RB-0831"/>
      <sheetName val="ACT__PARC__RB-11"/>
      <sheetName val="ACT__PARC__RB-21"/>
      <sheetName val="ACT__PARC__RB-31"/>
      <sheetName val="ACT__PARC__RB-41"/>
      <sheetName val="RESUMEN_ACT__#191"/>
      <sheetName val="ACT__PARC__RB-5591"/>
      <sheetName val="ACT__PARC__RB-2801"/>
      <sheetName val="ACT__PARC__RB-2521"/>
      <sheetName val="ACT__PARC__RB-3541"/>
      <sheetName val="ACT__PARC__RB-5281"/>
      <sheetName val="ACT__PARC__RB-6241"/>
      <sheetName val="ACT__PARC__RB-3951"/>
      <sheetName val="Datos_Maestros1"/>
      <sheetName val="Esp__Tuberia1"/>
      <sheetName val="MCI_LÍNEAS_DE_FLUJO1"/>
      <sheetName val="DATOS_CONTRATO1"/>
      <sheetName val="INFORME_DE_INSPECCIÓN_SIPRA1"/>
      <sheetName val="PRESUPUESTO_ADICIONALES1"/>
      <sheetName val="1_A_121"/>
      <sheetName val="13_A_251"/>
      <sheetName val="26_A_371"/>
      <sheetName val="38_A_491"/>
      <sheetName val="POSTES_1_A_311"/>
      <sheetName val="PLAN_CARGUE_RIS_(for_nuevo)7"/>
      <sheetName val="Análisis_determinístico8"/>
      <sheetName val="Modelo_financiero8"/>
      <sheetName val="Modelo_Financiero_Determ__5"/>
      <sheetName val="Inf_Semanal5"/>
      <sheetName val="Listas_Desplegables5"/>
      <sheetName val="PSM_Monthly5"/>
      <sheetName val="1__MODELO_60KB5"/>
      <sheetName val="TOVFEB_8"/>
      <sheetName val="Ppto_20018"/>
      <sheetName val="Base_Info8"/>
      <sheetName val="RES_EQV8"/>
      <sheetName val="RES_GASOL8"/>
      <sheetName val="RES_PET8"/>
      <sheetName val="RES_GAS8"/>
      <sheetName val="RES_LPG8"/>
      <sheetName val="Cuad_2_9_6"/>
      <sheetName val="Maturity_Matrix6"/>
      <sheetName val="Parametros_Inversion6"/>
      <sheetName val="Parámetros_Formato6"/>
      <sheetName val="LISTA_VALIDACION5"/>
      <sheetName val="Admin_Cost_Flow3"/>
      <sheetName val="C_E_cas5"/>
      <sheetName val="INV_$_cas5"/>
      <sheetName val="USED_WELLS5"/>
      <sheetName val="PIA_CASABE_SUR_ECP5"/>
      <sheetName val="CODIGOS_PERDIDAS5"/>
      <sheetName val="Lineas_del_PACC5"/>
      <sheetName val="COL_211695"/>
      <sheetName val="Lista_APU5"/>
      <sheetName val="DEST__MEDIOS5"/>
      <sheetName val="CARGASPROC_5"/>
      <sheetName val="G_L_P__FINAL5"/>
      <sheetName val="Hist__Avances5"/>
      <sheetName val="PARAMETROS_FORMATO5"/>
      <sheetName val="TBG_+_NO_TBG_20116"/>
      <sheetName val="Plan_Hitos_despues_del_pma6"/>
      <sheetName val="INSP_TUBERIAS5"/>
      <sheetName val="TOTAL_AREA_PORTAFOLIO_ORIGINAL3"/>
      <sheetName val="CRUDOS_MES_EVALUADO4"/>
      <sheetName val="COSTOS_DE_TRANSPORTE5"/>
      <sheetName val="COMPRA_MATERIA_PRIMA5"/>
      <sheetName val="Valor_Oferta3"/>
      <sheetName val="DATOS_BASE_ABA3"/>
      <sheetName val="PARÁMETROS_(2)3"/>
      <sheetName val="PLAN_MENSUAL3"/>
      <sheetName val="Modelo_financiero-Alter_33"/>
      <sheetName val="PROYECTOS_TRÁNSITO4"/>
      <sheetName val="LISTA_DE_LAS_MACROS_3"/>
      <sheetName val="Malas_Prácticas_eliminadas3"/>
      <sheetName val="F_Caja3"/>
      <sheetName val="CECOS_SOP3"/>
      <sheetName val="Plan_Anual_Mantto3"/>
      <sheetName val="Mano_de_Obra3"/>
      <sheetName val="Hoja_3_-_Categorías_Riesgos_EC2"/>
      <sheetName val="HOJA_1(REG__EV__SEM-CUAN_PLAN_2"/>
      <sheetName val="HOJA_2(MATRIZ_IMP-PR_PROYECTOS2"/>
      <sheetName val="Hoja_4_-_Resumen_Seguimiento2"/>
      <sheetName val="Hoja_5_-_Definiciones_generale2"/>
      <sheetName val="140_kbbld_Cus,BCF222"/>
      <sheetName val="Referencia_Sistemas3"/>
      <sheetName val="RESERVAS_Y_PRODUCCIONES2"/>
      <sheetName val="BENEF__DE_ESPEC_3"/>
      <sheetName val="BASE_CG13"/>
      <sheetName val="Pañete_Impermeabilizado2"/>
      <sheetName val="Ordenes_Internas3"/>
      <sheetName val="POZO_79592"/>
      <sheetName val="CANTIDADES_TOTALES2"/>
      <sheetName val="C__IMPORTADAS2"/>
      <sheetName val="cantidades_sf-212"/>
      <sheetName val="informe_avance_campo2"/>
      <sheetName val="trafos_acad2"/>
      <sheetName val="Parámetros_Formato_2"/>
      <sheetName val="OBRA_CIVIL_RQ_063"/>
      <sheetName val="D__ENTRADA2"/>
      <sheetName val="FORMULA_Marzo_072"/>
      <sheetName val="SALARIOS_(2)2"/>
      <sheetName val="LISTA_OTS2"/>
      <sheetName val="TABLAS_(3)2"/>
      <sheetName val="REG_(2)2"/>
      <sheetName val="TARIFAS_20152"/>
      <sheetName val="CHECK_LIST2"/>
      <sheetName val="CK_LIST_GESTORIA2"/>
      <sheetName val="FA-RH-005-REQ_2"/>
      <sheetName val="DATOS_PERSONAL2"/>
      <sheetName val="EXAM_INGRESO2"/>
      <sheetName val="DTO_USO2"/>
      <sheetName val="ACUERDO_CONF_2"/>
      <sheetName val="CONSTANCIA_DE_afiliacion2"/>
      <sheetName val="DECÁLOGO_ANGEL2"/>
      <sheetName val="carnet_12"/>
      <sheetName val="notificacion_preaviso2"/>
      <sheetName val="certificacion_Actual2"/>
      <sheetName val="CHECK_LIST_RET2"/>
      <sheetName val="Terminacion_Termino_Fijo2"/>
      <sheetName val="Terminacion_Obra2"/>
      <sheetName val="EXAM_RETIRO2"/>
      <sheetName val="Paz_y_Salvo_a_Morelco2"/>
      <sheetName val="certificacion_final2"/>
      <sheetName val="Paz_y_Salvo2"/>
      <sheetName val="autorizacion_consignacion2"/>
      <sheetName val="aceptacion_renuncia2"/>
      <sheetName val="RET_CESANTIAS2"/>
      <sheetName val="PASE_INGRESO_PERSONAL2"/>
      <sheetName val="POLIZA_COLECTIVO2"/>
      <sheetName val="SERV_INFORM2"/>
      <sheetName val="BASE_PARA_CONTRATOS2"/>
      <sheetName val="Ciudad_y_Departamento2"/>
      <sheetName val="Tabla_12"/>
      <sheetName val="PRESUPUESTO_2O162"/>
      <sheetName val="List_Per2"/>
      <sheetName val="DATOS_GENERALES2"/>
      <sheetName val="TIPO_DE_DOCUMENTO2"/>
      <sheetName val="TIPO_DE_COTIZANTE2"/>
      <sheetName val="GRAFICAS_GEC2"/>
      <sheetName val="Matriz_RAM2"/>
      <sheetName val="parametros_de_formato2"/>
      <sheetName val="PLANTILLA_PCC_2016-20182"/>
      <sheetName val="PLANTILLA_PCC_2016-2018_RUBIAL2"/>
      <sheetName val="td_gastos2"/>
      <sheetName val="td_proyect2"/>
      <sheetName val="MAMPO_12"/>
      <sheetName val="Tablas_(2)2"/>
      <sheetName val="INSTRUCTIVO_Para_el_Usuario2"/>
      <sheetName val="Datos_no_borrar2"/>
      <sheetName val="DATOS_INFORME_ECP2"/>
      <sheetName val="DATOS_INGRESO2"/>
      <sheetName val="Modelo_financiero_Alt_12"/>
      <sheetName val="resumen_p4H2"/>
      <sheetName val="Form5__Pág__22"/>
      <sheetName val="Form5__Pág__12"/>
      <sheetName val="1_12"/>
      <sheetName val="BASE_CENIT2"/>
      <sheetName val="Densidad_-TRAFO2"/>
      <sheetName val="Mov__Tks-3802"/>
      <sheetName val="Pilares_e_iniciativas2"/>
      <sheetName val="Base_de_Datos2"/>
      <sheetName val="Cuadro_Ofrecimiento_Economi_(22"/>
      <sheetName val="Cuadro_Ofrecimiento_Economico2"/>
      <sheetName val="PRESUPUESTO_anual2"/>
      <sheetName val="326_2"/>
      <sheetName val="vr_horas2"/>
      <sheetName val="Valor_hora_persona2"/>
      <sheetName val="Nom_3262"/>
      <sheetName val="Nom_3372"/>
      <sheetName val="Nom_3382"/>
      <sheetName val="Tarifas_OCE2"/>
      <sheetName val="tarifa_ILI2"/>
      <sheetName val="Comite_Gerencias2"/>
      <sheetName val="LISTA_DE_RESPONSABLES2"/>
      <sheetName val="DATOS_EJECUCIÓN_p32"/>
      <sheetName val="Datos_Iniciales2"/>
      <sheetName val="BASE_DATOS2"/>
      <sheetName val="PERSONAL_TERMINO_FIJO2"/>
      <sheetName val="INGCONS_SAS2"/>
      <sheetName val="AISLATERM_S_A_2"/>
      <sheetName val="Detalle_Pozos2"/>
      <sheetName val="PRODUCCIÓN_POR_CAMPO2"/>
      <sheetName val="REPORTE_EJECUTIVO2"/>
      <sheetName val="PRODUCCIÓN_DIARIA2"/>
      <sheetName val="REPORTE_EJECUTIVO_GMA2"/>
      <sheetName val="Tabla_datos_formato2"/>
      <sheetName val="Tabla_52"/>
      <sheetName val="SALARIO_LEGAL2"/>
      <sheetName val="What_If2"/>
      <sheetName val="T_D_2"/>
      <sheetName val="3)_Carteras2"/>
      <sheetName val="Listas_Formato_CENIT2"/>
      <sheetName val="4)_Nivel_de_Riesgo2"/>
      <sheetName val="9)_EDP2"/>
      <sheetName val="8)_Municipio-Depto2"/>
      <sheetName val="6)_Codigo_Mandato2"/>
      <sheetName val="7)_Codigo_espejo2"/>
      <sheetName val="5)_Codigo_Cenit_2"/>
      <sheetName val="COTE_Share2"/>
      <sheetName val="BDG_2014_BASE2"/>
      <sheetName val="CLASES_DE_EDC_AACEI2"/>
      <sheetName val="FBPS_SINCOR2"/>
      <sheetName val="BID_UNIT_RATE2"/>
      <sheetName val="Hoja_1_2"/>
      <sheetName val="DATOS_XLS2"/>
      <sheetName val="Tarifas_22"/>
      <sheetName val="charla_diaria_DISP2"/>
      <sheetName val="Task_List2"/>
      <sheetName val="Listas_y_calculos2"/>
      <sheetName val="INFORMACION_ADICIONAL2"/>
      <sheetName val="cantidades_sf-422"/>
      <sheetName val="cantidades_sf-302"/>
      <sheetName val="resumen_sf-422"/>
      <sheetName val="resumen_sf-302"/>
      <sheetName val="Instructivo_Registro2"/>
      <sheetName val="Longitud_x_Diámetro2"/>
      <sheetName val="BD_Proyectos_Visualizaciones2"/>
      <sheetName val="MEMORIAS_DE_CALCULO2"/>
      <sheetName val="ECOPETROL_Resultados2"/>
      <sheetName val="NOMINA_12"/>
      <sheetName val="FACTORES_DE__INVERSIONES2"/>
      <sheetName val="DESCRIPCION_ENTREGABLES2"/>
      <sheetName val="DATOS_HH-PRUEBAS2"/>
      <sheetName val="Clasif__ctas2"/>
      <sheetName val="Control_AVance2"/>
      <sheetName val="RESUMEN_(Directo)2"/>
      <sheetName val="ORDENES_DE_TRABAJO2"/>
      <sheetName val="Datos_de_Entrada3"/>
      <sheetName val="Nuevo_calculo2"/>
      <sheetName val="Datos_Basicos2"/>
      <sheetName val="Prestaciones_y_AIU2"/>
      <sheetName val="CUADRO_AA2"/>
      <sheetName val="consumo_gas2"/>
      <sheetName val="eCORESERVAS_2"/>
      <sheetName val="RESUMEN_2"/>
      <sheetName val="1__Excavaciones_en_LT2"/>
      <sheetName val="2__Apiques_Naftaducto_ECH-EA12"/>
      <sheetName val="3__Apiques_Oleoducto_ECH-ESF2"/>
      <sheetName val="5__Apiques_Naftaducto_EBA-ECH2"/>
      <sheetName val="6__Excavaciones__SCI2"/>
      <sheetName val="7__Apiques_LF2"/>
      <sheetName val="Histórico_reposiciones_LT-LF2"/>
      <sheetName val="Programa_reposición_20192"/>
      <sheetName val="Curva_crecimiento_campo2"/>
      <sheetName val="Programa_reposición_20182"/>
      <sheetName val="LÍNEAS_CRÍTICAS_GIE2"/>
      <sheetName val="Kit_aislamiento_eléctrico2"/>
      <sheetName val="Programa_reposición_2019_(2)2"/>
      <sheetName val="Diario_Producción2"/>
      <sheetName val="MAQUINARIA_EQUIPOS_MONTAJE2"/>
      <sheetName val="CAPEX_TOTAL2"/>
      <sheetName val="Resumen_Act_192"/>
      <sheetName val="ACT__PARC__RB-9352"/>
      <sheetName val="ACT__PARC__RB-2452"/>
      <sheetName val="ACT__PARC__RB-2922"/>
      <sheetName val="ACT__PARC__RB-7702"/>
      <sheetName val="ACT__PARC__RB-4422"/>
      <sheetName val="ACT__PARC__RB-0832"/>
      <sheetName val="ACT__PARC__RB-12"/>
      <sheetName val="ACT__PARC__RB-22"/>
      <sheetName val="ACT__PARC__RB-32"/>
      <sheetName val="ACT__PARC__RB-42"/>
      <sheetName val="RESUMEN_ACT__#192"/>
      <sheetName val="ACT__PARC__RB-5592"/>
      <sheetName val="ACT__PARC__RB-2802"/>
      <sheetName val="ACT__PARC__RB-2522"/>
      <sheetName val="ACT__PARC__RB-3542"/>
      <sheetName val="ACT__PARC__RB-5282"/>
      <sheetName val="ACT__PARC__RB-6242"/>
      <sheetName val="ACT__PARC__RB-3952"/>
      <sheetName val="Datos_Maestros2"/>
      <sheetName val="Esp__Tuberia2"/>
      <sheetName val="MCI_LÍNEAS_DE_FLUJO2"/>
      <sheetName val="SEGUIMIENTO_PRESUPUESTO2"/>
      <sheetName val="1_3_1_C_2"/>
      <sheetName val="1_3_4_C2"/>
      <sheetName val="1_4_4_C2"/>
      <sheetName val="1_5_5_C2"/>
      <sheetName val="2_1_1_12"/>
      <sheetName val="2_1_1_32"/>
      <sheetName val="2_1_1_22"/>
      <sheetName val="2_1_3_22"/>
      <sheetName val="2_4_22"/>
      <sheetName val="2_12_1_12"/>
      <sheetName val="2_10_1_12"/>
      <sheetName val="4_1_1_12"/>
      <sheetName val="4__1_1_22"/>
      <sheetName val="2_4_32"/>
      <sheetName val="2_5_12"/>
      <sheetName val="2_6_22"/>
      <sheetName val="2_7_1_22"/>
      <sheetName val="2_7_2_22"/>
      <sheetName val="3_1_12"/>
      <sheetName val="2_10_2_12"/>
      <sheetName val="2_10_2_22"/>
      <sheetName val="2_8_12"/>
      <sheetName val="2_9_1_2"/>
      <sheetName val="2_10_1_22"/>
      <sheetName val="2_10_2_1_2"/>
      <sheetName val="2_12_2_12"/>
      <sheetName val="3_2_1_1_2"/>
      <sheetName val="3_2_1_22"/>
      <sheetName val="3_4_22"/>
      <sheetName val="4_1_1_22"/>
      <sheetName val="5_1_12"/>
      <sheetName val="5_1_22"/>
      <sheetName val="5_1_32"/>
      <sheetName val="5_1_42"/>
      <sheetName val="5_1_52"/>
      <sheetName val="5_1_62"/>
      <sheetName val="5_2_12"/>
      <sheetName val="5_2_22"/>
      <sheetName val="5_2_32"/>
      <sheetName val="5_2_42"/>
      <sheetName val="5_2_102"/>
      <sheetName val="5_2_182"/>
      <sheetName val="DATOS_CONTRATO2"/>
      <sheetName val="1__PRELIMINARES2"/>
      <sheetName val="10__INSTALACIONES_ELÉCTRICAS2"/>
      <sheetName val="2__CIMENTACIÓN2"/>
      <sheetName val="3__ESTRUCTURA2"/>
      <sheetName val="4__CUBIERTA2"/>
      <sheetName val="5__MAMPOSTERÍA2"/>
      <sheetName val="6__ACABADOS_MUROS_Y_TECHOS2"/>
      <sheetName val="7__ACABADO_PISOS2"/>
      <sheetName val="8__APARATOS_SANITARIOS2"/>
      <sheetName val="9__INSTALACIONES_HIDRO-SANITAR2"/>
      <sheetName val="PORTADA_2"/>
      <sheetName val="C_C__2"/>
      <sheetName val="Aux_Presupuesto2"/>
      <sheetName val="CANTIDADES_FINALES2"/>
      <sheetName val="Memoria_de_Calculo2"/>
      <sheetName val="Mov_Tierras_Locacion2"/>
      <sheetName val="Tipicos_Civil2"/>
      <sheetName val="Tipicos_Electrica2"/>
      <sheetName val="Tipicos_Mecanica2"/>
      <sheetName val="Perfiles_Metalicos2"/>
      <sheetName val="INFORME_DE_INSPECCIÓN_SIPRA2"/>
      <sheetName val="PRESUPUESTO_ADICIONALES2"/>
      <sheetName val="1_A_122"/>
      <sheetName val="13_A_252"/>
      <sheetName val="26_A_372"/>
      <sheetName val="38_A_492"/>
      <sheetName val="POSTES_1_A_312"/>
      <sheetName val="Analisis "/>
      <sheetName val="IngresoDatos"/>
      <sheetName val="Consorcio"/>
      <sheetName val="SUPUESTOS"/>
      <sheetName val="Items previsibles "/>
      <sheetName val="transportes."/>
      <sheetName val="ESTRUCTURA DE COSTOS "/>
      <sheetName val="PROYACTO 7V"/>
      <sheetName val="CamionetaPerm"/>
      <sheetName val="APU_Vehículos (2)"/>
      <sheetName val="equipos ECP"/>
      <sheetName val="oficina arriendo"/>
      <sheetName val="Calculos"/>
      <sheetName val="OE A"/>
      <sheetName val="LCP"/>
      <sheetName val="PS y PF"/>
      <sheetName val="FM y AUI"/>
      <sheetName val="Desglose"/>
      <sheetName val="ManoObra"/>
      <sheetName val="APUS"/>
      <sheetName val="APU_MONC"/>
      <sheetName val="APU_Equipos"/>
      <sheetName val="APU_Oficina"/>
      <sheetName val="APU_Vehículos"/>
      <sheetName val="APU_EPP"/>
      <sheetName val="EPP"/>
      <sheetName val="Financiera"/>
      <sheetName val="Puntos de Control"/>
      <sheetName val="Valor futuro"/>
      <sheetName val="Valor Alquiler de Vehiculos"/>
      <sheetName val="PAQUETE 2"/>
      <sheetName val="Conc. Renta"/>
      <sheetName val="Estado de Resultado"/>
      <sheetName val="Balance General"/>
      <sheetName val="Lista desplegable"/>
      <sheetName val="Fluid Types and Formulations"/>
      <sheetName val="Index_Graph1"/>
      <sheetName val="Arbitrage"/>
      <sheetName val="Teknion"/>
      <sheetName val="Samas Groep"/>
      <sheetName val="Hon Industries"/>
      <sheetName val="Herman Miller"/>
      <sheetName val="VRINT 1203"/>
      <sheetName val="VRINT0212"/>
      <sheetName val="CONS"/>
      <sheetName val="A.P.U. 2012"/>
      <sheetName val="A.P.U. 2013"/>
      <sheetName val="A.P.U. 2014"/>
      <sheetName val="A.P.U. 2015"/>
      <sheetName val="Matriz Operacional"/>
      <sheetName val="TYPENAME"/>
      <sheetName val="G"/>
      <sheetName val="LISTA DESPLEGABLE OTROS"/>
      <sheetName val="Anexo 2. Reportes MIC"/>
      <sheetName val="TRA 1 "/>
      <sheetName val="TRA 1  (2)"/>
      <sheetName val="TRV4"/>
      <sheetName val="TRV5"/>
      <sheetName val="LOCACION"/>
      <sheetName val="ORITO"/>
      <sheetName val="NOR-ORIENTE"/>
      <sheetName val="OCCIDENTE-CHU"/>
      <sheetName val="OCCIDENTE-CAR"/>
      <sheetName val="SUR"/>
      <sheetName val="G.G"/>
      <sheetName val="Calculo Diluyente Cusiana Mes"/>
      <sheetName val="OBC"/>
      <sheetName val="RESUMEN2"/>
      <sheetName val="MES"/>
      <sheetName val="RteAsignacion (2)"/>
      <sheetName val="RteAsignacionDescargadero (2)"/>
      <sheetName val="RteAsignacionDilucion (2)"/>
      <sheetName val="Jaguey"/>
      <sheetName val="CONSOLIDADO ODL"/>
      <sheetName val="Diluy Cusiana"/>
      <sheetName val="Programa Diario"/>
      <sheetName val="KPI"/>
      <sheetName val="DILUCION ODL"/>
      <sheetName val="Nom Bic"/>
      <sheetName val="Diluyente"/>
      <sheetName val="Cumplimiento"/>
      <sheetName val="FP+DOT"/>
      <sheetName val="BCE-ENERO-2004"/>
      <sheetName val="Budget Rates"/>
      <sheetName val="CC_flatfile"/>
      <sheetName val="Carat"/>
      <sheetName val="LISTA DESPLEGABLE SUPERFICIE"/>
      <sheetName val="Detalle Otros Flujo"/>
      <sheetName val="HOJADECONSOLIDACION"/>
      <sheetName val="ResumenCOP"/>
      <sheetName val="DESVIAC"/>
      <sheetName val="ID 200130"/>
      <sheetName val="Inf. Sem"/>
      <sheetName val="CONTROL DE REVISIONES"/>
      <sheetName val="Arbol_HSE"/>
      <sheetName val="6_DATOS_MATRIZ"/>
      <sheetName val="Referencia_"/>
      <sheetName val="ESTADO_GENERAL"/>
      <sheetName val="Seguimiento_hitos"/>
      <sheetName val="Reporte_mes_de_Agosto"/>
      <sheetName val="Reporte_Semanal"/>
      <sheetName val="Por_Ejecutar_Pareto"/>
      <sheetName val="OT´s_Reporte_Semanal"/>
      <sheetName val="Aprobado_2019"/>
      <sheetName val="Listas_Cenit"/>
      <sheetName val="B_BTA_S_VALORES"/>
      <sheetName val="VRINT_1203"/>
      <sheetName val="Samas_Groep"/>
      <sheetName val="Hon_Industries"/>
      <sheetName val="Herman_Miller"/>
      <sheetName val="POLIZA_ANUAL"/>
      <sheetName val="AUTORIZACION_"/>
      <sheetName val="Plan_auditoría"/>
      <sheetName val="Indic__claves_de_gestión-intern"/>
      <sheetName val="CTA_RDOS_GRUPO_ENDESA"/>
      <sheetName val="Prec__med__de_generac_penins"/>
      <sheetName val="prox__24H"/>
      <sheetName val="CC_PH"/>
      <sheetName val="Estático_Act"/>
      <sheetName val="A_P_U__2012"/>
      <sheetName val="A_P_U__2013"/>
      <sheetName val="A_P_U__2014"/>
      <sheetName val="A_P_U__2015"/>
      <sheetName val="Matriz_Operacional"/>
      <sheetName val="Benchmarking_Salarios_"/>
      <sheetName val="RECURSO_PROYECTOS"/>
      <sheetName val="RESUMEN_RECURSOS"/>
      <sheetName val="PTTO_OFICIAL"/>
      <sheetName val="1_0_SÁBANA_SERVICIOS"/>
      <sheetName val="2_0_SÁBANA_SERVICIOS_NO_AIU"/>
      <sheetName val="3_0_SÁBANA_SERVICIOS_CON_AIU"/>
      <sheetName val="4_0_APU_SERV_PERM"/>
      <sheetName val="5_0_LEGAL"/>
      <sheetName val="6_0_APU_EQUIPOS"/>
      <sheetName val="7_0_SOFTWARE"/>
      <sheetName val="8_0_APU_VEHÍCULOS"/>
      <sheetName val="9_0_APU_PAPELERIA"/>
      <sheetName val="10_0_APU_DOTACIÓN"/>
      <sheetName val="11_0_APU_EXAMENES_"/>
      <sheetName val="12__LISTAS"/>
      <sheetName val="13_0_ADMIN"/>
      <sheetName val="1_PREMISAS"/>
      <sheetName val="PAQUETE_2"/>
      <sheetName val="Crude_Freight_Calculations"/>
      <sheetName val="m_o"/>
      <sheetName val="CANT_PANELES"/>
      <sheetName val="GASTOS_GENERALES_(AIU)_(2)"/>
      <sheetName val="PCC_2020"/>
      <sheetName val="PLAN_DE_INSUMOS"/>
      <sheetName val="DATA_CABECERA"/>
      <sheetName val="BASE_CONTRATOS"/>
      <sheetName val="CANTIDADES_ACTA"/>
      <sheetName val="COSTO_ACTA"/>
      <sheetName val="DATOS_PERSONAL_-LAB"/>
      <sheetName val="5__Protección_de_la_Tecnología"/>
      <sheetName val="7_1__Hitos_PTE"/>
      <sheetName val="ATES_INICIALES"/>
      <sheetName val="Tabla_Indicadores"/>
      <sheetName val="LISTAS_DE_CAMPOS"/>
      <sheetName val="PRIORIDAD_INSPECCIÓN"/>
      <sheetName val="1_Herramientas"/>
      <sheetName val="1_Materiales_o_Consumibles"/>
      <sheetName val="1_Vehiculos_y_Transp"/>
      <sheetName val="Previsión 2012"/>
      <sheetName val="Unitarios"/>
      <sheetName val="tecnico"/>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sheetData sheetId="217" refreshError="1"/>
      <sheetData sheetId="218" refreshError="1"/>
      <sheetData sheetId="219" refreshError="1"/>
      <sheetData sheetId="220" refreshError="1"/>
      <sheetData sheetId="221" refreshError="1"/>
      <sheetData sheetId="222" refreshError="1"/>
      <sheetData sheetId="223" refreshError="1"/>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refreshError="1"/>
      <sheetData sheetId="240" refreshError="1"/>
      <sheetData sheetId="241" refreshError="1"/>
      <sheetData sheetId="242"/>
      <sheetData sheetId="243"/>
      <sheetData sheetId="244"/>
      <sheetData sheetId="245"/>
      <sheetData sheetId="246"/>
      <sheetData sheetId="247" refreshError="1"/>
      <sheetData sheetId="248"/>
      <sheetData sheetId="249"/>
      <sheetData sheetId="250" refreshError="1"/>
      <sheetData sheetId="251"/>
      <sheetData sheetId="252"/>
      <sheetData sheetId="253"/>
      <sheetData sheetId="254"/>
      <sheetData sheetId="255"/>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sheetData sheetId="359"/>
      <sheetData sheetId="360"/>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sheetData sheetId="37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sheetData sheetId="446"/>
      <sheetData sheetId="447"/>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sheetData sheetId="460"/>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sheetData sheetId="614"/>
      <sheetData sheetId="615"/>
      <sheetData sheetId="616"/>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sheetData sheetId="631"/>
      <sheetData sheetId="632"/>
      <sheetData sheetId="633"/>
      <sheetData sheetId="634"/>
      <sheetData sheetId="635"/>
      <sheetData sheetId="636"/>
      <sheetData sheetId="637"/>
      <sheetData sheetId="638"/>
      <sheetData sheetId="639" refreshError="1"/>
      <sheetData sheetId="640" refreshError="1"/>
      <sheetData sheetId="641"/>
      <sheetData sheetId="642"/>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refreshError="1"/>
      <sheetData sheetId="696" refreshError="1"/>
      <sheetData sheetId="697" refreshError="1"/>
      <sheetData sheetId="698" refreshError="1"/>
      <sheetData sheetId="699"/>
      <sheetData sheetId="700"/>
      <sheetData sheetId="701"/>
      <sheetData sheetId="702"/>
      <sheetData sheetId="703"/>
      <sheetData sheetId="704"/>
      <sheetData sheetId="705"/>
      <sheetData sheetId="706" refreshError="1"/>
      <sheetData sheetId="707" refreshError="1"/>
      <sheetData sheetId="708" refreshError="1"/>
      <sheetData sheetId="709" refreshError="1"/>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sheetData sheetId="769"/>
      <sheetData sheetId="770"/>
      <sheetData sheetId="771" refreshError="1"/>
      <sheetData sheetId="772" refreshError="1"/>
      <sheetData sheetId="773" refreshError="1"/>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refreshError="1"/>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refreshError="1"/>
      <sheetData sheetId="1011" refreshError="1"/>
      <sheetData sheetId="1012" refreshError="1"/>
      <sheetData sheetId="1013" refreshError="1"/>
      <sheetData sheetId="1014"/>
      <sheetData sheetId="1015"/>
      <sheetData sheetId="1016"/>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sheetData sheetId="1029"/>
      <sheetData sheetId="1030" refreshError="1"/>
      <sheetData sheetId="103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refreshError="1"/>
      <sheetData sheetId="1354" refreshError="1"/>
      <sheetData sheetId="1355" refreshError="1"/>
      <sheetData sheetId="1356" refreshError="1"/>
      <sheetData sheetId="1357"/>
      <sheetData sheetId="1358"/>
      <sheetData sheetId="1359"/>
      <sheetData sheetId="1360" refreshError="1"/>
      <sheetData sheetId="1361" refreshError="1"/>
      <sheetData sheetId="1362" refreshError="1"/>
      <sheetData sheetId="1363"/>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sheetData sheetId="1895"/>
      <sheetData sheetId="1896"/>
      <sheetData sheetId="1897"/>
      <sheetData sheetId="1898"/>
      <sheetData sheetId="1899"/>
      <sheetData sheetId="1900" refreshError="1"/>
      <sheetData sheetId="1901" refreshError="1"/>
      <sheetData sheetId="1902" refreshError="1"/>
      <sheetData sheetId="1903" refreshError="1"/>
      <sheetData sheetId="1904" refreshError="1"/>
      <sheetData sheetId="1905" refreshError="1"/>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refreshError="1"/>
      <sheetData sheetId="1923" refreshError="1"/>
      <sheetData sheetId="1924" refreshError="1"/>
      <sheetData sheetId="1925" refreshError="1"/>
      <sheetData sheetId="1926" refreshError="1"/>
      <sheetData sheetId="1927"/>
      <sheetData sheetId="1928" refreshError="1"/>
      <sheetData sheetId="1929" refreshError="1"/>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8_Database Pate In"/>
      <sheetName val="Database Acces"/>
      <sheetName val="Sheet2"/>
      <sheetName val="Hoja3"/>
      <sheetName val="Forecast"/>
      <sheetName val="2008 Database"/>
      <sheetName val="Report CCS"/>
      <sheetName val="Report - Cash Flow"/>
      <sheetName val="Glencore report"/>
      <sheetName val="afe status summary"/>
      <sheetName val="Spent to date"/>
      <sheetName val="Calenturitas - CAPITAL 2007"/>
      <sheetName val="Hoja1"/>
      <sheetName val="La Jagua - CAPITAL  2007"/>
      <sheetName val="JAG Total Cap"/>
      <sheetName val="JAG Other Cap"/>
      <sheetName val="CAL Total Cap"/>
      <sheetName val="CAL Other Cap"/>
      <sheetName val="Sheet1"/>
      <sheetName val="Report - CCS not used"/>
      <sheetName val="La Jagua - CAPITAL 2008"/>
      <sheetName val="REF - 2007 Database"/>
      <sheetName val="REF - Listas"/>
      <sheetName val="REF - Notas"/>
      <sheetName val="REF - Access Fee"/>
      <sheetName val="REF - 2004 thru 2006 Database"/>
      <sheetName val="REF - CASH FLOW FEB 19 07"/>
      <sheetName val="REF - Capex in Models"/>
      <sheetName val="Paste in Cash Flow (2)"/>
      <sheetName val="Paste in Cash Flow"/>
      <sheetName val="REF - 2008 budget cash flow"/>
      <sheetName val="Hoja2"/>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odelo"/>
      <sheetName val="precios"/>
      <sheetName val="LISTA"/>
      <sheetName val="Programacion"/>
      <sheetName val="PUC"/>
      <sheetName val="PAGOS"/>
      <sheetName val="F.C. NEXEN"/>
      <sheetName val="Flujo Caja"/>
      <sheetName val="LOCATION"/>
      <sheetName val="NEW ROAD"/>
      <sheetName val="Realineamiento"/>
      <sheetName val="Rectificación K1+500"/>
      <sheetName val="BRIDGE"/>
      <sheetName val="BRID-LOC"/>
      <sheetName val="COY-BRID"/>
      <sheetName val="ABANDON"/>
      <sheetName val="SUMMARY"/>
      <sheetName val="PROG.UTIL.EQP"/>
      <sheetName val="prog util M.O"/>
      <sheetName val="TOTALE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AIU"/>
      <sheetName val="SALARIO"/>
      <sheetName val="EQUIPO"/>
      <sheetName val="Poliza"/>
      <sheetName val="Anexo 1"/>
      <sheetName val="FOR.5"/>
      <sheetName val="ANEXO C"/>
      <sheetName val="Hoja4"/>
      <sheetName val="CUADRO 3"/>
      <sheetName val="6.7 comercial"/>
      <sheetName val="MAQ-VICPAR"/>
      <sheetName val="RESUMEN CUENT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7"/>
      <sheetName val="2.008"/>
      <sheetName val="2.009"/>
      <sheetName val="2.010"/>
      <sheetName val="2.011"/>
      <sheetName val="Produccion"/>
      <sheetName val="Gastos"/>
      <sheetName val="Dólar"/>
      <sheetName val="Activos"/>
      <sheetName val="Valoracion"/>
      <sheetName val="Módulo1"/>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 y Dis"/>
      <sheetName val="Fondo Ensayos"/>
      <sheetName val="Obra puente"/>
      <sheetName val="AIU"/>
      <sheetName val="Fondo Ajustes"/>
      <sheetName val="Interventoria"/>
      <sheetName val="MINTRANSPORTE"/>
      <sheetName val="FACTOR MULTIPLICADOR"/>
      <sheetName val="Datos Generales"/>
      <sheetName val="CRONOGRAMA"/>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 val="Est_y_Dis1"/>
      <sheetName val="Fondo_Ensayos1"/>
      <sheetName val="Obra_puente1"/>
      <sheetName val="Fondo_Ajustes1"/>
      <sheetName val="FACTOR_MULTIPLICADOR1"/>
      <sheetName val="Datos_Generales1"/>
      <sheetName val="APU_ANTICORROSIVO1"/>
      <sheetName val="APU_LIMPIEZA_Y_PINTURA1"/>
      <sheetName val="APU_REFUERZOS1"/>
      <sheetName val="APU_ADECUACIÓN_PASAMANOS1"/>
      <sheetName val="APU_DESMONTE_BARANDA1"/>
      <sheetName val="APU_REINSTALACIÓN_BARANDA1"/>
      <sheetName val="APU_BARANDA_NUEVA1"/>
      <sheetName val="APU_PINTURA_BARANDA1"/>
      <sheetName val="APU_CONCRETO_-_METALDECK1"/>
      <sheetName val="Est_y_Dis"/>
      <sheetName val="Fondo_Ensayos"/>
      <sheetName val="Obra_puente"/>
      <sheetName val="Fondo_Ajustes"/>
      <sheetName val="FACTOR_MULTIPLICADOR"/>
      <sheetName val="Datos_Generales"/>
      <sheetName val="APU_ANTICORROSIVO"/>
      <sheetName val="APU_LIMPIEZA_Y_PINTURA"/>
      <sheetName val="APU_REFUERZOS"/>
      <sheetName val="APU_ADECUACIÓN_PASAMANOS"/>
      <sheetName val="APU_DESMONTE_BARANDA"/>
      <sheetName val="APU_REINSTALACIÓN_BARANDA"/>
      <sheetName val="APU_BARANDA_NUEVA"/>
      <sheetName val="APU_PINTURA_BARANDA"/>
      <sheetName val="APU_CONCRETO_-_METALDECK"/>
      <sheetName val="Est_y_Dis4"/>
      <sheetName val="Fondo_Ensayos4"/>
      <sheetName val="Obra_puente4"/>
      <sheetName val="Fondo_Ajustes4"/>
      <sheetName val="FACTOR_MULTIPLICADOR4"/>
      <sheetName val="Datos_Generales4"/>
      <sheetName val="APU_ANTICORROSIVO4"/>
      <sheetName val="APU_LIMPIEZA_Y_PINTURA4"/>
      <sheetName val="APU_REFUERZOS4"/>
      <sheetName val="APU_ADECUACIÓN_PASAMANOS4"/>
      <sheetName val="APU_DESMONTE_BARANDA4"/>
      <sheetName val="APU_REINSTALACIÓN_BARANDA4"/>
      <sheetName val="APU_BARANDA_NUEVA4"/>
      <sheetName val="APU_PINTURA_BARANDA4"/>
      <sheetName val="APU_CONCRETO_-_METALDECK4"/>
      <sheetName val="Est_y_Dis2"/>
      <sheetName val="Fondo_Ensayos2"/>
      <sheetName val="Obra_puente2"/>
      <sheetName val="Fondo_Ajustes2"/>
      <sheetName val="FACTOR_MULTIPLICADOR2"/>
      <sheetName val="Datos_Generales2"/>
      <sheetName val="APU_ANTICORROSIVO2"/>
      <sheetName val="APU_LIMPIEZA_Y_PINTURA2"/>
      <sheetName val="APU_REFUERZOS2"/>
      <sheetName val="APU_ADECUACIÓN_PASAMANOS2"/>
      <sheetName val="APU_DESMONTE_BARANDA2"/>
      <sheetName val="APU_REINSTALACIÓN_BARANDA2"/>
      <sheetName val="APU_BARANDA_NUEVA2"/>
      <sheetName val="APU_PINTURA_BARANDA2"/>
      <sheetName val="APU_CONCRETO_-_METALDECK2"/>
      <sheetName val="Est_y_Dis3"/>
      <sheetName val="Fondo_Ensayos3"/>
      <sheetName val="Obra_puente3"/>
      <sheetName val="Fondo_Ajustes3"/>
      <sheetName val="FACTOR_MULTIPLICADOR3"/>
      <sheetName val="Datos_Generales3"/>
      <sheetName val="APU_ANTICORROSIVO3"/>
      <sheetName val="APU_LIMPIEZA_Y_PINTURA3"/>
      <sheetName val="APU_REFUERZOS3"/>
      <sheetName val="APU_ADECUACIÓN_PASAMANOS3"/>
      <sheetName val="APU_DESMONTE_BARANDA3"/>
      <sheetName val="APU_REINSTALACIÓN_BARANDA3"/>
      <sheetName val="APU_BARANDA_NUEVA3"/>
      <sheetName val="APU_PINTURA_BARANDA3"/>
      <sheetName val="APU_CONCRETO_-_METALDECK3"/>
      <sheetName val="Est_y_Dis5"/>
      <sheetName val="Fondo_Ensayos5"/>
      <sheetName val="Obra_puente5"/>
      <sheetName val="Fondo_Ajustes5"/>
      <sheetName val="FACTOR_MULTIPLICADOR5"/>
      <sheetName val="Datos_Generales5"/>
      <sheetName val="APU_ANTICORROSIVO5"/>
      <sheetName val="APU_LIMPIEZA_Y_PINTURA5"/>
      <sheetName val="APU_REFUERZOS5"/>
      <sheetName val="APU_ADECUACIÓN_PASAMANOS5"/>
      <sheetName val="APU_DESMONTE_BARANDA5"/>
      <sheetName val="APU_REINSTALACIÓN_BARANDA5"/>
      <sheetName val="APU_BARANDA_NUEVA5"/>
      <sheetName val="APU_PINTURA_BARANDA5"/>
      <sheetName val="APU_CONCRETO_-_METALDECK5"/>
      <sheetName val="Est_y_Dis6"/>
      <sheetName val="Fondo_Ensayos6"/>
      <sheetName val="Obra_puente6"/>
      <sheetName val="Fondo_Ajustes6"/>
      <sheetName val="FACTOR_MULTIPLICADOR6"/>
      <sheetName val="Datos_Generales6"/>
      <sheetName val="APU_ANTICORROSIVO6"/>
      <sheetName val="APU_LIMPIEZA_Y_PINTURA6"/>
      <sheetName val="APU_REFUERZOS6"/>
      <sheetName val="APU_ADECUACIÓN_PASAMANOS6"/>
      <sheetName val="APU_DESMONTE_BARANDA6"/>
      <sheetName val="APU_REINSTALACIÓN_BARANDA6"/>
      <sheetName val="APU_BARANDA_NUEVA6"/>
      <sheetName val="APU_PINTURA_BARANDA6"/>
      <sheetName val="APU_CONCRETO_-_METALDECK6"/>
      <sheetName val="Est_y_Dis7"/>
      <sheetName val="Fondo_Ensayos7"/>
      <sheetName val="Obra_puente7"/>
      <sheetName val="Fondo_Ajustes7"/>
      <sheetName val="FACTOR_MULTIPLICADOR7"/>
      <sheetName val="Datos_Generales7"/>
      <sheetName val="APU_ANTICORROSIVO7"/>
      <sheetName val="APU_LIMPIEZA_Y_PINTURA7"/>
      <sheetName val="APU_REFUERZOS7"/>
      <sheetName val="APU_ADECUACIÓN_PASAMANOS7"/>
      <sheetName val="APU_DESMONTE_BARANDA7"/>
      <sheetName val="APU_REINSTALACIÓN_BARANDA7"/>
      <sheetName val="APU_BARANDA_NUEVA7"/>
      <sheetName val="APU_PINTURA_BARANDA7"/>
      <sheetName val="APU_CONCRETO_-_METALDECK7"/>
      <sheetName val="Est_y_Dis8"/>
      <sheetName val="Fondo_Ensayos8"/>
      <sheetName val="Obra_puente8"/>
      <sheetName val="Fondo_Ajustes8"/>
      <sheetName val="FACTOR_MULTIPLICADOR8"/>
      <sheetName val="Datos_Generales8"/>
      <sheetName val="APU_ANTICORROSIVO8"/>
      <sheetName val="APU_LIMPIEZA_Y_PINTURA8"/>
      <sheetName val="APU_REFUERZOS8"/>
      <sheetName val="APU_ADECUACIÓN_PASAMANOS8"/>
      <sheetName val="APU_DESMONTE_BARANDA8"/>
      <sheetName val="APU_REINSTALACIÓN_BARANDA8"/>
      <sheetName val="APU_BARANDA_NUEVA8"/>
      <sheetName val="APU_PINTURA_BARANDA8"/>
      <sheetName val="APU_CONCRETO_-_METALDECK8"/>
      <sheetName val="Est_y_Dis9"/>
      <sheetName val="Fondo_Ensayos9"/>
      <sheetName val="Obra_puente9"/>
      <sheetName val="Fondo_Ajustes9"/>
      <sheetName val="FACTOR_MULTIPLICADOR9"/>
      <sheetName val="Datos_Generales9"/>
      <sheetName val="APU_ANTICORROSIVO9"/>
      <sheetName val="APU_LIMPIEZA_Y_PINTURA9"/>
      <sheetName val="APU_REFUERZOS9"/>
      <sheetName val="APU_ADECUACIÓN_PASAMANOS9"/>
      <sheetName val="APU_DESMONTE_BARANDA9"/>
      <sheetName val="APU_REINSTALACIÓN_BARANDA9"/>
      <sheetName val="APU_BARANDA_NUEVA9"/>
      <sheetName val="APU_PINTURA_BARANDA9"/>
      <sheetName val="APU_CONCRETO_-_METALDECK9"/>
    </sheetNames>
    <sheetDataSet>
      <sheetData sheetId="0" refreshError="1"/>
      <sheetData sheetId="1" refreshError="1"/>
      <sheetData sheetId="2" refreshError="1"/>
      <sheetData sheetId="3" refreshError="1">
        <row r="105">
          <cell r="J105">
            <v>0.2394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CANTIDADES"/>
      <sheetName val="BCE Y ACTA 049 2011"/>
      <sheetName val="E.E 02 049 2011"/>
      <sheetName val="ACTA RP No.1 (2)"/>
    </sheetNames>
    <sheetDataSet>
      <sheetData sheetId="0"/>
      <sheetData sheetId="1"/>
      <sheetData sheetId="2"/>
      <sheetData sheetId="3"/>
      <sheetData sheetId="4"/>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TRAS OBRAS"/>
    </sheetNames>
    <sheetDataSet>
      <sheetData sheetId="0"/>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odelo"/>
      <sheetName val="precios"/>
      <sheetName val="LISTA"/>
      <sheetName val="Programacion"/>
      <sheetName val="PUC"/>
      <sheetName val="PAGOS"/>
      <sheetName val="F.C. NEXEN"/>
      <sheetName val="Flujo Caja"/>
      <sheetName val="LOCATION"/>
      <sheetName val="NEW ROAD"/>
      <sheetName val="Realineamiento"/>
      <sheetName val="Rectificación K1+500"/>
      <sheetName val="BRIDGE"/>
      <sheetName val="BRID-LOC"/>
      <sheetName val="COY-BRID"/>
      <sheetName val="ABANDON"/>
      <sheetName val="SUMMARY"/>
      <sheetName val="PROG.UTIL.EQP"/>
      <sheetName val="prog util M.O"/>
      <sheetName val="TOTALE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AIU"/>
      <sheetName val="SALARIO"/>
      <sheetName val="EQUIPO"/>
      <sheetName val="Poliza"/>
      <sheetName val="Anexo 1"/>
      <sheetName val="FOR.5"/>
      <sheetName val="ANEXO C"/>
      <sheetName val="Hoja4"/>
      <sheetName val="CUADRO 3"/>
      <sheetName val="6.7 comercial"/>
      <sheetName val="MAQ-VICPAR"/>
      <sheetName val="RESUMEN CUENTAS"/>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saco suelo"/>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Trinchos"/>
      <sheetName val="APU SUBBASE "/>
      <sheetName val="APU iluminacion"/>
      <sheetName val="APU Moviydesmovi"/>
      <sheetName val="Hoja1"/>
      <sheetName val="prog.loc+via"/>
      <sheetName val="Prog Locac"/>
      <sheetName val="Prog Vía acc"/>
      <sheetName val="Cuadro1"/>
      <sheetName val="Hoja2"/>
      <sheetName val="VIA PRADO"/>
      <sheetName val="CUADRO  (5)"/>
      <sheetName val="Hoja5"/>
      <sheetName val="Hoja3"/>
      <sheetName val="Anexo 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sheetName val="CUNETAS "/>
      <sheetName val="CERRAMIENTOS"/>
      <sheetName val="Zanja de coronacion"/>
      <sheetName val="Descoles en sacos S-C"/>
      <sheetName val="Barreras en sacos de S-C"/>
      <sheetName val="Carcavas via de acceso"/>
      <sheetName val="Demoliciones"/>
      <sheetName val="Gaviones"/>
      <sheetName val="Rellenos"/>
      <sheetName val="Cargue"/>
      <sheetName val="Trinchos"/>
      <sheetName val="Bioman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alisis Individual"/>
      <sheetName val="Datos de Entrada"/>
      <sheetName val="Mat"/>
      <sheetName val="MO"/>
      <sheetName val="Ac. Monof"/>
      <sheetName val="Ac Trifas"/>
      <sheetName val="Bandejas y Canaletas"/>
      <sheetName val="Cables"/>
      <sheetName val="Redes Exteriores"/>
      <sheetName val="Salidas PVC"/>
      <sheetName val="Salidas EMT"/>
      <sheetName val="Tuberías"/>
      <sheetName val="Tableros Y Cajas"/>
      <sheetName val="Voz y Dat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LCULO"/>
      <sheetName val="PRESENTACION"/>
      <sheetName val="Tablas"/>
      <sheetName val="Sheet4"/>
      <sheetName val="Sheet5"/>
      <sheetName val="Sheet6"/>
      <sheetName val="Sheet7"/>
      <sheetName val="Sheet8"/>
      <sheetName val="Sheet9"/>
      <sheetName val="Sheet10"/>
      <sheetName val="Sheet11"/>
      <sheetName val="Sheet12"/>
      <sheetName val="Sheet13"/>
      <sheetName val="Sheet14"/>
      <sheetName val="Sheet15"/>
      <sheetName val="Sheet16"/>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e (2)"/>
      <sheetName val="AZU3sadeven"/>
      <sheetName val="Informe"/>
      <sheetName val="Datos"/>
      <sheetName val="HHp3"/>
      <sheetName val="AvanceP3"/>
      <sheetName val="horas lluvia"/>
    </sheetNames>
    <sheetDataSet>
      <sheetData sheetId="0"/>
      <sheetData sheetId="1"/>
      <sheetData sheetId="2"/>
      <sheetData sheetId="3"/>
      <sheetData sheetId="4"/>
      <sheetData sheetId="5"/>
      <sheetData sheetId="6"/>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2"/>
    </sheetNames>
    <sheetDataSet>
      <sheetData sheetId="0"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s>
    <sheetDataSet>
      <sheetData sheetId="0"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5"/>
    </sheetNames>
    <sheetDataSet>
      <sheetData sheetId="0"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PER"/>
      <sheetName val="Datos de Entrada"/>
    </sheetNames>
    <sheetDataSet>
      <sheetData sheetId="0" refreshError="1"/>
      <sheetData sheetId="1"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CIFIC"/>
    </sheetNames>
    <sheetDataSet>
      <sheetData sheetId="0"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UNIT081"/>
      <sheetName val="cliente5300"/>
      <sheetName val="cliente4300 "/>
    </sheetNames>
    <sheetDataSet>
      <sheetData sheetId="0" refreshError="1"/>
      <sheetData sheetId="1" refreshError="1"/>
      <sheetData sheetId="2"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Análisis determinístico"/>
      <sheetName val="PLAN CARGUE RIS (for nuevo)"/>
      <sheetName val="Modelo financiero"/>
      <sheetName val="PLANILLA"/>
      <sheetName val="TALLA"/>
      <sheetName val="Hoja3"/>
      <sheetName val="GCB2000"/>
      <sheetName val="Análisis_determinístico"/>
      <sheetName val="PLAN_CARGUE_RIS_(for_nuevo)"/>
      <sheetName val="Modelo_financiero"/>
      <sheetName val="Análisis_determinístico1"/>
      <sheetName val="PLAN_CARGUE_RIS_(for_nuevo)1"/>
      <sheetName val="Modelo_financiero1"/>
      <sheetName val="Resumen"/>
      <sheetName val="Modelo Financiero Determ. "/>
      <sheetName val="DCurva"/>
      <sheetName val="Inf.Semanal"/>
      <sheetName val="envío"/>
      <sheetName val="API93"/>
      <sheetName val="PSM Monthly"/>
      <sheetName val="1. MODELO 60KB"/>
      <sheetName val="Hoja2"/>
      <sheetName val="BHA"/>
      <sheetName val="Crudos"/>
      <sheetName val="TOVFEB."/>
      <sheetName val="C21_A310"/>
      <sheetName val="C21_G115"/>
      <sheetName val="C21_G220"/>
      <sheetName val="Ppto 2001"/>
      <sheetName val="CONTRATO"/>
      <sheetName val="Tabla"/>
      <sheetName val="Base Info"/>
      <sheetName val="DPC"/>
      <sheetName val="Estrategia"/>
      <sheetName val="Ppto_2001"/>
      <sheetName val="TOVFEB_"/>
      <sheetName val="Base_Info"/>
      <sheetName val="BRUTA-INY"/>
      <sheetName val="RES EQV"/>
      <sheetName val="RES GASOL"/>
      <sheetName val="RES PET"/>
      <sheetName val="RES GAS"/>
      <sheetName val="RES LPG"/>
      <sheetName val="POZOS"/>
      <sheetName val="RES_EQV"/>
      <sheetName val="RES_GASOL"/>
      <sheetName val="RES_PET"/>
      <sheetName val="RES_GAS"/>
      <sheetName val="RES_LPG"/>
      <sheetName val="Base_P10"/>
      <sheetName val="Base_P50"/>
      <sheetName val="Base_P90"/>
      <sheetName val="Prod_Inv_P10"/>
      <sheetName val="Prod_Inv_P50"/>
      <sheetName val="Prod_Inv_P90"/>
      <sheetName val="Todos"/>
      <sheetName val="Cuad 2.9 "/>
      <sheetName val="Ppto_20011"/>
      <sheetName val="TOVFEB_1"/>
      <sheetName val="Base_Info1"/>
      <sheetName val="RES_EQV1"/>
      <sheetName val="RES_GASOL1"/>
      <sheetName val="RES_PET1"/>
      <sheetName val="RES_GAS1"/>
      <sheetName val="RES_LPG1"/>
      <sheetName val="ASO"/>
      <sheetName val="Capital_Acum1"/>
      <sheetName val="Assume"/>
      <sheetName val="NOPAT_Acum1"/>
      <sheetName val="CONTRATOS"/>
      <sheetName val="DB"/>
      <sheetName val="Params"/>
      <sheetName val="Sheet1"/>
      <sheetName val="DB1"/>
      <sheetName val="ReserveData"/>
      <sheetName val="RollupParams"/>
      <sheetName val="BatchFeedback"/>
      <sheetName val="Cat"/>
      <sheetName val="Work"/>
      <sheetName val="LimitsSheet"/>
      <sheetName val="FormControls"/>
      <sheetName val="Versions"/>
      <sheetName val="RawData"/>
      <sheetName val="SaveParams"/>
      <sheetName val="IorStreams"/>
      <sheetName val="Maturity Matrix"/>
      <sheetName val="Calcs"/>
      <sheetName val="COSTOS_DE_TRANSPORTE1"/>
      <sheetName val="OPCIONES_DE_SIMULACION1"/>
      <sheetName val="COMPRA_MATERIA_PRIMA1"/>
      <sheetName val="Parametros Inversion"/>
      <sheetName val="Parámetros Formato"/>
      <sheetName val="APU"/>
      <sheetName val="#¡REF"/>
      <sheetName val="TABLA5"/>
      <sheetName val="LISTA VALIDACION"/>
      <sheetName val="PYF100-2"/>
      <sheetName val="CrudosA"/>
      <sheetName val="casosWTI"/>
      <sheetName val="Listas Desplegables"/>
      <sheetName val="Admin Cost Flow"/>
      <sheetName val="C.E cas"/>
      <sheetName val="INV $ cas"/>
      <sheetName val="ANS_DAB"/>
      <sheetName val="steel"/>
      <sheetName val="USED WELLS"/>
      <sheetName val="Hoja1"/>
      <sheetName val="PIA CASABE SUR ECP"/>
      <sheetName val="URCDIT"/>
      <sheetName val="PERSON"/>
      <sheetName val="CODIGOS PERDIDAS"/>
      <sheetName val="Datos_de_Entrada"/>
      <sheetName val="ListaEmpresas"/>
      <sheetName val="Lineas del PACC"/>
      <sheetName val="COL 21169"/>
      <sheetName val="Lista APU"/>
      <sheetName val="Tablas"/>
      <sheetName val="DEST. MEDIOS"/>
      <sheetName val="COMBUASF"/>
      <sheetName val="BALCRUDO"/>
      <sheetName val="PRECIOS"/>
      <sheetName val="CARGASPROC."/>
      <sheetName val="G L P  FINAL"/>
      <sheetName val="Graficos"/>
      <sheetName val="nombres"/>
      <sheetName val="Puntos"/>
      <sheetName val="Main"/>
      <sheetName val="CorpTax"/>
      <sheetName val="Input"/>
      <sheetName val="BUFORM"/>
      <sheetName val="BUNUMBER"/>
      <sheetName val="INTROFORM"/>
      <sheetName val="INOUTFLOW"/>
      <sheetName val="TPNUMBER"/>
      <sheetName val="Ppto_20012"/>
      <sheetName val="TOVFEB_2"/>
      <sheetName val="Base_Info2"/>
      <sheetName val="RES_EQV2"/>
      <sheetName val="RES_GASOL2"/>
      <sheetName val="RES_PET2"/>
      <sheetName val="RES_GAS2"/>
      <sheetName val="RES_LPG2"/>
      <sheetName val="Cuad_2_9_"/>
      <sheetName val="Parametros_Inversion"/>
      <sheetName val="Maturity_Matrix"/>
      <sheetName val="Curves"/>
      <sheetName val="Note"/>
      <sheetName val="Heads"/>
      <sheetName val="Tables"/>
      <sheetName val="Page_2"/>
      <sheetName val="Dbase"/>
      <sheetName val="5094-2003"/>
      <sheetName val="Parametros"/>
      <sheetName val="Jun17-08"/>
      <sheetName val="MOD-DEV_XLS"/>
      <sheetName val="Hist. Avances"/>
      <sheetName val="CAÑO_LIMON"/>
      <sheetName val="Info"/>
      <sheetName val="Data_Tables"/>
      <sheetName val="INTERJUN-DIC"/>
      <sheetName val="CIC-NOV"/>
      <sheetName val="Company"/>
      <sheetName val="TBG_MENSUAL"/>
      <sheetName val="1"/>
      <sheetName val="PROYECTOS_TRÁNSITO"/>
      <sheetName val="Hoja_datos"/>
      <sheetName val="DEMANDAS_VRM_2001"/>
      <sheetName val="COMPRA_MATERIA_PRIMA"/>
      <sheetName val="PARAMETROS FORMATO"/>
      <sheetName val="TBG + NO TBG 2011"/>
      <sheetName val="Plan Hitos despues del pma"/>
      <sheetName val="TIPO"/>
      <sheetName val="INSP TUBERIAS"/>
      <sheetName val="PLAN_CARGUE_RIS_(for_nuevo)2"/>
      <sheetName val="VAR"/>
      <sheetName val="TOTAL AREA_PORTAFOLIO ORIGINAL"/>
      <sheetName val="Parámetros_Formato"/>
      <sheetName val="C_E_cas"/>
      <sheetName val="INV_$_cas"/>
      <sheetName val="LISTAS"/>
      <sheetName val="VENTAS"/>
      <sheetName val="CRUDOS MES EVALUADO"/>
      <sheetName val="COSTOS DE TRANSPORTE"/>
      <sheetName val="COMPRA MATERIA PRIMA"/>
      <sheetName val="TRANSFERENCIAS"/>
      <sheetName val="CAÑO_LIMON2"/>
      <sheetName val="Valor Oferta"/>
      <sheetName val="COMPROMISOS"/>
      <sheetName val="INGENIERÍA"/>
      <sheetName val="Cover"/>
      <sheetName val="DATOS BASE ABA"/>
      <sheetName val="TARIF2002"/>
      <sheetName val="Análisis_determinístico2"/>
      <sheetName val="Modelo_financiero2"/>
      <sheetName val="Listas_Desplegables"/>
      <sheetName val="Modelo_Financiero_Determ__"/>
      <sheetName val="PROYECTOS TRÁNSITO"/>
      <sheetName val=""/>
      <sheetName val="PARÁMETROS (2)"/>
      <sheetName val="PARÁMETROS"/>
      <sheetName val="PLAN MENSUAL"/>
      <sheetName val="Modelo financiero-Alter_3"/>
      <sheetName val="Malas Prácticas eliminadas"/>
      <sheetName val="F.Caja"/>
      <sheetName val="General"/>
      <sheetName val="LISTA DE LAS MACROS "/>
      <sheetName val="SEGUIMIENTO"/>
      <sheetName val="CECOS SOP"/>
      <sheetName val="EMPRESA"/>
      <sheetName val="Cronograma"/>
      <sheetName val="Plan Anual Mantto"/>
      <sheetName val="TBG_+_NO_TBG_2011"/>
      <sheetName val="Plan_Hitos_despues_del_pma"/>
      <sheetName val="PARAMETROS_FORMATO"/>
      <sheetName val="1__MODELO_60KB"/>
      <sheetName val="Modelo_financiero3"/>
      <sheetName val="TBG_+_NO_TBG_20111"/>
      <sheetName val="Parámetros_Formato1"/>
      <sheetName val="Plan_Hitos_despues_del_pma1"/>
      <sheetName val="Modelo_financiero4"/>
      <sheetName val="TBG_+_NO_TBG_20112"/>
      <sheetName val="Parámetros_Formato2"/>
      <sheetName val="Plan_Hitos_despues_del_pma2"/>
      <sheetName val="FORMULAS1"/>
      <sheetName val="CONFIGURACION"/>
      <sheetName val="LISTA_VALIDACION"/>
      <sheetName val="Mano de Obra"/>
      <sheetName val="PSM_Monthly"/>
      <sheetName val="Resultados"/>
      <sheetName val="TOVFEB_3"/>
      <sheetName val="Ppto_20013"/>
      <sheetName val="Base_Info3"/>
      <sheetName val="Cuad_2_9_1"/>
      <sheetName val="RES_EQV3"/>
      <sheetName val="RES_GASOL3"/>
      <sheetName val="RES_PET3"/>
      <sheetName val="RES_GAS3"/>
      <sheetName val="RES_LPG3"/>
      <sheetName val="Parametros_Inversion1"/>
      <sheetName val="Maturity_Matrix1"/>
      <sheetName val="CRUDOS_MES_EVALUADO"/>
      <sheetName val="COSTOS_DE_TRANSPORTE"/>
      <sheetName val="CODIGOS_PERDIDAS"/>
      <sheetName val="DATOSINI"/>
      <sheetName val="Lineas_del_PACC"/>
      <sheetName val="COL_21169"/>
      <sheetName val="Lista_APU"/>
      <sheetName val="DEST__MEDIOS"/>
      <sheetName val="CARGASPROC_"/>
      <sheetName val="G_L_P__FINAL"/>
      <sheetName val="Valor_Oferta"/>
      <sheetName val="Análisis_determinístico3"/>
      <sheetName val="Inf_Semanal"/>
      <sheetName val="INSP_TUBERIAS"/>
      <sheetName val="USED_WELLS"/>
      <sheetName val="PIA_CASABE_SUR_ECP"/>
      <sheetName val="Hist__Avances"/>
      <sheetName val="Análisis_determinístico4"/>
      <sheetName val="PLAN_CARGUE_RIS_(for_nuevo)3"/>
      <sheetName val="Modelo_Financiero_Determ__1"/>
      <sheetName val="Inf_Semanal1"/>
      <sheetName val="INSP_TUBERIAS1"/>
      <sheetName val="PSM_Monthly1"/>
      <sheetName val="1__MODELO_60KB1"/>
      <sheetName val="TOVFEB_4"/>
      <sheetName val="Ppto_20014"/>
      <sheetName val="Base_Info4"/>
      <sheetName val="RES_EQV4"/>
      <sheetName val="RES_GASOL4"/>
      <sheetName val="RES_PET4"/>
      <sheetName val="RES_GAS4"/>
      <sheetName val="RES_LPG4"/>
      <sheetName val="Cuad_2_9_2"/>
      <sheetName val="Maturity_Matrix2"/>
      <sheetName val="Parametros_Inversion2"/>
      <sheetName val="Listas_Desplegables1"/>
      <sheetName val="PARAMETROS_FORMATO1"/>
      <sheetName val="C_E_cas1"/>
      <sheetName val="INV_$_cas1"/>
      <sheetName val="USED_WELLS1"/>
      <sheetName val="LISTA_VALIDACION1"/>
      <sheetName val="PIA_CASABE_SUR_ECP1"/>
      <sheetName val="CODIGOS_PERDIDAS1"/>
      <sheetName val="Lineas_del_PACC1"/>
      <sheetName val="COL_211691"/>
      <sheetName val="Lista_APU1"/>
      <sheetName val="DEST__MEDIOS1"/>
      <sheetName val="CARGASPROC_1"/>
      <sheetName val="G_L_P__FINAL1"/>
      <sheetName val="Hist__Avances1"/>
      <sheetName val="Análisis_determinístico5"/>
      <sheetName val="PLAN_CARGUE_RIS_(for_nuevo)4"/>
      <sheetName val="Modelo_Financiero_Determ__2"/>
      <sheetName val="Inf_Semanal2"/>
      <sheetName val="INSP_TUBERIAS2"/>
      <sheetName val="PSM_Monthly2"/>
      <sheetName val="1__MODELO_60KB2"/>
      <sheetName val="TOVFEB_5"/>
      <sheetName val="Ppto_20015"/>
      <sheetName val="Base_Info5"/>
      <sheetName val="RES_EQV5"/>
      <sheetName val="RES_GASOL5"/>
      <sheetName val="RES_PET5"/>
      <sheetName val="RES_GAS5"/>
      <sheetName val="RES_LPG5"/>
      <sheetName val="Cuad_2_9_3"/>
      <sheetName val="Maturity_Matrix3"/>
      <sheetName val="Parametros_Inversion3"/>
      <sheetName val="Listas_Desplegables2"/>
      <sheetName val="PARAMETROS_FORMATO2"/>
      <sheetName val="C_E_cas2"/>
      <sheetName val="INV_$_cas2"/>
      <sheetName val="USED_WELLS2"/>
      <sheetName val="LISTA_VALIDACION2"/>
      <sheetName val="PIA_CASABE_SUR_ECP2"/>
      <sheetName val="CODIGOS_PERDIDAS2"/>
      <sheetName val="Lineas_del_PACC2"/>
      <sheetName val="COL_211692"/>
      <sheetName val="Lista_APU2"/>
      <sheetName val="DEST__MEDIOS2"/>
      <sheetName val="CARGASPROC_2"/>
      <sheetName val="G_L_P__FINAL2"/>
      <sheetName val="Hist__Avances2"/>
      <sheetName val="140 kbbld Cus,BCF22"/>
      <sheetName val="Hoja 3 - Categorías Riesgos ECP"/>
      <sheetName val="HOJA 1(REG._EV. SEM-CUAN_PLAN )"/>
      <sheetName val="HOJA 2(MATRIZ IMP-PR PROYECTOS)"/>
      <sheetName val="Hoja 4 - Resumen Seguimiento"/>
      <sheetName val="Hoja 5 - Definiciones generales"/>
      <sheetName val="EQUIPOS"/>
      <sheetName val="WRut"/>
      <sheetName val="Salario"/>
      <sheetName val="DATABASE"/>
      <sheetName val="Referencia Sistemas"/>
      <sheetName val="Siglas"/>
      <sheetName val="RESERVAS Y PRODUCCIONES"/>
      <sheetName val="BENEF. DE ESPEC."/>
      <sheetName val="Pañete Impermeabilizado"/>
      <sheetName val="Par"/>
      <sheetName val="POZO 7959"/>
      <sheetName val="CANTIDADES TOTALES"/>
      <sheetName val="SABANA"/>
      <sheetName val="C. IMPORTADAS"/>
      <sheetName val="cantidades sf-21"/>
      <sheetName val="informe avance campo"/>
      <sheetName val="Clúster"/>
      <sheetName val="trafos acad"/>
      <sheetName val="A-RECURSOS-MATERIAL"/>
      <sheetName val="BASE CG1"/>
      <sheetName val="Menu"/>
      <sheetName val="OT"/>
      <sheetName val="Ordenes Internas"/>
      <sheetName val="AIU"/>
      <sheetName val="FORMULA Marzo 07"/>
      <sheetName val="TASA"/>
      <sheetName val="OBRA CIVIL RQ 06"/>
      <sheetName val="SALARIOS (2)"/>
      <sheetName val="Parámetros Formato "/>
      <sheetName val="7422CW00"/>
      <sheetName val="PROYECTOS_TRÁNSITO1"/>
      <sheetName val="Admin_Cost_Flow"/>
      <sheetName val="DATOS_BASE_ABA"/>
      <sheetName val="PARÁMETROS_(2)"/>
      <sheetName val="PLAN_MENSUAL"/>
      <sheetName val="Modelo_financiero-Alter_3"/>
      <sheetName val="Malas_Prácticas_eliminadas"/>
      <sheetName val="F_Caja"/>
      <sheetName val="LISTA_DE_LAS_MACROS_"/>
      <sheetName val="Ordenes_Internas"/>
      <sheetName val="TOTAL_AREA_PORTAFOLIO_ORIGINAL"/>
      <sheetName val="COMPRA_MATERIA_PRIMA2"/>
      <sheetName val="BASE_CG1"/>
      <sheetName val="D. ENTRADA"/>
      <sheetName val="Informacion"/>
      <sheetName val="TariCiud"/>
      <sheetName val="COST_CCTL"/>
      <sheetName val="CantidadesComite"/>
      <sheetName val="LISTA OTS"/>
      <sheetName val="TABLAS (3)"/>
      <sheetName val="REG (2)"/>
      <sheetName val="TARIFAS 2015"/>
      <sheetName val="SALARIOS"/>
      <sheetName val="Botones"/>
      <sheetName val="Contratacion"/>
      <sheetName val="CHECK LIST"/>
      <sheetName val="REVERSO"/>
      <sheetName val="CK LIST GESTORIA"/>
      <sheetName val="FA-RH-005-REQ."/>
      <sheetName val="DATOS PERSONAL"/>
      <sheetName val="EXAM INGRESO"/>
      <sheetName val="FA-RH-034"/>
      <sheetName val="BANCO"/>
      <sheetName val="INDUCCION"/>
      <sheetName val="DTO USO"/>
      <sheetName val="ACUERDO CONF."/>
      <sheetName val="CONSTANCIA DE afiliacion"/>
      <sheetName val="DOTACION"/>
      <sheetName val="DECÁLOGO ANGEL"/>
      <sheetName val="carnet 1"/>
      <sheetName val="FA-SO-027"/>
      <sheetName val="notificacion preaviso"/>
      <sheetName val="certificacion Actual"/>
      <sheetName val="CHECK LIST RET"/>
      <sheetName val="Terminacion Termino Fijo"/>
      <sheetName val="Terminacion Obra"/>
      <sheetName val="EXAM RETIRO"/>
      <sheetName val="Paz y Salvo a Morelco"/>
      <sheetName val="certificacion final"/>
      <sheetName val="Paz y Salvo"/>
      <sheetName val="autorizacion consignacion"/>
      <sheetName val="aceptacion renuncia"/>
      <sheetName val="RET CESANTIAS"/>
      <sheetName val="PASE INGRESO PERSONAL"/>
      <sheetName val="POLIZA COLECTIVO"/>
      <sheetName val="SERV INFORM"/>
      <sheetName val="BASE PARA CONTRATOS"/>
      <sheetName val="Ciudad y Departamento"/>
      <sheetName val="Tabla 1"/>
      <sheetName val="PRESUPUESTO 2O16"/>
      <sheetName val="Plan_Anual_Mantto"/>
      <sheetName val="List.Per"/>
      <sheetName val="DATOS GENERALES"/>
      <sheetName val="Items"/>
      <sheetName val="AFP"/>
      <sheetName val="EPS"/>
      <sheetName val="NOVEDAD"/>
      <sheetName val="SEXO"/>
      <sheetName val="TIPO DE DOCUMENTO"/>
      <sheetName val="TIPO DE COTIZANTE"/>
      <sheetName val="GRAFICAS GEC"/>
      <sheetName val="Matriz RAM"/>
      <sheetName val="parametros de formato"/>
      <sheetName val="PLANTILLA PCC 2016-2018"/>
      <sheetName val="PLANTILLA PCC 2016-2018 RUBIALE"/>
      <sheetName val="td gastos"/>
      <sheetName val="td proyect"/>
      <sheetName val="MAMPO 1"/>
      <sheetName val="DATOSBP"/>
      <sheetName val="DATOSPB"/>
      <sheetName val="C_CTL"/>
      <sheetName val="TRACK"/>
      <sheetName val="HH_HM"/>
      <sheetName val="WKL"/>
      <sheetName val="Tablas (2)"/>
      <sheetName val="INSTRUCTIVO Para el Usuario"/>
      <sheetName val="Datos no borrar"/>
      <sheetName val="Hoja4"/>
      <sheetName val="Modelo financiero Alt 1"/>
      <sheetName val="Civil"/>
      <sheetName val="resumen p4H"/>
      <sheetName val="Form5 _Pág_ 2"/>
      <sheetName val="Form5 _Pág_ 1"/>
      <sheetName val="Referencia_Sistemas"/>
      <sheetName val="1.1"/>
      <sheetName val="EQUIPO"/>
      <sheetName val="TUBERIA"/>
      <sheetName val="MATERIALES"/>
      <sheetName val="BASE CENIT"/>
      <sheetName val="BENEF__DE_ESPEC_"/>
      <sheetName val="Densidad -TRAFO"/>
      <sheetName val="ListaDesplegable"/>
      <sheetName val="MUESTREOS"/>
      <sheetName val="CONSTANTES"/>
      <sheetName val="Mov. Tks-380"/>
      <sheetName val="Pilares e iniciativas"/>
      <sheetName val="Rec"/>
      <sheetName val="Base de Datos"/>
      <sheetName val="Cuentas"/>
      <sheetName val="2016"/>
      <sheetName val="LISTA"/>
      <sheetName val="RESPONSABLES"/>
      <sheetName val="Sistemas"/>
      <sheetName val="B515"/>
      <sheetName val="DATOS INFORME ECP"/>
      <sheetName val="DATOS INGRESO"/>
      <sheetName val="BasedeDatos"/>
      <sheetName val="PRESUPUESTO anual"/>
      <sheetName val="Comite Gerencias"/>
      <sheetName val="326 "/>
      <sheetName val="337"/>
      <sheetName val="338"/>
      <sheetName val="vr horas"/>
      <sheetName val="Valor hora persona"/>
      <sheetName val="Nom 326"/>
      <sheetName val="Nom 337"/>
      <sheetName val="Nom 338"/>
      <sheetName val="Tarifas OCE"/>
      <sheetName val="tarifa ILI"/>
      <sheetName val="OTROS"/>
      <sheetName val="PERSONAL"/>
      <sheetName val="Cuadro Ofrecimiento Economi (2"/>
      <sheetName val="Cuadro Ofrecimiento Economico"/>
      <sheetName val="Picklist"/>
      <sheetName val="Personalizar"/>
      <sheetName val="LISTA DE RESPONSABLES"/>
      <sheetName val="Categorias"/>
      <sheetName val="CECOS"/>
      <sheetName val="BasesdeDatos"/>
      <sheetName val="ARCADIS"/>
      <sheetName val="DATOS EJECUCIÓN p3"/>
      <sheetName val="Datos Iniciales"/>
      <sheetName val="RepDiaSOM"/>
      <sheetName val="Detalle Pozos"/>
      <sheetName val="RepGas"/>
      <sheetName val="DIFERIDA"/>
      <sheetName val="PRODUCCIÓN POR CAMPO"/>
      <sheetName val="REPORTE EJECUTIVO"/>
      <sheetName val="PRODUCCIÓN DIARIA"/>
      <sheetName val="REPORTE EJECUTIVO GMA"/>
      <sheetName val="SPV"/>
      <sheetName val="DIFERIDA_PROVINCIA"/>
      <sheetName val="P50-CRUDO"/>
      <sheetName val="POP-CRUDO"/>
      <sheetName val="P50-GAS"/>
      <sheetName val="POP-GAS"/>
      <sheetName val="INSUMOS"/>
      <sheetName val="CÁLCULOS"/>
      <sheetName val="DATA"/>
      <sheetName val="presup"/>
      <sheetName val="MARGEN"/>
      <sheetName val="28-feb-2010"/>
      <sheetName val="ITEM"/>
      <sheetName val="MUNICIPIOS"/>
      <sheetName val="CUADRILLAS"/>
      <sheetName val="COSTOS"/>
      <sheetName val="CLASES DE EDC AACEI"/>
      <sheetName val="SURVEY"/>
      <sheetName val="Module1"/>
      <sheetName val="BASE DATOS"/>
      <sheetName val="PERSONAL TERMINO FIJO"/>
      <sheetName val="INGCONS SAS"/>
      <sheetName val="AISLATERM S.A."/>
      <sheetName val="MVC"/>
      <sheetName val="VISITANTES"/>
      <sheetName val="Variables"/>
      <sheetName val="Hoja 1 "/>
      <sheetName val="Titles"/>
      <sheetName val="Portada"/>
      <sheetName val="FBPS SINCOR"/>
      <sheetName val="BID UNIT RATE"/>
      <sheetName val="SCOPE"/>
      <sheetName val="Tabla 5"/>
      <sheetName val="OBRA_CIVIL_RQ_06"/>
      <sheetName val="CECOS_SOP"/>
      <sheetName val="Mano_de_Obra"/>
      <sheetName val="Tabla datos formato"/>
      <sheetName val="SALARIO LEGAL"/>
      <sheetName val="FACTURADO"/>
      <sheetName val="What If"/>
      <sheetName val="Modelo_financiero5"/>
      <sheetName val="Parámetros_Formato3"/>
      <sheetName val="TBG_+_NO_TBG_20113"/>
      <sheetName val="Plan_Hitos_despues_del_pma3"/>
      <sheetName val="CRUDOS_MES_EVALUADO1"/>
      <sheetName val="COSTOS_DE_TRANSPORTE2"/>
      <sheetName val="Estruc_ICEL"/>
      <sheetName val="charla diaria DISP"/>
      <sheetName val="TARIFAS2018"/>
      <sheetName val="T.D."/>
      <sheetName val="3) Carteras"/>
      <sheetName val="Listas Formato CENIT"/>
      <sheetName val="4) Nivel de Riesgo"/>
      <sheetName val="CUADRO AA"/>
      <sheetName val="CJI3"/>
      <sheetName val="DMS-C"/>
      <sheetName val="DATOS.XLS"/>
      <sheetName val="COTE Share"/>
      <sheetName val="BDG 2014 BASE"/>
      <sheetName val="Eq"/>
      <sheetName val="9) EDP"/>
      <sheetName val="8) Municipio-Depto"/>
      <sheetName val="6) Codigo Mandato"/>
      <sheetName val="7) Codigo espejo"/>
      <sheetName val="5) Codigo Cenit "/>
      <sheetName val="Connections"/>
      <sheetName val="DWTables"/>
      <sheetName val="Tarifas 2"/>
      <sheetName val="BASE"/>
      <sheetName val="INST"/>
      <sheetName val="cantidades sf-42"/>
      <sheetName val="cantidades sf-30"/>
      <sheetName val="resumen sf-42"/>
      <sheetName val="resumen sf-30"/>
      <sheetName val="Task List"/>
      <sheetName val="Listas y calculos"/>
      <sheetName val="INDICE"/>
      <sheetName val="SUCURSALES"/>
      <sheetName val="Referencia"/>
      <sheetName val="Instructivo Registro"/>
      <sheetName val="Longitud x Diámetro"/>
      <sheetName val="INFORMACION ADICIONAL"/>
      <sheetName val="Insum"/>
      <sheetName val="PRESU"/>
      <sheetName val="PESOS"/>
      <sheetName val="BD Proyectos Visualizaciones"/>
      <sheetName val="Nuevo calculo"/>
      <sheetName val="Tableau"/>
      <sheetName val="GENERALIDADES"/>
      <sheetName val="CAPEX"/>
      <sheetName val="ORDENES DE TRABAJO"/>
      <sheetName val="LIQUIDA-NOMINA"/>
      <sheetName val="NOMINA 1"/>
      <sheetName val="VALORES"/>
      <sheetName val="Datos Basicos"/>
      <sheetName val="Prestaciones y AIU"/>
      <sheetName val="D_AWG"/>
      <sheetName val="T_Cu_ASTM"/>
      <sheetName val="FACTORES"/>
      <sheetName val="MEMORIAS DE CALCULO"/>
      <sheetName val="RESUMEN (Directo)"/>
      <sheetName val="LIQUIDACIONES"/>
      <sheetName val="ECOPETROL Resultados"/>
      <sheetName val="BS"/>
      <sheetName val="FACTORES_DE_ INVERSIONES"/>
      <sheetName val="DESCRIPCION ENTREGABLES"/>
      <sheetName val="DATOS HH-PRUEBAS"/>
      <sheetName val="VALIDACIONES"/>
      <sheetName val="Clasif. ctas"/>
      <sheetName val="TARIFAS"/>
      <sheetName val="CUADRO_CONTROL"/>
      <sheetName val="ARP"/>
      <sheetName val="Control AVance"/>
      <sheetName val="ZONAS"/>
      <sheetName val="DATOS_PIMS"/>
      <sheetName val="Plantilla"/>
      <sheetName val="Datos de Entrada"/>
      <sheetName val="STRSUMM0"/>
      <sheetName val="BASICA"/>
      <sheetName val="PNP"/>
      <sheetName val="consumo gas"/>
      <sheetName val="eCORESERVAS "/>
      <sheetName val="RESUMEN "/>
      <sheetName val="1. Excavaciones en LT"/>
      <sheetName val="2. Apiques Naftaducto ECH-EA1"/>
      <sheetName val="3. Apiques Oleoducto ECH-ESF"/>
      <sheetName val="5. Apiques Naftaducto EBA-ECH"/>
      <sheetName val="6. Excavaciones  SCI"/>
      <sheetName val="7. Apiques LF"/>
      <sheetName val="Histórico reposiciones LT-LF"/>
      <sheetName val="Programa reposición 2019"/>
      <sheetName val="Curva crecimiento campo"/>
      <sheetName val="Programa reposición 2018"/>
      <sheetName val="LÍNEAS CRÍTICAS GIE"/>
      <sheetName val="Kit aislamiento eléctrico"/>
      <sheetName val="Programa reposición 2019 (2)"/>
      <sheetName val="Diario Producción"/>
      <sheetName val="MAQUINARIA EQUIPOS MONTAJE"/>
      <sheetName val="Sources"/>
      <sheetName val="CAPEX TOTAL"/>
      <sheetName val="Datos Maestros"/>
      <sheetName val="desmonte"/>
      <sheetName val="C3"/>
      <sheetName val="E%"/>
      <sheetName val="%P"/>
      <sheetName val="TITEQUIV"/>
      <sheetName val="CrucePDTAprob1"/>
      <sheetName val="Resumen_Act.19"/>
      <sheetName val="ACT. PARC. RB-935"/>
      <sheetName val="RB-935"/>
      <sheetName val="ACT. PARC. RB-245"/>
      <sheetName val="RB-245"/>
      <sheetName val="ACT. PARC. RB-292"/>
      <sheetName val="RB-292"/>
      <sheetName val="ACT. PARC. RB-770"/>
      <sheetName val="RB-770"/>
      <sheetName val="ACT. PARC. RB-442"/>
      <sheetName val="RB-442"/>
      <sheetName val="ACT. PARC. RB-083"/>
      <sheetName val="RB-083"/>
      <sheetName val="ACT. PARC. RB-1"/>
      <sheetName val="RB-1"/>
      <sheetName val="ACT. PARC. RB-2"/>
      <sheetName val="RB-2"/>
      <sheetName val="ACT. PARC. RB-3"/>
      <sheetName val="RB-3"/>
      <sheetName val="ACT. PARC. RB-4"/>
      <sheetName val="RB-4"/>
      <sheetName val="RESUMEN ACT. #19"/>
      <sheetName val="ACT. PARC. RB-559"/>
      <sheetName val="RB-559"/>
      <sheetName val="ACT. PARC. RB-280"/>
      <sheetName val="RB-280"/>
      <sheetName val="ACT. PARC. RB-252"/>
      <sheetName val="RB-252"/>
      <sheetName val="ACT. PARC. RB-354"/>
      <sheetName val="RB-354"/>
      <sheetName val="ACT. PARC. RB-528"/>
      <sheetName val="RB-528"/>
      <sheetName val="ACT. PARC. RB-624"/>
      <sheetName val="RB-624"/>
      <sheetName val="ACT. PARC. RB-395"/>
      <sheetName val="RB-395"/>
      <sheetName val="original_sist"/>
      <sheetName val="Presupuesto"/>
      <sheetName val="1.3.1 C "/>
      <sheetName val="1.3.4 C"/>
      <sheetName val="1.4.4 C"/>
      <sheetName val="1.5.5 C"/>
      <sheetName val="2.1.1.1"/>
      <sheetName val="2.1.1.3"/>
      <sheetName val="2.1.1.2"/>
      <sheetName val="2.1.3.2"/>
      <sheetName val="2.4.2"/>
      <sheetName val="2.12.1.1"/>
      <sheetName val="2.10.1.1"/>
      <sheetName val="4.1.1.1"/>
      <sheetName val="4 .1.1.2"/>
      <sheetName val="2.4.3"/>
      <sheetName val="2.5.1"/>
      <sheetName val="2.6.2"/>
      <sheetName val="2.7.1.2"/>
      <sheetName val="2.7.2.2"/>
      <sheetName val="3.1.1"/>
      <sheetName val="2.10.2.1"/>
      <sheetName val="2.10.2.2"/>
      <sheetName val="2.8.1"/>
      <sheetName val="2.9.1 "/>
      <sheetName val="2.10.1.2"/>
      <sheetName val="2.10.2.1 "/>
      <sheetName val="2.12.2.1"/>
      <sheetName val="3.2.1.1 "/>
      <sheetName val="3.2.1.2"/>
      <sheetName val="3.4.2"/>
      <sheetName val="4.1.1.2"/>
      <sheetName val="5.1.1"/>
      <sheetName val="5.1.2"/>
      <sheetName val="5.1.3"/>
      <sheetName val="5.1.4"/>
      <sheetName val="5.1.5"/>
      <sheetName val="5.1.6"/>
      <sheetName val="5.2.1"/>
      <sheetName val="5.2.2"/>
      <sheetName val="5.2.3"/>
      <sheetName val="5.2.4"/>
      <sheetName val="5.2.10"/>
      <sheetName val="5.2.18"/>
      <sheetName val="DATOS CONTRATO"/>
      <sheetName val="LIQ-NOM"/>
      <sheetName val="NOMINA-1"/>
      <sheetName val="Esp. Tuberia"/>
      <sheetName val="AREAS"/>
      <sheetName val="MAESTROS"/>
      <sheetName val="SEGUIMIENTO PRESUPUESTO"/>
      <sheetName val="w_dn_idd"/>
      <sheetName val="PRONOSTICO"/>
      <sheetName val="MCI_LÍNEAS DE FLUJO"/>
      <sheetName val="INFORME DE INSPECCIÓN SIPRA"/>
      <sheetName val="PRESUPUESTO ADICIONALES"/>
      <sheetName val="1 A 12"/>
      <sheetName val="13 A 25"/>
      <sheetName val="26 A 37"/>
      <sheetName val="38 A 49"/>
      <sheetName val="POSTES 1 A 31"/>
      <sheetName val="Formulas"/>
      <sheetName val="1. PRELIMINARES"/>
      <sheetName val="10. INSTALACIONES ELÉCTRICAS"/>
      <sheetName val="2. CIMENTACIÓN"/>
      <sheetName val="3. ESTRUCTURA"/>
      <sheetName val="4. CUBIERTA"/>
      <sheetName val="5. MAMPOSTERÍA"/>
      <sheetName val="6. ACABADOS MUROS Y TECHOS"/>
      <sheetName val="7. ACABADO PISOS"/>
      <sheetName val="8. APARATOS SANITARIOS"/>
      <sheetName val="9. INSTALACIONES HIDRO-SANITARI"/>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CODIGOS_PERDIDAS3"/>
      <sheetName val="Lineas_del_PACC3"/>
      <sheetName val="COL_211693"/>
      <sheetName val="Lista_APU3"/>
      <sheetName val="DEST__MEDIOS3"/>
      <sheetName val="CARGASPROC_3"/>
      <sheetName val="G_L_P__FINAL3"/>
      <sheetName val="Valor_Oferta1"/>
      <sheetName val="TOTAL_AREA_PORTAFOLIO_ORIGINAL1"/>
      <sheetName val="Análisis_determinístico6"/>
      <sheetName val="PLAN_CARGUE_RIS_(for_nuevo)5"/>
      <sheetName val="Modelo_financiero6"/>
      <sheetName val="Modelo_Financiero_Determ__3"/>
      <sheetName val="Inf_Semanal3"/>
      <sheetName val="Listas_Desplegables3"/>
      <sheetName val="PSM_Monthly3"/>
      <sheetName val="1__MODELO_60KB3"/>
      <sheetName val="TOVFEB_6"/>
      <sheetName val="Ppto_20016"/>
      <sheetName val="Base_Info6"/>
      <sheetName val="RES_EQV6"/>
      <sheetName val="RES_GASOL6"/>
      <sheetName val="RES_PET6"/>
      <sheetName val="RES_GAS6"/>
      <sheetName val="RES_LPG6"/>
      <sheetName val="Cuad_2_9_4"/>
      <sheetName val="Maturity_Matrix4"/>
      <sheetName val="Parametros_Inversion4"/>
      <sheetName val="Parámetros_Formato4"/>
      <sheetName val="LISTA_VALIDACION3"/>
      <sheetName val="Hist__Avances3"/>
      <sheetName val="C_E_cas3"/>
      <sheetName val="INV_$_cas3"/>
      <sheetName val="USED_WELLS3"/>
      <sheetName val="PIA_CASABE_SUR_ECP3"/>
      <sheetName val="PARAMETROS_FORMATO3"/>
      <sheetName val="TBG_+_NO_TBG_20114"/>
      <sheetName val="Plan_Hitos_despues_del_pma4"/>
      <sheetName val="INSP_TUBERIAS3"/>
      <sheetName val="CRUDOS_MES_EVALUADO2"/>
      <sheetName val="COSTOS_DE_TRANSPORTE3"/>
      <sheetName val="COMPRA_MATERIA_PRIMA3"/>
      <sheetName val="Admin_Cost_Flow1"/>
      <sheetName val="DATOS_BASE_ABA1"/>
      <sheetName val="PROYECTOS_TRÁNSITO2"/>
      <sheetName val="PARÁMETROS_(2)1"/>
      <sheetName val="PLAN_MENSUAL1"/>
      <sheetName val="Modelo_financiero-Alter_31"/>
      <sheetName val="F_Caja1"/>
      <sheetName val="LISTA_DE_LAS_MACROS_1"/>
      <sheetName val="Malas_Prácticas_eliminadas1"/>
      <sheetName val="CECOS_SOP1"/>
      <sheetName val="Plan_Anual_Mantto1"/>
      <sheetName val="140_kbbld_Cus,BCF22"/>
      <sheetName val="Hoja_3_-_Categorías_Riesgos_ECP"/>
      <sheetName val="HOJA_1(REG__EV__SEM-CUAN_PLAN_)"/>
      <sheetName val="HOJA_2(MATRIZ_IMP-PR_PROYECTOS)"/>
      <sheetName val="Hoja_4_-_Resumen_Seguimiento"/>
      <sheetName val="Hoja_5_-_Definiciones_generales"/>
      <sheetName val="BENEF__DE_ESPEC_1"/>
      <sheetName val="Mano_de_Obra1"/>
      <sheetName val="Referencia_Sistemas1"/>
      <sheetName val="POZO_7959"/>
      <sheetName val="RESERVAS_Y_PRODUCCIONES"/>
      <sheetName val="CANTIDADES_TOTALES"/>
      <sheetName val="C__IMPORTADAS"/>
      <sheetName val="cantidades_sf-21"/>
      <sheetName val="informe_avance_campo"/>
      <sheetName val="trafos_acad"/>
      <sheetName val="Parámetros_Formato_"/>
      <sheetName val="OBRA_CIVIL_RQ_061"/>
      <sheetName val="FORMULA_Marzo_07"/>
      <sheetName val="PRESUPUESTO_2O16"/>
      <sheetName val="BASE_CG11"/>
      <sheetName val="Ordenes_Internas1"/>
      <sheetName val="GRAFICAS_GEC"/>
      <sheetName val="Matriz_RAM"/>
      <sheetName val="parametros_de_formato"/>
      <sheetName val="SALARIOS_(2)"/>
      <sheetName val="Pañete_Impermeabilizado"/>
      <sheetName val="LISTA_OTS"/>
      <sheetName val="CHECK_LIST"/>
      <sheetName val="CK_LIST_GESTORIA"/>
      <sheetName val="FA-RH-005-REQ_"/>
      <sheetName val="DATOS_PERSONAL"/>
      <sheetName val="EXAM_INGRESO"/>
      <sheetName val="DTO_USO"/>
      <sheetName val="ACUERDO_CONF_"/>
      <sheetName val="CONSTANCIA_DE_afiliacion"/>
      <sheetName val="DECÁLOGO_ANGEL"/>
      <sheetName val="carnet_1"/>
      <sheetName val="notificacion_preaviso"/>
      <sheetName val="certificacion_Actual"/>
      <sheetName val="CHECK_LIST_RET"/>
      <sheetName val="Terminacion_Termino_Fijo"/>
      <sheetName val="Terminacion_Obra"/>
      <sheetName val="EXAM_RETIRO"/>
      <sheetName val="Paz_y_Salvo_a_Morelco"/>
      <sheetName val="certificacion_final"/>
      <sheetName val="Paz_y_Salvo"/>
      <sheetName val="autorizacion_consignacion"/>
      <sheetName val="aceptacion_renuncia"/>
      <sheetName val="RET_CESANTIAS"/>
      <sheetName val="PASE_INGRESO_PERSONAL"/>
      <sheetName val="POLIZA_COLECTIVO"/>
      <sheetName val="SERV_INFORM"/>
      <sheetName val="BASE_PARA_CONTRATOS"/>
      <sheetName val="Ciudad_y_Departamento"/>
      <sheetName val="Tabla_1"/>
      <sheetName val="TABLAS_(3)"/>
      <sheetName val="REG_(2)"/>
      <sheetName val="Tablas_(2)"/>
      <sheetName val="MAMPO_1"/>
      <sheetName val="D__ENTRADA"/>
      <sheetName val="Mov__Tks-380"/>
      <sheetName val="PLANTILLA_PCC_2016-2018"/>
      <sheetName val="PLANTILLA_PCC_2016-2018_RUBIALE"/>
      <sheetName val="td_gastos"/>
      <sheetName val="td_proyect"/>
      <sheetName val="Densidad_-TRAFO"/>
      <sheetName val="TARIFAS_2015"/>
      <sheetName val="List_Per"/>
      <sheetName val="DATOS_GENERALES"/>
      <sheetName val="TIPO_DE_DOCUMENTO"/>
      <sheetName val="TIPO_DE_COTIZANTE"/>
      <sheetName val="Modelo_financiero_Alt_1"/>
      <sheetName val="resumen_p4H"/>
      <sheetName val="Form5__Pág__2"/>
      <sheetName val="Form5__Pág__1"/>
      <sheetName val="1_1"/>
      <sheetName val="BASE_CENIT"/>
      <sheetName val="INSTRUCTIVO_Para_el_Usuario"/>
      <sheetName val="Datos_no_borrar"/>
      <sheetName val="Pilares_e_iniciativas"/>
      <sheetName val="Base_de_Datos"/>
      <sheetName val="Comite_Gerencias"/>
      <sheetName val="DATOS_INFORME_ECP"/>
      <sheetName val="DATOS_INGRESO"/>
      <sheetName val="PRESUPUESTO_anual"/>
      <sheetName val="326_"/>
      <sheetName val="vr_horas"/>
      <sheetName val="Valor_hora_persona"/>
      <sheetName val="Nom_326"/>
      <sheetName val="Nom_337"/>
      <sheetName val="Nom_338"/>
      <sheetName val="Tarifas_OCE"/>
      <sheetName val="tarifa_ILI"/>
      <sheetName val="Cuadro_Ofrecimiento_Economi_(2"/>
      <sheetName val="Cuadro_Ofrecimiento_Economico"/>
      <sheetName val="DATOS_EJECUCIÓN_p3"/>
      <sheetName val="Datos_Iniciales"/>
      <sheetName val="LISTA_DE_RESPONSABLES"/>
      <sheetName val="Detalle_Pozos"/>
      <sheetName val="PRODUCCIÓN_POR_CAMPO"/>
      <sheetName val="REPORTE_EJECUTIVO"/>
      <sheetName val="PRODUCCIÓN_DIARIA"/>
      <sheetName val="REPORTE_EJECUTIVO_GMA"/>
      <sheetName val="CLASES_DE_EDC_AACEI"/>
      <sheetName val="BASE_DATOS"/>
      <sheetName val="PERSONAL_TERMINO_FIJO"/>
      <sheetName val="INGCONS_SAS"/>
      <sheetName val="AISLATERM_S_A_"/>
      <sheetName val="Hoja_1_"/>
      <sheetName val="FBPS_SINCOR"/>
      <sheetName val="BID_UNIT_RATE"/>
      <sheetName val="Tabla_5"/>
      <sheetName val="DATOS_XLS"/>
      <sheetName val="3)_Carteras"/>
      <sheetName val="Listas_Formato_CENIT"/>
      <sheetName val="4)_Nivel_de_Riesgo"/>
      <sheetName val="Tarifas_2"/>
      <sheetName val="Tabla_datos_formato"/>
      <sheetName val="T_D_"/>
      <sheetName val="SALARIO_LEGAL"/>
      <sheetName val="What_If"/>
      <sheetName val="charla_diaria_DISP"/>
      <sheetName val="COTE_Share"/>
      <sheetName val="BDG_2014_BASE"/>
      <sheetName val="CUADRO_AA"/>
      <sheetName val="cantidades_sf-42"/>
      <sheetName val="cantidades_sf-30"/>
      <sheetName val="resumen_sf-42"/>
      <sheetName val="resumen_sf-30"/>
      <sheetName val="ORDENES_DE_TRABAJO"/>
      <sheetName val="9)_EDP"/>
      <sheetName val="8)_Municipio-Depto"/>
      <sheetName val="6)_Codigo_Mandato"/>
      <sheetName val="7)_Codigo_espejo"/>
      <sheetName val="5)_Codigo_Cenit_"/>
      <sheetName val="Instructivo_Registro"/>
      <sheetName val="Longitud_x_Diámetro"/>
      <sheetName val="NOMINA_1"/>
      <sheetName val="Nuevo_calculo"/>
      <sheetName val="Datos_Basicos"/>
      <sheetName val="Prestaciones_y_AIU"/>
      <sheetName val="Task_List"/>
      <sheetName val="Listas_y_calculos"/>
      <sheetName val="BD_Proyectos_Visualizaciones"/>
      <sheetName val="INFORMACION_ADICIONAL"/>
      <sheetName val="MEMORIAS_DE_CALCULO"/>
      <sheetName val="RESUMEN_(Directo)"/>
      <sheetName val="Control_AVance"/>
      <sheetName val="SEGUIMIENTO_PRESUPUESTO"/>
      <sheetName val="Datos_de_Entrada1"/>
      <sheetName val="FACTORES_DE__INVERSIONES"/>
      <sheetName val="DESCRIPCION_ENTREGABLES"/>
      <sheetName val="DATOS_HH-PRUEBAS"/>
      <sheetName val="Clasif__ctas"/>
      <sheetName val="consumo_gas"/>
      <sheetName val="eCORESERVAS_"/>
      <sheetName val="POLIZA ANUAL"/>
      <sheetName val="AUTORIZACION "/>
      <sheetName val="CUAD-DIURNA"/>
      <sheetName val="Indic. claves de gestión-intern"/>
      <sheetName val="CTA RDOS GRUPO ENDESA"/>
      <sheetName val="Prec. med. de generac penins"/>
      <sheetName val="prox. 24H"/>
      <sheetName val="Intercambiadores"/>
      <sheetName val="CC PH"/>
      <sheetName val="EJECUCIÓN"/>
      <sheetName val="Regeneración"/>
      <sheetName val="Estático Act"/>
      <sheetName val="CECO"/>
      <sheetName val="Arbol HSE"/>
      <sheetName val="6.DATOS MATRIZ"/>
      <sheetName val="Referencia "/>
      <sheetName val="ESTADO GENERAL"/>
      <sheetName val="Seguimiento hitos"/>
      <sheetName val="Reporte mes de Agosto"/>
      <sheetName val="PRESENTACIÓN"/>
      <sheetName val="Reporte Semanal"/>
      <sheetName val="Por Ejecutar Pareto"/>
      <sheetName val="OT´s Reporte Semanal"/>
      <sheetName val="BD"/>
      <sheetName val="Formato"/>
      <sheetName val="Aprobado 2019"/>
      <sheetName val="Listas Cenit"/>
      <sheetName val="recursos"/>
      <sheetName val="m.o"/>
      <sheetName val="metroconcreto"/>
      <sheetName val="CANT PANELES"/>
      <sheetName val="GASTOS GENERALES (AIU) (2)"/>
      <sheetName val="cantidades"/>
      <sheetName val="FACTURAS"/>
      <sheetName val="Hoja7"/>
      <sheetName val="PREMISAS"/>
      <sheetName val="PUCG"/>
      <sheetName val="PCC 2020"/>
      <sheetName val="PLAN DE INSUMOS"/>
      <sheetName val="2021"/>
      <sheetName val="2022"/>
      <sheetName val="Crude Freight Calculations"/>
      <sheetName val="Inputs"/>
      <sheetName val="CAUSAS_DESVIACION"/>
      <sheetName val="sensibilidad"/>
      <sheetName val="TAB"/>
      <sheetName val="DATA CABECERA"/>
      <sheetName val="glvc"/>
      <sheetName val="INICIO"/>
      <sheetName val="BASE CONTRATOS"/>
      <sheetName val="CANTIDADES ACTA"/>
      <sheetName val="COSTO ACTA"/>
      <sheetName val="Bien"/>
      <sheetName val="Mat"/>
      <sheetName val="Papel"/>
      <sheetName val="Ptas"/>
      <sheetName val="Factors"/>
      <sheetName val="1.Herramientas"/>
      <sheetName val="1.Materiales o Consumibles"/>
      <sheetName val="1.Vehiculos y Transp"/>
      <sheetName val="Plan auditoría"/>
      <sheetName val="Salarios_Ocensa"/>
      <sheetName val="Benchmarking Salarios "/>
      <sheetName val="RECURSO PROYECTOS"/>
      <sheetName val="RESUMEN RECURSOS"/>
      <sheetName val="PTTO OFICIAL"/>
      <sheetName val="1.0 SÁBANA SERVICIOS"/>
      <sheetName val="2.0 SÁBANA SERVICIOS NO AIU"/>
      <sheetName val="3.0 SÁBANA SERVICIOS CON AIU"/>
      <sheetName val="4.0 APU SERV PERM"/>
      <sheetName val="5.0 LEGAL"/>
      <sheetName val="6.0 APU EQUIPOS"/>
      <sheetName val="7.0 SOFTWARE"/>
      <sheetName val="8.0 APU VEHÍCULOS"/>
      <sheetName val="9.0 APU PAPELERIA"/>
      <sheetName val="10.0 APU DOTACIÓN"/>
      <sheetName val="11.0 APU EXAMENES "/>
      <sheetName val="12. LISTAS"/>
      <sheetName val="13.0 ADMIN"/>
      <sheetName val="1.PREMISAS"/>
      <sheetName val="DATOS PERSONAL -LAB"/>
      <sheetName val="5. Protección de la Tecnología"/>
      <sheetName val="Hitos"/>
      <sheetName val="7.1. Hitos PTE"/>
      <sheetName val="ATES INICIALES"/>
      <sheetName val="Tabla Indicadores"/>
      <sheetName val="LISTAS DE CAMPOS"/>
      <sheetName val="Info-Portaf"/>
      <sheetName val="CANTO"/>
      <sheetName val="CODIGOS_PERDIDAS4"/>
      <sheetName val="Lineas_del_PACC4"/>
      <sheetName val="COL_211694"/>
      <sheetName val="Lista_APU4"/>
      <sheetName val="DEST__MEDIOS4"/>
      <sheetName val="CARGASPROC_4"/>
      <sheetName val="G_L_P__FINAL4"/>
      <sheetName val="Valor_Oferta2"/>
      <sheetName val="TOTAL_AREA_PORTAFOLIO_ORIGINAL2"/>
      <sheetName val="Análisis_determinístico7"/>
      <sheetName val="PLAN_CARGUE_RIS_(for_nuevo)6"/>
      <sheetName val="Modelo_financiero7"/>
      <sheetName val="Modelo_Financiero_Determ__4"/>
      <sheetName val="Inf_Semanal4"/>
      <sheetName val="Listas_Desplegables4"/>
      <sheetName val="PSM_Monthly4"/>
      <sheetName val="1__MODELO_60KB4"/>
      <sheetName val="TOVFEB_7"/>
      <sheetName val="Ppto_20017"/>
      <sheetName val="Base_Info7"/>
      <sheetName val="RES_EQV7"/>
      <sheetName val="RES_GASOL7"/>
      <sheetName val="RES_PET7"/>
      <sheetName val="RES_GAS7"/>
      <sheetName val="RES_LPG7"/>
      <sheetName val="Cuad_2_9_5"/>
      <sheetName val="Maturity_Matrix5"/>
      <sheetName val="Parametros_Inversion5"/>
      <sheetName val="Parámetros_Formato5"/>
      <sheetName val="LISTA_VALIDACION4"/>
      <sheetName val="Hist__Avances4"/>
      <sheetName val="C_E_cas4"/>
      <sheetName val="INV_$_cas4"/>
      <sheetName val="USED_WELLS4"/>
      <sheetName val="PIA_CASABE_SUR_ECP4"/>
      <sheetName val="PARAMETROS_FORMATO4"/>
      <sheetName val="TBG_+_NO_TBG_20115"/>
      <sheetName val="Plan_Hitos_despues_del_pma5"/>
      <sheetName val="INSP_TUBERIAS4"/>
      <sheetName val="CRUDOS_MES_EVALUADO3"/>
      <sheetName val="COSTOS_DE_TRANSPORTE4"/>
      <sheetName val="COMPRA_MATERIA_PRIMA4"/>
      <sheetName val="Admin_Cost_Flow2"/>
      <sheetName val="DATOS_BASE_ABA2"/>
      <sheetName val="PROYECTOS_TRÁNSITO3"/>
      <sheetName val="PARÁMETROS_(2)2"/>
      <sheetName val="PLAN_MENSUAL2"/>
      <sheetName val="Modelo_financiero-Alter_32"/>
      <sheetName val="F_Caja2"/>
      <sheetName val="LISTA_DE_LAS_MACROS_2"/>
      <sheetName val="Malas_Prácticas_eliminadas2"/>
      <sheetName val="CECOS_SOP2"/>
      <sheetName val="Plan_Anual_Mantto2"/>
      <sheetName val="140_kbbld_Cus,BCF221"/>
      <sheetName val="Hoja_3_-_Categorías_Riesgos_EC1"/>
      <sheetName val="HOJA_1(REG__EV__SEM-CUAN_PLAN_1"/>
      <sheetName val="HOJA_2(MATRIZ_IMP-PR_PROYECTOS1"/>
      <sheetName val="Hoja_4_-_Resumen_Seguimiento1"/>
      <sheetName val="Hoja_5_-_Definiciones_generale1"/>
      <sheetName val="BENEF__DE_ESPEC_2"/>
      <sheetName val="Mano_de_Obra2"/>
      <sheetName val="Referencia_Sistemas2"/>
      <sheetName val="POZO_79591"/>
      <sheetName val="RESERVAS_Y_PRODUCCIONES1"/>
      <sheetName val="CANTIDADES_TOTALES1"/>
      <sheetName val="C__IMPORTADAS1"/>
      <sheetName val="cantidades_sf-211"/>
      <sheetName val="informe_avance_campo1"/>
      <sheetName val="trafos_acad1"/>
      <sheetName val="Parámetros_Formato_1"/>
      <sheetName val="OBRA_CIVIL_RQ_062"/>
      <sheetName val="FORMULA_Marzo_071"/>
      <sheetName val="PRESUPUESTO_2O161"/>
      <sheetName val="BASE_CG12"/>
      <sheetName val="Ordenes_Internas2"/>
      <sheetName val="GRAFICAS_GEC1"/>
      <sheetName val="Matriz_RAM1"/>
      <sheetName val="parametros_de_formato1"/>
      <sheetName val="SALARIOS_(2)1"/>
      <sheetName val="Pañete_Impermeabilizado1"/>
      <sheetName val="LISTA_OTS1"/>
      <sheetName val="CHECK_LIST1"/>
      <sheetName val="CK_LIST_GESTORIA1"/>
      <sheetName val="FA-RH-005-REQ_1"/>
      <sheetName val="DATOS_PERSONAL1"/>
      <sheetName val="EXAM_INGRESO1"/>
      <sheetName val="DTO_USO1"/>
      <sheetName val="ACUERDO_CONF_1"/>
      <sheetName val="CONSTANCIA_DE_afiliacion1"/>
      <sheetName val="DECÁLOGO_ANGEL1"/>
      <sheetName val="carnet_11"/>
      <sheetName val="notificacion_preaviso1"/>
      <sheetName val="certificacion_Actual1"/>
      <sheetName val="CHECK_LIST_RET1"/>
      <sheetName val="Terminacion_Termino_Fijo1"/>
      <sheetName val="Terminacion_Obra1"/>
      <sheetName val="EXAM_RETIRO1"/>
      <sheetName val="Paz_y_Salvo_a_Morelco1"/>
      <sheetName val="certificacion_final1"/>
      <sheetName val="Paz_y_Salvo1"/>
      <sheetName val="autorizacion_consignacion1"/>
      <sheetName val="aceptacion_renuncia1"/>
      <sheetName val="RET_CESANTIAS1"/>
      <sheetName val="PASE_INGRESO_PERSONAL1"/>
      <sheetName val="POLIZA_COLECTIVO1"/>
      <sheetName val="SERV_INFORM1"/>
      <sheetName val="BASE_PARA_CONTRATOS1"/>
      <sheetName val="Ciudad_y_Departamento1"/>
      <sheetName val="Tabla_11"/>
      <sheetName val="TABLAS_(3)1"/>
      <sheetName val="REG_(2)1"/>
      <sheetName val="Tablas_(2)1"/>
      <sheetName val="MAMPO_11"/>
      <sheetName val="D__ENTRADA1"/>
      <sheetName val="Mov__Tks-3801"/>
      <sheetName val="PLANTILLA_PCC_2016-20181"/>
      <sheetName val="PLANTILLA_PCC_2016-2018_RUBIAL1"/>
      <sheetName val="td_gastos1"/>
      <sheetName val="td_proyect1"/>
      <sheetName val="Densidad_-TRAFO1"/>
      <sheetName val="TARIFAS_20151"/>
      <sheetName val="List_Per1"/>
      <sheetName val="DATOS_GENERALES1"/>
      <sheetName val="TIPO_DE_DOCUMENTO1"/>
      <sheetName val="TIPO_DE_COTIZANTE1"/>
      <sheetName val="Modelo_financiero_Alt_11"/>
      <sheetName val="resumen_p4H1"/>
      <sheetName val="Form5__Pág__21"/>
      <sheetName val="Form5__Pág__11"/>
      <sheetName val="1_11"/>
      <sheetName val="BASE_CENIT1"/>
      <sheetName val="INSTRUCTIVO_Para_el_Usuario1"/>
      <sheetName val="Datos_no_borrar1"/>
      <sheetName val="Pilares_e_iniciativas1"/>
      <sheetName val="Base_de_Datos1"/>
      <sheetName val="Comite_Gerencias1"/>
      <sheetName val="DATOS_INFORME_ECP1"/>
      <sheetName val="DATOS_INGRESO1"/>
      <sheetName val="PRESUPUESTO_anual1"/>
      <sheetName val="326_1"/>
      <sheetName val="vr_horas1"/>
      <sheetName val="Valor_hora_persona1"/>
      <sheetName val="Nom_3261"/>
      <sheetName val="Nom_3371"/>
      <sheetName val="Nom_3381"/>
      <sheetName val="Tarifas_OCE1"/>
      <sheetName val="tarifa_ILI1"/>
      <sheetName val="Cuadro_Ofrecimiento_Economi_(21"/>
      <sheetName val="Cuadro_Ofrecimiento_Economico1"/>
      <sheetName val="DATOS_EJECUCIÓN_p31"/>
      <sheetName val="Datos_Iniciales1"/>
      <sheetName val="LISTA_DE_RESPONSABLES1"/>
      <sheetName val="Detalle_Pozos1"/>
      <sheetName val="PRODUCCIÓN_POR_CAMPO1"/>
      <sheetName val="REPORTE_EJECUTIVO1"/>
      <sheetName val="PRODUCCIÓN_DIARIA1"/>
      <sheetName val="REPORTE_EJECUTIVO_GMA1"/>
      <sheetName val="CLASES_DE_EDC_AACEI1"/>
      <sheetName val="BASE_DATOS1"/>
      <sheetName val="PERSONAL_TERMINO_FIJO1"/>
      <sheetName val="INGCONS_SAS1"/>
      <sheetName val="AISLATERM_S_A_1"/>
      <sheetName val="Hoja_1_1"/>
      <sheetName val="FBPS_SINCOR1"/>
      <sheetName val="BID_UNIT_RATE1"/>
      <sheetName val="Tabla_51"/>
      <sheetName val="DATOS_XLS1"/>
      <sheetName val="3)_Carteras1"/>
      <sheetName val="Listas_Formato_CENIT1"/>
      <sheetName val="4)_Nivel_de_Riesgo1"/>
      <sheetName val="Tarifas_21"/>
      <sheetName val="Tabla_datos_formato1"/>
      <sheetName val="T_D_1"/>
      <sheetName val="SALARIO_LEGAL1"/>
      <sheetName val="What_If1"/>
      <sheetName val="charla_diaria_DISP1"/>
      <sheetName val="COTE_Share1"/>
      <sheetName val="BDG_2014_BASE1"/>
      <sheetName val="CUADRO_AA1"/>
      <sheetName val="cantidades_sf-421"/>
      <sheetName val="cantidades_sf-301"/>
      <sheetName val="resumen_sf-421"/>
      <sheetName val="resumen_sf-301"/>
      <sheetName val="ORDENES_DE_TRABAJO1"/>
      <sheetName val="9)_EDP1"/>
      <sheetName val="8)_Municipio-Depto1"/>
      <sheetName val="6)_Codigo_Mandato1"/>
      <sheetName val="7)_Codigo_espejo1"/>
      <sheetName val="5)_Codigo_Cenit_1"/>
      <sheetName val="Instructivo_Registro1"/>
      <sheetName val="Longitud_x_Diámetro1"/>
      <sheetName val="NOMINA_11"/>
      <sheetName val="Nuevo_calculo1"/>
      <sheetName val="Datos_Basicos1"/>
      <sheetName val="Prestaciones_y_AIU1"/>
      <sheetName val="Task_List1"/>
      <sheetName val="Listas_y_calculos1"/>
      <sheetName val="INFORMACION_ADICIONAL1"/>
      <sheetName val="MEMORIAS_DE_CALCULO1"/>
      <sheetName val="BD_Proyectos_Visualizaciones1"/>
      <sheetName val="RESUMEN_(Directo)1"/>
      <sheetName val="ECOPETROL_Resultados"/>
      <sheetName val="Control_AVance1"/>
      <sheetName val="Datos_de_Entrada2"/>
      <sheetName val="SEGUIMIENTO_PRESUPUESTO1"/>
      <sheetName val="FACTORES_DE__INVERSIONES1"/>
      <sheetName val="DESCRIPCION_ENTREGABLES1"/>
      <sheetName val="DATOS_HH-PRUEBAS1"/>
      <sheetName val="Clasif__ctas1"/>
      <sheetName val="consumo_gas1"/>
      <sheetName val="eCORESERVAS_1"/>
      <sheetName val="RESUMEN_"/>
      <sheetName val="1__Excavaciones_en_LT"/>
      <sheetName val="2__Apiques_Naftaducto_ECH-EA1"/>
      <sheetName val="3__Apiques_Oleoducto_ECH-ESF"/>
      <sheetName val="5__Apiques_Naftaducto_EBA-ECH"/>
      <sheetName val="6__Excavaciones__SCI"/>
      <sheetName val="7__Apiques_LF"/>
      <sheetName val="Resumen_Act_19"/>
      <sheetName val="ACT__PARC__RB-935"/>
      <sheetName val="ACT__PARC__RB-245"/>
      <sheetName val="ACT__PARC__RB-292"/>
      <sheetName val="ACT__PARC__RB-770"/>
      <sheetName val="ACT__PARC__RB-442"/>
      <sheetName val="ACT__PARC__RB-083"/>
      <sheetName val="ACT__PARC__RB-1"/>
      <sheetName val="ACT__PARC__RB-2"/>
      <sheetName val="ACT__PARC__RB-3"/>
      <sheetName val="ACT__PARC__RB-4"/>
      <sheetName val="RESUMEN_ACT__#19"/>
      <sheetName val="ACT__PARC__RB-559"/>
      <sheetName val="ACT__PARC__RB-280"/>
      <sheetName val="ACT__PARC__RB-252"/>
      <sheetName val="ACT__PARC__RB-354"/>
      <sheetName val="ACT__PARC__RB-528"/>
      <sheetName val="ACT__PARC__RB-624"/>
      <sheetName val="ACT__PARC__RB-395"/>
      <sheetName val="Histórico_reposiciones_LT-LF"/>
      <sheetName val="Programa_reposición_2019"/>
      <sheetName val="Curva_crecimiento_campo"/>
      <sheetName val="Programa_reposición_2018"/>
      <sheetName val="LÍNEAS_CRÍTICAS_GIE"/>
      <sheetName val="Kit_aislamiento_eléctrico"/>
      <sheetName val="Programa_reposición_2019_(2)"/>
      <sheetName val="1_3_1_C_"/>
      <sheetName val="1_3_4_C"/>
      <sheetName val="1_4_4_C"/>
      <sheetName val="1_5_5_C"/>
      <sheetName val="2_1_1_1"/>
      <sheetName val="2_1_1_3"/>
      <sheetName val="2_1_1_2"/>
      <sheetName val="2_1_3_2"/>
      <sheetName val="2_4_2"/>
      <sheetName val="2_12_1_1"/>
      <sheetName val="2_10_1_1"/>
      <sheetName val="4_1_1_1"/>
      <sheetName val="4__1_1_2"/>
      <sheetName val="2_4_3"/>
      <sheetName val="2_5_1"/>
      <sheetName val="2_6_2"/>
      <sheetName val="2_7_1_2"/>
      <sheetName val="2_7_2_2"/>
      <sheetName val="3_1_1"/>
      <sheetName val="2_10_2_1"/>
      <sheetName val="2_10_2_2"/>
      <sheetName val="2_8_1"/>
      <sheetName val="2_9_1_"/>
      <sheetName val="2_10_1_2"/>
      <sheetName val="2_10_2_1_"/>
      <sheetName val="2_12_2_1"/>
      <sheetName val="3_2_1_1_"/>
      <sheetName val="3_2_1_2"/>
      <sheetName val="3_4_2"/>
      <sheetName val="4_1_1_2"/>
      <sheetName val="5_1_1"/>
      <sheetName val="5_1_2"/>
      <sheetName val="5_1_3"/>
      <sheetName val="5_1_4"/>
      <sheetName val="5_1_5"/>
      <sheetName val="5_1_6"/>
      <sheetName val="5_2_1"/>
      <sheetName val="5_2_2"/>
      <sheetName val="5_2_3"/>
      <sheetName val="5_2_4"/>
      <sheetName val="5_2_10"/>
      <sheetName val="5_2_18"/>
      <sheetName val="Diario_Producción"/>
      <sheetName val="MAQUINARIA_EQUIPOS_MONTAJE"/>
      <sheetName val="CAPEX_TOTAL"/>
      <sheetName val="MCI_LÍNEAS_DE_FLUJO"/>
      <sheetName val="Datos_CO"/>
      <sheetName val="LISTA DESPLEGABLE OTROS"/>
      <sheetName val="ORITO"/>
      <sheetName val="NOR-ORIENTE"/>
      <sheetName val="OCCIDENTE-CHU"/>
      <sheetName val="OCCIDENTE-CAR"/>
      <sheetName val="SUR"/>
      <sheetName val="G"/>
      <sheetName val="B.BTA.S.VALORES"/>
      <sheetName val="PRIORIDAD INSPECCIÓN"/>
      <sheetName val="Datos_Maestros"/>
      <sheetName val="Esp__Tuberia"/>
      <sheetName val="DATOS_CONTRATO"/>
      <sheetName val="1__PRELIMINARES"/>
      <sheetName val="10__INSTALACIONES_ELÉCTRICAS"/>
      <sheetName val="2__CIMENTACIÓN"/>
      <sheetName val="3__ESTRUCTURA"/>
      <sheetName val="4__CUBIERTA"/>
      <sheetName val="5__MAMPOSTERÍA"/>
      <sheetName val="6__ACABADOS_MUROS_Y_TECHOS"/>
      <sheetName val="7__ACABADO_PISOS"/>
      <sheetName val="8__APARATOS_SANITARIOS"/>
      <sheetName val="9__INSTALACIONES_HIDRO-SANITARI"/>
      <sheetName val="PORTADA_"/>
      <sheetName val="C_C__"/>
      <sheetName val="Aux_Presupuesto"/>
      <sheetName val="CANTIDADES_FINALES"/>
      <sheetName val="Memoria_de_Calculo"/>
      <sheetName val="Mov_Tierras_Locacion"/>
      <sheetName val="Tipicos_Civil"/>
      <sheetName val="Tipicos_Electrica"/>
      <sheetName val="Tipicos_Mecanica"/>
      <sheetName val="Perfiles_Metalicos"/>
      <sheetName val="INFORME_DE_INSPECCIÓN_SIPRA"/>
      <sheetName val="PRESUPUESTO_ADICIONALES"/>
      <sheetName val="1_A_12"/>
      <sheetName val="13_A_25"/>
      <sheetName val="26_A_37"/>
      <sheetName val="38_A_49"/>
      <sheetName val="POSTES_1_A_31"/>
      <sheetName val="ECOPETROL_Resultados1"/>
      <sheetName val="RESUMEN_1"/>
      <sheetName val="1__Excavaciones_en_LT1"/>
      <sheetName val="2__Apiques_Naftaducto_ECH-EA11"/>
      <sheetName val="3__Apiques_Oleoducto_ECH-ESF1"/>
      <sheetName val="5__Apiques_Naftaducto_EBA-ECH1"/>
      <sheetName val="6__Excavaciones__SCI1"/>
      <sheetName val="7__Apiques_LF1"/>
      <sheetName val="Histórico_reposiciones_LT-LF1"/>
      <sheetName val="Programa_reposición_20191"/>
      <sheetName val="Curva_crecimiento_campo1"/>
      <sheetName val="Programa_reposición_20181"/>
      <sheetName val="LÍNEAS_CRÍTICAS_GIE1"/>
      <sheetName val="Kit_aislamiento_eléctrico1"/>
      <sheetName val="Programa_reposición_2019_(2)1"/>
      <sheetName val="Diario_Producción1"/>
      <sheetName val="MAQUINARIA_EQUIPOS_MONTAJE1"/>
      <sheetName val="CAPEX_TOTAL1"/>
      <sheetName val="Resumen_Act_191"/>
      <sheetName val="ACT__PARC__RB-9351"/>
      <sheetName val="ACT__PARC__RB-2451"/>
      <sheetName val="ACT__PARC__RB-2921"/>
      <sheetName val="ACT__PARC__RB-7701"/>
      <sheetName val="ACT__PARC__RB-4421"/>
      <sheetName val="ACT__PARC__RB-0831"/>
      <sheetName val="ACT__PARC__RB-11"/>
      <sheetName val="ACT__PARC__RB-21"/>
      <sheetName val="ACT__PARC__RB-31"/>
      <sheetName val="ACT__PARC__RB-41"/>
      <sheetName val="RESUMEN_ACT__#191"/>
      <sheetName val="ACT__PARC__RB-5591"/>
      <sheetName val="ACT__PARC__RB-2801"/>
      <sheetName val="ACT__PARC__RB-2521"/>
      <sheetName val="ACT__PARC__RB-3541"/>
      <sheetName val="ACT__PARC__RB-5281"/>
      <sheetName val="ACT__PARC__RB-6241"/>
      <sheetName val="ACT__PARC__RB-3951"/>
      <sheetName val="Datos_Maestros1"/>
      <sheetName val="Esp__Tuberia1"/>
      <sheetName val="MCI_LÍNEAS_DE_FLUJO1"/>
      <sheetName val="1_3_1_C_1"/>
      <sheetName val="1_3_4_C1"/>
      <sheetName val="1_4_4_C1"/>
      <sheetName val="1_5_5_C1"/>
      <sheetName val="2_1_1_11"/>
      <sheetName val="2_1_1_31"/>
      <sheetName val="2_1_1_21"/>
      <sheetName val="2_1_3_21"/>
      <sheetName val="2_4_21"/>
      <sheetName val="2_12_1_11"/>
      <sheetName val="2_10_1_11"/>
      <sheetName val="4_1_1_11"/>
      <sheetName val="4__1_1_21"/>
      <sheetName val="2_4_31"/>
      <sheetName val="2_5_11"/>
      <sheetName val="2_6_21"/>
      <sheetName val="2_7_1_21"/>
      <sheetName val="2_7_2_21"/>
      <sheetName val="3_1_11"/>
      <sheetName val="2_10_2_11"/>
      <sheetName val="2_10_2_21"/>
      <sheetName val="2_8_11"/>
      <sheetName val="2_9_1_1"/>
      <sheetName val="2_10_1_21"/>
      <sheetName val="2_10_2_1_1"/>
      <sheetName val="2_12_2_11"/>
      <sheetName val="3_2_1_1_1"/>
      <sheetName val="3_2_1_21"/>
      <sheetName val="3_4_21"/>
      <sheetName val="4_1_1_21"/>
      <sheetName val="5_1_11"/>
      <sheetName val="5_1_21"/>
      <sheetName val="5_1_31"/>
      <sheetName val="5_1_41"/>
      <sheetName val="5_1_51"/>
      <sheetName val="5_1_61"/>
      <sheetName val="5_2_11"/>
      <sheetName val="5_2_21"/>
      <sheetName val="5_2_31"/>
      <sheetName val="5_2_41"/>
      <sheetName val="5_2_101"/>
      <sheetName val="5_2_181"/>
      <sheetName val="DATOS_CONTRATO1"/>
      <sheetName val="1__PRELIMINARES1"/>
      <sheetName val="10__INSTALACIONES_ELÉCTRICAS1"/>
      <sheetName val="2__CIMENTACIÓN1"/>
      <sheetName val="3__ESTRUCTURA1"/>
      <sheetName val="4__CUBIERTA1"/>
      <sheetName val="5__MAMPOSTERÍA1"/>
      <sheetName val="6__ACABADOS_MUROS_Y_TECHOS1"/>
      <sheetName val="7__ACABADO_PISOS1"/>
      <sheetName val="8__APARATOS_SANITARIOS1"/>
      <sheetName val="9__INSTALACIONES_HIDRO-SANITAR1"/>
      <sheetName val="PORTADA_1"/>
      <sheetName val="C_C__1"/>
      <sheetName val="Aux_Presupuesto1"/>
      <sheetName val="CANTIDADES_FINALES1"/>
      <sheetName val="Memoria_de_Calculo1"/>
      <sheetName val="Mov_Tierras_Locacion1"/>
      <sheetName val="Tipicos_Civil1"/>
      <sheetName val="Tipicos_Electrica1"/>
      <sheetName val="Tipicos_Mecanica1"/>
      <sheetName val="Perfiles_Metalicos1"/>
      <sheetName val="INFORME_DE_INSPECCIÓN_SIPRA1"/>
      <sheetName val="PRESUPUESTO_ADICIONALES1"/>
      <sheetName val="1_A_121"/>
      <sheetName val="13_A_251"/>
      <sheetName val="26_A_371"/>
      <sheetName val="38_A_491"/>
      <sheetName val="POSTES_1_A_311"/>
      <sheetName val="PLAN_CARGUE_RIS_(for_nuevo)7"/>
      <sheetName val="Análisis_determinístico8"/>
      <sheetName val="Modelo_financiero8"/>
      <sheetName val="Modelo_Financiero_Determ__5"/>
      <sheetName val="Inf_Semanal5"/>
      <sheetName val="Listas_Desplegables5"/>
      <sheetName val="PSM_Monthly5"/>
      <sheetName val="1__MODELO_60KB5"/>
      <sheetName val="TOVFEB_8"/>
      <sheetName val="Ppto_20018"/>
      <sheetName val="Base_Info8"/>
      <sheetName val="RES_EQV8"/>
      <sheetName val="RES_GASOL8"/>
      <sheetName val="RES_PET8"/>
      <sheetName val="RES_GAS8"/>
      <sheetName val="RES_LPG8"/>
      <sheetName val="Cuad_2_9_6"/>
      <sheetName val="Maturity_Matrix6"/>
      <sheetName val="Parametros_Inversion6"/>
      <sheetName val="Parámetros_Formato6"/>
      <sheetName val="LISTA_VALIDACION5"/>
      <sheetName val="Admin_Cost_Flow3"/>
      <sheetName val="C_E_cas5"/>
      <sheetName val="INV_$_cas5"/>
      <sheetName val="USED_WELLS5"/>
      <sheetName val="PIA_CASABE_SUR_ECP5"/>
      <sheetName val="CODIGOS_PERDIDAS5"/>
      <sheetName val="Lineas_del_PACC5"/>
      <sheetName val="COL_211695"/>
      <sheetName val="Lista_APU5"/>
      <sheetName val="DEST__MEDIOS5"/>
      <sheetName val="CARGASPROC_5"/>
      <sheetName val="G_L_P__FINAL5"/>
      <sheetName val="Hist__Avances5"/>
      <sheetName val="PARAMETROS_FORMATO5"/>
      <sheetName val="TBG_+_NO_TBG_20116"/>
      <sheetName val="Plan_Hitos_despues_del_pma6"/>
      <sheetName val="INSP_TUBERIAS5"/>
      <sheetName val="TOTAL_AREA_PORTAFOLIO_ORIGINAL3"/>
      <sheetName val="CRUDOS_MES_EVALUADO4"/>
      <sheetName val="COSTOS_DE_TRANSPORTE5"/>
      <sheetName val="COMPRA_MATERIA_PRIMA5"/>
      <sheetName val="Valor_Oferta3"/>
      <sheetName val="DATOS_BASE_ABA3"/>
      <sheetName val="PARÁMETROS_(2)3"/>
      <sheetName val="PLAN_MENSUAL3"/>
      <sheetName val="Modelo_financiero-Alter_33"/>
      <sheetName val="PROYECTOS_TRÁNSITO4"/>
      <sheetName val="LISTA_DE_LAS_MACROS_3"/>
      <sheetName val="Malas_Prácticas_eliminadas3"/>
      <sheetName val="F_Caja3"/>
      <sheetName val="CECOS_SOP3"/>
      <sheetName val="Plan_Anual_Mantto3"/>
      <sheetName val="Mano_de_Obra3"/>
      <sheetName val="Hoja_3_-_Categorías_Riesgos_EC2"/>
      <sheetName val="HOJA_1(REG__EV__SEM-CUAN_PLAN_2"/>
      <sheetName val="HOJA_2(MATRIZ_IMP-PR_PROYECTOS2"/>
      <sheetName val="Hoja_4_-_Resumen_Seguimiento2"/>
      <sheetName val="Hoja_5_-_Definiciones_generale2"/>
      <sheetName val="140_kbbld_Cus,BCF222"/>
      <sheetName val="Referencia_Sistemas3"/>
      <sheetName val="RESERVAS_Y_PRODUCCIONES2"/>
      <sheetName val="BENEF__DE_ESPEC_3"/>
      <sheetName val="BASE_CG13"/>
      <sheetName val="Pañete_Impermeabilizado2"/>
      <sheetName val="Ordenes_Internas3"/>
      <sheetName val="POZO_79592"/>
      <sheetName val="CANTIDADES_TOTALES2"/>
      <sheetName val="C__IMPORTADAS2"/>
      <sheetName val="cantidades_sf-212"/>
      <sheetName val="informe_avance_campo2"/>
      <sheetName val="trafos_acad2"/>
      <sheetName val="Parámetros_Formato_2"/>
      <sheetName val="OBRA_CIVIL_RQ_063"/>
      <sheetName val="D__ENTRADA2"/>
      <sheetName val="FORMULA_Marzo_072"/>
      <sheetName val="SALARIOS_(2)2"/>
      <sheetName val="LISTA_OTS2"/>
      <sheetName val="TABLAS_(3)2"/>
      <sheetName val="REG_(2)2"/>
      <sheetName val="TARIFAS_20152"/>
      <sheetName val="CHECK_LIST2"/>
      <sheetName val="CK_LIST_GESTORIA2"/>
      <sheetName val="FA-RH-005-REQ_2"/>
      <sheetName val="DATOS_PERSONAL2"/>
      <sheetName val="EXAM_INGRESO2"/>
      <sheetName val="DTO_USO2"/>
      <sheetName val="ACUERDO_CONF_2"/>
      <sheetName val="CONSTANCIA_DE_afiliacion2"/>
      <sheetName val="DECÁLOGO_ANGEL2"/>
      <sheetName val="carnet_12"/>
      <sheetName val="notificacion_preaviso2"/>
      <sheetName val="certificacion_Actual2"/>
      <sheetName val="CHECK_LIST_RET2"/>
      <sheetName val="Terminacion_Termino_Fijo2"/>
      <sheetName val="Terminacion_Obra2"/>
      <sheetName val="EXAM_RETIRO2"/>
      <sheetName val="Paz_y_Salvo_a_Morelco2"/>
      <sheetName val="certificacion_final2"/>
      <sheetName val="Paz_y_Salvo2"/>
      <sheetName val="autorizacion_consignacion2"/>
      <sheetName val="aceptacion_renuncia2"/>
      <sheetName val="RET_CESANTIAS2"/>
      <sheetName val="PASE_INGRESO_PERSONAL2"/>
      <sheetName val="POLIZA_COLECTIVO2"/>
      <sheetName val="SERV_INFORM2"/>
      <sheetName val="BASE_PARA_CONTRATOS2"/>
      <sheetName val="Ciudad_y_Departamento2"/>
      <sheetName val="Tabla_12"/>
      <sheetName val="PRESUPUESTO_2O162"/>
      <sheetName val="List_Per2"/>
      <sheetName val="DATOS_GENERALES2"/>
      <sheetName val="TIPO_DE_DOCUMENTO2"/>
      <sheetName val="TIPO_DE_COTIZANTE2"/>
      <sheetName val="GRAFICAS_GEC2"/>
      <sheetName val="Matriz_RAM2"/>
      <sheetName val="parametros_de_formato2"/>
      <sheetName val="PLANTILLA_PCC_2016-20182"/>
      <sheetName val="PLANTILLA_PCC_2016-2018_RUBIAL2"/>
      <sheetName val="td_gastos2"/>
      <sheetName val="td_proyect2"/>
      <sheetName val="MAMPO_12"/>
      <sheetName val="Tablas_(2)2"/>
      <sheetName val="INSTRUCTIVO_Para_el_Usuario2"/>
      <sheetName val="Datos_no_borrar2"/>
      <sheetName val="DATOS_INFORME_ECP2"/>
      <sheetName val="DATOS_INGRESO2"/>
      <sheetName val="Modelo_financiero_Alt_12"/>
      <sheetName val="resumen_p4H2"/>
      <sheetName val="Form5__Pág__22"/>
      <sheetName val="Form5__Pág__12"/>
      <sheetName val="1_12"/>
      <sheetName val="BASE_CENIT2"/>
      <sheetName val="Densidad_-TRAFO2"/>
      <sheetName val="Mov__Tks-3802"/>
      <sheetName val="Pilares_e_iniciativas2"/>
      <sheetName val="Base_de_Datos2"/>
      <sheetName val="Cuadro_Ofrecimiento_Economi_(22"/>
      <sheetName val="Cuadro_Ofrecimiento_Economico2"/>
      <sheetName val="PRESUPUESTO_anual2"/>
      <sheetName val="326_2"/>
      <sheetName val="vr_horas2"/>
      <sheetName val="Valor_hora_persona2"/>
      <sheetName val="Nom_3262"/>
      <sheetName val="Nom_3372"/>
      <sheetName val="Nom_3382"/>
      <sheetName val="Tarifas_OCE2"/>
      <sheetName val="tarifa_ILI2"/>
      <sheetName val="Comite_Gerencias2"/>
      <sheetName val="LISTA_DE_RESPONSABLES2"/>
      <sheetName val="DATOS_EJECUCIÓN_p32"/>
      <sheetName val="Datos_Iniciales2"/>
      <sheetName val="BASE_DATOS2"/>
      <sheetName val="PERSONAL_TERMINO_FIJO2"/>
      <sheetName val="INGCONS_SAS2"/>
      <sheetName val="AISLATERM_S_A_2"/>
      <sheetName val="Detalle_Pozos2"/>
      <sheetName val="PRODUCCIÓN_POR_CAMPO2"/>
      <sheetName val="REPORTE_EJECUTIVO2"/>
      <sheetName val="PRODUCCIÓN_DIARIA2"/>
      <sheetName val="REPORTE_EJECUTIVO_GMA2"/>
      <sheetName val="Tabla_datos_formato2"/>
      <sheetName val="Tabla_52"/>
      <sheetName val="SALARIO_LEGAL2"/>
      <sheetName val="What_If2"/>
      <sheetName val="T_D_2"/>
      <sheetName val="3)_Carteras2"/>
      <sheetName val="Listas_Formato_CENIT2"/>
      <sheetName val="4)_Nivel_de_Riesgo2"/>
      <sheetName val="9)_EDP2"/>
      <sheetName val="8)_Municipio-Depto2"/>
      <sheetName val="6)_Codigo_Mandato2"/>
      <sheetName val="7)_Codigo_espejo2"/>
      <sheetName val="5)_Codigo_Cenit_2"/>
      <sheetName val="COTE_Share2"/>
      <sheetName val="BDG_2014_BASE2"/>
      <sheetName val="CLASES_DE_EDC_AACEI2"/>
      <sheetName val="FBPS_SINCOR2"/>
      <sheetName val="BID_UNIT_RATE2"/>
      <sheetName val="Hoja_1_2"/>
      <sheetName val="DATOS_XLS2"/>
      <sheetName val="Tarifas_22"/>
      <sheetName val="charla_diaria_DISP2"/>
      <sheetName val="Task_List2"/>
      <sheetName val="Listas_y_calculos2"/>
      <sheetName val="INFORMACION_ADICIONAL2"/>
      <sheetName val="cantidades_sf-422"/>
      <sheetName val="cantidades_sf-302"/>
      <sheetName val="resumen_sf-422"/>
      <sheetName val="resumen_sf-302"/>
      <sheetName val="Instructivo_Registro2"/>
      <sheetName val="Longitud_x_Diámetro2"/>
      <sheetName val="BD_Proyectos_Visualizaciones2"/>
      <sheetName val="MEMORIAS_DE_CALCULO2"/>
      <sheetName val="ECOPETROL_Resultados2"/>
      <sheetName val="NOMINA_12"/>
      <sheetName val="FACTORES_DE__INVERSIONES2"/>
      <sheetName val="DESCRIPCION_ENTREGABLES2"/>
      <sheetName val="DATOS_HH-PRUEBAS2"/>
      <sheetName val="Clasif__ctas2"/>
      <sheetName val="Control_AVance2"/>
      <sheetName val="RESUMEN_(Directo)2"/>
      <sheetName val="ORDENES_DE_TRABAJO2"/>
      <sheetName val="Datos_de_Entrada3"/>
      <sheetName val="Nuevo_calculo2"/>
      <sheetName val="Datos_Basicos2"/>
      <sheetName val="Prestaciones_y_AIU2"/>
      <sheetName val="CUADRO_AA2"/>
      <sheetName val="consumo_gas2"/>
      <sheetName val="eCORESERVAS_2"/>
      <sheetName val="RESUMEN_2"/>
      <sheetName val="1__Excavaciones_en_LT2"/>
      <sheetName val="2__Apiques_Naftaducto_ECH-EA12"/>
      <sheetName val="3__Apiques_Oleoducto_ECH-ESF2"/>
      <sheetName val="5__Apiques_Naftaducto_EBA-ECH2"/>
      <sheetName val="6__Excavaciones__SCI2"/>
      <sheetName val="7__Apiques_LF2"/>
      <sheetName val="Histórico_reposiciones_LT-LF2"/>
      <sheetName val="Programa_reposición_20192"/>
      <sheetName val="Curva_crecimiento_campo2"/>
      <sheetName val="Programa_reposición_20182"/>
      <sheetName val="LÍNEAS_CRÍTICAS_GIE2"/>
      <sheetName val="Kit_aislamiento_eléctrico2"/>
      <sheetName val="Programa_reposición_2019_(2)2"/>
      <sheetName val="Diario_Producción2"/>
      <sheetName val="MAQUINARIA_EQUIPOS_MONTAJE2"/>
      <sheetName val="CAPEX_TOTAL2"/>
      <sheetName val="Resumen_Act_192"/>
      <sheetName val="ACT__PARC__RB-9352"/>
      <sheetName val="ACT__PARC__RB-2452"/>
      <sheetName val="ACT__PARC__RB-2922"/>
      <sheetName val="ACT__PARC__RB-7702"/>
      <sheetName val="ACT__PARC__RB-4422"/>
      <sheetName val="ACT__PARC__RB-0832"/>
      <sheetName val="ACT__PARC__RB-12"/>
      <sheetName val="ACT__PARC__RB-22"/>
      <sheetName val="ACT__PARC__RB-32"/>
      <sheetName val="ACT__PARC__RB-42"/>
      <sheetName val="RESUMEN_ACT__#192"/>
      <sheetName val="ACT__PARC__RB-5592"/>
      <sheetName val="ACT__PARC__RB-2802"/>
      <sheetName val="ACT__PARC__RB-2522"/>
      <sheetName val="ACT__PARC__RB-3542"/>
      <sheetName val="ACT__PARC__RB-5282"/>
      <sheetName val="ACT__PARC__RB-6242"/>
      <sheetName val="ACT__PARC__RB-3952"/>
      <sheetName val="Datos_Maestros2"/>
      <sheetName val="Esp__Tuberia2"/>
      <sheetName val="MCI_LÍNEAS_DE_FLUJO2"/>
      <sheetName val="SEGUIMIENTO_PRESUPUESTO2"/>
      <sheetName val="1_3_1_C_2"/>
      <sheetName val="1_3_4_C2"/>
      <sheetName val="1_4_4_C2"/>
      <sheetName val="1_5_5_C2"/>
      <sheetName val="2_1_1_12"/>
      <sheetName val="2_1_1_32"/>
      <sheetName val="2_1_1_22"/>
      <sheetName val="2_1_3_22"/>
      <sheetName val="2_4_22"/>
      <sheetName val="2_12_1_12"/>
      <sheetName val="2_10_1_12"/>
      <sheetName val="4_1_1_12"/>
      <sheetName val="4__1_1_22"/>
      <sheetName val="2_4_32"/>
      <sheetName val="2_5_12"/>
      <sheetName val="2_6_22"/>
      <sheetName val="2_7_1_22"/>
      <sheetName val="2_7_2_22"/>
      <sheetName val="3_1_12"/>
      <sheetName val="2_10_2_12"/>
      <sheetName val="2_10_2_22"/>
      <sheetName val="2_8_12"/>
      <sheetName val="2_9_1_2"/>
      <sheetName val="2_10_1_22"/>
      <sheetName val="2_10_2_1_2"/>
      <sheetName val="2_12_2_12"/>
      <sheetName val="3_2_1_1_2"/>
      <sheetName val="3_2_1_22"/>
      <sheetName val="3_4_22"/>
      <sheetName val="4_1_1_22"/>
      <sheetName val="5_1_12"/>
      <sheetName val="5_1_22"/>
      <sheetName val="5_1_32"/>
      <sheetName val="5_1_42"/>
      <sheetName val="5_1_52"/>
      <sheetName val="5_1_62"/>
      <sheetName val="5_2_12"/>
      <sheetName val="5_2_22"/>
      <sheetName val="5_2_32"/>
      <sheetName val="5_2_42"/>
      <sheetName val="5_2_102"/>
      <sheetName val="5_2_182"/>
      <sheetName val="DATOS_CONTRATO2"/>
      <sheetName val="1__PRELIMINARES2"/>
      <sheetName val="10__INSTALACIONES_ELÉCTRICAS2"/>
      <sheetName val="2__CIMENTACIÓN2"/>
      <sheetName val="3__ESTRUCTURA2"/>
      <sheetName val="4__CUBIERTA2"/>
      <sheetName val="5__MAMPOSTERÍA2"/>
      <sheetName val="6__ACABADOS_MUROS_Y_TECHOS2"/>
      <sheetName val="7__ACABADO_PISOS2"/>
      <sheetName val="8__APARATOS_SANITARIOS2"/>
      <sheetName val="9__INSTALACIONES_HIDRO-SANITAR2"/>
      <sheetName val="PORTADA_2"/>
      <sheetName val="C_C__2"/>
      <sheetName val="Aux_Presupuesto2"/>
      <sheetName val="CANTIDADES_FINALES2"/>
      <sheetName val="Memoria_de_Calculo2"/>
      <sheetName val="Mov_Tierras_Locacion2"/>
      <sheetName val="Tipicos_Civil2"/>
      <sheetName val="Tipicos_Electrica2"/>
      <sheetName val="Tipicos_Mecanica2"/>
      <sheetName val="Perfiles_Metalicos2"/>
      <sheetName val="INFORME_DE_INSPECCIÓN_SIPRA2"/>
      <sheetName val="PRESUPUESTO_ADICIONALES2"/>
      <sheetName val="1_A_122"/>
      <sheetName val="13_A_252"/>
      <sheetName val="26_A_372"/>
      <sheetName val="38_A_492"/>
      <sheetName val="POSTES_1_A_312"/>
      <sheetName val="CondGrales"/>
      <sheetName val="Lista desplegable"/>
      <sheetName val="Fluid Types and Formulations"/>
      <sheetName val="PAQUETE 2"/>
      <sheetName val="TRA 1 "/>
      <sheetName val="TRA 1  (2)"/>
      <sheetName val="TRV4"/>
      <sheetName val="TRV5"/>
      <sheetName val="LOCACION"/>
      <sheetName val="Arbitrage"/>
      <sheetName val="Teknion"/>
      <sheetName val="Samas Groep"/>
      <sheetName val="Hon Industries"/>
      <sheetName val="Herman Miller"/>
      <sheetName val="VRINT 1203"/>
      <sheetName val="VRINT0212"/>
      <sheetName val="A.P.U. 2012"/>
      <sheetName val="A.P.U. 2013"/>
      <sheetName val="A.P.U. 2014"/>
      <sheetName val="A.P.U. 2015"/>
      <sheetName val="Matriz Operacional"/>
      <sheetName val="CONS"/>
      <sheetName val="Index_Graph1"/>
      <sheetName val="VOL"/>
      <sheetName val="VARI"/>
      <sheetName val="PXQ_PY"/>
      <sheetName val="PXQ_P"/>
      <sheetName val="PXQ_R"/>
      <sheetName val="COMPARA"/>
      <sheetName val="PROY"/>
      <sheetName val="PXQ Comp"/>
      <sheetName val="PXQ 2020"/>
      <sheetName val="Obra Eléctrica"/>
      <sheetName val="UNITARIOS (2)"/>
      <sheetName val="Conc. Renta"/>
      <sheetName val="Estado de Resultado"/>
      <sheetName val="Balance General"/>
      <sheetName val="TYPENAME"/>
      <sheetName val="Analisis "/>
      <sheetName val="IngresoDatos"/>
      <sheetName val="Consorcio"/>
      <sheetName val="SUPUESTOS"/>
      <sheetName val="Items previsibles "/>
      <sheetName val="transportes."/>
      <sheetName val="ESTRUCTURA DE COSTOS "/>
      <sheetName val="PROYACTO 7V"/>
      <sheetName val="CamionetaPerm"/>
      <sheetName val="APU_Vehículos (2)"/>
      <sheetName val="equipos ECP"/>
      <sheetName val="oficina arriendo"/>
      <sheetName val="Calculos"/>
      <sheetName val="OE A"/>
      <sheetName val="LCP"/>
      <sheetName val="PS y PF"/>
      <sheetName val="FM y AUI"/>
      <sheetName val="Desglose"/>
      <sheetName val="ManoObra"/>
      <sheetName val="APUS"/>
      <sheetName val="APU_MONC"/>
      <sheetName val="APU_Equipos"/>
      <sheetName val="APU_Oficina"/>
      <sheetName val="APU_Vehículos"/>
      <sheetName val="APU_EPP"/>
      <sheetName val="EPP"/>
      <sheetName val="Financiera"/>
      <sheetName val="Puntos de Control"/>
      <sheetName val="Valor futuro"/>
      <sheetName val="Valor Alquiler de Vehiculos"/>
      <sheetName val="Anexo 2. Reportes MIC"/>
      <sheetName val="G.G"/>
      <sheetName val="Calculo Diluyente Cusiana Mes"/>
      <sheetName val="OBC"/>
      <sheetName val="RESUMEN2"/>
      <sheetName val="MES"/>
      <sheetName val="RteAsignacion (2)"/>
      <sheetName val="RteAsignacionDescargadero (2)"/>
      <sheetName val="RteAsignacionDilucion (2)"/>
      <sheetName val="Jaguey"/>
      <sheetName val="CONSOLIDADO ODL"/>
      <sheetName val="Diluy Cusiana"/>
      <sheetName val="Programa Diario"/>
      <sheetName val="KPI"/>
      <sheetName val="DILUCION ODL"/>
      <sheetName val="Nom Bic"/>
      <sheetName val="Diluyente"/>
      <sheetName val="Cumplimiento"/>
      <sheetName val="FP+DOT"/>
      <sheetName val="BCE-ENERO-2004"/>
      <sheetName val="CC_flatfile"/>
      <sheetName val="Carat"/>
      <sheetName val="ID 200130"/>
      <sheetName val="Inf. Sem"/>
      <sheetName val="CONTROL DE REVISIONES"/>
      <sheetName val="Detalle Otros Flujo"/>
      <sheetName val="HOJADECONSOLIDACION"/>
      <sheetName val="Budget Rates"/>
      <sheetName val="LISTA DESPLEGABLE SUPERFICIE"/>
      <sheetName val="Sheet2"/>
      <sheetName val="Arbol_HSE"/>
      <sheetName val="6_DATOS_MATRIZ"/>
      <sheetName val="Referencia_"/>
      <sheetName val="ESTADO_GENERAL"/>
      <sheetName val="Seguimiento_hitos"/>
      <sheetName val="Reporte_mes_de_Agosto"/>
      <sheetName val="Reporte_Semanal"/>
      <sheetName val="Por_Ejecutar_Pareto"/>
      <sheetName val="OT´s_Reporte_Semanal"/>
      <sheetName val="Aprobado_2019"/>
      <sheetName val="Listas_Cenit"/>
      <sheetName val="B_BTA_S_VALORES"/>
      <sheetName val="VRINT_1203"/>
      <sheetName val="Samas_Groep"/>
      <sheetName val="Hon_Industries"/>
      <sheetName val="Herman_Miller"/>
      <sheetName val="POLIZA_ANUAL"/>
      <sheetName val="AUTORIZACION_"/>
      <sheetName val="Plan_auditoría"/>
      <sheetName val="Indic__claves_de_gestión-intern"/>
      <sheetName val="CTA_RDOS_GRUPO_ENDESA"/>
      <sheetName val="Prec__med__de_generac_penins"/>
      <sheetName val="prox__24H"/>
      <sheetName val="CC_PH"/>
      <sheetName val="Estático_Act"/>
      <sheetName val="A_P_U__2012"/>
      <sheetName val="A_P_U__2013"/>
      <sheetName val="A_P_U__2014"/>
      <sheetName val="A_P_U__2015"/>
      <sheetName val="Matriz_Operacional"/>
      <sheetName val="Benchmarking_Salarios_"/>
      <sheetName val="RECURSO_PROYECTOS"/>
      <sheetName val="RESUMEN_RECURSOS"/>
      <sheetName val="PTTO_OFICIAL"/>
      <sheetName val="1_0_SÁBANA_SERVICIOS"/>
      <sheetName val="2_0_SÁBANA_SERVICIOS_NO_AIU"/>
      <sheetName val="3_0_SÁBANA_SERVICIOS_CON_AIU"/>
      <sheetName val="4_0_APU_SERV_PERM"/>
      <sheetName val="5_0_LEGAL"/>
      <sheetName val="6_0_APU_EQUIPOS"/>
      <sheetName val="7_0_SOFTWARE"/>
      <sheetName val="8_0_APU_VEHÍCULOS"/>
      <sheetName val="9_0_APU_PAPELERIA"/>
      <sheetName val="10_0_APU_DOTACIÓN"/>
      <sheetName val="11_0_APU_EXAMENES_"/>
      <sheetName val="12__LISTAS"/>
      <sheetName val="13_0_ADMIN"/>
      <sheetName val="1_PREMISAS"/>
      <sheetName val="PAQUETE_2"/>
      <sheetName val="Crude_Freight_Calculations"/>
      <sheetName val="m_o"/>
      <sheetName val="CANT_PANELES"/>
      <sheetName val="GASTOS_GENERALES_(AIU)_(2)"/>
      <sheetName val="PCC_2020"/>
      <sheetName val="PLAN_DE_INSUMOS"/>
      <sheetName val="DATA_CABECERA"/>
      <sheetName val="BASE_CONTRATOS"/>
      <sheetName val="CANTIDADES_ACTA"/>
      <sheetName val="COSTO_ACTA"/>
      <sheetName val="DATOS_PERSONAL_-LAB"/>
      <sheetName val="5__Protección_de_la_Tecnología"/>
      <sheetName val="7_1__Hitos_PTE"/>
      <sheetName val="ATES_INICIALES"/>
      <sheetName val="Tabla_Indicadores"/>
      <sheetName val="LISTAS_DE_CAMPOS"/>
      <sheetName val="PRIORIDAD_INSPECCIÓN"/>
      <sheetName val="1_Herramientas"/>
      <sheetName val="1_Materiales_o_Consumibles"/>
      <sheetName val="1_Vehiculos_y_Transp"/>
      <sheetName val="Previsión 2012"/>
      <sheetName val="Unitarios"/>
      <sheetName val="tecnico"/>
      <sheetName val="Listas desplegables "/>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sheetData sheetId="444" refreshError="1"/>
      <sheetData sheetId="445" refreshError="1"/>
      <sheetData sheetId="446" refreshError="1"/>
      <sheetData sheetId="447" refreshError="1"/>
      <sheetData sheetId="448" refreshError="1"/>
      <sheetData sheetId="449" refreshError="1"/>
      <sheetData sheetId="450" refreshError="1"/>
      <sheetData sheetId="451"/>
      <sheetData sheetId="452" refreshError="1"/>
      <sheetData sheetId="453"/>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sheetData sheetId="544"/>
      <sheetData sheetId="545"/>
      <sheetData sheetId="546" refreshError="1"/>
      <sheetData sheetId="547" refreshError="1"/>
      <sheetData sheetId="548" refreshError="1"/>
      <sheetData sheetId="549" refreshError="1"/>
      <sheetData sheetId="550"/>
      <sheetData sheetId="551"/>
      <sheetData sheetId="552"/>
      <sheetData sheetId="553"/>
      <sheetData sheetId="554"/>
      <sheetData sheetId="555"/>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sheetData sheetId="599"/>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refreshError="1"/>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sheetData sheetId="747"/>
      <sheetData sheetId="748"/>
      <sheetData sheetId="749"/>
      <sheetData sheetId="750"/>
      <sheetData sheetId="751"/>
      <sheetData sheetId="752"/>
      <sheetData sheetId="753"/>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refreshError="1"/>
      <sheetData sheetId="990" refreshError="1"/>
      <sheetData sheetId="991" refreshError="1"/>
      <sheetData sheetId="992" refreshError="1"/>
      <sheetData sheetId="993"/>
      <sheetData sheetId="994"/>
      <sheetData sheetId="995"/>
      <sheetData sheetId="996"/>
      <sheetData sheetId="997"/>
      <sheetData sheetId="998"/>
      <sheetData sheetId="999" refreshError="1"/>
      <sheetData sheetId="1000" refreshError="1"/>
      <sheetData sheetId="1001" refreshError="1"/>
      <sheetData sheetId="1002" refreshError="1"/>
      <sheetData sheetId="1003" refreshError="1"/>
      <sheetData sheetId="1004"/>
      <sheetData sheetId="1005"/>
      <sheetData sheetId="1006"/>
      <sheetData sheetId="1007"/>
      <sheetData sheetId="1008"/>
      <sheetData sheetId="1009"/>
      <sheetData sheetId="1010"/>
      <sheetData sheetId="1011"/>
      <sheetData sheetId="1012"/>
      <sheetData sheetId="1013" refreshError="1"/>
      <sheetData sheetId="1014"/>
      <sheetData sheetId="1015"/>
      <sheetData sheetId="1016"/>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sheetData sheetId="1029"/>
      <sheetData sheetId="1030" refreshError="1"/>
      <sheetData sheetId="103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refreshError="1"/>
      <sheetData sheetId="1068"/>
      <sheetData sheetId="1069"/>
      <sheetData sheetId="1070"/>
      <sheetData sheetId="1071" refreshError="1"/>
      <sheetData sheetId="1072" refreshError="1"/>
      <sheetData sheetId="1073" refreshError="1"/>
      <sheetData sheetId="1074" refreshError="1"/>
      <sheetData sheetId="1075" refreshError="1"/>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refreshError="1"/>
      <sheetData sheetId="1837" refreshError="1"/>
      <sheetData sheetId="1838" refreshError="1"/>
      <sheetData sheetId="1839"/>
      <sheetData sheetId="1840"/>
      <sheetData sheetId="1841"/>
      <sheetData sheetId="1842"/>
      <sheetData sheetId="1843"/>
      <sheetData sheetId="1844"/>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refreshError="1"/>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refreshError="1"/>
      <sheetData sheetId="1923" refreshError="1"/>
      <sheetData sheetId="1924" refreshError="1"/>
      <sheetData sheetId="1925" refreshError="1"/>
      <sheetData sheetId="1926"/>
      <sheetData sheetId="1927"/>
      <sheetData sheetId="1928"/>
      <sheetData sheetId="1929" refreshError="1"/>
      <sheetData sheetId="1930" refreshError="1"/>
      <sheetData sheetId="1931" refreshError="1"/>
      <sheetData sheetId="1932" refreshError="1"/>
      <sheetData sheetId="1933" refreshError="1"/>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odelo"/>
      <sheetName val="precios"/>
      <sheetName val="LISTA"/>
      <sheetName val="Programacion"/>
      <sheetName val="PUC"/>
      <sheetName val="PAGOS"/>
      <sheetName val="F.C. NEXEN"/>
      <sheetName val="Flujo Caja"/>
      <sheetName val="LOCATION"/>
      <sheetName val="NEW ROAD"/>
      <sheetName val="Realineamiento"/>
      <sheetName val="Rectificación K1+500"/>
      <sheetName val="BRIDGE"/>
      <sheetName val="BRID-LOC"/>
      <sheetName val="COY-BRID"/>
      <sheetName val="ABANDON"/>
      <sheetName val="SUMMARY"/>
      <sheetName val="PROG.UTIL.EQP"/>
      <sheetName val="prog util M.O"/>
      <sheetName val="TOTALE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AIU"/>
      <sheetName val="SALARIO"/>
      <sheetName val="EQUIPO"/>
      <sheetName val="Poliza"/>
      <sheetName val="Anexo 1"/>
      <sheetName val="FOR.5"/>
      <sheetName val="ANEXO C"/>
      <sheetName val="Hoja4"/>
      <sheetName val="CUADRO 3"/>
      <sheetName val="6.7 comercial"/>
      <sheetName val="MAQ-VICPAR"/>
      <sheetName val="RESUMEN CUENT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7 Database"/>
      <sheetName val="Report - Cash Flow"/>
      <sheetName val="Report - CCS not used"/>
      <sheetName val="Monthly Spent to date"/>
      <sheetName val="Report - Glencore"/>
      <sheetName val="Report CCS"/>
      <sheetName val="Report - AFE status"/>
      <sheetName val="Report - Capital investment"/>
      <sheetName val="Report - 1Q Forecast"/>
      <sheetName val="Paste in Cash Flow"/>
      <sheetName val="Paste in Cash Flow (2)"/>
      <sheetName val="REF - 2004 thru 2006 Database"/>
      <sheetName val="REF - CASH FLOW FEB 19 07"/>
      <sheetName val="REF - Capex in Models"/>
      <sheetName val="REF - Access Fee"/>
      <sheetName val="REF - Listas"/>
      <sheetName val="REF - Notas"/>
      <sheetName val="Report - Forecast"/>
      <sheetName val="Reporte por proyecto"/>
      <sheetName val="Reporte por responsible"/>
      <sheetName val="Nota"/>
      <sheetName val="Reporte"/>
      <sheetName val="JAG Total Cap"/>
      <sheetName val="JAG Other Cap"/>
      <sheetName val="CAL Total Cap"/>
      <sheetName val="CAL Other Cap"/>
      <sheetName val="Grafica Cash Flow"/>
      <sheetName val="Capital table"/>
      <sheetName val="Calenturitas - CAPITAL"/>
      <sheetName val="La Jagua - CAPITAL"/>
      <sheetName val="Statistics"/>
      <sheetName val="Capex projection (2)"/>
      <sheetName val="Sheet1"/>
      <sheetName val="La Jagua - CAPITAL 2008"/>
      <sheetName val="Prodeco - CAPITAL 2008"/>
      <sheetName val="Calenturitas - CAPITAL 2007"/>
      <sheetName val="La Jagua - CAPITAL  2007"/>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sheetData sheetId="19"/>
      <sheetData sheetId="20"/>
      <sheetData sheetId="21"/>
      <sheetData sheetId="22"/>
      <sheetData sheetId="23"/>
      <sheetData sheetId="24"/>
      <sheetData sheetId="25"/>
      <sheetData sheetId="26" refreshError="1"/>
      <sheetData sheetId="27"/>
      <sheetData sheetId="28"/>
      <sheetData sheetId="29"/>
      <sheetData sheetId="30"/>
      <sheetData sheetId="31" refreshError="1"/>
      <sheetData sheetId="32"/>
      <sheetData sheetId="33" refreshError="1"/>
      <sheetData sheetId="34" refreshError="1"/>
      <sheetData sheetId="35" refreshError="1"/>
      <sheetData sheetId="36"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odelo"/>
      <sheetName val="precios"/>
      <sheetName val="LISTA"/>
      <sheetName val="Programacion"/>
      <sheetName val="PUC"/>
      <sheetName val="PAGOS"/>
      <sheetName val="Flujo Caja"/>
      <sheetName val="TOTALES"/>
      <sheetName val="TARIFAS CTO_MARCO_PCL"/>
      <sheetName val="CE2_PE"/>
      <sheetName val="CASE2LOC"/>
      <sheetName val="CASE2VIA"/>
      <sheetName val="1,1 Movilizacion"/>
      <sheetName val="1,2 Localizacion m2"/>
      <sheetName val="3"/>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29"/>
      <sheetName val="30"/>
      <sheetName val="36"/>
      <sheetName val="37"/>
      <sheetName val="41"/>
      <sheetName val="42"/>
      <sheetName val="44"/>
      <sheetName val="47"/>
      <sheetName val="49"/>
      <sheetName val="50"/>
      <sheetName val="51"/>
      <sheetName val="52"/>
      <sheetName val="53"/>
      <sheetName val="54"/>
      <sheetName val="55"/>
      <sheetName val="56"/>
      <sheetName val="57"/>
      <sheetName val="58"/>
      <sheetName val="60"/>
      <sheetName val="61"/>
      <sheetName val="62"/>
      <sheetName val="63"/>
      <sheetName val="65"/>
      <sheetName val="66"/>
      <sheetName val="67"/>
      <sheetName val="68"/>
      <sheetName val="69"/>
      <sheetName val="70"/>
      <sheetName val="71"/>
      <sheetName val="72"/>
      <sheetName val="73"/>
      <sheetName val="74"/>
      <sheetName val="75"/>
      <sheetName val="76"/>
      <sheetName val="77"/>
      <sheetName val="78"/>
      <sheetName val="8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TARIFAS"/>
      <sheetName val="PR_ANTISOL"/>
      <sheetName val="AIU"/>
      <sheetName val="SALARIO"/>
      <sheetName val="EQP"/>
      <sheetName val="EQUIPO"/>
      <sheetName val="Poliza"/>
      <sheetName val="Anexo 1"/>
      <sheetName val="Anexo 2"/>
      <sheetName val="FRENTES"/>
      <sheetName val="Hoja2"/>
      <sheetName val="RESUMEN CUENTAS"/>
      <sheetName val="9"/>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
      <sheetName val="Resumen APU"/>
      <sheetName val="APU"/>
      <sheetName val="cant tubos "/>
      <sheetName val="MAINHOLES"/>
      <sheetName val="Formulas PVC"/>
      <sheetName val="P.OBR.ALCA"/>
      <sheetName val="P.OBR.ACUED"/>
      <sheetName val="P MANEJO"/>
      <sheetName val="P.SUMI.ACUE"/>
      <sheetName val="P SUMI,ALCA"/>
      <sheetName val="P RESUMEN"/>
      <sheetName val="FINANCIERO"/>
      <sheetName val="OBRAS CRA"/>
    </sheetNames>
    <sheetDataSet>
      <sheetData sheetId="0" refreshError="1"/>
      <sheetData sheetId="1" refreshError="1"/>
      <sheetData sheetId="2" refreshError="1">
        <row r="41">
          <cell r="G41">
            <v>4237.2145748987859</v>
          </cell>
        </row>
        <row r="3368">
          <cell r="G3368">
            <v>401182.89119999995</v>
          </cell>
        </row>
        <row r="3454">
          <cell r="G3454">
            <v>126360</v>
          </cell>
        </row>
        <row r="3496">
          <cell r="G3496">
            <v>255720</v>
          </cell>
        </row>
        <row r="3538">
          <cell r="G3538">
            <v>71877.699399999998</v>
          </cell>
        </row>
        <row r="3580">
          <cell r="G3580">
            <v>39332.199399999998</v>
          </cell>
        </row>
        <row r="3622">
          <cell r="G3622">
            <v>650000.00155437354</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formulario"/>
      <sheetName val="1.1"/>
      <sheetName val="EQUIPO"/>
      <sheetName val="MATERIALES"/>
      <sheetName val="MANO DE OBRA"/>
      <sheetName val="Hoja2"/>
      <sheetName val="Hoja3"/>
      <sheetName val="CIVIL"/>
      <sheetName val="TUBERIA"/>
      <sheetName val="PASOS ESPECIALES"/>
      <sheetName val="ACTIV. FINALES"/>
      <sheetName val="PROT GEO Y AMB"/>
      <sheetName val="OTRAS OBRAS"/>
      <sheetName val="PROT CATODICA"/>
      <sheetName val="PORTADA"/>
      <sheetName val="CUADRO PRESUPUESTO"/>
      <sheetName val="INSTRUMENTACION"/>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 sheetId="8"/>
      <sheetData sheetId="9"/>
      <sheetData sheetId="10"/>
      <sheetData sheetId="11"/>
      <sheetData sheetId="12"/>
      <sheetData sheetId="13"/>
      <sheetData sheetId="14"/>
      <sheetData sheetId="15"/>
      <sheetData sheetId="16"/>
      <sheetData sheetId="17"/>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ABANA"/>
      <sheetName val="DATOS ENTRADA"/>
      <sheetName val="RESUMEN FORMA"/>
      <sheetName val="T'A"/>
      <sheetName val="CRUDOS"/>
      <sheetName val="PIMS-SOLUCION 2000"/>
      <sheetName val="MEZCLAS"/>
      <sheetName val="TKS"/>
      <sheetName val="RESUMEN"/>
      <sheetName val="SABANA UCR"/>
      <sheetName val="mto.electr."/>
      <sheetName val="API93"/>
      <sheetName val="EMPRESA"/>
      <sheetName val="DATOS CONTRATO"/>
      <sheetName val="LIQ-NOM"/>
      <sheetName val="NOMINA-1"/>
      <sheetName val="DATABASE"/>
      <sheetName val="DATOS_ENTRADA"/>
      <sheetName val="RESUMEN_FORMA"/>
      <sheetName val="PIMS-SOLUCION_2000"/>
      <sheetName val="SABANA_UCR"/>
      <sheetName val="mto_electr_"/>
      <sheetName val="Hoja3"/>
      <sheetName val="MANO DE OBRA"/>
      <sheetName val="1.1"/>
      <sheetName val="EQUIPO"/>
      <sheetName val="TUBERIA"/>
      <sheetName val="Hoja2"/>
      <sheetName val="MATERIALES"/>
      <sheetName val="DATOS_CONTRATO"/>
      <sheetName val="DATOS"/>
      <sheetName val="DATOS_ENTRADA1"/>
      <sheetName val="RESUMEN_FORMA1"/>
      <sheetName val="PIMS-SOLUCION_20001"/>
      <sheetName val="SABANA_UCR1"/>
      <sheetName val="mto_electr_1"/>
      <sheetName val="DATOS_CONTRATO1"/>
      <sheetName val="DPC"/>
      <sheetName val="Bases de Datos"/>
      <sheetName val="Instrucciones "/>
      <sheetName val="TABLA5"/>
      <sheetName val="COSTOS UNITARIOS"/>
      <sheetName val="CA-2909"/>
      <sheetName val="Tablas"/>
      <sheetName val="DATOS_ENTRADA2"/>
      <sheetName val="RESUMEN_FORMA2"/>
      <sheetName val="PIMS-SOLUCION_20002"/>
      <sheetName val="SABANA_UCR2"/>
      <sheetName val="mto_electr_2"/>
      <sheetName val="DATOS_CONTRATO2"/>
      <sheetName val="MANO_DE_OBRA"/>
      <sheetName val="1_1"/>
      <sheetName val="Bases_de_Datos"/>
      <sheetName val="Instrucciones_"/>
      <sheetName val="Parámetros Formato"/>
      <sheetName val="Enedic00"/>
      <sheetName val="T30"/>
      <sheetName val="informe avance campo"/>
      <sheetName val="Clúster"/>
      <sheetName val="7422CW00"/>
      <sheetName val="Com-MEC"/>
      <sheetName val="Reajustes estimados"/>
      <sheetName val="Base"/>
      <sheetName val="DATOS_ENTRADA3"/>
      <sheetName val="RESUMEN_FORMA3"/>
      <sheetName val="PIMS-SOLUCION_20003"/>
      <sheetName val="SABANA_UCR3"/>
      <sheetName val="mto_electr_3"/>
      <sheetName val="DATOS_CONTRATO3"/>
      <sheetName val="MANO_DE_OBRA1"/>
      <sheetName val="1_11"/>
      <sheetName val="Bases_de_Datos1"/>
      <sheetName val="Instrucciones_1"/>
      <sheetName val="COSTOS_UNITARIOS"/>
      <sheetName val="Parámetros_Formato"/>
      <sheetName val="VPN- ECP"/>
      <sheetName val="APU"/>
      <sheetName val="A_A310"/>
      <sheetName val="A_G105"/>
      <sheetName val="A_G200"/>
      <sheetName val="PS P-51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sheetData sheetId="64"/>
      <sheetData sheetId="65"/>
      <sheetData sheetId="66"/>
      <sheetData sheetId="67"/>
      <sheetData sheetId="68"/>
      <sheetData sheetId="69"/>
      <sheetData sheetId="70"/>
      <sheetData sheetId="71"/>
      <sheetData sheetId="72"/>
      <sheetData sheetId="73"/>
      <sheetData sheetId="74"/>
      <sheetData sheetId="75" refreshError="1"/>
      <sheetData sheetId="76" refreshError="1"/>
      <sheetData sheetId="77" refreshError="1"/>
      <sheetData sheetId="78" refreshError="1"/>
      <sheetData sheetId="79" refreshError="1"/>
      <sheetData sheetId="80"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Foto 1"/>
      <sheetName val=" Foto 2"/>
      <sheetName val="Foto 3"/>
    </sheetNames>
    <sheetDataSet>
      <sheetData sheetId="0"/>
      <sheetData sheetId="1"/>
      <sheetData sheetId="2"/>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odelo"/>
      <sheetName val="precios"/>
      <sheetName val="LISTA"/>
      <sheetName val="Programacion"/>
      <sheetName val="PUC"/>
      <sheetName val="PAGOS"/>
      <sheetName val="Flujo Caja"/>
      <sheetName val="TOTALES"/>
      <sheetName val="PE2_DESCARGADERO"/>
      <sheetName val="1"/>
      <sheetName val="2"/>
      <sheetName val="3"/>
      <sheetName val="4"/>
      <sheetName val="5"/>
      <sheetName val="6"/>
      <sheetName val="7"/>
      <sheetName val="9"/>
      <sheetName val="8"/>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TARIFAS"/>
      <sheetName val="PR_ANTISOL"/>
      <sheetName val="1,3_LOC Y REPL"/>
      <sheetName val="2,1_DESMONTE Y LIMPIEZA"/>
      <sheetName val="3,3_EXC-ROCA"/>
      <sheetName val="5,1_CRUDO DE RIO 6&quot;"/>
      <sheetName val="5,2_AFIRMADO"/>
      <sheetName val="5,3_SUBBASE"/>
      <sheetName val="5,4_BASE"/>
      <sheetName val="5,5_ARENA"/>
      <sheetName val="5,6_SUELO-CEMENTO"/>
      <sheetName val="6,3_MURO-LADRILLO"/>
      <sheetName val="6,6_ACELERANTE"/>
      <sheetName val="6,8_GAVIONES"/>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IU"/>
      <sheetName val="SALARIO"/>
      <sheetName val="EQP"/>
      <sheetName val="EQUIPO"/>
      <sheetName val="Poliza"/>
      <sheetName val="Anexo 1"/>
      <sheetName val="Anexo 2"/>
      <sheetName val="FRENTES"/>
      <sheetName val="Hoja2"/>
      <sheetName val="RESUMEN CUENTAS"/>
      <sheetName val="10,40_GEOMENBRANA HR50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odelo"/>
      <sheetName val="precios"/>
      <sheetName val="LISTA"/>
      <sheetName val="Programacion"/>
      <sheetName val="PUC"/>
      <sheetName val="PAGOS"/>
      <sheetName val="Flujo Caja"/>
      <sheetName val="TOTALES"/>
      <sheetName val="PE2_DESCARGADERO"/>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4"/>
      <sheetName val="23"/>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TARIFAS"/>
      <sheetName val="PR_ANTISOL"/>
      <sheetName val="1,3_LOC Y REPL"/>
      <sheetName val="2,1_DESMONTE Y LIMPIEZA"/>
      <sheetName val="3,3_EXC-ROCA"/>
      <sheetName val="5,1_CRUDO DE RIO 6&quot;"/>
      <sheetName val="5,2_AFIRMADO"/>
      <sheetName val="5,3_SUBBASE"/>
      <sheetName val="5,4_BASE"/>
      <sheetName val="5,5_ARENA"/>
      <sheetName val="5,6_SUELO-CEMENTO"/>
      <sheetName val="6,3_MURO-LADRILLO"/>
      <sheetName val="6,6_ACELERANTE"/>
      <sheetName val="6,8_GAVIONES"/>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IU"/>
      <sheetName val="SALARIO"/>
      <sheetName val="EQP"/>
      <sheetName val="EQUIPO"/>
      <sheetName val="Poliza"/>
      <sheetName val="Anexo 1"/>
      <sheetName val="Anexo 2"/>
      <sheetName val="FRENTES"/>
      <sheetName val="Hoja2"/>
      <sheetName val="RESUMEN CUENTAS"/>
      <sheetName val="10,40_GEOMENBRANA HR50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odelo"/>
      <sheetName val="precios"/>
      <sheetName val="Hoja1"/>
      <sheetName val="LISTA"/>
      <sheetName val="Programacion"/>
      <sheetName val="prog.loc+via"/>
      <sheetName val="Prog Locac"/>
      <sheetName val="Prog Vía acc"/>
      <sheetName val="Cuadro1"/>
      <sheetName val="Hoja2"/>
      <sheetName val="VIA PRADO"/>
      <sheetName val="CUADRO  (5)"/>
      <sheetName val="Hoja5"/>
      <sheetName val="PUC"/>
      <sheetName val="PAGOS"/>
      <sheetName val="F.C. NEXEN"/>
      <sheetName val="Flujo Caja"/>
      <sheetName val="PROG.UTIL.EQP"/>
      <sheetName val="prog util M.O"/>
      <sheetName val="TOTALES"/>
      <sheetName val="1"/>
      <sheetName val="2"/>
      <sheetName val="3"/>
      <sheetName val="5"/>
      <sheetName val="4"/>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SALARIO"/>
      <sheetName val="AIU"/>
      <sheetName val="Hoja3"/>
      <sheetName val="EQUIPO"/>
      <sheetName val="Poliza"/>
      <sheetName val="Anexo 1"/>
      <sheetName val="Anexo 2"/>
      <sheetName val="FOR.5"/>
      <sheetName val="ANEXO C"/>
      <sheetName val="Hoja4"/>
      <sheetName val="CUADRO 3"/>
      <sheetName val="6.7 comercial"/>
      <sheetName val="MAQ-VICPAR"/>
      <sheetName val="RESUMEN CUENTA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5M"/>
      <sheetName val="CRONOGRAMA 4M "/>
      <sheetName val="Hoja1"/>
      <sheetName val="Hoja2"/>
      <sheetName val="Hoja3"/>
      <sheetName val="Cronograma"/>
    </sheetNames>
    <definedNames>
      <definedName name="ERR"/>
    </defined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sheetName val="CUNETAS "/>
      <sheetName val="CERRAMIENTOS"/>
      <sheetName val="Zanja de coronacion"/>
      <sheetName val="Descoles en sacos S-C"/>
      <sheetName val="Barreras en sacos de S-C"/>
      <sheetName val="Carcavas via de acceso"/>
      <sheetName val="Demoliciones"/>
      <sheetName val="Gaviones"/>
      <sheetName val="Rellenos"/>
      <sheetName val="Cargue"/>
      <sheetName val="Trinchos"/>
      <sheetName val="Bioman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 gral"/>
      <sheetName val="Diseño Chequeo LETRAS qmh Per"/>
      <sheetName val="Diseño LETRAS"/>
      <sheetName val="CANTIDADES"/>
      <sheetName val="PRESUPUESTO NUEVO"/>
      <sheetName val="PRESUPUESTO OPTIMIZACIÓN"/>
      <sheetName val="RESUMEN"/>
      <sheetName val="APU"/>
      <sheetName val="CANTIDADES 170 mill"/>
      <sheetName val="170 mill."/>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odelo"/>
      <sheetName val="precios"/>
      <sheetName val="LISTA"/>
      <sheetName val="Programacion"/>
      <sheetName val="PUC"/>
      <sheetName val="PAGOS"/>
      <sheetName val="Flujo Caja"/>
      <sheetName val="TOTALES"/>
      <sheetName val="PE_FAC-PARQUEADERO"/>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TARIFAS"/>
      <sheetName val="PR_ANTISOL"/>
      <sheetName val="1,3_LOC Y REPL"/>
      <sheetName val="2,1_DESMONTE Y LIMPIEZA"/>
      <sheetName val="3,3_EXC-ROCA"/>
      <sheetName val="5,1_CRUDO DE RIO 6&quot;"/>
      <sheetName val="5,2_AFIRMADO"/>
      <sheetName val="5,3_SUBBASE"/>
      <sheetName val="5,4_BASE"/>
      <sheetName val="5,5_ARENA"/>
      <sheetName val="5,6_SUELO-CEMENTO"/>
      <sheetName val="6,3_MURO-LADRILLO"/>
      <sheetName val="6,6_ACELERANTE"/>
      <sheetName val="6,8_GAVIONES"/>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IU"/>
      <sheetName val="SALARIO"/>
      <sheetName val="EQP"/>
      <sheetName val="EQUIPO"/>
      <sheetName val="Poliza"/>
      <sheetName val="Anexo 1"/>
      <sheetName val="Anexo 2"/>
      <sheetName val="FRENTES"/>
      <sheetName val="Hoja2"/>
      <sheetName val="RESUMEN CUENTAS"/>
      <sheetName val="10,40_GEOMENBRANA HR50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odelo"/>
      <sheetName val="precios"/>
      <sheetName val="LISTA"/>
      <sheetName val="Programacion"/>
      <sheetName val="LOCATION"/>
      <sheetName val="NEW ROAD"/>
      <sheetName val="Realineamiento"/>
      <sheetName val="Rectificación K1+500"/>
      <sheetName val="BRIDGE"/>
      <sheetName val="BRID-LOC"/>
      <sheetName val="COY-BRID"/>
      <sheetName val="ABANDON"/>
      <sheetName val="SUMMARY"/>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AIU"/>
      <sheetName val="SALARIO"/>
      <sheetName val="RESUMEN CUENTAS"/>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odelo"/>
      <sheetName val="LISTA"/>
      <sheetName val="Programacion"/>
      <sheetName val="PUC"/>
      <sheetName val="PAGOS"/>
      <sheetName val="F.C. NEXEN"/>
      <sheetName val="Flujo Caja"/>
      <sheetName val="LOCATION"/>
      <sheetName val="NEW ROAD"/>
      <sheetName val="Realineamiento"/>
      <sheetName val="Rectificación K1+500"/>
      <sheetName val="BRIDGE"/>
      <sheetName val="BRID-LOC"/>
      <sheetName val="COY-BRID"/>
      <sheetName val="ABANDON"/>
      <sheetName val="SUMMARY"/>
      <sheetName val="PROG.UTIL.EQP"/>
      <sheetName val="prog util M.O"/>
      <sheetName val="TOTALE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precios"/>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AIU"/>
      <sheetName val="SALARIO"/>
      <sheetName val="EQUIPO"/>
      <sheetName val="Poliza"/>
      <sheetName val="Anexo 1"/>
      <sheetName val="FOR.5"/>
      <sheetName val="ANEXO C"/>
      <sheetName val="Hoja4"/>
      <sheetName val="CUADRO 3"/>
      <sheetName val="6.7 comercial"/>
      <sheetName val="MAQ-VICPAR"/>
      <sheetName val="RESUMEN CUENTA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odelo"/>
      <sheetName val="precios"/>
      <sheetName val="LISTA"/>
      <sheetName val="Programacion"/>
      <sheetName val="PUC"/>
      <sheetName val="PAGOS"/>
      <sheetName val="Flujo Caja"/>
      <sheetName val="TOTALES"/>
      <sheetName val="PE_FAC-DESCARGADERO"/>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TARIFAS"/>
      <sheetName val="PR_ANTISOL"/>
      <sheetName val="1,3_LOC Y REPL"/>
      <sheetName val="2,1_DESMONTE Y LIMPIEZA"/>
      <sheetName val="3,3_EXC-ROCA"/>
      <sheetName val="5,1_CRUDO DE RIO 6&quot;"/>
      <sheetName val="5,2_AFIRMADO"/>
      <sheetName val="5,3_SUBBASE"/>
      <sheetName val="5,4_BASE"/>
      <sheetName val="5,5_ARENA"/>
      <sheetName val="5,6_SUELO-CEMENTO"/>
      <sheetName val="6,3_MURO-LADRILLO"/>
      <sheetName val="6,6_ACELERANTE"/>
      <sheetName val="6,8_GAVIONES"/>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IU"/>
      <sheetName val="SALARIO"/>
      <sheetName val="EQP"/>
      <sheetName val="EQUIPO"/>
      <sheetName val="Poliza"/>
      <sheetName val="Anexo 1"/>
      <sheetName val="Anexo 2"/>
      <sheetName val="FRENTES"/>
      <sheetName val="Hoja2"/>
      <sheetName val="RESUMEN CUENTAS"/>
      <sheetName val="10,40_GEOMENBRANA HR50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odelo"/>
      <sheetName val="precios"/>
      <sheetName val="LISTA"/>
      <sheetName val="Programacion"/>
      <sheetName val="PUC"/>
      <sheetName val="PAGOS"/>
      <sheetName val="Flujo Caja"/>
      <sheetName val="TOTALES"/>
      <sheetName val="PE_FAC-DESCARGADERO"/>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TARIFAS"/>
      <sheetName val="PR_ANTISOL"/>
      <sheetName val="1,3_LOC Y REPL"/>
      <sheetName val="2,1_DESMONTE Y LIMPIEZA"/>
      <sheetName val="3,3_EXC-ROCA"/>
      <sheetName val="5,1_CRUDO DE RIO 6&quot;"/>
      <sheetName val="5,2_AFIRMADO"/>
      <sheetName val="5,3_SUBBASE"/>
      <sheetName val="5,4_BASE"/>
      <sheetName val="5,5_ARENA"/>
      <sheetName val="5,6_SUELO-CEMENTO"/>
      <sheetName val="6,3_MURO-LADRILLO"/>
      <sheetName val="6,6_ACELERANTE"/>
      <sheetName val="6,8_GAVIONES"/>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IU"/>
      <sheetName val="SALARIO"/>
      <sheetName val="EQP"/>
      <sheetName val="EQUIPO"/>
      <sheetName val="Poliza"/>
      <sheetName val="Anexo 1"/>
      <sheetName val="Anexo 2"/>
      <sheetName val="FRENTES"/>
      <sheetName val="Hoja2"/>
      <sheetName val="RESUMEN CUENTAS"/>
      <sheetName val="10,40_GEOMENBRANA HR50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foros"/>
      <sheetName val="Caudales"/>
      <sheetName val="Estructura"/>
      <sheetName val="Hoja2"/>
      <sheetName val="OPS&amp;OMS"/>
      <sheetName val="Diseño 2"/>
      <sheetName val="Diseño 3"/>
      <sheetName val="Hoja1"/>
      <sheetName val="Tesis"/>
    </sheetNames>
    <sheetDataSet>
      <sheetData sheetId="0" refreshError="1"/>
      <sheetData sheetId="1" refreshError="1"/>
      <sheetData sheetId="2" refreshError="1"/>
      <sheetData sheetId="3" refreshError="1"/>
      <sheetData sheetId="4"/>
      <sheetData sheetId="5" refreshError="1"/>
      <sheetData sheetId="6" refreshError="1"/>
      <sheetData sheetId="7" refreshError="1"/>
      <sheetData sheetId="8"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STRSUMM0"/>
      <sheetName val="CURVA S"/>
      <sheetName val="mto.electr."/>
      <sheetName val="Tabla5"/>
      <sheetName val="Com-MEC"/>
      <sheetName val="Curva &quot;S&quot; General"/>
      <sheetName val="steel"/>
      <sheetName val="1. MODELO 60KB"/>
      <sheetName val="civ_roma"/>
      <sheetName val="EQUIPOS"/>
      <sheetName val="M.O."/>
      <sheetName val="MATERIALES"/>
      <sheetName val="MAQUINARIA"/>
      <sheetName val="calculation"/>
      <sheetName val="MOD-DEV.XLS"/>
      <sheetName val="CURVA_S"/>
      <sheetName val="mto_electr_"/>
      <sheetName val="Curva_&quot;S&quot;_General"/>
      <sheetName val="1__MODELO_60KB"/>
      <sheetName val="CURVA_S1"/>
      <sheetName val="mto_electr_1"/>
      <sheetName val="Curva_&quot;S&quot;_General1"/>
      <sheetName val="1__MODELO_60KB1"/>
      <sheetName val="data"/>
      <sheetName val="LISTA DE LAS MACROS "/>
      <sheetName val="Proforma Guia"/>
      <sheetName val="API93"/>
      <sheetName val="RES GASOL"/>
      <sheetName val="POZOS"/>
      <sheetName val="M_O_"/>
      <sheetName val="SABANA"/>
      <sheetName val="RESUMEN"/>
      <sheetName val="BHA"/>
      <sheetName val="PDM RUN"/>
      <sheetName val="EQUIPOS CIVILES"/>
      <sheetName val="BDD Operadores"/>
      <sheetName val="Hoja6"/>
      <sheetName val="Suministros"/>
      <sheetName val="Recursos HH"/>
      <sheetName val="Recursos HE"/>
      <sheetName val="Transporte"/>
      <sheetName val="MI"/>
      <sheetName val="DATOS"/>
      <sheetName val="Data Tables"/>
      <sheetName val="Company"/>
      <sheetName val="Pilares e iniciativas"/>
      <sheetName val="Datos_P"/>
      <sheetName val="cuentas"/>
      <sheetName val="Wind Loads"/>
      <sheetName val="Tablas"/>
      <sheetName val="Fab. 15"/>
      <sheetName val="Comparativa"/>
      <sheetName val="resoc"/>
      <sheetName val="Datos-No imprimir"/>
      <sheetName val="Reaj. (CHAL.)"/>
      <sheetName val="Flota"/>
      <sheetName val="59y22%"/>
      <sheetName val="SC"/>
      <sheetName val="Civil"/>
      <sheetName val="A_A310"/>
      <sheetName val="A_G105"/>
      <sheetName val="A_G200"/>
      <sheetName val="PS P-514"/>
      <sheetName val="E21"/>
      <sheetName val="main"/>
      <sheetName val="Tabla"/>
      <sheetName val="Sheet1"/>
      <sheetName val="rencst0599"/>
      <sheetName val="Curva S Llanos"/>
      <sheetName val="Page 2"/>
      <sheetName val="Tables"/>
      <sheetName val="Heads"/>
      <sheetName val="Note"/>
      <sheetName val="Curves"/>
      <sheetName val="Dbase"/>
      <sheetName val="Títulos"/>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sheetData sheetId="22"/>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sheetData sheetId="37"/>
      <sheetData sheetId="38" refreshError="1"/>
      <sheetData sheetId="39"/>
      <sheetData sheetId="40"/>
      <sheetData sheetId="4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odelo"/>
      <sheetName val="precios"/>
      <sheetName val="LISTA"/>
      <sheetName val="Programacion"/>
      <sheetName val="PUC"/>
      <sheetName val="PAGOS"/>
      <sheetName val="Flujo Caja"/>
      <sheetName val="TOTALE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AIU"/>
      <sheetName val="SALARIO"/>
      <sheetName val="EQP"/>
      <sheetName val="EQUIPO"/>
      <sheetName val="Poliza Aprox"/>
      <sheetName val="Poliza"/>
      <sheetName val="MAQUINARIA"/>
      <sheetName val="PRESUPUESTO"/>
      <sheetName val="RESUMEN CUENTA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sheetName val="ORGANIGRAMA"/>
      <sheetName val="FLUJO DE FONDOS"/>
      <sheetName val="CRONOGRAMA"/>
      <sheetName val="INSUMOS"/>
      <sheetName val="A.E.B"/>
      <sheetName val="PRESUPUESTO"/>
      <sheetName val="A.P.U (3)"/>
      <sheetName val="A.P.U (2)"/>
      <sheetName val="P.S"/>
      <sheetName val="A.I.U"/>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3yr Cash Flow - Projected"/>
      <sheetName val="3yr Cash Flow - Capex Control"/>
      <sheetName val="3yr Cash Flow - 2007 Budget"/>
      <sheetName val="Preliminary 2007 Capex Bud v39"/>
      <sheetName val="3yr Cash Flow - Models"/>
      <sheetName val="#REF"/>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U"/>
      <sheetName val="PU (2)"/>
      <sheetName val="RESUMEN"/>
      <sheetName val="PRECIOS"/>
      <sheetName val="fotos"/>
    </sheetNames>
    <sheetDataSet>
      <sheetData sheetId="0"/>
      <sheetData sheetId="1">
        <row r="10">
          <cell r="F10" t="str">
            <v>ITEM: Terraplenes (con material proveniente de corte)</v>
          </cell>
        </row>
      </sheetData>
      <sheetData sheetId="2"/>
      <sheetData sheetId="3"/>
      <sheetData sheetId="4"/>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RIA SUR 11"/>
      <sheetName val="RESUMEN LINEA"/>
      <sheetName val="GRAFICA-SEMANAL"/>
      <sheetName val="INFO SEMANA 5"/>
      <sheetName val="PESOS"/>
      <sheetName val="Hoja1"/>
      <sheetName val="Hoja2"/>
      <sheetName val="Hoja3"/>
    </sheetNames>
    <sheetDataSet>
      <sheetData sheetId="0"/>
      <sheetData sheetId="1"/>
      <sheetData sheetId="2"/>
      <sheetData sheetId="3"/>
      <sheetData sheetId="4"/>
      <sheetData sheetId="5"/>
      <sheetData sheetId="6"/>
      <sheetData sheetId="7"/>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Escritorio\amv 2011\a  aaInfo"/>
      <sheetName val="\Users\avargase\AppData\Local\M"/>
      <sheetName val="Res-Accide-10"/>
      <sheetName val="\A\a  aaInformación GRUPO 4\A M"/>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Users\cmeza\Documents\INVIAS\D"/>
      <sheetName val="\Documents and Settings\jviteri"/>
      <sheetName val="\\Giovanni\administracion vial\"/>
      <sheetName val="\MONTO AGOTABLE 2010\a  aaInfor"/>
      <sheetName val="[aCCIDENTES DE 1995 - 1996.xls]"/>
      <sheetName val="\AMV _ no borrar\PRESUPUESTOS\a"/>
      <sheetName val="\I\AMV _ no borrar\PRESUPUESTOS"/>
      <sheetName val="\G\I\AMV _ no borrar\PRESUPUEST"/>
      <sheetName val="\G\A\a  aaInformación GRUPO 4\A"/>
      <sheetName val="Lista obra"/>
      <sheetName val="\Users\Administrador\Desktop\A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REF"/>
      <sheetName val="PR 1"/>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Users\HP\AppData\Local\Microso"/>
      <sheetName val="SEGUIM Y REPROG MES 1 (2)"/>
      <sheetName val="_a  aaInformación GRUPO 4_A MIn"/>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LISTADO "/>
      <sheetName val="M.O."/>
      <sheetName val=" ACTA FINAL + MODIFICATORIA "/>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EQUIPOS"/>
      <sheetName val="MANO DE OBRA"/>
      <sheetName val="TRANSPORTE"/>
      <sheetName val="_aCCIDENTES_DE_1995___1996_xl_4"/>
      <sheetName val="//ccefici"/>
      <sheetName val="//d.docs.live.net/a  aaInformac"/>
      <sheetName val="_aCCIDENTES_DE_1995___1996_xl_3"/>
      <sheetName val="_aCCIDENTES_DE_1995___1996_xl_2"/>
      <sheetName val="HISTORICOS FUEL OIL EXP"/>
      <sheetName val="ACTA No.1 "/>
      <sheetName val="_aCCIDENTES_DE_1995___1996_xl_5"/>
      <sheetName val="Hoja2"/>
      <sheetName val="CANT OBRA"/>
      <sheetName val="_aCCIDENTES_DE_1995___1996_xl_6"/>
      <sheetName val="_aCCIDENTES_DE_1995___1996_xl_8"/>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3"/>
      <sheetName val="_aCCIDENTES_DE_1995___1996_xl_7"/>
      <sheetName val="MATERIAL"/>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INDICE"/>
      <sheetName val="\Users\rosalym\Desktop\BALANCE "/>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_aCCIDENTES_DE_1995___1996_x_11"/>
      <sheetName val="_aCCIDENTES_DE_1995___1996_xl_9"/>
      <sheetName val="_aCCIDENTES_DE_1995___1996_x_10"/>
      <sheetName val="aactividad"/>
      <sheetName val="G.G"/>
      <sheetName val="_aCCIDENTES_DE_1995___1996_x_14"/>
      <sheetName val="_aCCIDENTES_DE_1995___1996_x_12"/>
      <sheetName val="_aCCIDENTES_DE_1995___1996_x_13"/>
      <sheetName val="Base_Muestras"/>
      <sheetName val="Formulario_N°_4"/>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ESTADO VÍA-CRIT.TECNICO"/>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Nuevos APU Córdoba\a  aaInform"/>
      <sheetName val="\E\Nuevos APU Córdoba\a  aaInfo"/>
      <sheetName val="\Users\JoseGabriel\Documents\Mi"/>
      <sheetName val="\Users\ANDRES FELIPE MUÑOZ\Down"/>
      <sheetName val="MAT"/>
      <sheetName val="HER"/>
      <sheetName val="PER"/>
      <sheetName val="TRANS"/>
      <sheetName val="_aCCIDENTES_DE_1995___1996_x_16"/>
      <sheetName val="_aCCIDENTES_DE_1995___1996_x_15"/>
      <sheetName val="_aCCIDENTES_DE_1995___1996_x_17"/>
      <sheetName val="_aCCIDENTES_DE_1995___1996_x_21"/>
      <sheetName val="_aCCIDENTES_DE_1995___1996_x_18"/>
      <sheetName val="_aCCIDENTES_DE_1995___1996_x_19"/>
      <sheetName val="_aCCIDENTES_DE_1995___1996_x_20"/>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4"/>
      <sheetName val="INT 17"/>
      <sheetName val="INT 18"/>
      <sheetName val="\\Giovanni\administracion_vial\"/>
      <sheetName val="\MONTO_AGOTABLE_2010\a__aaInfor"/>
      <sheetName val="\AMV___no_borrar\PRESUPUESTOS\a"/>
      <sheetName val="\I\AMV___no_borrar\PRESUPUESTOS"/>
      <sheetName val="\G\I\AMV___no_borrar\PRESUPUEST"/>
      <sheetName val="\A\a__aaInformación_GRUPO_4\A_M"/>
      <sheetName val="\G\A\a__aaInformación_GRUPO_4\A"/>
      <sheetName val="\I\A\a__aaInformación_GRUPO_4\A"/>
      <sheetName val="\K\a__aaInformación_GRUPO_4\A_M"/>
      <sheetName val="\I\K\a__aaInformación_GRUPO_4\A"/>
      <sheetName val="\H\a__aaInformación_GRUPO_4\A_M"/>
      <sheetName val="\I\H\a__aaInformación_GRUPO_4\A"/>
      <sheetName val="\\INTERVIALNUBE\Documents_and_S"/>
      <sheetName val="[aCCIDENTES_DE_1995_-_1996_xls]"/>
      <sheetName val="\\Escritorio\amv_2011\a__aaInfo"/>
      <sheetName val="Lista_obra"/>
      <sheetName val="\Documents_and_Settings\Pedro_"/>
      <sheetName val="\Documents_and_Settings\jviteri"/>
      <sheetName val="\\Sistemas_serv1\xx\Documents_a"/>
      <sheetName val="\Mini_HP_Enero_2015\Proyectos_i"/>
      <sheetName val="\Volumes\USB_PIOLIN\Escritorio\"/>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PR_1"/>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_a__aaInformación_GRUPO_4_A_MIn"/>
      <sheetName val="Hoja1_(2)"/>
      <sheetName val="Hoja1_(3)"/>
      <sheetName val="Base_Muestras1"/>
      <sheetName val="Formulario_N°_41"/>
      <sheetName val="\\Giovanni\administracion_vial1"/>
      <sheetName val="\MONTO_AGOTABLE_2010\a__aaInfo1"/>
      <sheetName val="\AMV___no_borrar\PRESUPUESTOS\1"/>
      <sheetName val="\I\AMV___no_borrar\PRESUPUESTO1"/>
      <sheetName val="\G\I\AMV___no_borrar\PRESUPUES1"/>
      <sheetName val="\A\a__aaInformación_GRUPO_4\A_1"/>
      <sheetName val="\G\A\a__aaInformación_GRUPO_4\1"/>
      <sheetName val="\I\A\a__aaInformación_GRUPO_4\1"/>
      <sheetName val="\K\a__aaInformación_GRUPO_4\A_1"/>
      <sheetName val="\I\K\a__aaInformación_GRUPO_4\1"/>
      <sheetName val="\H\a__aaInformación_GRUPO_4\A_1"/>
      <sheetName val="\I\H\a__aaInformación_GRUPO_4\1"/>
      <sheetName val="\\INTERVIALNUBE\Documents_and_1"/>
      <sheetName val="[aCCIDENTES_DE_1995_-_1996_xls1"/>
      <sheetName val="\\Escritorio\amv_2011\a__aaInf1"/>
      <sheetName val="Lista_obra1"/>
      <sheetName val="\Documents_and_Settings\Pedro_1"/>
      <sheetName val="\Documents_and_Settings\jviter1"/>
      <sheetName val="\\Sistemas_serv1\xx\Documents_1"/>
      <sheetName val="\Mini_HP_Enero_2015\Proyectos_1"/>
      <sheetName val="\Volumes\USB_PIOLIN\Escritorio1"/>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PR_1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Users\USUARIO\Downloads\a__aa1"/>
      <sheetName val="SEGUIM_Y_REPROG_MES_1_(2)1"/>
      <sheetName val="Conceptos_básicos1"/>
      <sheetName val="Introducción_a_las_funciones1"/>
      <sheetName val="MIN_y_MAX1"/>
      <sheetName val="Fecha_y_hora1"/>
      <sheetName val="Unir_texto_y_números1"/>
      <sheetName val="Instrucciones_SI1"/>
      <sheetName val="Funciones_condicionales1"/>
      <sheetName val="Asistente_para_funciones1"/>
      <sheetName val="Errores_de_fórmula1"/>
      <sheetName val="Obtener_más_información1"/>
      <sheetName val="_a__aaInformación_GRUPO_4_A_MI1"/>
      <sheetName val="Hoja1_(2)1"/>
      <sheetName val="Hoja1_(3)1"/>
      <sheetName val="Base_Muestras2"/>
      <sheetName val="Formulario_N°_42"/>
      <sheetName val="[aCCIDENTES_DE_1995_-_1996_xls2"/>
      <sheetName val="\\Escritorio\amv_2011\a__aaInf2"/>
      <sheetName val="\\Giovanni\administracion_vial2"/>
      <sheetName val="\MONTO_AGOTABLE_2010\a__aaInfo2"/>
      <sheetName val="\AMV___no_borrar\PRESUPUESTOS\2"/>
      <sheetName val="\I\AMV___no_borrar\PRESUPUESTO2"/>
      <sheetName val="\G\I\AMV___no_borrar\PRESUPUES2"/>
      <sheetName val="\A\a__aaInformación_GRUPO_4\A_2"/>
      <sheetName val="\G\A\a__aaInformación_GRUPO_4\2"/>
      <sheetName val="\I\A\a__aaInformación_GRUPO_4\2"/>
      <sheetName val="\K\a__aaInformación_GRUPO_4\A_2"/>
      <sheetName val="\I\K\a__aaInformación_GRUPO_4\2"/>
      <sheetName val="\H\a__aaInformación_GRUPO_4\A_2"/>
      <sheetName val="\I\H\a__aaInformación_GRUPO_4\2"/>
      <sheetName val="\\INTERVIALNUBE\Documents_and_2"/>
      <sheetName val="\Documents_and_Settings\Pedro_2"/>
      <sheetName val="\Documents_and_Settings\jviter2"/>
      <sheetName val="Conceptos_básicos2"/>
      <sheetName val="Introducción_a_las_funciones2"/>
      <sheetName val="MIN_y_MAX2"/>
      <sheetName val="Fecha_y_hora2"/>
      <sheetName val="Unir_texto_y_números2"/>
      <sheetName val="Instrucciones_SI2"/>
      <sheetName val="Funciones_condicionales2"/>
      <sheetName val="Asistente_para_funciones2"/>
      <sheetName val="Errores_de_fórmula2"/>
      <sheetName val="Obtener_más_información2"/>
      <sheetName val="\Mini_HP_Enero_2015\Proyectos_2"/>
      <sheetName val="\Volumes\USB_PIOLIN\Escritorio2"/>
      <sheetName val="Lista_obra2"/>
      <sheetName val="\\Sistemas_serv1\xx\Documents_2"/>
      <sheetName val="PR_1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CONCRETO_DE_LIMPIEZA2"/>
      <sheetName val="VIGA_DE_CIMIENTO2"/>
      <sheetName val="VIGA_AEREA2"/>
      <sheetName val="CERCHAS_CELOSIA2"/>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Users\USUARIO\Downloads\a__aa2"/>
      <sheetName val="Hoja1_(2)2"/>
      <sheetName val="Hoja1_(3)2"/>
      <sheetName val="_a__aaInformación_GRUPO_4_A_MI2"/>
      <sheetName val="SEGUIM_Y_REPROG_MES_1_(2)2"/>
      <sheetName val="AC2-AG96"/>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sheetData sheetId="69"/>
      <sheetData sheetId="70"/>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refreshError="1"/>
      <sheetData sheetId="259" refreshError="1"/>
      <sheetData sheetId="260" refreshError="1"/>
      <sheetData sheetId="261" refreshError="1"/>
      <sheetData sheetId="262" refreshError="1"/>
      <sheetData sheetId="263" refreshError="1"/>
      <sheetData sheetId="264"/>
      <sheetData sheetId="265"/>
      <sheetData sheetId="266"/>
      <sheetData sheetId="267"/>
      <sheetData sheetId="268"/>
      <sheetData sheetId="269"/>
      <sheetData sheetId="270"/>
      <sheetData sheetId="271"/>
      <sheetData sheetId="272"/>
      <sheetData sheetId="273" refreshError="1"/>
      <sheetData sheetId="274" refreshError="1"/>
      <sheetData sheetId="275"/>
      <sheetData sheetId="276" refreshError="1"/>
      <sheetData sheetId="277"/>
      <sheetData sheetId="278" refreshError="1"/>
      <sheetData sheetId="279" refreshError="1"/>
      <sheetData sheetId="280" refreshError="1"/>
      <sheetData sheetId="281" refreshError="1"/>
      <sheetData sheetId="282" refreshError="1"/>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refreshError="1"/>
      <sheetData sheetId="349" refreshError="1"/>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sheetData sheetId="399" refreshError="1"/>
      <sheetData sheetId="400"/>
      <sheetData sheetId="401" refreshError="1"/>
      <sheetData sheetId="402" refreshError="1"/>
      <sheetData sheetId="403" refreshError="1"/>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refreshError="1"/>
      <sheetData sheetId="418" refreshError="1"/>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refreshError="1"/>
      <sheetData sheetId="482" refreshError="1"/>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refreshError="1"/>
      <sheetData sheetId="610" refreshError="1"/>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DO "/>
      <sheetName val="Apu Basicos"/>
      <sheetName val="M.O."/>
      <sheetName val="RESUMEN"/>
      <sheetName val="AULAS ESCOLARES"/>
      <sheetName val="4 AULAS ESCOLARES, BAÑOS COM   "/>
      <sheetName val="APU"/>
      <sheetName val="PTO BAÑO"/>
      <sheetName val="Costos Ind. (2)"/>
    </sheetNames>
    <sheetDataSet>
      <sheetData sheetId="0"/>
      <sheetData sheetId="1"/>
      <sheetData sheetId="2"/>
      <sheetData sheetId="3"/>
      <sheetData sheetId="4"/>
      <sheetData sheetId="5"/>
      <sheetData sheetId="6"/>
      <sheetData sheetId="7"/>
      <sheetData sheetId="8"/>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CIOS"/>
    </sheetNames>
    <sheetDataSet>
      <sheetData sheetId="0"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
      <sheetName val="N.COSPIQUE"/>
      <sheetName val="ECOP 110 kV"/>
      <sheetName val="ECOP 13.8 kV "/>
      <sheetName val="L SUBT 110"/>
      <sheetName val="RESUMEN"/>
    </sheetNames>
    <sheetDataSet>
      <sheetData sheetId="0"/>
      <sheetData sheetId="1" refreshError="1"/>
      <sheetData sheetId="2" refreshError="1"/>
      <sheetData sheetId="3" refreshError="1"/>
      <sheetData sheetId="4" refreshError="1"/>
      <sheetData sheetId="5"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NSA"/>
      <sheetName val="COMENTAR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DO "/>
      <sheetName val="Apu Basicos"/>
      <sheetName val="M.O."/>
      <sheetName val="Presupuesto"/>
      <sheetName val="CERRAMIENTO MORINDO"/>
      <sheetName val="APU"/>
      <sheetName val="avance de obra"/>
      <sheetName val="Costos Ind. (2)"/>
    </sheetNames>
    <sheetDataSet>
      <sheetData sheetId="0"/>
      <sheetData sheetId="1"/>
      <sheetData sheetId="2"/>
      <sheetData sheetId="3"/>
      <sheetData sheetId="4"/>
      <sheetData sheetId="5"/>
      <sheetData sheetId="6"/>
      <sheetData sheetId="7"/>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Mem Cant"/>
      <sheetName val="Mem Cant Elect"/>
      <sheetName val="FACTOR PRESTACIONAL"/>
      <sheetName val="ANALISIS DE AU"/>
      <sheetName val="F.M INTERVENTORIA"/>
      <sheetName val="INTERVENTORIA  "/>
      <sheetName val="APUs"/>
      <sheetName val="INSUMOS"/>
    </sheetNames>
    <sheetDataSet>
      <sheetData sheetId="0"/>
      <sheetData sheetId="1"/>
      <sheetData sheetId="2"/>
      <sheetData sheetId="3"/>
      <sheetData sheetId="4"/>
      <sheetData sheetId="5"/>
      <sheetData sheetId="6"/>
      <sheetData sheetId="7"/>
      <sheetData sheetId="8"/>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DE CONTENIDO"/>
      <sheetName val="GENERALIDADES"/>
      <sheetName val="CUMPLIMIENTO"/>
      <sheetName val="EST.RED"/>
      <sheetName val="SEMAFORO"/>
      <sheetName val="Comp. TORTAS "/>
      <sheetName val="CRITE. TECN."/>
      <sheetName val="MAPA EST RED"/>
      <sheetName val="NECESIDAD VIA"/>
      <sheetName val="Necesidades cr."/>
      <sheetName val="CANTID.Y COSTOS NEC."/>
      <sheetName val="SITIOS CRITICOS"/>
      <sheetName val="EMERG."/>
      <sheetName val="PUENTES"/>
      <sheetName val="PRIOR-PTES"/>
      <sheetName val="PONTONES"/>
      <sheetName val="señal v"/>
      <sheetName val="señal H"/>
      <sheetName val="Accidentalidad"/>
      <sheetName val="Mapa- Acci."/>
      <sheetName val="DEFENSA VIAS"/>
      <sheetName val="SEGUIMIENTO"/>
      <sheetName val="CUANTI AMV"/>
      <sheetName val="CUALI AMV"/>
      <sheetName val="CUANTI MICRO"/>
      <sheetName val="CUALI MICRO"/>
      <sheetName val="COMENTAR.GLES"/>
      <sheetName val="RES.FO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eneralidades"/>
      <sheetName val="Evaluac. Rmendtos"/>
      <sheetName val="INDICMICROEMP"/>
      <sheetName val="PUENTES"/>
      <sheetName val="CONTRATEJEC."/>
      <sheetName val="INF. EMERGENCIAS"/>
      <sheetName val="NECESID. VIA"/>
      <sheetName val="CALC. CANTIDADES"/>
      <sheetName val="CUADRO SEGUIMIENTO"/>
      <sheetName val="ACCIDENTALIDAD"/>
      <sheetName val="ESTADO GENERAL"/>
      <sheetName val="TORTAS VIAS"/>
      <sheetName val="COMENTARIOS"/>
      <sheetName val="ANEXO FOTOGR."/>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ITEMS"/>
      <sheetName val="precios-básicos2002"/>
      <sheetName val="UNITARIO"/>
      <sheetName val="Hoja3"/>
      <sheetName val="RESUMEN"/>
      <sheetName val="lecho rio"/>
      <sheetName val="ESTADO RED"/>
      <sheetName val="INDICMICROEMP"/>
    </sheetNames>
    <sheetDataSet>
      <sheetData sheetId="0" refreshError="1">
        <row r="9">
          <cell r="A9" t="str">
            <v>Zipaquirá - Ubaté, Briceño - Chocontá, Briceño - "T" de Nemocón, Sisga - Brisas, Chocontá - Guateque</v>
          </cell>
        </row>
        <row r="16">
          <cell r="B16">
            <v>0.18</v>
          </cell>
        </row>
      </sheetData>
      <sheetData sheetId="1" refreshError="1"/>
      <sheetData sheetId="2" refreshError="1">
        <row r="12">
          <cell r="C12" t="str">
            <v>Andamio tubular</v>
          </cell>
        </row>
        <row r="13">
          <cell r="C13" t="str">
            <v>Buldozer Tipo D-4 o equivalente</v>
          </cell>
        </row>
        <row r="14">
          <cell r="C14" t="str">
            <v>Buldozer Tipo D-6 o equivalente</v>
          </cell>
        </row>
        <row r="15">
          <cell r="C15" t="str">
            <v>Buldozer Tipo D-7 o equivalente</v>
          </cell>
        </row>
        <row r="16">
          <cell r="C16" t="str">
            <v>Camabaja</v>
          </cell>
        </row>
        <row r="17">
          <cell r="C17" t="str">
            <v>Camioneta tipo 300</v>
          </cell>
        </row>
        <row r="18">
          <cell r="C18" t="str">
            <v>Campero</v>
          </cell>
        </row>
        <row r="19">
          <cell r="C19" t="str">
            <v>Cargador tipo CAT 910 o equivalente</v>
          </cell>
        </row>
        <row r="20">
          <cell r="C20" t="str">
            <v>Cargador tipo CAT 920 o equivalente</v>
          </cell>
        </row>
        <row r="21">
          <cell r="C21" t="str">
            <v>Cargador tipo CAT 930 o equivalente</v>
          </cell>
        </row>
        <row r="22">
          <cell r="C22" t="str">
            <v>Cargador tipo CAT 950 o equivalente</v>
          </cell>
        </row>
        <row r="23">
          <cell r="C23" t="str">
            <v>Carrotanque de agua (1000 galones)</v>
          </cell>
        </row>
        <row r="24">
          <cell r="C24" t="str">
            <v>Compactador vibratorio autopropulsado Tipo Dyn-CA-15</v>
          </cell>
        </row>
        <row r="25">
          <cell r="C25" t="str">
            <v>Cilindro compactador tipo triciclo</v>
          </cell>
        </row>
        <row r="26">
          <cell r="C26" t="str">
            <v>Compactador manual vibratorio (rana)</v>
          </cell>
        </row>
        <row r="27">
          <cell r="C27" t="str">
            <v>Compresor (125 pies3) con martillos</v>
          </cell>
        </row>
        <row r="28">
          <cell r="C28" t="str">
            <v>Camión doble troque</v>
          </cell>
        </row>
        <row r="29">
          <cell r="C29" t="str">
            <v>Equipo de sand blasting (chorro de arena)</v>
          </cell>
        </row>
        <row r="30">
          <cell r="C30" t="str">
            <v>Equipo de oxycorte (acetileno)</v>
          </cell>
        </row>
        <row r="31">
          <cell r="C31" t="str">
            <v>Equipo de perforación</v>
          </cell>
        </row>
        <row r="32">
          <cell r="C32" t="str">
            <v>Equipo de topografía (tránsito y nivel)</v>
          </cell>
        </row>
        <row r="33">
          <cell r="C33" t="str">
            <v>Equipo para pintura</v>
          </cell>
        </row>
        <row r="34">
          <cell r="C34" t="str">
            <v>Escoba mecánica (Barredora)</v>
          </cell>
        </row>
        <row r="35">
          <cell r="C35" t="str">
            <v>Esparcidor de gravilla</v>
          </cell>
        </row>
        <row r="36">
          <cell r="C36" t="str">
            <v>Fresadora para pavimento</v>
          </cell>
        </row>
        <row r="37">
          <cell r="C37" t="str">
            <v>Guadaña mecánica</v>
          </cell>
        </row>
        <row r="38">
          <cell r="C38" t="str">
            <v>Irrigador de asfalto (1000 galones)</v>
          </cell>
        </row>
        <row r="39">
          <cell r="C39" t="str">
            <v>Mezcladora de concreto (1 bulto)</v>
          </cell>
        </row>
        <row r="40">
          <cell r="C40" t="str">
            <v>Motobomba de 3"</v>
          </cell>
        </row>
        <row r="41">
          <cell r="C41" t="str">
            <v>Motobomba de 4"</v>
          </cell>
        </row>
        <row r="42">
          <cell r="C42" t="str">
            <v>Motoniveladora Tipo CAT 120 o equivalente</v>
          </cell>
        </row>
        <row r="43">
          <cell r="C43" t="str">
            <v>Retroexcavadora sobre llanta Tipo JD 410 o equivalente</v>
          </cell>
        </row>
        <row r="44">
          <cell r="C44" t="str">
            <v>Retroexcavadora sobre oruga Tipo JD 690 o equivalente</v>
          </cell>
        </row>
        <row r="45">
          <cell r="C45" t="str">
            <v>Terminadora de asfalto (Finisher)</v>
          </cell>
        </row>
        <row r="46">
          <cell r="C46" t="str">
            <v>Trituradora</v>
          </cell>
        </row>
        <row r="47">
          <cell r="C47" t="str">
            <v>Vehículo delineador</v>
          </cell>
        </row>
        <row r="48">
          <cell r="C48" t="str">
            <v>Vibrador de concreto</v>
          </cell>
        </row>
        <row r="49">
          <cell r="C49" t="str">
            <v>Volqueta de 6 m3</v>
          </cell>
        </row>
        <row r="50">
          <cell r="C50" t="str">
            <v>Motosierra</v>
          </cell>
        </row>
        <row r="51">
          <cell r="C51" t="str">
            <v>Compactador neumático</v>
          </cell>
        </row>
        <row r="52">
          <cell r="C52" t="str">
            <v>Pavimentadora deslizante (para conctreto hidraúlico))</v>
          </cell>
        </row>
        <row r="53">
          <cell r="C53" t="str">
            <v>Cortadora (para pavimento)</v>
          </cell>
        </row>
        <row r="54">
          <cell r="C54" t="str">
            <v>Herramienta menor ( 5% de mano de obra )</v>
          </cell>
        </row>
        <row r="55">
          <cell r="C55" t="str">
            <v>Herramienta menor ( 10% de mano de obra )</v>
          </cell>
        </row>
        <row r="56">
          <cell r="C56" t="str">
            <v>Herramienta menor ( 15% de mano de obra )</v>
          </cell>
        </row>
      </sheetData>
      <sheetData sheetId="3" refreshError="1"/>
      <sheetData sheetId="4" refreshError="1"/>
      <sheetData sheetId="5" refreshError="1"/>
      <sheetData sheetId="6" refreshError="1"/>
      <sheetData sheetId="7" refreshError="1"/>
      <sheetData sheetId="8"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udget Book"/>
      <sheetName val="Budget 2009"/>
      <sheetName val="Pivot"/>
      <sheetName val="Hoja1"/>
      <sheetName val="2009 Jagua"/>
      <sheetName val="Carry Over Jagua"/>
      <sheetName val="M1-229- 2009"/>
      <sheetName val="M1-229-2010"/>
      <sheetName val="M1-229-2011"/>
      <sheetName val="M3-026-2009"/>
      <sheetName val="M3-026-2010"/>
      <sheetName val="M3-026-2011"/>
      <sheetName val="M2-312"/>
      <sheetName val="M2-313"/>
      <sheetName val="M2-314"/>
      <sheetName val="M2-315"/>
      <sheetName val="M2-110"/>
      <sheetName val="M2-162"/>
      <sheetName val="M2-165"/>
      <sheetName val="M2-169"/>
      <sheetName val="M2-180"/>
      <sheetName val="M2-203"/>
      <sheetName val="M2-219"/>
      <sheetName val="M2-280"/>
      <sheetName val="M2-281"/>
      <sheetName val="M2-282"/>
      <sheetName val="M2-283"/>
      <sheetName val="M2-284"/>
      <sheetName val="M2-285"/>
      <sheetName val="M2-286"/>
      <sheetName val="M2-287"/>
      <sheetName val="M2-288"/>
      <sheetName val="M2-289"/>
      <sheetName val="M2-290"/>
      <sheetName val="M2-291"/>
      <sheetName val="M2-292"/>
      <sheetName val="M2-293"/>
      <sheetName val="M2-294"/>
      <sheetName val="M2-295"/>
      <sheetName val="M2-296"/>
      <sheetName val="M2-297"/>
      <sheetName val="M2-298"/>
      <sheetName val="M2-299"/>
      <sheetName val="M2-300"/>
      <sheetName val="M2-301"/>
      <sheetName val="M2-302"/>
      <sheetName val="M2-303"/>
      <sheetName val="M2-304"/>
      <sheetName val="M2-305"/>
      <sheetName val="M2-306"/>
      <sheetName val="M2-307"/>
      <sheetName val="M2-308"/>
      <sheetName val="M2-309"/>
      <sheetName val="M2-310"/>
      <sheetName val="M2-311"/>
      <sheetName val="REF - Listas"/>
      <sheetName val="% aprobados"/>
      <sheetName val="M2-210"/>
      <sheetName val="M2-231"/>
      <sheetName val="Forecast"/>
    </sheetNames>
    <sheetDataSet>
      <sheetData sheetId="0" refreshError="1"/>
      <sheetData sheetId="1" refreshError="1"/>
      <sheetData sheetId="2" refreshError="1"/>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
      <sheetName val="CAP"/>
      <sheetName val="AIU"/>
      <sheetName val="MR"/>
      <sheetName val="FM"/>
      <sheetName val="PER"/>
      <sheetName val="TRANS"/>
      <sheetName val="HER"/>
      <sheetName val="MAT"/>
      <sheetName val="Datos"/>
      <sheetName val="Matriz"/>
      <sheetName val="1.1.6"/>
      <sheetName val="1.1.7"/>
      <sheetName val="2.1.2"/>
      <sheetName val="2.1.3"/>
      <sheetName val="2.1.11"/>
      <sheetName val="2.1.12"/>
      <sheetName val="2.1.30"/>
      <sheetName val="2.2.1"/>
      <sheetName val="2.2.3"/>
      <sheetName val="2.2.4"/>
      <sheetName val="2.2.9"/>
      <sheetName val="2.2.11"/>
      <sheetName val="2.3.1"/>
      <sheetName val="2.3.2"/>
      <sheetName val="3.1.1"/>
      <sheetName val="3.1.2"/>
      <sheetName val="3.1.3"/>
      <sheetName val="3.1.4"/>
      <sheetName val="3.1.5"/>
      <sheetName val="3.1.6"/>
      <sheetName val="3.1.7"/>
      <sheetName val="3.1.8"/>
      <sheetName val="3.1.9"/>
      <sheetName val="3.1.10"/>
      <sheetName val="3.1.11"/>
      <sheetName val="3.1.12"/>
      <sheetName val="3.2.1"/>
      <sheetName val="3.2.2"/>
      <sheetName val="3.2.3"/>
      <sheetName val="3.3.1"/>
      <sheetName val="3.3.2"/>
      <sheetName val="3.3.3"/>
      <sheetName val="3.3.4"/>
      <sheetName val="3.3.5"/>
      <sheetName val="3.3.6"/>
      <sheetName val="3.3.7"/>
      <sheetName val="3.4.1"/>
      <sheetName val="3.4.2"/>
      <sheetName val="3.4.3"/>
      <sheetName val="3.4.4"/>
      <sheetName val="4.1.1"/>
      <sheetName val="4.2.1"/>
      <sheetName val="4.3.8"/>
      <sheetName val="4.4.1"/>
      <sheetName val="4.5.1"/>
      <sheetName val="4.5.2"/>
      <sheetName val="4.6.1"/>
      <sheetName val="5.2.1"/>
      <sheetName val="5.2.6"/>
      <sheetName val="5.2.7"/>
      <sheetName val="6.1.1"/>
      <sheetName val="6.1.2"/>
      <sheetName val="6.2.2"/>
      <sheetName val="7.1.1"/>
      <sheetName val="7.1.2"/>
      <sheetName val="7.1.3"/>
      <sheetName val="7.1.4"/>
      <sheetName val="7.1.5"/>
      <sheetName val="7.1.6"/>
      <sheetName val="7.1.7"/>
      <sheetName val="7.1.8"/>
      <sheetName val="7.1.9"/>
      <sheetName val="7.1.10"/>
      <sheetName val="7.1.11"/>
      <sheetName val="7.1.12"/>
      <sheetName val="7.1.13"/>
      <sheetName val="7.1.14"/>
      <sheetName val="7.1.15"/>
      <sheetName val="7.1.16"/>
      <sheetName val="7.2.1"/>
      <sheetName val="7.3.1"/>
      <sheetName val="7.3.2"/>
      <sheetName val="7.3.3"/>
      <sheetName val="7.3.4"/>
      <sheetName val="7.3.5"/>
      <sheetName val="7.3.6"/>
      <sheetName val="7.4.1"/>
      <sheetName val="7.4.2"/>
      <sheetName val="7.5.1"/>
      <sheetName val="7.5.2"/>
      <sheetName val="7.5.3"/>
      <sheetName val="7.5.4"/>
      <sheetName val="7.5.5"/>
      <sheetName val="7.5.6"/>
      <sheetName val="7.5.7"/>
      <sheetName val="7.5.8"/>
      <sheetName val="7.5.9"/>
      <sheetName val="7.5.10"/>
      <sheetName val="7.5.11"/>
      <sheetName val="7.5.12"/>
      <sheetName val="7.5.13"/>
      <sheetName val="7.5.14"/>
      <sheetName val="7.5.15"/>
      <sheetName val="7.5.16"/>
      <sheetName val="7.5.17"/>
      <sheetName val="7.5.18"/>
      <sheetName val="7.5.19"/>
      <sheetName val="7.5.20"/>
      <sheetName val="7.5.21"/>
      <sheetName val="7.5.22"/>
      <sheetName val="9.1.1"/>
      <sheetName val="9.1.2"/>
      <sheetName val="9.1.3"/>
      <sheetName val="10.1.4"/>
      <sheetName val="10.2.1.2"/>
      <sheetName val="11.2.4.6"/>
      <sheetName val="10.2.7.1"/>
      <sheetName val="10.3.2.5"/>
      <sheetName val="11.2.4.5"/>
      <sheetName val="11.3.1"/>
      <sheetName val="11.3.2"/>
      <sheetName val="11.3.5"/>
      <sheetName val="11.3.6"/>
      <sheetName val="11.4.1"/>
      <sheetName val="11.4.2"/>
      <sheetName val="12.2.1.1"/>
      <sheetName val="12.2.1.2"/>
      <sheetName val="12.2.1.3"/>
      <sheetName val="12.2.1.4"/>
      <sheetName val="12.2.1.5"/>
      <sheetName val="12.2.1.6"/>
      <sheetName val="12.2.1.7"/>
      <sheetName val="12.2.1.8"/>
      <sheetName val="12.2.1.9"/>
      <sheetName val="12.2.2.1"/>
      <sheetName val="12.2.2.2"/>
      <sheetName val="12.2.2.3"/>
      <sheetName val="12.2.2.4"/>
      <sheetName val="12.2.2.5"/>
      <sheetName val="12.2.3.1"/>
      <sheetName val="14.1.2"/>
      <sheetName val="16.1.3"/>
      <sheetName val="16.1.4"/>
      <sheetName val="16.1.5"/>
      <sheetName val="16.1.7"/>
      <sheetName val="16.2.1"/>
      <sheetName val="16.1.8"/>
      <sheetName val="16.2.2"/>
      <sheetName val="16.2.3"/>
      <sheetName val="16.2.4"/>
      <sheetName val="16.2.5"/>
      <sheetName val="16.2.6"/>
      <sheetName val="16.2.7"/>
      <sheetName val="16.2.8"/>
      <sheetName val="17.1.3"/>
      <sheetName val="18.1.1"/>
      <sheetName val="18.1.2"/>
      <sheetName val="18.1.3"/>
      <sheetName val="18.4.2"/>
      <sheetName val="18.4.3"/>
      <sheetName val="19.4.1"/>
      <sheetName val="20.1.1"/>
      <sheetName val="20.1.2"/>
      <sheetName val="20.1.3"/>
      <sheetName val="20.1.4"/>
      <sheetName val="21.2.2"/>
      <sheetName val="21.2.3"/>
      <sheetName val="21.2.4"/>
      <sheetName val="21.2.5"/>
      <sheetName val="21.2.6"/>
      <sheetName val="21.2.7"/>
      <sheetName val="21.2.8"/>
      <sheetName val="21.2.9"/>
      <sheetName val="21.2.1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TACIONES SOCIALES"/>
      <sheetName val="PERSONAL"/>
      <sheetName val="lisprecios"/>
      <sheetName val="PRESU"/>
    </sheetNames>
    <sheetDataSet>
      <sheetData sheetId="0"/>
      <sheetData sheetId="1"/>
      <sheetData sheetId="2"/>
      <sheetData sheetId="3"/>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Presupuesto"/>
      <sheetName val="\MANTENIMIENTO RUTA 1001_MARZO "/>
      <sheetName val="APUs"/>
      <sheetName val="INSUMOS"/>
      <sheetName val="PptoGral"/>
      <sheetName val="\I\MANTENIMIENTO RUTA 1001_MARZ"/>
      <sheetName val="\F\MANTENIMIENTO RUTA 1001_MARZ"/>
      <sheetName val="a__aaInformación"/>
      <sheetName val="a__aaInformación1"/>
      <sheetName val="a__aaInformación2"/>
      <sheetName val="ANEXO IX"/>
      <sheetName val="Formulario N° 4"/>
      <sheetName val="MATERIALES"/>
      <sheetName val="EQUIPO"/>
      <sheetName val="otros"/>
      <sheetName val="\\SERVIDOR\Public2\MANTENIMIENT"/>
      <sheetName val="CONT_ADI"/>
      <sheetName val="\Users\USUARIO\Downloads\MANTEN"/>
      <sheetName val="INDICMICROEMP"/>
      <sheetName val="INDICE"/>
      <sheetName val="Datos"/>
      <sheetName val="Cuadrillas"/>
      <sheetName val="Jornal"/>
      <sheetName val="\I\I\MANTENIMIENTO RUTA 1001_MA"/>
      <sheetName val="\Users\Personal\Downloads\MANTE"/>
      <sheetName val="TOTALES"/>
      <sheetName val="\G\I\MANTENIMIENTO RUTA 1001_MA"/>
      <sheetName val="\D\MANTENIMIENTO RUTA 1001_MARZ"/>
      <sheetName val="\G\D\MANTENIMIENTO RUTA 1001_MA"/>
      <sheetName val="#REF"/>
      <sheetName val="Fornato 6"/>
      <sheetName val="Concretos y morteros"/>
      <sheetName val="Datos iniciales "/>
      <sheetName val="Transporte"/>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a  aaInformación][a  aaInforma"/>
      <sheetName val="lisprecios"/>
      <sheetName val="PERSONAL"/>
      <sheetName val="PRESTACIONES SOCIALES"/>
      <sheetName val="precios-básicos2002"/>
      <sheetName val="[a  aaInformación]__cceficien_4"/>
      <sheetName val="[a  aaInformación]__cceficien_3"/>
      <sheetName val="[a  aaInformación]//cceficiente"/>
      <sheetName val="[a  aaInformación]__cceficien_2"/>
      <sheetName val="[a  aaInformación]__cceficien_5"/>
      <sheetName val="[a  aaInformación]__cceficien_6"/>
      <sheetName val="[a  aaInformación]__cceficien_8"/>
      <sheetName val="[a  aaInformación]__cceficien_7"/>
      <sheetName val="M.O."/>
      <sheetName val="[a  aaInformación]__cceficie_11"/>
      <sheetName val="[a  aaInformación]__cceficien_9"/>
      <sheetName val="[a  aaInformación]__cceficie_10"/>
      <sheetName val="[a  aaInformación]__cceficie_14"/>
      <sheetName val="[a  aaInformación]__cceficie_12"/>
      <sheetName val="[a  aaInformación]__cceficie_13"/>
      <sheetName val="PANEL"/>
      <sheetName val="ITEMS"/>
      <sheetName val="CrudosA"/>
      <sheetName val="casosWTI"/>
      <sheetName val="INFORME SEMANAL"/>
      <sheetName val="AVANCE SEMANAL"/>
      <sheetName val="CLIMA mes"/>
      <sheetName val="REG FOTO"/>
      <sheetName val="SISOMA"/>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sheetData sheetId="52"/>
      <sheetData sheetId="53"/>
      <sheetData sheetId="54"/>
      <sheetData sheetId="55"/>
      <sheetData sheetId="56"/>
      <sheetData sheetId="57"/>
      <sheetData sheetId="58"/>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sheetData sheetId="84"/>
      <sheetData sheetId="85"/>
      <sheetData sheetId="86"/>
      <sheetData sheetId="87"/>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ANABASICOS"/>
      <sheetName val="TITO 1 APU AULAS"/>
      <sheetName val="ANALISIS RESUMIDOS"/>
      <sheetName val="TITO PRESUPUESTO AULAS"/>
      <sheetName val="TITO 3 APU BAÑOS"/>
      <sheetName val="TITO 2 PRESUPUESTO BAÑOS"/>
    </sheetNames>
    <sheetDataSet>
      <sheetData sheetId="0" refreshError="1">
        <row r="2">
          <cell r="A2">
            <v>1</v>
          </cell>
          <cell r="B2" t="str">
            <v>TOXEMENT POLVO IMP. INTEG</v>
          </cell>
          <cell r="C2" t="str">
            <v>KG</v>
          </cell>
          <cell r="D2">
            <v>1912</v>
          </cell>
        </row>
        <row r="3">
          <cell r="A3">
            <v>2</v>
          </cell>
          <cell r="B3" t="str">
            <v>TOXEMENT  1-A IMP INTEGR.</v>
          </cell>
          <cell r="C3" t="str">
            <v>KG</v>
          </cell>
          <cell r="D3">
            <v>1275</v>
          </cell>
        </row>
        <row r="4">
          <cell r="A4">
            <v>3</v>
          </cell>
          <cell r="B4" t="str">
            <v>CONCREPLAST N ACELERANTE</v>
          </cell>
          <cell r="C4" t="str">
            <v>KG</v>
          </cell>
          <cell r="D4">
            <v>1960</v>
          </cell>
        </row>
        <row r="5">
          <cell r="A5">
            <v>4</v>
          </cell>
          <cell r="B5" t="str">
            <v>CONCREPLAST R-RETARDANTE</v>
          </cell>
          <cell r="C5" t="str">
            <v>KG</v>
          </cell>
          <cell r="D5">
            <v>1725</v>
          </cell>
        </row>
        <row r="6">
          <cell r="A6">
            <v>5</v>
          </cell>
          <cell r="B6" t="str">
            <v>CONCREPLAST SP-37</v>
          </cell>
          <cell r="C6" t="str">
            <v>KG</v>
          </cell>
          <cell r="D6">
            <v>3706</v>
          </cell>
        </row>
        <row r="7">
          <cell r="A7">
            <v>6</v>
          </cell>
          <cell r="B7" t="str">
            <v>AIRTOC-INCORPORADOR AIRE</v>
          </cell>
          <cell r="C7" t="str">
            <v>KG</v>
          </cell>
          <cell r="D7">
            <v>2459</v>
          </cell>
        </row>
        <row r="8">
          <cell r="A8">
            <v>7</v>
          </cell>
          <cell r="B8" t="str">
            <v>SET CONTROL HE</v>
          </cell>
          <cell r="C8" t="str">
            <v>KG</v>
          </cell>
          <cell r="D8">
            <v>1570</v>
          </cell>
        </row>
        <row r="9">
          <cell r="A9">
            <v>8</v>
          </cell>
          <cell r="B9" t="str">
            <v>ARENA MAMBO</v>
          </cell>
          <cell r="C9" t="str">
            <v>M3</v>
          </cell>
          <cell r="D9">
            <v>7250</v>
          </cell>
        </row>
        <row r="10">
          <cell r="A10">
            <v>9</v>
          </cell>
          <cell r="B10" t="str">
            <v>ADERCRIL - ADHERENTE</v>
          </cell>
          <cell r="C10" t="str">
            <v>KG</v>
          </cell>
          <cell r="D10">
            <v>8700</v>
          </cell>
        </row>
        <row r="11">
          <cell r="A11">
            <v>10</v>
          </cell>
          <cell r="B11" t="str">
            <v>LAMINA LAMIROCK 1/2"</v>
          </cell>
          <cell r="C11" t="str">
            <v>M2</v>
          </cell>
          <cell r="D11">
            <v>10073</v>
          </cell>
        </row>
        <row r="12">
          <cell r="A12">
            <v>11</v>
          </cell>
          <cell r="B12" t="str">
            <v>SIKA-2 - ACELERANTE</v>
          </cell>
          <cell r="C12" t="str">
            <v>KG</v>
          </cell>
          <cell r="D12">
            <v>4998</v>
          </cell>
        </row>
        <row r="13">
          <cell r="A13">
            <v>12</v>
          </cell>
          <cell r="B13" t="str">
            <v>SIKA-4A - SELLANTE</v>
          </cell>
          <cell r="C13" t="str">
            <v>KG</v>
          </cell>
          <cell r="D13">
            <v>3366</v>
          </cell>
        </row>
        <row r="14">
          <cell r="A14">
            <v>13</v>
          </cell>
          <cell r="B14" t="str">
            <v>SIKA-1 I IMP INTEGRAL</v>
          </cell>
          <cell r="C14" t="str">
            <v>KG</v>
          </cell>
          <cell r="D14">
            <v>4477</v>
          </cell>
        </row>
        <row r="15">
          <cell r="A15">
            <v>14</v>
          </cell>
          <cell r="B15" t="str">
            <v>SIKA-3 - ACELERANTE</v>
          </cell>
          <cell r="C15" t="str">
            <v>KG</v>
          </cell>
          <cell r="D15">
            <v>3538</v>
          </cell>
        </row>
        <row r="16">
          <cell r="A16">
            <v>15</v>
          </cell>
          <cell r="B16" t="str">
            <v>SIKA TOP-77- ADHERENTE</v>
          </cell>
          <cell r="C16" t="str">
            <v>KG</v>
          </cell>
          <cell r="D16">
            <v>22270</v>
          </cell>
        </row>
        <row r="17">
          <cell r="A17">
            <v>16</v>
          </cell>
          <cell r="B17" t="str">
            <v>SIKASET L</v>
          </cell>
          <cell r="C17" t="str">
            <v>KG</v>
          </cell>
          <cell r="D17">
            <v>3712</v>
          </cell>
        </row>
        <row r="18">
          <cell r="A18">
            <v>17</v>
          </cell>
          <cell r="B18" t="str">
            <v>PLASTIMENT BV-40-PLASTIF.</v>
          </cell>
          <cell r="C18" t="str">
            <v>KG</v>
          </cell>
          <cell r="D18">
            <v>8386</v>
          </cell>
        </row>
        <row r="19">
          <cell r="A19">
            <v>18</v>
          </cell>
          <cell r="B19" t="str">
            <v>SIKAMENT-NS - SUPERPLAST.</v>
          </cell>
          <cell r="C19" t="str">
            <v>KG</v>
          </cell>
          <cell r="D19">
            <v>4614</v>
          </cell>
        </row>
        <row r="20">
          <cell r="A20">
            <v>19</v>
          </cell>
          <cell r="B20" t="str">
            <v>SIKAMENT-FF - SUPERPLAST.</v>
          </cell>
          <cell r="C20" t="str">
            <v>KG</v>
          </cell>
          <cell r="D20">
            <v>4408</v>
          </cell>
        </row>
        <row r="21">
          <cell r="A21">
            <v>20</v>
          </cell>
          <cell r="B21" t="str">
            <v>SIKAMENT-320- SUPERPLAST.</v>
          </cell>
          <cell r="C21" t="str">
            <v>KG</v>
          </cell>
          <cell r="D21">
            <v>4408</v>
          </cell>
        </row>
        <row r="22">
          <cell r="A22">
            <v>21</v>
          </cell>
          <cell r="B22" t="str">
            <v>PLASTOCRETE 161R- RETARD</v>
          </cell>
          <cell r="C22" t="str">
            <v>KG</v>
          </cell>
          <cell r="D22">
            <v>1581</v>
          </cell>
        </row>
        <row r="23">
          <cell r="A23">
            <v>22</v>
          </cell>
          <cell r="B23" t="str">
            <v>PLASTIMENT VZ - RETARD.</v>
          </cell>
          <cell r="C23" t="str">
            <v>KG</v>
          </cell>
          <cell r="D23">
            <v>1600</v>
          </cell>
        </row>
        <row r="24">
          <cell r="A24">
            <v>23</v>
          </cell>
          <cell r="B24" t="str">
            <v>SIKA-AER</v>
          </cell>
          <cell r="C24" t="str">
            <v>KG</v>
          </cell>
          <cell r="D24">
            <v>824</v>
          </cell>
        </row>
        <row r="25">
          <cell r="A25">
            <v>24</v>
          </cell>
          <cell r="B25" t="str">
            <v>PLASTOCRETE DM - IMP INTG</v>
          </cell>
          <cell r="C25" t="str">
            <v>KG</v>
          </cell>
          <cell r="D25">
            <v>1821</v>
          </cell>
        </row>
        <row r="26">
          <cell r="A26">
            <v>25</v>
          </cell>
          <cell r="B26" t="str">
            <v>PLASTIFICANTE POZZOLIT</v>
          </cell>
          <cell r="C26" t="str">
            <v>LT</v>
          </cell>
          <cell r="D26">
            <v>1573</v>
          </cell>
        </row>
        <row r="27">
          <cell r="A27">
            <v>26</v>
          </cell>
          <cell r="B27" t="str">
            <v>CONCRETO CONSISTENC. 3000</v>
          </cell>
          <cell r="C27" t="str">
            <v>M3</v>
          </cell>
          <cell r="D27">
            <v>131544</v>
          </cell>
        </row>
        <row r="28">
          <cell r="A28">
            <v>27</v>
          </cell>
          <cell r="B28" t="str">
            <v>XYPEX CONCENTRADO-IMPERM</v>
          </cell>
          <cell r="C28" t="str">
            <v>KG</v>
          </cell>
          <cell r="D28">
            <v>7777</v>
          </cell>
        </row>
        <row r="29">
          <cell r="A29">
            <v>28</v>
          </cell>
          <cell r="B29" t="str">
            <v>PULIDA ZOCALOS GRANITO</v>
          </cell>
          <cell r="C29" t="str">
            <v>ML</v>
          </cell>
          <cell r="D29">
            <v>3000</v>
          </cell>
        </row>
        <row r="30">
          <cell r="A30">
            <v>29</v>
          </cell>
          <cell r="B30" t="str">
            <v>RELLENO PATCH`N PLUG</v>
          </cell>
          <cell r="C30" t="str">
            <v>KG</v>
          </cell>
          <cell r="D30">
            <v>6960</v>
          </cell>
        </row>
        <row r="31">
          <cell r="A31">
            <v>30</v>
          </cell>
          <cell r="B31" t="str">
            <v>PLASTIFICANTE RET. PE-301</v>
          </cell>
          <cell r="C31" t="str">
            <v>LT</v>
          </cell>
          <cell r="D31">
            <v>1606</v>
          </cell>
        </row>
        <row r="32">
          <cell r="A32">
            <v>31</v>
          </cell>
          <cell r="B32" t="str">
            <v>PLASTIFICANTE RET. PE-302</v>
          </cell>
          <cell r="C32" t="str">
            <v>LT</v>
          </cell>
          <cell r="D32">
            <v>1653</v>
          </cell>
        </row>
        <row r="33">
          <cell r="A33">
            <v>32</v>
          </cell>
          <cell r="B33" t="str">
            <v>PLASTIFICANTE RET.  400-N</v>
          </cell>
          <cell r="C33" t="str">
            <v>LT</v>
          </cell>
          <cell r="D33">
            <v>3944</v>
          </cell>
        </row>
        <row r="34">
          <cell r="A34">
            <v>33</v>
          </cell>
          <cell r="B34" t="str">
            <v>PLASTIFICANTE RET.  322-R</v>
          </cell>
          <cell r="C34" t="str">
            <v>LT</v>
          </cell>
          <cell r="D34">
            <v>1752</v>
          </cell>
        </row>
        <row r="35">
          <cell r="A35">
            <v>34</v>
          </cell>
          <cell r="B35" t="str">
            <v>PLASTIFICANTE RET.  360-R</v>
          </cell>
          <cell r="C35" t="str">
            <v>LT</v>
          </cell>
          <cell r="D35">
            <v>1502</v>
          </cell>
        </row>
        <row r="36">
          <cell r="A36">
            <v>35</v>
          </cell>
          <cell r="B36" t="str">
            <v>TUBO FLUORESCENTE      4W</v>
          </cell>
          <cell r="C36" t="str">
            <v>UN</v>
          </cell>
          <cell r="D36">
            <v>3357</v>
          </cell>
        </row>
        <row r="37">
          <cell r="A37">
            <v>36</v>
          </cell>
          <cell r="B37" t="str">
            <v>PLASTIFICANTE RET. PE-300</v>
          </cell>
          <cell r="C37" t="str">
            <v>LT</v>
          </cell>
          <cell r="D37">
            <v>1259</v>
          </cell>
        </row>
        <row r="38">
          <cell r="A38">
            <v>37</v>
          </cell>
          <cell r="B38" t="str">
            <v>PLASTIFICANTE RET. 100-XR</v>
          </cell>
          <cell r="C38" t="str">
            <v>LT</v>
          </cell>
          <cell r="D38">
            <v>1873</v>
          </cell>
        </row>
        <row r="39">
          <cell r="A39">
            <v>38</v>
          </cell>
          <cell r="B39" t="str">
            <v>PLASTIFICANTE RET. 430-R</v>
          </cell>
          <cell r="C39" t="str">
            <v>LT</v>
          </cell>
          <cell r="D39">
            <v>3944</v>
          </cell>
        </row>
        <row r="40">
          <cell r="A40">
            <v>39</v>
          </cell>
          <cell r="B40" t="str">
            <v>ACELERANTE 122-HE</v>
          </cell>
          <cell r="C40" t="str">
            <v>LT</v>
          </cell>
          <cell r="D40">
            <v>1630</v>
          </cell>
        </row>
        <row r="41">
          <cell r="A41">
            <v>40</v>
          </cell>
          <cell r="B41" t="str">
            <v>HPS-LA SHOTCRETE ACC</v>
          </cell>
          <cell r="C41" t="str">
            <v>LT</v>
          </cell>
          <cell r="D41">
            <v>1078</v>
          </cell>
        </row>
        <row r="42">
          <cell r="A42">
            <v>41</v>
          </cell>
          <cell r="B42" t="str">
            <v>MALLA NYLON GRUESA  (VOI)</v>
          </cell>
          <cell r="C42" t="str">
            <v>UN</v>
          </cell>
          <cell r="D42">
            <v>40700</v>
          </cell>
        </row>
        <row r="43">
          <cell r="A43">
            <v>42</v>
          </cell>
          <cell r="B43" t="str">
            <v>ELMAX II</v>
          </cell>
          <cell r="C43" t="str">
            <v>LT</v>
          </cell>
          <cell r="D43">
            <v>1061</v>
          </cell>
        </row>
        <row r="44">
          <cell r="A44">
            <v>43</v>
          </cell>
          <cell r="B44" t="str">
            <v>ELMAX III</v>
          </cell>
          <cell r="C44" t="str">
            <v>LT</v>
          </cell>
          <cell r="D44">
            <v>667</v>
          </cell>
        </row>
        <row r="45">
          <cell r="A45">
            <v>44</v>
          </cell>
          <cell r="B45" t="str">
            <v>WAIPE</v>
          </cell>
          <cell r="C45" t="str">
            <v>KG</v>
          </cell>
          <cell r="D45">
            <v>1710</v>
          </cell>
        </row>
        <row r="46">
          <cell r="A46">
            <v>45</v>
          </cell>
          <cell r="B46" t="str">
            <v>RHEOBUILD 561</v>
          </cell>
          <cell r="C46" t="str">
            <v>LT</v>
          </cell>
          <cell r="D46">
            <v>3126</v>
          </cell>
        </row>
        <row r="47">
          <cell r="A47">
            <v>46</v>
          </cell>
          <cell r="B47" t="str">
            <v>RHEOBUILD 1000</v>
          </cell>
          <cell r="C47" t="str">
            <v>LT</v>
          </cell>
          <cell r="D47">
            <v>3126</v>
          </cell>
        </row>
        <row r="48">
          <cell r="A48">
            <v>47</v>
          </cell>
          <cell r="B48" t="str">
            <v>DELVO</v>
          </cell>
          <cell r="C48" t="str">
            <v>LT</v>
          </cell>
          <cell r="D48">
            <v>1740</v>
          </cell>
        </row>
        <row r="49">
          <cell r="A49">
            <v>48</v>
          </cell>
          <cell r="B49" t="str">
            <v>TEC ADMIX PLAST</v>
          </cell>
          <cell r="C49" t="str">
            <v>KG</v>
          </cell>
          <cell r="D49">
            <v>2320</v>
          </cell>
        </row>
        <row r="50">
          <cell r="A50">
            <v>49</v>
          </cell>
          <cell r="B50" t="str">
            <v>TEC ADMIX ACEL.</v>
          </cell>
          <cell r="C50" t="str">
            <v>KG</v>
          </cell>
          <cell r="D50">
            <v>1914</v>
          </cell>
        </row>
        <row r="51">
          <cell r="A51">
            <v>50</v>
          </cell>
          <cell r="B51" t="str">
            <v>TEC ADMIX RET.</v>
          </cell>
          <cell r="C51" t="str">
            <v>KG</v>
          </cell>
          <cell r="D51">
            <v>1972</v>
          </cell>
        </row>
        <row r="52">
          <cell r="A52">
            <v>51</v>
          </cell>
          <cell r="B52" t="str">
            <v>TEC ADMIX SUPERPLAST</v>
          </cell>
          <cell r="C52" t="str">
            <v>KG</v>
          </cell>
          <cell r="D52">
            <v>4199</v>
          </cell>
        </row>
        <row r="53">
          <cell r="A53">
            <v>52</v>
          </cell>
          <cell r="B53" t="str">
            <v>TEC AIREADOR</v>
          </cell>
          <cell r="C53" t="str">
            <v>KG</v>
          </cell>
          <cell r="D53">
            <v>1624</v>
          </cell>
        </row>
        <row r="54">
          <cell r="A54">
            <v>53</v>
          </cell>
          <cell r="B54" t="str">
            <v>ADICONCRETO  1</v>
          </cell>
          <cell r="C54" t="str">
            <v>KG</v>
          </cell>
          <cell r="D54">
            <v>1948</v>
          </cell>
        </row>
        <row r="55">
          <cell r="A55">
            <v>54</v>
          </cell>
          <cell r="B55" t="str">
            <v>CASETON ICOPOR (PERDIDO)</v>
          </cell>
          <cell r="C55" t="str">
            <v>M3</v>
          </cell>
          <cell r="D55">
            <v>105900</v>
          </cell>
        </row>
        <row r="56">
          <cell r="A56">
            <v>55</v>
          </cell>
          <cell r="B56" t="str">
            <v>ADICONCRETO  5</v>
          </cell>
          <cell r="C56" t="str">
            <v>KG</v>
          </cell>
          <cell r="D56">
            <v>5336</v>
          </cell>
        </row>
        <row r="57">
          <cell r="A57">
            <v>56</v>
          </cell>
          <cell r="B57" t="str">
            <v>ADICONCRETO  7</v>
          </cell>
          <cell r="C57" t="str">
            <v>KG</v>
          </cell>
          <cell r="D57">
            <v>7337</v>
          </cell>
        </row>
        <row r="58">
          <cell r="A58">
            <v>57</v>
          </cell>
          <cell r="B58" t="str">
            <v>ADIMEZCLA  100</v>
          </cell>
          <cell r="C58" t="str">
            <v>KG</v>
          </cell>
          <cell r="D58">
            <v>1351</v>
          </cell>
        </row>
        <row r="59">
          <cell r="A59">
            <v>58</v>
          </cell>
          <cell r="B59" t="str">
            <v>CASETON ICOPOR (RECUPER.)</v>
          </cell>
          <cell r="C59" t="str">
            <v>M3</v>
          </cell>
          <cell r="D59">
            <v>62640</v>
          </cell>
        </row>
        <row r="60">
          <cell r="A60">
            <v>59</v>
          </cell>
          <cell r="B60" t="str">
            <v>ADICONCRETO 3BV</v>
          </cell>
          <cell r="C60" t="str">
            <v>KG</v>
          </cell>
          <cell r="D60">
            <v>1867</v>
          </cell>
        </row>
        <row r="61">
          <cell r="A61">
            <v>60</v>
          </cell>
          <cell r="B61" t="str">
            <v>LAM.ICOPOR 1.00x1.00  8mm</v>
          </cell>
          <cell r="C61" t="str">
            <v>UN</v>
          </cell>
          <cell r="D61">
            <v>739</v>
          </cell>
        </row>
        <row r="62">
          <cell r="A62">
            <v>61</v>
          </cell>
          <cell r="B62" t="str">
            <v>ADICONCRETO 6FF</v>
          </cell>
          <cell r="C62" t="str">
            <v>KG</v>
          </cell>
          <cell r="D62">
            <v>3202</v>
          </cell>
        </row>
        <row r="63">
          <cell r="A63">
            <v>62</v>
          </cell>
          <cell r="B63" t="str">
            <v>LAM.ICOPOR 1.00x1.00 10mm</v>
          </cell>
          <cell r="C63" t="str">
            <v>UN</v>
          </cell>
          <cell r="D63">
            <v>923</v>
          </cell>
        </row>
        <row r="64">
          <cell r="A64">
            <v>63</v>
          </cell>
          <cell r="B64" t="str">
            <v>LAM.ICOPOR 1.20x1.20  8mm</v>
          </cell>
          <cell r="C64" t="str">
            <v>UN</v>
          </cell>
          <cell r="D64">
            <v>1067</v>
          </cell>
        </row>
        <row r="65">
          <cell r="A65">
            <v>64</v>
          </cell>
          <cell r="B65" t="str">
            <v>LAM.ICOPOR 1.20x1.20 10mm</v>
          </cell>
          <cell r="C65" t="str">
            <v>UN</v>
          </cell>
          <cell r="D65">
            <v>1253</v>
          </cell>
        </row>
        <row r="66">
          <cell r="A66">
            <v>65</v>
          </cell>
          <cell r="B66" t="str">
            <v>LAM.ICOPOR 1.20x2.40  8mm</v>
          </cell>
          <cell r="C66" t="str">
            <v>UN</v>
          </cell>
          <cell r="D66">
            <v>2004</v>
          </cell>
        </row>
        <row r="67">
          <cell r="A67">
            <v>66</v>
          </cell>
          <cell r="B67" t="str">
            <v>LIMESTONE</v>
          </cell>
          <cell r="C67" t="str">
            <v>KG</v>
          </cell>
          <cell r="D67">
            <v>4433</v>
          </cell>
        </row>
        <row r="68">
          <cell r="A68">
            <v>67</v>
          </cell>
          <cell r="B68" t="str">
            <v>LIMESTONE PLUS</v>
          </cell>
          <cell r="C68" t="str">
            <v>KG</v>
          </cell>
          <cell r="D68">
            <v>4932</v>
          </cell>
        </row>
        <row r="69">
          <cell r="A69">
            <v>68</v>
          </cell>
          <cell r="B69" t="str">
            <v>CURASEAL BLANCO</v>
          </cell>
          <cell r="C69" t="str">
            <v>KG</v>
          </cell>
          <cell r="D69">
            <v>1747</v>
          </cell>
        </row>
        <row r="70">
          <cell r="A70">
            <v>69</v>
          </cell>
          <cell r="B70" t="str">
            <v>CURASEAL ROJO</v>
          </cell>
          <cell r="C70" t="str">
            <v>KG</v>
          </cell>
          <cell r="D70">
            <v>2659</v>
          </cell>
        </row>
        <row r="71">
          <cell r="A71">
            <v>70</v>
          </cell>
          <cell r="B71" t="str">
            <v>CURASEAL TRANSPARENTE</v>
          </cell>
          <cell r="C71" t="str">
            <v>KG</v>
          </cell>
          <cell r="D71">
            <v>3325</v>
          </cell>
        </row>
        <row r="72">
          <cell r="A72">
            <v>71</v>
          </cell>
          <cell r="B72" t="str">
            <v>DESMOLDATOC</v>
          </cell>
          <cell r="C72" t="str">
            <v>KG</v>
          </cell>
          <cell r="D72">
            <v>4216</v>
          </cell>
        </row>
        <row r="73">
          <cell r="A73">
            <v>72</v>
          </cell>
          <cell r="B73" t="str">
            <v>MALLA MICROFUTBOL</v>
          </cell>
          <cell r="C73" t="str">
            <v>UN</v>
          </cell>
          <cell r="D73">
            <v>37250</v>
          </cell>
        </row>
        <row r="74">
          <cell r="A74">
            <v>73</v>
          </cell>
          <cell r="B74" t="str">
            <v>TRITURADO 1"          CTG</v>
          </cell>
          <cell r="C74" t="str">
            <v>M3</v>
          </cell>
          <cell r="D74">
            <v>37700</v>
          </cell>
        </row>
        <row r="75">
          <cell r="A75">
            <v>74</v>
          </cell>
          <cell r="B75" t="str">
            <v>FLINTOC</v>
          </cell>
          <cell r="C75" t="str">
            <v>KG</v>
          </cell>
          <cell r="D75">
            <v>1995</v>
          </cell>
        </row>
        <row r="76">
          <cell r="A76">
            <v>75</v>
          </cell>
          <cell r="B76" t="str">
            <v>ACRISELLO BLANCO</v>
          </cell>
          <cell r="C76" t="str">
            <v>GL</v>
          </cell>
          <cell r="D76">
            <v>5310</v>
          </cell>
        </row>
        <row r="77">
          <cell r="A77">
            <v>76</v>
          </cell>
          <cell r="B77" t="str">
            <v>ACRISELLO GRIS</v>
          </cell>
          <cell r="C77" t="str">
            <v>GL</v>
          </cell>
          <cell r="D77">
            <v>4818</v>
          </cell>
        </row>
        <row r="78">
          <cell r="A78">
            <v>77</v>
          </cell>
          <cell r="B78" t="str">
            <v>ANTISOL BLANCO</v>
          </cell>
          <cell r="C78" t="str">
            <v>KG</v>
          </cell>
          <cell r="D78">
            <v>2146</v>
          </cell>
        </row>
        <row r="79">
          <cell r="A79">
            <v>78</v>
          </cell>
          <cell r="B79" t="str">
            <v>ANTISOL ROJO</v>
          </cell>
          <cell r="C79" t="str">
            <v>KG</v>
          </cell>
          <cell r="D79">
            <v>3480</v>
          </cell>
        </row>
        <row r="80">
          <cell r="A80">
            <v>79</v>
          </cell>
          <cell r="B80" t="str">
            <v>SEPAROL</v>
          </cell>
          <cell r="C80" t="str">
            <v>KG</v>
          </cell>
          <cell r="D80">
            <v>5220</v>
          </cell>
        </row>
        <row r="81">
          <cell r="A81">
            <v>80</v>
          </cell>
          <cell r="B81" t="str">
            <v>SELLADOR AZUL-ROJO</v>
          </cell>
          <cell r="C81" t="str">
            <v>UN</v>
          </cell>
          <cell r="D81">
            <v>1833</v>
          </cell>
        </row>
        <row r="82">
          <cell r="A82">
            <v>81</v>
          </cell>
          <cell r="B82" t="str">
            <v>CONCRETO CONSISTENC. 4000</v>
          </cell>
          <cell r="C82" t="str">
            <v>M3</v>
          </cell>
          <cell r="D82">
            <v>147204</v>
          </cell>
        </row>
        <row r="83">
          <cell r="A83">
            <v>82</v>
          </cell>
          <cell r="B83" t="str">
            <v>ADILOSA</v>
          </cell>
          <cell r="C83" t="str">
            <v>KG</v>
          </cell>
          <cell r="D83">
            <v>2668</v>
          </cell>
        </row>
        <row r="84">
          <cell r="A84">
            <v>83</v>
          </cell>
          <cell r="B84" t="str">
            <v>ADICLAY</v>
          </cell>
          <cell r="C84" t="str">
            <v>KG</v>
          </cell>
          <cell r="D84">
            <v>14421</v>
          </cell>
        </row>
        <row r="85">
          <cell r="A85">
            <v>84</v>
          </cell>
          <cell r="B85" t="str">
            <v>HIERRO CUADRADO 9 mm</v>
          </cell>
          <cell r="C85" t="str">
            <v>KG</v>
          </cell>
          <cell r="D85">
            <v>558</v>
          </cell>
        </row>
        <row r="86">
          <cell r="A86">
            <v>85</v>
          </cell>
          <cell r="B86" t="str">
            <v>TUBO FLUORESCENTE      6W</v>
          </cell>
          <cell r="C86" t="str">
            <v>UN</v>
          </cell>
          <cell r="D86">
            <v>2363</v>
          </cell>
        </row>
        <row r="87">
          <cell r="A87">
            <v>86</v>
          </cell>
          <cell r="B87" t="str">
            <v>ADITOX</v>
          </cell>
          <cell r="C87" t="str">
            <v>KG</v>
          </cell>
          <cell r="D87">
            <v>4402</v>
          </cell>
        </row>
        <row r="88">
          <cell r="A88">
            <v>87</v>
          </cell>
          <cell r="B88" t="str">
            <v>SELLOTOC BLANCO</v>
          </cell>
          <cell r="C88" t="str">
            <v>KG</v>
          </cell>
          <cell r="D88">
            <v>1141</v>
          </cell>
        </row>
        <row r="89">
          <cell r="A89">
            <v>88</v>
          </cell>
          <cell r="B89" t="str">
            <v>SELLOTOC GRIS</v>
          </cell>
          <cell r="C89" t="str">
            <v>KG</v>
          </cell>
          <cell r="D89">
            <v>833</v>
          </cell>
        </row>
        <row r="90">
          <cell r="A90">
            <v>89</v>
          </cell>
          <cell r="B90" t="str">
            <v>IMPERMEAB. MORTERO LISTOC</v>
          </cell>
          <cell r="C90" t="str">
            <v>KG</v>
          </cell>
          <cell r="D90">
            <v>510</v>
          </cell>
        </row>
        <row r="91">
          <cell r="A91">
            <v>90</v>
          </cell>
          <cell r="B91" t="str">
            <v>HARDTOP No.1  CALIDO</v>
          </cell>
          <cell r="C91" t="str">
            <v>KG</v>
          </cell>
          <cell r="D91">
            <v>1428</v>
          </cell>
        </row>
        <row r="92">
          <cell r="A92">
            <v>91</v>
          </cell>
          <cell r="B92" t="str">
            <v>HARDTOP No.1  FRIO</v>
          </cell>
          <cell r="C92" t="str">
            <v>KG</v>
          </cell>
          <cell r="D92">
            <v>1342</v>
          </cell>
        </row>
        <row r="93">
          <cell r="A93">
            <v>92</v>
          </cell>
          <cell r="B93" t="str">
            <v>HARDTOP No.2  CALIDO</v>
          </cell>
          <cell r="C93" t="str">
            <v>KG</v>
          </cell>
          <cell r="D93">
            <v>1337</v>
          </cell>
        </row>
        <row r="94">
          <cell r="A94">
            <v>93</v>
          </cell>
          <cell r="B94" t="str">
            <v>HARDTOP No.2  FRIO</v>
          </cell>
          <cell r="C94" t="str">
            <v>KG</v>
          </cell>
          <cell r="D94">
            <v>1337</v>
          </cell>
        </row>
        <row r="95">
          <cell r="A95">
            <v>94</v>
          </cell>
          <cell r="B95" t="str">
            <v>HARDTOP No.4</v>
          </cell>
          <cell r="C95" t="str">
            <v>KG</v>
          </cell>
          <cell r="D95">
            <v>1343</v>
          </cell>
        </row>
        <row r="96">
          <cell r="A96">
            <v>95</v>
          </cell>
          <cell r="B96" t="str">
            <v>HARDTOP No.14 BLANCO</v>
          </cell>
          <cell r="C96" t="str">
            <v>KG</v>
          </cell>
          <cell r="D96">
            <v>3124</v>
          </cell>
        </row>
        <row r="97">
          <cell r="A97">
            <v>96</v>
          </cell>
          <cell r="B97" t="str">
            <v>HARDTOP No.14 GRIS</v>
          </cell>
          <cell r="C97" t="str">
            <v>KG</v>
          </cell>
          <cell r="D97">
            <v>2725</v>
          </cell>
        </row>
        <row r="98">
          <cell r="A98">
            <v>97</v>
          </cell>
          <cell r="B98" t="str">
            <v>CONCRETO CONSISTENC. 5000</v>
          </cell>
          <cell r="C98" t="str">
            <v>M3</v>
          </cell>
          <cell r="D98">
            <v>165300</v>
          </cell>
        </row>
        <row r="99">
          <cell r="A99">
            <v>98</v>
          </cell>
          <cell r="B99" t="str">
            <v>GRAUTOC</v>
          </cell>
          <cell r="C99" t="str">
            <v>KG</v>
          </cell>
          <cell r="D99">
            <v>927</v>
          </cell>
        </row>
        <row r="100">
          <cell r="A100">
            <v>99</v>
          </cell>
          <cell r="B100" t="str">
            <v>GRAUTOC HIERRO</v>
          </cell>
          <cell r="C100" t="str">
            <v>KG</v>
          </cell>
          <cell r="D100">
            <v>995</v>
          </cell>
        </row>
        <row r="101">
          <cell r="A101">
            <v>100</v>
          </cell>
          <cell r="B101" t="str">
            <v>ADHERTOC BLANCO</v>
          </cell>
          <cell r="C101" t="str">
            <v>KG</v>
          </cell>
          <cell r="D101">
            <v>825</v>
          </cell>
        </row>
        <row r="102">
          <cell r="A102">
            <v>101</v>
          </cell>
          <cell r="B102" t="str">
            <v>ADHERTOC GRIS</v>
          </cell>
          <cell r="C102" t="str">
            <v>KG</v>
          </cell>
          <cell r="D102">
            <v>554</v>
          </cell>
        </row>
        <row r="103">
          <cell r="A103">
            <v>102</v>
          </cell>
          <cell r="B103" t="str">
            <v>SIKALISTO</v>
          </cell>
          <cell r="C103" t="str">
            <v>KG</v>
          </cell>
          <cell r="D103">
            <v>568</v>
          </cell>
        </row>
        <row r="104">
          <cell r="A104">
            <v>103</v>
          </cell>
          <cell r="B104" t="str">
            <v>PORTERIA FUTBOL</v>
          </cell>
          <cell r="C104" t="str">
            <v>UN</v>
          </cell>
          <cell r="D104">
            <v>610000</v>
          </cell>
        </row>
        <row r="105">
          <cell r="A105">
            <v>104</v>
          </cell>
          <cell r="B105" t="str">
            <v>SIKA CEMENTO</v>
          </cell>
          <cell r="C105" t="str">
            <v>KG</v>
          </cell>
          <cell r="D105">
            <v>661</v>
          </cell>
        </row>
        <row r="106">
          <cell r="A106">
            <v>105</v>
          </cell>
          <cell r="B106" t="str">
            <v>TUBO SANITARIO     1/1/2"</v>
          </cell>
          <cell r="C106" t="str">
            <v>ML</v>
          </cell>
          <cell r="D106">
            <v>3298</v>
          </cell>
        </row>
        <row r="107">
          <cell r="A107">
            <v>106</v>
          </cell>
          <cell r="B107" t="str">
            <v>SIKA-101 MORTERO BLANCO</v>
          </cell>
          <cell r="C107" t="str">
            <v>KG</v>
          </cell>
          <cell r="D107">
            <v>1450</v>
          </cell>
        </row>
        <row r="108">
          <cell r="A108">
            <v>107</v>
          </cell>
          <cell r="B108" t="str">
            <v>SIKA-101 MORTERO GRIS</v>
          </cell>
          <cell r="C108" t="str">
            <v>KG</v>
          </cell>
          <cell r="D108">
            <v>1160</v>
          </cell>
        </row>
        <row r="109">
          <cell r="A109">
            <v>108</v>
          </cell>
          <cell r="B109" t="str">
            <v>SIKAGROUT-200</v>
          </cell>
          <cell r="C109" t="str">
            <v>KG</v>
          </cell>
          <cell r="D109">
            <v>1009</v>
          </cell>
        </row>
        <row r="110">
          <cell r="A110">
            <v>109</v>
          </cell>
          <cell r="B110" t="str">
            <v>SIKATOP-ARMATEC 108</v>
          </cell>
          <cell r="C110" t="str">
            <v>KG</v>
          </cell>
          <cell r="D110">
            <v>4060</v>
          </cell>
        </row>
        <row r="111">
          <cell r="A111">
            <v>110</v>
          </cell>
          <cell r="B111" t="str">
            <v>SIKATOP-111-1</v>
          </cell>
          <cell r="C111" t="str">
            <v>KG</v>
          </cell>
          <cell r="D111">
            <v>1131</v>
          </cell>
        </row>
        <row r="112">
          <cell r="A112">
            <v>111</v>
          </cell>
          <cell r="B112" t="str">
            <v>SIKATOP-111-3</v>
          </cell>
          <cell r="C112" t="str">
            <v>KG</v>
          </cell>
          <cell r="D112">
            <v>1450</v>
          </cell>
        </row>
        <row r="113">
          <cell r="A113">
            <v>112</v>
          </cell>
          <cell r="B113" t="str">
            <v>SIKATOP-121 FRIO</v>
          </cell>
          <cell r="C113" t="str">
            <v>KG</v>
          </cell>
          <cell r="D113">
            <v>1566</v>
          </cell>
        </row>
        <row r="114">
          <cell r="A114">
            <v>113</v>
          </cell>
          <cell r="B114" t="str">
            <v>SIKATOP-121 CALIDO</v>
          </cell>
          <cell r="C114" t="str">
            <v>KG</v>
          </cell>
          <cell r="D114">
            <v>1624</v>
          </cell>
        </row>
        <row r="115">
          <cell r="A115">
            <v>114</v>
          </cell>
          <cell r="B115" t="str">
            <v>SIKATOP-122 FRIO</v>
          </cell>
          <cell r="C115" t="str">
            <v>KG</v>
          </cell>
          <cell r="D115">
            <v>1528</v>
          </cell>
        </row>
        <row r="116">
          <cell r="A116">
            <v>115</v>
          </cell>
          <cell r="B116" t="str">
            <v>SIKATOP-122 CALIDO</v>
          </cell>
          <cell r="C116" t="str">
            <v>KG</v>
          </cell>
          <cell r="D116">
            <v>1528</v>
          </cell>
        </row>
        <row r="117">
          <cell r="A117">
            <v>116</v>
          </cell>
          <cell r="B117" t="str">
            <v>SIKATOP-144 BLANCO</v>
          </cell>
          <cell r="C117" t="str">
            <v>KG</v>
          </cell>
          <cell r="D117">
            <v>3712</v>
          </cell>
        </row>
        <row r="118">
          <cell r="A118">
            <v>117</v>
          </cell>
          <cell r="B118" t="str">
            <v>SIKATOP-144 GRIS</v>
          </cell>
          <cell r="C118" t="str">
            <v>KG</v>
          </cell>
          <cell r="D118">
            <v>3190</v>
          </cell>
        </row>
        <row r="119">
          <cell r="A119">
            <v>118</v>
          </cell>
          <cell r="B119" t="str">
            <v>SIKAPISO-40 NEUTRO</v>
          </cell>
          <cell r="C119" t="str">
            <v>KG</v>
          </cell>
          <cell r="D119">
            <v>592</v>
          </cell>
        </row>
        <row r="120">
          <cell r="A120">
            <v>119</v>
          </cell>
          <cell r="B120" t="str">
            <v>SIKAPISO-40 ROJO</v>
          </cell>
          <cell r="C120" t="str">
            <v>KG</v>
          </cell>
          <cell r="D120">
            <v>1044</v>
          </cell>
        </row>
        <row r="121">
          <cell r="A121">
            <v>120</v>
          </cell>
          <cell r="B121" t="str">
            <v>SIKAPISO-40 VERDE</v>
          </cell>
          <cell r="C121" t="str">
            <v>KG</v>
          </cell>
          <cell r="D121">
            <v>1624</v>
          </cell>
        </row>
        <row r="122">
          <cell r="A122">
            <v>121</v>
          </cell>
          <cell r="B122" t="str">
            <v>SIKAPISO-50 NEUTRO</v>
          </cell>
          <cell r="C122" t="str">
            <v>KG</v>
          </cell>
          <cell r="D122">
            <v>528</v>
          </cell>
        </row>
        <row r="123">
          <cell r="A123">
            <v>122</v>
          </cell>
          <cell r="B123" t="str">
            <v>SIKAPISO-50 ROJO</v>
          </cell>
          <cell r="C123" t="str">
            <v>KG</v>
          </cell>
          <cell r="D123">
            <v>986</v>
          </cell>
        </row>
        <row r="124">
          <cell r="A124">
            <v>123</v>
          </cell>
          <cell r="B124" t="str">
            <v>SIKAPISO-50 VERDE</v>
          </cell>
          <cell r="C124" t="str">
            <v>KG</v>
          </cell>
          <cell r="D124">
            <v>1478</v>
          </cell>
        </row>
        <row r="125">
          <cell r="A125">
            <v>124</v>
          </cell>
          <cell r="B125" t="str">
            <v>EMBECO</v>
          </cell>
          <cell r="C125" t="str">
            <v>KG</v>
          </cell>
          <cell r="D125">
            <v>1230</v>
          </cell>
        </row>
        <row r="126">
          <cell r="A126">
            <v>125</v>
          </cell>
          <cell r="B126" t="str">
            <v>TUBO FLUORESCENTE    14 W</v>
          </cell>
          <cell r="C126" t="str">
            <v>UN</v>
          </cell>
          <cell r="D126">
            <v>2500</v>
          </cell>
        </row>
        <row r="127">
          <cell r="A127">
            <v>126</v>
          </cell>
          <cell r="B127" t="str">
            <v>MASTERFLOW</v>
          </cell>
          <cell r="C127" t="str">
            <v>KG</v>
          </cell>
          <cell r="D127">
            <v>980</v>
          </cell>
        </row>
        <row r="128">
          <cell r="A128">
            <v>127</v>
          </cell>
          <cell r="B128" t="str">
            <v>TUBO FLUORESCENTE    15 W</v>
          </cell>
          <cell r="C128" t="str">
            <v>UN</v>
          </cell>
          <cell r="D128">
            <v>2500</v>
          </cell>
        </row>
        <row r="129">
          <cell r="A129">
            <v>128</v>
          </cell>
          <cell r="B129" t="str">
            <v>GROUT FLOUDIFIER</v>
          </cell>
          <cell r="C129" t="str">
            <v>KG</v>
          </cell>
          <cell r="D129">
            <v>1566</v>
          </cell>
        </row>
        <row r="130">
          <cell r="A130">
            <v>129</v>
          </cell>
          <cell r="B130" t="str">
            <v>GROUT POLIMERICO G-10</v>
          </cell>
          <cell r="C130" t="str">
            <v>KG</v>
          </cell>
          <cell r="D130">
            <v>6740</v>
          </cell>
        </row>
        <row r="131">
          <cell r="A131">
            <v>130</v>
          </cell>
          <cell r="B131" t="str">
            <v>SELLADOR NEGRO-TRANSPAREN</v>
          </cell>
          <cell r="C131" t="str">
            <v>UN</v>
          </cell>
          <cell r="D131">
            <v>3688</v>
          </cell>
        </row>
        <row r="132">
          <cell r="A132">
            <v>131</v>
          </cell>
          <cell r="B132" t="str">
            <v>TEC PREMIX GROUT</v>
          </cell>
          <cell r="C132" t="str">
            <v>KG</v>
          </cell>
          <cell r="D132">
            <v>1044</v>
          </cell>
        </row>
        <row r="133">
          <cell r="A133">
            <v>132</v>
          </cell>
          <cell r="B133" t="str">
            <v>TEC PREMIX MORTERO</v>
          </cell>
          <cell r="C133" t="str">
            <v>KG</v>
          </cell>
          <cell r="D133">
            <v>522</v>
          </cell>
        </row>
        <row r="134">
          <cell r="A134">
            <v>133</v>
          </cell>
          <cell r="B134" t="str">
            <v>TEC ACRIL LIQUIDO</v>
          </cell>
          <cell r="C134" t="str">
            <v>KG</v>
          </cell>
          <cell r="D134">
            <v>8990</v>
          </cell>
        </row>
        <row r="135">
          <cell r="A135">
            <v>134</v>
          </cell>
          <cell r="B135" t="str">
            <v>TEC LATEX CEMENT</v>
          </cell>
          <cell r="C135" t="str">
            <v>KG</v>
          </cell>
          <cell r="D135">
            <v>1392</v>
          </cell>
        </row>
        <row r="136">
          <cell r="A136">
            <v>135</v>
          </cell>
          <cell r="B136" t="str">
            <v>TEC ACRIL PINTURA GRIS</v>
          </cell>
          <cell r="C136" t="str">
            <v>KG</v>
          </cell>
          <cell r="D136">
            <v>5452</v>
          </cell>
        </row>
        <row r="137">
          <cell r="A137">
            <v>136</v>
          </cell>
          <cell r="B137" t="str">
            <v>TEC ACRIL PINTURA BLANCO</v>
          </cell>
          <cell r="C137" t="str">
            <v>KG</v>
          </cell>
          <cell r="D137">
            <v>5742</v>
          </cell>
        </row>
        <row r="138">
          <cell r="A138">
            <v>137</v>
          </cell>
          <cell r="B138" t="str">
            <v>TEJA MANILIT PF/7     # 2</v>
          </cell>
          <cell r="C138" t="str">
            <v>UN</v>
          </cell>
          <cell r="D138">
            <v>4560</v>
          </cell>
        </row>
        <row r="139">
          <cell r="A139">
            <v>138</v>
          </cell>
          <cell r="B139" t="str">
            <v>TEJA MANILIT PF/7     # 3</v>
          </cell>
          <cell r="C139" t="str">
            <v>UN</v>
          </cell>
          <cell r="D139">
            <v>6826</v>
          </cell>
        </row>
        <row r="140">
          <cell r="A140">
            <v>139</v>
          </cell>
          <cell r="B140" t="str">
            <v>EPOTOC</v>
          </cell>
          <cell r="C140" t="str">
            <v>KG</v>
          </cell>
          <cell r="D140">
            <v>17555</v>
          </cell>
        </row>
        <row r="141">
          <cell r="A141">
            <v>140</v>
          </cell>
          <cell r="B141" t="str">
            <v>COSTO ADIC.ACELERADO 3D</v>
          </cell>
          <cell r="C141" t="str">
            <v>M3</v>
          </cell>
          <cell r="D141">
            <v>18096</v>
          </cell>
        </row>
        <row r="142">
          <cell r="A142">
            <v>141</v>
          </cell>
          <cell r="B142" t="str">
            <v>PROTECTOP GRIS</v>
          </cell>
          <cell r="C142" t="str">
            <v>KG</v>
          </cell>
          <cell r="D142">
            <v>14416</v>
          </cell>
        </row>
        <row r="143">
          <cell r="A143">
            <v>142</v>
          </cell>
          <cell r="B143" t="str">
            <v>TOC BONDING COMPOUND</v>
          </cell>
          <cell r="C143" t="str">
            <v>GL</v>
          </cell>
          <cell r="D143">
            <v>16647</v>
          </cell>
        </row>
        <row r="144">
          <cell r="A144">
            <v>143</v>
          </cell>
          <cell r="B144" t="str">
            <v>TOC 50-10</v>
          </cell>
          <cell r="C144" t="str">
            <v>KG</v>
          </cell>
          <cell r="D144">
            <v>11685</v>
          </cell>
        </row>
        <row r="145">
          <cell r="A145">
            <v>144</v>
          </cell>
          <cell r="B145" t="str">
            <v>MAQUINA BISELADORA     8"</v>
          </cell>
          <cell r="C145" t="str">
            <v>DD</v>
          </cell>
          <cell r="D145">
            <v>45000</v>
          </cell>
        </row>
        <row r="146">
          <cell r="A146">
            <v>145</v>
          </cell>
          <cell r="B146" t="str">
            <v>TOC 8004 INYECCION</v>
          </cell>
          <cell r="C146" t="str">
            <v>KG</v>
          </cell>
          <cell r="D146">
            <v>31300</v>
          </cell>
        </row>
        <row r="147">
          <cell r="A147">
            <v>146</v>
          </cell>
          <cell r="B147" t="str">
            <v>TOC 8004-1 ANCLAJE</v>
          </cell>
          <cell r="C147" t="str">
            <v>KG</v>
          </cell>
          <cell r="D147">
            <v>6250</v>
          </cell>
        </row>
        <row r="148">
          <cell r="A148">
            <v>147</v>
          </cell>
          <cell r="B148" t="str">
            <v>TOC 8015 COLORES</v>
          </cell>
          <cell r="C148" t="str">
            <v>KG</v>
          </cell>
          <cell r="D148">
            <v>26320</v>
          </cell>
        </row>
        <row r="149">
          <cell r="A149">
            <v>148</v>
          </cell>
          <cell r="B149" t="str">
            <v>TUBO FLUORESCENTE    20 W</v>
          </cell>
          <cell r="C149" t="str">
            <v>UN</v>
          </cell>
          <cell r="D149">
            <v>2440</v>
          </cell>
        </row>
        <row r="150">
          <cell r="A150">
            <v>149</v>
          </cell>
          <cell r="B150" t="str">
            <v>TOC 8015 TRANSPARENTE</v>
          </cell>
          <cell r="C150" t="str">
            <v>KG</v>
          </cell>
          <cell r="D150">
            <v>26320</v>
          </cell>
        </row>
        <row r="151">
          <cell r="A151">
            <v>150</v>
          </cell>
          <cell r="B151" t="str">
            <v>TOC 8015 ROJO J.A.</v>
          </cell>
          <cell r="C151" t="str">
            <v>KG</v>
          </cell>
          <cell r="D151">
            <v>8483</v>
          </cell>
        </row>
        <row r="152">
          <cell r="A152">
            <v>151</v>
          </cell>
          <cell r="B152" t="str">
            <v>SIKADUR-31   AD-   N GRIS</v>
          </cell>
          <cell r="C152" t="str">
            <v>KG</v>
          </cell>
          <cell r="D152">
            <v>13224</v>
          </cell>
        </row>
        <row r="153">
          <cell r="A153">
            <v>152</v>
          </cell>
          <cell r="B153" t="str">
            <v>SIKADUR-31 ADH-N LADRILL</v>
          </cell>
          <cell r="C153" t="str">
            <v>KG</v>
          </cell>
          <cell r="D153">
            <v>16352</v>
          </cell>
        </row>
        <row r="154">
          <cell r="A154">
            <v>153</v>
          </cell>
          <cell r="B154" t="str">
            <v>SIKADUR-32 PRIMER N</v>
          </cell>
          <cell r="C154" t="str">
            <v>KG</v>
          </cell>
          <cell r="D154">
            <v>19140</v>
          </cell>
        </row>
        <row r="155">
          <cell r="A155">
            <v>154</v>
          </cell>
          <cell r="B155" t="str">
            <v>SIKADUR-42 ANCLAJE N</v>
          </cell>
          <cell r="C155" t="str">
            <v>KG</v>
          </cell>
          <cell r="D155">
            <v>6728</v>
          </cell>
        </row>
        <row r="156">
          <cell r="A156">
            <v>155</v>
          </cell>
          <cell r="B156" t="str">
            <v>SIKAGUARD-62 COLORES</v>
          </cell>
          <cell r="C156" t="str">
            <v>KG</v>
          </cell>
          <cell r="D156">
            <v>23200</v>
          </cell>
        </row>
        <row r="157">
          <cell r="A157">
            <v>156</v>
          </cell>
          <cell r="B157" t="str">
            <v>TUBO FLUORESCENTE    48 W</v>
          </cell>
          <cell r="C157" t="str">
            <v>UN</v>
          </cell>
          <cell r="D157">
            <v>3950</v>
          </cell>
        </row>
        <row r="158">
          <cell r="A158">
            <v>157</v>
          </cell>
          <cell r="B158" t="str">
            <v>TUBO HALOGENO       150 W</v>
          </cell>
          <cell r="C158" t="str">
            <v>UN</v>
          </cell>
          <cell r="D158">
            <v>4100</v>
          </cell>
        </row>
        <row r="159">
          <cell r="A159">
            <v>158</v>
          </cell>
          <cell r="B159" t="str">
            <v>SIKAGUARD-62 VERDE OSC.</v>
          </cell>
          <cell r="C159" t="str">
            <v>KG</v>
          </cell>
          <cell r="D159">
            <v>23200</v>
          </cell>
        </row>
        <row r="160">
          <cell r="A160">
            <v>159</v>
          </cell>
          <cell r="B160" t="str">
            <v>TUBO HALOGENO       500 W</v>
          </cell>
          <cell r="C160" t="str">
            <v>UN</v>
          </cell>
          <cell r="D160">
            <v>4475</v>
          </cell>
        </row>
        <row r="161">
          <cell r="A161">
            <v>160</v>
          </cell>
          <cell r="B161" t="str">
            <v>SIKAGUARD-63 COLORES</v>
          </cell>
          <cell r="C161" t="str">
            <v>KG</v>
          </cell>
          <cell r="D161">
            <v>28420</v>
          </cell>
        </row>
        <row r="162">
          <cell r="A162">
            <v>161</v>
          </cell>
          <cell r="B162" t="str">
            <v>MEDIA CAÑA  TIRAS DE 3m</v>
          </cell>
          <cell r="C162" t="str">
            <v>ML</v>
          </cell>
          <cell r="D162">
            <v>2000</v>
          </cell>
        </row>
        <row r="163">
          <cell r="A163">
            <v>162</v>
          </cell>
          <cell r="B163" t="str">
            <v>TUBO HALOGENO      1000 W</v>
          </cell>
          <cell r="C163" t="str">
            <v>UN</v>
          </cell>
          <cell r="D163">
            <v>5313</v>
          </cell>
        </row>
        <row r="164">
          <cell r="A164">
            <v>163</v>
          </cell>
          <cell r="B164" t="str">
            <v>SIKAGUARD-65 COLORES</v>
          </cell>
          <cell r="C164" t="str">
            <v>KG</v>
          </cell>
          <cell r="D164">
            <v>8236</v>
          </cell>
        </row>
        <row r="165">
          <cell r="A165">
            <v>164</v>
          </cell>
          <cell r="B165" t="str">
            <v>TUBO HALOGENO      1500 W</v>
          </cell>
          <cell r="C165" t="str">
            <v>UN</v>
          </cell>
          <cell r="D165">
            <v>6170</v>
          </cell>
        </row>
        <row r="166">
          <cell r="A166">
            <v>165</v>
          </cell>
          <cell r="B166" t="str">
            <v>COSTO ADIC.ACELERADO 7D</v>
          </cell>
          <cell r="C166" t="str">
            <v>M3</v>
          </cell>
          <cell r="D166">
            <v>14500</v>
          </cell>
        </row>
        <row r="167">
          <cell r="A167">
            <v>166</v>
          </cell>
          <cell r="B167" t="str">
            <v>COSTO ADIC. IMP.3000 PSI</v>
          </cell>
          <cell r="C167" t="str">
            <v>M3</v>
          </cell>
          <cell r="D167">
            <v>4176</v>
          </cell>
        </row>
        <row r="168">
          <cell r="A168">
            <v>167</v>
          </cell>
          <cell r="B168" t="str">
            <v>MARTILLO NEUMATICO</v>
          </cell>
          <cell r="C168" t="str">
            <v>DD</v>
          </cell>
          <cell r="D168">
            <v>58000</v>
          </cell>
        </row>
        <row r="169">
          <cell r="A169">
            <v>168</v>
          </cell>
          <cell r="B169" t="str">
            <v>COSTO ADIC. IMP.4000 PSI</v>
          </cell>
          <cell r="C169" t="str">
            <v>M3</v>
          </cell>
          <cell r="D169">
            <v>4408</v>
          </cell>
        </row>
        <row r="170">
          <cell r="A170">
            <v>169</v>
          </cell>
          <cell r="B170" t="str">
            <v>CONEXION ENERGIA      E-1</v>
          </cell>
          <cell r="C170" t="str">
            <v>UN</v>
          </cell>
          <cell r="D170">
            <v>0</v>
          </cell>
        </row>
        <row r="171">
          <cell r="A171">
            <v>170</v>
          </cell>
          <cell r="B171" t="str">
            <v>COSTO ADIC. IMP.5000 PSI</v>
          </cell>
          <cell r="C171" t="str">
            <v>M3</v>
          </cell>
          <cell r="D171">
            <v>4872</v>
          </cell>
        </row>
        <row r="172">
          <cell r="A172">
            <v>171</v>
          </cell>
          <cell r="B172" t="str">
            <v>TEC EPOX IMPRIMANTE</v>
          </cell>
          <cell r="C172" t="str">
            <v>KG</v>
          </cell>
          <cell r="D172">
            <v>19372</v>
          </cell>
        </row>
        <row r="173">
          <cell r="A173">
            <v>172</v>
          </cell>
          <cell r="B173" t="str">
            <v>CEC EPOX ADHESIVO</v>
          </cell>
          <cell r="C173" t="str">
            <v>KG</v>
          </cell>
          <cell r="D173">
            <v>11948</v>
          </cell>
        </row>
        <row r="174">
          <cell r="A174">
            <v>173</v>
          </cell>
          <cell r="B174" t="str">
            <v>TEC EPOX JUNTA</v>
          </cell>
          <cell r="C174" t="str">
            <v>KG</v>
          </cell>
          <cell r="D174">
            <v>8584</v>
          </cell>
        </row>
        <row r="175">
          <cell r="A175">
            <v>174</v>
          </cell>
          <cell r="B175" t="str">
            <v>LIMPIADOR EPOXICO</v>
          </cell>
          <cell r="C175" t="str">
            <v>KG</v>
          </cell>
          <cell r="D175">
            <v>5452</v>
          </cell>
        </row>
        <row r="176">
          <cell r="A176">
            <v>175</v>
          </cell>
          <cell r="B176" t="str">
            <v>ADIPOXI ADHESIVO</v>
          </cell>
          <cell r="C176" t="str">
            <v>KG</v>
          </cell>
          <cell r="D176">
            <v>14407</v>
          </cell>
        </row>
        <row r="177">
          <cell r="A177">
            <v>176</v>
          </cell>
          <cell r="B177" t="str">
            <v>TEJA MANILIT PF/7     # 4</v>
          </cell>
          <cell r="C177" t="str">
            <v>UN</v>
          </cell>
          <cell r="D177">
            <v>8746</v>
          </cell>
        </row>
        <row r="178">
          <cell r="A178">
            <v>177</v>
          </cell>
          <cell r="B178" t="str">
            <v>TEJA MANILIT PF/7     # 5</v>
          </cell>
          <cell r="C178" t="str">
            <v>UN</v>
          </cell>
          <cell r="D178">
            <v>11121</v>
          </cell>
        </row>
        <row r="179">
          <cell r="A179">
            <v>178</v>
          </cell>
          <cell r="B179" t="str">
            <v>TEJA MANILIT PF/7     # 6</v>
          </cell>
          <cell r="C179" t="str">
            <v>UN</v>
          </cell>
          <cell r="D179">
            <v>14416</v>
          </cell>
        </row>
        <row r="180">
          <cell r="A180">
            <v>179</v>
          </cell>
          <cell r="B180" t="str">
            <v>TEJA MANILIT PF/7     # 8</v>
          </cell>
          <cell r="C180" t="str">
            <v>UN</v>
          </cell>
          <cell r="D180">
            <v>19738</v>
          </cell>
        </row>
        <row r="181">
          <cell r="A181">
            <v>180</v>
          </cell>
          <cell r="B181" t="str">
            <v>CEMENTO MARINO DENSO</v>
          </cell>
          <cell r="C181" t="str">
            <v>KG</v>
          </cell>
          <cell r="D181">
            <v>2590</v>
          </cell>
        </row>
        <row r="182">
          <cell r="A182">
            <v>181</v>
          </cell>
          <cell r="B182" t="str">
            <v>CEMENTO MARINO LIQUIDO</v>
          </cell>
          <cell r="C182" t="str">
            <v>KG</v>
          </cell>
          <cell r="D182">
            <v>3327</v>
          </cell>
        </row>
        <row r="183">
          <cell r="A183">
            <v>182</v>
          </cell>
          <cell r="B183" t="str">
            <v>CEMENTO MARINO PLASTICO</v>
          </cell>
          <cell r="C183" t="str">
            <v>KG</v>
          </cell>
          <cell r="D183">
            <v>3380</v>
          </cell>
        </row>
        <row r="184">
          <cell r="A184">
            <v>183</v>
          </cell>
          <cell r="B184" t="str">
            <v>EMULSION ASFALTICA</v>
          </cell>
          <cell r="C184" t="str">
            <v>KG</v>
          </cell>
          <cell r="D184">
            <v>4858</v>
          </cell>
        </row>
        <row r="185">
          <cell r="A185">
            <v>184</v>
          </cell>
          <cell r="B185" t="str">
            <v>CARBODEC</v>
          </cell>
          <cell r="C185" t="str">
            <v>KG</v>
          </cell>
          <cell r="D185">
            <v>6628</v>
          </cell>
        </row>
        <row r="186">
          <cell r="A186">
            <v>185</v>
          </cell>
          <cell r="B186" t="str">
            <v>SIKA TRANSPARENTE</v>
          </cell>
          <cell r="C186" t="str">
            <v>KG</v>
          </cell>
          <cell r="D186">
            <v>5394</v>
          </cell>
        </row>
        <row r="187">
          <cell r="A187">
            <v>186</v>
          </cell>
          <cell r="B187" t="str">
            <v>SIKA REPELENTE</v>
          </cell>
          <cell r="C187" t="str">
            <v>KG</v>
          </cell>
          <cell r="D187">
            <v>3886</v>
          </cell>
        </row>
        <row r="188">
          <cell r="A188">
            <v>187</v>
          </cell>
          <cell r="B188" t="str">
            <v>IGOL IMPRIMANTE</v>
          </cell>
          <cell r="C188" t="str">
            <v>KG</v>
          </cell>
          <cell r="D188">
            <v>3248</v>
          </cell>
        </row>
        <row r="189">
          <cell r="A189">
            <v>188</v>
          </cell>
          <cell r="B189" t="str">
            <v>IGOL TECHO</v>
          </cell>
          <cell r="C189" t="str">
            <v>KG</v>
          </cell>
          <cell r="D189">
            <v>3074</v>
          </cell>
        </row>
        <row r="190">
          <cell r="A190">
            <v>189</v>
          </cell>
          <cell r="B190" t="str">
            <v>IGOL DENSO</v>
          </cell>
          <cell r="C190" t="str">
            <v>KG</v>
          </cell>
          <cell r="D190">
            <v>3074</v>
          </cell>
        </row>
        <row r="191">
          <cell r="A191">
            <v>190</v>
          </cell>
          <cell r="B191" t="str">
            <v>SELLADOR B/CO-TRANSPARENT</v>
          </cell>
          <cell r="C191" t="str">
            <v>UN</v>
          </cell>
          <cell r="D191">
            <v>4297</v>
          </cell>
        </row>
        <row r="192">
          <cell r="A192">
            <v>191</v>
          </cell>
          <cell r="B192" t="str">
            <v>IGASOL IMPRIMANTE</v>
          </cell>
          <cell r="C192" t="str">
            <v>KG</v>
          </cell>
          <cell r="D192">
            <v>1508</v>
          </cell>
        </row>
        <row r="193">
          <cell r="A193">
            <v>192</v>
          </cell>
          <cell r="B193" t="str">
            <v>IGASOL CUBIERTA-20</v>
          </cell>
          <cell r="C193" t="str">
            <v>KG</v>
          </cell>
          <cell r="D193">
            <v>1392</v>
          </cell>
        </row>
        <row r="194">
          <cell r="A194">
            <v>193</v>
          </cell>
          <cell r="B194" t="str">
            <v>ALUMOL</v>
          </cell>
          <cell r="C194" t="str">
            <v>KG</v>
          </cell>
          <cell r="D194">
            <v>6496</v>
          </cell>
        </row>
        <row r="195">
          <cell r="A195">
            <v>194</v>
          </cell>
          <cell r="B195" t="str">
            <v>TEC LIQUIDO</v>
          </cell>
          <cell r="C195" t="str">
            <v>KG</v>
          </cell>
          <cell r="D195">
            <v>1600</v>
          </cell>
        </row>
        <row r="196">
          <cell r="A196">
            <v>195</v>
          </cell>
          <cell r="B196" t="str">
            <v>TEC OMICRON</v>
          </cell>
          <cell r="C196" t="str">
            <v>KG</v>
          </cell>
          <cell r="D196">
            <v>1531</v>
          </cell>
        </row>
        <row r="197">
          <cell r="A197">
            <v>196</v>
          </cell>
          <cell r="B197" t="str">
            <v>TEC PLUG</v>
          </cell>
          <cell r="C197" t="str">
            <v>KG</v>
          </cell>
          <cell r="D197">
            <v>2923</v>
          </cell>
        </row>
        <row r="198">
          <cell r="A198">
            <v>197</v>
          </cell>
          <cell r="B198" t="str">
            <v>TEC INSTANTANEO</v>
          </cell>
          <cell r="C198" t="str">
            <v>KG</v>
          </cell>
          <cell r="D198">
            <v>2157</v>
          </cell>
        </row>
        <row r="199">
          <cell r="A199">
            <v>198</v>
          </cell>
          <cell r="B199" t="str">
            <v>TEC RAPIDO</v>
          </cell>
          <cell r="C199" t="str">
            <v>KG</v>
          </cell>
          <cell r="D199">
            <v>2726</v>
          </cell>
        </row>
        <row r="200">
          <cell r="A200">
            <v>199</v>
          </cell>
          <cell r="B200" t="str">
            <v>TEC SIL BLANCO</v>
          </cell>
          <cell r="C200" t="str">
            <v>KG</v>
          </cell>
          <cell r="D200">
            <v>1241</v>
          </cell>
        </row>
        <row r="201">
          <cell r="A201">
            <v>200</v>
          </cell>
          <cell r="B201" t="str">
            <v>TEC SIL GRIS</v>
          </cell>
          <cell r="C201" t="str">
            <v>KG</v>
          </cell>
          <cell r="D201">
            <v>893</v>
          </cell>
        </row>
        <row r="202">
          <cell r="A202">
            <v>201</v>
          </cell>
          <cell r="B202" t="str">
            <v>TEC REPELENTE 200</v>
          </cell>
          <cell r="C202" t="str">
            <v>KG</v>
          </cell>
          <cell r="D202">
            <v>5220</v>
          </cell>
        </row>
        <row r="203">
          <cell r="A203">
            <v>202</v>
          </cell>
          <cell r="B203" t="str">
            <v>TEC REPELENTE W</v>
          </cell>
          <cell r="C203" t="str">
            <v>KG</v>
          </cell>
          <cell r="D203">
            <v>3596</v>
          </cell>
        </row>
        <row r="204">
          <cell r="A204">
            <v>203</v>
          </cell>
          <cell r="B204" t="str">
            <v>ADIFACHADA 158</v>
          </cell>
          <cell r="C204" t="str">
            <v>KG</v>
          </cell>
          <cell r="D204">
            <v>5370</v>
          </cell>
        </row>
        <row r="205">
          <cell r="A205">
            <v>204</v>
          </cell>
          <cell r="B205" t="str">
            <v>ADITECHO   3000</v>
          </cell>
          <cell r="C205" t="str">
            <v>KG</v>
          </cell>
          <cell r="D205">
            <v>2535</v>
          </cell>
        </row>
        <row r="206">
          <cell r="A206">
            <v>205</v>
          </cell>
          <cell r="B206" t="str">
            <v>TEJA MANILIT PF/7     #10</v>
          </cell>
          <cell r="C206" t="str">
            <v>UN</v>
          </cell>
          <cell r="D206">
            <v>22420</v>
          </cell>
        </row>
        <row r="207">
          <cell r="A207">
            <v>206</v>
          </cell>
          <cell r="B207" t="str">
            <v>CONEXION ENERGIA      E-2</v>
          </cell>
          <cell r="C207" t="str">
            <v>UN</v>
          </cell>
          <cell r="D207">
            <v>30343</v>
          </cell>
        </row>
        <row r="208">
          <cell r="A208">
            <v>207</v>
          </cell>
          <cell r="B208" t="str">
            <v>C/BOYA MANILIT PF/7   # 4</v>
          </cell>
          <cell r="C208" t="str">
            <v>UN</v>
          </cell>
          <cell r="D208">
            <v>15398</v>
          </cell>
        </row>
        <row r="209">
          <cell r="A209">
            <v>208</v>
          </cell>
          <cell r="B209" t="str">
            <v>ADISELLO BLANCO 130</v>
          </cell>
          <cell r="C209" t="str">
            <v>KG</v>
          </cell>
          <cell r="D209">
            <v>1121</v>
          </cell>
        </row>
        <row r="210">
          <cell r="A210">
            <v>209</v>
          </cell>
          <cell r="B210" t="str">
            <v>ADISELLO GRIS   130</v>
          </cell>
          <cell r="C210" t="str">
            <v>KG</v>
          </cell>
          <cell r="D210">
            <v>1001</v>
          </cell>
        </row>
        <row r="211">
          <cell r="A211">
            <v>210</v>
          </cell>
          <cell r="B211" t="str">
            <v>ROCKTOP GRIS</v>
          </cell>
          <cell r="C211" t="str">
            <v>KG</v>
          </cell>
          <cell r="D211">
            <v>481</v>
          </cell>
        </row>
        <row r="212">
          <cell r="A212">
            <v>211</v>
          </cell>
          <cell r="B212" t="str">
            <v>ROCKTOP ROJO</v>
          </cell>
          <cell r="C212" t="str">
            <v>KG</v>
          </cell>
          <cell r="D212">
            <v>882</v>
          </cell>
        </row>
        <row r="213">
          <cell r="A213">
            <v>212</v>
          </cell>
          <cell r="B213" t="str">
            <v>ROCKTOP VERDE</v>
          </cell>
          <cell r="C213" t="str">
            <v>KG</v>
          </cell>
          <cell r="D213">
            <v>1333</v>
          </cell>
        </row>
        <row r="214">
          <cell r="A214">
            <v>213</v>
          </cell>
          <cell r="B214" t="str">
            <v>EXELTOP GRIS</v>
          </cell>
          <cell r="C214" t="str">
            <v>KG</v>
          </cell>
          <cell r="D214">
            <v>1020</v>
          </cell>
        </row>
        <row r="215">
          <cell r="A215">
            <v>214</v>
          </cell>
          <cell r="B215" t="str">
            <v>EXELTOP ROJO</v>
          </cell>
          <cell r="C215" t="str">
            <v>KG</v>
          </cell>
          <cell r="D215">
            <v>1400</v>
          </cell>
        </row>
        <row r="216">
          <cell r="A216">
            <v>215</v>
          </cell>
          <cell r="B216" t="str">
            <v>EXELTOP VERDE</v>
          </cell>
          <cell r="C216" t="str">
            <v>KG</v>
          </cell>
          <cell r="D216">
            <v>1800</v>
          </cell>
        </row>
        <row r="217">
          <cell r="A217">
            <v>216</v>
          </cell>
          <cell r="B217" t="str">
            <v>TOC 8196 PISO EPOXICO</v>
          </cell>
          <cell r="C217" t="str">
            <v>GL</v>
          </cell>
          <cell r="D217">
            <v>8830</v>
          </cell>
        </row>
        <row r="218">
          <cell r="A218">
            <v>217</v>
          </cell>
          <cell r="B218" t="str">
            <v>MALLA PORTERIA FUTBOL</v>
          </cell>
          <cell r="C218" t="str">
            <v>UN</v>
          </cell>
          <cell r="D218">
            <v>124200</v>
          </cell>
        </row>
        <row r="219">
          <cell r="A219">
            <v>218</v>
          </cell>
          <cell r="B219" t="str">
            <v>COSTO ADIC. IMP.6000 PSI</v>
          </cell>
          <cell r="C219" t="str">
            <v>M3</v>
          </cell>
          <cell r="D219">
            <v>6380</v>
          </cell>
        </row>
        <row r="220">
          <cell r="A220">
            <v>219</v>
          </cell>
          <cell r="B220" t="str">
            <v>CONEXION ENERGIA      E-3</v>
          </cell>
          <cell r="C220" t="str">
            <v>UN</v>
          </cell>
          <cell r="D220">
            <v>60687</v>
          </cell>
        </row>
        <row r="221">
          <cell r="A221">
            <v>220</v>
          </cell>
          <cell r="B221" t="str">
            <v>GRAMA (Semilla)</v>
          </cell>
          <cell r="C221" t="str">
            <v>M2</v>
          </cell>
          <cell r="D221">
            <v>1180</v>
          </cell>
        </row>
        <row r="222">
          <cell r="A222">
            <v>221</v>
          </cell>
          <cell r="B222" t="str">
            <v>COLLARIN LISO        4-5"</v>
          </cell>
          <cell r="C222" t="str">
            <v>UN</v>
          </cell>
          <cell r="D222">
            <v>8000</v>
          </cell>
        </row>
        <row r="223">
          <cell r="A223">
            <v>222</v>
          </cell>
          <cell r="B223" t="str">
            <v>COLLARIN LISO        5-6"</v>
          </cell>
          <cell r="C223" t="str">
            <v>UN</v>
          </cell>
          <cell r="D223">
            <v>8500</v>
          </cell>
        </row>
        <row r="224">
          <cell r="A224">
            <v>223</v>
          </cell>
          <cell r="B224" t="str">
            <v>TIERRA NEGRA</v>
          </cell>
          <cell r="C224" t="str">
            <v>M3</v>
          </cell>
          <cell r="D224">
            <v>35350</v>
          </cell>
        </row>
        <row r="225">
          <cell r="A225">
            <v>224</v>
          </cell>
          <cell r="B225" t="str">
            <v>COLLARIN LISO        6-7"</v>
          </cell>
          <cell r="C225" t="str">
            <v>UN</v>
          </cell>
          <cell r="D225">
            <v>8800</v>
          </cell>
        </row>
        <row r="226">
          <cell r="A226">
            <v>225</v>
          </cell>
          <cell r="B226" t="str">
            <v>COLLARIN LISO        7-8"</v>
          </cell>
          <cell r="C226" t="str">
            <v>UN</v>
          </cell>
          <cell r="D226">
            <v>9100</v>
          </cell>
        </row>
        <row r="227">
          <cell r="A227">
            <v>226</v>
          </cell>
          <cell r="B227" t="str">
            <v>COLLARIN LISO        8-9"</v>
          </cell>
          <cell r="C227" t="str">
            <v>UN</v>
          </cell>
          <cell r="D227">
            <v>9700</v>
          </cell>
        </row>
        <row r="228">
          <cell r="A228">
            <v>227</v>
          </cell>
          <cell r="B228" t="str">
            <v>TRITURADO 1/2"</v>
          </cell>
          <cell r="C228" t="str">
            <v>M3</v>
          </cell>
          <cell r="D228">
            <v>37700</v>
          </cell>
        </row>
        <row r="229">
          <cell r="A229">
            <v>228</v>
          </cell>
          <cell r="B229" t="str">
            <v>COLLARIN LISO       9-10"</v>
          </cell>
          <cell r="C229" t="str">
            <v>UN</v>
          </cell>
          <cell r="D229">
            <v>10000</v>
          </cell>
        </row>
        <row r="230">
          <cell r="A230">
            <v>229</v>
          </cell>
          <cell r="B230" t="str">
            <v>CRUCETA METALICA  1.50 MT</v>
          </cell>
          <cell r="C230" t="str">
            <v>UN</v>
          </cell>
          <cell r="D230">
            <v>20453</v>
          </cell>
        </row>
        <row r="231">
          <cell r="A231">
            <v>230</v>
          </cell>
          <cell r="B231" t="str">
            <v>SUPERMANTO         500 X</v>
          </cell>
          <cell r="C231" t="str">
            <v>M2</v>
          </cell>
          <cell r="D231">
            <v>2970</v>
          </cell>
        </row>
        <row r="232">
          <cell r="A232">
            <v>231</v>
          </cell>
          <cell r="B232" t="str">
            <v>CRUCETA METALICA  2.00 MT</v>
          </cell>
          <cell r="C232" t="str">
            <v>UN</v>
          </cell>
          <cell r="D232">
            <v>26736</v>
          </cell>
        </row>
        <row r="233">
          <cell r="A233">
            <v>232</v>
          </cell>
          <cell r="B233" t="str">
            <v>SIKAFLOOR-54 MARRON</v>
          </cell>
          <cell r="C233" t="str">
            <v>KG</v>
          </cell>
          <cell r="D233">
            <v>7233</v>
          </cell>
        </row>
        <row r="234">
          <cell r="A234">
            <v>233</v>
          </cell>
          <cell r="B234" t="str">
            <v>SELLADOR TRADE MATE</v>
          </cell>
          <cell r="C234" t="str">
            <v>UN</v>
          </cell>
          <cell r="D234">
            <v>5694</v>
          </cell>
        </row>
        <row r="235">
          <cell r="A235">
            <v>234</v>
          </cell>
          <cell r="B235" t="str">
            <v>MASTERPLATE 200</v>
          </cell>
          <cell r="C235" t="str">
            <v>KG</v>
          </cell>
          <cell r="D235">
            <v>1148</v>
          </cell>
        </row>
        <row r="236">
          <cell r="A236">
            <v>235</v>
          </cell>
          <cell r="B236" t="str">
            <v>MASTERPLATE          ROJO</v>
          </cell>
          <cell r="C236" t="str">
            <v>KG</v>
          </cell>
          <cell r="D236">
            <v>1392</v>
          </cell>
        </row>
        <row r="237">
          <cell r="A237">
            <v>236</v>
          </cell>
          <cell r="B237" t="str">
            <v>MASTERPLATE     TERRACOTA</v>
          </cell>
          <cell r="C237" t="str">
            <v>KG</v>
          </cell>
          <cell r="D237">
            <v>1392</v>
          </cell>
        </row>
        <row r="238">
          <cell r="A238">
            <v>237</v>
          </cell>
          <cell r="B238" t="str">
            <v>MASTERPLATE    REFLECTIVO</v>
          </cell>
          <cell r="C238" t="str">
            <v>KG</v>
          </cell>
          <cell r="D238">
            <v>1804</v>
          </cell>
        </row>
        <row r="239">
          <cell r="A239">
            <v>238</v>
          </cell>
          <cell r="B239" t="str">
            <v>CRUCETA METALICA  2.50 MT</v>
          </cell>
          <cell r="C239" t="str">
            <v>UN</v>
          </cell>
          <cell r="D239">
            <v>39607</v>
          </cell>
        </row>
        <row r="240">
          <cell r="A240">
            <v>239</v>
          </cell>
          <cell r="B240" t="str">
            <v>CRUCETA METALICA  3.00 MT</v>
          </cell>
          <cell r="C240" t="str">
            <v>UN</v>
          </cell>
          <cell r="D240">
            <v>47212</v>
          </cell>
        </row>
        <row r="241">
          <cell r="A241">
            <v>240</v>
          </cell>
          <cell r="B241" t="str">
            <v>MASTERPLATE      AMARILLO</v>
          </cell>
          <cell r="C241" t="str">
            <v>KG</v>
          </cell>
          <cell r="D241">
            <v>3161</v>
          </cell>
        </row>
        <row r="242">
          <cell r="A242">
            <v>241</v>
          </cell>
          <cell r="B242" t="str">
            <v>ANVIL TOP 200-I</v>
          </cell>
          <cell r="C242" t="str">
            <v>KG</v>
          </cell>
          <cell r="D242">
            <v>1044</v>
          </cell>
        </row>
        <row r="243">
          <cell r="A243">
            <v>242</v>
          </cell>
          <cell r="B243" t="str">
            <v>MASTER TOP</v>
          </cell>
          <cell r="C243" t="str">
            <v>KG</v>
          </cell>
          <cell r="D243">
            <v>957</v>
          </cell>
        </row>
        <row r="244">
          <cell r="A244">
            <v>243</v>
          </cell>
          <cell r="B244" t="str">
            <v>MS-101 TABLON - SAHARA</v>
          </cell>
          <cell r="C244" t="str">
            <v>KG</v>
          </cell>
          <cell r="D244">
            <v>7064</v>
          </cell>
        </row>
        <row r="245">
          <cell r="A245">
            <v>244</v>
          </cell>
          <cell r="B245" t="str">
            <v>CRUCETA METALICA  6.00 MT</v>
          </cell>
          <cell r="C245" t="str">
            <v>UN</v>
          </cell>
          <cell r="D245">
            <v>94807</v>
          </cell>
        </row>
        <row r="246">
          <cell r="A246">
            <v>245</v>
          </cell>
          <cell r="B246" t="str">
            <v>MASTERFIL CJ</v>
          </cell>
          <cell r="C246" t="str">
            <v>KG</v>
          </cell>
          <cell r="D246">
            <v>19732</v>
          </cell>
        </row>
        <row r="247">
          <cell r="A247">
            <v>246</v>
          </cell>
          <cell r="B247" t="str">
            <v>CONEXION ENERGIA      E-4</v>
          </cell>
          <cell r="C247" t="str">
            <v>UN</v>
          </cell>
          <cell r="D247">
            <v>91027</v>
          </cell>
        </row>
        <row r="248">
          <cell r="A248">
            <v>247</v>
          </cell>
          <cell r="B248" t="str">
            <v>TEC MASTERCRON</v>
          </cell>
          <cell r="C248" t="str">
            <v>KG</v>
          </cell>
          <cell r="D248">
            <v>504</v>
          </cell>
        </row>
        <row r="249">
          <cell r="A249">
            <v>248</v>
          </cell>
          <cell r="B249" t="str">
            <v>CINTA P.V.C.</v>
          </cell>
          <cell r="C249" t="str">
            <v>ML</v>
          </cell>
          <cell r="D249">
            <v>3765</v>
          </cell>
        </row>
        <row r="250">
          <cell r="A250">
            <v>249</v>
          </cell>
          <cell r="B250" t="str">
            <v>CINTA P.V.C.           01</v>
          </cell>
          <cell r="C250" t="str">
            <v>ML</v>
          </cell>
          <cell r="D250">
            <v>6960</v>
          </cell>
        </row>
        <row r="251">
          <cell r="A251">
            <v>250</v>
          </cell>
          <cell r="B251" t="str">
            <v>CINTA P.V.C.           02</v>
          </cell>
          <cell r="C251" t="str">
            <v>ML</v>
          </cell>
          <cell r="D251">
            <v>12285</v>
          </cell>
        </row>
        <row r="252">
          <cell r="A252">
            <v>251</v>
          </cell>
          <cell r="B252" t="str">
            <v>MASIL CARBURANTE</v>
          </cell>
          <cell r="C252" t="str">
            <v>KG</v>
          </cell>
          <cell r="D252">
            <v>2900</v>
          </cell>
        </row>
        <row r="253">
          <cell r="A253">
            <v>252</v>
          </cell>
          <cell r="B253" t="str">
            <v>MASIL GRIS FRIO</v>
          </cell>
          <cell r="C253" t="str">
            <v>KG</v>
          </cell>
          <cell r="D253">
            <v>4290</v>
          </cell>
        </row>
        <row r="254">
          <cell r="A254">
            <v>253</v>
          </cell>
          <cell r="B254" t="str">
            <v>MASIL NEGRO</v>
          </cell>
          <cell r="C254" t="str">
            <v>KG</v>
          </cell>
          <cell r="D254">
            <v>2720</v>
          </cell>
        </row>
        <row r="255">
          <cell r="A255">
            <v>254</v>
          </cell>
          <cell r="B255" t="str">
            <v>VIGUETA PREFABRICADA</v>
          </cell>
          <cell r="C255" t="str">
            <v>ML</v>
          </cell>
          <cell r="D255">
            <v>8532</v>
          </cell>
        </row>
        <row r="256">
          <cell r="A256">
            <v>255</v>
          </cell>
          <cell r="B256" t="str">
            <v>SELLASIL ESTRUCTURAL</v>
          </cell>
          <cell r="C256" t="str">
            <v>UN</v>
          </cell>
          <cell r="D256">
            <v>7655</v>
          </cell>
        </row>
        <row r="257">
          <cell r="A257">
            <v>256</v>
          </cell>
          <cell r="B257" t="str">
            <v>MALLA NYLON PETROLIZADA</v>
          </cell>
          <cell r="C257" t="str">
            <v>UN</v>
          </cell>
          <cell r="D257">
            <v>125800</v>
          </cell>
        </row>
        <row r="258">
          <cell r="A258">
            <v>257</v>
          </cell>
          <cell r="B258" t="str">
            <v>SELLADOR USO GENERAL</v>
          </cell>
          <cell r="C258" t="str">
            <v>UN</v>
          </cell>
          <cell r="D258">
            <v>3312</v>
          </cell>
        </row>
        <row r="259">
          <cell r="A259">
            <v>258</v>
          </cell>
          <cell r="B259" t="str">
            <v>PROYECTOR SNF-011/T400 W</v>
          </cell>
          <cell r="C259" t="str">
            <v>UN</v>
          </cell>
          <cell r="D259">
            <v>331156</v>
          </cell>
        </row>
        <row r="260">
          <cell r="A260">
            <v>259</v>
          </cell>
          <cell r="B260" t="str">
            <v>SIKAFLEX 1A</v>
          </cell>
          <cell r="C260" t="str">
            <v>KG</v>
          </cell>
          <cell r="D260">
            <v>8700</v>
          </cell>
        </row>
        <row r="261">
          <cell r="A261">
            <v>260</v>
          </cell>
          <cell r="B261" t="str">
            <v>CAJA CONTADOR    28x32</v>
          </cell>
          <cell r="C261" t="str">
            <v>UN</v>
          </cell>
          <cell r="D261">
            <v>7842</v>
          </cell>
        </row>
        <row r="262">
          <cell r="A262">
            <v>261</v>
          </cell>
          <cell r="B262" t="str">
            <v>CAJA CONTADOR    30x30</v>
          </cell>
          <cell r="C262" t="str">
            <v>UN</v>
          </cell>
          <cell r="D262">
            <v>7890</v>
          </cell>
        </row>
        <row r="263">
          <cell r="A263">
            <v>262</v>
          </cell>
          <cell r="B263" t="str">
            <v>MOTOBOMBA              8"</v>
          </cell>
          <cell r="C263" t="str">
            <v>DD</v>
          </cell>
          <cell r="D263">
            <v>83520</v>
          </cell>
        </row>
        <row r="264">
          <cell r="A264">
            <v>263</v>
          </cell>
          <cell r="B264" t="str">
            <v>SELLADOR ALLGUARD COATING</v>
          </cell>
          <cell r="C264" t="str">
            <v>GL</v>
          </cell>
          <cell r="D264">
            <v>265634</v>
          </cell>
        </row>
        <row r="265">
          <cell r="A265">
            <v>264</v>
          </cell>
          <cell r="B265" t="str">
            <v>IGAS GRIS</v>
          </cell>
          <cell r="C265" t="str">
            <v>KG</v>
          </cell>
          <cell r="D265">
            <v>4234</v>
          </cell>
        </row>
        <row r="266">
          <cell r="A266">
            <v>265</v>
          </cell>
          <cell r="B266" t="str">
            <v>IGAS NEGRO</v>
          </cell>
          <cell r="C266" t="str">
            <v>KG</v>
          </cell>
          <cell r="D266">
            <v>3016</v>
          </cell>
        </row>
        <row r="267">
          <cell r="A267">
            <v>266</v>
          </cell>
          <cell r="B267" t="str">
            <v>SELLADOR ALLGUARD SEALER</v>
          </cell>
          <cell r="C267" t="str">
            <v>GL</v>
          </cell>
          <cell r="D267">
            <v>169194</v>
          </cell>
        </row>
        <row r="268">
          <cell r="A268">
            <v>267</v>
          </cell>
          <cell r="B268" t="str">
            <v>CERCHA DE 3 MTS</v>
          </cell>
          <cell r="C268" t="str">
            <v>UN</v>
          </cell>
          <cell r="D268">
            <v>27260</v>
          </cell>
        </row>
        <row r="269">
          <cell r="A269">
            <v>268</v>
          </cell>
          <cell r="B269" t="str">
            <v>CINTA SIKA PVC V-10</v>
          </cell>
          <cell r="C269" t="str">
            <v>ML</v>
          </cell>
          <cell r="D269">
            <v>4176</v>
          </cell>
        </row>
        <row r="270">
          <cell r="A270">
            <v>269</v>
          </cell>
          <cell r="B270" t="str">
            <v>CINTA SIKA PVC V-15</v>
          </cell>
          <cell r="C270" t="str">
            <v>ML</v>
          </cell>
          <cell r="D270">
            <v>7540</v>
          </cell>
        </row>
        <row r="271">
          <cell r="A271">
            <v>270</v>
          </cell>
          <cell r="B271" t="str">
            <v>CINTA SIKA PVC O-22</v>
          </cell>
          <cell r="C271" t="str">
            <v>ML</v>
          </cell>
          <cell r="D271">
            <v>13456</v>
          </cell>
        </row>
        <row r="272">
          <cell r="A272">
            <v>271</v>
          </cell>
          <cell r="B272" t="str">
            <v>C/BOYA MANILIT PF/7   # 6</v>
          </cell>
          <cell r="C272" t="str">
            <v>UN</v>
          </cell>
          <cell r="D272">
            <v>25282</v>
          </cell>
        </row>
        <row r="273">
          <cell r="A273">
            <v>272</v>
          </cell>
          <cell r="B273" t="str">
            <v>CAB.MANILIT FIJO</v>
          </cell>
          <cell r="C273" t="str">
            <v>UN</v>
          </cell>
          <cell r="D273">
            <v>9502</v>
          </cell>
        </row>
        <row r="274">
          <cell r="A274">
            <v>273</v>
          </cell>
          <cell r="B274" t="str">
            <v>ADIJUNTA K</v>
          </cell>
          <cell r="C274" t="str">
            <v>KG</v>
          </cell>
          <cell r="D274">
            <v>2401</v>
          </cell>
        </row>
        <row r="275">
          <cell r="A275">
            <v>274</v>
          </cell>
          <cell r="B275" t="str">
            <v>PLANTA ELECTRICA 32.5 KVA</v>
          </cell>
          <cell r="C275" t="str">
            <v>DD</v>
          </cell>
          <cell r="D275">
            <v>17400</v>
          </cell>
        </row>
        <row r="276">
          <cell r="A276">
            <v>275</v>
          </cell>
          <cell r="B276" t="str">
            <v>ADIMARMOL NATURAL/PIGMENT</v>
          </cell>
          <cell r="C276" t="str">
            <v>KG</v>
          </cell>
          <cell r="D276">
            <v>1254</v>
          </cell>
        </row>
        <row r="277">
          <cell r="A277">
            <v>276</v>
          </cell>
          <cell r="B277" t="str">
            <v>CAJA CONTADOR    30x40</v>
          </cell>
          <cell r="C277" t="str">
            <v>UN</v>
          </cell>
          <cell r="D277">
            <v>7310</v>
          </cell>
        </row>
        <row r="278">
          <cell r="A278">
            <v>277</v>
          </cell>
          <cell r="B278" t="str">
            <v>CAB.MANILIT ARTICULADO</v>
          </cell>
          <cell r="C278" t="str">
            <v>UN</v>
          </cell>
          <cell r="D278">
            <v>7864</v>
          </cell>
        </row>
        <row r="279">
          <cell r="A279">
            <v>278</v>
          </cell>
          <cell r="B279" t="str">
            <v>CAB.MANILIT FIJO VENTILAC</v>
          </cell>
          <cell r="C279" t="str">
            <v>UN</v>
          </cell>
          <cell r="D279">
            <v>8309</v>
          </cell>
        </row>
        <row r="280">
          <cell r="A280">
            <v>279</v>
          </cell>
          <cell r="B280" t="str">
            <v>CAB.MANILIT UNIVERSAL</v>
          </cell>
          <cell r="C280" t="str">
            <v>UN</v>
          </cell>
          <cell r="D280">
            <v>9714</v>
          </cell>
        </row>
        <row r="281">
          <cell r="A281">
            <v>280</v>
          </cell>
          <cell r="B281" t="str">
            <v>GEOTEXTIL NO TEJIDO 1600</v>
          </cell>
          <cell r="C281" t="str">
            <v>M2</v>
          </cell>
          <cell r="D281">
            <v>993</v>
          </cell>
        </row>
        <row r="282">
          <cell r="A282">
            <v>281</v>
          </cell>
          <cell r="B282" t="str">
            <v>GEOTEXTIL TEJIDO    1400</v>
          </cell>
          <cell r="C282" t="str">
            <v>M2</v>
          </cell>
          <cell r="D282">
            <v>807</v>
          </cell>
        </row>
        <row r="283">
          <cell r="A283">
            <v>282</v>
          </cell>
          <cell r="B283" t="str">
            <v>TOC CT-85</v>
          </cell>
          <cell r="C283" t="str">
            <v>GL</v>
          </cell>
          <cell r="D283">
            <v>11975</v>
          </cell>
        </row>
        <row r="284">
          <cell r="A284">
            <v>283</v>
          </cell>
          <cell r="B284" t="str">
            <v>CONEXION ENERGIA      E-5</v>
          </cell>
          <cell r="C284" t="str">
            <v>UN</v>
          </cell>
          <cell r="D284">
            <v>182056</v>
          </cell>
        </row>
        <row r="285">
          <cell r="A285">
            <v>284</v>
          </cell>
          <cell r="B285" t="str">
            <v>CARBOMASTIC No.1</v>
          </cell>
          <cell r="C285" t="str">
            <v>GL</v>
          </cell>
          <cell r="D285">
            <v>4178</v>
          </cell>
        </row>
        <row r="286">
          <cell r="A286">
            <v>285</v>
          </cell>
          <cell r="B286" t="str">
            <v>ARENA TOC FINA</v>
          </cell>
          <cell r="C286" t="str">
            <v>KG</v>
          </cell>
          <cell r="D286">
            <v>474</v>
          </cell>
        </row>
        <row r="287">
          <cell r="A287">
            <v>286</v>
          </cell>
          <cell r="B287" t="str">
            <v>ARENA COLMA FINA</v>
          </cell>
          <cell r="C287" t="str">
            <v>KG</v>
          </cell>
          <cell r="D287">
            <v>534</v>
          </cell>
        </row>
        <row r="288">
          <cell r="A288">
            <v>287</v>
          </cell>
          <cell r="B288" t="str">
            <v>ARENA COLMA MEDIA</v>
          </cell>
          <cell r="C288" t="str">
            <v>KG</v>
          </cell>
          <cell r="D288">
            <v>534</v>
          </cell>
        </row>
        <row r="289">
          <cell r="A289">
            <v>288</v>
          </cell>
          <cell r="B289" t="str">
            <v>ARENA COLMA GRUESA</v>
          </cell>
          <cell r="C289" t="str">
            <v>KG</v>
          </cell>
          <cell r="D289">
            <v>534</v>
          </cell>
        </row>
        <row r="290">
          <cell r="A290">
            <v>289</v>
          </cell>
          <cell r="B290" t="str">
            <v>COLMA LIMPIADOR</v>
          </cell>
          <cell r="C290" t="str">
            <v>KG</v>
          </cell>
          <cell r="D290">
            <v>5568</v>
          </cell>
        </row>
        <row r="291">
          <cell r="A291">
            <v>290</v>
          </cell>
          <cell r="B291" t="str">
            <v>MERULEX I.F.TRANSP-NEGRO</v>
          </cell>
          <cell r="C291" t="str">
            <v>KG</v>
          </cell>
          <cell r="D291">
            <v>6322</v>
          </cell>
        </row>
        <row r="292">
          <cell r="A292">
            <v>291</v>
          </cell>
          <cell r="B292" t="str">
            <v>CAJA CONTADOR    40x30</v>
          </cell>
          <cell r="C292" t="str">
            <v>UN</v>
          </cell>
          <cell r="D292">
            <v>4410</v>
          </cell>
        </row>
        <row r="293">
          <cell r="A293">
            <v>292</v>
          </cell>
          <cell r="B293" t="str">
            <v>SUELO CEMENTO 1:10</v>
          </cell>
          <cell r="C293" t="str">
            <v>M3</v>
          </cell>
          <cell r="D293">
            <v>38628</v>
          </cell>
        </row>
        <row r="294">
          <cell r="A294">
            <v>293</v>
          </cell>
          <cell r="B294" t="str">
            <v>TEC CONFILM</v>
          </cell>
          <cell r="C294" t="str">
            <v>KG</v>
          </cell>
          <cell r="D294">
            <v>2262</v>
          </cell>
        </row>
        <row r="295">
          <cell r="A295">
            <v>294</v>
          </cell>
          <cell r="B295" t="str">
            <v>ADIPOXI 150</v>
          </cell>
          <cell r="C295" t="str">
            <v>KG</v>
          </cell>
          <cell r="D295">
            <v>21077</v>
          </cell>
        </row>
        <row r="296">
          <cell r="A296">
            <v>295</v>
          </cell>
          <cell r="B296" t="str">
            <v>TEJA MAXILIT PF/7     # 4</v>
          </cell>
          <cell r="C296" t="str">
            <v>UN</v>
          </cell>
          <cell r="D296">
            <v>9972</v>
          </cell>
        </row>
        <row r="297">
          <cell r="A297">
            <v>296</v>
          </cell>
          <cell r="B297" t="str">
            <v>TEJA MAXILIT PF/7     # 6</v>
          </cell>
          <cell r="C297" t="str">
            <v>UN</v>
          </cell>
          <cell r="D297">
            <v>15537</v>
          </cell>
        </row>
        <row r="298">
          <cell r="A298">
            <v>297</v>
          </cell>
          <cell r="B298" t="str">
            <v>TEJA MAXILIT PF/7     # 8</v>
          </cell>
          <cell r="C298" t="str">
            <v>UN</v>
          </cell>
          <cell r="D298">
            <v>19934</v>
          </cell>
        </row>
        <row r="299">
          <cell r="A299">
            <v>298</v>
          </cell>
          <cell r="B299" t="str">
            <v>ADILIMPIADOR 1</v>
          </cell>
          <cell r="C299" t="str">
            <v>KG</v>
          </cell>
          <cell r="D299">
            <v>4669</v>
          </cell>
        </row>
        <row r="300">
          <cell r="A300">
            <v>299</v>
          </cell>
          <cell r="B300" t="str">
            <v>ADILIMPIADOR E</v>
          </cell>
          <cell r="C300" t="str">
            <v>KG</v>
          </cell>
          <cell r="D300">
            <v>4669</v>
          </cell>
        </row>
        <row r="301">
          <cell r="A301">
            <v>300</v>
          </cell>
          <cell r="B301" t="str">
            <v>CONEXION ENERGIA      E-6</v>
          </cell>
          <cell r="C301" t="str">
            <v>UN</v>
          </cell>
          <cell r="D301">
            <v>303424</v>
          </cell>
        </row>
        <row r="302">
          <cell r="A302">
            <v>301</v>
          </cell>
          <cell r="B302" t="str">
            <v>TEJA MAXILIT  PF/7   # 10</v>
          </cell>
          <cell r="C302" t="str">
            <v>UN</v>
          </cell>
          <cell r="D302">
            <v>25195</v>
          </cell>
        </row>
        <row r="303">
          <cell r="A303">
            <v>302</v>
          </cell>
          <cell r="B303" t="str">
            <v>MASTERKURE</v>
          </cell>
          <cell r="C303" t="str">
            <v>KG</v>
          </cell>
          <cell r="D303">
            <v>1925</v>
          </cell>
        </row>
        <row r="304">
          <cell r="A304">
            <v>303</v>
          </cell>
          <cell r="B304" t="str">
            <v>LIMPIADOR EPOXICO      01</v>
          </cell>
          <cell r="C304" t="str">
            <v>KG</v>
          </cell>
          <cell r="D304">
            <v>4889</v>
          </cell>
        </row>
        <row r="305">
          <cell r="A305">
            <v>304</v>
          </cell>
          <cell r="B305" t="str">
            <v>LIMPIADOR POLIURETANO</v>
          </cell>
          <cell r="C305" t="str">
            <v>KG</v>
          </cell>
          <cell r="D305">
            <v>3845</v>
          </cell>
        </row>
        <row r="306">
          <cell r="A306">
            <v>305</v>
          </cell>
          <cell r="B306" t="str">
            <v>REVISION ENERGIA BAJA TEN</v>
          </cell>
          <cell r="C306" t="str">
            <v>UN</v>
          </cell>
          <cell r="D306">
            <v>9100</v>
          </cell>
        </row>
        <row r="307">
          <cell r="A307">
            <v>306</v>
          </cell>
          <cell r="B307" t="str">
            <v>ANVIL BOND</v>
          </cell>
          <cell r="C307" t="str">
            <v>KG</v>
          </cell>
          <cell r="D307">
            <v>22527</v>
          </cell>
        </row>
        <row r="308">
          <cell r="A308">
            <v>307</v>
          </cell>
          <cell r="B308" t="str">
            <v>CONCRESIVE LPL</v>
          </cell>
          <cell r="C308" t="str">
            <v>KG</v>
          </cell>
          <cell r="D308">
            <v>23084</v>
          </cell>
        </row>
        <row r="309">
          <cell r="A309">
            <v>308</v>
          </cell>
          <cell r="B309" t="str">
            <v>EMACO S88C</v>
          </cell>
          <cell r="C309" t="str">
            <v>KG</v>
          </cell>
          <cell r="D309">
            <v>1340</v>
          </cell>
        </row>
        <row r="310">
          <cell r="A310">
            <v>309</v>
          </cell>
          <cell r="B310" t="str">
            <v>TECNOCONCRETO IP/102-402</v>
          </cell>
          <cell r="C310" t="str">
            <v>GL</v>
          </cell>
          <cell r="D310">
            <v>23919</v>
          </cell>
        </row>
        <row r="311">
          <cell r="A311">
            <v>310</v>
          </cell>
          <cell r="B311" t="str">
            <v>CAJA CONTADOR    45x45</v>
          </cell>
          <cell r="C311" t="str">
            <v>UN</v>
          </cell>
          <cell r="D311">
            <v>5570</v>
          </cell>
        </row>
        <row r="312">
          <cell r="A312">
            <v>311</v>
          </cell>
          <cell r="B312" t="str">
            <v>CAJA CONTADOR    60x60</v>
          </cell>
          <cell r="C312" t="str">
            <v>UN</v>
          </cell>
          <cell r="D312">
            <v>34413</v>
          </cell>
        </row>
        <row r="313">
          <cell r="A313">
            <v>312</v>
          </cell>
          <cell r="B313" t="str">
            <v>TECNOCONCRETO PS-107</v>
          </cell>
          <cell r="C313" t="str">
            <v>GL</v>
          </cell>
          <cell r="D313">
            <v>15190</v>
          </cell>
        </row>
        <row r="314">
          <cell r="A314">
            <v>313</v>
          </cell>
          <cell r="B314" t="str">
            <v>TECNOCONCRETO PS-107 C</v>
          </cell>
          <cell r="C314" t="str">
            <v>GL</v>
          </cell>
          <cell r="D314">
            <v>1989</v>
          </cell>
        </row>
        <row r="315">
          <cell r="A315">
            <v>314</v>
          </cell>
          <cell r="B315" t="str">
            <v>TECNOCONCRETO RS-105</v>
          </cell>
          <cell r="C315" t="str">
            <v>GL</v>
          </cell>
          <cell r="D315">
            <v>20631</v>
          </cell>
        </row>
        <row r="316">
          <cell r="A316">
            <v>315</v>
          </cell>
          <cell r="B316" t="str">
            <v>TECNOCONCRETO RM-203 PRIM</v>
          </cell>
          <cell r="C316" t="str">
            <v>GL</v>
          </cell>
          <cell r="D316">
            <v>20103</v>
          </cell>
        </row>
        <row r="317">
          <cell r="A317">
            <v>316</v>
          </cell>
          <cell r="B317" t="str">
            <v>DISCO PULIDORA</v>
          </cell>
          <cell r="C317" t="str">
            <v>UN</v>
          </cell>
          <cell r="D317">
            <v>9280</v>
          </cell>
        </row>
        <row r="318">
          <cell r="A318">
            <v>317</v>
          </cell>
          <cell r="B318" t="str">
            <v>TECNOCONCRETO RP-202</v>
          </cell>
          <cell r="C318" t="str">
            <v>GL</v>
          </cell>
          <cell r="D318">
            <v>25195</v>
          </cell>
        </row>
        <row r="319">
          <cell r="A319">
            <v>318</v>
          </cell>
          <cell r="B319" t="str">
            <v>TECNOCONCRETO P-70</v>
          </cell>
          <cell r="C319" t="str">
            <v>GL</v>
          </cell>
          <cell r="D319">
            <v>13050</v>
          </cell>
        </row>
        <row r="320">
          <cell r="A320">
            <v>319</v>
          </cell>
          <cell r="B320" t="str">
            <v>SELLADOR WATER REPELLENT</v>
          </cell>
          <cell r="C320" t="str">
            <v>GL</v>
          </cell>
          <cell r="D320">
            <v>279170</v>
          </cell>
        </row>
        <row r="321">
          <cell r="A321">
            <v>320</v>
          </cell>
          <cell r="B321" t="str">
            <v>CANDADO  YALE 11060</v>
          </cell>
          <cell r="C321" t="str">
            <v>UN</v>
          </cell>
          <cell r="D321">
            <v>9454</v>
          </cell>
        </row>
        <row r="322">
          <cell r="A322">
            <v>321</v>
          </cell>
          <cell r="B322" t="str">
            <v>CONCRETO CORR 1500 PSI</v>
          </cell>
          <cell r="C322" t="str">
            <v>M3</v>
          </cell>
          <cell r="D322">
            <v>112056</v>
          </cell>
        </row>
        <row r="323">
          <cell r="A323">
            <v>322</v>
          </cell>
          <cell r="B323" t="str">
            <v>CONCRETO CORR 2000 PSI</v>
          </cell>
          <cell r="C323" t="str">
            <v>M3</v>
          </cell>
          <cell r="D323">
            <v>117044</v>
          </cell>
        </row>
        <row r="324">
          <cell r="A324">
            <v>323</v>
          </cell>
          <cell r="B324" t="str">
            <v>CONCRETO CORR 2500 PSI</v>
          </cell>
          <cell r="C324" t="str">
            <v>M3</v>
          </cell>
          <cell r="D324">
            <v>123192</v>
          </cell>
        </row>
        <row r="325">
          <cell r="A325">
            <v>324</v>
          </cell>
          <cell r="B325" t="str">
            <v>CONCRETO CORR 3000 PSI</v>
          </cell>
          <cell r="C325" t="str">
            <v>M3</v>
          </cell>
          <cell r="D325">
            <v>131544</v>
          </cell>
        </row>
        <row r="326">
          <cell r="A326">
            <v>325</v>
          </cell>
          <cell r="B326" t="str">
            <v>CONCRETO CORR 3500 PSI</v>
          </cell>
          <cell r="C326" t="str">
            <v>M3</v>
          </cell>
          <cell r="D326">
            <v>138156</v>
          </cell>
        </row>
        <row r="327">
          <cell r="A327">
            <v>326</v>
          </cell>
          <cell r="B327" t="str">
            <v>CONCRETO CORR 4000 PSI</v>
          </cell>
          <cell r="C327" t="str">
            <v>M3</v>
          </cell>
          <cell r="D327">
            <v>147204</v>
          </cell>
        </row>
        <row r="328">
          <cell r="A328">
            <v>327</v>
          </cell>
          <cell r="B328" t="str">
            <v>CONCRETO CORR 4500 PSI</v>
          </cell>
          <cell r="C328" t="str">
            <v>M3</v>
          </cell>
          <cell r="D328">
            <v>156832</v>
          </cell>
        </row>
        <row r="329">
          <cell r="A329">
            <v>328</v>
          </cell>
          <cell r="B329" t="str">
            <v>CONCRETO CORR 5000 PSI</v>
          </cell>
          <cell r="C329" t="str">
            <v>M3</v>
          </cell>
          <cell r="D329">
            <v>165300</v>
          </cell>
        </row>
        <row r="330">
          <cell r="A330">
            <v>329</v>
          </cell>
          <cell r="B330" t="str">
            <v>CONCRETO CORR 6000 PSI</v>
          </cell>
          <cell r="C330" t="str">
            <v>M3</v>
          </cell>
          <cell r="D330">
            <v>180960</v>
          </cell>
        </row>
        <row r="331">
          <cell r="A331">
            <v>330</v>
          </cell>
          <cell r="B331" t="str">
            <v>SUELO CEMENTO 1:13</v>
          </cell>
          <cell r="C331" t="str">
            <v>M3</v>
          </cell>
          <cell r="D331">
            <v>35496</v>
          </cell>
        </row>
        <row r="332">
          <cell r="A332">
            <v>331</v>
          </cell>
          <cell r="B332" t="str">
            <v>COSTO ADIC. RET.1500 PSI</v>
          </cell>
          <cell r="C332" t="str">
            <v>M3</v>
          </cell>
          <cell r="D332">
            <v>5104</v>
          </cell>
        </row>
        <row r="333">
          <cell r="A333">
            <v>332</v>
          </cell>
          <cell r="B333" t="str">
            <v>COSTO ADIC. RET.2500 PSI</v>
          </cell>
          <cell r="C333" t="str">
            <v>M3</v>
          </cell>
          <cell r="D333">
            <v>5104</v>
          </cell>
        </row>
        <row r="334">
          <cell r="A334">
            <v>333</v>
          </cell>
          <cell r="B334" t="str">
            <v>COSTO ADIC. RET.3000 PSI</v>
          </cell>
          <cell r="C334" t="str">
            <v>M3</v>
          </cell>
          <cell r="D334">
            <v>5452</v>
          </cell>
        </row>
        <row r="335">
          <cell r="A335">
            <v>334</v>
          </cell>
          <cell r="B335" t="str">
            <v>COSTO ADIC. RET.3500 PSI</v>
          </cell>
          <cell r="C335" t="str">
            <v>M3</v>
          </cell>
          <cell r="D335">
            <v>5452</v>
          </cell>
        </row>
        <row r="336">
          <cell r="A336">
            <v>335</v>
          </cell>
          <cell r="B336" t="str">
            <v>COSTO ADIC. RET.5000 PSI</v>
          </cell>
          <cell r="C336" t="str">
            <v>M3</v>
          </cell>
          <cell r="D336">
            <v>5568</v>
          </cell>
        </row>
        <row r="337">
          <cell r="A337">
            <v>336</v>
          </cell>
          <cell r="B337" t="str">
            <v>BOVEDILLA PREFABRICADA</v>
          </cell>
          <cell r="C337" t="str">
            <v>UN</v>
          </cell>
          <cell r="D337">
            <v>1415</v>
          </cell>
        </row>
        <row r="338">
          <cell r="A338">
            <v>337</v>
          </cell>
          <cell r="B338" t="str">
            <v>COSTO ADIC. RET.6000 PSI</v>
          </cell>
          <cell r="C338" t="str">
            <v>M3</v>
          </cell>
          <cell r="D338">
            <v>5684</v>
          </cell>
        </row>
        <row r="339">
          <cell r="A339">
            <v>338</v>
          </cell>
          <cell r="B339" t="str">
            <v>BLOQ 10X20X40 TIPO IV C10</v>
          </cell>
          <cell r="C339" t="str">
            <v>UN</v>
          </cell>
          <cell r="D339">
            <v>458</v>
          </cell>
        </row>
        <row r="340">
          <cell r="A340">
            <v>339</v>
          </cell>
          <cell r="B340" t="str">
            <v>INCREMENT.BOMBEO</v>
          </cell>
          <cell r="C340" t="str">
            <v>M3</v>
          </cell>
          <cell r="D340">
            <v>11600</v>
          </cell>
        </row>
        <row r="341">
          <cell r="A341">
            <v>340</v>
          </cell>
          <cell r="B341" t="str">
            <v>BOVEDILLA PREFABRICADA 01</v>
          </cell>
          <cell r="C341" t="str">
            <v>UN</v>
          </cell>
          <cell r="D341">
            <v>1839</v>
          </cell>
        </row>
        <row r="342">
          <cell r="A342">
            <v>341</v>
          </cell>
          <cell r="B342" t="str">
            <v>LISTON ABARCO 1"x2"x12'</v>
          </cell>
          <cell r="C342" t="str">
            <v>UN</v>
          </cell>
          <cell r="D342">
            <v>4504</v>
          </cell>
        </row>
        <row r="343">
          <cell r="A343">
            <v>342</v>
          </cell>
          <cell r="B343" t="str">
            <v>LISTON ABARCO 2"x2"x15'</v>
          </cell>
          <cell r="C343" t="str">
            <v>UN</v>
          </cell>
          <cell r="D343">
            <v>4000</v>
          </cell>
        </row>
        <row r="344">
          <cell r="A344">
            <v>343</v>
          </cell>
          <cell r="B344" t="str">
            <v>LISTON ABARCO 2"x4"x12</v>
          </cell>
          <cell r="C344" t="str">
            <v>UN</v>
          </cell>
          <cell r="D344">
            <v>13032</v>
          </cell>
        </row>
        <row r="345">
          <cell r="A345">
            <v>344</v>
          </cell>
          <cell r="B345" t="str">
            <v>LISTON CATIVO 2"x2"x12'</v>
          </cell>
          <cell r="C345" t="str">
            <v>UN</v>
          </cell>
          <cell r="D345">
            <v>2000</v>
          </cell>
        </row>
        <row r="346">
          <cell r="A346">
            <v>345</v>
          </cell>
          <cell r="B346" t="str">
            <v>LISTON CATIVO 2"x2"x12'01</v>
          </cell>
          <cell r="C346" t="str">
            <v>UN</v>
          </cell>
          <cell r="D346">
            <v>2200</v>
          </cell>
        </row>
        <row r="347">
          <cell r="A347">
            <v>346</v>
          </cell>
          <cell r="B347" t="str">
            <v>LISTON CATIVO 2"x2"x15'</v>
          </cell>
          <cell r="C347" t="str">
            <v>UN</v>
          </cell>
          <cell r="D347">
            <v>2500</v>
          </cell>
        </row>
        <row r="348">
          <cell r="A348">
            <v>347</v>
          </cell>
          <cell r="B348" t="str">
            <v>LISTON CATIVO 2"x2"x15'01</v>
          </cell>
          <cell r="C348" t="str">
            <v>UN</v>
          </cell>
          <cell r="D348">
            <v>2500</v>
          </cell>
        </row>
        <row r="349">
          <cell r="A349">
            <v>348</v>
          </cell>
          <cell r="B349" t="str">
            <v>CABALLETE MAXILIT    FIJO</v>
          </cell>
          <cell r="C349" t="str">
            <v>UN</v>
          </cell>
          <cell r="D349">
            <v>10550</v>
          </cell>
        </row>
        <row r="350">
          <cell r="A350">
            <v>349</v>
          </cell>
          <cell r="B350" t="str">
            <v>CABALLETE MAXILIT ONDULAD</v>
          </cell>
          <cell r="C350" t="str">
            <v>UN</v>
          </cell>
          <cell r="D350">
            <v>9312</v>
          </cell>
        </row>
        <row r="351">
          <cell r="A351">
            <v>350</v>
          </cell>
          <cell r="B351" t="str">
            <v>CABALLETE MAXILIT    FI01</v>
          </cell>
          <cell r="C351" t="str">
            <v>UN</v>
          </cell>
          <cell r="D351">
            <v>10550</v>
          </cell>
        </row>
        <row r="352">
          <cell r="A352">
            <v>351</v>
          </cell>
          <cell r="B352" t="str">
            <v>CABALLETE MAXILIT ONDUL01</v>
          </cell>
          <cell r="C352" t="str">
            <v>UN</v>
          </cell>
          <cell r="D352">
            <v>9312</v>
          </cell>
        </row>
        <row r="353">
          <cell r="A353">
            <v>352</v>
          </cell>
          <cell r="B353" t="str">
            <v>CONEXION ENERGIA      E01</v>
          </cell>
          <cell r="C353" t="str">
            <v>UN</v>
          </cell>
          <cell r="D353">
            <v>0</v>
          </cell>
        </row>
        <row r="354">
          <cell r="A354">
            <v>353</v>
          </cell>
          <cell r="B354" t="str">
            <v>TEJA TECHADORA PF/5   # 4</v>
          </cell>
          <cell r="C354" t="str">
            <v>UN</v>
          </cell>
          <cell r="D354">
            <v>8023</v>
          </cell>
        </row>
        <row r="355">
          <cell r="A355">
            <v>354</v>
          </cell>
          <cell r="B355" t="str">
            <v>TEJA TECHADORA PF/5   # 6</v>
          </cell>
          <cell r="C355" t="str">
            <v>UN</v>
          </cell>
          <cell r="D355">
            <v>13223</v>
          </cell>
        </row>
        <row r="356">
          <cell r="A356">
            <v>355</v>
          </cell>
          <cell r="B356" t="str">
            <v>TEJA TECHADORA PF/5   #10</v>
          </cell>
          <cell r="C356" t="str">
            <v>UN</v>
          </cell>
          <cell r="D356">
            <v>17553</v>
          </cell>
        </row>
        <row r="357">
          <cell r="A357">
            <v>356</v>
          </cell>
          <cell r="B357" t="str">
            <v>TEJA RENDILIT  PF/5   # 4</v>
          </cell>
          <cell r="C357" t="str">
            <v>UN</v>
          </cell>
          <cell r="D357">
            <v>8587</v>
          </cell>
        </row>
        <row r="358">
          <cell r="A358">
            <v>357</v>
          </cell>
          <cell r="B358" t="str">
            <v>SUELO CEMENTO 1:30</v>
          </cell>
          <cell r="C358" t="str">
            <v>M3</v>
          </cell>
          <cell r="D358">
            <v>25520</v>
          </cell>
        </row>
        <row r="359">
          <cell r="A359">
            <v>358</v>
          </cell>
          <cell r="B359" t="str">
            <v>SUELO CEMENTO 1:5</v>
          </cell>
          <cell r="C359" t="str">
            <v>M3</v>
          </cell>
          <cell r="D359">
            <v>63800</v>
          </cell>
        </row>
        <row r="360">
          <cell r="A360">
            <v>359</v>
          </cell>
          <cell r="B360" t="str">
            <v>SUELO CEMENTO 1:6</v>
          </cell>
          <cell r="C360" t="str">
            <v>M3</v>
          </cell>
          <cell r="D360">
            <v>55680</v>
          </cell>
        </row>
        <row r="361">
          <cell r="A361">
            <v>360</v>
          </cell>
          <cell r="B361" t="str">
            <v>SUELO CEMENTO 1:8</v>
          </cell>
          <cell r="C361" t="str">
            <v>M3</v>
          </cell>
          <cell r="D361">
            <v>44892</v>
          </cell>
        </row>
        <row r="362">
          <cell r="A362">
            <v>361</v>
          </cell>
          <cell r="B362" t="str">
            <v>CONCRETO G.FINA 1500 PSI</v>
          </cell>
          <cell r="C362" t="str">
            <v>M3</v>
          </cell>
          <cell r="D362">
            <v>107996</v>
          </cell>
        </row>
        <row r="363">
          <cell r="A363">
            <v>362</v>
          </cell>
          <cell r="B363" t="str">
            <v>CONCRETO G.FINA 2000 PSI</v>
          </cell>
          <cell r="C363" t="str">
            <v>M3</v>
          </cell>
          <cell r="D363">
            <v>114608</v>
          </cell>
        </row>
        <row r="364">
          <cell r="A364">
            <v>363</v>
          </cell>
          <cell r="B364" t="str">
            <v>CONCRETO G.FINA 2500 PSI</v>
          </cell>
          <cell r="C364" t="str">
            <v>M3</v>
          </cell>
          <cell r="D364">
            <v>117160</v>
          </cell>
        </row>
        <row r="365">
          <cell r="A365">
            <v>364</v>
          </cell>
          <cell r="B365" t="str">
            <v>CONCRETO G.FINA 3000 PSI</v>
          </cell>
          <cell r="C365" t="str">
            <v>M3</v>
          </cell>
          <cell r="D365">
            <v>122960</v>
          </cell>
        </row>
        <row r="366">
          <cell r="A366">
            <v>365</v>
          </cell>
          <cell r="B366" t="str">
            <v>MORTERO CORR.    1500 PSI</v>
          </cell>
          <cell r="C366" t="str">
            <v>M3</v>
          </cell>
          <cell r="D366">
            <v>104980</v>
          </cell>
        </row>
        <row r="367">
          <cell r="A367">
            <v>366</v>
          </cell>
          <cell r="B367" t="str">
            <v>MORTERO CORR.    2000 PSI</v>
          </cell>
          <cell r="C367" t="str">
            <v>M3</v>
          </cell>
          <cell r="D367">
            <v>111012</v>
          </cell>
        </row>
        <row r="368">
          <cell r="A368">
            <v>367</v>
          </cell>
          <cell r="B368" t="str">
            <v>MORTERO CORR.    2500 PSI</v>
          </cell>
          <cell r="C368" t="str">
            <v>M3</v>
          </cell>
          <cell r="D368">
            <v>120060</v>
          </cell>
        </row>
        <row r="369">
          <cell r="A369">
            <v>368</v>
          </cell>
          <cell r="B369" t="str">
            <v>MORTERO CORR.    3000 PSI</v>
          </cell>
          <cell r="C369" t="str">
            <v>M3</v>
          </cell>
          <cell r="D369">
            <v>132704</v>
          </cell>
        </row>
        <row r="370">
          <cell r="A370">
            <v>369</v>
          </cell>
          <cell r="B370" t="str">
            <v>BLOQ 15X20X40 TIPO I C-15</v>
          </cell>
          <cell r="C370" t="str">
            <v>UN</v>
          </cell>
          <cell r="D370">
            <v>853</v>
          </cell>
        </row>
        <row r="371">
          <cell r="A371">
            <v>370</v>
          </cell>
          <cell r="B371" t="str">
            <v>BLOQ 20X20X40 TIPO I C-20</v>
          </cell>
          <cell r="C371" t="str">
            <v>UN</v>
          </cell>
          <cell r="D371">
            <v>1090</v>
          </cell>
        </row>
        <row r="372">
          <cell r="A372">
            <v>371</v>
          </cell>
          <cell r="B372" t="str">
            <v>MORTERO CORR.    1800 PSI</v>
          </cell>
          <cell r="C372" t="str">
            <v>M3</v>
          </cell>
          <cell r="D372">
            <v>106720</v>
          </cell>
        </row>
        <row r="373">
          <cell r="A373">
            <v>372</v>
          </cell>
          <cell r="B373" t="str">
            <v>LISTON CEDRO 1"x2"x12'</v>
          </cell>
          <cell r="C373" t="str">
            <v>UN</v>
          </cell>
          <cell r="D373">
            <v>2400</v>
          </cell>
        </row>
        <row r="374">
          <cell r="A374">
            <v>373</v>
          </cell>
          <cell r="B374" t="str">
            <v>BLOQ 15X20X40 TIPO IV C15</v>
          </cell>
          <cell r="C374" t="str">
            <v>UN</v>
          </cell>
          <cell r="D374">
            <v>737</v>
          </cell>
        </row>
        <row r="375">
          <cell r="A375">
            <v>374</v>
          </cell>
          <cell r="B375" t="str">
            <v>BLOQ 20X20X40 TIPO IV C20</v>
          </cell>
          <cell r="C375" t="str">
            <v>UN</v>
          </cell>
          <cell r="D375">
            <v>945</v>
          </cell>
        </row>
        <row r="376">
          <cell r="A376">
            <v>375</v>
          </cell>
          <cell r="B376" t="str">
            <v>MORTERO          1800 PSI</v>
          </cell>
          <cell r="C376" t="str">
            <v>M3</v>
          </cell>
          <cell r="D376">
            <v>107880</v>
          </cell>
        </row>
        <row r="377">
          <cell r="A377">
            <v>376</v>
          </cell>
          <cell r="B377" t="str">
            <v>ADOQUIN PEATONAL</v>
          </cell>
          <cell r="C377" t="str">
            <v>M2</v>
          </cell>
          <cell r="D377">
            <v>9338</v>
          </cell>
        </row>
        <row r="378">
          <cell r="A378">
            <v>377</v>
          </cell>
          <cell r="B378" t="str">
            <v>CONCRETO TRADIC. 1500 PSI</v>
          </cell>
          <cell r="C378" t="str">
            <v>M3</v>
          </cell>
          <cell r="D378">
            <v>101500</v>
          </cell>
        </row>
        <row r="379">
          <cell r="A379">
            <v>378</v>
          </cell>
          <cell r="B379" t="str">
            <v>CONCRETO TRADIC. 2000 PSI</v>
          </cell>
          <cell r="C379" t="str">
            <v>M3</v>
          </cell>
          <cell r="D379">
            <v>106720</v>
          </cell>
        </row>
        <row r="380">
          <cell r="A380">
            <v>379</v>
          </cell>
          <cell r="B380" t="str">
            <v>CONCRETO TRADIC. 2500 PSI</v>
          </cell>
          <cell r="C380" t="str">
            <v>M3</v>
          </cell>
          <cell r="D380">
            <v>109736</v>
          </cell>
        </row>
        <row r="381">
          <cell r="A381">
            <v>380</v>
          </cell>
          <cell r="B381" t="str">
            <v>CONCRETO TRADIC. 3000 PSI</v>
          </cell>
          <cell r="C381" t="str">
            <v>M3</v>
          </cell>
          <cell r="D381">
            <v>115852</v>
          </cell>
        </row>
        <row r="382">
          <cell r="A382">
            <v>381</v>
          </cell>
          <cell r="B382" t="str">
            <v>CONCRETO TRADIC. 3500 PSI</v>
          </cell>
          <cell r="C382" t="str">
            <v>M3</v>
          </cell>
          <cell r="D382">
            <v>120640</v>
          </cell>
        </row>
        <row r="383">
          <cell r="A383">
            <v>382</v>
          </cell>
          <cell r="B383" t="str">
            <v>CONCRETO TRADIC. 4000 PSI</v>
          </cell>
          <cell r="C383" t="str">
            <v>M3</v>
          </cell>
          <cell r="D383">
            <v>124700</v>
          </cell>
        </row>
        <row r="384">
          <cell r="A384">
            <v>383</v>
          </cell>
          <cell r="B384" t="str">
            <v>CONCRETO TRADIC. 4500 PSI</v>
          </cell>
          <cell r="C384" t="str">
            <v>M3</v>
          </cell>
          <cell r="D384">
            <v>129920</v>
          </cell>
        </row>
        <row r="385">
          <cell r="A385">
            <v>384</v>
          </cell>
          <cell r="B385" t="str">
            <v>CONCRETO TRADIC. 5000 PSI</v>
          </cell>
          <cell r="C385" t="str">
            <v>M3</v>
          </cell>
          <cell r="D385">
            <v>134560</v>
          </cell>
        </row>
        <row r="386">
          <cell r="A386">
            <v>385</v>
          </cell>
          <cell r="B386" t="str">
            <v>CONCRETO TRADIC. 6000 PSI</v>
          </cell>
          <cell r="C386" t="str">
            <v>M3</v>
          </cell>
          <cell r="D386">
            <v>146160</v>
          </cell>
        </row>
        <row r="387">
          <cell r="A387">
            <v>386</v>
          </cell>
          <cell r="B387" t="str">
            <v>CONCRETO G.FINA 3500 PSI</v>
          </cell>
          <cell r="C387" t="str">
            <v>M3</v>
          </cell>
          <cell r="D387">
            <v>129688</v>
          </cell>
        </row>
        <row r="388">
          <cell r="A388">
            <v>387</v>
          </cell>
          <cell r="B388" t="str">
            <v>CONCRETO G.FINA 4000 PSI</v>
          </cell>
          <cell r="C388" t="str">
            <v>M3</v>
          </cell>
          <cell r="D388">
            <v>134096</v>
          </cell>
        </row>
        <row r="389">
          <cell r="A389">
            <v>388</v>
          </cell>
          <cell r="B389" t="str">
            <v>CONCRETO G.FINA 4500 PSI</v>
          </cell>
          <cell r="C389" t="str">
            <v>M3</v>
          </cell>
          <cell r="D389">
            <v>139896</v>
          </cell>
        </row>
        <row r="390">
          <cell r="A390">
            <v>389</v>
          </cell>
          <cell r="B390" t="str">
            <v>CEPILLO DE ACERO</v>
          </cell>
          <cell r="C390" t="str">
            <v>UN</v>
          </cell>
          <cell r="D390">
            <v>2025</v>
          </cell>
        </row>
        <row r="391">
          <cell r="A391">
            <v>390</v>
          </cell>
          <cell r="B391" t="str">
            <v>CEPILLO DE ACERO       01</v>
          </cell>
          <cell r="C391" t="str">
            <v>UN</v>
          </cell>
          <cell r="D391">
            <v>1570</v>
          </cell>
        </row>
        <row r="392">
          <cell r="A392">
            <v>391</v>
          </cell>
          <cell r="B392" t="str">
            <v>SACOS DE FIQUE</v>
          </cell>
          <cell r="C392" t="str">
            <v>UN</v>
          </cell>
          <cell r="D392">
            <v>100</v>
          </cell>
        </row>
        <row r="393">
          <cell r="A393">
            <v>392</v>
          </cell>
          <cell r="B393" t="str">
            <v>BROCA AR C.LISO      1/2"</v>
          </cell>
          <cell r="C393" t="str">
            <v>UN</v>
          </cell>
          <cell r="D393">
            <v>5394</v>
          </cell>
        </row>
        <row r="394">
          <cell r="A394">
            <v>393</v>
          </cell>
          <cell r="B394" t="str">
            <v>BROCA AR C.LISO      1/4"</v>
          </cell>
          <cell r="C394" t="str">
            <v>UN</v>
          </cell>
          <cell r="D394">
            <v>1624</v>
          </cell>
        </row>
        <row r="395">
          <cell r="A395">
            <v>394</v>
          </cell>
          <cell r="B395" t="str">
            <v>ACEITERA METALICA   250cc</v>
          </cell>
          <cell r="C395" t="str">
            <v>UN</v>
          </cell>
          <cell r="D395">
            <v>6380</v>
          </cell>
        </row>
        <row r="396">
          <cell r="A396">
            <v>395</v>
          </cell>
          <cell r="B396" t="str">
            <v>INCREMENT.BOMBEO 1500 PSI</v>
          </cell>
          <cell r="C396" t="str">
            <v>M3</v>
          </cell>
          <cell r="D396">
            <v>3480</v>
          </cell>
        </row>
        <row r="397">
          <cell r="A397">
            <v>396</v>
          </cell>
          <cell r="B397" t="str">
            <v>INCREMENT.BOMBEO 2000 PSI</v>
          </cell>
          <cell r="C397" t="str">
            <v>M3</v>
          </cell>
          <cell r="D397">
            <v>3712</v>
          </cell>
        </row>
        <row r="398">
          <cell r="A398">
            <v>397</v>
          </cell>
          <cell r="B398" t="str">
            <v>INCREMENT.BOMBEO 2500 PSI</v>
          </cell>
          <cell r="C398" t="str">
            <v>M3</v>
          </cell>
          <cell r="D398">
            <v>3944</v>
          </cell>
        </row>
        <row r="399">
          <cell r="A399">
            <v>398</v>
          </cell>
          <cell r="B399" t="str">
            <v>INCREMENT.BOMBEO 3000 PSI</v>
          </cell>
          <cell r="C399" t="str">
            <v>M3</v>
          </cell>
          <cell r="D399">
            <v>4176</v>
          </cell>
        </row>
        <row r="400">
          <cell r="A400">
            <v>399</v>
          </cell>
          <cell r="B400" t="str">
            <v>INCREMENT.BOMBEO 3500 PSI</v>
          </cell>
          <cell r="C400" t="str">
            <v>M3</v>
          </cell>
          <cell r="D400">
            <v>4408</v>
          </cell>
        </row>
        <row r="401">
          <cell r="A401">
            <v>400</v>
          </cell>
          <cell r="B401" t="str">
            <v>INCREMENT.BOMBEO 4000 PSI</v>
          </cell>
          <cell r="C401" t="str">
            <v>M3</v>
          </cell>
          <cell r="D401">
            <v>4840</v>
          </cell>
        </row>
        <row r="402">
          <cell r="A402">
            <v>401</v>
          </cell>
          <cell r="B402" t="str">
            <v>INCREMENT.BOMBEO 4500 PSI</v>
          </cell>
          <cell r="C402" t="str">
            <v>M3</v>
          </cell>
          <cell r="D402">
            <v>4872</v>
          </cell>
        </row>
        <row r="403">
          <cell r="A403">
            <v>402</v>
          </cell>
          <cell r="B403" t="str">
            <v>INCREMENT.BOMBEO 5000 PSI</v>
          </cell>
          <cell r="C403" t="str">
            <v>M3</v>
          </cell>
          <cell r="D403">
            <v>5104</v>
          </cell>
        </row>
        <row r="404">
          <cell r="A404">
            <v>403</v>
          </cell>
          <cell r="B404" t="str">
            <v>INCREMENT.BOMBEO 6000 PSI</v>
          </cell>
          <cell r="C404" t="str">
            <v>M3</v>
          </cell>
          <cell r="D404">
            <v>5336</v>
          </cell>
        </row>
        <row r="405">
          <cell r="A405">
            <v>404</v>
          </cell>
          <cell r="B405" t="str">
            <v>INCREMENT.FLUIDO 1500 PSI</v>
          </cell>
          <cell r="C405" t="str">
            <v>M3</v>
          </cell>
          <cell r="D405">
            <v>8932</v>
          </cell>
        </row>
        <row r="406">
          <cell r="A406">
            <v>405</v>
          </cell>
          <cell r="B406" t="str">
            <v>INCREMENT.FLUIDO 2000 PSI</v>
          </cell>
          <cell r="C406" t="str">
            <v>M3</v>
          </cell>
          <cell r="D406">
            <v>9048</v>
          </cell>
        </row>
        <row r="407">
          <cell r="A407">
            <v>406</v>
          </cell>
          <cell r="B407" t="str">
            <v>INCREMENT.FLUIDO 2500 PSI</v>
          </cell>
          <cell r="C407" t="str">
            <v>M3</v>
          </cell>
          <cell r="D407">
            <v>9976</v>
          </cell>
        </row>
        <row r="408">
          <cell r="A408">
            <v>407</v>
          </cell>
          <cell r="B408" t="str">
            <v>INCREMENT.FLUIDO 3000 PSI</v>
          </cell>
          <cell r="C408" t="str">
            <v>M3</v>
          </cell>
          <cell r="D408">
            <v>11368</v>
          </cell>
        </row>
        <row r="409">
          <cell r="A409">
            <v>408</v>
          </cell>
          <cell r="B409" t="str">
            <v>INCREMENT.FLUIDO 3500 PSI</v>
          </cell>
          <cell r="C409" t="str">
            <v>M3</v>
          </cell>
          <cell r="D409">
            <v>11716</v>
          </cell>
        </row>
        <row r="410">
          <cell r="A410">
            <v>409</v>
          </cell>
          <cell r="B410" t="str">
            <v>INCREMENT.FLUIDO 4000 PSI</v>
          </cell>
          <cell r="C410" t="str">
            <v>M3</v>
          </cell>
          <cell r="D410">
            <v>12644</v>
          </cell>
        </row>
        <row r="411">
          <cell r="A411">
            <v>410</v>
          </cell>
          <cell r="B411" t="str">
            <v>INCREMENT.FLUIDO 4500 PSI</v>
          </cell>
          <cell r="C411" t="str">
            <v>M3</v>
          </cell>
          <cell r="D411">
            <v>14732</v>
          </cell>
        </row>
        <row r="412">
          <cell r="A412">
            <v>411</v>
          </cell>
          <cell r="B412" t="str">
            <v>INCREMENT.FLUIDO 5000 PSI</v>
          </cell>
          <cell r="C412" t="str">
            <v>M3</v>
          </cell>
          <cell r="D412">
            <v>15428</v>
          </cell>
        </row>
        <row r="413">
          <cell r="A413">
            <v>412</v>
          </cell>
          <cell r="B413" t="str">
            <v>INCREMENT.FLUIDO 6000 PSI</v>
          </cell>
          <cell r="C413" t="str">
            <v>M3</v>
          </cell>
          <cell r="D413">
            <v>16124</v>
          </cell>
        </row>
        <row r="414">
          <cell r="A414">
            <v>413</v>
          </cell>
          <cell r="B414" t="str">
            <v>MORTERO PISOS    1500 PSI</v>
          </cell>
          <cell r="C414" t="str">
            <v>M3</v>
          </cell>
          <cell r="D414">
            <v>96280</v>
          </cell>
        </row>
        <row r="415">
          <cell r="A415">
            <v>414</v>
          </cell>
          <cell r="B415" t="str">
            <v>MORTERO PISOS    2000 PSI</v>
          </cell>
          <cell r="C415" t="str">
            <v>M3</v>
          </cell>
          <cell r="D415">
            <v>99760</v>
          </cell>
        </row>
        <row r="416">
          <cell r="A416">
            <v>415</v>
          </cell>
          <cell r="B416" t="str">
            <v>MORTERO PISOS    2500 PSI</v>
          </cell>
          <cell r="C416" t="str">
            <v>M3</v>
          </cell>
          <cell r="D416">
            <v>105212</v>
          </cell>
        </row>
        <row r="417">
          <cell r="A417">
            <v>416</v>
          </cell>
          <cell r="B417" t="str">
            <v>MORTERO PISOS    3000 PSI</v>
          </cell>
          <cell r="C417" t="str">
            <v>M3</v>
          </cell>
          <cell r="D417">
            <v>112288</v>
          </cell>
        </row>
        <row r="418">
          <cell r="A418">
            <v>417</v>
          </cell>
          <cell r="B418" t="str">
            <v>MORTERO PISOS    3500 PSI</v>
          </cell>
          <cell r="C418" t="str">
            <v>M3</v>
          </cell>
          <cell r="D418">
            <v>118320</v>
          </cell>
        </row>
        <row r="419">
          <cell r="A419">
            <v>418</v>
          </cell>
          <cell r="B419" t="str">
            <v>MORTERO PISOS    4000 PSI</v>
          </cell>
          <cell r="C419" t="str">
            <v>M3</v>
          </cell>
          <cell r="D419">
            <v>120640</v>
          </cell>
        </row>
        <row r="420">
          <cell r="A420">
            <v>419</v>
          </cell>
          <cell r="B420" t="str">
            <v>ZORRA METALICA PLANA</v>
          </cell>
          <cell r="C420" t="str">
            <v>UN</v>
          </cell>
          <cell r="D420">
            <v>64380</v>
          </cell>
        </row>
        <row r="421">
          <cell r="A421">
            <v>420</v>
          </cell>
          <cell r="B421" t="str">
            <v>DIFUSOR ALETA MOVIL 6"x6"</v>
          </cell>
          <cell r="C421" t="str">
            <v>UN</v>
          </cell>
          <cell r="D421">
            <v>12000</v>
          </cell>
        </row>
        <row r="422">
          <cell r="A422">
            <v>421</v>
          </cell>
          <cell r="B422" t="str">
            <v>REVISION ENERGIA BAJA T01</v>
          </cell>
          <cell r="C422" t="str">
            <v>UN</v>
          </cell>
          <cell r="D422">
            <v>18205</v>
          </cell>
        </row>
        <row r="423">
          <cell r="A423">
            <v>422</v>
          </cell>
          <cell r="B423" t="str">
            <v>MORTERO A.A.     1500 PSI</v>
          </cell>
          <cell r="C423" t="str">
            <v>M3</v>
          </cell>
          <cell r="D423">
            <v>101384</v>
          </cell>
        </row>
        <row r="424">
          <cell r="A424">
            <v>423</v>
          </cell>
          <cell r="B424" t="str">
            <v>MORTERO A.A.     2000 PSI</v>
          </cell>
          <cell r="C424" t="str">
            <v>M3</v>
          </cell>
          <cell r="D424">
            <v>114376</v>
          </cell>
        </row>
        <row r="425">
          <cell r="A425">
            <v>424</v>
          </cell>
          <cell r="B425" t="str">
            <v>MALLA NYLON (Voleibol)</v>
          </cell>
          <cell r="C425" t="str">
            <v>UN</v>
          </cell>
          <cell r="D425">
            <v>24800</v>
          </cell>
        </row>
        <row r="426">
          <cell r="A426">
            <v>425</v>
          </cell>
          <cell r="B426" t="str">
            <v>MORTERO A.A.     2500 PSI</v>
          </cell>
          <cell r="C426" t="str">
            <v>M3</v>
          </cell>
          <cell r="D426">
            <v>119944</v>
          </cell>
        </row>
        <row r="427">
          <cell r="A427">
            <v>426</v>
          </cell>
          <cell r="B427" t="str">
            <v>REVISION ENERGIA MEDIA T.</v>
          </cell>
          <cell r="C427" t="str">
            <v>UN</v>
          </cell>
          <cell r="D427">
            <v>18205</v>
          </cell>
        </row>
        <row r="428">
          <cell r="A428">
            <v>427</v>
          </cell>
          <cell r="B428" t="str">
            <v>VOLQUETA 3 M3</v>
          </cell>
          <cell r="C428" t="str">
            <v>VJ</v>
          </cell>
          <cell r="D428">
            <v>39376</v>
          </cell>
        </row>
        <row r="429">
          <cell r="A429">
            <v>428</v>
          </cell>
          <cell r="B429" t="str">
            <v>AGUA POTABLE</v>
          </cell>
          <cell r="C429" t="str">
            <v>LT</v>
          </cell>
          <cell r="D429">
            <v>8.56</v>
          </cell>
        </row>
        <row r="430">
          <cell r="A430">
            <v>429</v>
          </cell>
          <cell r="B430" t="str">
            <v>LISTON CEDRO 1"x2"x15'</v>
          </cell>
          <cell r="C430" t="str">
            <v>UN</v>
          </cell>
          <cell r="D430">
            <v>5000</v>
          </cell>
        </row>
        <row r="431">
          <cell r="A431">
            <v>430</v>
          </cell>
          <cell r="B431" t="str">
            <v>LISTON ABARCO 2"x2"x12'01</v>
          </cell>
          <cell r="C431" t="str">
            <v>UN</v>
          </cell>
          <cell r="D431">
            <v>3200</v>
          </cell>
        </row>
        <row r="432">
          <cell r="A432">
            <v>431</v>
          </cell>
          <cell r="B432" t="str">
            <v>LISTON ABARCO 2"x2"x15'02</v>
          </cell>
          <cell r="C432" t="str">
            <v>UN</v>
          </cell>
          <cell r="D432">
            <v>4000</v>
          </cell>
        </row>
        <row r="433">
          <cell r="A433">
            <v>432</v>
          </cell>
          <cell r="B433" t="str">
            <v>LISTON ABARCO 1"x2"x12'</v>
          </cell>
          <cell r="C433" t="str">
            <v>UN</v>
          </cell>
          <cell r="D433">
            <v>1600</v>
          </cell>
        </row>
        <row r="434">
          <cell r="A434">
            <v>433</v>
          </cell>
          <cell r="B434" t="str">
            <v>LISTON ABARCO 1"x3"x12'</v>
          </cell>
          <cell r="C434" t="str">
            <v>UN</v>
          </cell>
          <cell r="D434">
            <v>2400</v>
          </cell>
        </row>
        <row r="435">
          <cell r="A435">
            <v>434</v>
          </cell>
          <cell r="B435" t="str">
            <v>LISTON ABARCO 1"x4"x12'</v>
          </cell>
          <cell r="C435" t="str">
            <v>UN</v>
          </cell>
          <cell r="D435">
            <v>3200</v>
          </cell>
        </row>
        <row r="436">
          <cell r="A436">
            <v>435</v>
          </cell>
          <cell r="B436" t="str">
            <v>LISTON ABARCO 1"x4"x12'01</v>
          </cell>
          <cell r="C436" t="str">
            <v>UN</v>
          </cell>
          <cell r="D436">
            <v>3200</v>
          </cell>
        </row>
        <row r="437">
          <cell r="A437">
            <v>436</v>
          </cell>
          <cell r="B437" t="str">
            <v>LISTON ABARCO 1"x4"x15'</v>
          </cell>
          <cell r="C437" t="str">
            <v>UN</v>
          </cell>
          <cell r="D437">
            <v>4000</v>
          </cell>
        </row>
        <row r="438">
          <cell r="A438">
            <v>437</v>
          </cell>
          <cell r="B438" t="str">
            <v>LISTON ABARCO 2"x3"x12'</v>
          </cell>
          <cell r="C438" t="str">
            <v>UN</v>
          </cell>
          <cell r="D438">
            <v>4800</v>
          </cell>
        </row>
        <row r="439">
          <cell r="A439">
            <v>438</v>
          </cell>
          <cell r="B439" t="str">
            <v>LISTON ABARCO 2"x3"x12'01</v>
          </cell>
          <cell r="C439" t="str">
            <v>UN</v>
          </cell>
          <cell r="D439">
            <v>4800</v>
          </cell>
        </row>
        <row r="440">
          <cell r="A440">
            <v>439</v>
          </cell>
          <cell r="B440" t="str">
            <v>LISTON ABARCO 2"x3"x12'02</v>
          </cell>
          <cell r="C440" t="str">
            <v>UN</v>
          </cell>
          <cell r="D440">
            <v>4800</v>
          </cell>
        </row>
        <row r="441">
          <cell r="A441">
            <v>440</v>
          </cell>
          <cell r="B441" t="str">
            <v>LISTON ABARCO 2"x3"x15'</v>
          </cell>
          <cell r="C441" t="str">
            <v>UN</v>
          </cell>
          <cell r="D441">
            <v>6000</v>
          </cell>
        </row>
        <row r="442">
          <cell r="A442">
            <v>441</v>
          </cell>
          <cell r="B442" t="str">
            <v>LISTON ABARCO 2"x4"x12'</v>
          </cell>
          <cell r="C442" t="str">
            <v>UN</v>
          </cell>
          <cell r="D442">
            <v>6400</v>
          </cell>
        </row>
        <row r="443">
          <cell r="A443">
            <v>442</v>
          </cell>
          <cell r="B443" t="str">
            <v>LISTON ABARCO 2"x4"x12'01</v>
          </cell>
          <cell r="C443" t="str">
            <v>UN</v>
          </cell>
          <cell r="D443">
            <v>8000</v>
          </cell>
        </row>
        <row r="444">
          <cell r="A444">
            <v>443</v>
          </cell>
          <cell r="B444" t="str">
            <v>LISTON ABARCO 2"x4"x15'</v>
          </cell>
          <cell r="C444" t="str">
            <v>UN</v>
          </cell>
          <cell r="D444">
            <v>8000</v>
          </cell>
        </row>
        <row r="445">
          <cell r="A445">
            <v>444</v>
          </cell>
          <cell r="B445" t="str">
            <v>LISTON ABARCO 2"x4"x15'01</v>
          </cell>
          <cell r="C445" t="str">
            <v>UN</v>
          </cell>
          <cell r="D445">
            <v>8000</v>
          </cell>
        </row>
        <row r="446">
          <cell r="A446">
            <v>445</v>
          </cell>
          <cell r="B446" t="str">
            <v>LISTON CATIVO 2"x2"x12'02</v>
          </cell>
          <cell r="C446" t="str">
            <v>UN</v>
          </cell>
          <cell r="D446">
            <v>1800</v>
          </cell>
        </row>
        <row r="447">
          <cell r="A447">
            <v>446</v>
          </cell>
          <cell r="B447" t="str">
            <v>LISTON CATIVO 1"x2x"12'</v>
          </cell>
          <cell r="C447" t="str">
            <v>UN</v>
          </cell>
          <cell r="D447">
            <v>900</v>
          </cell>
        </row>
        <row r="448">
          <cell r="A448">
            <v>447</v>
          </cell>
          <cell r="B448" t="str">
            <v>LISTON CATIVO 2"x3"x12'</v>
          </cell>
          <cell r="C448" t="str">
            <v>UN</v>
          </cell>
          <cell r="D448">
            <v>3000</v>
          </cell>
        </row>
        <row r="449">
          <cell r="A449">
            <v>448</v>
          </cell>
          <cell r="B449" t="str">
            <v>LISTON CATIVO 2"x3"x12'01</v>
          </cell>
          <cell r="C449" t="str">
            <v>UN</v>
          </cell>
          <cell r="D449">
            <v>3750</v>
          </cell>
        </row>
        <row r="450">
          <cell r="A450">
            <v>449</v>
          </cell>
          <cell r="B450" t="str">
            <v>LISTON CATIVO 2"x3"x12'02</v>
          </cell>
          <cell r="C450" t="str">
            <v>UN</v>
          </cell>
          <cell r="D450">
            <v>2700</v>
          </cell>
        </row>
        <row r="451">
          <cell r="A451">
            <v>450</v>
          </cell>
          <cell r="B451" t="str">
            <v>LISTON CATIVO 2"x3"x15'</v>
          </cell>
          <cell r="C451" t="str">
            <v>UN</v>
          </cell>
          <cell r="D451">
            <v>4125</v>
          </cell>
        </row>
        <row r="452">
          <cell r="A452">
            <v>451</v>
          </cell>
          <cell r="B452" t="str">
            <v>LISTON CATIVO 2"x4"x12'</v>
          </cell>
          <cell r="C452" t="str">
            <v>UN</v>
          </cell>
          <cell r="D452">
            <v>4000</v>
          </cell>
        </row>
        <row r="453">
          <cell r="A453">
            <v>452</v>
          </cell>
          <cell r="B453" t="str">
            <v>LISTON CATIVO 2"x4"x12'01</v>
          </cell>
          <cell r="C453" t="str">
            <v>UN</v>
          </cell>
          <cell r="D453">
            <v>5000</v>
          </cell>
        </row>
        <row r="454">
          <cell r="A454">
            <v>453</v>
          </cell>
          <cell r="B454" t="str">
            <v>LISTON CATIVO 2"x4"x15'</v>
          </cell>
          <cell r="C454" t="str">
            <v>UN</v>
          </cell>
          <cell r="D454">
            <v>5000</v>
          </cell>
        </row>
        <row r="455">
          <cell r="A455">
            <v>454</v>
          </cell>
          <cell r="B455" t="str">
            <v>PUERTA SENCILLA CEIBA R.</v>
          </cell>
          <cell r="C455" t="str">
            <v>UN</v>
          </cell>
          <cell r="D455">
            <v>170000</v>
          </cell>
        </row>
        <row r="456">
          <cell r="A456">
            <v>455</v>
          </cell>
          <cell r="B456" t="str">
            <v>PUERTA SENC.   FLORMORADO</v>
          </cell>
          <cell r="C456" t="str">
            <v>UN</v>
          </cell>
          <cell r="D456">
            <v>280000</v>
          </cell>
        </row>
        <row r="457">
          <cell r="A457">
            <v>456</v>
          </cell>
          <cell r="B457" t="str">
            <v>RETROCARGADOR  416C   US$</v>
          </cell>
          <cell r="C457" t="str">
            <v>UN</v>
          </cell>
          <cell r="D457">
            <v>76826</v>
          </cell>
        </row>
        <row r="458">
          <cell r="A458">
            <v>457</v>
          </cell>
          <cell r="B458" t="str">
            <v>MOTONIVELADORA CAT20H US$</v>
          </cell>
          <cell r="C458" t="str">
            <v>UN</v>
          </cell>
          <cell r="D458">
            <v>164729</v>
          </cell>
        </row>
        <row r="459">
          <cell r="A459">
            <v>458</v>
          </cell>
          <cell r="B459" t="str">
            <v>PUERTA PPAL.    CEIBA R.</v>
          </cell>
          <cell r="C459" t="str">
            <v>UN</v>
          </cell>
          <cell r="D459">
            <v>240000</v>
          </cell>
        </row>
        <row r="460">
          <cell r="A460">
            <v>459</v>
          </cell>
          <cell r="B460" t="str">
            <v>MARCO  SENCILLO CEIBA R.</v>
          </cell>
          <cell r="C460" t="str">
            <v>UN</v>
          </cell>
          <cell r="D460">
            <v>35000</v>
          </cell>
        </row>
        <row r="461">
          <cell r="A461">
            <v>460</v>
          </cell>
          <cell r="B461" t="str">
            <v>BULLDOZER D-6  CAT416 US$</v>
          </cell>
          <cell r="C461" t="str">
            <v>UN</v>
          </cell>
          <cell r="D461">
            <v>172408</v>
          </cell>
        </row>
        <row r="462">
          <cell r="A462">
            <v>461</v>
          </cell>
          <cell r="B462" t="str">
            <v>EXCAVADORA     CAT320 US</v>
          </cell>
          <cell r="C462" t="str">
            <v>UN</v>
          </cell>
          <cell r="D462">
            <v>160086</v>
          </cell>
        </row>
        <row r="463">
          <cell r="A463">
            <v>462</v>
          </cell>
          <cell r="B463" t="str">
            <v>ENTREPISO PAL.   20X40X20</v>
          </cell>
          <cell r="C463" t="str">
            <v>UN</v>
          </cell>
          <cell r="D463">
            <v>550</v>
          </cell>
        </row>
        <row r="464">
          <cell r="A464">
            <v>463</v>
          </cell>
          <cell r="B464" t="str">
            <v>MARCO  PPAL.    CEIBA R.</v>
          </cell>
          <cell r="C464" t="str">
            <v>UN</v>
          </cell>
          <cell r="D464">
            <v>40000</v>
          </cell>
        </row>
        <row r="465">
          <cell r="A465">
            <v>464</v>
          </cell>
          <cell r="B465" t="str">
            <v>ENTREPISO PAL.   25x40x20</v>
          </cell>
          <cell r="C465" t="str">
            <v>UN</v>
          </cell>
          <cell r="D465">
            <v>600</v>
          </cell>
        </row>
        <row r="466">
          <cell r="A466">
            <v>465</v>
          </cell>
          <cell r="B466" t="str">
            <v>CONCRETO CONSISTENC. 3001</v>
          </cell>
          <cell r="C466" t="str">
            <v>M3</v>
          </cell>
          <cell r="D466">
            <v>132008</v>
          </cell>
        </row>
        <row r="467">
          <cell r="A467">
            <v>466</v>
          </cell>
          <cell r="B467" t="str">
            <v>PUERTA ELECTRICA CORRED</v>
          </cell>
          <cell r="C467" t="str">
            <v>UN</v>
          </cell>
          <cell r="D467">
            <v>3700000</v>
          </cell>
        </row>
        <row r="468">
          <cell r="A468">
            <v>467</v>
          </cell>
          <cell r="B468" t="str">
            <v>TRANSP.+MONTAJE ESTRUCT.</v>
          </cell>
          <cell r="C468" t="str">
            <v>KG</v>
          </cell>
          <cell r="D468">
            <v>566</v>
          </cell>
        </row>
        <row r="469">
          <cell r="A469">
            <v>468</v>
          </cell>
          <cell r="B469" t="str">
            <v>ENTREPISO PAL.   30X40X20</v>
          </cell>
          <cell r="C469" t="str">
            <v>UN</v>
          </cell>
          <cell r="D469">
            <v>800</v>
          </cell>
        </row>
        <row r="470">
          <cell r="A470">
            <v>469</v>
          </cell>
          <cell r="B470" t="str">
            <v>LADRILLO No. 3    30x20x8</v>
          </cell>
          <cell r="C470" t="str">
            <v>UN</v>
          </cell>
          <cell r="D470">
            <v>255</v>
          </cell>
        </row>
        <row r="471">
          <cell r="A471">
            <v>470</v>
          </cell>
          <cell r="B471" t="str">
            <v>ENTREPISO PAL.   35X40X20</v>
          </cell>
          <cell r="C471" t="str">
            <v>UN</v>
          </cell>
          <cell r="D471">
            <v>830</v>
          </cell>
        </row>
        <row r="472">
          <cell r="A472">
            <v>471</v>
          </cell>
          <cell r="B472" t="str">
            <v>REVISION ENERGIA ALTA T.</v>
          </cell>
          <cell r="C472" t="str">
            <v>UN</v>
          </cell>
          <cell r="D472">
            <v>18205</v>
          </cell>
        </row>
        <row r="473">
          <cell r="A473">
            <v>472</v>
          </cell>
          <cell r="B473" t="str">
            <v>LADRILLO No. 4    40x20x9</v>
          </cell>
          <cell r="C473" t="str">
            <v>UN</v>
          </cell>
          <cell r="D473">
            <v>419</v>
          </cell>
        </row>
        <row r="474">
          <cell r="A474">
            <v>473</v>
          </cell>
          <cell r="B474" t="str">
            <v>REVISION MEDIDOR MONOF.</v>
          </cell>
          <cell r="C474" t="str">
            <v>UN</v>
          </cell>
          <cell r="D474">
            <v>3031</v>
          </cell>
        </row>
        <row r="475">
          <cell r="A475">
            <v>474</v>
          </cell>
          <cell r="B475" t="str">
            <v>ENTREPISO PAL.   20x50x20</v>
          </cell>
          <cell r="C475" t="str">
            <v>UN</v>
          </cell>
          <cell r="D475">
            <v>1305</v>
          </cell>
        </row>
        <row r="476">
          <cell r="A476">
            <v>475</v>
          </cell>
          <cell r="B476" t="str">
            <v>LADRILLO No. 5 40x20x12.5</v>
          </cell>
          <cell r="C476" t="str">
            <v>UN</v>
          </cell>
          <cell r="D476">
            <v>551</v>
          </cell>
        </row>
        <row r="477">
          <cell r="A477">
            <v>476</v>
          </cell>
          <cell r="B477" t="str">
            <v>ENTREPISO PAL.   25x50x20</v>
          </cell>
          <cell r="C477" t="str">
            <v>UN</v>
          </cell>
          <cell r="D477">
            <v>840</v>
          </cell>
        </row>
        <row r="478">
          <cell r="A478">
            <v>477</v>
          </cell>
          <cell r="B478" t="str">
            <v>REVISION MEDIDOR BIFAS.</v>
          </cell>
          <cell r="C478" t="str">
            <v>UN</v>
          </cell>
          <cell r="D478">
            <v>6345</v>
          </cell>
        </row>
        <row r="479">
          <cell r="A479">
            <v>478</v>
          </cell>
          <cell r="B479" t="str">
            <v>POLIETILENO TRANSP. ROLLO</v>
          </cell>
          <cell r="C479" t="str">
            <v>KG</v>
          </cell>
          <cell r="D479">
            <v>1800</v>
          </cell>
        </row>
        <row r="480">
          <cell r="A480">
            <v>479</v>
          </cell>
          <cell r="B480" t="str">
            <v>POLIETILENO  COLOR  ROLLO</v>
          </cell>
          <cell r="C480" t="str">
            <v>KG</v>
          </cell>
          <cell r="D480">
            <v>1800</v>
          </cell>
        </row>
        <row r="481">
          <cell r="A481">
            <v>480</v>
          </cell>
          <cell r="B481" t="str">
            <v>PLANTA ELECTRICA 62.5 KVA</v>
          </cell>
          <cell r="C481" t="str">
            <v>DD</v>
          </cell>
          <cell r="D481">
            <v>25520</v>
          </cell>
        </row>
        <row r="482">
          <cell r="A482">
            <v>481</v>
          </cell>
          <cell r="B482" t="str">
            <v>VIBRADOR ELECTRICO</v>
          </cell>
          <cell r="C482" t="str">
            <v>DD</v>
          </cell>
          <cell r="D482">
            <v>40519</v>
          </cell>
        </row>
        <row r="483">
          <cell r="A483">
            <v>482</v>
          </cell>
          <cell r="B483" t="str">
            <v>ENTREPISO PAL.   30x50x20</v>
          </cell>
          <cell r="C483" t="str">
            <v>UN</v>
          </cell>
          <cell r="D483">
            <v>850</v>
          </cell>
        </row>
        <row r="484">
          <cell r="A484">
            <v>483</v>
          </cell>
          <cell r="B484" t="str">
            <v>ENTREPISO PAL.   35X50X20</v>
          </cell>
          <cell r="C484" t="str">
            <v>UN</v>
          </cell>
          <cell r="D484">
            <v>1005</v>
          </cell>
        </row>
        <row r="485">
          <cell r="A485">
            <v>484</v>
          </cell>
          <cell r="B485" t="str">
            <v>ARENA NEGRA SANTO TOMAS</v>
          </cell>
          <cell r="C485" t="str">
            <v>M3</v>
          </cell>
          <cell r="D485">
            <v>6600</v>
          </cell>
        </row>
        <row r="486">
          <cell r="A486">
            <v>485</v>
          </cell>
          <cell r="B486" t="str">
            <v>TAPA EXTERNA       BLANCO</v>
          </cell>
          <cell r="C486" t="str">
            <v>UN</v>
          </cell>
          <cell r="D486">
            <v>1817</v>
          </cell>
        </row>
        <row r="487">
          <cell r="A487">
            <v>486</v>
          </cell>
          <cell r="B487" t="str">
            <v>TAPA INTERNA       BLANCO</v>
          </cell>
          <cell r="C487" t="str">
            <v>UN</v>
          </cell>
          <cell r="D487">
            <v>1498</v>
          </cell>
        </row>
        <row r="488">
          <cell r="A488">
            <v>487</v>
          </cell>
          <cell r="B488" t="str">
            <v>UNION ESQUINA      BLANCO</v>
          </cell>
          <cell r="C488" t="str">
            <v>UN</v>
          </cell>
          <cell r="D488">
            <v>2656</v>
          </cell>
        </row>
        <row r="489">
          <cell r="A489">
            <v>488</v>
          </cell>
          <cell r="B489" t="str">
            <v>UNION CANAL-BAJ.   BLANCO</v>
          </cell>
          <cell r="C489" t="str">
            <v>UN</v>
          </cell>
          <cell r="D489">
            <v>2332</v>
          </cell>
        </row>
        <row r="490">
          <cell r="A490">
            <v>489</v>
          </cell>
          <cell r="B490" t="str">
            <v>UNION CANAL        BLANCO</v>
          </cell>
          <cell r="C490" t="str">
            <v>UN</v>
          </cell>
          <cell r="D490">
            <v>2154</v>
          </cell>
        </row>
        <row r="491">
          <cell r="A491">
            <v>490</v>
          </cell>
          <cell r="B491" t="str">
            <v>SOPORTE DE CANAL   BLANCO</v>
          </cell>
          <cell r="C491" t="str">
            <v>UN</v>
          </cell>
          <cell r="D491">
            <v>709</v>
          </cell>
        </row>
        <row r="492">
          <cell r="A492">
            <v>491</v>
          </cell>
          <cell r="B492" t="str">
            <v>SOPORTE MET. DE CANAL</v>
          </cell>
          <cell r="C492" t="str">
            <v>UN</v>
          </cell>
          <cell r="D492">
            <v>2560</v>
          </cell>
        </row>
        <row r="493">
          <cell r="A493">
            <v>492</v>
          </cell>
          <cell r="B493" t="str">
            <v>BAJANTE Ref.240080 BLANCO</v>
          </cell>
          <cell r="C493" t="str">
            <v>ML</v>
          </cell>
          <cell r="D493">
            <v>4789</v>
          </cell>
        </row>
        <row r="494">
          <cell r="A494">
            <v>493</v>
          </cell>
          <cell r="B494" t="str">
            <v>CODO BAJANTE 90º   BLANCO</v>
          </cell>
          <cell r="C494" t="str">
            <v>UN</v>
          </cell>
          <cell r="D494">
            <v>2125</v>
          </cell>
        </row>
        <row r="495">
          <cell r="A495">
            <v>494</v>
          </cell>
          <cell r="B495" t="str">
            <v>ARENA BLANCA SANTO TOMAS</v>
          </cell>
          <cell r="C495" t="str">
            <v>M3</v>
          </cell>
          <cell r="D495">
            <v>6600</v>
          </cell>
        </row>
        <row r="496">
          <cell r="A496">
            <v>495</v>
          </cell>
          <cell r="B496" t="str">
            <v>SOPORTE BAJANTE    BLANCO</v>
          </cell>
          <cell r="C496" t="str">
            <v>UN</v>
          </cell>
          <cell r="D496">
            <v>618</v>
          </cell>
        </row>
        <row r="497">
          <cell r="A497">
            <v>496</v>
          </cell>
          <cell r="B497" t="str">
            <v>CALICHE PUERTO COLOMBIA</v>
          </cell>
          <cell r="C497" t="str">
            <v>M3</v>
          </cell>
          <cell r="D497">
            <v>7500</v>
          </cell>
        </row>
        <row r="498">
          <cell r="A498">
            <v>497</v>
          </cell>
          <cell r="B498" t="str">
            <v>ADAPT.BAJANTE-ALCANT.B/CO</v>
          </cell>
          <cell r="C498" t="str">
            <v>UN</v>
          </cell>
          <cell r="D498">
            <v>2038</v>
          </cell>
        </row>
        <row r="499">
          <cell r="A499">
            <v>498</v>
          </cell>
          <cell r="B499" t="str">
            <v>ADAPT.BAJANTE LLUVIA B/CO</v>
          </cell>
          <cell r="C499" t="str">
            <v>UN</v>
          </cell>
          <cell r="D499">
            <v>1086</v>
          </cell>
        </row>
        <row r="500">
          <cell r="A500">
            <v>499</v>
          </cell>
          <cell r="B500" t="str">
            <v>TEJA COLOMBIT  PF/7   # 2</v>
          </cell>
          <cell r="C500" t="str">
            <v>UN</v>
          </cell>
          <cell r="D500">
            <v>4608</v>
          </cell>
        </row>
        <row r="501">
          <cell r="A501">
            <v>500</v>
          </cell>
          <cell r="B501" t="str">
            <v>TEJA COLOMBIT  PF/7   # 3</v>
          </cell>
          <cell r="C501" t="str">
            <v>UN</v>
          </cell>
          <cell r="D501">
            <v>6119</v>
          </cell>
        </row>
        <row r="502">
          <cell r="A502">
            <v>501</v>
          </cell>
          <cell r="B502" t="str">
            <v>TEJA COLOMBIT  PF/7   # 4</v>
          </cell>
          <cell r="C502" t="str">
            <v>UN</v>
          </cell>
          <cell r="D502">
            <v>9300</v>
          </cell>
        </row>
        <row r="503">
          <cell r="A503">
            <v>502</v>
          </cell>
          <cell r="B503" t="str">
            <v>TEJA COLOMBIT  PF/7   # 5</v>
          </cell>
          <cell r="C503" t="str">
            <v>UN</v>
          </cell>
          <cell r="D503">
            <v>12025</v>
          </cell>
        </row>
        <row r="504">
          <cell r="A504">
            <v>503</v>
          </cell>
          <cell r="B504" t="str">
            <v>TEJA COLOMBIT  PF/7   # 6</v>
          </cell>
          <cell r="C504" t="str">
            <v>UN</v>
          </cell>
          <cell r="D504">
            <v>14149</v>
          </cell>
        </row>
        <row r="505">
          <cell r="A505">
            <v>504</v>
          </cell>
          <cell r="B505" t="str">
            <v>TEJA COLOMBIT  PF/7   # 8</v>
          </cell>
          <cell r="C505" t="str">
            <v>UN</v>
          </cell>
          <cell r="D505">
            <v>18024</v>
          </cell>
        </row>
        <row r="506">
          <cell r="A506">
            <v>505</v>
          </cell>
          <cell r="B506" t="str">
            <v>TEJA COLOMBIT  PF/7   #10</v>
          </cell>
          <cell r="C506" t="str">
            <v>UN</v>
          </cell>
          <cell r="D506">
            <v>23453</v>
          </cell>
        </row>
        <row r="507">
          <cell r="A507">
            <v>506</v>
          </cell>
          <cell r="B507" t="str">
            <v>TEJA COLOMBIT  PF/5   # 2</v>
          </cell>
          <cell r="C507" t="str">
            <v>UN</v>
          </cell>
          <cell r="D507">
            <v>4226</v>
          </cell>
        </row>
        <row r="508">
          <cell r="A508">
            <v>507</v>
          </cell>
          <cell r="B508" t="str">
            <v>TEJA COLOMBIT  PF/5   # 3</v>
          </cell>
          <cell r="C508" t="str">
            <v>UN</v>
          </cell>
          <cell r="D508">
            <v>5612</v>
          </cell>
        </row>
        <row r="509">
          <cell r="A509">
            <v>508</v>
          </cell>
          <cell r="B509" t="str">
            <v>TEJA COLOMBIT  PF/5   # 4</v>
          </cell>
          <cell r="C509" t="str">
            <v>UN</v>
          </cell>
          <cell r="D509">
            <v>8611</v>
          </cell>
        </row>
        <row r="510">
          <cell r="A510">
            <v>509</v>
          </cell>
          <cell r="B510" t="str">
            <v>TEJA COLOMBIT  PF/5   # 5</v>
          </cell>
          <cell r="C510" t="str">
            <v>UN</v>
          </cell>
          <cell r="D510">
            <v>11029</v>
          </cell>
        </row>
        <row r="511">
          <cell r="A511">
            <v>510</v>
          </cell>
          <cell r="B511" t="str">
            <v>TEJA COLOMBIT  PF/5   # 6</v>
          </cell>
          <cell r="C511" t="str">
            <v>UN</v>
          </cell>
          <cell r="D511">
            <v>12977</v>
          </cell>
        </row>
        <row r="512">
          <cell r="A512">
            <v>511</v>
          </cell>
          <cell r="B512" t="str">
            <v>TEJA COLOMBIT  PF/5   # 8</v>
          </cell>
          <cell r="C512" t="str">
            <v>UN</v>
          </cell>
          <cell r="D512">
            <v>16534</v>
          </cell>
        </row>
        <row r="513">
          <cell r="A513">
            <v>512</v>
          </cell>
          <cell r="B513" t="str">
            <v>TEJA COLOMBIT  PF/5   #10</v>
          </cell>
          <cell r="C513" t="str">
            <v>UN</v>
          </cell>
          <cell r="D513">
            <v>21511</v>
          </cell>
        </row>
        <row r="514">
          <cell r="A514">
            <v>513</v>
          </cell>
          <cell r="B514" t="str">
            <v>TEJA COLOMBIT  PF/3   # 2</v>
          </cell>
          <cell r="C514" t="str">
            <v>UN</v>
          </cell>
          <cell r="D514">
            <v>1476</v>
          </cell>
        </row>
        <row r="515">
          <cell r="A515">
            <v>514</v>
          </cell>
          <cell r="B515" t="str">
            <v>TEJA COLOMBIT  PF/3   # 3</v>
          </cell>
          <cell r="C515" t="str">
            <v>UN</v>
          </cell>
          <cell r="D515">
            <v>1959</v>
          </cell>
        </row>
        <row r="516">
          <cell r="A516">
            <v>515</v>
          </cell>
          <cell r="B516" t="str">
            <v>TEJA COLOMBIT  PF/3   # 4</v>
          </cell>
          <cell r="C516" t="str">
            <v>UN</v>
          </cell>
          <cell r="D516">
            <v>3006</v>
          </cell>
        </row>
        <row r="517">
          <cell r="A517">
            <v>516</v>
          </cell>
          <cell r="B517" t="str">
            <v>TEJA COLOMBIT  PF/3   # 5</v>
          </cell>
          <cell r="C517" t="str">
            <v>UN</v>
          </cell>
          <cell r="D517">
            <v>3850</v>
          </cell>
        </row>
        <row r="518">
          <cell r="A518">
            <v>517</v>
          </cell>
          <cell r="B518" t="str">
            <v>TEJA COLOMBIT  PF/3   # 6</v>
          </cell>
          <cell r="C518" t="str">
            <v>UN</v>
          </cell>
          <cell r="D518">
            <v>4530</v>
          </cell>
        </row>
        <row r="519">
          <cell r="A519">
            <v>518</v>
          </cell>
          <cell r="B519" t="str">
            <v>TEJA COLOMBIT  PF/3   # 8</v>
          </cell>
          <cell r="C519" t="str">
            <v>UN</v>
          </cell>
          <cell r="D519">
            <v>3771</v>
          </cell>
        </row>
        <row r="520">
          <cell r="A520">
            <v>519</v>
          </cell>
          <cell r="B520" t="str">
            <v>TEJA RENDILIT  PF/7A  # 6</v>
          </cell>
          <cell r="C520" t="str">
            <v>UN</v>
          </cell>
          <cell r="D520">
            <v>14153</v>
          </cell>
        </row>
        <row r="521">
          <cell r="A521">
            <v>520</v>
          </cell>
          <cell r="B521" t="str">
            <v>TEJA RENDILIT  PF/7A  # 8</v>
          </cell>
          <cell r="C521" t="str">
            <v>UN</v>
          </cell>
          <cell r="D521">
            <v>18784</v>
          </cell>
        </row>
        <row r="522">
          <cell r="A522">
            <v>521</v>
          </cell>
          <cell r="B522" t="str">
            <v>TEJA RENDILIT  PF/7A  #10</v>
          </cell>
          <cell r="C522" t="str">
            <v>UN</v>
          </cell>
          <cell r="D522">
            <v>22014</v>
          </cell>
        </row>
        <row r="523">
          <cell r="A523">
            <v>522</v>
          </cell>
          <cell r="B523" t="str">
            <v>LADRILLO No. 6   40x20x15</v>
          </cell>
          <cell r="C523" t="str">
            <v>UN</v>
          </cell>
          <cell r="D523">
            <v>638</v>
          </cell>
        </row>
        <row r="524">
          <cell r="A524">
            <v>523</v>
          </cell>
          <cell r="B524" t="str">
            <v>LADRILLO No. 7   40x20x20</v>
          </cell>
          <cell r="C524" t="str">
            <v>UN</v>
          </cell>
          <cell r="D524">
            <v>842</v>
          </cell>
        </row>
        <row r="525">
          <cell r="A525">
            <v>524</v>
          </cell>
          <cell r="B525" t="str">
            <v>LADRILLO No. 11  35x20x20</v>
          </cell>
          <cell r="C525" t="str">
            <v>UN</v>
          </cell>
          <cell r="D525">
            <v>957</v>
          </cell>
        </row>
        <row r="526">
          <cell r="A526">
            <v>525</v>
          </cell>
          <cell r="B526" t="str">
            <v>T.LAT.COLOMBIT PF/7   # 3</v>
          </cell>
          <cell r="C526" t="str">
            <v>UN</v>
          </cell>
          <cell r="D526">
            <v>8091</v>
          </cell>
        </row>
        <row r="527">
          <cell r="A527">
            <v>526</v>
          </cell>
          <cell r="B527" t="str">
            <v>T.LAT.COLOMBIT PF/7   # 4</v>
          </cell>
          <cell r="C527" t="str">
            <v>UN</v>
          </cell>
          <cell r="D527">
            <v>10836</v>
          </cell>
        </row>
        <row r="528">
          <cell r="A528">
            <v>527</v>
          </cell>
          <cell r="B528" t="str">
            <v>T.LAT.COLOMBIT PF/7   # 5</v>
          </cell>
          <cell r="C528" t="str">
            <v>UN</v>
          </cell>
          <cell r="D528">
            <v>12320</v>
          </cell>
        </row>
        <row r="529">
          <cell r="A529">
            <v>528</v>
          </cell>
          <cell r="B529" t="str">
            <v>T.LAT.COLOMBIT PF/7   # 6</v>
          </cell>
          <cell r="C529" t="str">
            <v>UN</v>
          </cell>
          <cell r="D529">
            <v>13726</v>
          </cell>
        </row>
        <row r="530">
          <cell r="A530">
            <v>529</v>
          </cell>
          <cell r="B530" t="str">
            <v>T.LAT.COLOMBIT PF/7   # 8</v>
          </cell>
          <cell r="C530" t="str">
            <v>UN</v>
          </cell>
          <cell r="D530">
            <v>15498</v>
          </cell>
        </row>
        <row r="531">
          <cell r="A531">
            <v>530</v>
          </cell>
          <cell r="B531" t="str">
            <v>T.LAT.COLOMBIT PF/7   #10</v>
          </cell>
          <cell r="C531" t="str">
            <v>UN</v>
          </cell>
          <cell r="D531">
            <v>19710</v>
          </cell>
        </row>
        <row r="532">
          <cell r="A532">
            <v>531</v>
          </cell>
          <cell r="B532" t="str">
            <v>T.LAT.COLOMBIT PF/5   # 4</v>
          </cell>
          <cell r="C532" t="str">
            <v>UN</v>
          </cell>
          <cell r="D532">
            <v>9939</v>
          </cell>
        </row>
        <row r="533">
          <cell r="A533">
            <v>532</v>
          </cell>
          <cell r="B533" t="str">
            <v>T.LAT.COLOMBIT PF/5   # 5</v>
          </cell>
          <cell r="C533" t="str">
            <v>UN</v>
          </cell>
          <cell r="D533">
            <v>11301</v>
          </cell>
        </row>
        <row r="534">
          <cell r="A534">
            <v>533</v>
          </cell>
          <cell r="B534" t="str">
            <v>T.LAT.COLOMBIT PF/5   # 6</v>
          </cell>
          <cell r="C534" t="str">
            <v>UN</v>
          </cell>
          <cell r="D534">
            <v>12589</v>
          </cell>
        </row>
        <row r="535">
          <cell r="A535">
            <v>534</v>
          </cell>
          <cell r="B535" t="str">
            <v>T.LAT.COLOMBIT PF/5   # 8</v>
          </cell>
          <cell r="C535" t="str">
            <v>UN</v>
          </cell>
          <cell r="D535">
            <v>14215</v>
          </cell>
        </row>
        <row r="536">
          <cell r="A536">
            <v>535</v>
          </cell>
          <cell r="B536" t="str">
            <v>T.LAT.COLOMBIT PF/5   #10</v>
          </cell>
          <cell r="C536" t="str">
            <v>UN</v>
          </cell>
          <cell r="D536">
            <v>18077</v>
          </cell>
        </row>
        <row r="537">
          <cell r="A537">
            <v>536</v>
          </cell>
          <cell r="B537" t="str">
            <v>C/BOYA COLOMBIT PF/7  # 4</v>
          </cell>
          <cell r="C537" t="str">
            <v>UN</v>
          </cell>
          <cell r="D537">
            <v>17397</v>
          </cell>
        </row>
        <row r="538">
          <cell r="A538">
            <v>537</v>
          </cell>
          <cell r="B538" t="str">
            <v>C/BOYA COLOMBIT PF/7  # 5</v>
          </cell>
          <cell r="C538" t="str">
            <v>UN</v>
          </cell>
          <cell r="D538">
            <v>23010</v>
          </cell>
        </row>
        <row r="539">
          <cell r="A539">
            <v>538</v>
          </cell>
          <cell r="B539" t="str">
            <v>C/BOYA COLOMBIT PF/7  # 6</v>
          </cell>
          <cell r="C539" t="str">
            <v>UN</v>
          </cell>
          <cell r="D539">
            <v>28559</v>
          </cell>
        </row>
        <row r="540">
          <cell r="A540">
            <v>539</v>
          </cell>
          <cell r="B540" t="str">
            <v>C/BOYA COLOMBIT PF/5  # 4</v>
          </cell>
          <cell r="C540" t="str">
            <v>UN</v>
          </cell>
          <cell r="D540">
            <v>12427</v>
          </cell>
        </row>
        <row r="541">
          <cell r="A541">
            <v>540</v>
          </cell>
          <cell r="B541" t="str">
            <v>C/BOYA COLOMBIT PF/5  # 5</v>
          </cell>
          <cell r="C541" t="str">
            <v>UN</v>
          </cell>
          <cell r="D541">
            <v>16441</v>
          </cell>
        </row>
        <row r="542">
          <cell r="A542">
            <v>541</v>
          </cell>
          <cell r="B542" t="str">
            <v>C/BOYA COLOMBIT P/5   # 6</v>
          </cell>
          <cell r="C542" t="str">
            <v>UN</v>
          </cell>
          <cell r="D542">
            <v>20404</v>
          </cell>
        </row>
        <row r="543">
          <cell r="A543">
            <v>542</v>
          </cell>
          <cell r="B543" t="str">
            <v>C/BOYA COLOMBIT P/3   # 4</v>
          </cell>
          <cell r="C543" t="str">
            <v>UN</v>
          </cell>
          <cell r="D543">
            <v>13313</v>
          </cell>
        </row>
        <row r="544">
          <cell r="A544">
            <v>543</v>
          </cell>
          <cell r="B544" t="str">
            <v>C/BOYA COLOMBIT P/3   # 5</v>
          </cell>
          <cell r="C544" t="str">
            <v>UN</v>
          </cell>
          <cell r="D544">
            <v>17613</v>
          </cell>
        </row>
        <row r="545">
          <cell r="A545">
            <v>544</v>
          </cell>
          <cell r="B545" t="str">
            <v>C/BOYA COLOMBIT P/3   # 6</v>
          </cell>
          <cell r="C545" t="str">
            <v>UN</v>
          </cell>
          <cell r="D545">
            <v>21860</v>
          </cell>
        </row>
        <row r="546">
          <cell r="A546">
            <v>545</v>
          </cell>
          <cell r="B546" t="str">
            <v>TEJA COLOMBIT P/7VENT # 4</v>
          </cell>
          <cell r="C546" t="str">
            <v>UN</v>
          </cell>
          <cell r="D546">
            <v>16191</v>
          </cell>
        </row>
        <row r="547">
          <cell r="A547">
            <v>546</v>
          </cell>
          <cell r="B547" t="str">
            <v>TEJA COLOMBIT P/7VENT # 5</v>
          </cell>
          <cell r="C547" t="str">
            <v>UN</v>
          </cell>
          <cell r="D547">
            <v>20393</v>
          </cell>
        </row>
        <row r="548">
          <cell r="A548">
            <v>547</v>
          </cell>
          <cell r="B548" t="str">
            <v>TEJA COLOMBIT P/7VENT # 6</v>
          </cell>
          <cell r="C548" t="str">
            <v>UN</v>
          </cell>
          <cell r="D548">
            <v>25006</v>
          </cell>
        </row>
        <row r="549">
          <cell r="A549">
            <v>548</v>
          </cell>
          <cell r="B549" t="str">
            <v>TEJA COLOMBIT P/5VENT # 4</v>
          </cell>
          <cell r="C549" t="str">
            <v>UN</v>
          </cell>
          <cell r="D549">
            <v>14850</v>
          </cell>
        </row>
        <row r="550">
          <cell r="A550">
            <v>549</v>
          </cell>
          <cell r="B550" t="str">
            <v>TEJA COLOMBIT P/5VENT # 5</v>
          </cell>
          <cell r="C550" t="str">
            <v>UN</v>
          </cell>
          <cell r="D550">
            <v>10888</v>
          </cell>
        </row>
        <row r="551">
          <cell r="A551">
            <v>550</v>
          </cell>
          <cell r="B551" t="str">
            <v>TEJA COLOMBIT P/5VENT # 6</v>
          </cell>
          <cell r="C551" t="str">
            <v>UN</v>
          </cell>
          <cell r="D551">
            <v>22936</v>
          </cell>
        </row>
        <row r="552">
          <cell r="A552">
            <v>551</v>
          </cell>
          <cell r="B552" t="str">
            <v>LADR.TOLETE No.1  24x12x6</v>
          </cell>
          <cell r="C552" t="str">
            <v>UN</v>
          </cell>
          <cell r="D552">
            <v>294</v>
          </cell>
        </row>
        <row r="553">
          <cell r="A553">
            <v>552</v>
          </cell>
          <cell r="B553" t="str">
            <v>CAB COLOMBIT  PF/7   FIJO</v>
          </cell>
          <cell r="C553" t="str">
            <v>UN</v>
          </cell>
          <cell r="D553">
            <v>9283</v>
          </cell>
        </row>
        <row r="554">
          <cell r="A554">
            <v>553</v>
          </cell>
          <cell r="B554" t="str">
            <v>LADR.TOLETE No.2  24x12x6</v>
          </cell>
          <cell r="C554" t="str">
            <v>UN</v>
          </cell>
          <cell r="D554">
            <v>255</v>
          </cell>
        </row>
        <row r="555">
          <cell r="A555">
            <v>554</v>
          </cell>
          <cell r="B555" t="str">
            <v>DIFUSOR ALETA MOVIL 8"x8"</v>
          </cell>
          <cell r="C555" t="str">
            <v>UN</v>
          </cell>
          <cell r="D555">
            <v>15000</v>
          </cell>
        </row>
        <row r="556">
          <cell r="A556">
            <v>555</v>
          </cell>
          <cell r="B556" t="str">
            <v>ALFOMBRA MALAGA RES.5.5mm</v>
          </cell>
          <cell r="C556" t="str">
            <v>M2</v>
          </cell>
          <cell r="D556">
            <v>10210</v>
          </cell>
        </row>
        <row r="557">
          <cell r="A557">
            <v>556</v>
          </cell>
          <cell r="B557" t="str">
            <v>PALA CUADRADA 4303</v>
          </cell>
          <cell r="C557" t="str">
            <v>UN</v>
          </cell>
          <cell r="D557">
            <v>4408</v>
          </cell>
        </row>
        <row r="558">
          <cell r="A558">
            <v>557</v>
          </cell>
          <cell r="B558" t="str">
            <v>ESCOBA</v>
          </cell>
          <cell r="C558" t="str">
            <v>UN</v>
          </cell>
          <cell r="D558">
            <v>1740</v>
          </cell>
        </row>
        <row r="559">
          <cell r="A559">
            <v>558</v>
          </cell>
          <cell r="B559" t="str">
            <v>ALFOMBRA BOHEMIA    11 mm</v>
          </cell>
          <cell r="C559" t="str">
            <v>M2</v>
          </cell>
          <cell r="D559">
            <v>20430</v>
          </cell>
        </row>
        <row r="560">
          <cell r="A560">
            <v>559</v>
          </cell>
          <cell r="B560" t="str">
            <v>DIFUSOR ALETA MOVIL 10x10</v>
          </cell>
          <cell r="C560" t="str">
            <v>UN</v>
          </cell>
          <cell r="D560">
            <v>21000</v>
          </cell>
        </row>
        <row r="561">
          <cell r="A561">
            <v>560</v>
          </cell>
          <cell r="B561" t="str">
            <v>CONCREPLAST IMPERM.</v>
          </cell>
          <cell r="C561" t="str">
            <v>KG</v>
          </cell>
          <cell r="D561">
            <v>1555</v>
          </cell>
        </row>
        <row r="562">
          <cell r="A562">
            <v>561</v>
          </cell>
          <cell r="B562" t="str">
            <v>TOC MADERA TRANSPARENTE</v>
          </cell>
          <cell r="C562" t="str">
            <v>KG</v>
          </cell>
          <cell r="D562">
            <v>4545</v>
          </cell>
        </row>
        <row r="563">
          <cell r="A563">
            <v>562</v>
          </cell>
          <cell r="B563" t="str">
            <v>ALFOMBRA SINFONIA RES.</v>
          </cell>
          <cell r="C563" t="str">
            <v>M2</v>
          </cell>
          <cell r="D563">
            <v>25818</v>
          </cell>
        </row>
        <row r="564">
          <cell r="A564">
            <v>563</v>
          </cell>
          <cell r="B564" t="str">
            <v>ALFOMB.FANTASIA RES.17 mm</v>
          </cell>
          <cell r="C564" t="str">
            <v>M2</v>
          </cell>
          <cell r="D564">
            <v>41692</v>
          </cell>
        </row>
        <row r="565">
          <cell r="A565">
            <v>564</v>
          </cell>
          <cell r="B565" t="str">
            <v>ALFOMBRA MAGIST.RES.20 mm</v>
          </cell>
          <cell r="C565" t="str">
            <v>M2</v>
          </cell>
          <cell r="D565">
            <v>48620</v>
          </cell>
        </row>
        <row r="566">
          <cell r="A566">
            <v>565</v>
          </cell>
          <cell r="B566" t="str">
            <v>BROCHA DE FIQUE</v>
          </cell>
          <cell r="C566" t="str">
            <v>UN</v>
          </cell>
          <cell r="D566">
            <v>1032</v>
          </cell>
        </row>
        <row r="567">
          <cell r="A567">
            <v>566</v>
          </cell>
          <cell r="B567" t="str">
            <v>PALUSTRE INCOLMA     No.8</v>
          </cell>
          <cell r="C567" t="str">
            <v>UN</v>
          </cell>
          <cell r="D567">
            <v>2591</v>
          </cell>
        </row>
        <row r="568">
          <cell r="A568">
            <v>567</v>
          </cell>
          <cell r="B568" t="str">
            <v>CAB COLOMBIT  PF/7   UNIV</v>
          </cell>
          <cell r="C568" t="str">
            <v>UN</v>
          </cell>
          <cell r="D568">
            <v>9746</v>
          </cell>
        </row>
        <row r="569">
          <cell r="A569">
            <v>568</v>
          </cell>
          <cell r="B569" t="str">
            <v>LADR.TOLETE No.3  24x12x6</v>
          </cell>
          <cell r="C569" t="str">
            <v>UN</v>
          </cell>
          <cell r="D569">
            <v>255</v>
          </cell>
        </row>
        <row r="570">
          <cell r="A570">
            <v>569</v>
          </cell>
          <cell r="B570" t="str">
            <v>GRANZON ARROYO DE PIEDRA</v>
          </cell>
          <cell r="C570" t="str">
            <v>M3</v>
          </cell>
          <cell r="D570">
            <v>24000</v>
          </cell>
        </row>
        <row r="571">
          <cell r="A571">
            <v>570</v>
          </cell>
          <cell r="B571" t="str">
            <v>ENTREPISO PAL.   20x60x20</v>
          </cell>
          <cell r="C571" t="str">
            <v>UN</v>
          </cell>
          <cell r="D571">
            <v>460</v>
          </cell>
        </row>
        <row r="572">
          <cell r="A572">
            <v>571</v>
          </cell>
          <cell r="B572" t="str">
            <v>ALMADANA         3 LIBRAS</v>
          </cell>
          <cell r="C572" t="str">
            <v>UN</v>
          </cell>
          <cell r="D572">
            <v>5963</v>
          </cell>
        </row>
        <row r="573">
          <cell r="A573">
            <v>572</v>
          </cell>
          <cell r="B573" t="str">
            <v>ENTREPISO PAL.   25X60X20</v>
          </cell>
          <cell r="C573" t="str">
            <v>UN</v>
          </cell>
          <cell r="D573">
            <v>890</v>
          </cell>
        </row>
        <row r="574">
          <cell r="A574">
            <v>573</v>
          </cell>
          <cell r="B574" t="str">
            <v>CAB COLOMBIT  PF/5   FIJO</v>
          </cell>
          <cell r="C574" t="str">
            <v>UN</v>
          </cell>
          <cell r="D574">
            <v>7741</v>
          </cell>
        </row>
        <row r="575">
          <cell r="A575">
            <v>574</v>
          </cell>
          <cell r="B575" t="str">
            <v>ANDAMIO COLGANTE 60m</v>
          </cell>
          <cell r="C575" t="str">
            <v>DD</v>
          </cell>
          <cell r="D575">
            <v>1914</v>
          </cell>
        </row>
        <row r="576">
          <cell r="A576">
            <v>575</v>
          </cell>
          <cell r="B576" t="str">
            <v>RIELES P/PAVIMENTO CONCR.</v>
          </cell>
          <cell r="C576" t="str">
            <v>DD</v>
          </cell>
          <cell r="D576">
            <v>2082</v>
          </cell>
        </row>
        <row r="577">
          <cell r="A577">
            <v>576</v>
          </cell>
          <cell r="B577" t="str">
            <v>ALFOMBRA MONACO     20 mm</v>
          </cell>
          <cell r="C577" t="str">
            <v>M2</v>
          </cell>
          <cell r="D577">
            <v>31992</v>
          </cell>
        </row>
        <row r="578">
          <cell r="A578">
            <v>577</v>
          </cell>
          <cell r="B578" t="str">
            <v>ALFOMB.MOSAICOS COM.7.5mm</v>
          </cell>
          <cell r="C578" t="str">
            <v>M2</v>
          </cell>
          <cell r="D578">
            <v>25755</v>
          </cell>
        </row>
        <row r="579">
          <cell r="A579">
            <v>578</v>
          </cell>
          <cell r="B579" t="str">
            <v>ALFOMBR.ALIANZA COM.9.0mm</v>
          </cell>
          <cell r="C579" t="str">
            <v>M2</v>
          </cell>
          <cell r="D579">
            <v>25657</v>
          </cell>
        </row>
        <row r="580">
          <cell r="A580">
            <v>579</v>
          </cell>
          <cell r="B580" t="str">
            <v>ALFOMB.CENTAURO COM.4.5mm</v>
          </cell>
          <cell r="C580" t="str">
            <v>M2</v>
          </cell>
          <cell r="D580">
            <v>11960</v>
          </cell>
        </row>
        <row r="581">
          <cell r="A581">
            <v>580</v>
          </cell>
          <cell r="B581" t="str">
            <v>DIFUSOR ALETA MOVIL 12x12</v>
          </cell>
          <cell r="C581" t="str">
            <v>UN</v>
          </cell>
          <cell r="D581">
            <v>24000</v>
          </cell>
        </row>
        <row r="582">
          <cell r="A582">
            <v>581</v>
          </cell>
          <cell r="B582" t="str">
            <v>TACO METALICO 2-3.28 mts</v>
          </cell>
          <cell r="C582" t="str">
            <v>DD</v>
          </cell>
          <cell r="D582">
            <v>127</v>
          </cell>
        </row>
        <row r="583">
          <cell r="A583">
            <v>582</v>
          </cell>
          <cell r="B583" t="str">
            <v>CAB COLOMBIT  PF/5   UNIV</v>
          </cell>
          <cell r="C583" t="str">
            <v>UN</v>
          </cell>
          <cell r="D583">
            <v>7746</v>
          </cell>
        </row>
        <row r="584">
          <cell r="A584">
            <v>583</v>
          </cell>
          <cell r="B584" t="str">
            <v>ALFOMB. ESCOCES COM.3.7mm</v>
          </cell>
          <cell r="C584" t="str">
            <v>M2</v>
          </cell>
          <cell r="D584">
            <v>12247</v>
          </cell>
        </row>
        <row r="585">
          <cell r="A585">
            <v>584</v>
          </cell>
          <cell r="B585" t="str">
            <v>CANTO RODADO A. DE PIEDRA</v>
          </cell>
          <cell r="C585" t="str">
            <v>M3</v>
          </cell>
          <cell r="D585">
            <v>30000</v>
          </cell>
        </row>
        <row r="586">
          <cell r="A586">
            <v>585</v>
          </cell>
          <cell r="B586" t="str">
            <v>POLVILLO</v>
          </cell>
          <cell r="C586" t="str">
            <v>M3</v>
          </cell>
          <cell r="D586">
            <v>5220</v>
          </cell>
        </row>
        <row r="587">
          <cell r="A587">
            <v>586</v>
          </cell>
          <cell r="B587" t="str">
            <v>TABLETA           24x24x5</v>
          </cell>
          <cell r="C587" t="str">
            <v>UN</v>
          </cell>
          <cell r="D587">
            <v>563</v>
          </cell>
        </row>
        <row r="588">
          <cell r="A588">
            <v>587</v>
          </cell>
          <cell r="B588" t="str">
            <v>POLVILLO PUERTO COLOMBIA</v>
          </cell>
          <cell r="C588" t="str">
            <v>M3</v>
          </cell>
          <cell r="D588">
            <v>7000</v>
          </cell>
        </row>
        <row r="589">
          <cell r="A589">
            <v>588</v>
          </cell>
          <cell r="B589" t="str">
            <v>OVEROL ENTERIZO EN DRIL</v>
          </cell>
          <cell r="C589" t="str">
            <v>UN</v>
          </cell>
          <cell r="D589">
            <v>18000</v>
          </cell>
        </row>
        <row r="590">
          <cell r="A590">
            <v>589</v>
          </cell>
          <cell r="B590" t="str">
            <v>TRITURADO PTO COLOMBIA</v>
          </cell>
          <cell r="C590" t="str">
            <v>M3</v>
          </cell>
          <cell r="D590">
            <v>22500</v>
          </cell>
        </row>
        <row r="591">
          <cell r="A591">
            <v>590</v>
          </cell>
          <cell r="B591" t="str">
            <v>POLIETILENO NEGRO   ROLLO</v>
          </cell>
          <cell r="C591" t="str">
            <v>KG</v>
          </cell>
          <cell r="D591">
            <v>1800</v>
          </cell>
        </row>
        <row r="592">
          <cell r="A592">
            <v>591</v>
          </cell>
          <cell r="B592" t="str">
            <v>GANCHO COLOMBIT   MADERA</v>
          </cell>
          <cell r="C592" t="str">
            <v>UN</v>
          </cell>
          <cell r="D592">
            <v>122</v>
          </cell>
        </row>
        <row r="593">
          <cell r="A593">
            <v>592</v>
          </cell>
          <cell r="B593" t="str">
            <v>BOCADILLO          24x7x5</v>
          </cell>
          <cell r="C593" t="str">
            <v>UN</v>
          </cell>
          <cell r="D593">
            <v>181</v>
          </cell>
        </row>
        <row r="594">
          <cell r="A594">
            <v>593</v>
          </cell>
          <cell r="B594" t="str">
            <v>AMARRE PARA TEJA ASBESTO CEMENTO</v>
          </cell>
          <cell r="C594" t="str">
            <v>UN</v>
          </cell>
          <cell r="D594">
            <v>180</v>
          </cell>
        </row>
        <row r="595">
          <cell r="A595">
            <v>594</v>
          </cell>
          <cell r="B595" t="str">
            <v>TEJA COLOMBIT COLONIAL .7</v>
          </cell>
          <cell r="C595" t="str">
            <v>UN</v>
          </cell>
          <cell r="D595">
            <v>9425</v>
          </cell>
        </row>
        <row r="596">
          <cell r="A596">
            <v>595</v>
          </cell>
          <cell r="B596" t="str">
            <v>TEJA COLOMBIT COLONIAL1.6</v>
          </cell>
          <cell r="C596" t="str">
            <v>UN</v>
          </cell>
          <cell r="D596">
            <v>24527</v>
          </cell>
        </row>
        <row r="597">
          <cell r="A597">
            <v>596</v>
          </cell>
          <cell r="B597" t="str">
            <v>TERM COLOMBIT COLONIAL .7</v>
          </cell>
          <cell r="C597" t="str">
            <v>UN</v>
          </cell>
          <cell r="D597">
            <v>1695</v>
          </cell>
        </row>
        <row r="598">
          <cell r="A598">
            <v>597</v>
          </cell>
          <cell r="B598" t="str">
            <v>TERM COLOMBIT COLONIAL1.6</v>
          </cell>
          <cell r="C598" t="str">
            <v>UN</v>
          </cell>
          <cell r="D598">
            <v>4394</v>
          </cell>
        </row>
        <row r="599">
          <cell r="A599">
            <v>598</v>
          </cell>
          <cell r="B599" t="str">
            <v>C/BOYA COLOMBIT COLONIAL</v>
          </cell>
          <cell r="C599" t="str">
            <v>UN</v>
          </cell>
          <cell r="D599">
            <v>24266</v>
          </cell>
        </row>
        <row r="600">
          <cell r="A600">
            <v>599</v>
          </cell>
          <cell r="B600" t="str">
            <v>C/LLETE COLOMBIT COLONIAL</v>
          </cell>
          <cell r="C600" t="str">
            <v>UN</v>
          </cell>
          <cell r="D600">
            <v>10942</v>
          </cell>
        </row>
        <row r="601">
          <cell r="A601">
            <v>600</v>
          </cell>
          <cell r="B601" t="str">
            <v>TRITURADO 1-3/4"</v>
          </cell>
          <cell r="C601" t="str">
            <v>M3</v>
          </cell>
          <cell r="D601">
            <v>22040</v>
          </cell>
        </row>
        <row r="602">
          <cell r="A602">
            <v>601</v>
          </cell>
          <cell r="B602" t="str">
            <v>ESPEJO ARGENTINO      3mm</v>
          </cell>
          <cell r="C602" t="str">
            <v>M2</v>
          </cell>
          <cell r="D602">
            <v>15500</v>
          </cell>
        </row>
        <row r="603">
          <cell r="A603">
            <v>602</v>
          </cell>
          <cell r="B603" t="str">
            <v>PAPEL MURAL GISELLE</v>
          </cell>
          <cell r="C603" t="str">
            <v>RL</v>
          </cell>
          <cell r="D603">
            <v>20879</v>
          </cell>
        </row>
        <row r="604">
          <cell r="A604">
            <v>603</v>
          </cell>
          <cell r="B604" t="str">
            <v>PAPEL MURAL NATALIE II</v>
          </cell>
          <cell r="C604" t="str">
            <v>RL</v>
          </cell>
          <cell r="D604">
            <v>19139</v>
          </cell>
        </row>
        <row r="605">
          <cell r="A605">
            <v>604</v>
          </cell>
          <cell r="B605" t="str">
            <v>OVEROL 2 PIEZAS EN DRIL</v>
          </cell>
          <cell r="C605" t="str">
            <v>UN</v>
          </cell>
          <cell r="D605">
            <v>25000</v>
          </cell>
        </row>
        <row r="606">
          <cell r="A606">
            <v>605</v>
          </cell>
          <cell r="B606" t="str">
            <v>PLANILIT LISA    MEDIA</v>
          </cell>
          <cell r="C606" t="str">
            <v>UN</v>
          </cell>
          <cell r="D606">
            <v>1730</v>
          </cell>
        </row>
        <row r="607">
          <cell r="A607">
            <v>606</v>
          </cell>
          <cell r="B607" t="str">
            <v>PLANILIT LISA    DOBLE</v>
          </cell>
          <cell r="C607" t="str">
            <v>UN</v>
          </cell>
          <cell r="D607">
            <v>6783</v>
          </cell>
        </row>
        <row r="608">
          <cell r="A608">
            <v>607</v>
          </cell>
          <cell r="B608" t="str">
            <v>TOMA DE NUCLEO DE 2"</v>
          </cell>
          <cell r="C608" t="str">
            <v>UN</v>
          </cell>
          <cell r="D608">
            <v>100000</v>
          </cell>
        </row>
        <row r="609">
          <cell r="A609">
            <v>608</v>
          </cell>
          <cell r="B609" t="str">
            <v>TOMA DE NUCLEO DE 3"</v>
          </cell>
          <cell r="C609" t="str">
            <v>UN</v>
          </cell>
          <cell r="D609">
            <v>100000</v>
          </cell>
        </row>
        <row r="610">
          <cell r="A610">
            <v>609</v>
          </cell>
          <cell r="B610" t="str">
            <v>DECOREX RANURADO  GRIS</v>
          </cell>
          <cell r="C610" t="str">
            <v>UN</v>
          </cell>
          <cell r="D610">
            <v>3392</v>
          </cell>
        </row>
        <row r="611">
          <cell r="A611">
            <v>610</v>
          </cell>
          <cell r="B611" t="str">
            <v>BOTA EN CAUCHO C/PUNTERA</v>
          </cell>
          <cell r="C611" t="str">
            <v>UN</v>
          </cell>
          <cell r="D611">
            <v>30740</v>
          </cell>
        </row>
        <row r="612">
          <cell r="A612">
            <v>611</v>
          </cell>
          <cell r="B612" t="str">
            <v>REVISION MEDIDOR TRIF.</v>
          </cell>
          <cell r="C612" t="str">
            <v>UN</v>
          </cell>
          <cell r="D612">
            <v>12136</v>
          </cell>
        </row>
        <row r="613">
          <cell r="A613">
            <v>612</v>
          </cell>
          <cell r="B613" t="str">
            <v>TABLILLA           24x6x5</v>
          </cell>
          <cell r="C613" t="str">
            <v>UN</v>
          </cell>
          <cell r="D613">
            <v>181</v>
          </cell>
        </row>
        <row r="614">
          <cell r="A614">
            <v>613</v>
          </cell>
          <cell r="B614" t="str">
            <v>COCINA INTEG.ESTANDAR 1.5</v>
          </cell>
          <cell r="C614" t="str">
            <v>ML</v>
          </cell>
          <cell r="D614">
            <v>158000</v>
          </cell>
        </row>
        <row r="615">
          <cell r="A615">
            <v>614</v>
          </cell>
          <cell r="B615" t="str">
            <v>COCINA INTEG.ESTANDAR 2.1</v>
          </cell>
          <cell r="C615" t="str">
            <v>ML</v>
          </cell>
          <cell r="D615">
            <v>185246</v>
          </cell>
        </row>
        <row r="616">
          <cell r="A616">
            <v>615</v>
          </cell>
          <cell r="B616" t="str">
            <v>RETROEXCAVADORA      5-10</v>
          </cell>
          <cell r="C616" t="str">
            <v>HR</v>
          </cell>
          <cell r="D616">
            <v>24500</v>
          </cell>
        </row>
        <row r="617">
          <cell r="A617">
            <v>616</v>
          </cell>
          <cell r="B617" t="str">
            <v>ACUEDUCTO RESIDENCIAL E-1</v>
          </cell>
          <cell r="C617" t="str">
            <v>UN</v>
          </cell>
          <cell r="D617">
            <v>0</v>
          </cell>
        </row>
        <row r="618">
          <cell r="A618">
            <v>617</v>
          </cell>
          <cell r="B618" t="str">
            <v>CANDADO  YALE ALEMAN 850</v>
          </cell>
          <cell r="C618" t="str">
            <v>UN</v>
          </cell>
          <cell r="D618">
            <v>10290</v>
          </cell>
        </row>
        <row r="619">
          <cell r="A619">
            <v>618</v>
          </cell>
          <cell r="B619" t="str">
            <v>TEJA CARIBE         47x27</v>
          </cell>
          <cell r="C619" t="str">
            <v>UN</v>
          </cell>
          <cell r="D619">
            <v>893</v>
          </cell>
        </row>
        <row r="620">
          <cell r="A620">
            <v>619</v>
          </cell>
          <cell r="B620" t="str">
            <v>ACUEDUCTO RESIDENCIAL E-2</v>
          </cell>
          <cell r="C620" t="str">
            <v>UN</v>
          </cell>
          <cell r="D620">
            <v>74043</v>
          </cell>
        </row>
        <row r="621">
          <cell r="A621">
            <v>620</v>
          </cell>
          <cell r="B621" t="str">
            <v>CANALEX ACAN. GRIS</v>
          </cell>
          <cell r="C621" t="str">
            <v>UN</v>
          </cell>
          <cell r="D621">
            <v>11104</v>
          </cell>
        </row>
        <row r="622">
          <cell r="A622">
            <v>621</v>
          </cell>
          <cell r="B622" t="str">
            <v>REVISION MED. TRIF. C/DEM</v>
          </cell>
          <cell r="C622" t="str">
            <v>UN</v>
          </cell>
          <cell r="D622">
            <v>12136</v>
          </cell>
        </row>
        <row r="623">
          <cell r="A623">
            <v>622</v>
          </cell>
          <cell r="B623" t="str">
            <v>CINTURON DE SEGURIDAD</v>
          </cell>
          <cell r="C623" t="str">
            <v>UN</v>
          </cell>
          <cell r="D623">
            <v>68440</v>
          </cell>
        </row>
        <row r="624">
          <cell r="A624">
            <v>623</v>
          </cell>
          <cell r="B624" t="str">
            <v>CONCRETO CONSISTENC. 4001</v>
          </cell>
          <cell r="C624" t="str">
            <v>M3</v>
          </cell>
          <cell r="D624">
            <v>156020</v>
          </cell>
        </row>
        <row r="625">
          <cell r="A625">
            <v>624</v>
          </cell>
          <cell r="B625" t="str">
            <v>PROTECTOR AUDITIVO</v>
          </cell>
          <cell r="C625" t="str">
            <v>UN</v>
          </cell>
          <cell r="D625">
            <v>16820</v>
          </cell>
        </row>
        <row r="626">
          <cell r="A626">
            <v>625</v>
          </cell>
          <cell r="B626" t="str">
            <v>ACUECUCTO RESIDENCIAL E-3</v>
          </cell>
          <cell r="C626" t="str">
            <v>UN</v>
          </cell>
          <cell r="D626">
            <v>148073</v>
          </cell>
        </row>
        <row r="627">
          <cell r="A627">
            <v>626</v>
          </cell>
          <cell r="B627" t="str">
            <v>ACUEDUCTO RESIDENCIAL E-4</v>
          </cell>
          <cell r="C627" t="str">
            <v>UN</v>
          </cell>
          <cell r="D627">
            <v>296145</v>
          </cell>
        </row>
        <row r="628">
          <cell r="A628">
            <v>627</v>
          </cell>
          <cell r="B628" t="str">
            <v>ACUEDUCTO RESIDENCIAL E-5</v>
          </cell>
          <cell r="C628" t="str">
            <v>UN</v>
          </cell>
          <cell r="D628">
            <v>666333</v>
          </cell>
        </row>
        <row r="629">
          <cell r="A629">
            <v>628</v>
          </cell>
          <cell r="B629" t="str">
            <v>ACUEDUCTO RESIDENCIAL E-6</v>
          </cell>
          <cell r="C629" t="str">
            <v>UN</v>
          </cell>
          <cell r="D629">
            <v>1322660</v>
          </cell>
        </row>
        <row r="630">
          <cell r="A630">
            <v>629</v>
          </cell>
          <cell r="B630" t="str">
            <v>CONEXION ENERGIA      E02</v>
          </cell>
          <cell r="C630" t="str">
            <v>UN</v>
          </cell>
          <cell r="D630">
            <v>0</v>
          </cell>
        </row>
        <row r="631">
          <cell r="A631">
            <v>630</v>
          </cell>
          <cell r="B631" t="str">
            <v>CONEXION ENERGIA      E03</v>
          </cell>
          <cell r="C631" t="str">
            <v>UN</v>
          </cell>
          <cell r="D631">
            <v>32112</v>
          </cell>
        </row>
        <row r="632">
          <cell r="A632">
            <v>631</v>
          </cell>
          <cell r="B632" t="str">
            <v>ARGOLLA GOZNE          1"</v>
          </cell>
          <cell r="C632" t="str">
            <v>UN</v>
          </cell>
          <cell r="D632">
            <v>900</v>
          </cell>
        </row>
        <row r="633">
          <cell r="A633">
            <v>632</v>
          </cell>
          <cell r="B633" t="str">
            <v>ARGOLLA GOZNE      1 1/4"</v>
          </cell>
          <cell r="C633" t="str">
            <v>UN</v>
          </cell>
          <cell r="D633">
            <v>1083</v>
          </cell>
        </row>
        <row r="634">
          <cell r="A634">
            <v>633</v>
          </cell>
          <cell r="B634" t="str">
            <v>ARGOLLA GOZNE      1 1/2"</v>
          </cell>
          <cell r="C634" t="str">
            <v>UN</v>
          </cell>
          <cell r="D634">
            <v>1205</v>
          </cell>
        </row>
        <row r="635">
          <cell r="A635">
            <v>634</v>
          </cell>
          <cell r="B635" t="str">
            <v>TOPE DE RESORTE P/PUERTA</v>
          </cell>
          <cell r="C635" t="str">
            <v>UN</v>
          </cell>
          <cell r="D635">
            <v>782</v>
          </cell>
        </row>
        <row r="636">
          <cell r="A636">
            <v>635</v>
          </cell>
          <cell r="B636" t="str">
            <v>TEJA ISABELA        47x24</v>
          </cell>
          <cell r="C636" t="str">
            <v>UN</v>
          </cell>
          <cell r="D636">
            <v>842</v>
          </cell>
        </row>
        <row r="637">
          <cell r="A637">
            <v>636</v>
          </cell>
          <cell r="B637" t="str">
            <v>CANAL. COLOMBIT DELTA 300</v>
          </cell>
          <cell r="C637" t="str">
            <v>UN</v>
          </cell>
          <cell r="D637">
            <v>30528</v>
          </cell>
        </row>
        <row r="638">
          <cell r="A638">
            <v>637</v>
          </cell>
          <cell r="B638" t="str">
            <v>CANAL. COLOMBIT DELTA 350</v>
          </cell>
          <cell r="C638" t="str">
            <v>UN</v>
          </cell>
          <cell r="D638">
            <v>35185</v>
          </cell>
        </row>
        <row r="639">
          <cell r="A639">
            <v>638</v>
          </cell>
          <cell r="B639" t="str">
            <v>CANAL. COLOMBIT DELTA 375</v>
          </cell>
          <cell r="C639" t="str">
            <v>UN</v>
          </cell>
          <cell r="D639">
            <v>37616</v>
          </cell>
        </row>
        <row r="640">
          <cell r="A640">
            <v>639</v>
          </cell>
          <cell r="B640" t="str">
            <v>CANAL. COLOMBIT DELTA 400</v>
          </cell>
          <cell r="C640" t="str">
            <v>UN</v>
          </cell>
          <cell r="D640">
            <v>41554</v>
          </cell>
        </row>
        <row r="641">
          <cell r="A641">
            <v>640</v>
          </cell>
          <cell r="B641" t="str">
            <v>CANAL. COLOMBIT DELTA 450</v>
          </cell>
          <cell r="C641" t="str">
            <v>UN</v>
          </cell>
          <cell r="D641">
            <v>43862</v>
          </cell>
        </row>
        <row r="642">
          <cell r="A642">
            <v>641</v>
          </cell>
          <cell r="B642" t="str">
            <v>CANAL. COLOMBIT DELTA 500</v>
          </cell>
          <cell r="C642" t="str">
            <v>UN</v>
          </cell>
          <cell r="D642">
            <v>47068</v>
          </cell>
        </row>
        <row r="643">
          <cell r="A643">
            <v>642</v>
          </cell>
          <cell r="B643" t="str">
            <v>CANAL. COLOMBIT DELTA 550</v>
          </cell>
          <cell r="C643" t="str">
            <v>UN</v>
          </cell>
          <cell r="D643">
            <v>51063</v>
          </cell>
        </row>
        <row r="644">
          <cell r="A644">
            <v>643</v>
          </cell>
          <cell r="B644" t="str">
            <v>CANAL. COLOMBIT DELTA 600</v>
          </cell>
          <cell r="C644" t="str">
            <v>UN</v>
          </cell>
          <cell r="D644">
            <v>55380</v>
          </cell>
        </row>
        <row r="645">
          <cell r="A645">
            <v>644</v>
          </cell>
          <cell r="B645" t="str">
            <v>CANALETA DELTA      6.5 m</v>
          </cell>
          <cell r="C645" t="str">
            <v>UN</v>
          </cell>
          <cell r="D645">
            <v>58696</v>
          </cell>
        </row>
        <row r="646">
          <cell r="A646">
            <v>645</v>
          </cell>
          <cell r="B646" t="str">
            <v>CANALETA DELTA      7.0 m</v>
          </cell>
          <cell r="C646" t="str">
            <v>UN</v>
          </cell>
          <cell r="D646">
            <v>60071</v>
          </cell>
        </row>
        <row r="647">
          <cell r="A647">
            <v>646</v>
          </cell>
          <cell r="B647" t="str">
            <v>CANALETA DELTA      7.5 m</v>
          </cell>
          <cell r="C647" t="str">
            <v>UN</v>
          </cell>
          <cell r="D647">
            <v>63607</v>
          </cell>
        </row>
        <row r="648">
          <cell r="A648">
            <v>647</v>
          </cell>
          <cell r="B648" t="str">
            <v>CANALETA DELTA      2.5 m</v>
          </cell>
          <cell r="C648" t="str">
            <v>UN</v>
          </cell>
          <cell r="D648">
            <v>25136</v>
          </cell>
        </row>
        <row r="649">
          <cell r="A649">
            <v>648</v>
          </cell>
          <cell r="B649" t="str">
            <v>CANALETA DELTA      3.0 m</v>
          </cell>
          <cell r="C649" t="str">
            <v>UN</v>
          </cell>
          <cell r="D649">
            <v>30528</v>
          </cell>
        </row>
        <row r="650">
          <cell r="A650">
            <v>649</v>
          </cell>
          <cell r="B650" t="str">
            <v>CANALETA DELTA      3.5 m</v>
          </cell>
          <cell r="C650" t="str">
            <v>UN</v>
          </cell>
          <cell r="D650">
            <v>35185</v>
          </cell>
        </row>
        <row r="651">
          <cell r="A651">
            <v>650</v>
          </cell>
          <cell r="B651" t="str">
            <v>CANALETA DELTA      3.75m</v>
          </cell>
          <cell r="C651" t="str">
            <v>UN</v>
          </cell>
          <cell r="D651">
            <v>37616</v>
          </cell>
        </row>
        <row r="652">
          <cell r="A652">
            <v>651</v>
          </cell>
          <cell r="B652" t="str">
            <v>CANALETA DELTA      4.0 m</v>
          </cell>
          <cell r="C652" t="str">
            <v>UN</v>
          </cell>
          <cell r="D652">
            <v>41554</v>
          </cell>
        </row>
        <row r="653">
          <cell r="A653">
            <v>652</v>
          </cell>
          <cell r="B653" t="str">
            <v>CAB.LARGO 3%      C.DELTA</v>
          </cell>
          <cell r="C653" t="str">
            <v>UN</v>
          </cell>
          <cell r="D653">
            <v>9016</v>
          </cell>
        </row>
        <row r="654">
          <cell r="A654">
            <v>653</v>
          </cell>
          <cell r="B654" t="str">
            <v>LADRILLO No. 34   30x20x9</v>
          </cell>
          <cell r="C654" t="str">
            <v>UN</v>
          </cell>
          <cell r="D654">
            <v>314</v>
          </cell>
        </row>
        <row r="655">
          <cell r="A655">
            <v>654</v>
          </cell>
          <cell r="B655" t="str">
            <v>PAPEL MURAL DREAM MACHINE</v>
          </cell>
          <cell r="C655" t="str">
            <v>RL</v>
          </cell>
          <cell r="D655">
            <v>30159</v>
          </cell>
        </row>
        <row r="656">
          <cell r="A656">
            <v>655</v>
          </cell>
          <cell r="B656" t="str">
            <v>PAPEL MURAL KIDS &amp; KIDS</v>
          </cell>
          <cell r="C656" t="str">
            <v>RL</v>
          </cell>
          <cell r="D656">
            <v>36190</v>
          </cell>
        </row>
        <row r="657">
          <cell r="A657">
            <v>656</v>
          </cell>
          <cell r="B657" t="str">
            <v>TAPA FINAL        C.DELTA</v>
          </cell>
          <cell r="C657" t="str">
            <v>UN</v>
          </cell>
          <cell r="D657">
            <v>3196</v>
          </cell>
        </row>
        <row r="658">
          <cell r="A658">
            <v>657</v>
          </cell>
          <cell r="B658" t="str">
            <v>TAPA DE CIERRE    C.DELTA</v>
          </cell>
          <cell r="C658" t="str">
            <v>UN</v>
          </cell>
          <cell r="D658">
            <v>1830</v>
          </cell>
        </row>
        <row r="659">
          <cell r="A659">
            <v>658</v>
          </cell>
          <cell r="B659" t="str">
            <v>RESPIRADOR CONTRA POLVO</v>
          </cell>
          <cell r="C659" t="str">
            <v>UN</v>
          </cell>
          <cell r="D659">
            <v>11716</v>
          </cell>
        </row>
        <row r="660">
          <cell r="A660">
            <v>659</v>
          </cell>
          <cell r="B660" t="str">
            <v>GANCHO 1/4" P/MAD.C.DELTA</v>
          </cell>
          <cell r="C660" t="str">
            <v>UN</v>
          </cell>
          <cell r="D660">
            <v>884</v>
          </cell>
        </row>
        <row r="661">
          <cell r="A661">
            <v>660</v>
          </cell>
          <cell r="B661" t="str">
            <v>GANCHO 1/4" P/MET.C.DELTA</v>
          </cell>
          <cell r="C661" t="str">
            <v>UN</v>
          </cell>
          <cell r="D661">
            <v>790</v>
          </cell>
        </row>
        <row r="662">
          <cell r="A662">
            <v>661</v>
          </cell>
          <cell r="B662" t="str">
            <v>SUPERKANALETA       2.5 m</v>
          </cell>
          <cell r="C662" t="str">
            <v>UN</v>
          </cell>
          <cell r="D662">
            <v>33945</v>
          </cell>
        </row>
        <row r="663">
          <cell r="A663">
            <v>662</v>
          </cell>
          <cell r="B663" t="str">
            <v>SUPERKANALETA       3.0 m</v>
          </cell>
          <cell r="C663" t="str">
            <v>UN</v>
          </cell>
          <cell r="D663">
            <v>40738</v>
          </cell>
        </row>
        <row r="664">
          <cell r="A664">
            <v>663</v>
          </cell>
          <cell r="B664" t="str">
            <v>SUPERKANALETA       3.5 m</v>
          </cell>
          <cell r="C664" t="str">
            <v>UN</v>
          </cell>
          <cell r="D664">
            <v>47526</v>
          </cell>
        </row>
        <row r="665">
          <cell r="A665">
            <v>664</v>
          </cell>
          <cell r="B665" t="str">
            <v>SUPERKANALETA       3.75m</v>
          </cell>
          <cell r="C665" t="str">
            <v>UN</v>
          </cell>
          <cell r="D665">
            <v>50923</v>
          </cell>
        </row>
        <row r="666">
          <cell r="A666">
            <v>665</v>
          </cell>
          <cell r="B666" t="str">
            <v>SUPERKANALETA       4.0 m</v>
          </cell>
          <cell r="C666" t="str">
            <v>UN</v>
          </cell>
          <cell r="D666">
            <v>54279</v>
          </cell>
        </row>
        <row r="667">
          <cell r="A667">
            <v>666</v>
          </cell>
          <cell r="B667" t="str">
            <v>SUPERKANALETA       4.5 m</v>
          </cell>
          <cell r="C667" t="str">
            <v>UN</v>
          </cell>
          <cell r="D667">
            <v>61069</v>
          </cell>
        </row>
        <row r="668">
          <cell r="A668">
            <v>667</v>
          </cell>
          <cell r="B668" t="str">
            <v>SUPERKANALETA       5.0 m</v>
          </cell>
          <cell r="C668" t="str">
            <v>UN</v>
          </cell>
          <cell r="D668">
            <v>67106</v>
          </cell>
        </row>
        <row r="669">
          <cell r="A669">
            <v>668</v>
          </cell>
          <cell r="B669" t="str">
            <v>SUPERKANALETA       5.25m</v>
          </cell>
          <cell r="C669" t="str">
            <v>UN</v>
          </cell>
          <cell r="D669">
            <v>70453</v>
          </cell>
        </row>
        <row r="670">
          <cell r="A670">
            <v>669</v>
          </cell>
          <cell r="B670" t="str">
            <v>SUPERKANALETA       5.5 m</v>
          </cell>
          <cell r="C670" t="str">
            <v>UN</v>
          </cell>
          <cell r="D670">
            <v>73806</v>
          </cell>
        </row>
        <row r="671">
          <cell r="A671">
            <v>670</v>
          </cell>
          <cell r="B671" t="str">
            <v>SUPERKANALETA       6.0 m</v>
          </cell>
          <cell r="C671" t="str">
            <v>UN</v>
          </cell>
          <cell r="D671">
            <v>82093</v>
          </cell>
        </row>
        <row r="672">
          <cell r="A672">
            <v>671</v>
          </cell>
          <cell r="B672" t="str">
            <v>SUPERKANALETA       6.5 m</v>
          </cell>
          <cell r="C672" t="str">
            <v>UN</v>
          </cell>
          <cell r="D672">
            <v>88510</v>
          </cell>
        </row>
        <row r="673">
          <cell r="A673">
            <v>672</v>
          </cell>
          <cell r="B673" t="str">
            <v>SUPERKANALETA       7.0 m</v>
          </cell>
          <cell r="C673" t="str">
            <v>UN</v>
          </cell>
          <cell r="D673">
            <v>95322</v>
          </cell>
        </row>
        <row r="674">
          <cell r="A674">
            <v>673</v>
          </cell>
          <cell r="B674" t="str">
            <v>SUPERKANALETA       7.5 m</v>
          </cell>
          <cell r="C674" t="str">
            <v>UN</v>
          </cell>
          <cell r="D674">
            <v>102135</v>
          </cell>
        </row>
        <row r="675">
          <cell r="A675">
            <v>674</v>
          </cell>
          <cell r="B675" t="str">
            <v>CAB.FIJO 3%       SUPERK.</v>
          </cell>
          <cell r="C675" t="str">
            <v>UN</v>
          </cell>
          <cell r="D675">
            <v>16079</v>
          </cell>
        </row>
        <row r="676">
          <cell r="A676">
            <v>675</v>
          </cell>
          <cell r="B676" t="str">
            <v>MASCARILLA DESECHABLE</v>
          </cell>
          <cell r="C676" t="str">
            <v>UN</v>
          </cell>
          <cell r="D676">
            <v>372</v>
          </cell>
        </row>
        <row r="677">
          <cell r="A677">
            <v>676</v>
          </cell>
          <cell r="B677" t="str">
            <v>PAPEL MURAL GISELE II</v>
          </cell>
          <cell r="C677" t="str">
            <v>RL</v>
          </cell>
          <cell r="D677">
            <v>27839</v>
          </cell>
        </row>
        <row r="678">
          <cell r="A678">
            <v>677</v>
          </cell>
          <cell r="B678" t="str">
            <v>ENSAYO DENSIDAD TERRENO</v>
          </cell>
          <cell r="C678" t="str">
            <v>UN</v>
          </cell>
          <cell r="D678">
            <v>13920</v>
          </cell>
        </row>
        <row r="679">
          <cell r="A679">
            <v>678</v>
          </cell>
          <cell r="B679" t="str">
            <v>ENSAYO PROCTOR</v>
          </cell>
          <cell r="C679" t="str">
            <v>UN</v>
          </cell>
          <cell r="D679">
            <v>34800</v>
          </cell>
        </row>
        <row r="680">
          <cell r="A680">
            <v>679</v>
          </cell>
          <cell r="B680" t="str">
            <v>COPIA HELIOGRAFICA 100x70</v>
          </cell>
          <cell r="C680" t="str">
            <v>M2</v>
          </cell>
          <cell r="D680">
            <v>1850</v>
          </cell>
        </row>
        <row r="681">
          <cell r="A681">
            <v>680</v>
          </cell>
          <cell r="B681" t="str">
            <v>REJILLA SIFON    PC 20x20</v>
          </cell>
          <cell r="C681" t="str">
            <v>UN</v>
          </cell>
          <cell r="D681">
            <v>12363</v>
          </cell>
        </row>
        <row r="682">
          <cell r="A682">
            <v>681</v>
          </cell>
          <cell r="B682" t="str">
            <v>TERMINAL S/CANAL  SUPERK.</v>
          </cell>
          <cell r="C682" t="str">
            <v>UN</v>
          </cell>
          <cell r="D682">
            <v>3343</v>
          </cell>
        </row>
        <row r="683">
          <cell r="A683">
            <v>682</v>
          </cell>
          <cell r="B683" t="str">
            <v>TERMINAL C/MURO   SUPERK.</v>
          </cell>
          <cell r="C683" t="str">
            <v>UN</v>
          </cell>
          <cell r="D683">
            <v>9612</v>
          </cell>
        </row>
        <row r="684">
          <cell r="A684">
            <v>683</v>
          </cell>
          <cell r="B684" t="str">
            <v>REJILLA SIFON   S 4.5x3.5</v>
          </cell>
          <cell r="C684" t="str">
            <v>UN</v>
          </cell>
          <cell r="D684">
            <v>65967</v>
          </cell>
        </row>
        <row r="685">
          <cell r="A685">
            <v>684</v>
          </cell>
          <cell r="B685" t="str">
            <v>CUPULA TRAGANTE    C 6x4"</v>
          </cell>
          <cell r="C685" t="str">
            <v>UN</v>
          </cell>
          <cell r="D685">
            <v>11713</v>
          </cell>
        </row>
        <row r="686">
          <cell r="A686">
            <v>685</v>
          </cell>
          <cell r="B686" t="str">
            <v>TAPA DE CIERRE    SUPERK.</v>
          </cell>
          <cell r="C686" t="str">
            <v>UN</v>
          </cell>
          <cell r="D686">
            <v>2786</v>
          </cell>
        </row>
        <row r="687">
          <cell r="A687">
            <v>686</v>
          </cell>
          <cell r="B687" t="str">
            <v>PLACA DE CIERRE   SUPERK.</v>
          </cell>
          <cell r="C687" t="str">
            <v>UN</v>
          </cell>
          <cell r="D687">
            <v>1290</v>
          </cell>
        </row>
        <row r="688">
          <cell r="A688">
            <v>687</v>
          </cell>
          <cell r="B688" t="str">
            <v>GANCHO 3/8" P/MAD.SUPERK.</v>
          </cell>
          <cell r="C688" t="str">
            <v>UN</v>
          </cell>
          <cell r="D688">
            <v>775</v>
          </cell>
        </row>
        <row r="689">
          <cell r="A689">
            <v>688</v>
          </cell>
          <cell r="B689" t="str">
            <v>GANCHO 3/8" P/MET.SUPERK.</v>
          </cell>
          <cell r="C689" t="str">
            <v>UN</v>
          </cell>
          <cell r="D689">
            <v>651</v>
          </cell>
        </row>
        <row r="690">
          <cell r="A690">
            <v>689</v>
          </cell>
          <cell r="B690" t="str">
            <v>CANAL CIRC. CCA     2.5 m</v>
          </cell>
          <cell r="C690" t="str">
            <v>UN</v>
          </cell>
          <cell r="D690">
            <v>9208</v>
          </cell>
        </row>
        <row r="691">
          <cell r="A691">
            <v>690</v>
          </cell>
          <cell r="B691" t="str">
            <v>CANAL CIRC. CCB     1.25m</v>
          </cell>
          <cell r="C691" t="str">
            <v>UN</v>
          </cell>
          <cell r="D691">
            <v>4610</v>
          </cell>
        </row>
        <row r="692">
          <cell r="A692">
            <v>691</v>
          </cell>
          <cell r="B692" t="str">
            <v>CANAL CIRC. CCG-A   2.5 m</v>
          </cell>
          <cell r="C692" t="str">
            <v>UN</v>
          </cell>
          <cell r="D692">
            <v>11939</v>
          </cell>
        </row>
        <row r="693">
          <cell r="A693">
            <v>692</v>
          </cell>
          <cell r="B693" t="str">
            <v>CANAL CIRC. CCG-B   1.25m</v>
          </cell>
          <cell r="C693" t="str">
            <v>UN</v>
          </cell>
          <cell r="D693">
            <v>5788</v>
          </cell>
        </row>
        <row r="694">
          <cell r="A694">
            <v>693</v>
          </cell>
          <cell r="B694" t="str">
            <v>TERMINAL CANAL  A/C 0.37m</v>
          </cell>
          <cell r="C694" t="str">
            <v>UN</v>
          </cell>
          <cell r="D694">
            <v>3278</v>
          </cell>
        </row>
        <row r="695">
          <cell r="A695">
            <v>694</v>
          </cell>
          <cell r="B695" t="str">
            <v>TERMINAL    CCG-R   0.71m</v>
          </cell>
          <cell r="C695" t="str">
            <v>UN</v>
          </cell>
          <cell r="D695">
            <v>4146</v>
          </cell>
        </row>
        <row r="696">
          <cell r="A696">
            <v>695</v>
          </cell>
          <cell r="B696" t="str">
            <v>TERMINAL    CC      0.37m</v>
          </cell>
          <cell r="C696" t="str">
            <v>UN</v>
          </cell>
          <cell r="D696">
            <v>3278</v>
          </cell>
        </row>
        <row r="697">
          <cell r="A697">
            <v>696</v>
          </cell>
          <cell r="B697" t="str">
            <v>TERMINAL    CCG     0.71m</v>
          </cell>
          <cell r="C697" t="str">
            <v>UN</v>
          </cell>
          <cell r="D697">
            <v>3604</v>
          </cell>
        </row>
        <row r="698">
          <cell r="A698">
            <v>697</v>
          </cell>
          <cell r="B698" t="str">
            <v>SECCION     CC-R    0.31m</v>
          </cell>
          <cell r="C698" t="str">
            <v>UN</v>
          </cell>
          <cell r="D698">
            <v>3236</v>
          </cell>
        </row>
        <row r="699">
          <cell r="A699">
            <v>698</v>
          </cell>
          <cell r="B699" t="str">
            <v>SECCION     CCG-R   0.71m</v>
          </cell>
          <cell r="C699" t="str">
            <v>UN</v>
          </cell>
          <cell r="D699">
            <v>6909</v>
          </cell>
        </row>
        <row r="700">
          <cell r="A700">
            <v>699</v>
          </cell>
          <cell r="B700" t="str">
            <v>SECCION     CC      0.31m</v>
          </cell>
          <cell r="C700" t="str">
            <v>UN</v>
          </cell>
          <cell r="D700">
            <v>3236</v>
          </cell>
        </row>
        <row r="701">
          <cell r="A701">
            <v>700</v>
          </cell>
          <cell r="B701" t="str">
            <v>SECCION     CCG     0.71m</v>
          </cell>
          <cell r="C701" t="str">
            <v>UN</v>
          </cell>
          <cell r="D701">
            <v>6464</v>
          </cell>
        </row>
        <row r="702">
          <cell r="A702">
            <v>701</v>
          </cell>
          <cell r="B702" t="str">
            <v>ESQUINERO EXT. CANAL A/C</v>
          </cell>
          <cell r="C702" t="str">
            <v>UN</v>
          </cell>
          <cell r="D702">
            <v>3236</v>
          </cell>
        </row>
        <row r="703">
          <cell r="A703">
            <v>702</v>
          </cell>
          <cell r="B703" t="str">
            <v>ESQUINERO INT. CCG-C</v>
          </cell>
          <cell r="C703" t="str">
            <v>UN</v>
          </cell>
          <cell r="D703">
            <v>4116</v>
          </cell>
        </row>
        <row r="704">
          <cell r="A704">
            <v>703</v>
          </cell>
          <cell r="B704" t="str">
            <v>ESQUINERO EXT. CC</v>
          </cell>
          <cell r="C704" t="str">
            <v>UN</v>
          </cell>
          <cell r="D704">
            <v>3236</v>
          </cell>
        </row>
        <row r="705">
          <cell r="A705">
            <v>704</v>
          </cell>
          <cell r="B705" t="str">
            <v>ESQUINERO INT. CCG</v>
          </cell>
          <cell r="C705" t="str">
            <v>UN</v>
          </cell>
          <cell r="D705">
            <v>3997</v>
          </cell>
        </row>
        <row r="706">
          <cell r="A706">
            <v>705</v>
          </cell>
          <cell r="B706" t="str">
            <v>CANAL INDUST CANAL  2.0 m</v>
          </cell>
          <cell r="C706" t="str">
            <v>UN</v>
          </cell>
          <cell r="D706">
            <v>13965</v>
          </cell>
        </row>
        <row r="707">
          <cell r="A707">
            <v>706</v>
          </cell>
          <cell r="B707" t="str">
            <v>CANAL INDUST. CI-B  2.5 m</v>
          </cell>
          <cell r="C707" t="str">
            <v>UN</v>
          </cell>
          <cell r="D707">
            <v>17455</v>
          </cell>
        </row>
        <row r="708">
          <cell r="A708">
            <v>707</v>
          </cell>
          <cell r="B708" t="str">
            <v>CANAL INDUST. CI-C  1.25m</v>
          </cell>
          <cell r="C708" t="str">
            <v>UN</v>
          </cell>
          <cell r="D708">
            <v>8701</v>
          </cell>
        </row>
        <row r="709">
          <cell r="A709">
            <v>708</v>
          </cell>
          <cell r="B709" t="str">
            <v>TERMINAL      CI    0.4 m</v>
          </cell>
          <cell r="C709" t="str">
            <v>UN</v>
          </cell>
          <cell r="D709">
            <v>3306</v>
          </cell>
        </row>
        <row r="710">
          <cell r="A710">
            <v>709</v>
          </cell>
          <cell r="B710" t="str">
            <v>TERMINAL      CI-C  0.4 m</v>
          </cell>
          <cell r="C710" t="str">
            <v>UN</v>
          </cell>
          <cell r="D710">
            <v>3361</v>
          </cell>
        </row>
        <row r="711">
          <cell r="A711">
            <v>710</v>
          </cell>
          <cell r="B711" t="str">
            <v>TERMINAL      CI-RG 0.4 m</v>
          </cell>
          <cell r="C711" t="str">
            <v>UN</v>
          </cell>
          <cell r="D711">
            <v>3306</v>
          </cell>
        </row>
        <row r="712">
          <cell r="A712">
            <v>711</v>
          </cell>
          <cell r="B712" t="str">
            <v>SECCION       CI    0.4 m</v>
          </cell>
          <cell r="C712" t="str">
            <v>UN</v>
          </cell>
          <cell r="D712">
            <v>3038</v>
          </cell>
        </row>
        <row r="713">
          <cell r="A713">
            <v>712</v>
          </cell>
          <cell r="B713" t="str">
            <v>SECCION       CI-C  0.4 m</v>
          </cell>
          <cell r="C713" t="str">
            <v>UN</v>
          </cell>
          <cell r="D713">
            <v>3167</v>
          </cell>
        </row>
        <row r="714">
          <cell r="A714">
            <v>713</v>
          </cell>
          <cell r="B714" t="str">
            <v>ESQUINERO     CI</v>
          </cell>
          <cell r="C714" t="str">
            <v>UN</v>
          </cell>
          <cell r="D714">
            <v>5067</v>
          </cell>
        </row>
        <row r="715">
          <cell r="A715">
            <v>714</v>
          </cell>
          <cell r="B715" t="str">
            <v>ESQUINERO     CI-C</v>
          </cell>
          <cell r="C715" t="str">
            <v>UN</v>
          </cell>
          <cell r="D715">
            <v>5067</v>
          </cell>
        </row>
        <row r="716">
          <cell r="A716">
            <v>715</v>
          </cell>
          <cell r="B716" t="str">
            <v>ESQUINERO     CI-RG</v>
          </cell>
          <cell r="C716" t="str">
            <v>UN</v>
          </cell>
          <cell r="D716">
            <v>5067</v>
          </cell>
        </row>
        <row r="717">
          <cell r="A717">
            <v>716</v>
          </cell>
          <cell r="B717" t="str">
            <v>CANAL TRAPEZOIDAL  2.56 m</v>
          </cell>
          <cell r="C717" t="str">
            <v>UN</v>
          </cell>
          <cell r="D717">
            <v>11421</v>
          </cell>
        </row>
        <row r="718">
          <cell r="A718">
            <v>717</v>
          </cell>
          <cell r="B718" t="str">
            <v>TAPA P/CANAL TRAPEZOIDAL</v>
          </cell>
          <cell r="C718" t="str">
            <v>UN</v>
          </cell>
          <cell r="D718">
            <v>597</v>
          </cell>
        </row>
        <row r="719">
          <cell r="A719">
            <v>718</v>
          </cell>
          <cell r="B719" t="str">
            <v>TERMINAL TRAPEZOIDAL</v>
          </cell>
          <cell r="C719" t="str">
            <v>UN</v>
          </cell>
          <cell r="D719">
            <v>2214</v>
          </cell>
        </row>
        <row r="720">
          <cell r="A720">
            <v>719</v>
          </cell>
          <cell r="B720" t="str">
            <v>SECCION TRAPEZ.SAL.RECT.</v>
          </cell>
          <cell r="C720" t="str">
            <v>UN</v>
          </cell>
          <cell r="D720">
            <v>2961</v>
          </cell>
        </row>
        <row r="721">
          <cell r="A721">
            <v>720</v>
          </cell>
          <cell r="B721" t="str">
            <v>ESQUINERO TRAPEZ.INTERIOR</v>
          </cell>
          <cell r="C721" t="str">
            <v>UN</v>
          </cell>
          <cell r="D721">
            <v>5061</v>
          </cell>
        </row>
        <row r="722">
          <cell r="A722">
            <v>721</v>
          </cell>
          <cell r="B722" t="str">
            <v>ESQUINERO TRAPEZ.EXTERIOR</v>
          </cell>
          <cell r="C722" t="str">
            <v>UN</v>
          </cell>
          <cell r="D722">
            <v>4048</v>
          </cell>
        </row>
        <row r="723">
          <cell r="A723">
            <v>722</v>
          </cell>
          <cell r="B723" t="str">
            <v>BAJANTE RECT. TR-A  2.5 m</v>
          </cell>
          <cell r="C723" t="str">
            <v>UN</v>
          </cell>
          <cell r="D723">
            <v>12523</v>
          </cell>
        </row>
        <row r="724">
          <cell r="A724">
            <v>723</v>
          </cell>
          <cell r="B724" t="str">
            <v>BAJANTE RECT. TR-B  1.25m</v>
          </cell>
          <cell r="C724" t="str">
            <v>UN</v>
          </cell>
          <cell r="D724">
            <v>8966</v>
          </cell>
        </row>
        <row r="725">
          <cell r="A725">
            <v>724</v>
          </cell>
          <cell r="B725" t="str">
            <v>BAJANTE RECT. TR-C  0.6 m</v>
          </cell>
          <cell r="C725" t="str">
            <v>UN</v>
          </cell>
          <cell r="D725">
            <v>45012</v>
          </cell>
        </row>
        <row r="726">
          <cell r="A726">
            <v>725</v>
          </cell>
          <cell r="B726" t="str">
            <v>BAJANTE RECT. TRG-A 2.5 m</v>
          </cell>
          <cell r="C726" t="str">
            <v>UN</v>
          </cell>
          <cell r="D726">
            <v>18116</v>
          </cell>
        </row>
        <row r="727">
          <cell r="A727">
            <v>726</v>
          </cell>
          <cell r="B727" t="str">
            <v>BAJANTE RECT. TRG-B 1.25m</v>
          </cell>
          <cell r="C727" t="str">
            <v>UN</v>
          </cell>
          <cell r="D727">
            <v>883</v>
          </cell>
        </row>
        <row r="728">
          <cell r="A728">
            <v>727</v>
          </cell>
          <cell r="B728" t="str">
            <v>BAJANTE RECT. TRG-C 0.6 m</v>
          </cell>
          <cell r="C728" t="str">
            <v>UN</v>
          </cell>
          <cell r="D728">
            <v>4489</v>
          </cell>
        </row>
        <row r="729">
          <cell r="A729">
            <v>728</v>
          </cell>
          <cell r="B729" t="str">
            <v>CAMPANA       TR</v>
          </cell>
          <cell r="C729" t="str">
            <v>UN</v>
          </cell>
          <cell r="D729">
            <v>1183</v>
          </cell>
        </row>
        <row r="730">
          <cell r="A730">
            <v>729</v>
          </cell>
          <cell r="B730" t="str">
            <v>CAMPANA P/CANAL TRG</v>
          </cell>
          <cell r="C730" t="str">
            <v>UN</v>
          </cell>
          <cell r="D730">
            <v>1778</v>
          </cell>
        </row>
        <row r="731">
          <cell r="A731">
            <v>730</v>
          </cell>
          <cell r="B731" t="str">
            <v>CAMBIO         TR    90º</v>
          </cell>
          <cell r="C731" t="str">
            <v>UN</v>
          </cell>
          <cell r="D731">
            <v>1106</v>
          </cell>
        </row>
        <row r="732">
          <cell r="A732">
            <v>731</v>
          </cell>
          <cell r="B732" t="str">
            <v>CAMBIO P/CANAL TRG   90º</v>
          </cell>
          <cell r="C732" t="str">
            <v>UN</v>
          </cell>
          <cell r="D732">
            <v>1778</v>
          </cell>
        </row>
        <row r="733">
          <cell r="A733">
            <v>732</v>
          </cell>
          <cell r="B733" t="str">
            <v>CODO           TR    90º</v>
          </cell>
          <cell r="C733" t="str">
            <v>UN</v>
          </cell>
          <cell r="D733">
            <v>3524</v>
          </cell>
        </row>
        <row r="734">
          <cell r="A734">
            <v>733</v>
          </cell>
          <cell r="B734" t="str">
            <v>CODO           TRG   90º</v>
          </cell>
          <cell r="C734" t="str">
            <v>UN</v>
          </cell>
          <cell r="D734">
            <v>2753</v>
          </cell>
        </row>
        <row r="735">
          <cell r="A735">
            <v>734</v>
          </cell>
          <cell r="B735" t="str">
            <v>CODO TIPO C    TR    90º</v>
          </cell>
          <cell r="C735" t="str">
            <v>UN</v>
          </cell>
          <cell r="D735">
            <v>3084</v>
          </cell>
        </row>
        <row r="736">
          <cell r="A736">
            <v>735</v>
          </cell>
          <cell r="B736" t="str">
            <v>CODO TIPO C    TRG   90º</v>
          </cell>
          <cell r="C736" t="str">
            <v>UN</v>
          </cell>
          <cell r="D736">
            <v>2953</v>
          </cell>
        </row>
        <row r="737">
          <cell r="A737">
            <v>736</v>
          </cell>
          <cell r="B737" t="str">
            <v>CODO TIPO L    TR    90º</v>
          </cell>
          <cell r="C737" t="str">
            <v>UN</v>
          </cell>
          <cell r="D737">
            <v>5508</v>
          </cell>
        </row>
        <row r="738">
          <cell r="A738">
            <v>737</v>
          </cell>
          <cell r="B738" t="str">
            <v>CODO TIPO L    TRG   90º</v>
          </cell>
          <cell r="C738" t="str">
            <v>UN</v>
          </cell>
          <cell r="D738">
            <v>6161</v>
          </cell>
        </row>
        <row r="739">
          <cell r="A739">
            <v>738</v>
          </cell>
          <cell r="B739" t="str">
            <v>TANQUE CONICO     250 Lt.</v>
          </cell>
          <cell r="C739" t="str">
            <v>UN</v>
          </cell>
          <cell r="D739">
            <v>42355</v>
          </cell>
        </row>
        <row r="740">
          <cell r="A740">
            <v>739</v>
          </cell>
          <cell r="B740" t="str">
            <v>TANQUE CONICO     500 Lt.</v>
          </cell>
          <cell r="C740" t="str">
            <v>UN</v>
          </cell>
          <cell r="D740">
            <v>59811</v>
          </cell>
        </row>
        <row r="741">
          <cell r="A741">
            <v>740</v>
          </cell>
          <cell r="B741" t="str">
            <v>TANQUE RECTANG.   250 Lt.</v>
          </cell>
          <cell r="C741" t="str">
            <v>UN</v>
          </cell>
          <cell r="D741">
            <v>67710</v>
          </cell>
        </row>
        <row r="742">
          <cell r="A742">
            <v>741</v>
          </cell>
          <cell r="B742" t="str">
            <v>TANQUE RECTANG.   500 Lt.</v>
          </cell>
          <cell r="C742" t="str">
            <v>UN</v>
          </cell>
          <cell r="D742">
            <v>92489</v>
          </cell>
        </row>
        <row r="743">
          <cell r="A743">
            <v>742</v>
          </cell>
          <cell r="B743" t="str">
            <v>TANQUE CILINDRIC.1000 Lt.</v>
          </cell>
          <cell r="C743" t="str">
            <v>UN</v>
          </cell>
          <cell r="D743">
            <v>137663</v>
          </cell>
        </row>
        <row r="744">
          <cell r="A744">
            <v>743</v>
          </cell>
          <cell r="B744" t="str">
            <v>VALVULA</v>
          </cell>
          <cell r="C744" t="str">
            <v>UN</v>
          </cell>
          <cell r="D744">
            <v>6702</v>
          </cell>
        </row>
        <row r="745">
          <cell r="A745">
            <v>744</v>
          </cell>
          <cell r="B745" t="str">
            <v>FLOTADOR</v>
          </cell>
          <cell r="C745" t="str">
            <v>UN</v>
          </cell>
          <cell r="D745">
            <v>1099</v>
          </cell>
        </row>
        <row r="746">
          <cell r="A746">
            <v>745</v>
          </cell>
          <cell r="B746" t="str">
            <v>DUCTO CIRCULAR  0.4x2.0 m</v>
          </cell>
          <cell r="C746" t="str">
            <v>UN</v>
          </cell>
          <cell r="D746">
            <v>46790</v>
          </cell>
        </row>
        <row r="747">
          <cell r="A747">
            <v>746</v>
          </cell>
          <cell r="B747" t="str">
            <v>DUCTO CIRCULAR O.0X1.0 m</v>
          </cell>
          <cell r="C747" t="str">
            <v>UN</v>
          </cell>
          <cell r="D747">
            <v>23395</v>
          </cell>
        </row>
        <row r="748">
          <cell r="A748">
            <v>747</v>
          </cell>
          <cell r="B748" t="str">
            <v>DERIVACION CIRCULAR</v>
          </cell>
          <cell r="C748" t="str">
            <v>UN</v>
          </cell>
          <cell r="D748">
            <v>33572</v>
          </cell>
        </row>
        <row r="749">
          <cell r="A749">
            <v>748</v>
          </cell>
          <cell r="B749" t="str">
            <v>TAPA DUCTO CIRCULAR</v>
          </cell>
          <cell r="C749" t="str">
            <v>UN</v>
          </cell>
          <cell r="D749">
            <v>5715</v>
          </cell>
        </row>
        <row r="750">
          <cell r="A750">
            <v>749</v>
          </cell>
          <cell r="B750" t="str">
            <v>UNION CIRCULAR P/DUCTO</v>
          </cell>
          <cell r="C750" t="str">
            <v>UN</v>
          </cell>
          <cell r="D750">
            <v>3577</v>
          </cell>
        </row>
        <row r="751">
          <cell r="A751">
            <v>750</v>
          </cell>
          <cell r="B751" t="str">
            <v>DUCTO RECTANG.  0.4x2.0 m</v>
          </cell>
          <cell r="C751" t="str">
            <v>UN</v>
          </cell>
          <cell r="D751">
            <v>50900</v>
          </cell>
        </row>
        <row r="752">
          <cell r="A752">
            <v>751</v>
          </cell>
          <cell r="B752" t="str">
            <v>DUCTO RECTANG.  0.4x1.0 m</v>
          </cell>
          <cell r="C752" t="str">
            <v>UN</v>
          </cell>
          <cell r="D752">
            <v>29450</v>
          </cell>
        </row>
        <row r="753">
          <cell r="A753">
            <v>752</v>
          </cell>
          <cell r="B753" t="str">
            <v>DERIVACION RECTANGULAR</v>
          </cell>
          <cell r="C753" t="str">
            <v>UN</v>
          </cell>
          <cell r="D753">
            <v>37619</v>
          </cell>
        </row>
        <row r="754">
          <cell r="A754">
            <v>753</v>
          </cell>
          <cell r="B754" t="str">
            <v>TAPA DUCTO RECTANGULAR</v>
          </cell>
          <cell r="C754" t="str">
            <v>UN</v>
          </cell>
          <cell r="D754">
            <v>6125</v>
          </cell>
        </row>
        <row r="755">
          <cell r="A755">
            <v>754</v>
          </cell>
          <cell r="B755" t="str">
            <v>VENTILADOR DE TECHO 100 W</v>
          </cell>
          <cell r="C755" t="str">
            <v>UN</v>
          </cell>
          <cell r="D755">
            <v>52500</v>
          </cell>
        </row>
        <row r="756">
          <cell r="A756">
            <v>755</v>
          </cell>
          <cell r="B756" t="str">
            <v>TEJA ONDULADA No.2</v>
          </cell>
          <cell r="C756" t="str">
            <v>UN</v>
          </cell>
          <cell r="D756">
            <v>4369</v>
          </cell>
        </row>
        <row r="757">
          <cell r="A757">
            <v>756</v>
          </cell>
          <cell r="B757" t="str">
            <v>TEJA ONDULADA No.3</v>
          </cell>
          <cell r="C757" t="str">
            <v>UN</v>
          </cell>
          <cell r="D757">
            <v>6600</v>
          </cell>
        </row>
        <row r="758">
          <cell r="A758">
            <v>757</v>
          </cell>
          <cell r="B758" t="str">
            <v>TEJA ONDULADA No.4</v>
          </cell>
          <cell r="C758" t="str">
            <v>UN</v>
          </cell>
          <cell r="D758">
            <v>9387</v>
          </cell>
        </row>
        <row r="759">
          <cell r="A759">
            <v>758</v>
          </cell>
          <cell r="B759" t="str">
            <v>TEJA ONDULADA No.5</v>
          </cell>
          <cell r="C759" t="str">
            <v>UN</v>
          </cell>
          <cell r="D759">
            <v>11758</v>
          </cell>
        </row>
        <row r="760">
          <cell r="A760">
            <v>759</v>
          </cell>
          <cell r="B760" t="str">
            <v>TEJA ONDULADA No.6</v>
          </cell>
          <cell r="C760" t="str">
            <v>UN</v>
          </cell>
          <cell r="D760">
            <v>14563</v>
          </cell>
        </row>
        <row r="761">
          <cell r="A761">
            <v>760</v>
          </cell>
          <cell r="B761" t="str">
            <v>TEJA ONDULADA No.8</v>
          </cell>
          <cell r="C761" t="str">
            <v>UN</v>
          </cell>
          <cell r="D761">
            <v>19333</v>
          </cell>
        </row>
        <row r="762">
          <cell r="A762">
            <v>761</v>
          </cell>
          <cell r="B762" t="str">
            <v>TEJA ONDULADA No.10</v>
          </cell>
          <cell r="C762" t="str">
            <v>UN</v>
          </cell>
          <cell r="D762">
            <v>24300</v>
          </cell>
        </row>
        <row r="763">
          <cell r="A763">
            <v>762</v>
          </cell>
          <cell r="B763" t="str">
            <v>TEJA   ONDULIT      No.4</v>
          </cell>
          <cell r="C763" t="str">
            <v>UN</v>
          </cell>
          <cell r="D763">
            <v>8105</v>
          </cell>
        </row>
        <row r="764">
          <cell r="A764">
            <v>763</v>
          </cell>
          <cell r="B764" t="str">
            <v>TEJA   ONDULIT      No.5</v>
          </cell>
          <cell r="C764" t="str">
            <v>UN</v>
          </cell>
          <cell r="D764">
            <v>10705</v>
          </cell>
        </row>
        <row r="765">
          <cell r="A765">
            <v>764</v>
          </cell>
          <cell r="B765" t="str">
            <v>TEJA   ONDULIT      No.6</v>
          </cell>
          <cell r="C765" t="str">
            <v>UN</v>
          </cell>
          <cell r="D765">
            <v>13356</v>
          </cell>
        </row>
        <row r="766">
          <cell r="A766">
            <v>765</v>
          </cell>
          <cell r="B766" t="str">
            <v>TEJA   ONDULIT      No.8</v>
          </cell>
          <cell r="C766" t="str">
            <v>UN</v>
          </cell>
          <cell r="D766">
            <v>17731</v>
          </cell>
        </row>
        <row r="767">
          <cell r="A767">
            <v>766</v>
          </cell>
          <cell r="B767" t="str">
            <v>TEJA   ONDULIT      No.10</v>
          </cell>
          <cell r="C767" t="str">
            <v>UN</v>
          </cell>
          <cell r="D767">
            <v>22358</v>
          </cell>
        </row>
        <row r="768">
          <cell r="A768">
            <v>767</v>
          </cell>
          <cell r="B768" t="str">
            <v>TEJA   TEJALIT      No.4</v>
          </cell>
          <cell r="C768" t="str">
            <v>UN</v>
          </cell>
          <cell r="D768">
            <v>2828</v>
          </cell>
        </row>
        <row r="769">
          <cell r="A769">
            <v>768</v>
          </cell>
          <cell r="B769" t="str">
            <v>TEJA   TEJALIT      No.5</v>
          </cell>
          <cell r="C769" t="str">
            <v>UN</v>
          </cell>
          <cell r="D769">
            <v>3762</v>
          </cell>
        </row>
        <row r="770">
          <cell r="A770">
            <v>769</v>
          </cell>
          <cell r="B770" t="str">
            <v>TEJA   TEJALIT      No.6</v>
          </cell>
          <cell r="C770" t="str">
            <v>UN</v>
          </cell>
          <cell r="D770">
            <v>4661</v>
          </cell>
        </row>
        <row r="771">
          <cell r="A771">
            <v>770</v>
          </cell>
          <cell r="B771" t="str">
            <v>TEJA   TEJALIT      No.8</v>
          </cell>
          <cell r="C771" t="str">
            <v>UN</v>
          </cell>
          <cell r="D771">
            <v>6186</v>
          </cell>
        </row>
        <row r="772">
          <cell r="A772">
            <v>771</v>
          </cell>
          <cell r="B772" t="str">
            <v>TEJA  TEJALIT DOBLE No.4</v>
          </cell>
          <cell r="C772" t="str">
            <v>UN</v>
          </cell>
          <cell r="D772">
            <v>5653</v>
          </cell>
        </row>
        <row r="773">
          <cell r="A773">
            <v>772</v>
          </cell>
          <cell r="B773" t="str">
            <v>TEJA  TEJALIT DOBLE No.5</v>
          </cell>
          <cell r="C773" t="str">
            <v>UN</v>
          </cell>
          <cell r="D773">
            <v>7525</v>
          </cell>
        </row>
        <row r="774">
          <cell r="A774">
            <v>773</v>
          </cell>
          <cell r="B774" t="str">
            <v>TEJA  TEJALIT DOBLE No.6</v>
          </cell>
          <cell r="C774" t="str">
            <v>UN</v>
          </cell>
          <cell r="D774">
            <v>9322</v>
          </cell>
        </row>
        <row r="775">
          <cell r="A775">
            <v>774</v>
          </cell>
          <cell r="B775" t="str">
            <v>TEJA  TEJALIT DOBLE No.8</v>
          </cell>
          <cell r="C775" t="str">
            <v>UN</v>
          </cell>
          <cell r="D775">
            <v>12375</v>
          </cell>
        </row>
        <row r="776">
          <cell r="A776">
            <v>775</v>
          </cell>
          <cell r="B776" t="str">
            <v>TEJA ONDUL.GRIS 1000 No.2</v>
          </cell>
          <cell r="C776" t="str">
            <v>UN</v>
          </cell>
          <cell r="D776">
            <v>5024</v>
          </cell>
        </row>
        <row r="777">
          <cell r="A777">
            <v>776</v>
          </cell>
          <cell r="B777" t="str">
            <v>TEJA ONDUL.GRIS 1000 No.3</v>
          </cell>
          <cell r="C777" t="str">
            <v>UN</v>
          </cell>
          <cell r="D777">
            <v>7591</v>
          </cell>
        </row>
        <row r="778">
          <cell r="A778">
            <v>777</v>
          </cell>
          <cell r="B778" t="str">
            <v>CABALLETE G15 ONDUL. 1000</v>
          </cell>
          <cell r="C778" t="str">
            <v>UN</v>
          </cell>
          <cell r="D778">
            <v>6927</v>
          </cell>
        </row>
        <row r="779">
          <cell r="A779">
            <v>778</v>
          </cell>
          <cell r="B779" t="str">
            <v>CABALLETE G20 ONDUL. 1000</v>
          </cell>
          <cell r="C779" t="str">
            <v>UN</v>
          </cell>
          <cell r="D779">
            <v>8927</v>
          </cell>
        </row>
        <row r="780">
          <cell r="A780">
            <v>779</v>
          </cell>
          <cell r="B780" t="str">
            <v>CABALLETE G25 ONDUL. 1000</v>
          </cell>
          <cell r="C780" t="str">
            <v>UN</v>
          </cell>
          <cell r="D780">
            <v>8927</v>
          </cell>
        </row>
        <row r="781">
          <cell r="A781">
            <v>780</v>
          </cell>
          <cell r="B781" t="str">
            <v>PUERTA PRINCIPAL SEDRO</v>
          </cell>
          <cell r="C781" t="str">
            <v>UN</v>
          </cell>
          <cell r="D781">
            <v>240000</v>
          </cell>
        </row>
        <row r="782">
          <cell r="A782">
            <v>781</v>
          </cell>
          <cell r="B782" t="str">
            <v>BLOQUE MURO</v>
          </cell>
          <cell r="C782" t="str">
            <v>UN</v>
          </cell>
          <cell r="D782">
            <v>1500</v>
          </cell>
        </row>
        <row r="783">
          <cell r="A783">
            <v>782</v>
          </cell>
          <cell r="B783" t="str">
            <v>MANTO POPULAR 3MM</v>
          </cell>
          <cell r="C783" t="str">
            <v>M2</v>
          </cell>
          <cell r="D783">
            <v>30136</v>
          </cell>
        </row>
        <row r="784">
          <cell r="A784">
            <v>783</v>
          </cell>
          <cell r="B784" t="str">
            <v>MANTO CONSTRUCCION 3MM</v>
          </cell>
          <cell r="C784" t="str">
            <v>M2</v>
          </cell>
          <cell r="D784">
            <v>34997</v>
          </cell>
        </row>
        <row r="785">
          <cell r="A785">
            <v>784</v>
          </cell>
          <cell r="B785" t="str">
            <v>MALLA NYLON (Voleibol) 01</v>
          </cell>
          <cell r="C785" t="str">
            <v>UN</v>
          </cell>
          <cell r="D785">
            <v>27300</v>
          </cell>
        </row>
        <row r="786">
          <cell r="A786">
            <v>785</v>
          </cell>
          <cell r="B786" t="str">
            <v>POLISEC</v>
          </cell>
          <cell r="C786" t="str">
            <v>M2</v>
          </cell>
          <cell r="D786">
            <v>330</v>
          </cell>
        </row>
        <row r="787">
          <cell r="A787">
            <v>786</v>
          </cell>
          <cell r="B787" t="str">
            <v>MANTO CONSTRUCCION 3MM GR</v>
          </cell>
          <cell r="C787" t="str">
            <v>M2</v>
          </cell>
          <cell r="D787">
            <v>44824</v>
          </cell>
        </row>
        <row r="788">
          <cell r="A788">
            <v>787</v>
          </cell>
          <cell r="B788" t="str">
            <v>MANTO STANDARD 2MM</v>
          </cell>
          <cell r="C788" t="str">
            <v>M2</v>
          </cell>
          <cell r="D788">
            <v>34696</v>
          </cell>
        </row>
        <row r="789">
          <cell r="A789">
            <v>788</v>
          </cell>
          <cell r="B789" t="str">
            <v>BARRA 14 LB</v>
          </cell>
          <cell r="C789" t="str">
            <v>UN</v>
          </cell>
          <cell r="D789">
            <v>22597</v>
          </cell>
        </row>
        <row r="790">
          <cell r="A790">
            <v>789</v>
          </cell>
          <cell r="B790" t="str">
            <v>TAPA REGISTRO     R 17x17</v>
          </cell>
          <cell r="C790" t="str">
            <v>UN</v>
          </cell>
          <cell r="D790">
            <v>17451</v>
          </cell>
        </row>
        <row r="791">
          <cell r="A791">
            <v>790</v>
          </cell>
          <cell r="B791" t="str">
            <v>CLARABOYA ONDULIT   No.4</v>
          </cell>
          <cell r="C791" t="str">
            <v>UN</v>
          </cell>
          <cell r="D791">
            <v>11701</v>
          </cell>
        </row>
        <row r="792">
          <cell r="A792">
            <v>791</v>
          </cell>
          <cell r="B792" t="str">
            <v>CEMENTO BLANCO</v>
          </cell>
          <cell r="C792" t="str">
            <v>KG</v>
          </cell>
          <cell r="D792">
            <v>421</v>
          </cell>
        </row>
        <row r="793">
          <cell r="A793">
            <v>792</v>
          </cell>
          <cell r="B793" t="str">
            <v>CLARABOYA ONDULIT No.6</v>
          </cell>
          <cell r="C793" t="str">
            <v>UN</v>
          </cell>
          <cell r="D793">
            <v>17717</v>
          </cell>
        </row>
        <row r="794">
          <cell r="A794">
            <v>793</v>
          </cell>
          <cell r="B794" t="str">
            <v>MANTO STANDARD 3MM</v>
          </cell>
          <cell r="C794" t="str">
            <v>M2</v>
          </cell>
          <cell r="D794">
            <v>40655</v>
          </cell>
        </row>
        <row r="795">
          <cell r="A795">
            <v>794</v>
          </cell>
          <cell r="B795" t="str">
            <v>ALMADANA         6 LIBRAS</v>
          </cell>
          <cell r="C795" t="str">
            <v>UN</v>
          </cell>
          <cell r="D795">
            <v>11101</v>
          </cell>
        </row>
        <row r="796">
          <cell r="A796">
            <v>795</v>
          </cell>
          <cell r="B796" t="str">
            <v>MANTO STAND 3MM GRANILLA</v>
          </cell>
          <cell r="C796" t="str">
            <v>M2</v>
          </cell>
          <cell r="D796">
            <v>46715</v>
          </cell>
        </row>
        <row r="797">
          <cell r="A797">
            <v>796</v>
          </cell>
          <cell r="B797" t="str">
            <v>TAPA REGISTRO     R 24x24</v>
          </cell>
          <cell r="C797" t="str">
            <v>UN</v>
          </cell>
          <cell r="D797">
            <v>19132</v>
          </cell>
        </row>
        <row r="798">
          <cell r="A798">
            <v>797</v>
          </cell>
          <cell r="B798" t="str">
            <v>GRAPA PARA CAMA S/PONER</v>
          </cell>
          <cell r="C798" t="str">
            <v>UN</v>
          </cell>
          <cell r="D798">
            <v>2847</v>
          </cell>
        </row>
        <row r="799">
          <cell r="A799">
            <v>798</v>
          </cell>
          <cell r="B799" t="str">
            <v>CABALLETE FIJO 20</v>
          </cell>
          <cell r="C799" t="str">
            <v>UN</v>
          </cell>
          <cell r="D799">
            <v>9502</v>
          </cell>
        </row>
        <row r="800">
          <cell r="A800">
            <v>799</v>
          </cell>
          <cell r="B800" t="str">
            <v>CIERRE MAGNET. PERMANENTE</v>
          </cell>
          <cell r="C800" t="str">
            <v>UN</v>
          </cell>
          <cell r="D800">
            <v>313</v>
          </cell>
        </row>
        <row r="801">
          <cell r="A801">
            <v>800</v>
          </cell>
          <cell r="B801" t="str">
            <v>CIERRA VAIVEN PUERTA GAB.</v>
          </cell>
          <cell r="C801" t="str">
            <v>UN</v>
          </cell>
          <cell r="D801">
            <v>434</v>
          </cell>
        </row>
        <row r="802">
          <cell r="A802">
            <v>801</v>
          </cell>
          <cell r="B802" t="str">
            <v>CONCRETO CONSISTENC. 5001</v>
          </cell>
          <cell r="C802" t="str">
            <v>M3</v>
          </cell>
          <cell r="D802">
            <v>178060</v>
          </cell>
        </row>
        <row r="803">
          <cell r="A803">
            <v>802</v>
          </cell>
          <cell r="B803" t="str">
            <v>CORRUGAS PARA MADERA 1/2"</v>
          </cell>
          <cell r="C803" t="str">
            <v>UN</v>
          </cell>
          <cell r="D803">
            <v>9746</v>
          </cell>
        </row>
        <row r="804">
          <cell r="A804">
            <v>803</v>
          </cell>
          <cell r="B804" t="str">
            <v>EXTINTOR AGUA 2 1/2 METAL</v>
          </cell>
          <cell r="C804" t="str">
            <v>UN</v>
          </cell>
          <cell r="D804">
            <v>22620</v>
          </cell>
        </row>
        <row r="805">
          <cell r="A805">
            <v>804</v>
          </cell>
          <cell r="B805" t="str">
            <v>CABALLETE VENTILACION 20</v>
          </cell>
          <cell r="C805" t="str">
            <v>UN</v>
          </cell>
          <cell r="D805">
            <v>9859</v>
          </cell>
        </row>
        <row r="806">
          <cell r="A806">
            <v>805</v>
          </cell>
          <cell r="B806" t="str">
            <v>COSTO ADIC. ACELERADO 3D</v>
          </cell>
          <cell r="C806" t="str">
            <v>M3</v>
          </cell>
          <cell r="D806">
            <v>23200</v>
          </cell>
        </row>
        <row r="807">
          <cell r="A807">
            <v>806</v>
          </cell>
          <cell r="B807" t="str">
            <v>REGLETA TELEF. 10 PARES</v>
          </cell>
          <cell r="C807" t="str">
            <v>UN</v>
          </cell>
          <cell r="D807">
            <v>6010</v>
          </cell>
        </row>
        <row r="808">
          <cell r="A808">
            <v>807</v>
          </cell>
          <cell r="B808" t="str">
            <v>PLATINA COBRE  1 1/2 x1/8</v>
          </cell>
          <cell r="C808" t="str">
            <v>ML</v>
          </cell>
          <cell r="D808">
            <v>4700</v>
          </cell>
        </row>
        <row r="809">
          <cell r="A809">
            <v>808</v>
          </cell>
          <cell r="B809" t="str">
            <v>PLATINA COBRE    5/8 x1/8</v>
          </cell>
          <cell r="C809" t="str">
            <v>ML</v>
          </cell>
          <cell r="D809">
            <v>2000</v>
          </cell>
        </row>
        <row r="810">
          <cell r="A810">
            <v>809</v>
          </cell>
          <cell r="B810" t="str">
            <v>PORTERIA MULTIFUNCIONAL</v>
          </cell>
          <cell r="C810" t="str">
            <v>UN</v>
          </cell>
          <cell r="D810">
            <v>615000</v>
          </cell>
        </row>
        <row r="811">
          <cell r="A811">
            <v>810</v>
          </cell>
          <cell r="B811" t="str">
            <v>COSTO ADIC. ACELERADO 7D</v>
          </cell>
          <cell r="C811" t="str">
            <v>M3</v>
          </cell>
          <cell r="D811">
            <v>13920</v>
          </cell>
        </row>
        <row r="812">
          <cell r="A812">
            <v>811</v>
          </cell>
          <cell r="B812" t="str">
            <v>COSTO ADIC. IMP.3000 PS01</v>
          </cell>
          <cell r="C812" t="str">
            <v>M3</v>
          </cell>
          <cell r="D812">
            <v>6960</v>
          </cell>
        </row>
        <row r="813">
          <cell r="A813">
            <v>812</v>
          </cell>
          <cell r="B813" t="str">
            <v>COSTO ADIC. IMP.4000 PS01</v>
          </cell>
          <cell r="C813" t="str">
            <v>M3</v>
          </cell>
          <cell r="D813">
            <v>7192</v>
          </cell>
        </row>
        <row r="814">
          <cell r="A814">
            <v>813</v>
          </cell>
          <cell r="B814" t="str">
            <v>DILATACION EN BRONCE PC09</v>
          </cell>
          <cell r="C814" t="str">
            <v>ML</v>
          </cell>
          <cell r="D814">
            <v>4060</v>
          </cell>
        </row>
        <row r="815">
          <cell r="A815">
            <v>814</v>
          </cell>
          <cell r="B815" t="str">
            <v>ESCUDO DECO</v>
          </cell>
          <cell r="C815" t="str">
            <v>UN</v>
          </cell>
          <cell r="D815">
            <v>985</v>
          </cell>
        </row>
        <row r="816">
          <cell r="A816">
            <v>815</v>
          </cell>
          <cell r="B816" t="str">
            <v>MANIJA PARA VENTANA</v>
          </cell>
          <cell r="C816" t="str">
            <v>UN</v>
          </cell>
          <cell r="D816">
            <v>1190</v>
          </cell>
        </row>
        <row r="817">
          <cell r="A817">
            <v>816</v>
          </cell>
          <cell r="B817" t="str">
            <v>ALAMBRE COBRE THW  14 AWG</v>
          </cell>
          <cell r="C817" t="str">
            <v>ML</v>
          </cell>
          <cell r="D817">
            <v>292</v>
          </cell>
        </row>
        <row r="818">
          <cell r="A818">
            <v>817</v>
          </cell>
          <cell r="B818" t="str">
            <v>HILO ALUMINIO 0.7 x 0.9</v>
          </cell>
          <cell r="C818" t="str">
            <v>ML</v>
          </cell>
          <cell r="D818">
            <v>1322</v>
          </cell>
        </row>
        <row r="819">
          <cell r="A819">
            <v>818</v>
          </cell>
          <cell r="B819" t="str">
            <v>CAJA 4x4 MET. DEKO AK  2V</v>
          </cell>
          <cell r="C819" t="str">
            <v>UN</v>
          </cell>
          <cell r="D819">
            <v>1525</v>
          </cell>
        </row>
        <row r="820">
          <cell r="A820">
            <v>819</v>
          </cell>
          <cell r="B820" t="str">
            <v>CINTA BANDIT         1/2"</v>
          </cell>
          <cell r="C820" t="str">
            <v>RL</v>
          </cell>
          <cell r="D820">
            <v>36300</v>
          </cell>
        </row>
        <row r="821">
          <cell r="A821">
            <v>820</v>
          </cell>
          <cell r="B821" t="str">
            <v>HEBILLA              1/2"</v>
          </cell>
          <cell r="C821" t="str">
            <v>UN</v>
          </cell>
          <cell r="D821">
            <v>32500</v>
          </cell>
        </row>
        <row r="822">
          <cell r="A822">
            <v>821</v>
          </cell>
          <cell r="B822" t="str">
            <v>TINTILLA P/MADERA CAFE</v>
          </cell>
          <cell r="C822" t="str">
            <v>LT</v>
          </cell>
          <cell r="D822">
            <v>11700</v>
          </cell>
        </row>
        <row r="823">
          <cell r="A823">
            <v>822</v>
          </cell>
          <cell r="B823" t="str">
            <v>BALDOSA P5</v>
          </cell>
          <cell r="C823" t="str">
            <v>M2</v>
          </cell>
          <cell r="D823">
            <v>14836</v>
          </cell>
        </row>
        <row r="824">
          <cell r="A824">
            <v>823</v>
          </cell>
          <cell r="B824" t="str">
            <v>CABALLETE G 20</v>
          </cell>
          <cell r="C824" t="str">
            <v>UN</v>
          </cell>
          <cell r="D824">
            <v>7742</v>
          </cell>
        </row>
        <row r="825">
          <cell r="A825">
            <v>824</v>
          </cell>
          <cell r="B825" t="str">
            <v>TABLON ANTIDESLIZANTE 30 X 30</v>
          </cell>
          <cell r="C825" t="str">
            <v>M2</v>
          </cell>
          <cell r="D825">
            <v>9095</v>
          </cell>
        </row>
        <row r="826">
          <cell r="A826">
            <v>825</v>
          </cell>
          <cell r="B826" t="str">
            <v>BALA ALUMINIO No.10</v>
          </cell>
          <cell r="C826" t="str">
            <v>UN</v>
          </cell>
          <cell r="D826">
            <v>4300</v>
          </cell>
        </row>
        <row r="827">
          <cell r="A827">
            <v>826</v>
          </cell>
          <cell r="B827" t="str">
            <v>BALA ALUMINIO No.12</v>
          </cell>
          <cell r="C827" t="str">
            <v>UN</v>
          </cell>
          <cell r="D827">
            <v>3350</v>
          </cell>
        </row>
        <row r="828">
          <cell r="A828">
            <v>827</v>
          </cell>
          <cell r="B828" t="str">
            <v>CONECTOR CORAZA      1/2"</v>
          </cell>
          <cell r="C828" t="str">
            <v>UN</v>
          </cell>
          <cell r="D828">
            <v>2313</v>
          </cell>
        </row>
        <row r="829">
          <cell r="A829">
            <v>828</v>
          </cell>
          <cell r="B829" t="str">
            <v>MANTO STANDARD 4MM</v>
          </cell>
          <cell r="C829" t="str">
            <v>M2</v>
          </cell>
          <cell r="D829">
            <v>49006</v>
          </cell>
        </row>
        <row r="830">
          <cell r="A830">
            <v>829</v>
          </cell>
          <cell r="B830" t="str">
            <v>MANTO STANDARD 4MM G. NAT</v>
          </cell>
          <cell r="C830" t="str">
            <v>M2</v>
          </cell>
          <cell r="D830">
            <v>54049</v>
          </cell>
        </row>
        <row r="831">
          <cell r="A831">
            <v>830</v>
          </cell>
          <cell r="B831" t="str">
            <v>MANTO EDIL 3MM</v>
          </cell>
          <cell r="C831" t="str">
            <v>M2</v>
          </cell>
          <cell r="D831">
            <v>47815</v>
          </cell>
        </row>
        <row r="832">
          <cell r="A832">
            <v>831</v>
          </cell>
          <cell r="B832" t="str">
            <v>MANTO EDIL 4MM</v>
          </cell>
          <cell r="C832" t="str">
            <v>M2</v>
          </cell>
          <cell r="D832">
            <v>55436</v>
          </cell>
        </row>
        <row r="833">
          <cell r="A833">
            <v>832</v>
          </cell>
          <cell r="B833" t="str">
            <v>TEJA OND. GRIS 1000 No.2</v>
          </cell>
          <cell r="C833" t="str">
            <v>UN</v>
          </cell>
          <cell r="D833">
            <v>5824</v>
          </cell>
        </row>
        <row r="834">
          <cell r="A834">
            <v>833</v>
          </cell>
          <cell r="B834" t="str">
            <v>CORAZA METALICA        1"</v>
          </cell>
          <cell r="C834" t="str">
            <v>UN</v>
          </cell>
          <cell r="D834">
            <v>7688</v>
          </cell>
        </row>
        <row r="835">
          <cell r="A835">
            <v>834</v>
          </cell>
          <cell r="B835" t="str">
            <v>TEJA OND. GRIS 1000 No.3</v>
          </cell>
          <cell r="C835" t="str">
            <v>UN</v>
          </cell>
          <cell r="D835">
            <v>7591</v>
          </cell>
        </row>
        <row r="836">
          <cell r="A836">
            <v>835</v>
          </cell>
          <cell r="B836" t="str">
            <v>GANCHO TEJA ETERNIT  55mm</v>
          </cell>
          <cell r="C836" t="str">
            <v>UN</v>
          </cell>
          <cell r="D836">
            <v>325</v>
          </cell>
        </row>
        <row r="837">
          <cell r="A837">
            <v>836</v>
          </cell>
          <cell r="B837" t="str">
            <v>GANCHO TEJA ETERNIT 150mm</v>
          </cell>
          <cell r="C837" t="str">
            <v>UN</v>
          </cell>
          <cell r="D837">
            <v>234</v>
          </cell>
        </row>
        <row r="838">
          <cell r="A838">
            <v>837</v>
          </cell>
          <cell r="B838" t="str">
            <v>GANCHO TEJA ETERNIT 250mm</v>
          </cell>
          <cell r="C838" t="str">
            <v>UN</v>
          </cell>
          <cell r="D838">
            <v>309</v>
          </cell>
        </row>
        <row r="839">
          <cell r="A839">
            <v>838</v>
          </cell>
          <cell r="B839" t="str">
            <v>BALDOSA MARMOLIZADA</v>
          </cell>
          <cell r="C839" t="str">
            <v>M2</v>
          </cell>
          <cell r="D839">
            <v>12273</v>
          </cell>
        </row>
        <row r="840">
          <cell r="A840">
            <v>839</v>
          </cell>
          <cell r="B840" t="str">
            <v>TEJA ETERNIT 1000     # 3</v>
          </cell>
          <cell r="C840" t="str">
            <v>UN</v>
          </cell>
          <cell r="D840">
            <v>7030</v>
          </cell>
        </row>
        <row r="841">
          <cell r="A841">
            <v>840</v>
          </cell>
          <cell r="B841" t="str">
            <v>GANCHO TEJA ETERNIT ESPAÑ</v>
          </cell>
          <cell r="C841" t="str">
            <v>UN</v>
          </cell>
          <cell r="D841">
            <v>137</v>
          </cell>
        </row>
        <row r="842">
          <cell r="A842">
            <v>841</v>
          </cell>
          <cell r="B842" t="str">
            <v>TEJA ETERNIT PLANICEL</v>
          </cell>
          <cell r="C842" t="str">
            <v>UN</v>
          </cell>
          <cell r="D842">
            <v>9063</v>
          </cell>
        </row>
        <row r="843">
          <cell r="A843">
            <v>842</v>
          </cell>
          <cell r="B843" t="str">
            <v>TEJA ETERNIT PLANICEL INI</v>
          </cell>
          <cell r="C843" t="str">
            <v>UN</v>
          </cell>
          <cell r="D843">
            <v>10295</v>
          </cell>
        </row>
        <row r="844">
          <cell r="A844">
            <v>843</v>
          </cell>
          <cell r="B844" t="str">
            <v>CAB  ETERNIT PLANICEL</v>
          </cell>
          <cell r="C844" t="str">
            <v>UN</v>
          </cell>
          <cell r="D844">
            <v>7375</v>
          </cell>
        </row>
        <row r="845">
          <cell r="A845">
            <v>845</v>
          </cell>
          <cell r="B845" t="str">
            <v>CORAZA METALICA      1/2"</v>
          </cell>
          <cell r="C845" t="str">
            <v>UN</v>
          </cell>
          <cell r="D845">
            <v>4072</v>
          </cell>
        </row>
        <row r="846">
          <cell r="A846">
            <v>846</v>
          </cell>
          <cell r="B846" t="str">
            <v>CAPACETE             1/2"</v>
          </cell>
          <cell r="C846" t="str">
            <v>UN</v>
          </cell>
          <cell r="D846">
            <v>580</v>
          </cell>
        </row>
        <row r="847">
          <cell r="A847">
            <v>847</v>
          </cell>
          <cell r="B847" t="str">
            <v>TERM.LAT  PLANICEL   CM1</v>
          </cell>
          <cell r="C847" t="str">
            <v>UN</v>
          </cell>
          <cell r="D847">
            <v>13908</v>
          </cell>
        </row>
        <row r="848">
          <cell r="A848">
            <v>848</v>
          </cell>
          <cell r="B848" t="str">
            <v>TERM.LAT  PLANICEL   CM2</v>
          </cell>
          <cell r="C848" t="str">
            <v>UN</v>
          </cell>
          <cell r="D848">
            <v>7372</v>
          </cell>
        </row>
        <row r="849">
          <cell r="A849">
            <v>849</v>
          </cell>
          <cell r="B849" t="str">
            <v>TERM.LAT  PLANICEL   SM1</v>
          </cell>
          <cell r="C849" t="str">
            <v>UN</v>
          </cell>
          <cell r="D849">
            <v>13311</v>
          </cell>
        </row>
        <row r="850">
          <cell r="A850">
            <v>850</v>
          </cell>
          <cell r="B850" t="str">
            <v>TERM.LAT  PLANICEL   SM2</v>
          </cell>
          <cell r="C850" t="str">
            <v>UN</v>
          </cell>
          <cell r="D850">
            <v>5859</v>
          </cell>
        </row>
        <row r="851">
          <cell r="A851">
            <v>851</v>
          </cell>
          <cell r="B851" t="str">
            <v>UNION NEGRA          1/2"</v>
          </cell>
          <cell r="C851" t="str">
            <v>UN</v>
          </cell>
          <cell r="D851">
            <v>528</v>
          </cell>
        </row>
        <row r="852">
          <cell r="A852">
            <v>852</v>
          </cell>
          <cell r="B852" t="str">
            <v>GRANITO TRAV.PERUANO No.3</v>
          </cell>
          <cell r="C852" t="str">
            <v>BT</v>
          </cell>
          <cell r="D852">
            <v>8500</v>
          </cell>
        </row>
        <row r="853">
          <cell r="A853">
            <v>853</v>
          </cell>
          <cell r="B853" t="str">
            <v>CASCO Y VISOR ESMERILAR</v>
          </cell>
          <cell r="C853" t="str">
            <v>UN</v>
          </cell>
          <cell r="D853">
            <v>22520</v>
          </cell>
        </row>
        <row r="854">
          <cell r="A854">
            <v>854</v>
          </cell>
          <cell r="B854" t="str">
            <v>MARM. RENACIM. BEIGE 40X4</v>
          </cell>
          <cell r="C854" t="str">
            <v>M2</v>
          </cell>
          <cell r="D854">
            <v>14384</v>
          </cell>
        </row>
        <row r="855">
          <cell r="A855">
            <v>855</v>
          </cell>
          <cell r="B855" t="str">
            <v>GABINETE CONTRA INCENDIO</v>
          </cell>
          <cell r="C855" t="str">
            <v>UN</v>
          </cell>
          <cell r="D855">
            <v>69020</v>
          </cell>
        </row>
        <row r="856">
          <cell r="A856">
            <v>856</v>
          </cell>
          <cell r="B856" t="str">
            <v>PLACA ETERNIT PLANA x 4mm</v>
          </cell>
          <cell r="C856" t="str">
            <v>UN</v>
          </cell>
          <cell r="D856">
            <v>3584</v>
          </cell>
        </row>
        <row r="857">
          <cell r="A857">
            <v>857</v>
          </cell>
          <cell r="B857" t="str">
            <v>PLACA ETERNIT PLANA x 401</v>
          </cell>
          <cell r="C857" t="str">
            <v>UN</v>
          </cell>
          <cell r="D857">
            <v>7809</v>
          </cell>
        </row>
        <row r="858">
          <cell r="A858">
            <v>858</v>
          </cell>
          <cell r="B858" t="str">
            <v>PLACA ETERNIT PLANA x 6mm</v>
          </cell>
          <cell r="C858" t="str">
            <v>UN</v>
          </cell>
          <cell r="D858">
            <v>20842</v>
          </cell>
        </row>
        <row r="859">
          <cell r="A859">
            <v>859</v>
          </cell>
          <cell r="B859" t="str">
            <v>PLACA ETERNIT DOBLE x 6mm</v>
          </cell>
          <cell r="C859" t="str">
            <v>UN</v>
          </cell>
          <cell r="D859">
            <v>18207</v>
          </cell>
        </row>
        <row r="860">
          <cell r="A860">
            <v>860</v>
          </cell>
          <cell r="B860" t="str">
            <v>PLACA ACANALADA 0.60x1.20</v>
          </cell>
          <cell r="C860" t="str">
            <v>UN</v>
          </cell>
          <cell r="D860">
            <v>12012</v>
          </cell>
        </row>
        <row r="861">
          <cell r="A861">
            <v>861</v>
          </cell>
          <cell r="B861" t="str">
            <v>PLACA ACANALADA 0.60x1.70</v>
          </cell>
          <cell r="C861" t="str">
            <v>UN</v>
          </cell>
          <cell r="D861">
            <v>15974</v>
          </cell>
        </row>
        <row r="862">
          <cell r="A862">
            <v>862</v>
          </cell>
          <cell r="B862" t="str">
            <v>PLACA ACANALADA 0.60x2.40</v>
          </cell>
          <cell r="C862" t="str">
            <v>UN</v>
          </cell>
          <cell r="D862">
            <v>21136</v>
          </cell>
        </row>
        <row r="863">
          <cell r="A863">
            <v>863</v>
          </cell>
          <cell r="B863" t="str">
            <v>PLACA ACANALADA 0.60x3.40</v>
          </cell>
          <cell r="C863" t="str">
            <v>UN</v>
          </cell>
          <cell r="D863">
            <v>29512</v>
          </cell>
        </row>
        <row r="864">
          <cell r="A864">
            <v>864</v>
          </cell>
          <cell r="B864" t="str">
            <v>CANALETA ETERNIT   43X350</v>
          </cell>
          <cell r="C864" t="str">
            <v>UN</v>
          </cell>
          <cell r="D864">
            <v>35185</v>
          </cell>
        </row>
        <row r="865">
          <cell r="A865">
            <v>865</v>
          </cell>
          <cell r="B865" t="str">
            <v>CANALETA ETERNIT   43X400</v>
          </cell>
          <cell r="C865" t="str">
            <v>UN</v>
          </cell>
          <cell r="D865">
            <v>41554</v>
          </cell>
        </row>
        <row r="866">
          <cell r="A866">
            <v>866</v>
          </cell>
          <cell r="B866" t="str">
            <v>CANALETA ETERNIT   43x450</v>
          </cell>
          <cell r="C866" t="str">
            <v>UN</v>
          </cell>
          <cell r="D866">
            <v>43858</v>
          </cell>
        </row>
        <row r="867">
          <cell r="A867">
            <v>867</v>
          </cell>
          <cell r="B867" t="str">
            <v>CANALETA ETERNIT   43X500</v>
          </cell>
          <cell r="C867" t="str">
            <v>UN</v>
          </cell>
          <cell r="D867">
            <v>47067</v>
          </cell>
        </row>
        <row r="868">
          <cell r="A868">
            <v>868</v>
          </cell>
          <cell r="B868" t="str">
            <v>CANALETA ETERNIT   43X550</v>
          </cell>
          <cell r="C868" t="str">
            <v>UN</v>
          </cell>
          <cell r="D868">
            <v>51063</v>
          </cell>
        </row>
        <row r="869">
          <cell r="A869">
            <v>869</v>
          </cell>
          <cell r="B869" t="str">
            <v>CANALETA ETERNIT   43X600</v>
          </cell>
          <cell r="C869" t="str">
            <v>UN</v>
          </cell>
          <cell r="D869">
            <v>55579</v>
          </cell>
        </row>
        <row r="870">
          <cell r="A870">
            <v>870</v>
          </cell>
          <cell r="B870" t="str">
            <v>CANALETA ETERNIT   43X650</v>
          </cell>
          <cell r="C870" t="str">
            <v>UN</v>
          </cell>
          <cell r="D870">
            <v>58696</v>
          </cell>
        </row>
        <row r="871">
          <cell r="A871">
            <v>871</v>
          </cell>
          <cell r="B871" t="str">
            <v>CANALETA ETERNIT   43X700</v>
          </cell>
          <cell r="C871" t="str">
            <v>UN</v>
          </cell>
          <cell r="D871">
            <v>60871</v>
          </cell>
        </row>
        <row r="872">
          <cell r="A872">
            <v>872</v>
          </cell>
          <cell r="B872" t="str">
            <v>CANALETA ETERNIT   43X750</v>
          </cell>
          <cell r="C872" t="str">
            <v>UN</v>
          </cell>
          <cell r="D872">
            <v>63607</v>
          </cell>
        </row>
        <row r="873">
          <cell r="A873">
            <v>873</v>
          </cell>
          <cell r="B873" t="str">
            <v>TORNILLO P/CANALETA 43MAD</v>
          </cell>
          <cell r="C873" t="str">
            <v>UN</v>
          </cell>
          <cell r="D873">
            <v>346</v>
          </cell>
        </row>
        <row r="874">
          <cell r="A874">
            <v>874</v>
          </cell>
          <cell r="B874" t="str">
            <v>FIJADOR ALA COM C-90</v>
          </cell>
          <cell r="C874" t="str">
            <v>UN</v>
          </cell>
          <cell r="D874">
            <v>1054</v>
          </cell>
        </row>
        <row r="875">
          <cell r="A875">
            <v>875</v>
          </cell>
          <cell r="B875" t="str">
            <v>FIJADOR ALA   CANALETA 43</v>
          </cell>
          <cell r="C875" t="str">
            <v>UN</v>
          </cell>
          <cell r="D875">
            <v>632</v>
          </cell>
        </row>
        <row r="876">
          <cell r="A876">
            <v>876</v>
          </cell>
          <cell r="B876" t="str">
            <v>ESPACIADOR    CANALETA 43</v>
          </cell>
          <cell r="C876" t="str">
            <v>UN</v>
          </cell>
          <cell r="D876">
            <v>399</v>
          </cell>
        </row>
        <row r="877">
          <cell r="A877">
            <v>877</v>
          </cell>
          <cell r="B877" t="str">
            <v>CAJA CUADRADA    10x10x10</v>
          </cell>
          <cell r="C877" t="str">
            <v>UN</v>
          </cell>
          <cell r="D877">
            <v>1300</v>
          </cell>
        </row>
        <row r="878">
          <cell r="A878">
            <v>878</v>
          </cell>
          <cell r="B878" t="str">
            <v>CAJA PARA UN CONTADOR</v>
          </cell>
          <cell r="C878" t="str">
            <v>UN</v>
          </cell>
          <cell r="D878">
            <v>19100</v>
          </cell>
        </row>
        <row r="879">
          <cell r="A879">
            <v>879</v>
          </cell>
          <cell r="B879" t="str">
            <v>CABALLETE 4%   CANALETA43</v>
          </cell>
          <cell r="C879" t="str">
            <v>UN</v>
          </cell>
          <cell r="D879">
            <v>2876</v>
          </cell>
        </row>
        <row r="880">
          <cell r="A880">
            <v>880</v>
          </cell>
          <cell r="B880" t="str">
            <v>TAPA TERM C/MURO DER-IZQ</v>
          </cell>
          <cell r="C880" t="str">
            <v>UN</v>
          </cell>
          <cell r="D880">
            <v>1299</v>
          </cell>
        </row>
        <row r="881">
          <cell r="A881">
            <v>881</v>
          </cell>
          <cell r="B881" t="str">
            <v>CANALETA ETERNIT   90X375</v>
          </cell>
          <cell r="C881" t="str">
            <v>UN</v>
          </cell>
          <cell r="D881">
            <v>50894</v>
          </cell>
        </row>
        <row r="882">
          <cell r="A882">
            <v>882</v>
          </cell>
          <cell r="B882" t="str">
            <v>CANALETA ETERNIT  90X4.50</v>
          </cell>
          <cell r="C882" t="str">
            <v>UN</v>
          </cell>
          <cell r="D882">
            <v>54010</v>
          </cell>
        </row>
        <row r="883">
          <cell r="A883">
            <v>883</v>
          </cell>
          <cell r="B883" t="str">
            <v>CANALETA ETERNIT  90X5.25</v>
          </cell>
          <cell r="C883" t="str">
            <v>UN</v>
          </cell>
          <cell r="D883">
            <v>66927</v>
          </cell>
        </row>
        <row r="884">
          <cell r="A884">
            <v>884</v>
          </cell>
          <cell r="B884" t="str">
            <v>CANALETA ETERNIT  90X6.00</v>
          </cell>
          <cell r="C884" t="str">
            <v>UN</v>
          </cell>
          <cell r="D884">
            <v>71611</v>
          </cell>
        </row>
        <row r="885">
          <cell r="A885">
            <v>885</v>
          </cell>
          <cell r="B885" t="str">
            <v>CANALETA ETERNIT  90X6.50</v>
          </cell>
          <cell r="C885" t="str">
            <v>UN</v>
          </cell>
          <cell r="D885">
            <v>76018</v>
          </cell>
        </row>
        <row r="886">
          <cell r="A886">
            <v>886</v>
          </cell>
          <cell r="B886" t="str">
            <v>CANALETA ETERNIT  90X7.00</v>
          </cell>
          <cell r="C886" t="str">
            <v>UN</v>
          </cell>
          <cell r="D886">
            <v>81865</v>
          </cell>
        </row>
        <row r="887">
          <cell r="A887">
            <v>887</v>
          </cell>
          <cell r="B887" t="str">
            <v>CANALETA ETERNIT  90X7.50</v>
          </cell>
          <cell r="C887" t="str">
            <v>UN</v>
          </cell>
          <cell r="D887">
            <v>85914</v>
          </cell>
        </row>
        <row r="888">
          <cell r="A888">
            <v>888</v>
          </cell>
          <cell r="B888" t="str">
            <v>CANALETA ETERNIT  90X8.00</v>
          </cell>
          <cell r="C888" t="str">
            <v>UN</v>
          </cell>
          <cell r="D888">
            <v>104011</v>
          </cell>
        </row>
        <row r="889">
          <cell r="A889">
            <v>889</v>
          </cell>
          <cell r="B889" t="str">
            <v>CANALETA ETERNIT  90X8.50</v>
          </cell>
          <cell r="C889" t="str">
            <v>UN</v>
          </cell>
          <cell r="D889">
            <v>110511</v>
          </cell>
        </row>
        <row r="890">
          <cell r="A890">
            <v>890</v>
          </cell>
          <cell r="B890" t="str">
            <v>CANALETA ETERNIT  90X9.00</v>
          </cell>
          <cell r="C890" t="str">
            <v>UN</v>
          </cell>
          <cell r="D890">
            <v>117017</v>
          </cell>
        </row>
        <row r="891">
          <cell r="A891">
            <v>891</v>
          </cell>
          <cell r="B891" t="str">
            <v>TORNILLO P/CANALETA 90</v>
          </cell>
          <cell r="C891" t="str">
            <v>UN</v>
          </cell>
          <cell r="D891">
            <v>1683</v>
          </cell>
        </row>
        <row r="892">
          <cell r="A892">
            <v>892</v>
          </cell>
          <cell r="B892" t="str">
            <v>CANALETA ETERNI   90x3.00</v>
          </cell>
          <cell r="C892" t="str">
            <v>UN</v>
          </cell>
          <cell r="D892">
            <v>39709</v>
          </cell>
        </row>
        <row r="893">
          <cell r="A893">
            <v>893</v>
          </cell>
          <cell r="B893" t="str">
            <v>GANCHO P/CANALETA 90  MAD</v>
          </cell>
          <cell r="C893" t="str">
            <v>UN</v>
          </cell>
          <cell r="D893">
            <v>753</v>
          </cell>
        </row>
        <row r="894">
          <cell r="A894">
            <v>894</v>
          </cell>
          <cell r="B894" t="str">
            <v>TRABA COMPL P/CANALETA 90</v>
          </cell>
          <cell r="C894" t="str">
            <v>UN</v>
          </cell>
          <cell r="D894">
            <v>797</v>
          </cell>
        </row>
        <row r="895">
          <cell r="A895">
            <v>895</v>
          </cell>
          <cell r="B895" t="str">
            <v>CAJA PARA DOS MEDIDORES</v>
          </cell>
          <cell r="C895" t="str">
            <v>UN</v>
          </cell>
          <cell r="D895">
            <v>25377</v>
          </cell>
        </row>
        <row r="896">
          <cell r="A896">
            <v>896</v>
          </cell>
          <cell r="B896" t="str">
            <v>CAJA PARA TRES MEDIDORES</v>
          </cell>
          <cell r="C896" t="str">
            <v>UN</v>
          </cell>
          <cell r="D896">
            <v>109338</v>
          </cell>
        </row>
        <row r="897">
          <cell r="A897">
            <v>897</v>
          </cell>
          <cell r="B897" t="str">
            <v>ROSETA PORCELANA</v>
          </cell>
          <cell r="C897" t="str">
            <v>UN</v>
          </cell>
          <cell r="D897">
            <v>2568</v>
          </cell>
        </row>
        <row r="898">
          <cell r="A898">
            <v>898</v>
          </cell>
          <cell r="B898" t="str">
            <v>CABALLETE CANALETA 90  3%</v>
          </cell>
          <cell r="C898" t="str">
            <v>UN</v>
          </cell>
          <cell r="D898">
            <v>12307</v>
          </cell>
        </row>
        <row r="899">
          <cell r="A899">
            <v>899</v>
          </cell>
          <cell r="B899" t="str">
            <v>CABALLETE CANALETA 90  9%</v>
          </cell>
          <cell r="C899" t="str">
            <v>UN</v>
          </cell>
          <cell r="D899">
            <v>12327</v>
          </cell>
        </row>
        <row r="900">
          <cell r="A900">
            <v>900</v>
          </cell>
          <cell r="B900" t="str">
            <v>ROSETA BAKELITA      AVE</v>
          </cell>
          <cell r="C900" t="str">
            <v>UN</v>
          </cell>
          <cell r="D900">
            <v>685</v>
          </cell>
        </row>
        <row r="901">
          <cell r="A901">
            <v>901</v>
          </cell>
          <cell r="B901" t="str">
            <v>TAPA TERM CANALETA 90</v>
          </cell>
          <cell r="C901" t="str">
            <v>UN</v>
          </cell>
          <cell r="D901">
            <v>4437</v>
          </cell>
        </row>
        <row r="902">
          <cell r="A902">
            <v>902</v>
          </cell>
          <cell r="B902" t="str">
            <v>GOTERA P/CANALETA 90</v>
          </cell>
          <cell r="C902" t="str">
            <v>UN</v>
          </cell>
          <cell r="D902">
            <v>429</v>
          </cell>
        </row>
        <row r="903">
          <cell r="A903">
            <v>903</v>
          </cell>
          <cell r="B903" t="str">
            <v>PERMAFLEX-STANDARD 750</v>
          </cell>
          <cell r="C903" t="str">
            <v>MT2</v>
          </cell>
          <cell r="D903">
            <v>5182</v>
          </cell>
        </row>
        <row r="904">
          <cell r="A904">
            <v>904</v>
          </cell>
          <cell r="B904" t="str">
            <v>PERMAFLEX-STANDARD 500</v>
          </cell>
          <cell r="C904" t="str">
            <v>MT2</v>
          </cell>
          <cell r="D904">
            <v>3712</v>
          </cell>
        </row>
        <row r="905">
          <cell r="A905">
            <v>905</v>
          </cell>
          <cell r="B905" t="str">
            <v>MARMOL NAL. GRIS PAYANDE</v>
          </cell>
          <cell r="C905" t="str">
            <v>M2</v>
          </cell>
          <cell r="D905">
            <v>34568</v>
          </cell>
        </row>
        <row r="906">
          <cell r="A906">
            <v>906</v>
          </cell>
          <cell r="B906" t="str">
            <v>PERMAFLEX HR-600</v>
          </cell>
          <cell r="C906" t="str">
            <v>MT2</v>
          </cell>
          <cell r="D906">
            <v>4563</v>
          </cell>
        </row>
        <row r="907">
          <cell r="A907">
            <v>907</v>
          </cell>
          <cell r="B907" t="str">
            <v>PERMAFLEX HR-750</v>
          </cell>
          <cell r="C907" t="str">
            <v>MT2</v>
          </cell>
          <cell r="D907">
            <v>6342</v>
          </cell>
        </row>
        <row r="908">
          <cell r="A908">
            <v>908</v>
          </cell>
          <cell r="B908" t="str">
            <v>CABALLETE FIJO 15</v>
          </cell>
          <cell r="C908" t="str">
            <v>UN</v>
          </cell>
          <cell r="D908">
            <v>9582</v>
          </cell>
        </row>
        <row r="909">
          <cell r="A909">
            <v>909</v>
          </cell>
          <cell r="B909" t="str">
            <v>CABALLETE FIJO 15 ETERNIT</v>
          </cell>
          <cell r="C909" t="str">
            <v>UN</v>
          </cell>
          <cell r="D909">
            <v>23045</v>
          </cell>
        </row>
        <row r="910">
          <cell r="A910">
            <v>910</v>
          </cell>
          <cell r="B910" t="str">
            <v>CABALLETE FIJO 25 ETERNIT</v>
          </cell>
          <cell r="C910" t="str">
            <v>UN</v>
          </cell>
          <cell r="D910">
            <v>9582</v>
          </cell>
        </row>
        <row r="911">
          <cell r="A911">
            <v>911</v>
          </cell>
          <cell r="B911" t="str">
            <v>CABALLETE G15 ETERNIT</v>
          </cell>
          <cell r="C911" t="str">
            <v>UN</v>
          </cell>
          <cell r="D911">
            <v>7748</v>
          </cell>
        </row>
        <row r="912">
          <cell r="A912">
            <v>912</v>
          </cell>
          <cell r="B912" t="str">
            <v>CABALLETE G25 ETERNIT</v>
          </cell>
          <cell r="C912" t="str">
            <v>UN</v>
          </cell>
          <cell r="D912">
            <v>7749</v>
          </cell>
        </row>
        <row r="913">
          <cell r="A913">
            <v>913</v>
          </cell>
          <cell r="B913" t="str">
            <v>CABALLETE VENTILACION 15</v>
          </cell>
          <cell r="C913" t="str">
            <v>UN</v>
          </cell>
          <cell r="D913">
            <v>9859</v>
          </cell>
        </row>
        <row r="914">
          <cell r="A914">
            <v>914</v>
          </cell>
          <cell r="B914" t="str">
            <v>MARMOL NAL. ROYAL VERDE</v>
          </cell>
          <cell r="C914" t="str">
            <v>M2</v>
          </cell>
          <cell r="D914">
            <v>36192</v>
          </cell>
        </row>
        <row r="915">
          <cell r="A915">
            <v>915</v>
          </cell>
          <cell r="B915" t="str">
            <v>TABLON ANDINO</v>
          </cell>
          <cell r="C915" t="str">
            <v>M2</v>
          </cell>
          <cell r="D915">
            <v>8433</v>
          </cell>
        </row>
        <row r="916">
          <cell r="A916">
            <v>916</v>
          </cell>
          <cell r="B916" t="str">
            <v>TABLETA ROMANA</v>
          </cell>
          <cell r="C916" t="str">
            <v>M2</v>
          </cell>
          <cell r="D916">
            <v>5498</v>
          </cell>
        </row>
        <row r="917">
          <cell r="A917">
            <v>917</v>
          </cell>
          <cell r="B917" t="str">
            <v>PEGAPLUS</v>
          </cell>
          <cell r="C917" t="str">
            <v>KG</v>
          </cell>
          <cell r="D917">
            <v>420</v>
          </cell>
        </row>
        <row r="918">
          <cell r="A918">
            <v>918</v>
          </cell>
          <cell r="B918" t="str">
            <v>LADRILLO No.3 ESP.40x20X8</v>
          </cell>
          <cell r="C918" t="str">
            <v>UN</v>
          </cell>
          <cell r="D918">
            <v>345</v>
          </cell>
        </row>
        <row r="919">
          <cell r="A919">
            <v>919</v>
          </cell>
          <cell r="B919" t="str">
            <v>TABLETA 12 24x12X5</v>
          </cell>
          <cell r="C919" t="str">
            <v>UN</v>
          </cell>
          <cell r="D919">
            <v>281</v>
          </cell>
        </row>
        <row r="920">
          <cell r="A920">
            <v>920</v>
          </cell>
          <cell r="B920" t="str">
            <v>CABALLETE VENTILACION 25</v>
          </cell>
          <cell r="C920" t="str">
            <v>UN</v>
          </cell>
          <cell r="D920">
            <v>9927</v>
          </cell>
        </row>
        <row r="921">
          <cell r="A921">
            <v>921</v>
          </cell>
          <cell r="B921" t="str">
            <v>TEJA CABALL VENT 15 OND.</v>
          </cell>
          <cell r="C921" t="str">
            <v>UN</v>
          </cell>
          <cell r="D921">
            <v>11137</v>
          </cell>
        </row>
        <row r="922">
          <cell r="A922">
            <v>922</v>
          </cell>
          <cell r="B922" t="str">
            <v>TEJA CABALL VENT 20 OND.</v>
          </cell>
          <cell r="C922" t="str">
            <v>UN</v>
          </cell>
          <cell r="D922">
            <v>11315</v>
          </cell>
        </row>
        <row r="923">
          <cell r="A923">
            <v>923</v>
          </cell>
          <cell r="B923" t="str">
            <v>TEJA CABALL VENT 25 OND.</v>
          </cell>
          <cell r="C923" t="str">
            <v>UN</v>
          </cell>
          <cell r="D923">
            <v>11311</v>
          </cell>
        </row>
        <row r="924">
          <cell r="A924">
            <v>924</v>
          </cell>
          <cell r="B924" t="str">
            <v>ADOQUIN 6 21x12X6</v>
          </cell>
          <cell r="C924" t="str">
            <v>UN</v>
          </cell>
          <cell r="D924">
            <v>218</v>
          </cell>
        </row>
        <row r="925">
          <cell r="A925">
            <v>925</v>
          </cell>
          <cell r="B925" t="str">
            <v>TEJA CABALL ARTICUL. SUP.</v>
          </cell>
          <cell r="C925" t="str">
            <v>UN</v>
          </cell>
          <cell r="D925">
            <v>7757</v>
          </cell>
        </row>
        <row r="926">
          <cell r="A926">
            <v>926</v>
          </cell>
          <cell r="B926" t="str">
            <v>TEJA CABALL ARTICUL. INF.</v>
          </cell>
          <cell r="C926" t="str">
            <v>UN</v>
          </cell>
          <cell r="D926">
            <v>7755</v>
          </cell>
        </row>
        <row r="927">
          <cell r="A927">
            <v>927</v>
          </cell>
          <cell r="B927" t="str">
            <v>TEJA CABALLETE LIMAHOYA</v>
          </cell>
          <cell r="C927" t="str">
            <v>UN</v>
          </cell>
          <cell r="D927">
            <v>8832</v>
          </cell>
        </row>
        <row r="928">
          <cell r="A928">
            <v>928</v>
          </cell>
          <cell r="B928" t="str">
            <v>TEJA CAB LIMATESA LIMAHOY</v>
          </cell>
          <cell r="C928" t="str">
            <v>UN</v>
          </cell>
          <cell r="D928">
            <v>6266</v>
          </cell>
        </row>
        <row r="929">
          <cell r="A929">
            <v>929</v>
          </cell>
          <cell r="B929" t="str">
            <v>T. C. LIMAT LIMAHOYA TERM</v>
          </cell>
          <cell r="C929" t="str">
            <v>UN</v>
          </cell>
          <cell r="D929">
            <v>6542</v>
          </cell>
        </row>
        <row r="930">
          <cell r="A930">
            <v>930</v>
          </cell>
          <cell r="B930" t="str">
            <v>COSTO ADIC. IMP.5000 PS01</v>
          </cell>
          <cell r="C930" t="str">
            <v>M3</v>
          </cell>
          <cell r="D930">
            <v>7888</v>
          </cell>
        </row>
        <row r="931">
          <cell r="A931">
            <v>931</v>
          </cell>
          <cell r="B931" t="str">
            <v>TEJA CABALLETE FIJO 15</v>
          </cell>
          <cell r="C931" t="str">
            <v>UN</v>
          </cell>
          <cell r="D931">
            <v>9828</v>
          </cell>
        </row>
        <row r="932">
          <cell r="A932">
            <v>932</v>
          </cell>
          <cell r="B932" t="str">
            <v>CANCHA TENIS TENISSINCO</v>
          </cell>
          <cell r="C932" t="str">
            <v>M2</v>
          </cell>
          <cell r="D932">
            <v>38200</v>
          </cell>
        </row>
        <row r="933">
          <cell r="A933">
            <v>933</v>
          </cell>
          <cell r="B933" t="str">
            <v>TEJA CABALLETE FIJO 20</v>
          </cell>
          <cell r="C933" t="str">
            <v>UN</v>
          </cell>
          <cell r="D933">
            <v>9027</v>
          </cell>
        </row>
        <row r="934">
          <cell r="A934">
            <v>934</v>
          </cell>
          <cell r="B934" t="str">
            <v>TEJA CABALLETE ART SUP</v>
          </cell>
          <cell r="C934" t="str">
            <v>UN</v>
          </cell>
          <cell r="D934">
            <v>6908</v>
          </cell>
        </row>
        <row r="935">
          <cell r="A935">
            <v>935</v>
          </cell>
          <cell r="B935" t="str">
            <v>GRAVILLA FINA 1/2"</v>
          </cell>
          <cell r="C935" t="str">
            <v>M3</v>
          </cell>
          <cell r="D935">
            <v>37700</v>
          </cell>
        </row>
        <row r="936">
          <cell r="A936">
            <v>936</v>
          </cell>
          <cell r="B936" t="str">
            <v>TEJA CABALLETE ART INF</v>
          </cell>
          <cell r="C936" t="str">
            <v>UN</v>
          </cell>
          <cell r="D936">
            <v>6895</v>
          </cell>
        </row>
        <row r="937">
          <cell r="A937">
            <v>937</v>
          </cell>
          <cell r="B937" t="str">
            <v>TEJA CABALLETE VENTIL 15</v>
          </cell>
          <cell r="C937" t="str">
            <v>UN</v>
          </cell>
          <cell r="D937">
            <v>9341</v>
          </cell>
        </row>
        <row r="938">
          <cell r="A938">
            <v>938</v>
          </cell>
          <cell r="B938" t="str">
            <v>CERRADURA ORBIT ALCOBA</v>
          </cell>
          <cell r="C938" t="str">
            <v>UN</v>
          </cell>
          <cell r="D938">
            <v>28505</v>
          </cell>
        </row>
        <row r="939">
          <cell r="A939">
            <v>939</v>
          </cell>
          <cell r="B939" t="str">
            <v>TEJA CABALLETE UNIVERSAL</v>
          </cell>
          <cell r="C939" t="str">
            <v>UN</v>
          </cell>
          <cell r="D939">
            <v>9176</v>
          </cell>
        </row>
        <row r="940">
          <cell r="A940">
            <v>940</v>
          </cell>
          <cell r="B940" t="str">
            <v>CANCHA MULTIPL.TENISLEIBO</v>
          </cell>
          <cell r="C940" t="str">
            <v>M2</v>
          </cell>
          <cell r="D940">
            <v>39500</v>
          </cell>
        </row>
        <row r="941">
          <cell r="A941">
            <v>941</v>
          </cell>
          <cell r="B941" t="str">
            <v>TEJA CABALLETE VENTIL 20</v>
          </cell>
          <cell r="C941" t="str">
            <v>UN</v>
          </cell>
          <cell r="D941">
            <v>9347</v>
          </cell>
        </row>
        <row r="942">
          <cell r="A942">
            <v>942</v>
          </cell>
          <cell r="B942" t="str">
            <v>REJILLA SUMINISTRO  6"x6"</v>
          </cell>
          <cell r="C942" t="str">
            <v>UN</v>
          </cell>
          <cell r="D942">
            <v>6500</v>
          </cell>
        </row>
        <row r="943">
          <cell r="A943">
            <v>943</v>
          </cell>
          <cell r="B943" t="str">
            <v>TEJA UNION CABALL LIM 15</v>
          </cell>
          <cell r="C943" t="str">
            <v>UN</v>
          </cell>
          <cell r="D943">
            <v>7294</v>
          </cell>
        </row>
        <row r="944">
          <cell r="A944">
            <v>944</v>
          </cell>
          <cell r="B944" t="str">
            <v>TEJA UNION CABALL LIM 20</v>
          </cell>
          <cell r="C944" t="str">
            <v>UN</v>
          </cell>
          <cell r="D944">
            <v>7294</v>
          </cell>
        </row>
        <row r="945">
          <cell r="A945">
            <v>945</v>
          </cell>
          <cell r="B945" t="str">
            <v>CALENTADOR DE PASO</v>
          </cell>
          <cell r="C945" t="str">
            <v>UN</v>
          </cell>
          <cell r="D945">
            <v>325200</v>
          </cell>
        </row>
        <row r="946">
          <cell r="A946">
            <v>946</v>
          </cell>
          <cell r="B946" t="str">
            <v>TEJA VENTIL ONDULIT No.4</v>
          </cell>
          <cell r="C946" t="str">
            <v>UN</v>
          </cell>
          <cell r="D946">
            <v>17015</v>
          </cell>
        </row>
        <row r="947">
          <cell r="A947">
            <v>947</v>
          </cell>
          <cell r="B947" t="str">
            <v>EXTRACTOR REPISA Y FILTRO</v>
          </cell>
          <cell r="C947" t="str">
            <v>UN</v>
          </cell>
          <cell r="D947">
            <v>85840</v>
          </cell>
        </row>
        <row r="948">
          <cell r="A948">
            <v>948</v>
          </cell>
          <cell r="B948" t="str">
            <v>TEJA VENTIL ONDULIT No.6</v>
          </cell>
          <cell r="C948" t="str">
            <v>UN</v>
          </cell>
          <cell r="D948">
            <v>25503</v>
          </cell>
        </row>
        <row r="949">
          <cell r="A949">
            <v>949</v>
          </cell>
          <cell r="B949" t="str">
            <v>PLACA PLANA 61x122x4</v>
          </cell>
          <cell r="C949" t="str">
            <v>UN</v>
          </cell>
          <cell r="D949">
            <v>3584</v>
          </cell>
        </row>
        <row r="950">
          <cell r="A950">
            <v>950</v>
          </cell>
          <cell r="B950" t="str">
            <v>CONCRETO CORR 2000 PSI 01</v>
          </cell>
          <cell r="C950" t="str">
            <v>M3</v>
          </cell>
          <cell r="D950">
            <v>91292</v>
          </cell>
        </row>
        <row r="951">
          <cell r="A951">
            <v>951</v>
          </cell>
          <cell r="B951" t="str">
            <v>PLACA PLANA 122x122x4</v>
          </cell>
          <cell r="C951" t="str">
            <v>UN</v>
          </cell>
          <cell r="D951">
            <v>7809</v>
          </cell>
        </row>
        <row r="952">
          <cell r="A952">
            <v>952</v>
          </cell>
          <cell r="B952" t="str">
            <v>TANQUE ETERNIT CIL./1000</v>
          </cell>
          <cell r="C952" t="str">
            <v>UN</v>
          </cell>
          <cell r="D952">
            <v>131000</v>
          </cell>
        </row>
        <row r="953">
          <cell r="A953">
            <v>953</v>
          </cell>
          <cell r="B953" t="str">
            <v>TANQUE ETERNIT CONICO 250</v>
          </cell>
          <cell r="C953" t="str">
            <v>UN</v>
          </cell>
          <cell r="D953">
            <v>68307</v>
          </cell>
        </row>
        <row r="954">
          <cell r="A954">
            <v>954</v>
          </cell>
          <cell r="B954" t="str">
            <v>TANQUE ETERNIT CONICO 500</v>
          </cell>
          <cell r="C954" t="str">
            <v>UN</v>
          </cell>
          <cell r="D954">
            <v>95757</v>
          </cell>
        </row>
        <row r="955">
          <cell r="A955">
            <v>955</v>
          </cell>
          <cell r="B955" t="str">
            <v>TANQUE ETERNIT CONICO1000</v>
          </cell>
          <cell r="C955" t="str">
            <v>UN</v>
          </cell>
          <cell r="D955">
            <v>177066</v>
          </cell>
        </row>
        <row r="956">
          <cell r="A956">
            <v>956</v>
          </cell>
          <cell r="B956" t="str">
            <v>PLACA PLANA 120x240x6</v>
          </cell>
          <cell r="C956" t="str">
            <v>UN</v>
          </cell>
          <cell r="D956">
            <v>20642</v>
          </cell>
        </row>
        <row r="957">
          <cell r="A957">
            <v>957</v>
          </cell>
          <cell r="B957" t="str">
            <v>CANALETA ETERNIT 43x3.00</v>
          </cell>
          <cell r="C957" t="str">
            <v>UN</v>
          </cell>
          <cell r="D957">
            <v>30159</v>
          </cell>
        </row>
        <row r="958">
          <cell r="A958">
            <v>958</v>
          </cell>
          <cell r="B958" t="str">
            <v>ESPACIADOR C43</v>
          </cell>
          <cell r="C958" t="str">
            <v>UN</v>
          </cell>
          <cell r="D958">
            <v>399</v>
          </cell>
        </row>
        <row r="959">
          <cell r="A959">
            <v>959</v>
          </cell>
          <cell r="B959" t="str">
            <v>JUEGO CONX.TANQUE ETERNIT</v>
          </cell>
          <cell r="C959" t="str">
            <v>UN</v>
          </cell>
          <cell r="D959">
            <v>8539</v>
          </cell>
        </row>
        <row r="960">
          <cell r="A960">
            <v>960</v>
          </cell>
          <cell r="B960" t="str">
            <v>VALVULA C/BRAZO ETERNIT</v>
          </cell>
          <cell r="C960" t="str">
            <v>UN</v>
          </cell>
          <cell r="D960">
            <v>5390</v>
          </cell>
        </row>
        <row r="961">
          <cell r="A961">
            <v>961</v>
          </cell>
          <cell r="B961" t="str">
            <v>BOLA PLASTICA   EETRNIT</v>
          </cell>
          <cell r="C961" t="str">
            <v>UN</v>
          </cell>
          <cell r="D961">
            <v>1080</v>
          </cell>
        </row>
        <row r="962">
          <cell r="A962">
            <v>962</v>
          </cell>
          <cell r="B962" t="str">
            <v>CABALLETE ARTIC SUP. C43</v>
          </cell>
          <cell r="C962" t="str">
            <v>UN</v>
          </cell>
          <cell r="D962">
            <v>5041</v>
          </cell>
        </row>
        <row r="963">
          <cell r="A963">
            <v>963</v>
          </cell>
          <cell r="B963" t="str">
            <v>TEJA TRANSP.AJONIT  No.4</v>
          </cell>
          <cell r="C963" t="str">
            <v>UN</v>
          </cell>
          <cell r="D963">
            <v>11600</v>
          </cell>
        </row>
        <row r="964">
          <cell r="A964">
            <v>964</v>
          </cell>
          <cell r="B964" t="str">
            <v>EXTRACTOR REPISA  C/LUZ</v>
          </cell>
          <cell r="C964" t="str">
            <v>UN</v>
          </cell>
          <cell r="D964">
            <v>96280</v>
          </cell>
        </row>
        <row r="965">
          <cell r="A965">
            <v>965</v>
          </cell>
          <cell r="B965" t="str">
            <v>TEJA TRANSP.AJONIT  No.6</v>
          </cell>
          <cell r="C965" t="str">
            <v>UN</v>
          </cell>
          <cell r="D965">
            <v>17700</v>
          </cell>
        </row>
        <row r="966">
          <cell r="A966">
            <v>966</v>
          </cell>
          <cell r="B966" t="str">
            <v>CONEXION ENERGIA      E04</v>
          </cell>
          <cell r="C966" t="str">
            <v>UN</v>
          </cell>
          <cell r="D966">
            <v>64119</v>
          </cell>
        </row>
        <row r="967">
          <cell r="A967">
            <v>967</v>
          </cell>
          <cell r="B967" t="str">
            <v>TEJA TRANSP.AJONIT  No.10</v>
          </cell>
          <cell r="C967" t="str">
            <v>UN</v>
          </cell>
          <cell r="D967">
            <v>31320</v>
          </cell>
        </row>
        <row r="968">
          <cell r="A968">
            <v>968</v>
          </cell>
          <cell r="B968" t="str">
            <v>CONEXION ENERGIA      E05</v>
          </cell>
          <cell r="C968" t="str">
            <v>UN</v>
          </cell>
          <cell r="D968">
            <v>96175</v>
          </cell>
        </row>
        <row r="969">
          <cell r="A969">
            <v>969</v>
          </cell>
          <cell r="B969" t="str">
            <v>TEJA TRANSP.AJOZINC No.7</v>
          </cell>
          <cell r="C969" t="str">
            <v>UN</v>
          </cell>
          <cell r="D969">
            <v>17748</v>
          </cell>
        </row>
        <row r="970">
          <cell r="A970">
            <v>970</v>
          </cell>
          <cell r="B970" t="str">
            <v>TEJA TRANSP.AJOZINC No.8</v>
          </cell>
          <cell r="C970" t="str">
            <v>UN</v>
          </cell>
          <cell r="D970">
            <v>20068</v>
          </cell>
        </row>
        <row r="971">
          <cell r="A971">
            <v>971</v>
          </cell>
          <cell r="B971" t="str">
            <v>TEJA TRANSP.AJOZINC No.10</v>
          </cell>
          <cell r="C971" t="str">
            <v>UN</v>
          </cell>
          <cell r="D971">
            <v>25172</v>
          </cell>
        </row>
        <row r="972">
          <cell r="A972">
            <v>972</v>
          </cell>
          <cell r="B972" t="str">
            <v>TEJA TRANSP.AJOZINC No.12</v>
          </cell>
          <cell r="C972" t="str">
            <v>UN</v>
          </cell>
          <cell r="D972">
            <v>30160</v>
          </cell>
        </row>
        <row r="973">
          <cell r="A973">
            <v>973</v>
          </cell>
          <cell r="B973" t="str">
            <v>TEJA ROLL.AJOZINC CRISTAL</v>
          </cell>
          <cell r="C973" t="str">
            <v>UN</v>
          </cell>
          <cell r="D973">
            <v>621760</v>
          </cell>
        </row>
        <row r="974">
          <cell r="A974">
            <v>974</v>
          </cell>
          <cell r="B974" t="str">
            <v>CONEXION ENERGIA      E06</v>
          </cell>
          <cell r="C974" t="str">
            <v>UN</v>
          </cell>
          <cell r="D974">
            <v>192341</v>
          </cell>
        </row>
        <row r="975">
          <cell r="A975">
            <v>975</v>
          </cell>
          <cell r="B975" t="str">
            <v>CONEXION ENERGIA      E07</v>
          </cell>
          <cell r="C975" t="str">
            <v>UN</v>
          </cell>
          <cell r="D975">
            <v>320588</v>
          </cell>
        </row>
        <row r="976">
          <cell r="A976">
            <v>976</v>
          </cell>
          <cell r="B976" t="str">
            <v>CAJA MEDIDOR DE AGUA</v>
          </cell>
          <cell r="C976" t="str">
            <v>UN</v>
          </cell>
          <cell r="D976">
            <v>22000</v>
          </cell>
        </row>
        <row r="977">
          <cell r="A977">
            <v>977</v>
          </cell>
          <cell r="B977" t="str">
            <v>CONEXION ENERGIA      E08</v>
          </cell>
          <cell r="C977" t="str">
            <v>UN</v>
          </cell>
          <cell r="D977">
            <v>35798</v>
          </cell>
        </row>
        <row r="978">
          <cell r="A978">
            <v>978</v>
          </cell>
          <cell r="B978" t="str">
            <v>COSTO ADIC. IMP.6000 PS01</v>
          </cell>
          <cell r="C978" t="str">
            <v>M3</v>
          </cell>
          <cell r="D978">
            <v>8352</v>
          </cell>
        </row>
        <row r="979">
          <cell r="A979">
            <v>979</v>
          </cell>
          <cell r="B979" t="str">
            <v>CAJA MEDIDOR DE AGUA   01</v>
          </cell>
          <cell r="C979" t="str">
            <v>UN</v>
          </cell>
          <cell r="D979">
            <v>34000</v>
          </cell>
        </row>
        <row r="980">
          <cell r="A980">
            <v>980</v>
          </cell>
          <cell r="B980" t="str">
            <v>CAJA MEDIDOR DE AGUA   02</v>
          </cell>
          <cell r="C980" t="str">
            <v>UN</v>
          </cell>
          <cell r="D980">
            <v>45000</v>
          </cell>
        </row>
        <row r="981">
          <cell r="A981">
            <v>981</v>
          </cell>
          <cell r="B981" t="str">
            <v>TANQUE CON TAPA    500 Lt</v>
          </cell>
          <cell r="C981" t="str">
            <v>UN</v>
          </cell>
          <cell r="D981">
            <v>72036</v>
          </cell>
        </row>
        <row r="982">
          <cell r="A982">
            <v>982</v>
          </cell>
          <cell r="B982" t="str">
            <v>TANQUE CON TAPA    1000Lt</v>
          </cell>
          <cell r="C982" t="str">
            <v>UN</v>
          </cell>
          <cell r="D982">
            <v>129920</v>
          </cell>
        </row>
        <row r="983">
          <cell r="A983">
            <v>983</v>
          </cell>
          <cell r="B983" t="str">
            <v>TANQUE CON TAPA    1500Lt</v>
          </cell>
          <cell r="C983" t="str">
            <v>UN</v>
          </cell>
          <cell r="D983">
            <v>176900</v>
          </cell>
        </row>
        <row r="984">
          <cell r="A984">
            <v>984</v>
          </cell>
          <cell r="B984" t="str">
            <v>TANQUE CON TAPA    255 Lt</v>
          </cell>
          <cell r="C984" t="str">
            <v>UN</v>
          </cell>
          <cell r="D984">
            <v>52548</v>
          </cell>
        </row>
        <row r="985">
          <cell r="A985">
            <v>985</v>
          </cell>
          <cell r="B985" t="str">
            <v>CONEXION ENERGIA      E09</v>
          </cell>
          <cell r="C985" t="str">
            <v>UN</v>
          </cell>
          <cell r="D985">
            <v>71209</v>
          </cell>
        </row>
        <row r="986">
          <cell r="A986">
            <v>986</v>
          </cell>
          <cell r="B986" t="str">
            <v>CONEXION ENERGIA      E10</v>
          </cell>
          <cell r="C986" t="str">
            <v>UN</v>
          </cell>
          <cell r="D986">
            <v>107408</v>
          </cell>
        </row>
        <row r="987">
          <cell r="A987">
            <v>987</v>
          </cell>
          <cell r="B987" t="str">
            <v>CONEXION ENERGIA      E11</v>
          </cell>
          <cell r="C987" t="str">
            <v>UN</v>
          </cell>
          <cell r="D987">
            <v>214820</v>
          </cell>
        </row>
        <row r="988">
          <cell r="A988">
            <v>988</v>
          </cell>
          <cell r="B988" t="str">
            <v>TEJA TIPO ACESCO    No.6</v>
          </cell>
          <cell r="C988" t="str">
            <v>UN</v>
          </cell>
          <cell r="D988">
            <v>73660</v>
          </cell>
        </row>
        <row r="989">
          <cell r="A989">
            <v>989</v>
          </cell>
          <cell r="B989" t="str">
            <v>TEJA TIPO ACESCO    No.8</v>
          </cell>
          <cell r="C989" t="str">
            <v>UN</v>
          </cell>
          <cell r="D989">
            <v>131892</v>
          </cell>
        </row>
        <row r="990">
          <cell r="A990">
            <v>990</v>
          </cell>
          <cell r="B990" t="str">
            <v>REJILLA SUMINISTRO  8"x8"</v>
          </cell>
          <cell r="C990" t="str">
            <v>UN</v>
          </cell>
          <cell r="D990">
            <v>9500</v>
          </cell>
        </row>
        <row r="991">
          <cell r="A991">
            <v>991</v>
          </cell>
          <cell r="B991" t="str">
            <v>TEJA T.ESPAÑOLA 0.70x1.08</v>
          </cell>
          <cell r="C991" t="str">
            <v>UN</v>
          </cell>
          <cell r="D991">
            <v>46363</v>
          </cell>
        </row>
        <row r="992">
          <cell r="A992">
            <v>992</v>
          </cell>
          <cell r="B992" t="str">
            <v>VIDRIO EN LAMINA      3mm</v>
          </cell>
          <cell r="C992" t="str">
            <v>UN</v>
          </cell>
          <cell r="D992">
            <v>23400</v>
          </cell>
        </row>
        <row r="993">
          <cell r="A993">
            <v>993</v>
          </cell>
          <cell r="B993" t="str">
            <v>TEJA T.ESPAÑOLA 1.60x1.08</v>
          </cell>
          <cell r="C993" t="str">
            <v>UN</v>
          </cell>
          <cell r="D993">
            <v>93032</v>
          </cell>
        </row>
        <row r="994">
          <cell r="A994">
            <v>994</v>
          </cell>
          <cell r="B994" t="str">
            <v>SUELO CEMENTO 1:10     01</v>
          </cell>
          <cell r="C994" t="str">
            <v>M3</v>
          </cell>
          <cell r="D994">
            <v>40020</v>
          </cell>
        </row>
        <row r="995">
          <cell r="A995">
            <v>995</v>
          </cell>
          <cell r="B995" t="str">
            <v>TEJA ONDULADA       No.4</v>
          </cell>
          <cell r="C995" t="str">
            <v>UN</v>
          </cell>
          <cell r="D995">
            <v>66004</v>
          </cell>
        </row>
        <row r="996">
          <cell r="A996">
            <v>996</v>
          </cell>
          <cell r="B996" t="str">
            <v>PLANTA ELECTRICA 93.8 KVA</v>
          </cell>
          <cell r="C996" t="str">
            <v>DD</v>
          </cell>
          <cell r="D996">
            <v>34800</v>
          </cell>
        </row>
        <row r="997">
          <cell r="A997">
            <v>997</v>
          </cell>
          <cell r="B997" t="str">
            <v>TEJA ONDULADA       No.5</v>
          </cell>
          <cell r="C997" t="str">
            <v>UN</v>
          </cell>
          <cell r="D997">
            <v>79112</v>
          </cell>
        </row>
        <row r="998">
          <cell r="A998">
            <v>998</v>
          </cell>
          <cell r="B998" t="str">
            <v>CAJA MEDIDOR DE AGUA   03</v>
          </cell>
          <cell r="C998" t="str">
            <v>UN</v>
          </cell>
          <cell r="D998">
            <v>50000</v>
          </cell>
        </row>
        <row r="999">
          <cell r="A999">
            <v>999</v>
          </cell>
          <cell r="B999" t="str">
            <v>TEJA ONDULADA       No.6</v>
          </cell>
          <cell r="C999" t="str">
            <v>UN</v>
          </cell>
          <cell r="D999">
            <v>35693</v>
          </cell>
        </row>
        <row r="1000">
          <cell r="A1000">
            <v>1000</v>
          </cell>
          <cell r="B1000" t="str">
            <v>GASOLINA CORR.  ARMENIA</v>
          </cell>
          <cell r="C1000" t="str">
            <v>GL</v>
          </cell>
          <cell r="D1000">
            <v>1198</v>
          </cell>
        </row>
        <row r="1001">
          <cell r="A1001">
            <v>1001</v>
          </cell>
          <cell r="B1001" t="str">
            <v>TEJA ONDULADA       No.8</v>
          </cell>
          <cell r="C1001" t="str">
            <v>UN</v>
          </cell>
          <cell r="D1001">
            <v>131892</v>
          </cell>
        </row>
        <row r="1002">
          <cell r="A1002">
            <v>1002</v>
          </cell>
          <cell r="B1002" t="str">
            <v>TEJA ONDULADA       No.10</v>
          </cell>
          <cell r="C1002" t="str">
            <v>UN</v>
          </cell>
          <cell r="D1002">
            <v>167620</v>
          </cell>
        </row>
        <row r="1003">
          <cell r="A1003">
            <v>1003</v>
          </cell>
          <cell r="B1003" t="str">
            <v>CONCRETO CORR 1500 PSI 01</v>
          </cell>
          <cell r="C1003" t="str">
            <v>M3</v>
          </cell>
          <cell r="D1003">
            <v>112172</v>
          </cell>
        </row>
        <row r="1004">
          <cell r="A1004">
            <v>1004</v>
          </cell>
          <cell r="B1004" t="str">
            <v>TEJA TRIPLANA       No.5</v>
          </cell>
          <cell r="C1004" t="str">
            <v>UN</v>
          </cell>
          <cell r="D1004">
            <v>79112</v>
          </cell>
        </row>
        <row r="1005">
          <cell r="A1005">
            <v>1005</v>
          </cell>
          <cell r="B1005" t="str">
            <v>CONCRETO CORR 2000 PSI 02</v>
          </cell>
          <cell r="C1005" t="str">
            <v>M3</v>
          </cell>
          <cell r="D1005">
            <v>117276</v>
          </cell>
        </row>
        <row r="1006">
          <cell r="A1006">
            <v>1006</v>
          </cell>
          <cell r="B1006" t="str">
            <v>TEJA TRIPLANA       No.1</v>
          </cell>
          <cell r="C1006" t="str">
            <v>UN</v>
          </cell>
          <cell r="D1006">
            <v>100224</v>
          </cell>
        </row>
        <row r="1007">
          <cell r="A1007">
            <v>1007</v>
          </cell>
          <cell r="B1007" t="str">
            <v>CONCRETO CORR 2500 PSI 01</v>
          </cell>
          <cell r="C1007" t="str">
            <v>M3</v>
          </cell>
          <cell r="D1007">
            <v>124584</v>
          </cell>
        </row>
        <row r="1008">
          <cell r="A1008">
            <v>1008</v>
          </cell>
          <cell r="B1008" t="str">
            <v>TEJA TRIPLANA       No.2</v>
          </cell>
          <cell r="C1008" t="str">
            <v>UN</v>
          </cell>
          <cell r="D1008">
            <v>131892</v>
          </cell>
        </row>
        <row r="1009">
          <cell r="A1009">
            <v>1009</v>
          </cell>
          <cell r="B1009" t="str">
            <v>POSTE CONC.     8m-1050Kg</v>
          </cell>
          <cell r="C1009" t="str">
            <v>UN</v>
          </cell>
          <cell r="D1009">
            <v>172000</v>
          </cell>
        </row>
        <row r="1010">
          <cell r="A1010">
            <v>1010</v>
          </cell>
          <cell r="B1010" t="str">
            <v>CABALLETE ARTIC INF. C43</v>
          </cell>
          <cell r="C1010" t="str">
            <v>UN</v>
          </cell>
          <cell r="D1010">
            <v>5033</v>
          </cell>
        </row>
        <row r="1011">
          <cell r="A1011">
            <v>1011</v>
          </cell>
          <cell r="B1011" t="str">
            <v>LAM.ICOPOR 1.20x2.40 10mm</v>
          </cell>
          <cell r="C1011" t="str">
            <v>UN</v>
          </cell>
          <cell r="D1011">
            <v>2506</v>
          </cell>
        </row>
        <row r="1012">
          <cell r="A1012">
            <v>1012</v>
          </cell>
          <cell r="B1012" t="str">
            <v>CAB. ONDULADO   0.93x0.50</v>
          </cell>
          <cell r="C1012" t="str">
            <v>UN</v>
          </cell>
          <cell r="D1012">
            <v>26680</v>
          </cell>
        </row>
        <row r="1013">
          <cell r="A1013">
            <v>1013</v>
          </cell>
          <cell r="B1013" t="str">
            <v>CONEXION ENERGIA      E12</v>
          </cell>
          <cell r="C1013" t="str">
            <v>UN</v>
          </cell>
          <cell r="D1013">
            <v>358033</v>
          </cell>
        </row>
        <row r="1014">
          <cell r="A1014">
            <v>1014</v>
          </cell>
          <cell r="B1014" t="str">
            <v>TEJA TRIPLANA XL    No.1</v>
          </cell>
          <cell r="C1014" t="str">
            <v>UN</v>
          </cell>
          <cell r="D1014">
            <v>99760</v>
          </cell>
        </row>
        <row r="1015">
          <cell r="A1015">
            <v>1015</v>
          </cell>
          <cell r="B1015" t="str">
            <v>POSTE CONC.      9m-510Kg</v>
          </cell>
          <cell r="C1015" t="str">
            <v>UN</v>
          </cell>
          <cell r="D1015">
            <v>130000</v>
          </cell>
        </row>
        <row r="1016">
          <cell r="A1016">
            <v>1016</v>
          </cell>
          <cell r="B1016" t="str">
            <v>TEJA TRIPLANA XL    No.3</v>
          </cell>
          <cell r="C1016" t="str">
            <v>UN</v>
          </cell>
          <cell r="D1016">
            <v>232580</v>
          </cell>
        </row>
        <row r="1017">
          <cell r="A1017">
            <v>1017</v>
          </cell>
          <cell r="B1017" t="str">
            <v>CONCRETO CORR 3000 PSI 01</v>
          </cell>
          <cell r="C1017" t="str">
            <v>M3</v>
          </cell>
          <cell r="D1017">
            <v>132008</v>
          </cell>
        </row>
        <row r="1018">
          <cell r="A1018">
            <v>1018</v>
          </cell>
          <cell r="B1018" t="str">
            <v>CANALETA 90   3.15 x 1.00</v>
          </cell>
          <cell r="C1018" t="str">
            <v>UN</v>
          </cell>
          <cell r="D1018">
            <v>78184</v>
          </cell>
        </row>
        <row r="1019">
          <cell r="A1019">
            <v>1019</v>
          </cell>
          <cell r="B1019" t="str">
            <v>CANALETA 90-2   2.40x1.00</v>
          </cell>
          <cell r="C1019" t="str">
            <v>UN</v>
          </cell>
          <cell r="D1019">
            <v>131892</v>
          </cell>
        </row>
        <row r="1020">
          <cell r="A1020">
            <v>1020</v>
          </cell>
          <cell r="B1020" t="str">
            <v>CANALETA 90-3   2.92x1.00</v>
          </cell>
          <cell r="C1020" t="str">
            <v>UN</v>
          </cell>
          <cell r="D1020">
            <v>188964</v>
          </cell>
        </row>
        <row r="1021">
          <cell r="A1021">
            <v>1021</v>
          </cell>
          <cell r="B1021" t="str">
            <v>CANALETA ACESCO 2.92x0.94</v>
          </cell>
          <cell r="C1021" t="str">
            <v>UN</v>
          </cell>
          <cell r="D1021">
            <v>188964</v>
          </cell>
        </row>
        <row r="1022">
          <cell r="A1022">
            <v>1022</v>
          </cell>
          <cell r="B1022" t="str">
            <v>SUPERCANALETA      COL.90</v>
          </cell>
          <cell r="C1022" t="str">
            <v>UN</v>
          </cell>
          <cell r="D1022">
            <v>131892</v>
          </cell>
        </row>
        <row r="1023">
          <cell r="A1023">
            <v>1023</v>
          </cell>
          <cell r="B1023" t="str">
            <v>HIERRO 1/4</v>
          </cell>
          <cell r="C1023" t="str">
            <v>KG</v>
          </cell>
          <cell r="D1023">
            <v>600</v>
          </cell>
        </row>
        <row r="1024">
          <cell r="A1024">
            <v>1024</v>
          </cell>
          <cell r="B1024" t="str">
            <v>DOMO CIRCULAR   Diam.1.10</v>
          </cell>
          <cell r="C1024" t="str">
            <v>UN</v>
          </cell>
          <cell r="D1024">
            <v>66004</v>
          </cell>
        </row>
        <row r="1025">
          <cell r="A1025">
            <v>1025</v>
          </cell>
          <cell r="B1025" t="str">
            <v>DOMO CIRCULAR   Diam.1.40</v>
          </cell>
          <cell r="C1025" t="str">
            <v>UN</v>
          </cell>
          <cell r="D1025">
            <v>116232</v>
          </cell>
        </row>
        <row r="1026">
          <cell r="A1026">
            <v>1026</v>
          </cell>
          <cell r="B1026" t="str">
            <v>DOMO CUAD.BURB.  0.5 x0.5</v>
          </cell>
          <cell r="C1026" t="str">
            <v>UN</v>
          </cell>
          <cell r="D1026">
            <v>18792</v>
          </cell>
        </row>
        <row r="1027">
          <cell r="A1027">
            <v>1027</v>
          </cell>
          <cell r="B1027" t="str">
            <v>DOMO CUAD.BURB. 0.65x0.65</v>
          </cell>
          <cell r="C1027" t="str">
            <v>UN</v>
          </cell>
          <cell r="D1027">
            <v>29116</v>
          </cell>
        </row>
        <row r="1028">
          <cell r="A1028">
            <v>1028</v>
          </cell>
          <cell r="B1028" t="str">
            <v>DOMO CUAD.BURBUJA 0.8x0.8</v>
          </cell>
          <cell r="C1028" t="str">
            <v>UN</v>
          </cell>
          <cell r="D1028">
            <v>36540</v>
          </cell>
        </row>
        <row r="1029">
          <cell r="A1029">
            <v>1029</v>
          </cell>
          <cell r="B1029" t="str">
            <v>LACA AEROSOL x 160Z</v>
          </cell>
          <cell r="C1029" t="str">
            <v>UN</v>
          </cell>
          <cell r="D1029">
            <v>3870</v>
          </cell>
        </row>
        <row r="1030">
          <cell r="A1030">
            <v>1030</v>
          </cell>
          <cell r="B1030" t="str">
            <v>VARILLA 10.5 m.m LISO</v>
          </cell>
          <cell r="C1030" t="str">
            <v>KG</v>
          </cell>
          <cell r="D1030">
            <v>567</v>
          </cell>
        </row>
        <row r="1031">
          <cell r="A1031">
            <v>1031</v>
          </cell>
          <cell r="B1031" t="str">
            <v>BOVEDA CRISTACRYL   No.1</v>
          </cell>
          <cell r="C1031" t="str">
            <v>UN</v>
          </cell>
          <cell r="D1031">
            <v>118088</v>
          </cell>
        </row>
        <row r="1032">
          <cell r="A1032">
            <v>1032</v>
          </cell>
          <cell r="B1032" t="str">
            <v>TABLONES P/ANDAMIO</v>
          </cell>
          <cell r="C1032" t="str">
            <v>DD</v>
          </cell>
          <cell r="D1032">
            <v>819</v>
          </cell>
        </row>
        <row r="1033">
          <cell r="A1033">
            <v>1033</v>
          </cell>
          <cell r="B1033" t="str">
            <v>BOVEDA CRISTACRYL   No.3</v>
          </cell>
          <cell r="C1033" t="str">
            <v>UN</v>
          </cell>
          <cell r="D1033">
            <v>201492</v>
          </cell>
        </row>
        <row r="1034">
          <cell r="A1034">
            <v>1034</v>
          </cell>
          <cell r="B1034" t="str">
            <v>BOVEDA CRISTACRYL   No.4</v>
          </cell>
          <cell r="C1034" t="str">
            <v>UN</v>
          </cell>
          <cell r="D1034">
            <v>305312</v>
          </cell>
        </row>
        <row r="1035">
          <cell r="A1035">
            <v>1035</v>
          </cell>
          <cell r="B1035" t="str">
            <v>REVISION ENERGIA      E-1</v>
          </cell>
          <cell r="C1035" t="str">
            <v>UN</v>
          </cell>
          <cell r="D1035">
            <v>4285</v>
          </cell>
        </row>
        <row r="1036">
          <cell r="A1036">
            <v>1036</v>
          </cell>
          <cell r="B1036" t="str">
            <v>POSTE CONC.     10m-510Kg</v>
          </cell>
          <cell r="C1036" t="str">
            <v>UN</v>
          </cell>
          <cell r="D1036">
            <v>152000</v>
          </cell>
        </row>
        <row r="1037">
          <cell r="A1037">
            <v>1037</v>
          </cell>
          <cell r="B1037" t="str">
            <v>TIMPANO CRISTACRYL  No.3</v>
          </cell>
          <cell r="C1037" t="str">
            <v>UN</v>
          </cell>
          <cell r="D1037">
            <v>150800</v>
          </cell>
        </row>
        <row r="1038">
          <cell r="A1038">
            <v>1038</v>
          </cell>
          <cell r="B1038" t="str">
            <v>TIMPANO CRISTACRYL  No.4</v>
          </cell>
          <cell r="C1038" t="str">
            <v>UN</v>
          </cell>
          <cell r="D1038">
            <v>244064</v>
          </cell>
        </row>
        <row r="1039">
          <cell r="A1039">
            <v>1039</v>
          </cell>
          <cell r="B1039" t="str">
            <v>CUPULA CRISTACRYL   No.1</v>
          </cell>
          <cell r="C1039" t="str">
            <v>UN</v>
          </cell>
          <cell r="D1039">
            <v>116232</v>
          </cell>
        </row>
        <row r="1040">
          <cell r="A1040">
            <v>1040</v>
          </cell>
          <cell r="B1040" t="str">
            <v>POSTE CONC.     10m-750Kg</v>
          </cell>
          <cell r="C1040" t="str">
            <v>UN</v>
          </cell>
          <cell r="D1040">
            <v>165000</v>
          </cell>
        </row>
        <row r="1041">
          <cell r="A1041">
            <v>1041</v>
          </cell>
          <cell r="B1041" t="str">
            <v>CUPULA CRISTACRYL   No.3</v>
          </cell>
          <cell r="C1041" t="str">
            <v>UN</v>
          </cell>
          <cell r="D1041">
            <v>209380</v>
          </cell>
        </row>
        <row r="1042">
          <cell r="A1042">
            <v>1042</v>
          </cell>
          <cell r="B1042" t="str">
            <v>CUPULA CRISTACRYL   No.4</v>
          </cell>
          <cell r="C1042" t="str">
            <v>UN</v>
          </cell>
          <cell r="D1042">
            <v>244064</v>
          </cell>
        </row>
        <row r="1043">
          <cell r="A1043">
            <v>1043</v>
          </cell>
          <cell r="B1043" t="str">
            <v>VARILLA 12 m.m   LISO</v>
          </cell>
          <cell r="C1043" t="str">
            <v>KG</v>
          </cell>
          <cell r="D1043">
            <v>567</v>
          </cell>
        </row>
        <row r="1044">
          <cell r="A1044">
            <v>1044</v>
          </cell>
          <cell r="B1044" t="str">
            <v>CONCRETO CORR 3500 PSI 01</v>
          </cell>
          <cell r="C1044" t="str">
            <v>M3</v>
          </cell>
          <cell r="D1044">
            <v>141868</v>
          </cell>
        </row>
        <row r="1045">
          <cell r="A1045">
            <v>1045</v>
          </cell>
          <cell r="B1045" t="str">
            <v>TIMPANO CUPULA      No.2</v>
          </cell>
          <cell r="C1045" t="str">
            <v>UN</v>
          </cell>
          <cell r="D1045">
            <v>88740</v>
          </cell>
        </row>
        <row r="1046">
          <cell r="A1046">
            <v>1046</v>
          </cell>
          <cell r="B1046" t="str">
            <v>TIMPANO CUPULA      No.3</v>
          </cell>
          <cell r="C1046" t="str">
            <v>UN</v>
          </cell>
          <cell r="D1046">
            <v>150800</v>
          </cell>
        </row>
        <row r="1047">
          <cell r="A1047">
            <v>1047</v>
          </cell>
          <cell r="B1047" t="str">
            <v>LAMINA LISA  Esp.   2 mm</v>
          </cell>
          <cell r="C1047" t="str">
            <v>UN</v>
          </cell>
          <cell r="D1047">
            <v>57072</v>
          </cell>
        </row>
        <row r="1048">
          <cell r="A1048">
            <v>1048</v>
          </cell>
          <cell r="B1048" t="str">
            <v>LAMINA LISA  Esp.   3 mm</v>
          </cell>
          <cell r="C1048" t="str">
            <v>UN</v>
          </cell>
          <cell r="D1048">
            <v>74356</v>
          </cell>
        </row>
        <row r="1049">
          <cell r="A1049">
            <v>1049</v>
          </cell>
          <cell r="B1049" t="str">
            <v>LAMINA LISA  Esp.   4 mm</v>
          </cell>
          <cell r="C1049" t="str">
            <v>UN</v>
          </cell>
          <cell r="D1049">
            <v>98484</v>
          </cell>
        </row>
        <row r="1050">
          <cell r="A1050">
            <v>1050</v>
          </cell>
          <cell r="B1050" t="str">
            <v>LAMINA LISA  Esp.   5 mm</v>
          </cell>
          <cell r="C1050" t="str">
            <v>UN</v>
          </cell>
          <cell r="D1050">
            <v>117392</v>
          </cell>
        </row>
        <row r="1051">
          <cell r="A1051">
            <v>1051</v>
          </cell>
          <cell r="B1051" t="str">
            <v>LAMINA LISA  Esp.   8 mm</v>
          </cell>
          <cell r="C1051" t="str">
            <v>UN</v>
          </cell>
          <cell r="D1051">
            <v>186876</v>
          </cell>
        </row>
        <row r="1052">
          <cell r="A1052">
            <v>1052</v>
          </cell>
          <cell r="B1052" t="str">
            <v>LAMINA LISA  Esp.  10 mm</v>
          </cell>
          <cell r="C1052" t="str">
            <v>UN</v>
          </cell>
          <cell r="D1052">
            <v>259840</v>
          </cell>
        </row>
        <row r="1053">
          <cell r="A1053">
            <v>1053</v>
          </cell>
          <cell r="B1053" t="str">
            <v>CONCRETO CORR 4000 PSI 01</v>
          </cell>
          <cell r="C1053" t="str">
            <v>M3</v>
          </cell>
          <cell r="D1053">
            <v>156020</v>
          </cell>
        </row>
        <row r="1054">
          <cell r="A1054">
            <v>1054</v>
          </cell>
          <cell r="B1054" t="str">
            <v>POSTE CONC.     12m-510Kg</v>
          </cell>
          <cell r="C1054" t="str">
            <v>UN</v>
          </cell>
          <cell r="D1054">
            <v>241000</v>
          </cell>
        </row>
        <row r="1055">
          <cell r="A1055">
            <v>1055</v>
          </cell>
          <cell r="B1055" t="str">
            <v>POSTE CONC.     12m-750Kg</v>
          </cell>
          <cell r="C1055" t="str">
            <v>UN</v>
          </cell>
          <cell r="D1055">
            <v>264000</v>
          </cell>
        </row>
        <row r="1056">
          <cell r="A1056">
            <v>1056</v>
          </cell>
          <cell r="B1056" t="str">
            <v>POSTE CONC.    12m-1050Kg</v>
          </cell>
          <cell r="C1056" t="str">
            <v>UN</v>
          </cell>
          <cell r="D1056">
            <v>241000</v>
          </cell>
        </row>
        <row r="1057">
          <cell r="A1057">
            <v>1057</v>
          </cell>
          <cell r="B1057" t="str">
            <v>POSTE CONC.    14m- 750Kg</v>
          </cell>
          <cell r="C1057" t="str">
            <v>UN</v>
          </cell>
          <cell r="D1057">
            <v>390000</v>
          </cell>
        </row>
        <row r="1058">
          <cell r="A1058">
            <v>1058</v>
          </cell>
          <cell r="B1058" t="str">
            <v>POSTE CONC.    14m-1050Kg</v>
          </cell>
          <cell r="C1058" t="str">
            <v>UN</v>
          </cell>
          <cell r="D1058">
            <v>445000</v>
          </cell>
        </row>
        <row r="1059">
          <cell r="A1059">
            <v>1059</v>
          </cell>
          <cell r="B1059" t="str">
            <v>LAMINA LISA  Esp. 2.4 mm</v>
          </cell>
          <cell r="C1059" t="str">
            <v>UN</v>
          </cell>
          <cell r="D1059">
            <v>90248</v>
          </cell>
        </row>
        <row r="1060">
          <cell r="A1060">
            <v>1060</v>
          </cell>
          <cell r="B1060" t="str">
            <v>LAMINA LISA  Esp.   3 m01</v>
          </cell>
          <cell r="C1060" t="str">
            <v>UN</v>
          </cell>
          <cell r="D1060">
            <v>104748</v>
          </cell>
        </row>
        <row r="1061">
          <cell r="A1061">
            <v>1061</v>
          </cell>
          <cell r="B1061" t="str">
            <v>LAMINA LISA  Esp.   4 m01</v>
          </cell>
          <cell r="C1061" t="str">
            <v>UN</v>
          </cell>
          <cell r="D1061">
            <v>138736</v>
          </cell>
        </row>
        <row r="1062">
          <cell r="A1062">
            <v>1062</v>
          </cell>
          <cell r="B1062" t="str">
            <v>LAMINA LISA  Esp.   5 m01</v>
          </cell>
          <cell r="C1062" t="str">
            <v>UN</v>
          </cell>
          <cell r="D1062">
            <v>165880</v>
          </cell>
        </row>
        <row r="1063">
          <cell r="A1063">
            <v>1063</v>
          </cell>
          <cell r="B1063" t="str">
            <v>LAMINA LISA  Esp.  20 mm</v>
          </cell>
          <cell r="C1063" t="str">
            <v>UN</v>
          </cell>
          <cell r="D1063">
            <v>916516</v>
          </cell>
        </row>
        <row r="1064">
          <cell r="A1064">
            <v>1064</v>
          </cell>
          <cell r="B1064" t="str">
            <v>GASOLINA EXTRA  ARMENIA</v>
          </cell>
          <cell r="C1064" t="str">
            <v>GL</v>
          </cell>
          <cell r="D1064">
            <v>1860</v>
          </cell>
        </row>
        <row r="1065">
          <cell r="A1065">
            <v>1065</v>
          </cell>
          <cell r="B1065" t="str">
            <v>POSTE CONC.     8m-510 Kg</v>
          </cell>
          <cell r="C1065" t="str">
            <v>UN</v>
          </cell>
          <cell r="D1065">
            <v>105000</v>
          </cell>
        </row>
        <row r="1066">
          <cell r="A1066">
            <v>1066</v>
          </cell>
          <cell r="B1066" t="str">
            <v>CONCRETO CORR 4500 PSI 01</v>
          </cell>
          <cell r="C1066" t="str">
            <v>M3</v>
          </cell>
          <cell r="D1066">
            <v>168664</v>
          </cell>
        </row>
        <row r="1067">
          <cell r="A1067">
            <v>1067</v>
          </cell>
          <cell r="B1067" t="str">
            <v>POSTE CONC.    12m-510 Kg</v>
          </cell>
          <cell r="C1067" t="str">
            <v>UN</v>
          </cell>
          <cell r="D1067">
            <v>324500</v>
          </cell>
        </row>
        <row r="1068">
          <cell r="A1068">
            <v>1068</v>
          </cell>
          <cell r="B1068" t="str">
            <v>POSTE CONC.    14m-750 Kg</v>
          </cell>
          <cell r="C1068" t="str">
            <v>UN</v>
          </cell>
          <cell r="D1068">
            <v>390000</v>
          </cell>
        </row>
        <row r="1069">
          <cell r="A1069">
            <v>1069</v>
          </cell>
          <cell r="B1069" t="str">
            <v>VIDRIO ESMERILADO     3mm</v>
          </cell>
          <cell r="C1069" t="str">
            <v>M2</v>
          </cell>
          <cell r="D1069">
            <v>31000</v>
          </cell>
        </row>
        <row r="1070">
          <cell r="A1070">
            <v>1070</v>
          </cell>
          <cell r="B1070" t="str">
            <v>VIDRIO ESMERILADO     4mm</v>
          </cell>
          <cell r="C1070" t="str">
            <v>M2</v>
          </cell>
          <cell r="D1070">
            <v>33000</v>
          </cell>
        </row>
        <row r="1071">
          <cell r="A1071">
            <v>1071</v>
          </cell>
          <cell r="B1071" t="str">
            <v>VIDRIO ESMERILADO     5mm</v>
          </cell>
          <cell r="C1071" t="str">
            <v>M2</v>
          </cell>
          <cell r="D1071">
            <v>35500</v>
          </cell>
        </row>
        <row r="1072">
          <cell r="A1072">
            <v>1072</v>
          </cell>
          <cell r="B1072" t="str">
            <v>VIDRIO ESMERILADO     6mm</v>
          </cell>
          <cell r="C1072" t="str">
            <v>M2</v>
          </cell>
          <cell r="D1072">
            <v>39000</v>
          </cell>
        </row>
        <row r="1073">
          <cell r="A1073">
            <v>1073</v>
          </cell>
          <cell r="B1073" t="str">
            <v>CONCRETO CORR 5000 PSI 01</v>
          </cell>
          <cell r="C1073" t="str">
            <v>M3</v>
          </cell>
          <cell r="D1073">
            <v>178060</v>
          </cell>
        </row>
        <row r="1074">
          <cell r="A1074">
            <v>1074</v>
          </cell>
          <cell r="B1074" t="str">
            <v>ESTUCO VENECIANO</v>
          </cell>
          <cell r="C1074" t="str">
            <v>M2</v>
          </cell>
          <cell r="D1074">
            <v>13500</v>
          </cell>
        </row>
        <row r="1075">
          <cell r="A1075">
            <v>1075</v>
          </cell>
          <cell r="B1075" t="str">
            <v>LAMINA ANTIBALA Esp.20mm</v>
          </cell>
          <cell r="C1075" t="str">
            <v>UN</v>
          </cell>
          <cell r="D1075">
            <v>516896</v>
          </cell>
        </row>
        <row r="1076">
          <cell r="A1076">
            <v>1076</v>
          </cell>
          <cell r="B1076" t="str">
            <v>LAMINA ANTIBALA Esp.30mm</v>
          </cell>
          <cell r="C1076" t="str">
            <v>UN</v>
          </cell>
          <cell r="D1076">
            <v>860836</v>
          </cell>
        </row>
        <row r="1077">
          <cell r="A1077">
            <v>1077</v>
          </cell>
          <cell r="B1077" t="str">
            <v>LAMINA ANTIBALA Esp.40mm</v>
          </cell>
          <cell r="C1077" t="str">
            <v>UN</v>
          </cell>
          <cell r="D1077">
            <v>1224728</v>
          </cell>
        </row>
        <row r="1078">
          <cell r="A1078">
            <v>1078</v>
          </cell>
          <cell r="B1078" t="str">
            <v>REFLECTOR SODIO 250 W</v>
          </cell>
          <cell r="C1078" t="str">
            <v>UN</v>
          </cell>
          <cell r="D1078">
            <v>230000</v>
          </cell>
        </row>
        <row r="1079">
          <cell r="A1079">
            <v>1079</v>
          </cell>
          <cell r="B1079" t="str">
            <v>REFLECTOR SODIO 400 W</v>
          </cell>
          <cell r="C1079" t="str">
            <v>UN</v>
          </cell>
          <cell r="D1079">
            <v>245000</v>
          </cell>
        </row>
        <row r="1080">
          <cell r="A1080">
            <v>1080</v>
          </cell>
          <cell r="B1080" t="str">
            <v>LAMINA CORRUG.  Esp. 3mm</v>
          </cell>
          <cell r="C1080" t="str">
            <v>UN</v>
          </cell>
          <cell r="D1080">
            <v>74356</v>
          </cell>
        </row>
        <row r="1081">
          <cell r="A1081">
            <v>1081</v>
          </cell>
          <cell r="B1081" t="str">
            <v>LAMINA CORRUG.  Esp. 5mm</v>
          </cell>
          <cell r="C1081" t="str">
            <v>UN</v>
          </cell>
          <cell r="D1081">
            <v>117276</v>
          </cell>
        </row>
        <row r="1082">
          <cell r="A1082">
            <v>1082</v>
          </cell>
          <cell r="B1082" t="str">
            <v>C.RASO DRY-WALL PLANO</v>
          </cell>
          <cell r="C1082" t="str">
            <v>M2</v>
          </cell>
          <cell r="D1082">
            <v>7785</v>
          </cell>
        </row>
        <row r="1083">
          <cell r="A1083">
            <v>1083</v>
          </cell>
          <cell r="B1083" t="str">
            <v>LAMINA ESPEJO   Esp. 7mm</v>
          </cell>
          <cell r="C1083" t="str">
            <v>UN</v>
          </cell>
          <cell r="D1083">
            <v>228520</v>
          </cell>
        </row>
        <row r="1084">
          <cell r="A1084">
            <v>1084</v>
          </cell>
          <cell r="B1084" t="str">
            <v>C.RASO DRY-WALL BOVEDA</v>
          </cell>
          <cell r="C1084" t="str">
            <v>M2</v>
          </cell>
          <cell r="D1084">
            <v>9701</v>
          </cell>
        </row>
        <row r="1085">
          <cell r="A1085">
            <v>1085</v>
          </cell>
          <cell r="B1085" t="str">
            <v>PARED EN DRY-WALL E=10 CM</v>
          </cell>
          <cell r="C1085" t="str">
            <v>M2</v>
          </cell>
          <cell r="D1085">
            <v>16734</v>
          </cell>
        </row>
        <row r="1086">
          <cell r="A1086">
            <v>1086</v>
          </cell>
          <cell r="B1086" t="str">
            <v>PARED EN DRY-WALL E=12 CM</v>
          </cell>
          <cell r="C1086" t="str">
            <v>M2</v>
          </cell>
          <cell r="D1086">
            <v>17343</v>
          </cell>
        </row>
        <row r="1087">
          <cell r="A1087">
            <v>1087</v>
          </cell>
          <cell r="B1087" t="str">
            <v>BLOQUE CONCRETO No.4</v>
          </cell>
          <cell r="C1087" t="str">
            <v>UN</v>
          </cell>
          <cell r="D1087">
            <v>592</v>
          </cell>
        </row>
        <row r="1088">
          <cell r="A1088">
            <v>1088</v>
          </cell>
          <cell r="B1088" t="str">
            <v>BLOQUE CONCRETO No.6</v>
          </cell>
          <cell r="C1088" t="str">
            <v>UN</v>
          </cell>
          <cell r="D1088">
            <v>901</v>
          </cell>
        </row>
        <row r="1089">
          <cell r="A1089">
            <v>1089</v>
          </cell>
          <cell r="B1089" t="str">
            <v>TEJA ONDULADA   No.4  2mm</v>
          </cell>
          <cell r="C1089" t="str">
            <v>UN</v>
          </cell>
          <cell r="D1089">
            <v>48836</v>
          </cell>
        </row>
        <row r="1090">
          <cell r="A1090">
            <v>1090</v>
          </cell>
          <cell r="B1090" t="str">
            <v>TEJA ONDULADA   No.4  3mm</v>
          </cell>
          <cell r="C1090" t="str">
            <v>UN</v>
          </cell>
          <cell r="D1090">
            <v>67280</v>
          </cell>
        </row>
        <row r="1091">
          <cell r="A1091">
            <v>1091</v>
          </cell>
          <cell r="B1091" t="str">
            <v>TEJA ONDULADA   No.5  2mm</v>
          </cell>
          <cell r="C1091" t="str">
            <v>UN</v>
          </cell>
          <cell r="D1091">
            <v>60436</v>
          </cell>
        </row>
        <row r="1092">
          <cell r="A1092">
            <v>1092</v>
          </cell>
          <cell r="B1092" t="str">
            <v>TEJA ONDULADA   No.5  3mm</v>
          </cell>
          <cell r="C1092" t="str">
            <v>UN</v>
          </cell>
          <cell r="D1092">
            <v>79808</v>
          </cell>
        </row>
        <row r="1093">
          <cell r="A1093">
            <v>1093</v>
          </cell>
          <cell r="B1093" t="str">
            <v>TEJA ONDULADA   No.6  2mm</v>
          </cell>
          <cell r="C1093" t="str">
            <v>UN</v>
          </cell>
          <cell r="D1093">
            <v>71920</v>
          </cell>
        </row>
        <row r="1094">
          <cell r="A1094">
            <v>1094</v>
          </cell>
          <cell r="B1094" t="str">
            <v>TEJA ONDULADA   No.6  3mm</v>
          </cell>
          <cell r="C1094" t="str">
            <v>UN</v>
          </cell>
          <cell r="D1094">
            <v>94192</v>
          </cell>
        </row>
        <row r="1095">
          <cell r="A1095">
            <v>1095</v>
          </cell>
          <cell r="B1095" t="str">
            <v>TEJA ONDULADA   No.8  2mm</v>
          </cell>
          <cell r="C1095" t="str">
            <v>UN</v>
          </cell>
          <cell r="D1095">
            <v>97440</v>
          </cell>
        </row>
        <row r="1096">
          <cell r="A1096">
            <v>1096</v>
          </cell>
          <cell r="B1096" t="str">
            <v>TEJA ONDULADA   No.8  3mm</v>
          </cell>
          <cell r="C1096" t="str">
            <v>UN</v>
          </cell>
          <cell r="D1096">
            <v>132588</v>
          </cell>
        </row>
        <row r="1097">
          <cell r="A1097">
            <v>1097</v>
          </cell>
          <cell r="B1097" t="str">
            <v>TEJA T.ESPAÑOLA No.2  3mm</v>
          </cell>
          <cell r="C1097" t="str">
            <v>UN</v>
          </cell>
          <cell r="D1097">
            <v>94192</v>
          </cell>
        </row>
        <row r="1098">
          <cell r="A1098">
            <v>1098</v>
          </cell>
          <cell r="B1098" t="str">
            <v>CAB.ONDULADO  PLAST   2MM</v>
          </cell>
          <cell r="C1098" t="str">
            <v>UN</v>
          </cell>
          <cell r="D1098">
            <v>26680</v>
          </cell>
        </row>
        <row r="1099">
          <cell r="A1099">
            <v>1099</v>
          </cell>
          <cell r="B1099" t="str">
            <v>TEJA TRAPEZOIDAL No.1 2mm</v>
          </cell>
          <cell r="C1099" t="str">
            <v>UN</v>
          </cell>
          <cell r="D1099">
            <v>71920</v>
          </cell>
        </row>
        <row r="1100">
          <cell r="A1100">
            <v>1100</v>
          </cell>
          <cell r="B1100" t="str">
            <v>TEJA TRAPEZOIDAL No.2 2mm</v>
          </cell>
          <cell r="C1100" t="str">
            <v>UN</v>
          </cell>
          <cell r="D1100">
            <v>97440</v>
          </cell>
        </row>
        <row r="1101">
          <cell r="A1101">
            <v>1101</v>
          </cell>
          <cell r="B1101" t="str">
            <v>TEJA TRAPEZOIDAL No.3 3mm</v>
          </cell>
          <cell r="C1101" t="str">
            <v>UN</v>
          </cell>
          <cell r="D1101">
            <v>191284</v>
          </cell>
        </row>
        <row r="1102">
          <cell r="A1102">
            <v>1102</v>
          </cell>
          <cell r="B1102" t="str">
            <v>TEJA TRAPEZOIDAL XL   3mm</v>
          </cell>
          <cell r="C1102" t="str">
            <v>UN</v>
          </cell>
          <cell r="D1102">
            <v>234552</v>
          </cell>
        </row>
        <row r="1103">
          <cell r="A1103">
            <v>1103</v>
          </cell>
          <cell r="B1103" t="str">
            <v>CAB. TRAPEZOIDAL      2MM</v>
          </cell>
          <cell r="C1103" t="str">
            <v>UN</v>
          </cell>
          <cell r="D1103">
            <v>26680</v>
          </cell>
        </row>
        <row r="1104">
          <cell r="A1104">
            <v>1104</v>
          </cell>
          <cell r="B1104" t="str">
            <v>CANALETA 90   l=2.40  3mm</v>
          </cell>
          <cell r="C1104" t="str">
            <v>UN</v>
          </cell>
          <cell r="D1104">
            <v>113680</v>
          </cell>
        </row>
        <row r="1105">
          <cell r="A1105">
            <v>1105</v>
          </cell>
          <cell r="B1105" t="str">
            <v>CANALETA 43   l=2.40  3mm</v>
          </cell>
          <cell r="C1105" t="str">
            <v>UN</v>
          </cell>
          <cell r="D1105">
            <v>78184</v>
          </cell>
        </row>
        <row r="1106">
          <cell r="A1106">
            <v>1106</v>
          </cell>
          <cell r="B1106" t="str">
            <v>DOMO BURBUJA    0.65x0.65</v>
          </cell>
          <cell r="C1106" t="str">
            <v>UN</v>
          </cell>
          <cell r="D1106">
            <v>29116</v>
          </cell>
        </row>
        <row r="1107">
          <cell r="A1107">
            <v>1107</v>
          </cell>
          <cell r="B1107" t="str">
            <v>DOMO BURBUJA    0.80x0.80</v>
          </cell>
          <cell r="C1107" t="str">
            <v>UN</v>
          </cell>
          <cell r="D1107">
            <v>36540</v>
          </cell>
        </row>
        <row r="1108">
          <cell r="A1108">
            <v>1108</v>
          </cell>
          <cell r="B1108" t="str">
            <v>DOMO BURBUJA    1.10x1.10</v>
          </cell>
          <cell r="C1108" t="str">
            <v>UN</v>
          </cell>
          <cell r="D1108">
            <v>66004</v>
          </cell>
        </row>
        <row r="1109">
          <cell r="A1109">
            <v>1109</v>
          </cell>
          <cell r="B1109" t="str">
            <v>CONCRETO CORR 6000 PSI 01</v>
          </cell>
          <cell r="C1109" t="str">
            <v>M3</v>
          </cell>
          <cell r="D1109">
            <v>220400</v>
          </cell>
        </row>
        <row r="1110">
          <cell r="A1110">
            <v>1110</v>
          </cell>
          <cell r="B1110" t="str">
            <v>DOMO CIRCULAR   Diam.0.80</v>
          </cell>
          <cell r="C1110" t="str">
            <v>UN</v>
          </cell>
          <cell r="D1110">
            <v>36540</v>
          </cell>
        </row>
        <row r="1111">
          <cell r="A1111">
            <v>1111</v>
          </cell>
          <cell r="B1111" t="str">
            <v>DOMO CIRCULAR   Diam.1.80</v>
          </cell>
          <cell r="C1111" t="str">
            <v>UN</v>
          </cell>
          <cell r="D1111">
            <v>66004</v>
          </cell>
        </row>
        <row r="1112">
          <cell r="A1112">
            <v>1112</v>
          </cell>
          <cell r="B1112" t="str">
            <v>DOMO P.DIAMANTE 0.90x0.90</v>
          </cell>
          <cell r="C1112" t="str">
            <v>UN</v>
          </cell>
          <cell r="D1112">
            <v>58464</v>
          </cell>
        </row>
        <row r="1113">
          <cell r="A1113">
            <v>1113</v>
          </cell>
          <cell r="B1113" t="str">
            <v>DOMO P.DIAMANTE 1.40x1.40</v>
          </cell>
          <cell r="C1113" t="str">
            <v>UN</v>
          </cell>
          <cell r="D1113">
            <v>116232</v>
          </cell>
        </row>
        <row r="1114">
          <cell r="A1114">
            <v>1114</v>
          </cell>
          <cell r="B1114" t="str">
            <v>LAMINA ACRILICA LISA 2 mm</v>
          </cell>
          <cell r="C1114" t="str">
            <v>UN</v>
          </cell>
          <cell r="D1114">
            <v>64496</v>
          </cell>
        </row>
        <row r="1115">
          <cell r="A1115">
            <v>1115</v>
          </cell>
          <cell r="B1115" t="str">
            <v>LAMINA ACRILICA LISA 3 mm</v>
          </cell>
          <cell r="C1115" t="str">
            <v>UN</v>
          </cell>
          <cell r="D1115">
            <v>85840</v>
          </cell>
        </row>
        <row r="1116">
          <cell r="A1116">
            <v>1116</v>
          </cell>
          <cell r="B1116" t="str">
            <v>LAMINA ACRILICA LISA 4 mm</v>
          </cell>
          <cell r="C1116" t="str">
            <v>UN</v>
          </cell>
          <cell r="D1116">
            <v>113680</v>
          </cell>
        </row>
        <row r="1117">
          <cell r="A1117">
            <v>1117</v>
          </cell>
          <cell r="B1117" t="str">
            <v>LAMINA ACRILICA LISA 5.5m</v>
          </cell>
          <cell r="C1117" t="str">
            <v>UN</v>
          </cell>
          <cell r="D1117">
            <v>152888</v>
          </cell>
        </row>
        <row r="1118">
          <cell r="A1118">
            <v>1118</v>
          </cell>
          <cell r="B1118" t="str">
            <v>AISLADOR DE PIN     23 KV</v>
          </cell>
          <cell r="C1118" t="str">
            <v>UN</v>
          </cell>
          <cell r="D1118">
            <v>13300</v>
          </cell>
        </row>
        <row r="1119">
          <cell r="A1119">
            <v>1119</v>
          </cell>
          <cell r="B1119" t="str">
            <v>VIGUETA PRET. ALTA RESIST</v>
          </cell>
          <cell r="C1119" t="str">
            <v>ML</v>
          </cell>
          <cell r="D1119">
            <v>8807</v>
          </cell>
        </row>
        <row r="1120">
          <cell r="A1120">
            <v>1120</v>
          </cell>
          <cell r="B1120" t="str">
            <v>BORDILLO PARA ACERA</v>
          </cell>
          <cell r="C1120" t="str">
            <v>ML</v>
          </cell>
          <cell r="D1120">
            <v>9897</v>
          </cell>
        </row>
        <row r="1121">
          <cell r="A1121">
            <v>1121</v>
          </cell>
          <cell r="B1121" t="str">
            <v>BALDOSA CONCRETO</v>
          </cell>
          <cell r="C1121" t="str">
            <v>M2</v>
          </cell>
          <cell r="D1121">
            <v>12034</v>
          </cell>
        </row>
        <row r="1122">
          <cell r="A1122">
            <v>1122</v>
          </cell>
          <cell r="B1122" t="str">
            <v>LISTON CATIVO 2"x4"x15'01</v>
          </cell>
          <cell r="C1122" t="str">
            <v>UN</v>
          </cell>
          <cell r="D1122">
            <v>5500</v>
          </cell>
        </row>
        <row r="1123">
          <cell r="A1123">
            <v>1123</v>
          </cell>
          <cell r="B1123" t="str">
            <v>REJILLA SUMINISTRO 10x10</v>
          </cell>
          <cell r="C1123" t="str">
            <v>UN</v>
          </cell>
          <cell r="D1123">
            <v>13500</v>
          </cell>
        </row>
        <row r="1124">
          <cell r="A1124">
            <v>1124</v>
          </cell>
          <cell r="B1124" t="str">
            <v>BULLDOZER D-6</v>
          </cell>
          <cell r="C1124" t="str">
            <v>HR</v>
          </cell>
          <cell r="D1124">
            <v>65000</v>
          </cell>
        </row>
        <row r="1125">
          <cell r="A1125">
            <v>1125</v>
          </cell>
          <cell r="B1125" t="str">
            <v>TUBO SANITARIO         3"</v>
          </cell>
          <cell r="C1125" t="str">
            <v>ML</v>
          </cell>
          <cell r="D1125">
            <v>6290</v>
          </cell>
        </row>
        <row r="1126">
          <cell r="A1126">
            <v>1126</v>
          </cell>
          <cell r="B1126" t="str">
            <v>TUBO SANITARIO         4"</v>
          </cell>
          <cell r="C1126" t="str">
            <v>ML</v>
          </cell>
          <cell r="D1126">
            <v>19631</v>
          </cell>
        </row>
        <row r="1127">
          <cell r="A1127">
            <v>1127</v>
          </cell>
          <cell r="B1127" t="str">
            <v>TUBO SANITARIO         6"</v>
          </cell>
          <cell r="C1127" t="str">
            <v>ML</v>
          </cell>
          <cell r="D1127">
            <v>38477</v>
          </cell>
        </row>
        <row r="1128">
          <cell r="A1128">
            <v>1128</v>
          </cell>
          <cell r="B1128" t="str">
            <v>CANECA 55 GL</v>
          </cell>
          <cell r="C1128" t="str">
            <v>UN</v>
          </cell>
          <cell r="D1128">
            <v>12000</v>
          </cell>
        </row>
        <row r="1129">
          <cell r="A1129">
            <v>1129</v>
          </cell>
          <cell r="B1129" t="str">
            <v>LAMINA ACRILICA LISA 2 01</v>
          </cell>
          <cell r="C1129" t="str">
            <v>UN</v>
          </cell>
          <cell r="D1129">
            <v>70258</v>
          </cell>
        </row>
        <row r="1130">
          <cell r="A1130">
            <v>1130</v>
          </cell>
          <cell r="B1130" t="str">
            <v>LAMINA ACRILICA LISA 3 01</v>
          </cell>
          <cell r="C1130" t="str">
            <v>UN</v>
          </cell>
          <cell r="D1130">
            <v>96280</v>
          </cell>
        </row>
        <row r="1131">
          <cell r="A1131">
            <v>1131</v>
          </cell>
          <cell r="B1131" t="str">
            <v>LAMINA ACRILICA LISA 4 01</v>
          </cell>
          <cell r="C1131" t="str">
            <v>UN</v>
          </cell>
          <cell r="D1131">
            <v>128769</v>
          </cell>
        </row>
        <row r="1132">
          <cell r="A1132">
            <v>1132</v>
          </cell>
          <cell r="B1132" t="str">
            <v>LAMINA ACRILICA LISA 5.01</v>
          </cell>
          <cell r="C1132" t="str">
            <v>UN</v>
          </cell>
          <cell r="D1132">
            <v>177480</v>
          </cell>
        </row>
        <row r="1133">
          <cell r="A1133">
            <v>1133</v>
          </cell>
          <cell r="B1133" t="str">
            <v>SUELO CEMENTO 1:13     01</v>
          </cell>
          <cell r="C1133" t="str">
            <v>M3</v>
          </cell>
          <cell r="D1133">
            <v>34568</v>
          </cell>
        </row>
        <row r="1134">
          <cell r="A1134">
            <v>1134</v>
          </cell>
          <cell r="B1134" t="str">
            <v>YESO CORRIENTE VENCEDOR</v>
          </cell>
          <cell r="C1134" t="str">
            <v>BT</v>
          </cell>
          <cell r="D1134">
            <v>14445</v>
          </cell>
        </row>
        <row r="1135">
          <cell r="A1135">
            <v>1135</v>
          </cell>
          <cell r="B1135" t="str">
            <v>ADOQUIN VEHICULAR</v>
          </cell>
          <cell r="C1135" t="str">
            <v>M2</v>
          </cell>
          <cell r="D1135">
            <v>10759</v>
          </cell>
        </row>
        <row r="1136">
          <cell r="A1136">
            <v>1136</v>
          </cell>
          <cell r="B1136" t="str">
            <v>CAOLIN</v>
          </cell>
          <cell r="C1136" t="str">
            <v>BT</v>
          </cell>
          <cell r="D1136">
            <v>7883</v>
          </cell>
        </row>
        <row r="1137">
          <cell r="A1137">
            <v>1137</v>
          </cell>
          <cell r="B1137" t="str">
            <v>MARMOLINA</v>
          </cell>
          <cell r="C1137" t="str">
            <v>BT</v>
          </cell>
          <cell r="D1137">
            <v>5700</v>
          </cell>
        </row>
        <row r="1138">
          <cell r="A1138">
            <v>1138</v>
          </cell>
          <cell r="B1138" t="str">
            <v>CARBURO</v>
          </cell>
          <cell r="C1138" t="str">
            <v>KG</v>
          </cell>
          <cell r="D1138">
            <v>73</v>
          </cell>
        </row>
        <row r="1139">
          <cell r="A1139">
            <v>1139</v>
          </cell>
          <cell r="B1139" t="str">
            <v>COSTO ADIC. RET.2500 PS01</v>
          </cell>
          <cell r="C1139" t="str">
            <v>M3</v>
          </cell>
          <cell r="D1139">
            <v>6960</v>
          </cell>
        </row>
        <row r="1140">
          <cell r="A1140">
            <v>1140</v>
          </cell>
          <cell r="B1140" t="str">
            <v>GRANIPLAST</v>
          </cell>
          <cell r="C1140" t="str">
            <v>M2</v>
          </cell>
          <cell r="D1140">
            <v>3000</v>
          </cell>
        </row>
        <row r="1141">
          <cell r="A1141">
            <v>1141</v>
          </cell>
          <cell r="B1141" t="str">
            <v>MARMOLPLAST</v>
          </cell>
          <cell r="C1141" t="str">
            <v>M2</v>
          </cell>
          <cell r="D1141">
            <v>5500</v>
          </cell>
        </row>
        <row r="1142">
          <cell r="A1142">
            <v>1142</v>
          </cell>
          <cell r="B1142" t="str">
            <v>COLORPLAST</v>
          </cell>
          <cell r="C1142" t="str">
            <v>M2</v>
          </cell>
          <cell r="D1142">
            <v>3000</v>
          </cell>
        </row>
        <row r="1143">
          <cell r="A1143">
            <v>1143</v>
          </cell>
          <cell r="B1143" t="str">
            <v>SILCOPLAST</v>
          </cell>
          <cell r="C1143" t="str">
            <v>M2</v>
          </cell>
          <cell r="D1143">
            <v>3000</v>
          </cell>
        </row>
        <row r="1144">
          <cell r="A1144">
            <v>1144</v>
          </cell>
          <cell r="B1144" t="str">
            <v>BLOQUE ENTREPISO E-30</v>
          </cell>
          <cell r="C1144" t="str">
            <v>UN</v>
          </cell>
          <cell r="D1144">
            <v>1392</v>
          </cell>
        </row>
        <row r="1145">
          <cell r="A1145">
            <v>1145</v>
          </cell>
          <cell r="B1145" t="str">
            <v>BLOQUE ENTREPISO E-35</v>
          </cell>
          <cell r="C1145" t="str">
            <v>UN</v>
          </cell>
          <cell r="D1145">
            <v>1566</v>
          </cell>
        </row>
        <row r="1146">
          <cell r="A1146">
            <v>1146</v>
          </cell>
          <cell r="B1146" t="str">
            <v>BLOQUE ENTREPISO E-40</v>
          </cell>
          <cell r="C1146" t="str">
            <v>UN</v>
          </cell>
          <cell r="D1146">
            <v>1682</v>
          </cell>
        </row>
        <row r="1147">
          <cell r="A1147">
            <v>1147</v>
          </cell>
          <cell r="B1147" t="str">
            <v>COSTO ADIC. RET.3000 PS01</v>
          </cell>
          <cell r="C1147" t="str">
            <v>M3</v>
          </cell>
          <cell r="D1147">
            <v>6960</v>
          </cell>
        </row>
        <row r="1148">
          <cell r="A1148">
            <v>1148</v>
          </cell>
          <cell r="B1148" t="str">
            <v>SUPERCANALETA l=1.57  3mm</v>
          </cell>
          <cell r="C1148" t="str">
            <v>UN</v>
          </cell>
          <cell r="D1148">
            <v>131892</v>
          </cell>
        </row>
        <row r="1149">
          <cell r="A1149">
            <v>1149</v>
          </cell>
          <cell r="B1149" t="str">
            <v>VIDRIO TEMPLADO       5mm</v>
          </cell>
          <cell r="C1149" t="str">
            <v>M2</v>
          </cell>
          <cell r="D1149">
            <v>79170</v>
          </cell>
        </row>
        <row r="1150">
          <cell r="A1150">
            <v>1150</v>
          </cell>
          <cell r="B1150" t="str">
            <v>PARED EN DRY-WALL E=15 CM</v>
          </cell>
          <cell r="C1150" t="str">
            <v>M2</v>
          </cell>
          <cell r="D1150">
            <v>17955</v>
          </cell>
        </row>
        <row r="1151">
          <cell r="A1151">
            <v>1151</v>
          </cell>
          <cell r="B1151" t="str">
            <v>VIDRIO TEMPLADO       6mm</v>
          </cell>
          <cell r="C1151" t="str">
            <v>M2</v>
          </cell>
          <cell r="D1151">
            <v>84270</v>
          </cell>
        </row>
        <row r="1152">
          <cell r="A1152">
            <v>1152</v>
          </cell>
          <cell r="B1152" t="str">
            <v>LAM.ICOPOR 1.20x3.60  8mm</v>
          </cell>
          <cell r="C1152" t="str">
            <v>UN</v>
          </cell>
          <cell r="D1152">
            <v>3007</v>
          </cell>
        </row>
        <row r="1153">
          <cell r="A1153">
            <v>1153</v>
          </cell>
          <cell r="B1153" t="str">
            <v>VIDRIO TEMPLADO       8mm</v>
          </cell>
          <cell r="C1153" t="str">
            <v>M2</v>
          </cell>
          <cell r="D1153">
            <v>120000</v>
          </cell>
        </row>
        <row r="1154">
          <cell r="A1154">
            <v>1154</v>
          </cell>
          <cell r="B1154" t="str">
            <v>CABLE ACERO GALV.    1/2"</v>
          </cell>
          <cell r="C1154" t="str">
            <v>ML</v>
          </cell>
          <cell r="D1154">
            <v>2000</v>
          </cell>
        </row>
        <row r="1155">
          <cell r="A1155">
            <v>1155</v>
          </cell>
          <cell r="B1155" t="str">
            <v>CONCRETO CORR 2500 PSI 02</v>
          </cell>
          <cell r="C1155" t="str">
            <v>M3</v>
          </cell>
          <cell r="D1155">
            <v>100688</v>
          </cell>
        </row>
        <row r="1156">
          <cell r="A1156">
            <v>1156</v>
          </cell>
          <cell r="B1156" t="str">
            <v>CABLE ACERO GALV.    1/4"</v>
          </cell>
          <cell r="C1156" t="str">
            <v>ML</v>
          </cell>
          <cell r="D1156">
            <v>550</v>
          </cell>
        </row>
        <row r="1157">
          <cell r="A1157">
            <v>1157</v>
          </cell>
          <cell r="B1157" t="str">
            <v>CONCRETO CORR 3000 PSI 02</v>
          </cell>
          <cell r="C1157" t="str">
            <v>M3</v>
          </cell>
          <cell r="D1157">
            <v>122032</v>
          </cell>
        </row>
        <row r="1158">
          <cell r="A1158">
            <v>1158</v>
          </cell>
          <cell r="B1158" t="str">
            <v>ENTREPISO PAL.   45x60x20</v>
          </cell>
          <cell r="C1158" t="str">
            <v>UN</v>
          </cell>
          <cell r="D1158">
            <v>1400</v>
          </cell>
        </row>
        <row r="1159">
          <cell r="A1159">
            <v>1159</v>
          </cell>
          <cell r="B1159" t="str">
            <v>ENTREPISO PAL.   50x60x20</v>
          </cell>
          <cell r="C1159" t="str">
            <v>UN</v>
          </cell>
          <cell r="D1159">
            <v>1410</v>
          </cell>
        </row>
        <row r="1160">
          <cell r="A1160">
            <v>1160</v>
          </cell>
          <cell r="B1160" t="str">
            <v>CONCRETO CORR 3500 PSI 02</v>
          </cell>
          <cell r="C1160" t="str">
            <v>M}</v>
          </cell>
          <cell r="D1160">
            <v>114956</v>
          </cell>
        </row>
        <row r="1161">
          <cell r="A1161">
            <v>1161</v>
          </cell>
          <cell r="B1161" t="str">
            <v>CONCRETO CORR 4000 PSI 02</v>
          </cell>
          <cell r="C1161" t="str">
            <v>M3</v>
          </cell>
          <cell r="D1161">
            <v>126092</v>
          </cell>
        </row>
        <row r="1162">
          <cell r="A1162">
            <v>1162</v>
          </cell>
          <cell r="B1162" t="str">
            <v>A.C.P.M         ARMENIA</v>
          </cell>
          <cell r="C1162" t="str">
            <v>GL</v>
          </cell>
          <cell r="D1162">
            <v>1197</v>
          </cell>
        </row>
        <row r="1163">
          <cell r="A1163">
            <v>1163</v>
          </cell>
          <cell r="B1163" t="str">
            <v>GASOLINA CORR.  B/QUILLA</v>
          </cell>
          <cell r="C1163" t="str">
            <v>GL</v>
          </cell>
          <cell r="D1163">
            <v>1185</v>
          </cell>
        </row>
        <row r="1164">
          <cell r="A1164">
            <v>1164</v>
          </cell>
          <cell r="B1164" t="str">
            <v>TOMA DE NUCLEO DE 4"</v>
          </cell>
          <cell r="C1164" t="str">
            <v>UN</v>
          </cell>
          <cell r="D1164">
            <v>100000</v>
          </cell>
        </row>
        <row r="1165">
          <cell r="A1165">
            <v>1165</v>
          </cell>
          <cell r="B1165" t="str">
            <v>ENSAYO DE HUMEDAD NATURAL</v>
          </cell>
          <cell r="C1165" t="str">
            <v>UN</v>
          </cell>
          <cell r="D1165">
            <v>12000</v>
          </cell>
        </row>
        <row r="1166">
          <cell r="A1166">
            <v>1166</v>
          </cell>
          <cell r="B1166" t="str">
            <v>ENSAYO DE GRANULOMETRIA</v>
          </cell>
          <cell r="C1166" t="str">
            <v>UN</v>
          </cell>
          <cell r="D1166">
            <v>30000</v>
          </cell>
        </row>
        <row r="1167">
          <cell r="A1167">
            <v>1167</v>
          </cell>
          <cell r="B1167" t="str">
            <v>YALE PASILLO       HIERRO</v>
          </cell>
          <cell r="C1167" t="str">
            <v>UN</v>
          </cell>
          <cell r="D1167">
            <v>10440</v>
          </cell>
        </row>
        <row r="1168">
          <cell r="A1168">
            <v>1168</v>
          </cell>
          <cell r="B1168" t="str">
            <v>VIDRIO EN LAMINA      4mm</v>
          </cell>
          <cell r="C1168" t="str">
            <v>UN</v>
          </cell>
          <cell r="D1168">
            <v>31400</v>
          </cell>
        </row>
        <row r="1169">
          <cell r="A1169">
            <v>1169</v>
          </cell>
          <cell r="B1169" t="str">
            <v>CALENTADOR A GAS    20 Gl</v>
          </cell>
          <cell r="C1169" t="str">
            <v>UN</v>
          </cell>
          <cell r="D1169">
            <v>452000</v>
          </cell>
        </row>
        <row r="1170">
          <cell r="A1170">
            <v>1170</v>
          </cell>
          <cell r="B1170" t="str">
            <v>YALE PASILLO       MADERA</v>
          </cell>
          <cell r="C1170" t="str">
            <v>UN</v>
          </cell>
          <cell r="D1170">
            <v>14384</v>
          </cell>
        </row>
        <row r="1171">
          <cell r="A1171">
            <v>1171</v>
          </cell>
          <cell r="B1171" t="str">
            <v>YALE BAÑO          HIERRO</v>
          </cell>
          <cell r="C1171" t="str">
            <v>UN</v>
          </cell>
          <cell r="D1171">
            <v>10440</v>
          </cell>
        </row>
        <row r="1172">
          <cell r="A1172">
            <v>1172</v>
          </cell>
          <cell r="B1172" t="str">
            <v>VIDRIO EN LAMINA      5mm</v>
          </cell>
          <cell r="C1172" t="str">
            <v>UN</v>
          </cell>
          <cell r="D1172">
            <v>42500</v>
          </cell>
        </row>
        <row r="1173">
          <cell r="A1173">
            <v>1173</v>
          </cell>
          <cell r="B1173" t="str">
            <v>CALENTADOR ELECTRIC.20 Gl</v>
          </cell>
          <cell r="C1173" t="str">
            <v>UN</v>
          </cell>
          <cell r="D1173">
            <v>213000</v>
          </cell>
        </row>
        <row r="1174">
          <cell r="A1174">
            <v>1174</v>
          </cell>
          <cell r="B1174" t="str">
            <v>YALE BAÑO          MADERA</v>
          </cell>
          <cell r="C1174" t="str">
            <v>UN</v>
          </cell>
          <cell r="D1174">
            <v>14384</v>
          </cell>
        </row>
        <row r="1175">
          <cell r="A1175">
            <v>1175</v>
          </cell>
          <cell r="B1175" t="str">
            <v>YALE PATIO-PRIVADA HIERRO</v>
          </cell>
          <cell r="C1175" t="str">
            <v>UN</v>
          </cell>
          <cell r="D1175">
            <v>10440</v>
          </cell>
        </row>
        <row r="1176">
          <cell r="A1176">
            <v>1176</v>
          </cell>
          <cell r="B1176" t="str">
            <v>CONCRETO CORR 4500 PSI 02</v>
          </cell>
          <cell r="C1176" t="str">
            <v>M3</v>
          </cell>
          <cell r="D1176">
            <v>137692</v>
          </cell>
        </row>
        <row r="1177">
          <cell r="A1177">
            <v>1177</v>
          </cell>
          <cell r="B1177" t="str">
            <v>CALENTADOR ELECTRIC.30 Gl</v>
          </cell>
          <cell r="C1177" t="str">
            <v>UN</v>
          </cell>
          <cell r="D1177">
            <v>270000</v>
          </cell>
        </row>
        <row r="1178">
          <cell r="A1178">
            <v>1178</v>
          </cell>
          <cell r="B1178" t="str">
            <v>YALE PATIO-PRIVADA MADERA</v>
          </cell>
          <cell r="C1178" t="str">
            <v>UN</v>
          </cell>
          <cell r="D1178">
            <v>14384</v>
          </cell>
        </row>
        <row r="1179">
          <cell r="A1179">
            <v>1179</v>
          </cell>
          <cell r="B1179" t="str">
            <v>YALE ALCOBA-OFIC.  HIERRO</v>
          </cell>
          <cell r="C1179" t="str">
            <v>UN</v>
          </cell>
          <cell r="D1179">
            <v>12760</v>
          </cell>
        </row>
        <row r="1180">
          <cell r="A1180">
            <v>1180</v>
          </cell>
          <cell r="B1180" t="str">
            <v>ENSAYO COMPACTACION STAND</v>
          </cell>
          <cell r="C1180" t="str">
            <v>UN</v>
          </cell>
          <cell r="D1180">
            <v>13920</v>
          </cell>
        </row>
        <row r="1181">
          <cell r="A1181">
            <v>1181</v>
          </cell>
          <cell r="B1181" t="str">
            <v>CALENTADOR INDUSTR. 80 Gl</v>
          </cell>
          <cell r="C1181" t="str">
            <v>UN</v>
          </cell>
          <cell r="D1181">
            <v>1104940</v>
          </cell>
        </row>
        <row r="1182">
          <cell r="A1182">
            <v>1182</v>
          </cell>
          <cell r="B1182" t="str">
            <v>YALE ALCOBA-OFIC.  MADERA</v>
          </cell>
          <cell r="C1182" t="str">
            <v>UN</v>
          </cell>
          <cell r="D1182">
            <v>17400</v>
          </cell>
        </row>
        <row r="1183">
          <cell r="A1183">
            <v>1183</v>
          </cell>
          <cell r="B1183" t="str">
            <v>YALE BODEGA-CLOSET HIERRO</v>
          </cell>
          <cell r="C1183" t="str">
            <v>UN</v>
          </cell>
          <cell r="D1183">
            <v>17052</v>
          </cell>
        </row>
        <row r="1184">
          <cell r="A1184">
            <v>1184</v>
          </cell>
          <cell r="B1184" t="str">
            <v>ENSAYO DE PERMEABILIDAD</v>
          </cell>
          <cell r="C1184" t="str">
            <v>UN</v>
          </cell>
          <cell r="D1184">
            <v>50000</v>
          </cell>
        </row>
        <row r="1185">
          <cell r="A1185">
            <v>1185</v>
          </cell>
          <cell r="B1185" t="str">
            <v>CALENTADOR INDUSTR.120 Gl</v>
          </cell>
          <cell r="C1185" t="str">
            <v>UN</v>
          </cell>
          <cell r="D1185">
            <v>1745000</v>
          </cell>
        </row>
        <row r="1186">
          <cell r="A1186">
            <v>1186</v>
          </cell>
          <cell r="B1186" t="str">
            <v>YALE BODEGA-CLOSET MADERA</v>
          </cell>
          <cell r="C1186" t="str">
            <v>UN</v>
          </cell>
          <cell r="D1186">
            <v>21692</v>
          </cell>
        </row>
        <row r="1187">
          <cell r="A1187">
            <v>1187</v>
          </cell>
          <cell r="B1187" t="str">
            <v>YALE SERV.PUBLICOS HIERRO</v>
          </cell>
          <cell r="C1187" t="str">
            <v>UN</v>
          </cell>
          <cell r="D1187">
            <v>14732</v>
          </cell>
        </row>
        <row r="1188">
          <cell r="A1188">
            <v>1188</v>
          </cell>
          <cell r="B1188" t="str">
            <v>BINDA BOQUILLA</v>
          </cell>
          <cell r="C1188" t="str">
            <v>KG</v>
          </cell>
          <cell r="D1188">
            <v>1682</v>
          </cell>
        </row>
        <row r="1189">
          <cell r="A1189">
            <v>1189</v>
          </cell>
          <cell r="B1189" t="str">
            <v>CALENTADOR PASO-GAS 10 Lt</v>
          </cell>
          <cell r="C1189" t="str">
            <v>UN</v>
          </cell>
          <cell r="D1189">
            <v>285000</v>
          </cell>
        </row>
        <row r="1190">
          <cell r="A1190">
            <v>1190</v>
          </cell>
          <cell r="B1190" t="str">
            <v>YALE SERV.PUBLICOS MADERA</v>
          </cell>
          <cell r="C1190" t="str">
            <v>UN</v>
          </cell>
          <cell r="D1190">
            <v>19256</v>
          </cell>
        </row>
        <row r="1191">
          <cell r="A1191">
            <v>1191</v>
          </cell>
          <cell r="B1191" t="str">
            <v>YALE ENTRADA-OFIC. HIERRO</v>
          </cell>
          <cell r="C1191" t="str">
            <v>UN</v>
          </cell>
          <cell r="D1191">
            <v>14732</v>
          </cell>
        </row>
        <row r="1192">
          <cell r="A1192">
            <v>1192</v>
          </cell>
          <cell r="B1192" t="str">
            <v>BINDA EXTRA BLANCO</v>
          </cell>
          <cell r="C1192" t="str">
            <v>KG</v>
          </cell>
          <cell r="D1192">
            <v>626</v>
          </cell>
        </row>
        <row r="1193">
          <cell r="A1193">
            <v>1193</v>
          </cell>
          <cell r="B1193" t="str">
            <v>VALVULA SEGURIDAD     H20</v>
          </cell>
          <cell r="C1193" t="str">
            <v>UN</v>
          </cell>
          <cell r="D1193">
            <v>7000</v>
          </cell>
        </row>
        <row r="1194">
          <cell r="A1194">
            <v>1194</v>
          </cell>
          <cell r="B1194" t="str">
            <v>YALE ENTRADA-OFIC. MADERA</v>
          </cell>
          <cell r="C1194" t="str">
            <v>UN</v>
          </cell>
          <cell r="D1194">
            <v>19256</v>
          </cell>
        </row>
        <row r="1195">
          <cell r="A1195">
            <v>1195</v>
          </cell>
          <cell r="B1195" t="str">
            <v>YALE AULAS         HIERRO</v>
          </cell>
          <cell r="C1195" t="str">
            <v>UN</v>
          </cell>
          <cell r="D1195">
            <v>17052</v>
          </cell>
        </row>
        <row r="1196">
          <cell r="A1196">
            <v>1196</v>
          </cell>
          <cell r="B1196" t="str">
            <v>COSTO ADIC. RET.3500 PS01</v>
          </cell>
          <cell r="C1196" t="str">
            <v>M3</v>
          </cell>
          <cell r="D1196">
            <v>6960</v>
          </cell>
        </row>
        <row r="1197">
          <cell r="A1197">
            <v>1197</v>
          </cell>
          <cell r="B1197" t="str">
            <v>CAMPANA EXTRACTORA  CH-60</v>
          </cell>
          <cell r="C1197" t="str">
            <v>UN</v>
          </cell>
          <cell r="D1197">
            <v>58000</v>
          </cell>
        </row>
        <row r="1198">
          <cell r="A1198">
            <v>1198</v>
          </cell>
          <cell r="B1198" t="str">
            <v>YALE AULAS         MADERA</v>
          </cell>
          <cell r="C1198" t="str">
            <v>UN</v>
          </cell>
          <cell r="D1198">
            <v>21692</v>
          </cell>
        </row>
        <row r="1199">
          <cell r="A1199">
            <v>1199</v>
          </cell>
          <cell r="B1199" t="str">
            <v>CCLE SALIDA        HIERRO</v>
          </cell>
          <cell r="C1199" t="str">
            <v>UN</v>
          </cell>
          <cell r="D1199">
            <v>10440</v>
          </cell>
        </row>
        <row r="1200">
          <cell r="A1200">
            <v>1200</v>
          </cell>
          <cell r="B1200" t="str">
            <v>VICENZA            25X35</v>
          </cell>
          <cell r="C1200" t="str">
            <v>M2</v>
          </cell>
          <cell r="D1200">
            <v>19047</v>
          </cell>
        </row>
        <row r="1201">
          <cell r="A1201">
            <v>1201</v>
          </cell>
          <cell r="B1201" t="str">
            <v>CAMPANA EXTRACTORA  CA-60</v>
          </cell>
          <cell r="C1201" t="str">
            <v>UN</v>
          </cell>
          <cell r="D1201">
            <v>72000</v>
          </cell>
        </row>
        <row r="1202">
          <cell r="A1202">
            <v>1202</v>
          </cell>
          <cell r="B1202" t="str">
            <v>YALE SALIDA        MADERA</v>
          </cell>
          <cell r="C1202" t="str">
            <v>UN</v>
          </cell>
          <cell r="D1202">
            <v>14384</v>
          </cell>
        </row>
        <row r="1203">
          <cell r="A1203">
            <v>1203</v>
          </cell>
          <cell r="B1203" t="str">
            <v>YALE COMUNICACION  HIERRO</v>
          </cell>
          <cell r="C1203" t="str">
            <v>UN</v>
          </cell>
          <cell r="D1203">
            <v>10440</v>
          </cell>
        </row>
        <row r="1204">
          <cell r="A1204">
            <v>1204</v>
          </cell>
          <cell r="B1204" t="str">
            <v>TUBERIA EN GRES        4"</v>
          </cell>
          <cell r="C1204" t="str">
            <v>UN</v>
          </cell>
          <cell r="D1204">
            <v>4620</v>
          </cell>
        </row>
        <row r="1205">
          <cell r="A1205">
            <v>1205</v>
          </cell>
          <cell r="B1205" t="str">
            <v>ESTUFA ELECTRICA   PS-664</v>
          </cell>
          <cell r="C1205" t="str">
            <v>UN</v>
          </cell>
          <cell r="D1205">
            <v>120000</v>
          </cell>
        </row>
        <row r="1206">
          <cell r="A1206">
            <v>1206</v>
          </cell>
          <cell r="B1206" t="str">
            <v>YALE COMUNICACION  MADERA</v>
          </cell>
          <cell r="C1206" t="str">
            <v>UN</v>
          </cell>
          <cell r="D1206">
            <v>14384</v>
          </cell>
        </row>
        <row r="1207">
          <cell r="A1207">
            <v>1207</v>
          </cell>
          <cell r="B1207" t="str">
            <v>YALE CORR.-PASILLO HIERRO</v>
          </cell>
          <cell r="C1207" t="str">
            <v>UN</v>
          </cell>
          <cell r="D1207">
            <v>14732</v>
          </cell>
        </row>
        <row r="1208">
          <cell r="A1208">
            <v>1208</v>
          </cell>
          <cell r="B1208" t="str">
            <v>VENTILADOR DE TECHO 200 W</v>
          </cell>
          <cell r="C1208" t="str">
            <v>UN</v>
          </cell>
          <cell r="D1208">
            <v>165850</v>
          </cell>
        </row>
        <row r="1209">
          <cell r="A1209">
            <v>1209</v>
          </cell>
          <cell r="B1209" t="str">
            <v>ESTUFA ELECTRICA  PMS-664</v>
          </cell>
          <cell r="C1209" t="str">
            <v>UN</v>
          </cell>
          <cell r="D1209">
            <v>134000</v>
          </cell>
        </row>
        <row r="1210">
          <cell r="A1210">
            <v>1210</v>
          </cell>
          <cell r="B1210" t="str">
            <v>YALE CORR.-PASILLO MADERA</v>
          </cell>
          <cell r="C1210" t="str">
            <v>UN</v>
          </cell>
          <cell r="D1210">
            <v>19256</v>
          </cell>
        </row>
        <row r="1211">
          <cell r="A1211">
            <v>1211</v>
          </cell>
          <cell r="B1211" t="str">
            <v>YALE CLOSET        HIERRO</v>
          </cell>
          <cell r="C1211" t="str">
            <v>UN</v>
          </cell>
          <cell r="D1211">
            <v>9280</v>
          </cell>
        </row>
        <row r="1212">
          <cell r="A1212">
            <v>1212</v>
          </cell>
          <cell r="B1212" t="str">
            <v>COSTO ADIC. RET.5000 PS01</v>
          </cell>
          <cell r="C1212" t="str">
            <v>M3</v>
          </cell>
          <cell r="D1212">
            <v>6960</v>
          </cell>
        </row>
        <row r="1213">
          <cell r="A1213">
            <v>1213</v>
          </cell>
          <cell r="B1213" t="str">
            <v>HORNO ELECTRICO</v>
          </cell>
          <cell r="C1213" t="str">
            <v>UN</v>
          </cell>
          <cell r="D1213">
            <v>205608</v>
          </cell>
        </row>
        <row r="1214">
          <cell r="A1214">
            <v>1214</v>
          </cell>
          <cell r="B1214" t="str">
            <v>YALE CLOSET        MADERA</v>
          </cell>
          <cell r="C1214" t="str">
            <v>UN</v>
          </cell>
          <cell r="D1214">
            <v>11600</v>
          </cell>
        </row>
        <row r="1215">
          <cell r="A1215">
            <v>1215</v>
          </cell>
          <cell r="B1215" t="str">
            <v>YALE ENTRADA       HIERRO</v>
          </cell>
          <cell r="C1215" t="str">
            <v>UN</v>
          </cell>
          <cell r="D1215">
            <v>22504</v>
          </cell>
        </row>
        <row r="1216">
          <cell r="A1216">
            <v>1216</v>
          </cell>
          <cell r="B1216" t="str">
            <v>COSTO ADIC. RET.6000 PS01</v>
          </cell>
          <cell r="C1216" t="str">
            <v>M3</v>
          </cell>
          <cell r="D1216">
            <v>6960</v>
          </cell>
        </row>
        <row r="1217">
          <cell r="A1217">
            <v>1217</v>
          </cell>
          <cell r="B1217" t="str">
            <v>HORNO A GAS</v>
          </cell>
          <cell r="C1217" t="str">
            <v>UN</v>
          </cell>
          <cell r="D1217">
            <v>190000</v>
          </cell>
        </row>
        <row r="1218">
          <cell r="A1218">
            <v>1218</v>
          </cell>
          <cell r="B1218" t="str">
            <v>YALE ENTRADA       MADERA</v>
          </cell>
          <cell r="C1218" t="str">
            <v>UN</v>
          </cell>
          <cell r="D1218">
            <v>27260</v>
          </cell>
        </row>
        <row r="1219">
          <cell r="A1219">
            <v>1219</v>
          </cell>
          <cell r="B1219" t="str">
            <v>YALE ALC.-H.HOTEL  HIERRO</v>
          </cell>
          <cell r="C1219" t="str">
            <v>UN</v>
          </cell>
          <cell r="D1219">
            <v>17052</v>
          </cell>
        </row>
        <row r="1220">
          <cell r="A1220">
            <v>1220</v>
          </cell>
          <cell r="B1220" t="str">
            <v>FORLI BASE OSCURA  25X25</v>
          </cell>
          <cell r="C1220" t="str">
            <v>M2</v>
          </cell>
          <cell r="D1220">
            <v>19047</v>
          </cell>
        </row>
        <row r="1221">
          <cell r="A1221">
            <v>1221</v>
          </cell>
          <cell r="B1221" t="str">
            <v>PLATINA       1 1/4 x 1/4</v>
          </cell>
          <cell r="C1221" t="str">
            <v>KG</v>
          </cell>
          <cell r="D1221">
            <v>1242</v>
          </cell>
        </row>
        <row r="1222">
          <cell r="A1222">
            <v>1222</v>
          </cell>
          <cell r="B1222" t="str">
            <v>YALE ALC.-H.HOTEL  MADERA</v>
          </cell>
          <cell r="C1222" t="str">
            <v>UN</v>
          </cell>
          <cell r="D1222">
            <v>21692</v>
          </cell>
        </row>
        <row r="1223">
          <cell r="A1223">
            <v>1223</v>
          </cell>
          <cell r="B1223" t="str">
            <v>YALE SALIDA        HIERRO</v>
          </cell>
          <cell r="C1223" t="str">
            <v>UN</v>
          </cell>
          <cell r="D1223">
            <v>9976</v>
          </cell>
        </row>
        <row r="1224">
          <cell r="A1224">
            <v>1224</v>
          </cell>
          <cell r="B1224" t="str">
            <v>MARCO DE ANDAMIO TUB1.5M</v>
          </cell>
          <cell r="C1224" t="str">
            <v>DD</v>
          </cell>
          <cell r="D1224">
            <v>202</v>
          </cell>
        </row>
        <row r="1225">
          <cell r="A1225">
            <v>1225</v>
          </cell>
          <cell r="B1225" t="str">
            <v>AISLADOR ESPIGO     2.5 m</v>
          </cell>
          <cell r="C1225" t="str">
            <v>UN</v>
          </cell>
          <cell r="D1225">
            <v>7850</v>
          </cell>
        </row>
        <row r="1226">
          <cell r="A1226">
            <v>1226</v>
          </cell>
          <cell r="B1226" t="str">
            <v>YALE SALIDA        MADE01</v>
          </cell>
          <cell r="C1226" t="str">
            <v>UN</v>
          </cell>
          <cell r="D1226">
            <v>12296</v>
          </cell>
        </row>
        <row r="1227">
          <cell r="A1227">
            <v>1227</v>
          </cell>
          <cell r="B1227" t="str">
            <v>YALE S/PONER   1/4</v>
          </cell>
          <cell r="C1227" t="str">
            <v>UN</v>
          </cell>
          <cell r="D1227">
            <v>30392</v>
          </cell>
        </row>
        <row r="1228">
          <cell r="A1228">
            <v>1228</v>
          </cell>
          <cell r="B1228" t="str">
            <v>TUBERIA EN GRES        6"</v>
          </cell>
          <cell r="C1228" t="str">
            <v>UN</v>
          </cell>
          <cell r="D1228">
            <v>6860</v>
          </cell>
        </row>
        <row r="1229">
          <cell r="A1229">
            <v>1229</v>
          </cell>
          <cell r="B1229" t="str">
            <v>YALE S/PONER   1/4 ROSETA</v>
          </cell>
          <cell r="C1229" t="str">
            <v>UN</v>
          </cell>
          <cell r="D1229">
            <v>27028</v>
          </cell>
        </row>
        <row r="1230">
          <cell r="A1230">
            <v>1230</v>
          </cell>
          <cell r="B1230" t="str">
            <v>VERONA CLARA       25X35</v>
          </cell>
          <cell r="C1230" t="str">
            <v>M2</v>
          </cell>
          <cell r="D1230">
            <v>19047</v>
          </cell>
        </row>
        <row r="1231">
          <cell r="A1231">
            <v>1231</v>
          </cell>
          <cell r="B1231" t="str">
            <v>YALE S/PONER</v>
          </cell>
          <cell r="C1231" t="str">
            <v>UN</v>
          </cell>
          <cell r="D1231">
            <v>9976</v>
          </cell>
        </row>
        <row r="1232">
          <cell r="A1232">
            <v>1232</v>
          </cell>
          <cell r="B1232" t="str">
            <v>YALE EMBUTIR</v>
          </cell>
          <cell r="C1232" t="str">
            <v>UN</v>
          </cell>
          <cell r="D1232">
            <v>30972</v>
          </cell>
        </row>
        <row r="1233">
          <cell r="A1233">
            <v>1233</v>
          </cell>
          <cell r="B1233" t="str">
            <v>TOMA MUESTRA TUBO SHELBY</v>
          </cell>
          <cell r="C1233" t="str">
            <v>UN</v>
          </cell>
          <cell r="D1233">
            <v>40000</v>
          </cell>
        </row>
        <row r="1234">
          <cell r="A1234">
            <v>1234</v>
          </cell>
          <cell r="B1234" t="str">
            <v>YALE EMBUTIR           01</v>
          </cell>
          <cell r="C1234" t="str">
            <v>UN</v>
          </cell>
          <cell r="D1234">
            <v>12760</v>
          </cell>
        </row>
        <row r="1235">
          <cell r="A1235">
            <v>1235</v>
          </cell>
          <cell r="B1235" t="str">
            <v>YALE EMBUTIR PICO DE LORO</v>
          </cell>
          <cell r="C1235" t="str">
            <v>UN</v>
          </cell>
          <cell r="D1235">
            <v>15080</v>
          </cell>
        </row>
        <row r="1236">
          <cell r="A1236">
            <v>1236</v>
          </cell>
          <cell r="B1236" t="str">
            <v>YALE EMBUTIR PICO DE LO01</v>
          </cell>
          <cell r="C1236" t="str">
            <v>UN</v>
          </cell>
          <cell r="D1236">
            <v>13688</v>
          </cell>
        </row>
        <row r="1237">
          <cell r="A1237">
            <v>1237</v>
          </cell>
          <cell r="B1237" t="str">
            <v>YALE MUEBLES</v>
          </cell>
          <cell r="C1237" t="str">
            <v>UN</v>
          </cell>
          <cell r="D1237">
            <v>8120</v>
          </cell>
        </row>
        <row r="1238">
          <cell r="A1238">
            <v>1238</v>
          </cell>
          <cell r="B1238" t="str">
            <v>YALE MUEBLES           01</v>
          </cell>
          <cell r="C1238" t="str">
            <v>UN</v>
          </cell>
          <cell r="D1238">
            <v>6148</v>
          </cell>
        </row>
        <row r="1239">
          <cell r="A1239">
            <v>1239</v>
          </cell>
          <cell r="B1239" t="str">
            <v>CIERRAPUERTAS        YALE</v>
          </cell>
          <cell r="C1239" t="str">
            <v>UN</v>
          </cell>
          <cell r="D1239">
            <v>52432</v>
          </cell>
        </row>
        <row r="1240">
          <cell r="A1240">
            <v>1240</v>
          </cell>
          <cell r="B1240" t="str">
            <v>TOMA MUESTRA MOLDE C.B.R</v>
          </cell>
          <cell r="C1240" t="str">
            <v>UN</v>
          </cell>
          <cell r="D1240">
            <v>200000</v>
          </cell>
        </row>
        <row r="1241">
          <cell r="A1241">
            <v>1241</v>
          </cell>
          <cell r="B1241" t="str">
            <v>CIERRAPUERTAS        YA01</v>
          </cell>
          <cell r="C1241" t="str">
            <v>UN</v>
          </cell>
          <cell r="D1241">
            <v>66584</v>
          </cell>
        </row>
        <row r="1242">
          <cell r="A1242">
            <v>1242</v>
          </cell>
          <cell r="B1242" t="str">
            <v>SCHLAGE T.A-PASO     A10S</v>
          </cell>
          <cell r="C1242" t="str">
            <v>UN</v>
          </cell>
          <cell r="D1242">
            <v>9048</v>
          </cell>
        </row>
        <row r="1243">
          <cell r="A1243">
            <v>1243</v>
          </cell>
          <cell r="B1243" t="str">
            <v>SCHLAGE T.A-PASO     A101</v>
          </cell>
          <cell r="C1243" t="str">
            <v>UN</v>
          </cell>
          <cell r="D1243">
            <v>12180</v>
          </cell>
        </row>
        <row r="1244">
          <cell r="A1244">
            <v>1244</v>
          </cell>
          <cell r="B1244" t="str">
            <v>CEDRO CAQUETA       PIEZA</v>
          </cell>
          <cell r="C1244" t="str">
            <v>UN</v>
          </cell>
          <cell r="D1244">
            <v>9700</v>
          </cell>
        </row>
        <row r="1245">
          <cell r="A1245">
            <v>1245</v>
          </cell>
          <cell r="B1245" t="str">
            <v>FLOTADOR METALICO 2"</v>
          </cell>
          <cell r="C1245" t="str">
            <v>UN</v>
          </cell>
          <cell r="D1245">
            <v>40307</v>
          </cell>
        </row>
        <row r="1246">
          <cell r="A1246">
            <v>1246</v>
          </cell>
          <cell r="B1246" t="str">
            <v>SCHLAGE T.A-PASO     A102</v>
          </cell>
          <cell r="C1246" t="str">
            <v>UN</v>
          </cell>
          <cell r="D1246">
            <v>14500</v>
          </cell>
        </row>
        <row r="1247">
          <cell r="A1247">
            <v>1247</v>
          </cell>
          <cell r="B1247" t="str">
            <v>GRANITO TRV.PERUANO  No.2</v>
          </cell>
          <cell r="C1247" t="str">
            <v>BT</v>
          </cell>
          <cell r="D1247">
            <v>12876</v>
          </cell>
        </row>
        <row r="1248">
          <cell r="A1248">
            <v>1248</v>
          </cell>
          <cell r="B1248" t="str">
            <v>GRANITO NEGRO        No.2</v>
          </cell>
          <cell r="C1248" t="str">
            <v>BT</v>
          </cell>
          <cell r="D1248">
            <v>12876</v>
          </cell>
        </row>
        <row r="1249">
          <cell r="A1249">
            <v>1249</v>
          </cell>
          <cell r="B1249" t="str">
            <v>SCHLAGE T.A-TERRAZA  A30S</v>
          </cell>
          <cell r="C1249" t="str">
            <v>UN</v>
          </cell>
          <cell r="D1249">
            <v>9396</v>
          </cell>
        </row>
        <row r="1250">
          <cell r="A1250">
            <v>1250</v>
          </cell>
          <cell r="B1250" t="str">
            <v>SCHLAGE T.A-TERRAZA  A30D</v>
          </cell>
          <cell r="C1250" t="str">
            <v>UN</v>
          </cell>
          <cell r="D1250">
            <v>12528</v>
          </cell>
        </row>
        <row r="1251">
          <cell r="A1251">
            <v>1251</v>
          </cell>
          <cell r="B1251" t="str">
            <v>FLORMORADO          PIEZA</v>
          </cell>
          <cell r="C1251" t="str">
            <v>UN</v>
          </cell>
          <cell r="D1251">
            <v>14000</v>
          </cell>
        </row>
        <row r="1252">
          <cell r="A1252">
            <v>1252</v>
          </cell>
          <cell r="B1252" t="str">
            <v>VERONA OSCURO      25X35</v>
          </cell>
          <cell r="C1252" t="str">
            <v>M2</v>
          </cell>
          <cell r="D1252">
            <v>19047</v>
          </cell>
        </row>
        <row r="1253">
          <cell r="A1253">
            <v>1253</v>
          </cell>
          <cell r="B1253" t="str">
            <v>SCHLAGE T.A-TERRAZA  A301</v>
          </cell>
          <cell r="C1253" t="str">
            <v>UN</v>
          </cell>
          <cell r="D1253">
            <v>14848</v>
          </cell>
        </row>
        <row r="1254">
          <cell r="A1254">
            <v>1254</v>
          </cell>
          <cell r="B1254" t="str">
            <v>ANDAMIO COLGANTE (100M)</v>
          </cell>
          <cell r="C1254" t="str">
            <v>DD</v>
          </cell>
          <cell r="D1254">
            <v>2320</v>
          </cell>
        </row>
        <row r="1255">
          <cell r="A1255">
            <v>1255</v>
          </cell>
          <cell r="B1255" t="str">
            <v>ANDAMIO COLGANTE  (30M)</v>
          </cell>
          <cell r="C1255" t="str">
            <v>DD</v>
          </cell>
          <cell r="D1255">
            <v>1740</v>
          </cell>
        </row>
        <row r="1256">
          <cell r="A1256">
            <v>1256</v>
          </cell>
          <cell r="B1256" t="str">
            <v>SCHLAGE T.A-TERRAZA  A302</v>
          </cell>
          <cell r="C1256" t="str">
            <v>UN</v>
          </cell>
          <cell r="D1256">
            <v>9744</v>
          </cell>
        </row>
        <row r="1257">
          <cell r="A1257">
            <v>1257</v>
          </cell>
          <cell r="B1257" t="str">
            <v>SCHLAGE T.A-TERRAZA  A303</v>
          </cell>
          <cell r="C1257" t="str">
            <v>UN</v>
          </cell>
          <cell r="D1257">
            <v>12876</v>
          </cell>
        </row>
        <row r="1258">
          <cell r="A1258">
            <v>1258</v>
          </cell>
          <cell r="B1258" t="str">
            <v>CALENTADOR ELECTRIC.11 GL</v>
          </cell>
          <cell r="C1258" t="str">
            <v>UN</v>
          </cell>
          <cell r="D1258">
            <v>140000</v>
          </cell>
        </row>
        <row r="1259">
          <cell r="A1259">
            <v>1259</v>
          </cell>
          <cell r="B1259" t="str">
            <v>TUBO SANITARIO         6"</v>
          </cell>
          <cell r="C1259" t="str">
            <v>ML</v>
          </cell>
          <cell r="D1259">
            <v>18045</v>
          </cell>
        </row>
        <row r="1260">
          <cell r="A1260">
            <v>1260</v>
          </cell>
          <cell r="B1260" t="str">
            <v>SCHLAGE T.A-TERRAZA  A304</v>
          </cell>
          <cell r="C1260" t="str">
            <v>UN</v>
          </cell>
          <cell r="D1260">
            <v>15196</v>
          </cell>
        </row>
        <row r="1261">
          <cell r="A1261">
            <v>1261</v>
          </cell>
          <cell r="B1261" t="str">
            <v>C.RASO GYPSTORM    T-206</v>
          </cell>
          <cell r="C1261" t="str">
            <v>UN</v>
          </cell>
          <cell r="D1261">
            <v>6810</v>
          </cell>
        </row>
        <row r="1262">
          <cell r="A1262">
            <v>1262</v>
          </cell>
          <cell r="B1262" t="str">
            <v>C.RASO GYPDREAMS  CT-336</v>
          </cell>
          <cell r="C1262" t="str">
            <v>UN</v>
          </cell>
          <cell r="D1262">
            <v>10170</v>
          </cell>
        </row>
        <row r="1263">
          <cell r="A1263">
            <v>1263</v>
          </cell>
          <cell r="B1263" t="str">
            <v>SCHLAGE T.A-BAÑO     A40S</v>
          </cell>
          <cell r="C1263" t="str">
            <v>UN</v>
          </cell>
          <cell r="D1263">
            <v>9744</v>
          </cell>
        </row>
        <row r="1264">
          <cell r="A1264">
            <v>1264</v>
          </cell>
          <cell r="B1264" t="str">
            <v>SCHLAGE T.A-BAÑO     A401</v>
          </cell>
          <cell r="C1264" t="str">
            <v>UN</v>
          </cell>
          <cell r="D1264">
            <v>12876</v>
          </cell>
        </row>
        <row r="1265">
          <cell r="A1265">
            <v>1265</v>
          </cell>
          <cell r="B1265" t="str">
            <v>ASCENSOR TL8  5 PARADAS</v>
          </cell>
          <cell r="C1265" t="str">
            <v>UN</v>
          </cell>
          <cell r="D1265">
            <v>29864200</v>
          </cell>
        </row>
        <row r="1266">
          <cell r="A1266">
            <v>1266</v>
          </cell>
          <cell r="B1266" t="str">
            <v>CODO PRES. PVC 90 2 1/2"</v>
          </cell>
          <cell r="C1266" t="str">
            <v>UN</v>
          </cell>
          <cell r="D1266">
            <v>5647</v>
          </cell>
        </row>
        <row r="1267">
          <cell r="A1267">
            <v>1267</v>
          </cell>
          <cell r="B1267" t="str">
            <v>SCHLAGE T.A-BAÑO     A402</v>
          </cell>
          <cell r="C1267" t="str">
            <v>UN</v>
          </cell>
          <cell r="D1267">
            <v>15196</v>
          </cell>
        </row>
        <row r="1268">
          <cell r="A1268">
            <v>1268</v>
          </cell>
          <cell r="B1268" t="str">
            <v>C.RASO GYPDREAMS  CT-206</v>
          </cell>
          <cell r="C1268" t="str">
            <v>UN</v>
          </cell>
          <cell r="D1268">
            <v>7080</v>
          </cell>
        </row>
        <row r="1269">
          <cell r="A1269">
            <v>1269</v>
          </cell>
          <cell r="B1269" t="str">
            <v>C.RASO GYPCELL     T-906</v>
          </cell>
          <cell r="C1269" t="str">
            <v>UN</v>
          </cell>
          <cell r="D1269">
            <v>11010</v>
          </cell>
        </row>
        <row r="1270">
          <cell r="A1270">
            <v>1270</v>
          </cell>
          <cell r="B1270" t="str">
            <v>SCHLAGE T.A-ENT.OF. A50PD</v>
          </cell>
          <cell r="C1270" t="str">
            <v>UN</v>
          </cell>
          <cell r="D1270">
            <v>13920</v>
          </cell>
        </row>
        <row r="1271">
          <cell r="A1271">
            <v>1271</v>
          </cell>
          <cell r="B1271" t="str">
            <v>SCHLAGE T.A-ENT.OF. A5001</v>
          </cell>
          <cell r="C1271" t="str">
            <v>UN</v>
          </cell>
          <cell r="D1271">
            <v>17052</v>
          </cell>
        </row>
        <row r="1272">
          <cell r="A1272">
            <v>1272</v>
          </cell>
          <cell r="B1272" t="str">
            <v>CALENTADOR ELECTRIC.15 GL</v>
          </cell>
          <cell r="C1272" t="str">
            <v>UN</v>
          </cell>
          <cell r="D1272">
            <v>161000</v>
          </cell>
        </row>
        <row r="1273">
          <cell r="A1273">
            <v>1273</v>
          </cell>
          <cell r="B1273" t="str">
            <v>SUELO CEMENTO 1:20</v>
          </cell>
          <cell r="C1273" t="str">
            <v>M3</v>
          </cell>
          <cell r="D1273">
            <v>29928</v>
          </cell>
        </row>
        <row r="1274">
          <cell r="A1274">
            <v>1274</v>
          </cell>
          <cell r="B1274" t="str">
            <v>SCHLAGE T.A-ENT.OF. A5002</v>
          </cell>
          <cell r="C1274" t="str">
            <v>UN</v>
          </cell>
          <cell r="D1274">
            <v>19372</v>
          </cell>
        </row>
        <row r="1275">
          <cell r="A1275">
            <v>1275</v>
          </cell>
          <cell r="B1275" t="str">
            <v>C.RASO GYPCELL    T-906C</v>
          </cell>
          <cell r="C1275" t="str">
            <v>UN</v>
          </cell>
          <cell r="D1275">
            <v>11430</v>
          </cell>
        </row>
        <row r="1276">
          <cell r="A1276">
            <v>1276</v>
          </cell>
          <cell r="B1276" t="str">
            <v>SCHLAGE T.A-OF.INT. A50WD</v>
          </cell>
          <cell r="C1276" t="str">
            <v>UN</v>
          </cell>
          <cell r="D1276">
            <v>11716</v>
          </cell>
        </row>
        <row r="1277">
          <cell r="A1277">
            <v>1277</v>
          </cell>
          <cell r="B1277" t="str">
            <v>SCHLAGE T.A-OF.INT. A5001</v>
          </cell>
          <cell r="C1277" t="str">
            <v>UN</v>
          </cell>
          <cell r="D1277">
            <v>14268</v>
          </cell>
        </row>
        <row r="1278">
          <cell r="A1278">
            <v>1278</v>
          </cell>
          <cell r="B1278" t="str">
            <v>ASCENSOR TL8  8 PARADAS</v>
          </cell>
          <cell r="C1278" t="str">
            <v>UN</v>
          </cell>
          <cell r="D1278">
            <v>36110800</v>
          </cell>
        </row>
        <row r="1279">
          <cell r="A1279">
            <v>1279</v>
          </cell>
          <cell r="B1279" t="str">
            <v>TUBERIA H.G   4"</v>
          </cell>
          <cell r="C1279" t="str">
            <v>ML</v>
          </cell>
          <cell r="D1279">
            <v>18822</v>
          </cell>
        </row>
        <row r="1280">
          <cell r="A1280">
            <v>1280</v>
          </cell>
          <cell r="B1280" t="str">
            <v>SCHLAGE T.A-OF.INT. A50WS</v>
          </cell>
          <cell r="C1280" t="str">
            <v>UN</v>
          </cell>
          <cell r="D1280">
            <v>17168</v>
          </cell>
        </row>
        <row r="1281">
          <cell r="A1281">
            <v>1281</v>
          </cell>
          <cell r="B1281" t="str">
            <v>CALENTADOR A GAS    15 GL</v>
          </cell>
          <cell r="C1281" t="str">
            <v>UN</v>
          </cell>
          <cell r="D1281">
            <v>360000</v>
          </cell>
        </row>
        <row r="1282">
          <cell r="A1282">
            <v>1282</v>
          </cell>
          <cell r="B1282" t="str">
            <v xml:space="preserve"> CERRADURA SCHLAGE T.A-ALCOBAS A50WS</v>
          </cell>
          <cell r="C1282" t="str">
            <v>UN</v>
          </cell>
          <cell r="D1282">
            <v>30289</v>
          </cell>
        </row>
        <row r="1283">
          <cell r="A1283">
            <v>1283</v>
          </cell>
          <cell r="B1283" t="str">
            <v>SCHLAGE T.A-ALCOBAS A5001</v>
          </cell>
          <cell r="C1283" t="str">
            <v>UN</v>
          </cell>
          <cell r="D1283">
            <v>13920</v>
          </cell>
        </row>
        <row r="1284">
          <cell r="A1284">
            <v>1284</v>
          </cell>
          <cell r="B1284" t="str">
            <v>CALENTADOR DE PASO 10 LTS</v>
          </cell>
          <cell r="C1284" t="str">
            <v>UN</v>
          </cell>
          <cell r="D1284">
            <v>279300</v>
          </cell>
        </row>
        <row r="1285">
          <cell r="A1285">
            <v>1285</v>
          </cell>
          <cell r="B1285" t="str">
            <v>CODO GALVANIZADO       4"</v>
          </cell>
          <cell r="C1285" t="str">
            <v>ML</v>
          </cell>
          <cell r="D1285">
            <v>18700</v>
          </cell>
        </row>
        <row r="1286">
          <cell r="A1286">
            <v>1286</v>
          </cell>
          <cell r="B1286" t="str">
            <v>SCHLAGE T.A-ALCOBAS A50WD</v>
          </cell>
          <cell r="C1286" t="str">
            <v>UN</v>
          </cell>
          <cell r="D1286">
            <v>16820</v>
          </cell>
        </row>
        <row r="1287">
          <cell r="A1287">
            <v>1287</v>
          </cell>
          <cell r="B1287" t="str">
            <v>REJILLA SUMINISTRO 12x12</v>
          </cell>
          <cell r="C1287" t="str">
            <v>UN</v>
          </cell>
          <cell r="D1287">
            <v>18000</v>
          </cell>
        </row>
        <row r="1288">
          <cell r="A1288">
            <v>1288</v>
          </cell>
          <cell r="B1288" t="str">
            <v>SCHLAGE T.A-CLOSET  A71WD</v>
          </cell>
          <cell r="C1288" t="str">
            <v>UN</v>
          </cell>
          <cell r="D1288">
            <v>11020</v>
          </cell>
        </row>
        <row r="1289">
          <cell r="A1289">
            <v>1289</v>
          </cell>
          <cell r="B1289" t="str">
            <v>SCHLAGE T.A-CLOSET  A7101</v>
          </cell>
          <cell r="C1289" t="str">
            <v>UN</v>
          </cell>
          <cell r="D1289">
            <v>13572</v>
          </cell>
        </row>
        <row r="1290">
          <cell r="A1290">
            <v>1290</v>
          </cell>
          <cell r="B1290" t="str">
            <v>CEMENTO GRIS</v>
          </cell>
          <cell r="C1290" t="str">
            <v>KG</v>
          </cell>
          <cell r="D1290">
            <v>385.2</v>
          </cell>
        </row>
        <row r="1291">
          <cell r="A1291">
            <v>1291</v>
          </cell>
          <cell r="B1291" t="str">
            <v>TUBERIA H.G   3"</v>
          </cell>
          <cell r="C1291" t="str">
            <v>ML</v>
          </cell>
          <cell r="D1291">
            <v>14614</v>
          </cell>
        </row>
        <row r="1292">
          <cell r="A1292">
            <v>1292</v>
          </cell>
          <cell r="B1292" t="str">
            <v>SCHLAGE T.A-CLOSET  A7102</v>
          </cell>
          <cell r="C1292" t="str">
            <v>UN</v>
          </cell>
          <cell r="D1292">
            <v>16472</v>
          </cell>
        </row>
        <row r="1293">
          <cell r="A1293">
            <v>1293</v>
          </cell>
          <cell r="B1293" t="str">
            <v>LONA PLASTICA P/CASETON</v>
          </cell>
          <cell r="C1293" t="str">
            <v>M2</v>
          </cell>
          <cell r="D1293">
            <v>531</v>
          </cell>
        </row>
        <row r="1294">
          <cell r="A1294">
            <v>1294</v>
          </cell>
          <cell r="B1294" t="str">
            <v>SCHLAGE T.A-E.APTO. A80PD</v>
          </cell>
          <cell r="C1294" t="str">
            <v>UN</v>
          </cell>
          <cell r="D1294">
            <v>12876</v>
          </cell>
        </row>
        <row r="1295">
          <cell r="A1295">
            <v>1295</v>
          </cell>
          <cell r="B1295" t="str">
            <v>SCHLAGE T.A-E.APTO. A8001</v>
          </cell>
          <cell r="C1295" t="str">
            <v>UN</v>
          </cell>
          <cell r="D1295">
            <v>15428</v>
          </cell>
        </row>
        <row r="1296">
          <cell r="A1296">
            <v>1296</v>
          </cell>
          <cell r="B1296" t="str">
            <v>TRANSP. BARRANQ-CARTAGENA</v>
          </cell>
          <cell r="C1296" t="str">
            <v>TN</v>
          </cell>
          <cell r="D1296">
            <v>25870</v>
          </cell>
        </row>
        <row r="1297">
          <cell r="A1297">
            <v>1297</v>
          </cell>
          <cell r="B1297" t="str">
            <v>CODO GALVANIZADO  3"</v>
          </cell>
          <cell r="C1297" t="str">
            <v>UN</v>
          </cell>
          <cell r="D1297">
            <v>12860</v>
          </cell>
        </row>
        <row r="1298">
          <cell r="A1298">
            <v>1298</v>
          </cell>
          <cell r="B1298" t="str">
            <v>SCHLAGE T.A-E.APTO. A8002</v>
          </cell>
          <cell r="C1298" t="str">
            <v>UN</v>
          </cell>
          <cell r="D1298">
            <v>18328</v>
          </cell>
        </row>
        <row r="1299">
          <cell r="A1299">
            <v>1299</v>
          </cell>
          <cell r="B1299" t="str">
            <v>GRAPA INDUSTRIAL     30mm</v>
          </cell>
          <cell r="C1299" t="str">
            <v>LB</v>
          </cell>
          <cell r="D1299">
            <v>2138</v>
          </cell>
        </row>
        <row r="1300">
          <cell r="A1300">
            <v>1300</v>
          </cell>
          <cell r="B1300" t="str">
            <v>SCHLAGE T.A-E.ECON. A80WD</v>
          </cell>
          <cell r="C1300" t="str">
            <v>UN</v>
          </cell>
          <cell r="D1300">
            <v>11252</v>
          </cell>
        </row>
        <row r="1301">
          <cell r="A1301">
            <v>1301</v>
          </cell>
          <cell r="B1301" t="str">
            <v>SCHLAGE T.A-E.ECON. A8001</v>
          </cell>
          <cell r="C1301" t="str">
            <v>UN</v>
          </cell>
          <cell r="D1301">
            <v>13804</v>
          </cell>
        </row>
        <row r="1302">
          <cell r="A1302">
            <v>1302</v>
          </cell>
          <cell r="B1302" t="str">
            <v>TRANSP. BARRANQ-STA.MARTA</v>
          </cell>
          <cell r="C1302" t="str">
            <v>TN</v>
          </cell>
          <cell r="D1302">
            <v>25870</v>
          </cell>
        </row>
        <row r="1303">
          <cell r="A1303">
            <v>1303</v>
          </cell>
          <cell r="B1303" t="str">
            <v>TUBERIA H.G  2 1/2"</v>
          </cell>
          <cell r="C1303" t="str">
            <v>ML</v>
          </cell>
          <cell r="D1303">
            <v>11919</v>
          </cell>
        </row>
        <row r="1304">
          <cell r="A1304">
            <v>1304</v>
          </cell>
          <cell r="B1304" t="str">
            <v>SCHLAGE T.A-E.ECON.  A10S</v>
          </cell>
          <cell r="C1304" t="str">
            <v>UN</v>
          </cell>
          <cell r="D1304">
            <v>17895</v>
          </cell>
        </row>
        <row r="1305">
          <cell r="A1305">
            <v>1305</v>
          </cell>
          <cell r="B1305" t="str">
            <v>CONCRETO CORR 5000 PSI 02</v>
          </cell>
          <cell r="C1305" t="str">
            <v>M3</v>
          </cell>
          <cell r="D1305">
            <v>146740</v>
          </cell>
        </row>
        <row r="1306">
          <cell r="A1306">
            <v>1306</v>
          </cell>
          <cell r="B1306" t="str">
            <v>SCHLAGE T.A-DEPOSIT.A80WS</v>
          </cell>
          <cell r="C1306" t="str">
            <v>UN</v>
          </cell>
          <cell r="D1306">
            <v>10904</v>
          </cell>
        </row>
        <row r="1307">
          <cell r="A1307">
            <v>1307</v>
          </cell>
          <cell r="B1307" t="str">
            <v>SCHLAGE T.A-DEPOSIT.A8001</v>
          </cell>
          <cell r="C1307" t="str">
            <v>UN</v>
          </cell>
          <cell r="D1307">
            <v>13456</v>
          </cell>
        </row>
        <row r="1308">
          <cell r="A1308">
            <v>1308</v>
          </cell>
          <cell r="B1308" t="str">
            <v>TRANSP. BARRANQ-BOGOTA</v>
          </cell>
          <cell r="C1308" t="str">
            <v>TN</v>
          </cell>
          <cell r="D1308">
            <v>81703</v>
          </cell>
        </row>
        <row r="1309">
          <cell r="A1309">
            <v>1309</v>
          </cell>
          <cell r="B1309" t="str">
            <v>CODO GALVANIZADO  2 1/2"</v>
          </cell>
          <cell r="C1309" t="str">
            <v>UN</v>
          </cell>
          <cell r="D1309">
            <v>8165</v>
          </cell>
        </row>
        <row r="1310">
          <cell r="A1310">
            <v>1310</v>
          </cell>
          <cell r="B1310" t="str">
            <v>SCHLAGE T.A-DEPOSIT.A8002</v>
          </cell>
          <cell r="C1310" t="str">
            <v>UN</v>
          </cell>
          <cell r="D1310">
            <v>16356</v>
          </cell>
        </row>
        <row r="1311">
          <cell r="A1311">
            <v>1311</v>
          </cell>
          <cell r="B1311" t="str">
            <v>INCREMENTO BOMBEO</v>
          </cell>
          <cell r="C1311" t="str">
            <v>M3</v>
          </cell>
          <cell r="D1311">
            <v>9280</v>
          </cell>
        </row>
        <row r="1312">
          <cell r="A1312">
            <v>1312</v>
          </cell>
          <cell r="B1312" t="str">
            <v>SCHLAGE T.A-H.HOTEL A85PD</v>
          </cell>
          <cell r="C1312" t="str">
            <v>UN</v>
          </cell>
          <cell r="D1312">
            <v>19952</v>
          </cell>
        </row>
        <row r="1313">
          <cell r="A1313">
            <v>1313</v>
          </cell>
          <cell r="B1313" t="str">
            <v>SCHLAGE T.A-H.HOTEL A8501</v>
          </cell>
          <cell r="C1313" t="str">
            <v>UN</v>
          </cell>
          <cell r="D1313">
            <v>22504</v>
          </cell>
        </row>
        <row r="1314">
          <cell r="A1314">
            <v>1314</v>
          </cell>
          <cell r="B1314" t="str">
            <v>TRANSP. BARRANQ-MEDELLIN</v>
          </cell>
          <cell r="C1314" t="str">
            <v>TN</v>
          </cell>
          <cell r="D1314">
            <v>64676</v>
          </cell>
        </row>
        <row r="1315">
          <cell r="A1315">
            <v>1315</v>
          </cell>
          <cell r="B1315" t="str">
            <v>VOLQUETA  DIESEL 6 MTS 3</v>
          </cell>
          <cell r="C1315" t="str">
            <v>MTS3</v>
          </cell>
          <cell r="D1315">
            <v>35000</v>
          </cell>
        </row>
        <row r="1316">
          <cell r="A1316">
            <v>1316</v>
          </cell>
          <cell r="B1316" t="str">
            <v>SCHLAGE T.A-H.HOTEL A8502</v>
          </cell>
          <cell r="C1316" t="str">
            <v>UN</v>
          </cell>
          <cell r="D1316">
            <v>25404</v>
          </cell>
        </row>
        <row r="1317">
          <cell r="A1317">
            <v>1317</v>
          </cell>
          <cell r="B1317" t="str">
            <v>CABALLETE C43 9%</v>
          </cell>
          <cell r="C1317" t="str">
            <v>UN</v>
          </cell>
          <cell r="D1317">
            <v>2892</v>
          </cell>
        </row>
        <row r="1318">
          <cell r="A1318">
            <v>1318</v>
          </cell>
          <cell r="B1318" t="str">
            <v>SCHLAGE T.A-E.PPAL. A87PD</v>
          </cell>
          <cell r="C1318" t="str">
            <v>UN</v>
          </cell>
          <cell r="D1318">
            <v>17980</v>
          </cell>
        </row>
        <row r="1319">
          <cell r="A1319">
            <v>1319</v>
          </cell>
          <cell r="B1319" t="str">
            <v>SCHLAGE T.A-E.PPAL. A8701</v>
          </cell>
          <cell r="C1319" t="str">
            <v>UN</v>
          </cell>
          <cell r="D1319">
            <v>20532</v>
          </cell>
        </row>
        <row r="1320">
          <cell r="A1320">
            <v>1320</v>
          </cell>
          <cell r="B1320" t="str">
            <v>TRANSP. BARRANQ-CALI</v>
          </cell>
          <cell r="C1320" t="str">
            <v>TN</v>
          </cell>
          <cell r="D1320">
            <v>77611</v>
          </cell>
        </row>
        <row r="1321">
          <cell r="A1321">
            <v>1321</v>
          </cell>
          <cell r="B1321" t="str">
            <v>GASOLINA EXTRA  B/QUILLA</v>
          </cell>
          <cell r="C1321" t="str">
            <v>GL</v>
          </cell>
          <cell r="D1321">
            <v>1465</v>
          </cell>
        </row>
        <row r="1322">
          <cell r="A1322">
            <v>1322</v>
          </cell>
          <cell r="B1322" t="str">
            <v>SCHLAGE T.A-E.PPAL. A8702</v>
          </cell>
          <cell r="C1322" t="str">
            <v>UN</v>
          </cell>
          <cell r="D1322">
            <v>23432</v>
          </cell>
        </row>
        <row r="1323">
          <cell r="A1323">
            <v>1323</v>
          </cell>
          <cell r="B1323" t="str">
            <v>G/ESCOBA CEDRO</v>
          </cell>
          <cell r="C1323" t="str">
            <v>ML</v>
          </cell>
          <cell r="D1323">
            <v>1800</v>
          </cell>
        </row>
        <row r="1324">
          <cell r="A1324">
            <v>1324</v>
          </cell>
          <cell r="B1324" t="str">
            <v>G/ESCOBA ROBLE</v>
          </cell>
          <cell r="C1324" t="str">
            <v>ML</v>
          </cell>
          <cell r="D1324">
            <v>6500</v>
          </cell>
        </row>
        <row r="1325">
          <cell r="A1325">
            <v>1325</v>
          </cell>
          <cell r="B1325" t="str">
            <v>SUELO CEMENTO 1:30     01</v>
          </cell>
          <cell r="C1325" t="str">
            <v>M3</v>
          </cell>
          <cell r="D1325">
            <v>27260</v>
          </cell>
        </row>
        <row r="1326">
          <cell r="A1326">
            <v>1326</v>
          </cell>
          <cell r="B1326" t="str">
            <v>VINILO VINILPLUS</v>
          </cell>
          <cell r="C1326" t="str">
            <v>GL</v>
          </cell>
          <cell r="D1326">
            <v>21650</v>
          </cell>
        </row>
        <row r="1327">
          <cell r="A1327">
            <v>1327</v>
          </cell>
          <cell r="B1327" t="str">
            <v>VINILO VINILATEX</v>
          </cell>
          <cell r="C1327" t="str">
            <v>GL</v>
          </cell>
          <cell r="D1327">
            <v>14880</v>
          </cell>
        </row>
        <row r="1328">
          <cell r="A1328">
            <v>1328</v>
          </cell>
          <cell r="B1328" t="str">
            <v>ESPACIADOR C90</v>
          </cell>
          <cell r="C1328" t="str">
            <v>UN</v>
          </cell>
          <cell r="D1328">
            <v>150</v>
          </cell>
        </row>
        <row r="1329">
          <cell r="A1329">
            <v>1329</v>
          </cell>
          <cell r="B1329" t="str">
            <v>CABALLETE ARTICUL SUP C90</v>
          </cell>
          <cell r="C1329" t="str">
            <v>UN</v>
          </cell>
          <cell r="D1329">
            <v>11532</v>
          </cell>
        </row>
        <row r="1330">
          <cell r="A1330">
            <v>1330</v>
          </cell>
          <cell r="B1330" t="str">
            <v>TRANSP. CARTAGENA-BARRANQ</v>
          </cell>
          <cell r="C1330" t="str">
            <v>TN</v>
          </cell>
          <cell r="D1330">
            <v>25870</v>
          </cell>
        </row>
        <row r="1331">
          <cell r="A1331">
            <v>1331</v>
          </cell>
          <cell r="B1331" t="str">
            <v>CABALLETE ARTICUL INF C90</v>
          </cell>
          <cell r="C1331" t="str">
            <v>UN</v>
          </cell>
          <cell r="D1331">
            <v>9912</v>
          </cell>
        </row>
        <row r="1332">
          <cell r="A1332">
            <v>1332</v>
          </cell>
          <cell r="B1332" t="str">
            <v>CABALLETE TERM 9% C90</v>
          </cell>
          <cell r="C1332" t="str">
            <v>UN</v>
          </cell>
          <cell r="D1332">
            <v>16789</v>
          </cell>
        </row>
        <row r="1333">
          <cell r="A1333">
            <v>1333</v>
          </cell>
          <cell r="B1333" t="str">
            <v>TRANSP. CARTAGENA-STA.MAR</v>
          </cell>
          <cell r="C1333" t="str">
            <v>TN</v>
          </cell>
          <cell r="D1333">
            <v>33262</v>
          </cell>
        </row>
        <row r="1334">
          <cell r="A1334">
            <v>1334</v>
          </cell>
          <cell r="B1334" t="str">
            <v>LAM.ICOPOR 1.20x3.60 10mm</v>
          </cell>
          <cell r="C1334" t="str">
            <v>UN</v>
          </cell>
          <cell r="D1334">
            <v>3758</v>
          </cell>
        </row>
        <row r="1335">
          <cell r="A1335">
            <v>1335</v>
          </cell>
          <cell r="B1335" t="str">
            <v>C.RASO PLYCEM TEXTURIZADO</v>
          </cell>
          <cell r="C1335" t="str">
            <v>M2</v>
          </cell>
          <cell r="D1335">
            <v>19900</v>
          </cell>
        </row>
        <row r="1336">
          <cell r="A1336">
            <v>1336</v>
          </cell>
          <cell r="B1336" t="str">
            <v>TRANSP. CARTAGENA-BOGOTA</v>
          </cell>
          <cell r="C1336" t="str">
            <v>TN</v>
          </cell>
          <cell r="D1336">
            <v>86850</v>
          </cell>
        </row>
        <row r="1337">
          <cell r="A1337">
            <v>1337</v>
          </cell>
          <cell r="B1337" t="str">
            <v>CABALLETE TERM 3% C90</v>
          </cell>
          <cell r="C1337" t="str">
            <v>UN</v>
          </cell>
          <cell r="D1337">
            <v>16007</v>
          </cell>
        </row>
        <row r="1338">
          <cell r="A1338">
            <v>1338</v>
          </cell>
          <cell r="B1338" t="str">
            <v>HELIMALLA PLANA H-503</v>
          </cell>
          <cell r="C1338" t="str">
            <v>TN</v>
          </cell>
          <cell r="D1338">
            <v>864765</v>
          </cell>
        </row>
        <row r="1339">
          <cell r="A1339">
            <v>1339</v>
          </cell>
          <cell r="B1339" t="str">
            <v>TRANSP. CARTAGENA-MEDELLI</v>
          </cell>
          <cell r="C1339" t="str">
            <v>TN</v>
          </cell>
          <cell r="D1339">
            <v>68372</v>
          </cell>
        </row>
        <row r="1340">
          <cell r="A1340">
            <v>1340</v>
          </cell>
          <cell r="B1340" t="str">
            <v>ABRAZADERA MORDAZA 1 1/4"</v>
          </cell>
          <cell r="C1340" t="str">
            <v>UN</v>
          </cell>
          <cell r="D1340">
            <v>1200</v>
          </cell>
        </row>
        <row r="1341">
          <cell r="A1341">
            <v>1341</v>
          </cell>
          <cell r="B1341" t="str">
            <v>ABRAZADERA MORDAZA 1 1/2"</v>
          </cell>
          <cell r="C1341" t="str">
            <v>UN</v>
          </cell>
          <cell r="D1341">
            <v>800</v>
          </cell>
        </row>
        <row r="1342">
          <cell r="A1342">
            <v>1342</v>
          </cell>
          <cell r="B1342" t="str">
            <v>TRANSP. CARTAGENA-CALI</v>
          </cell>
          <cell r="C1342" t="str">
            <v>TN</v>
          </cell>
          <cell r="D1342">
            <v>85002</v>
          </cell>
        </row>
        <row r="1343">
          <cell r="A1343">
            <v>1343</v>
          </cell>
          <cell r="B1343" t="str">
            <v>ABRAZADERA MORDAZA   2"</v>
          </cell>
          <cell r="C1343" t="str">
            <v>UN</v>
          </cell>
          <cell r="D1343">
            <v>1500</v>
          </cell>
        </row>
        <row r="1344">
          <cell r="A1344">
            <v>1344</v>
          </cell>
          <cell r="B1344" t="str">
            <v>ABRAZADERA TRAPECIO  1/2"</v>
          </cell>
          <cell r="C1344" t="str">
            <v>UN</v>
          </cell>
          <cell r="D1344">
            <v>1000</v>
          </cell>
        </row>
        <row r="1345">
          <cell r="A1345">
            <v>1345</v>
          </cell>
          <cell r="B1345" t="str">
            <v>SCHLAGE IMPORTADA  E51PD</v>
          </cell>
          <cell r="C1345" t="str">
            <v>UN</v>
          </cell>
          <cell r="D1345">
            <v>320160</v>
          </cell>
        </row>
        <row r="1346">
          <cell r="A1346">
            <v>1346</v>
          </cell>
          <cell r="B1346" t="str">
            <v>SCHLAGE IMPORTADA  E51P01</v>
          </cell>
          <cell r="C1346" t="str">
            <v>UN</v>
          </cell>
          <cell r="D1346">
            <v>320160</v>
          </cell>
        </row>
        <row r="1347">
          <cell r="A1347">
            <v>1347</v>
          </cell>
          <cell r="B1347" t="str">
            <v>TUBERIA EN GRES        8"</v>
          </cell>
          <cell r="C1347" t="str">
            <v>UN</v>
          </cell>
          <cell r="D1347">
            <v>8800</v>
          </cell>
        </row>
        <row r="1348">
          <cell r="A1348">
            <v>1348</v>
          </cell>
          <cell r="B1348" t="str">
            <v>SCHLAGE IMPORTADA  F160N</v>
          </cell>
          <cell r="C1348" t="str">
            <v>UN</v>
          </cell>
          <cell r="D1348">
            <v>155440</v>
          </cell>
        </row>
        <row r="1349">
          <cell r="A1349">
            <v>1349</v>
          </cell>
          <cell r="B1349" t="str">
            <v>SCHLAGE IMPORTADA  F16001</v>
          </cell>
          <cell r="C1349" t="str">
            <v>UN</v>
          </cell>
          <cell r="D1349">
            <v>148480</v>
          </cell>
        </row>
        <row r="1350">
          <cell r="A1350">
            <v>1350</v>
          </cell>
          <cell r="B1350" t="str">
            <v>SCHLAGE IMPORTADA  F16002</v>
          </cell>
          <cell r="C1350" t="str">
            <v>UN</v>
          </cell>
          <cell r="D1350">
            <v>148480</v>
          </cell>
        </row>
        <row r="1351">
          <cell r="A1351">
            <v>1351</v>
          </cell>
          <cell r="B1351" t="str">
            <v>SUELO CEMENTO 1:5      01</v>
          </cell>
          <cell r="C1351" t="str">
            <v>M3</v>
          </cell>
          <cell r="D1351">
            <v>59392</v>
          </cell>
        </row>
        <row r="1352">
          <cell r="A1352">
            <v>1352</v>
          </cell>
          <cell r="B1352" t="str">
            <v>ESMALTE BRILLANTE</v>
          </cell>
          <cell r="C1352" t="str">
            <v>GL</v>
          </cell>
          <cell r="D1352">
            <v>26300</v>
          </cell>
        </row>
        <row r="1353">
          <cell r="A1353">
            <v>1353</v>
          </cell>
          <cell r="B1353" t="str">
            <v>CIERRAPUERTAS        No.2</v>
          </cell>
          <cell r="C1353" t="str">
            <v>UN</v>
          </cell>
          <cell r="D1353">
            <v>42920</v>
          </cell>
        </row>
        <row r="1354">
          <cell r="A1354">
            <v>1354</v>
          </cell>
          <cell r="B1354" t="str">
            <v>TRANSP. STA.MARTA-BARRANQ</v>
          </cell>
          <cell r="C1354" t="str">
            <v>TN</v>
          </cell>
          <cell r="D1354">
            <v>25870</v>
          </cell>
        </row>
        <row r="1355">
          <cell r="A1355">
            <v>1355</v>
          </cell>
          <cell r="B1355" t="str">
            <v>CIERRAPUERTAS        No.4</v>
          </cell>
          <cell r="C1355" t="str">
            <v>UN</v>
          </cell>
          <cell r="D1355">
            <v>46500</v>
          </cell>
        </row>
        <row r="1356">
          <cell r="A1356">
            <v>1356</v>
          </cell>
          <cell r="B1356" t="str">
            <v>SOPORTE P/PUERTA VIDRIO</v>
          </cell>
          <cell r="C1356" t="str">
            <v>UN</v>
          </cell>
          <cell r="D1356">
            <v>16820</v>
          </cell>
        </row>
        <row r="1357">
          <cell r="A1357">
            <v>1357</v>
          </cell>
          <cell r="B1357" t="str">
            <v>BRAZO RETENEDOR</v>
          </cell>
          <cell r="C1357" t="str">
            <v>UN</v>
          </cell>
          <cell r="D1357">
            <v>16820</v>
          </cell>
        </row>
        <row r="1358">
          <cell r="A1358">
            <v>1358</v>
          </cell>
          <cell r="B1358" t="str">
            <v>SAFE DEPOSIT.CLASICO</v>
          </cell>
          <cell r="C1358" t="str">
            <v>UN</v>
          </cell>
          <cell r="D1358">
            <v>17500</v>
          </cell>
        </row>
        <row r="1359">
          <cell r="A1359">
            <v>1359</v>
          </cell>
          <cell r="B1359" t="str">
            <v>C.RASO FIBERPLACK   1/4"</v>
          </cell>
          <cell r="C1359" t="str">
            <v>M2</v>
          </cell>
          <cell r="D1359">
            <v>9470</v>
          </cell>
        </row>
        <row r="1360">
          <cell r="A1360">
            <v>1360</v>
          </cell>
          <cell r="B1360" t="str">
            <v>SAFE DEPOSI.FLORENC</v>
          </cell>
          <cell r="C1360" t="str">
            <v>UN</v>
          </cell>
          <cell r="D1360">
            <v>17300</v>
          </cell>
        </row>
        <row r="1361">
          <cell r="A1361">
            <v>1361</v>
          </cell>
          <cell r="B1361" t="str">
            <v>BAÑERA ARMONY FIBR.VIDRIO</v>
          </cell>
          <cell r="C1361" t="str">
            <v>UN</v>
          </cell>
          <cell r="D1361">
            <v>197154</v>
          </cell>
        </row>
        <row r="1362">
          <cell r="A1362">
            <v>1362</v>
          </cell>
          <cell r="B1362" t="str">
            <v>SAFE DEPOS.MONTECARL</v>
          </cell>
          <cell r="C1362" t="str">
            <v>UN</v>
          </cell>
          <cell r="D1362">
            <v>22800</v>
          </cell>
        </row>
        <row r="1363">
          <cell r="A1363">
            <v>1363</v>
          </cell>
          <cell r="B1363" t="str">
            <v>SAFE DEPOSITO CLASIC</v>
          </cell>
          <cell r="C1363" t="str">
            <v>UN</v>
          </cell>
          <cell r="D1363">
            <v>17900</v>
          </cell>
        </row>
        <row r="1364">
          <cell r="A1364">
            <v>1364</v>
          </cell>
          <cell r="B1364" t="str">
            <v>TRANSP. STA.MARTA-CARTAG.</v>
          </cell>
          <cell r="C1364" t="str">
            <v>TN</v>
          </cell>
          <cell r="D1364">
            <v>36958</v>
          </cell>
        </row>
        <row r="1365">
          <cell r="A1365">
            <v>1365</v>
          </cell>
          <cell r="B1365" t="str">
            <v>SAFE DEPOSITO FLORENCIA</v>
          </cell>
          <cell r="C1365" t="str">
            <v>UN</v>
          </cell>
          <cell r="D1365">
            <v>17700</v>
          </cell>
        </row>
        <row r="1366">
          <cell r="A1366">
            <v>1366</v>
          </cell>
          <cell r="B1366" t="str">
            <v>BAÑERA ARMONY FIBR.VIDR01</v>
          </cell>
          <cell r="C1366" t="str">
            <v>UN</v>
          </cell>
          <cell r="D1366">
            <v>260085</v>
          </cell>
        </row>
        <row r="1367">
          <cell r="A1367">
            <v>1367</v>
          </cell>
          <cell r="B1367" t="str">
            <v>SAFE DEPOSITO MONTECARLO</v>
          </cell>
          <cell r="C1367" t="str">
            <v>UN</v>
          </cell>
          <cell r="D1367">
            <v>23200</v>
          </cell>
        </row>
        <row r="1368">
          <cell r="A1368">
            <v>1368</v>
          </cell>
          <cell r="B1368" t="str">
            <v>SAFE ALCOBA CLASICO</v>
          </cell>
          <cell r="C1368" t="str">
            <v>UN</v>
          </cell>
          <cell r="D1368">
            <v>15600</v>
          </cell>
        </row>
        <row r="1369">
          <cell r="A1369">
            <v>1369</v>
          </cell>
          <cell r="B1369" t="str">
            <v>TRANSP. STA.MARTA-BOGOTA</v>
          </cell>
          <cell r="C1369" t="str">
            <v>TN</v>
          </cell>
          <cell r="D1369">
            <v>77611</v>
          </cell>
        </row>
        <row r="1370">
          <cell r="A1370">
            <v>1370</v>
          </cell>
          <cell r="B1370" t="str">
            <v>SAFE ALCOBA FLORENCIA</v>
          </cell>
          <cell r="C1370" t="str">
            <v>UN</v>
          </cell>
          <cell r="D1370">
            <v>16800</v>
          </cell>
        </row>
        <row r="1371">
          <cell r="A1371">
            <v>1371</v>
          </cell>
          <cell r="B1371" t="str">
            <v>C.RASO FIBERPLACK   1/2"</v>
          </cell>
          <cell r="C1371" t="str">
            <v>M2</v>
          </cell>
          <cell r="D1371">
            <v>7280</v>
          </cell>
        </row>
        <row r="1372">
          <cell r="A1372">
            <v>1372</v>
          </cell>
          <cell r="B1372" t="str">
            <v>SAFE ALCOBA MONTECARLO</v>
          </cell>
          <cell r="C1372" t="str">
            <v>UN</v>
          </cell>
          <cell r="D1372">
            <v>21800</v>
          </cell>
        </row>
        <row r="1373">
          <cell r="A1373">
            <v>1373</v>
          </cell>
          <cell r="B1373" t="str">
            <v>SAFE ALCOBA CLASICO    01</v>
          </cell>
          <cell r="C1373" t="str">
            <v>UN</v>
          </cell>
          <cell r="D1373">
            <v>16000</v>
          </cell>
        </row>
        <row r="1374">
          <cell r="A1374">
            <v>1374</v>
          </cell>
          <cell r="B1374" t="str">
            <v>TRANSP. STA.MARTA-MEDELLI</v>
          </cell>
          <cell r="C1374" t="str">
            <v>TN</v>
          </cell>
          <cell r="D1374">
            <v>64740</v>
          </cell>
        </row>
        <row r="1375">
          <cell r="A1375">
            <v>1375</v>
          </cell>
          <cell r="B1375" t="str">
            <v>SAFE ALCOBA FLORENCIA  01</v>
          </cell>
          <cell r="C1375" t="str">
            <v>UN</v>
          </cell>
          <cell r="D1375">
            <v>17200</v>
          </cell>
        </row>
        <row r="1376">
          <cell r="A1376">
            <v>1376</v>
          </cell>
          <cell r="B1376" t="str">
            <v>C.RASO CELOTEX    BET197</v>
          </cell>
          <cell r="C1376" t="str">
            <v>M2</v>
          </cell>
          <cell r="D1376">
            <v>1720</v>
          </cell>
        </row>
        <row r="1377">
          <cell r="A1377">
            <v>1377</v>
          </cell>
          <cell r="B1377" t="str">
            <v>SAFE ALCOBA MONTECARLO 01</v>
          </cell>
          <cell r="C1377" t="str">
            <v>UN</v>
          </cell>
          <cell r="D1377">
            <v>22200</v>
          </cell>
        </row>
        <row r="1378">
          <cell r="A1378">
            <v>1378</v>
          </cell>
          <cell r="B1378" t="str">
            <v>SAFE ENTRADA CLASICO</v>
          </cell>
          <cell r="C1378" t="str">
            <v>UN</v>
          </cell>
          <cell r="D1378">
            <v>16200</v>
          </cell>
        </row>
        <row r="1379">
          <cell r="A1379">
            <v>1379</v>
          </cell>
          <cell r="B1379" t="str">
            <v>TOMA TRIFASICA</v>
          </cell>
          <cell r="C1379" t="str">
            <v>UN</v>
          </cell>
          <cell r="D1379">
            <v>1345</v>
          </cell>
        </row>
        <row r="1380">
          <cell r="A1380">
            <v>1380</v>
          </cell>
          <cell r="B1380" t="str">
            <v>SAFE ENTRADA FLORENCIA</v>
          </cell>
          <cell r="C1380" t="str">
            <v>UN</v>
          </cell>
          <cell r="D1380">
            <v>17600</v>
          </cell>
        </row>
        <row r="1381">
          <cell r="A1381">
            <v>1381</v>
          </cell>
          <cell r="B1381" t="str">
            <v>C.RASO CELOTEX    BET154</v>
          </cell>
          <cell r="C1381" t="str">
            <v>M2</v>
          </cell>
          <cell r="D1381">
            <v>10290</v>
          </cell>
        </row>
        <row r="1382">
          <cell r="A1382">
            <v>1382</v>
          </cell>
          <cell r="B1382" t="str">
            <v>SAFE ENTRADA MONTECARLO</v>
          </cell>
          <cell r="C1382" t="str">
            <v>UN</v>
          </cell>
          <cell r="D1382">
            <v>22500</v>
          </cell>
        </row>
        <row r="1383">
          <cell r="A1383">
            <v>1383</v>
          </cell>
          <cell r="B1383" t="str">
            <v>SAFE ENTRADA CLASICO   01</v>
          </cell>
          <cell r="C1383" t="str">
            <v>UN</v>
          </cell>
          <cell r="D1383">
            <v>16600</v>
          </cell>
        </row>
        <row r="1384">
          <cell r="A1384">
            <v>1384</v>
          </cell>
          <cell r="B1384" t="str">
            <v>TOMA TRIPOLAR AVE</v>
          </cell>
          <cell r="C1384" t="str">
            <v>UN</v>
          </cell>
          <cell r="D1384">
            <v>1635</v>
          </cell>
        </row>
        <row r="1385">
          <cell r="A1385">
            <v>1385</v>
          </cell>
          <cell r="B1385" t="str">
            <v>SAFE ENTRADA FLORENCIA 01</v>
          </cell>
          <cell r="C1385" t="str">
            <v>UN</v>
          </cell>
          <cell r="D1385">
            <v>18000</v>
          </cell>
        </row>
        <row r="1386">
          <cell r="A1386">
            <v>1386</v>
          </cell>
          <cell r="B1386" t="str">
            <v>C.RASO CELOTEX    MRF197</v>
          </cell>
          <cell r="C1386" t="str">
            <v>M2</v>
          </cell>
          <cell r="D1386">
            <v>8490</v>
          </cell>
        </row>
        <row r="1387">
          <cell r="A1387">
            <v>1387</v>
          </cell>
          <cell r="B1387" t="str">
            <v>SAFE ENTRADA MONTECARLO01</v>
          </cell>
          <cell r="C1387" t="str">
            <v>UN</v>
          </cell>
          <cell r="D1387">
            <v>22900</v>
          </cell>
        </row>
        <row r="1388">
          <cell r="A1388">
            <v>1388</v>
          </cell>
          <cell r="B1388" t="str">
            <v>SAFE ENTRADA CLASICO   02</v>
          </cell>
          <cell r="C1388" t="str">
            <v>UN</v>
          </cell>
          <cell r="D1388">
            <v>20500</v>
          </cell>
        </row>
        <row r="1389">
          <cell r="A1389">
            <v>1389</v>
          </cell>
          <cell r="B1389" t="str">
            <v>HEBILLA              3/4"</v>
          </cell>
          <cell r="C1389" t="str">
            <v>UN</v>
          </cell>
          <cell r="D1389">
            <v>50900</v>
          </cell>
        </row>
        <row r="1390">
          <cell r="A1390">
            <v>1390</v>
          </cell>
          <cell r="B1390" t="str">
            <v>SAFE ENTRADA FLORENCIA 02</v>
          </cell>
          <cell r="C1390" t="str">
            <v>UN</v>
          </cell>
          <cell r="D1390">
            <v>20100</v>
          </cell>
        </row>
        <row r="1391">
          <cell r="A1391">
            <v>1391</v>
          </cell>
          <cell r="B1391" t="str">
            <v>SUPERMANTO   600XT</v>
          </cell>
          <cell r="C1391" t="str">
            <v>M2</v>
          </cell>
          <cell r="D1391">
            <v>3330</v>
          </cell>
        </row>
        <row r="1392">
          <cell r="A1392">
            <v>1392</v>
          </cell>
          <cell r="B1392" t="str">
            <v>SAFE ENTRADA MONTECARLO02</v>
          </cell>
          <cell r="C1392" t="str">
            <v>UN</v>
          </cell>
          <cell r="D1392">
            <v>27500</v>
          </cell>
        </row>
        <row r="1393">
          <cell r="A1393">
            <v>1393</v>
          </cell>
          <cell r="B1393" t="str">
            <v>SAFE CLOSETS CLASICO</v>
          </cell>
          <cell r="C1393" t="str">
            <v>UN</v>
          </cell>
          <cell r="D1393">
            <v>12900</v>
          </cell>
        </row>
        <row r="1394">
          <cell r="A1394">
            <v>1394</v>
          </cell>
          <cell r="B1394" t="str">
            <v>CINTA BANDIT         3/4"</v>
          </cell>
          <cell r="C1394" t="str">
            <v>RL</v>
          </cell>
          <cell r="D1394">
            <v>80640</v>
          </cell>
        </row>
        <row r="1395">
          <cell r="A1395">
            <v>1395</v>
          </cell>
          <cell r="B1395" t="str">
            <v>SAFE CLOSETS FLORENCIA</v>
          </cell>
          <cell r="C1395" t="str">
            <v>UN</v>
          </cell>
          <cell r="D1395">
            <v>15000</v>
          </cell>
        </row>
        <row r="1396">
          <cell r="A1396">
            <v>1396</v>
          </cell>
          <cell r="B1396" t="str">
            <v>ZET ALL      600XT</v>
          </cell>
          <cell r="C1396" t="str">
            <v>M2</v>
          </cell>
          <cell r="D1396">
            <v>4220</v>
          </cell>
        </row>
        <row r="1397">
          <cell r="A1397">
            <v>1397</v>
          </cell>
          <cell r="B1397" t="str">
            <v>SAFE CLOSETS MONTECARLO</v>
          </cell>
          <cell r="C1397" t="str">
            <v>UN</v>
          </cell>
          <cell r="D1397">
            <v>19500</v>
          </cell>
        </row>
        <row r="1398">
          <cell r="A1398">
            <v>1398</v>
          </cell>
          <cell r="B1398" t="str">
            <v>SAFE CLOSETS CLASICO   01</v>
          </cell>
          <cell r="C1398" t="str">
            <v>UN</v>
          </cell>
          <cell r="D1398">
            <v>13300</v>
          </cell>
        </row>
        <row r="1399">
          <cell r="A1399">
            <v>1399</v>
          </cell>
          <cell r="B1399" t="str">
            <v>UNION CONDUIT GALVAN.  3"</v>
          </cell>
          <cell r="C1399" t="str">
            <v>UN</v>
          </cell>
          <cell r="D1399">
            <v>3016</v>
          </cell>
        </row>
        <row r="1400">
          <cell r="A1400">
            <v>1400</v>
          </cell>
          <cell r="B1400" t="str">
            <v>SAFE CLOSETS FLORENCIA 01</v>
          </cell>
          <cell r="C1400" t="str">
            <v>UN</v>
          </cell>
          <cell r="D1400">
            <v>15400</v>
          </cell>
        </row>
        <row r="1401">
          <cell r="A1401">
            <v>1401</v>
          </cell>
          <cell r="B1401" t="str">
            <v>CALENTADOR A GAS    30 GL</v>
          </cell>
          <cell r="C1401" t="str">
            <v>UN</v>
          </cell>
          <cell r="D1401">
            <v>523000</v>
          </cell>
        </row>
        <row r="1402">
          <cell r="A1402">
            <v>1402</v>
          </cell>
          <cell r="B1402" t="str">
            <v>SAFE CLOSETS MONTECARLO01</v>
          </cell>
          <cell r="C1402" t="str">
            <v>UN</v>
          </cell>
          <cell r="D1402">
            <v>19900</v>
          </cell>
        </row>
        <row r="1403">
          <cell r="A1403">
            <v>1403</v>
          </cell>
          <cell r="B1403" t="str">
            <v>MOTONIVELADORA CAT 12-F</v>
          </cell>
          <cell r="C1403" t="str">
            <v>HR</v>
          </cell>
          <cell r="D1403">
            <v>57000</v>
          </cell>
        </row>
        <row r="1404">
          <cell r="A1404">
            <v>1404</v>
          </cell>
          <cell r="B1404" t="str">
            <v>CONECTOR CORAZA        1"</v>
          </cell>
          <cell r="C1404" t="str">
            <v>UN</v>
          </cell>
          <cell r="D1404">
            <v>6737</v>
          </cell>
        </row>
        <row r="1405">
          <cell r="A1405">
            <v>1405</v>
          </cell>
          <cell r="B1405" t="str">
            <v>SUELO CEMENTO 1:6      01</v>
          </cell>
          <cell r="C1405" t="str">
            <v>M3</v>
          </cell>
          <cell r="D1405">
            <v>51852</v>
          </cell>
        </row>
        <row r="1406">
          <cell r="A1406">
            <v>1406</v>
          </cell>
          <cell r="B1406" t="str">
            <v>FRESCASA             3.5"</v>
          </cell>
          <cell r="C1406" t="str">
            <v>M2</v>
          </cell>
          <cell r="D1406">
            <v>6400</v>
          </cell>
        </row>
        <row r="1407">
          <cell r="A1407">
            <v>1407</v>
          </cell>
          <cell r="B1407" t="str">
            <v>SUELO CEMENTO 1:8      01</v>
          </cell>
          <cell r="C1407" t="str">
            <v>M3</v>
          </cell>
          <cell r="D1407">
            <v>43384</v>
          </cell>
        </row>
        <row r="1408">
          <cell r="A1408">
            <v>1408</v>
          </cell>
          <cell r="B1408" t="str">
            <v>SAFE PATIOS CLASICO</v>
          </cell>
          <cell r="C1408" t="str">
            <v>UN</v>
          </cell>
          <cell r="D1408">
            <v>12600</v>
          </cell>
        </row>
        <row r="1409">
          <cell r="A1409">
            <v>1409</v>
          </cell>
          <cell r="B1409" t="str">
            <v>MALLA CON VENA  0.60x2.00</v>
          </cell>
          <cell r="C1409" t="str">
            <v>UN</v>
          </cell>
          <cell r="D1409">
            <v>4679</v>
          </cell>
        </row>
        <row r="1410">
          <cell r="A1410">
            <v>1410</v>
          </cell>
          <cell r="B1410" t="str">
            <v>SAFE PATIOS FLORENCIA</v>
          </cell>
          <cell r="C1410" t="str">
            <v>UN</v>
          </cell>
          <cell r="D1410">
            <v>14600</v>
          </cell>
        </row>
        <row r="1411">
          <cell r="A1411">
            <v>1411</v>
          </cell>
          <cell r="B1411" t="str">
            <v>TUBERIA GRES DRENAJE   4"</v>
          </cell>
          <cell r="C1411" t="str">
            <v>UN</v>
          </cell>
          <cell r="D1411">
            <v>4620</v>
          </cell>
        </row>
        <row r="1412">
          <cell r="A1412">
            <v>1412</v>
          </cell>
          <cell r="B1412" t="str">
            <v>SAFE PATIOS MONTECARLO</v>
          </cell>
          <cell r="C1412" t="str">
            <v>UN</v>
          </cell>
          <cell r="D1412">
            <v>19300</v>
          </cell>
        </row>
        <row r="1413">
          <cell r="A1413">
            <v>1413</v>
          </cell>
          <cell r="B1413" t="str">
            <v>SAFE BAÑOS CLASICO</v>
          </cell>
          <cell r="C1413" t="str">
            <v>UN</v>
          </cell>
          <cell r="D1413">
            <v>13500</v>
          </cell>
        </row>
        <row r="1414">
          <cell r="A1414">
            <v>1414</v>
          </cell>
          <cell r="B1414" t="str">
            <v>CUPULA TRAGANTE    C 4x2"</v>
          </cell>
          <cell r="C1414" t="str">
            <v>UN</v>
          </cell>
          <cell r="D1414">
            <v>6075</v>
          </cell>
        </row>
        <row r="1415">
          <cell r="A1415">
            <v>1415</v>
          </cell>
          <cell r="B1415" t="str">
            <v>SAFE BAÑOS FLORENCIA</v>
          </cell>
          <cell r="C1415" t="str">
            <v>UN</v>
          </cell>
          <cell r="D1415">
            <v>14800</v>
          </cell>
        </row>
        <row r="1416">
          <cell r="A1416">
            <v>1416</v>
          </cell>
          <cell r="B1416" t="str">
            <v>MOLDURA POLIURETANO    F1</v>
          </cell>
          <cell r="C1416" t="str">
            <v>ML</v>
          </cell>
          <cell r="D1416">
            <v>5300</v>
          </cell>
        </row>
        <row r="1417">
          <cell r="A1417">
            <v>1417</v>
          </cell>
          <cell r="B1417" t="str">
            <v>SAFE BAÑOS MONTECARLO</v>
          </cell>
          <cell r="C1417" t="str">
            <v>UN</v>
          </cell>
          <cell r="D1417">
            <v>19800</v>
          </cell>
        </row>
        <row r="1418">
          <cell r="A1418">
            <v>1418</v>
          </cell>
          <cell r="B1418" t="str">
            <v>SAFE PASO LIBRE CLAS</v>
          </cell>
          <cell r="C1418" t="str">
            <v>UN</v>
          </cell>
          <cell r="D1418">
            <v>12400</v>
          </cell>
        </row>
        <row r="1419">
          <cell r="A1419">
            <v>1419</v>
          </cell>
          <cell r="B1419" t="str">
            <v>CONCR.P/PAVIMENT.28KG/CM2</v>
          </cell>
          <cell r="C1419" t="str">
            <v>M3</v>
          </cell>
          <cell r="D1419">
            <v>124236</v>
          </cell>
        </row>
        <row r="1420">
          <cell r="A1420">
            <v>1420</v>
          </cell>
          <cell r="B1420" t="str">
            <v>SAFE PASO LIBRE FLOR</v>
          </cell>
          <cell r="C1420" t="str">
            <v>UN</v>
          </cell>
          <cell r="D1420">
            <v>14000</v>
          </cell>
        </row>
        <row r="1421">
          <cell r="A1421">
            <v>1421</v>
          </cell>
          <cell r="B1421" t="str">
            <v>MOLDURA POLIURETANO    F2</v>
          </cell>
          <cell r="C1421" t="str">
            <v>ML</v>
          </cell>
          <cell r="D1421">
            <v>6800</v>
          </cell>
        </row>
        <row r="1422">
          <cell r="A1422">
            <v>1422</v>
          </cell>
          <cell r="B1422" t="str">
            <v>SAFE PASO LIBRE MONT.</v>
          </cell>
          <cell r="C1422" t="str">
            <v>UN</v>
          </cell>
          <cell r="D1422">
            <v>18100</v>
          </cell>
        </row>
        <row r="1423">
          <cell r="A1423">
            <v>1423</v>
          </cell>
          <cell r="B1423" t="str">
            <v>REMOVEDOR AEROSOL x 160Z</v>
          </cell>
          <cell r="C1423" t="str">
            <v>UN</v>
          </cell>
          <cell r="D1423">
            <v>4200</v>
          </cell>
        </row>
        <row r="1424">
          <cell r="A1424">
            <v>1424</v>
          </cell>
          <cell r="B1424" t="str">
            <v>MALLA SIN VENA  0.53x2.40</v>
          </cell>
          <cell r="C1424" t="str">
            <v>UN</v>
          </cell>
          <cell r="D1424">
            <v>2000</v>
          </cell>
        </row>
        <row r="1425">
          <cell r="A1425">
            <v>1425</v>
          </cell>
          <cell r="B1425" t="str">
            <v>REGLA DE ALUMINIO 1 MT</v>
          </cell>
          <cell r="C1425" t="str">
            <v>UN</v>
          </cell>
          <cell r="D1425">
            <v>5568</v>
          </cell>
        </row>
        <row r="1426">
          <cell r="A1426">
            <v>1426</v>
          </cell>
          <cell r="B1426" t="str">
            <v>MOLDURA POLIURETANO    F3</v>
          </cell>
          <cell r="C1426" t="str">
            <v>ML</v>
          </cell>
          <cell r="D1426">
            <v>6800</v>
          </cell>
        </row>
        <row r="1427">
          <cell r="A1427">
            <v>1427</v>
          </cell>
          <cell r="B1427" t="str">
            <v>ANTICORROSIVO CROMATOZIN</v>
          </cell>
          <cell r="C1427" t="str">
            <v>GL</v>
          </cell>
          <cell r="D1427">
            <v>28300</v>
          </cell>
        </row>
        <row r="1428">
          <cell r="A1428">
            <v>1428</v>
          </cell>
          <cell r="B1428" t="str">
            <v>SAFE MUEBLES MADERA</v>
          </cell>
          <cell r="C1428" t="str">
            <v>UN</v>
          </cell>
          <cell r="D1428">
            <v>3500</v>
          </cell>
        </row>
        <row r="1429">
          <cell r="A1429">
            <v>1429</v>
          </cell>
          <cell r="B1429" t="str">
            <v>SAFE MUEBLES MADERA    01</v>
          </cell>
          <cell r="C1429" t="str">
            <v>UN</v>
          </cell>
          <cell r="D1429">
            <v>3260</v>
          </cell>
        </row>
        <row r="1430">
          <cell r="A1430">
            <v>1430</v>
          </cell>
          <cell r="B1430" t="str">
            <v>ANGULO       1/2x1/2x1/16</v>
          </cell>
          <cell r="C1430" t="str">
            <v>ML</v>
          </cell>
          <cell r="D1430">
            <v>700</v>
          </cell>
        </row>
        <row r="1431">
          <cell r="A1431">
            <v>1431</v>
          </cell>
          <cell r="B1431" t="str">
            <v>SAFE CLOSET 40 mm</v>
          </cell>
          <cell r="C1431" t="str">
            <v>UN</v>
          </cell>
          <cell r="D1431">
            <v>3800</v>
          </cell>
        </row>
        <row r="1432">
          <cell r="A1432">
            <v>1432</v>
          </cell>
          <cell r="B1432" t="str">
            <v>CONCR.P/PAVIMENT.49KG/CM2</v>
          </cell>
          <cell r="C1432" t="str">
            <v>M3</v>
          </cell>
          <cell r="D1432">
            <v>174928</v>
          </cell>
        </row>
        <row r="1433">
          <cell r="A1433">
            <v>1433</v>
          </cell>
          <cell r="B1433" t="str">
            <v>MORTERO CORRIENT.2500 PSI</v>
          </cell>
          <cell r="C1433" t="str">
            <v>M3</v>
          </cell>
          <cell r="D1433">
            <v>108692</v>
          </cell>
        </row>
        <row r="1434">
          <cell r="A1434">
            <v>1434</v>
          </cell>
          <cell r="B1434" t="str">
            <v>SAFE CORREDERA-PTA30 mm</v>
          </cell>
          <cell r="C1434" t="str">
            <v>UN</v>
          </cell>
          <cell r="D1434">
            <v>4800</v>
          </cell>
        </row>
        <row r="1435">
          <cell r="A1435">
            <v>1435</v>
          </cell>
          <cell r="B1435" t="str">
            <v>TUBO CORTINA DUCHA   3/4"</v>
          </cell>
          <cell r="C1435" t="str">
            <v>ML</v>
          </cell>
          <cell r="D1435">
            <v>3800</v>
          </cell>
        </row>
        <row r="1436">
          <cell r="A1436">
            <v>1436</v>
          </cell>
          <cell r="B1436" t="str">
            <v>SAFE CORREDERA-PTA  40 mm</v>
          </cell>
          <cell r="C1436" t="str">
            <v>UN</v>
          </cell>
          <cell r="D1436">
            <v>4900</v>
          </cell>
        </row>
        <row r="1437">
          <cell r="A1437">
            <v>1437</v>
          </cell>
          <cell r="B1437" t="str">
            <v>SAFE ENT. PPAL  PICAPORTE</v>
          </cell>
          <cell r="C1437" t="str">
            <v>UN</v>
          </cell>
          <cell r="D1437">
            <v>58000</v>
          </cell>
        </row>
        <row r="1438">
          <cell r="A1438">
            <v>1438</v>
          </cell>
          <cell r="B1438" t="str">
            <v>CONCR.P/PAVIMENT.53KG/CM2</v>
          </cell>
          <cell r="C1438" t="str">
            <v>M3</v>
          </cell>
          <cell r="D1438">
            <v>183396</v>
          </cell>
        </row>
        <row r="1439">
          <cell r="A1439">
            <v>1439</v>
          </cell>
          <cell r="B1439" t="str">
            <v>TAPA TERM C7MURO DER C90</v>
          </cell>
          <cell r="C1439" t="str">
            <v>UN</v>
          </cell>
          <cell r="D1439">
            <v>4421</v>
          </cell>
        </row>
        <row r="1440">
          <cell r="A1440">
            <v>1440</v>
          </cell>
          <cell r="B1440" t="str">
            <v>SOPORTE INF C90 A-15</v>
          </cell>
          <cell r="C1440" t="str">
            <v>UN</v>
          </cell>
          <cell r="D1440">
            <v>30801</v>
          </cell>
        </row>
        <row r="1441">
          <cell r="A1441">
            <v>1441</v>
          </cell>
          <cell r="B1441" t="str">
            <v>GABINETE WC PPAL</v>
          </cell>
          <cell r="C1441" t="str">
            <v>UN</v>
          </cell>
          <cell r="D1441">
            <v>89320</v>
          </cell>
        </row>
        <row r="1442">
          <cell r="A1442">
            <v>1442</v>
          </cell>
          <cell r="B1442" t="str">
            <v>EXTINTOR 10 LIBRAS ABC</v>
          </cell>
          <cell r="C1442" t="str">
            <v>UN</v>
          </cell>
          <cell r="D1442">
            <v>49648</v>
          </cell>
        </row>
        <row r="1443">
          <cell r="A1443">
            <v>1443</v>
          </cell>
          <cell r="B1443" t="str">
            <v>SAFE SOBREPONER-1/2GANCHO</v>
          </cell>
          <cell r="C1443" t="str">
            <v>UN</v>
          </cell>
          <cell r="D1443">
            <v>8500</v>
          </cell>
        </row>
        <row r="1444">
          <cell r="A1444">
            <v>1444</v>
          </cell>
          <cell r="B1444" t="str">
            <v>SAFE SOBREPONER-1/2GANC01</v>
          </cell>
          <cell r="C1444" t="str">
            <v>UN</v>
          </cell>
          <cell r="D1444">
            <v>12000</v>
          </cell>
        </row>
        <row r="1445">
          <cell r="A1445">
            <v>1445</v>
          </cell>
          <cell r="B1445" t="str">
            <v>MORTERO CORRIENT.1800 PSI</v>
          </cell>
          <cell r="C1445" t="str">
            <v>M3</v>
          </cell>
          <cell r="D1445">
            <v>98368</v>
          </cell>
        </row>
        <row r="1446">
          <cell r="A1446">
            <v>1446</v>
          </cell>
          <cell r="B1446" t="str">
            <v>SAFE INCRUSTAR</v>
          </cell>
          <cell r="C1446" t="str">
            <v>UN</v>
          </cell>
          <cell r="D1446">
            <v>8500</v>
          </cell>
        </row>
        <row r="1447">
          <cell r="A1447">
            <v>1447</v>
          </cell>
          <cell r="B1447" t="str">
            <v>GABINETE WC SERVICIO</v>
          </cell>
          <cell r="C1447" t="str">
            <v>UN</v>
          </cell>
          <cell r="D1447">
            <v>49532</v>
          </cell>
        </row>
        <row r="1448">
          <cell r="A1448">
            <v>1448</v>
          </cell>
          <cell r="B1448" t="str">
            <v>CONCRETO BOMB 2000 PSI</v>
          </cell>
          <cell r="C1448" t="str">
            <v>M3</v>
          </cell>
          <cell r="D1448">
            <v>109852</v>
          </cell>
        </row>
        <row r="1449">
          <cell r="A1449">
            <v>1449</v>
          </cell>
          <cell r="B1449" t="str">
            <v>PINTURA P/TRAFICO</v>
          </cell>
          <cell r="C1449" t="str">
            <v>GL</v>
          </cell>
          <cell r="D1449">
            <v>21580</v>
          </cell>
        </row>
        <row r="1450">
          <cell r="A1450">
            <v>1450</v>
          </cell>
          <cell r="B1450" t="str">
            <v>CITOFONO SIMEL INTELSA</v>
          </cell>
          <cell r="C1450" t="str">
            <v>UN</v>
          </cell>
          <cell r="D1450">
            <v>22000</v>
          </cell>
        </row>
        <row r="1451">
          <cell r="A1451">
            <v>1451</v>
          </cell>
          <cell r="B1451" t="str">
            <v>CONCRETO BOMB 2500 PSI</v>
          </cell>
          <cell r="C1451" t="str">
            <v>M3</v>
          </cell>
          <cell r="D1451">
            <v>115768</v>
          </cell>
        </row>
        <row r="1452">
          <cell r="A1452">
            <v>1452</v>
          </cell>
          <cell r="B1452" t="str">
            <v>ESM SINT. UNIHOGAR   PHLC</v>
          </cell>
          <cell r="C1452" t="str">
            <v>GL</v>
          </cell>
          <cell r="D1452">
            <v>21500</v>
          </cell>
        </row>
        <row r="1453">
          <cell r="A1453">
            <v>1453</v>
          </cell>
          <cell r="B1453" t="str">
            <v>INAFER C-1000      MADERA</v>
          </cell>
          <cell r="C1453" t="str">
            <v>UN</v>
          </cell>
          <cell r="D1453">
            <v>26680</v>
          </cell>
        </row>
        <row r="1454">
          <cell r="A1454">
            <v>1454</v>
          </cell>
          <cell r="B1454" t="str">
            <v>CONCRETO BOMB 3000 PSI</v>
          </cell>
          <cell r="C1454" t="str">
            <v>M3</v>
          </cell>
          <cell r="D1454">
            <v>124932</v>
          </cell>
        </row>
        <row r="1455">
          <cell r="A1455">
            <v>1455</v>
          </cell>
          <cell r="B1455" t="str">
            <v>INAFER C-999       MADERA</v>
          </cell>
          <cell r="C1455" t="str">
            <v>UN</v>
          </cell>
          <cell r="D1455">
            <v>18212</v>
          </cell>
        </row>
        <row r="1456">
          <cell r="A1456">
            <v>1456</v>
          </cell>
          <cell r="B1456" t="str">
            <v>CONCRETO BOMB 3500 PSI</v>
          </cell>
          <cell r="C1456" t="str">
            <v>M3</v>
          </cell>
          <cell r="D1456">
            <v>128296</v>
          </cell>
        </row>
        <row r="1457">
          <cell r="A1457">
            <v>1457</v>
          </cell>
          <cell r="B1457" t="str">
            <v>INAFER C-998       MADERA</v>
          </cell>
          <cell r="C1457" t="str">
            <v>UN</v>
          </cell>
          <cell r="D1457">
            <v>18212</v>
          </cell>
        </row>
        <row r="1458">
          <cell r="A1458">
            <v>1458</v>
          </cell>
          <cell r="B1458" t="str">
            <v>CONCRETO BOMB 4000 PSI</v>
          </cell>
          <cell r="C1458" t="str">
            <v>M3</v>
          </cell>
          <cell r="D1458">
            <v>137228</v>
          </cell>
        </row>
        <row r="1459">
          <cell r="A1459">
            <v>1459</v>
          </cell>
          <cell r="B1459" t="str">
            <v>INAFER C-333       MADERA</v>
          </cell>
          <cell r="C1459" t="str">
            <v>UN</v>
          </cell>
          <cell r="D1459">
            <v>11948</v>
          </cell>
        </row>
        <row r="1460">
          <cell r="A1460">
            <v>1460</v>
          </cell>
          <cell r="B1460" t="str">
            <v>INAFER C-333 SOLD -MADERA</v>
          </cell>
          <cell r="C1460" t="str">
            <v>UN</v>
          </cell>
          <cell r="D1460">
            <v>12644</v>
          </cell>
        </row>
        <row r="1461">
          <cell r="A1461">
            <v>1461</v>
          </cell>
          <cell r="B1461" t="str">
            <v>INAFER B-100  BISABRA PTA</v>
          </cell>
          <cell r="C1461" t="str">
            <v>UN</v>
          </cell>
          <cell r="D1461">
            <v>9512</v>
          </cell>
        </row>
        <row r="1462">
          <cell r="A1462">
            <v>1462</v>
          </cell>
          <cell r="B1462" t="str">
            <v>INAFER C1550    CERRADURA</v>
          </cell>
          <cell r="C1462" t="str">
            <v>UN</v>
          </cell>
          <cell r="D1462">
            <v>30276</v>
          </cell>
        </row>
        <row r="1463">
          <cell r="A1463">
            <v>1463</v>
          </cell>
          <cell r="B1463" t="str">
            <v>GATO SOBREPONER</v>
          </cell>
          <cell r="C1463" t="str">
            <v>UN</v>
          </cell>
          <cell r="D1463">
            <v>8858</v>
          </cell>
        </row>
        <row r="1464">
          <cell r="A1464">
            <v>1464</v>
          </cell>
          <cell r="B1464" t="str">
            <v>SERVIC.VIGILANCIA DIURNO</v>
          </cell>
          <cell r="C1464" t="str">
            <v>MS</v>
          </cell>
          <cell r="D1464">
            <v>862500</v>
          </cell>
        </row>
        <row r="1465">
          <cell r="A1465">
            <v>1465</v>
          </cell>
          <cell r="B1465" t="str">
            <v>GATO TIPO CANDADO</v>
          </cell>
          <cell r="C1465" t="str">
            <v>UN</v>
          </cell>
          <cell r="D1465">
            <v>25426</v>
          </cell>
        </row>
        <row r="1466">
          <cell r="A1466">
            <v>1466</v>
          </cell>
          <cell r="B1466" t="str">
            <v>CONCRETO BOMB 4500 PSI</v>
          </cell>
          <cell r="C1466" t="str">
            <v>M3</v>
          </cell>
          <cell r="D1466">
            <v>154976</v>
          </cell>
        </row>
        <row r="1467">
          <cell r="A1467">
            <v>1467</v>
          </cell>
          <cell r="B1467" t="str">
            <v>GATO DOBLE CERROJO</v>
          </cell>
          <cell r="C1467" t="str">
            <v>UN</v>
          </cell>
          <cell r="D1467">
            <v>24100</v>
          </cell>
        </row>
        <row r="1468">
          <cell r="A1468">
            <v>1468</v>
          </cell>
          <cell r="B1468" t="str">
            <v>EXTRACT.NUCLEO PAV.ASF 2"</v>
          </cell>
          <cell r="C1468" t="str">
            <v>UN</v>
          </cell>
          <cell r="D1468">
            <v>100000</v>
          </cell>
        </row>
        <row r="1469">
          <cell r="A1469">
            <v>1469</v>
          </cell>
          <cell r="B1469" t="str">
            <v>SOPORTE INF C90 A-25</v>
          </cell>
          <cell r="C1469" t="str">
            <v>UN</v>
          </cell>
          <cell r="D1469">
            <v>41161</v>
          </cell>
        </row>
        <row r="1470">
          <cell r="A1470">
            <v>1470</v>
          </cell>
          <cell r="B1470" t="str">
            <v>GATO INCRUSTAR   T/AZTECA</v>
          </cell>
          <cell r="C1470" t="str">
            <v>UN</v>
          </cell>
          <cell r="D1470">
            <v>28136</v>
          </cell>
        </row>
        <row r="1471">
          <cell r="A1471">
            <v>1471</v>
          </cell>
          <cell r="B1471" t="str">
            <v>EXTRACT.NUCLEO PAV.ASF 4"</v>
          </cell>
          <cell r="C1471" t="str">
            <v>UN</v>
          </cell>
          <cell r="D1471">
            <v>100000</v>
          </cell>
        </row>
        <row r="1472">
          <cell r="A1472">
            <v>1472</v>
          </cell>
          <cell r="B1472" t="str">
            <v>ESM SINT. UNICOLOR   PHLC</v>
          </cell>
          <cell r="C1472" t="str">
            <v>GL</v>
          </cell>
          <cell r="D1472">
            <v>22900</v>
          </cell>
        </row>
        <row r="1473">
          <cell r="A1473">
            <v>1473</v>
          </cell>
          <cell r="B1473" t="str">
            <v>FORMALETA MET.P/MUESTREO</v>
          </cell>
          <cell r="C1473" t="str">
            <v>MS</v>
          </cell>
          <cell r="D1473">
            <v>9000</v>
          </cell>
        </row>
        <row r="1474">
          <cell r="A1474">
            <v>1474</v>
          </cell>
          <cell r="B1474" t="str">
            <v>GATO SOBREP.ESCRITORIO</v>
          </cell>
          <cell r="C1474" t="str">
            <v>UN</v>
          </cell>
          <cell r="D1474">
            <v>1615</v>
          </cell>
        </row>
        <row r="1475">
          <cell r="A1475">
            <v>1475</v>
          </cell>
          <cell r="B1475" t="str">
            <v>GATO EMBUTIR PARA CLOSETS</v>
          </cell>
          <cell r="C1475" t="str">
            <v>UN</v>
          </cell>
          <cell r="D1475">
            <v>3142</v>
          </cell>
        </row>
        <row r="1476">
          <cell r="A1476">
            <v>1476</v>
          </cell>
          <cell r="B1476" t="str">
            <v>TANQUE DE AGUA   FORD 600</v>
          </cell>
          <cell r="C1476" t="str">
            <v>HH</v>
          </cell>
          <cell r="D1476">
            <v>23200</v>
          </cell>
        </row>
        <row r="1477">
          <cell r="A1477">
            <v>1477</v>
          </cell>
          <cell r="B1477" t="str">
            <v>MANTO GRANULADO</v>
          </cell>
          <cell r="C1477" t="str">
            <v>M2</v>
          </cell>
          <cell r="D1477">
            <v>8642</v>
          </cell>
        </row>
        <row r="1478">
          <cell r="A1478">
            <v>1478</v>
          </cell>
          <cell r="B1478" t="str">
            <v>GATO CLOSET PLEGABLE</v>
          </cell>
          <cell r="C1478" t="str">
            <v>UN</v>
          </cell>
          <cell r="D1478">
            <v>3159</v>
          </cell>
        </row>
        <row r="1479">
          <cell r="A1479">
            <v>1479</v>
          </cell>
          <cell r="B1479" t="str">
            <v>BISAGRA NUDO 2.5x2.5</v>
          </cell>
          <cell r="C1479" t="str">
            <v>UN</v>
          </cell>
          <cell r="D1479">
            <v>436</v>
          </cell>
        </row>
        <row r="1480">
          <cell r="A1480">
            <v>1480</v>
          </cell>
          <cell r="B1480" t="str">
            <v>BISAGRA NUDO 3 x 3</v>
          </cell>
          <cell r="C1480" t="str">
            <v>UN</v>
          </cell>
          <cell r="D1480">
            <v>479</v>
          </cell>
        </row>
        <row r="1481">
          <cell r="A1481">
            <v>1481</v>
          </cell>
          <cell r="B1481" t="str">
            <v>CONCRETO BOMB 5000 PSI</v>
          </cell>
          <cell r="C1481" t="str">
            <v>M3</v>
          </cell>
          <cell r="D1481">
            <v>164372</v>
          </cell>
        </row>
        <row r="1482">
          <cell r="A1482">
            <v>1482</v>
          </cell>
          <cell r="B1482" t="str">
            <v>SERVIC.VIGILANCIA NOCT.</v>
          </cell>
          <cell r="C1482" t="str">
            <v>MS</v>
          </cell>
          <cell r="D1482">
            <v>1067500</v>
          </cell>
        </row>
        <row r="1483">
          <cell r="A1483">
            <v>1483</v>
          </cell>
          <cell r="B1483" t="str">
            <v>BISAGRA NUDO 3 x 3     01</v>
          </cell>
          <cell r="C1483" t="str">
            <v>UN</v>
          </cell>
          <cell r="D1483">
            <v>624</v>
          </cell>
        </row>
        <row r="1484">
          <cell r="A1484">
            <v>1484</v>
          </cell>
          <cell r="B1484" t="str">
            <v>MORTERO TIPO M   2500 PSI</v>
          </cell>
          <cell r="C1484" t="str">
            <v>M3</v>
          </cell>
          <cell r="D1484">
            <v>75000</v>
          </cell>
        </row>
        <row r="1485">
          <cell r="A1485">
            <v>1485</v>
          </cell>
          <cell r="B1485" t="str">
            <v>BISAGRA NUDO 2.5x2.5   01</v>
          </cell>
          <cell r="C1485" t="str">
            <v>UN</v>
          </cell>
          <cell r="D1485">
            <v>522</v>
          </cell>
        </row>
        <row r="1486">
          <cell r="A1486">
            <v>1486</v>
          </cell>
          <cell r="B1486" t="str">
            <v>TUBERIA GRES DRENAJE   6"</v>
          </cell>
          <cell r="C1486" t="str">
            <v>UN</v>
          </cell>
          <cell r="D1486">
            <v>6560</v>
          </cell>
        </row>
        <row r="1487">
          <cell r="A1487">
            <v>1487</v>
          </cell>
          <cell r="B1487" t="str">
            <v>COLOCACION CONCRETO</v>
          </cell>
          <cell r="C1487" t="str">
            <v>M3</v>
          </cell>
          <cell r="D1487">
            <v>8000</v>
          </cell>
        </row>
        <row r="1488">
          <cell r="A1488">
            <v>1488</v>
          </cell>
          <cell r="B1488" t="str">
            <v>BISAGRA OMEGA     3"</v>
          </cell>
          <cell r="C1488" t="str">
            <v>UN</v>
          </cell>
          <cell r="D1488">
            <v>445</v>
          </cell>
        </row>
        <row r="1489">
          <cell r="A1489">
            <v>1489</v>
          </cell>
          <cell r="B1489" t="str">
            <v>BISAGRA OMEGA     3"   01</v>
          </cell>
          <cell r="C1489" t="str">
            <v>UN</v>
          </cell>
          <cell r="D1489">
            <v>508</v>
          </cell>
        </row>
        <row r="1490">
          <cell r="A1490">
            <v>1490</v>
          </cell>
          <cell r="B1490" t="str">
            <v>INT. AUTOM. INDUSTRIAL</v>
          </cell>
          <cell r="C1490" t="str">
            <v>UN</v>
          </cell>
          <cell r="D1490">
            <v>118000</v>
          </cell>
        </row>
        <row r="1491">
          <cell r="A1491">
            <v>1491</v>
          </cell>
          <cell r="B1491" t="str">
            <v>ABRASADERA PRESION</v>
          </cell>
          <cell r="C1491" t="str">
            <v>UN</v>
          </cell>
          <cell r="D1491">
            <v>2000</v>
          </cell>
        </row>
        <row r="1492">
          <cell r="A1492">
            <v>1492</v>
          </cell>
          <cell r="B1492" t="str">
            <v>S/COSTO FUERA PERIMETRO</v>
          </cell>
          <cell r="C1492" t="str">
            <v>M3</v>
          </cell>
          <cell r="D1492">
            <v>260</v>
          </cell>
        </row>
        <row r="1493">
          <cell r="A1493">
            <v>1493</v>
          </cell>
          <cell r="B1493" t="str">
            <v>CINTA INDUSTRIAL</v>
          </cell>
          <cell r="C1493" t="str">
            <v>UN</v>
          </cell>
          <cell r="D1493">
            <v>105000</v>
          </cell>
        </row>
        <row r="1494">
          <cell r="A1494">
            <v>1494</v>
          </cell>
          <cell r="B1494" t="str">
            <v>BLOQ AUTOM. MONOFASICO</v>
          </cell>
          <cell r="C1494" t="str">
            <v>UN</v>
          </cell>
          <cell r="D1494">
            <v>21000</v>
          </cell>
        </row>
        <row r="1495">
          <cell r="A1495">
            <v>1495</v>
          </cell>
          <cell r="B1495" t="str">
            <v>UNIVERSAL  2"</v>
          </cell>
          <cell r="C1495" t="str">
            <v>UN</v>
          </cell>
          <cell r="D1495">
            <v>11324</v>
          </cell>
        </row>
        <row r="1496">
          <cell r="A1496">
            <v>1496</v>
          </cell>
          <cell r="B1496" t="str">
            <v>SUPERCEL O-BLANCO61x122x4</v>
          </cell>
          <cell r="C1496" t="str">
            <v>UN</v>
          </cell>
          <cell r="D1496">
            <v>7582</v>
          </cell>
        </row>
        <row r="1497">
          <cell r="A1497">
            <v>1497</v>
          </cell>
          <cell r="B1497" t="str">
            <v>BISAGRA MUEBLE    2"</v>
          </cell>
          <cell r="C1497" t="str">
            <v>UN</v>
          </cell>
          <cell r="D1497">
            <v>233</v>
          </cell>
        </row>
        <row r="1498">
          <cell r="A1498">
            <v>1498</v>
          </cell>
          <cell r="B1498" t="str">
            <v>REGISTRO P.DIRECTO 1 1/2"</v>
          </cell>
          <cell r="C1498" t="str">
            <v>UN</v>
          </cell>
          <cell r="D1498">
            <v>14000</v>
          </cell>
        </row>
        <row r="1499">
          <cell r="A1499">
            <v>1499</v>
          </cell>
          <cell r="B1499" t="str">
            <v>BISAGRA MUEBLE    3"</v>
          </cell>
          <cell r="C1499" t="str">
            <v>UN</v>
          </cell>
          <cell r="D1499">
            <v>346</v>
          </cell>
        </row>
        <row r="1500">
          <cell r="A1500">
            <v>1500</v>
          </cell>
          <cell r="B1500" t="str">
            <v>COSTO ADIC.ACELERADO 3D01</v>
          </cell>
          <cell r="C1500" t="str">
            <v>M3</v>
          </cell>
          <cell r="D1500">
            <v>21228</v>
          </cell>
        </row>
        <row r="1501">
          <cell r="A1501">
            <v>1501</v>
          </cell>
          <cell r="B1501" t="str">
            <v>BISAGRA COMUN     2"</v>
          </cell>
          <cell r="C1501" t="str">
            <v>UN</v>
          </cell>
          <cell r="D1501">
            <v>148</v>
          </cell>
        </row>
        <row r="1502">
          <cell r="A1502">
            <v>1502</v>
          </cell>
          <cell r="B1502" t="str">
            <v>REGISTRO P.DIRECTO 2 1/2"</v>
          </cell>
          <cell r="C1502" t="str">
            <v>UN</v>
          </cell>
          <cell r="D1502">
            <v>32000</v>
          </cell>
        </row>
        <row r="1503">
          <cell r="A1503">
            <v>1503</v>
          </cell>
          <cell r="B1503" t="str">
            <v>BISAGRA COMUN     3"</v>
          </cell>
          <cell r="C1503" t="str">
            <v>UN</v>
          </cell>
          <cell r="D1503">
            <v>1979</v>
          </cell>
        </row>
        <row r="1504">
          <cell r="A1504">
            <v>1504</v>
          </cell>
          <cell r="B1504" t="str">
            <v>UNIVERSAL   2 1/2"</v>
          </cell>
          <cell r="C1504" t="str">
            <v>UN</v>
          </cell>
          <cell r="D1504">
            <v>19604</v>
          </cell>
        </row>
        <row r="1505">
          <cell r="A1505">
            <v>1505</v>
          </cell>
          <cell r="B1505" t="str">
            <v>CILINDRO GALION</v>
          </cell>
          <cell r="C1505" t="str">
            <v>HH</v>
          </cell>
          <cell r="D1505">
            <v>15000</v>
          </cell>
        </row>
        <row r="1506">
          <cell r="A1506">
            <v>1506</v>
          </cell>
          <cell r="B1506" t="str">
            <v>RECEBO  B-200</v>
          </cell>
          <cell r="C1506" t="str">
            <v>M3</v>
          </cell>
          <cell r="D1506">
            <v>10001</v>
          </cell>
        </row>
        <row r="1507">
          <cell r="A1507">
            <v>1507</v>
          </cell>
          <cell r="B1507" t="str">
            <v>TRITURADO         1 3/4"</v>
          </cell>
          <cell r="C1507" t="str">
            <v>M3</v>
          </cell>
          <cell r="D1507">
            <v>22000</v>
          </cell>
        </row>
        <row r="1508">
          <cell r="A1508">
            <v>1508</v>
          </cell>
          <cell r="B1508" t="str">
            <v>RECEBO  B-600</v>
          </cell>
          <cell r="C1508" t="str">
            <v>M3</v>
          </cell>
          <cell r="D1508">
            <v>22000</v>
          </cell>
        </row>
        <row r="1509">
          <cell r="A1509">
            <v>1509</v>
          </cell>
          <cell r="B1509" t="str">
            <v>CHEQUE DE 1/2" LIVIANO</v>
          </cell>
          <cell r="C1509" t="str">
            <v>UN</v>
          </cell>
          <cell r="D1509">
            <v>4950</v>
          </cell>
        </row>
        <row r="1510">
          <cell r="A1510">
            <v>1510</v>
          </cell>
          <cell r="B1510" t="str">
            <v>CINTA EPOXICA P/IDENT</v>
          </cell>
          <cell r="C1510" t="str">
            <v>RL</v>
          </cell>
          <cell r="D1510">
            <v>2722</v>
          </cell>
        </row>
        <row r="1511">
          <cell r="A1511">
            <v>1511</v>
          </cell>
          <cell r="B1511" t="str">
            <v>COSTO ADIC.ACELERADO 7D01</v>
          </cell>
          <cell r="C1511" t="str">
            <v>M3</v>
          </cell>
          <cell r="D1511">
            <v>14268</v>
          </cell>
        </row>
        <row r="1512">
          <cell r="A1512">
            <v>1512</v>
          </cell>
          <cell r="B1512" t="str">
            <v>GRAMA</v>
          </cell>
          <cell r="C1512" t="str">
            <v>M2</v>
          </cell>
          <cell r="D1512">
            <v>15000</v>
          </cell>
        </row>
        <row r="1513">
          <cell r="A1513">
            <v>1513</v>
          </cell>
          <cell r="B1513" t="str">
            <v>BAÑERA ARMONY FIBR.VIDR02</v>
          </cell>
          <cell r="C1513" t="str">
            <v>UN</v>
          </cell>
          <cell r="D1513">
            <v>257050</v>
          </cell>
        </row>
        <row r="1514">
          <cell r="A1514">
            <v>1514</v>
          </cell>
          <cell r="B1514" t="str">
            <v>BISAGRA COMUN     3"   01</v>
          </cell>
          <cell r="C1514" t="str">
            <v>UN</v>
          </cell>
          <cell r="D1514">
            <v>274</v>
          </cell>
        </row>
        <row r="1515">
          <cell r="A1515">
            <v>1515</v>
          </cell>
          <cell r="B1515" t="str">
            <v>ANDAMIO DE CARGA      4 T</v>
          </cell>
          <cell r="C1515" t="str">
            <v>DD</v>
          </cell>
          <cell r="D1515">
            <v>140</v>
          </cell>
        </row>
        <row r="1516">
          <cell r="A1516">
            <v>1516</v>
          </cell>
          <cell r="B1516" t="str">
            <v>BISAGRA RESORTE   3"</v>
          </cell>
          <cell r="C1516" t="str">
            <v>UN</v>
          </cell>
          <cell r="D1516">
            <v>5080</v>
          </cell>
        </row>
        <row r="1517">
          <cell r="A1517">
            <v>1517</v>
          </cell>
          <cell r="B1517" t="str">
            <v>BISAGRA RESORTE   3"   01</v>
          </cell>
          <cell r="C1517" t="str">
            <v>UN</v>
          </cell>
          <cell r="D1517">
            <v>5215</v>
          </cell>
        </row>
        <row r="1518">
          <cell r="A1518">
            <v>1518</v>
          </cell>
          <cell r="B1518" t="str">
            <v>BISAGRA P.VAIVEN 90º</v>
          </cell>
          <cell r="C1518" t="str">
            <v>UN</v>
          </cell>
          <cell r="D1518">
            <v>11892</v>
          </cell>
        </row>
        <row r="1519">
          <cell r="A1519">
            <v>1519</v>
          </cell>
          <cell r="B1519" t="str">
            <v>VITROBLOCK PISO</v>
          </cell>
          <cell r="C1519" t="str">
            <v>UN</v>
          </cell>
          <cell r="D1519">
            <v>920</v>
          </cell>
        </row>
        <row r="1520">
          <cell r="A1520">
            <v>1520</v>
          </cell>
          <cell r="B1520" t="str">
            <v>BISAGRA P.VAIVEN 90¦</v>
          </cell>
          <cell r="C1520" t="str">
            <v>UN</v>
          </cell>
          <cell r="D1520">
            <v>13661</v>
          </cell>
        </row>
        <row r="1521">
          <cell r="A1521">
            <v>1521</v>
          </cell>
          <cell r="B1521" t="str">
            <v>VITROBLOCK MURO</v>
          </cell>
          <cell r="C1521" t="str">
            <v>UN</v>
          </cell>
          <cell r="D1521">
            <v>3650</v>
          </cell>
        </row>
        <row r="1522">
          <cell r="A1522">
            <v>1522</v>
          </cell>
          <cell r="B1522" t="str">
            <v>BISAGRA GABINETE</v>
          </cell>
          <cell r="C1522" t="str">
            <v>UN</v>
          </cell>
          <cell r="D1522">
            <v>610</v>
          </cell>
        </row>
        <row r="1523">
          <cell r="A1523">
            <v>1523</v>
          </cell>
          <cell r="B1523" t="str">
            <v>BISAGRA GABINETE       01</v>
          </cell>
          <cell r="C1523" t="str">
            <v>UN</v>
          </cell>
          <cell r="D1523">
            <v>610</v>
          </cell>
        </row>
        <row r="1524">
          <cell r="A1524">
            <v>1524</v>
          </cell>
          <cell r="B1524" t="str">
            <v>BISAGRA ALUM.EXT  2"</v>
          </cell>
          <cell r="C1524" t="str">
            <v>UN</v>
          </cell>
          <cell r="D1524">
            <v>696</v>
          </cell>
        </row>
        <row r="1525">
          <cell r="A1525">
            <v>1525</v>
          </cell>
          <cell r="B1525" t="str">
            <v>GRAVILLA            1/2"</v>
          </cell>
          <cell r="C1525" t="str">
            <v>M3</v>
          </cell>
          <cell r="D1525">
            <v>59492</v>
          </cell>
        </row>
        <row r="1526">
          <cell r="A1526">
            <v>1526</v>
          </cell>
          <cell r="B1526" t="str">
            <v>GRANZON             3/4"</v>
          </cell>
          <cell r="C1526" t="str">
            <v>M3</v>
          </cell>
          <cell r="D1526">
            <v>35310</v>
          </cell>
        </row>
        <row r="1527">
          <cell r="A1527">
            <v>1527</v>
          </cell>
          <cell r="B1527" t="str">
            <v>CONECTOR BIMETALICO 2 AWG</v>
          </cell>
          <cell r="C1527" t="str">
            <v>UN</v>
          </cell>
          <cell r="D1527">
            <v>9336</v>
          </cell>
        </row>
        <row r="1528">
          <cell r="A1528">
            <v>1528</v>
          </cell>
          <cell r="B1528" t="str">
            <v>BISAGRA ALUM.EXT  3"</v>
          </cell>
          <cell r="C1528" t="str">
            <v>UN</v>
          </cell>
          <cell r="D1528">
            <v>1566</v>
          </cell>
        </row>
        <row r="1529">
          <cell r="A1529">
            <v>1529</v>
          </cell>
          <cell r="B1529" t="str">
            <v>RELLENO</v>
          </cell>
          <cell r="C1529" t="str">
            <v>M3</v>
          </cell>
          <cell r="D1529">
            <v>924</v>
          </cell>
        </row>
        <row r="1530">
          <cell r="A1530">
            <v>1530</v>
          </cell>
          <cell r="B1530" t="str">
            <v>VIDRIO 2mm</v>
          </cell>
          <cell r="C1530" t="str">
            <v>M2</v>
          </cell>
          <cell r="D1530">
            <v>8500</v>
          </cell>
        </row>
        <row r="1531">
          <cell r="A1531">
            <v>1531</v>
          </cell>
          <cell r="B1531" t="str">
            <v>CONECTOR BIMETALICO 4/0</v>
          </cell>
          <cell r="C1531" t="str">
            <v>UN</v>
          </cell>
          <cell r="D1531">
            <v>23008</v>
          </cell>
        </row>
        <row r="1532">
          <cell r="A1532">
            <v>1532</v>
          </cell>
          <cell r="B1532" t="str">
            <v>BISAGRA PIANO  30 mm</v>
          </cell>
          <cell r="C1532" t="str">
            <v>UN</v>
          </cell>
          <cell r="D1532">
            <v>6124</v>
          </cell>
        </row>
        <row r="1533">
          <cell r="A1533">
            <v>1533</v>
          </cell>
          <cell r="B1533" t="str">
            <v>ENTREPISO PAL.   20X70X20</v>
          </cell>
          <cell r="C1533" t="str">
            <v>UN</v>
          </cell>
          <cell r="D1533">
            <v>1060</v>
          </cell>
        </row>
        <row r="1534">
          <cell r="A1534">
            <v>1534</v>
          </cell>
          <cell r="B1534" t="str">
            <v>COSTO ADIC. IMP.3000 PS02</v>
          </cell>
          <cell r="C1534" t="str">
            <v>M3</v>
          </cell>
          <cell r="D1534">
            <v>7540</v>
          </cell>
        </row>
        <row r="1535">
          <cell r="A1535">
            <v>1535</v>
          </cell>
          <cell r="B1535" t="str">
            <v>MANTO POLIESTER</v>
          </cell>
          <cell r="C1535" t="str">
            <v>M2</v>
          </cell>
          <cell r="D1535">
            <v>7766</v>
          </cell>
        </row>
        <row r="1536">
          <cell r="A1536">
            <v>1536</v>
          </cell>
          <cell r="B1536" t="str">
            <v>PICAPORTE DE PIE  4"</v>
          </cell>
          <cell r="C1536" t="str">
            <v>UN</v>
          </cell>
          <cell r="D1536">
            <v>3174</v>
          </cell>
        </row>
        <row r="1537">
          <cell r="A1537">
            <v>1537</v>
          </cell>
          <cell r="B1537" t="str">
            <v>PASADOR SUECO     2"</v>
          </cell>
          <cell r="C1537" t="str">
            <v>UN</v>
          </cell>
          <cell r="D1537">
            <v>595</v>
          </cell>
        </row>
        <row r="1538">
          <cell r="A1538">
            <v>1538</v>
          </cell>
          <cell r="B1538" t="str">
            <v>VIDRIO 3mm</v>
          </cell>
          <cell r="C1538" t="str">
            <v>M2</v>
          </cell>
          <cell r="D1538">
            <v>10200</v>
          </cell>
        </row>
        <row r="1539">
          <cell r="A1539">
            <v>1539</v>
          </cell>
          <cell r="B1539" t="str">
            <v>PASADOR SUECO     3"</v>
          </cell>
          <cell r="C1539" t="str">
            <v>UN</v>
          </cell>
          <cell r="D1539">
            <v>843</v>
          </cell>
        </row>
        <row r="1540">
          <cell r="A1540">
            <v>1540</v>
          </cell>
          <cell r="B1540" t="str">
            <v>VIDRIO 4mm</v>
          </cell>
          <cell r="C1540" t="str">
            <v>M2</v>
          </cell>
          <cell r="D1540">
            <v>12750</v>
          </cell>
        </row>
        <row r="1541">
          <cell r="A1541">
            <v>1541</v>
          </cell>
          <cell r="B1541" t="str">
            <v>CONEXION TELEF. NO RESID</v>
          </cell>
          <cell r="C1541" t="str">
            <v>UN</v>
          </cell>
          <cell r="D1541">
            <v>480000</v>
          </cell>
        </row>
        <row r="1542">
          <cell r="A1542">
            <v>1542</v>
          </cell>
          <cell r="B1542" t="str">
            <v>VIDRIO 5mm</v>
          </cell>
          <cell r="C1542" t="str">
            <v>M2</v>
          </cell>
          <cell r="D1542">
            <v>17000</v>
          </cell>
        </row>
        <row r="1543">
          <cell r="A1543">
            <v>1543</v>
          </cell>
          <cell r="B1543" t="str">
            <v>CONCR.P/PAVIMENT.42KG/CM2</v>
          </cell>
          <cell r="C1543" t="str">
            <v>M3</v>
          </cell>
          <cell r="D1543">
            <v>230000</v>
          </cell>
        </row>
        <row r="1544">
          <cell r="A1544">
            <v>1544</v>
          </cell>
          <cell r="B1544" t="str">
            <v>PASADOR DE LUJO   3"</v>
          </cell>
          <cell r="C1544" t="str">
            <v>UN</v>
          </cell>
          <cell r="D1544">
            <v>1887</v>
          </cell>
        </row>
        <row r="1545">
          <cell r="A1545">
            <v>1545</v>
          </cell>
          <cell r="B1545" t="str">
            <v>PASADOR DE LUJO   4"</v>
          </cell>
          <cell r="C1545" t="str">
            <v>UN</v>
          </cell>
          <cell r="D1545">
            <v>2308</v>
          </cell>
        </row>
        <row r="1546">
          <cell r="A1546">
            <v>1546</v>
          </cell>
          <cell r="B1546" t="str">
            <v>CALENTADOR MIXTO    15 GL</v>
          </cell>
          <cell r="C1546" t="str">
            <v>UN</v>
          </cell>
          <cell r="D1546">
            <v>400000</v>
          </cell>
        </row>
        <row r="1547">
          <cell r="A1547">
            <v>1547</v>
          </cell>
          <cell r="B1547" t="str">
            <v>SUPERCEL B-BLANCO61x122x4</v>
          </cell>
          <cell r="C1547" t="str">
            <v>UN</v>
          </cell>
          <cell r="D1547">
            <v>7582</v>
          </cell>
        </row>
        <row r="1548">
          <cell r="A1548">
            <v>1548</v>
          </cell>
          <cell r="B1548" t="str">
            <v>PORTA CANDADO SIMPLE   3</v>
          </cell>
          <cell r="C1548" t="str">
            <v>UN</v>
          </cell>
          <cell r="D1548">
            <v>835</v>
          </cell>
        </row>
        <row r="1549">
          <cell r="A1549">
            <v>1549</v>
          </cell>
          <cell r="B1549" t="str">
            <v>SUPERCEL A-BLANCO61x122x4</v>
          </cell>
          <cell r="C1549" t="str">
            <v>UN</v>
          </cell>
          <cell r="D1549">
            <v>7582</v>
          </cell>
        </row>
        <row r="1550">
          <cell r="A1550">
            <v>1550</v>
          </cell>
          <cell r="B1550" t="str">
            <v>TANQUE CIRCULAR 1000 LTS</v>
          </cell>
          <cell r="C1550" t="str">
            <v>UN</v>
          </cell>
          <cell r="D1550">
            <v>137114</v>
          </cell>
        </row>
        <row r="1551">
          <cell r="A1551">
            <v>1551</v>
          </cell>
          <cell r="B1551" t="str">
            <v>C/FIJO SATURNO BRONC C/VI</v>
          </cell>
          <cell r="C1551" t="str">
            <v>M2</v>
          </cell>
          <cell r="D1551">
            <v>35000</v>
          </cell>
        </row>
        <row r="1552">
          <cell r="A1552">
            <v>1552</v>
          </cell>
          <cell r="B1552" t="str">
            <v>CONCR.P/PAVIMENT.35KG/CM2</v>
          </cell>
          <cell r="C1552" t="str">
            <v>M3</v>
          </cell>
          <cell r="D1552">
            <v>138736</v>
          </cell>
        </row>
        <row r="1553">
          <cell r="A1553">
            <v>1553</v>
          </cell>
          <cell r="B1553" t="str">
            <v>CONCR.P/PAVIMENT.38KG/CM2</v>
          </cell>
          <cell r="C1553" t="str">
            <v>M3</v>
          </cell>
          <cell r="D1553">
            <v>146160</v>
          </cell>
        </row>
        <row r="1554">
          <cell r="A1554">
            <v>1554</v>
          </cell>
          <cell r="B1554" t="str">
            <v>TERMOSTATO HONEYWELL</v>
          </cell>
          <cell r="C1554" t="str">
            <v>UN</v>
          </cell>
          <cell r="D1554">
            <v>30000</v>
          </cell>
        </row>
        <row r="1555">
          <cell r="A1555">
            <v>1555</v>
          </cell>
          <cell r="B1555" t="str">
            <v>LAMINA ICOPOR FFOIL (Al)</v>
          </cell>
          <cell r="C1555" t="str">
            <v>UN</v>
          </cell>
          <cell r="D1555">
            <v>15000</v>
          </cell>
        </row>
        <row r="1556">
          <cell r="A1556">
            <v>1556</v>
          </cell>
          <cell r="B1556" t="str">
            <v>UNIDAD AIRE CENTRAL    5T</v>
          </cell>
          <cell r="C1556" t="str">
            <v>UN</v>
          </cell>
          <cell r="D1556">
            <v>1600000</v>
          </cell>
        </row>
        <row r="1557">
          <cell r="A1557">
            <v>1557</v>
          </cell>
          <cell r="B1557" t="str">
            <v>UNIDAD AIRE CENTRAL    4T</v>
          </cell>
          <cell r="C1557" t="str">
            <v>UN</v>
          </cell>
          <cell r="D1557">
            <v>1150000</v>
          </cell>
        </row>
        <row r="1558">
          <cell r="A1558">
            <v>1558</v>
          </cell>
          <cell r="B1558" t="str">
            <v>UNIDAD AIRE CENTRAL    3T</v>
          </cell>
          <cell r="C1558" t="str">
            <v>UN</v>
          </cell>
          <cell r="D1558">
            <v>1050000</v>
          </cell>
        </row>
        <row r="1559">
          <cell r="A1559">
            <v>1559</v>
          </cell>
          <cell r="B1559" t="str">
            <v>UNIDAD AIRE CENTRAL    2T</v>
          </cell>
          <cell r="C1559" t="str">
            <v>UN</v>
          </cell>
          <cell r="D1559">
            <v>875000</v>
          </cell>
        </row>
        <row r="1560">
          <cell r="A1560">
            <v>1560</v>
          </cell>
          <cell r="B1560" t="str">
            <v>TRANSP. BOGOTA-BARRANQ.</v>
          </cell>
          <cell r="C1560" t="str">
            <v>TN</v>
          </cell>
          <cell r="D1560">
            <v>53589</v>
          </cell>
        </row>
        <row r="1561">
          <cell r="A1561">
            <v>1561</v>
          </cell>
          <cell r="B1561" t="str">
            <v>COSTO ADIC. IMP.4000 PS02</v>
          </cell>
          <cell r="C1561" t="str">
            <v>M3</v>
          </cell>
          <cell r="D1561">
            <v>7540</v>
          </cell>
        </row>
        <row r="1562">
          <cell r="A1562">
            <v>1562</v>
          </cell>
          <cell r="B1562" t="str">
            <v>COSTO ADIC. IMP.5000 PS02</v>
          </cell>
          <cell r="C1562" t="str">
            <v>M3</v>
          </cell>
          <cell r="D1562">
            <v>7540</v>
          </cell>
        </row>
        <row r="1563">
          <cell r="A1563">
            <v>1563</v>
          </cell>
          <cell r="B1563" t="str">
            <v>COSTO ADIC. IMP.6000 PS02</v>
          </cell>
          <cell r="C1563" t="str">
            <v>M3</v>
          </cell>
          <cell r="D1563">
            <v>7540</v>
          </cell>
        </row>
        <row r="1564">
          <cell r="A1564">
            <v>1564</v>
          </cell>
          <cell r="B1564" t="str">
            <v>CONCRETO CORR 1500 PSI 02</v>
          </cell>
          <cell r="C1564" t="str">
            <v>M3</v>
          </cell>
          <cell r="D1564">
            <v>111824</v>
          </cell>
        </row>
        <row r="1565">
          <cell r="A1565">
            <v>1565</v>
          </cell>
          <cell r="B1565" t="str">
            <v>CONCRETO CORR 2000 PSI 03</v>
          </cell>
          <cell r="C1565" t="str">
            <v>M3</v>
          </cell>
          <cell r="D1565">
            <v>118088</v>
          </cell>
        </row>
        <row r="1566">
          <cell r="A1566">
            <v>1566</v>
          </cell>
          <cell r="B1566" t="str">
            <v>CONCRETO CORR 2500 PSI 03</v>
          </cell>
          <cell r="C1566" t="str">
            <v>M3</v>
          </cell>
          <cell r="D1566">
            <v>124120</v>
          </cell>
        </row>
        <row r="1567">
          <cell r="A1567">
            <v>1567</v>
          </cell>
          <cell r="B1567" t="str">
            <v>CONCRETO CORR 3000 PSI 03</v>
          </cell>
          <cell r="C1567" t="str">
            <v>M3</v>
          </cell>
          <cell r="D1567">
            <v>134560</v>
          </cell>
        </row>
        <row r="1568">
          <cell r="A1568">
            <v>1568</v>
          </cell>
          <cell r="B1568" t="str">
            <v>CONCRETO CORR 3500 PSI 03</v>
          </cell>
          <cell r="C1568" t="str">
            <v>M3</v>
          </cell>
          <cell r="D1568">
            <v>138388</v>
          </cell>
        </row>
        <row r="1569">
          <cell r="A1569">
            <v>1569</v>
          </cell>
          <cell r="B1569" t="str">
            <v>CONCRETO CORR 4000 PSI 03</v>
          </cell>
          <cell r="C1569" t="str">
            <v>M3</v>
          </cell>
          <cell r="D1569">
            <v>148132</v>
          </cell>
        </row>
        <row r="1570">
          <cell r="A1570">
            <v>1570</v>
          </cell>
          <cell r="B1570" t="str">
            <v>CONCRETO CORR 4500 PSI 03</v>
          </cell>
          <cell r="C1570" t="str">
            <v>M3</v>
          </cell>
          <cell r="D1570">
            <v>167852</v>
          </cell>
        </row>
        <row r="1571">
          <cell r="A1571">
            <v>1571</v>
          </cell>
          <cell r="B1571" t="str">
            <v>CONCRETO CORR 5000 PSI 03</v>
          </cell>
          <cell r="C1571" t="str">
            <v>M3</v>
          </cell>
          <cell r="D1571">
            <v>177712</v>
          </cell>
        </row>
        <row r="1572">
          <cell r="A1572">
            <v>1572</v>
          </cell>
          <cell r="B1572" t="str">
            <v>CONCRETO CORR 6000 PSI 02</v>
          </cell>
          <cell r="C1572" t="str">
            <v>M3</v>
          </cell>
          <cell r="D1572">
            <v>200448</v>
          </cell>
        </row>
        <row r="1573">
          <cell r="A1573">
            <v>1573</v>
          </cell>
          <cell r="B1573" t="str">
            <v>COSTO ADIC. RET.1500 PS01</v>
          </cell>
          <cell r="C1573" t="str">
            <v>M3</v>
          </cell>
          <cell r="D1573">
            <v>7192</v>
          </cell>
        </row>
        <row r="1574">
          <cell r="A1574">
            <v>1574</v>
          </cell>
          <cell r="B1574" t="str">
            <v>COSTO ADIC. RET.2500 PS02</v>
          </cell>
          <cell r="C1574" t="str">
            <v>M3</v>
          </cell>
          <cell r="D1574">
            <v>7192</v>
          </cell>
        </row>
        <row r="1575">
          <cell r="A1575">
            <v>1575</v>
          </cell>
          <cell r="B1575" t="str">
            <v>COSTO ADIC. RET.3000 PS02</v>
          </cell>
          <cell r="C1575" t="str">
            <v>M3</v>
          </cell>
          <cell r="D1575">
            <v>7192</v>
          </cell>
        </row>
        <row r="1576">
          <cell r="A1576">
            <v>1576</v>
          </cell>
          <cell r="B1576" t="str">
            <v>COSTO ADIC. RET.3500 PS02</v>
          </cell>
          <cell r="C1576" t="str">
            <v>M3</v>
          </cell>
          <cell r="D1576">
            <v>7192</v>
          </cell>
        </row>
        <row r="1577">
          <cell r="A1577">
            <v>1577</v>
          </cell>
          <cell r="B1577" t="str">
            <v>COSTO ADIC. RET.5000 PS02</v>
          </cell>
          <cell r="C1577" t="str">
            <v>M3</v>
          </cell>
          <cell r="D1577">
            <v>7192</v>
          </cell>
        </row>
        <row r="1578">
          <cell r="A1578">
            <v>1578</v>
          </cell>
          <cell r="B1578" t="str">
            <v>COSTO ADIC. RET.6000 PS02</v>
          </cell>
          <cell r="C1578" t="str">
            <v>M3</v>
          </cell>
          <cell r="D1578">
            <v>7192</v>
          </cell>
        </row>
        <row r="1579">
          <cell r="A1579">
            <v>1579</v>
          </cell>
          <cell r="B1579" t="str">
            <v>INCREMENT. BOMBEO</v>
          </cell>
          <cell r="C1579" t="str">
            <v>M3</v>
          </cell>
          <cell r="D1579">
            <v>9280</v>
          </cell>
        </row>
        <row r="1580">
          <cell r="A1580">
            <v>1580</v>
          </cell>
          <cell r="B1580" t="str">
            <v>MORTERO CORR.    2500 P01</v>
          </cell>
          <cell r="C1580" t="str">
            <v>M3</v>
          </cell>
          <cell r="D1580">
            <v>115072</v>
          </cell>
        </row>
        <row r="1581">
          <cell r="A1581">
            <v>1581</v>
          </cell>
          <cell r="B1581" t="str">
            <v>MORTERO CORR.    1800 P01</v>
          </cell>
          <cell r="C1581" t="str">
            <v>M3</v>
          </cell>
          <cell r="D1581">
            <v>104864</v>
          </cell>
        </row>
        <row r="1582">
          <cell r="A1582">
            <v>1582</v>
          </cell>
          <cell r="B1582" t="str">
            <v>MORTERO         750 PSI</v>
          </cell>
          <cell r="C1582" t="str">
            <v>M3</v>
          </cell>
          <cell r="D1582">
            <v>95932</v>
          </cell>
        </row>
        <row r="1583">
          <cell r="A1583">
            <v>1583</v>
          </cell>
          <cell r="B1583" t="str">
            <v>MORTERO        1800 PSI</v>
          </cell>
          <cell r="C1583" t="str">
            <v>M3</v>
          </cell>
          <cell r="D1583">
            <v>98948</v>
          </cell>
        </row>
        <row r="1584">
          <cell r="A1584">
            <v>1584</v>
          </cell>
          <cell r="B1584" t="str">
            <v>MORTERO        2500 PSI</v>
          </cell>
          <cell r="C1584" t="str">
            <v>M3</v>
          </cell>
          <cell r="D1584">
            <v>108576</v>
          </cell>
        </row>
        <row r="1585">
          <cell r="A1585">
            <v>1585</v>
          </cell>
          <cell r="B1585" t="str">
            <v>CONCR.P/PAVIMENT.42KG/C01</v>
          </cell>
          <cell r="C1585" t="str">
            <v>M3</v>
          </cell>
          <cell r="D1585">
            <v>168896</v>
          </cell>
        </row>
        <row r="1586">
          <cell r="A1586">
            <v>1586</v>
          </cell>
          <cell r="B1586" t="str">
            <v>CONCR.P/PAVIMENT.35KG/C01</v>
          </cell>
          <cell r="C1586" t="str">
            <v>M3</v>
          </cell>
          <cell r="D1586">
            <v>139432</v>
          </cell>
        </row>
        <row r="1587">
          <cell r="A1587">
            <v>1587</v>
          </cell>
          <cell r="B1587" t="str">
            <v>CONCR.P/PAVIMENT.38KG/C01</v>
          </cell>
          <cell r="C1587" t="str">
            <v>M3</v>
          </cell>
          <cell r="D1587">
            <v>149176</v>
          </cell>
        </row>
        <row r="1588">
          <cell r="A1588">
            <v>1588</v>
          </cell>
          <cell r="B1588" t="str">
            <v>MANOMETRO 0-160 PSI</v>
          </cell>
          <cell r="C1588" t="str">
            <v>UN</v>
          </cell>
          <cell r="D1588">
            <v>15650</v>
          </cell>
        </row>
        <row r="1589">
          <cell r="A1589">
            <v>1589</v>
          </cell>
          <cell r="B1589" t="str">
            <v>NIPLE PASAMURO 2x10"</v>
          </cell>
          <cell r="C1589" t="str">
            <v>UN</v>
          </cell>
          <cell r="D1589">
            <v>11141</v>
          </cell>
        </row>
        <row r="1590">
          <cell r="A1590">
            <v>1590</v>
          </cell>
          <cell r="B1590" t="str">
            <v>TUBERIA GRES DRENAJE   8"</v>
          </cell>
          <cell r="C1590" t="str">
            <v>UN</v>
          </cell>
          <cell r="D1590">
            <v>8800</v>
          </cell>
        </row>
        <row r="1591">
          <cell r="A1591">
            <v>1591</v>
          </cell>
          <cell r="B1591" t="str">
            <v>BOMBA PARA CONCRETO</v>
          </cell>
          <cell r="C1591" t="str">
            <v>M3</v>
          </cell>
          <cell r="D1591">
            <v>9280</v>
          </cell>
        </row>
        <row r="1592">
          <cell r="A1592">
            <v>1592</v>
          </cell>
          <cell r="B1592" t="str">
            <v>CONCR.P/PAVIMENT.45KG/CM2</v>
          </cell>
          <cell r="C1592" t="str">
            <v>M3</v>
          </cell>
          <cell r="D1592">
            <v>178756</v>
          </cell>
        </row>
        <row r="1593">
          <cell r="A1593">
            <v>1593</v>
          </cell>
          <cell r="B1593" t="str">
            <v>ACCESORIO EN GRES      4"</v>
          </cell>
          <cell r="C1593" t="str">
            <v>UN</v>
          </cell>
          <cell r="D1593">
            <v>5800</v>
          </cell>
        </row>
        <row r="1594">
          <cell r="A1594">
            <v>1594</v>
          </cell>
          <cell r="B1594" t="str">
            <v>ACCESORIO EN GRES      6"</v>
          </cell>
          <cell r="C1594" t="str">
            <v>UN</v>
          </cell>
          <cell r="D1594">
            <v>6900</v>
          </cell>
        </row>
        <row r="1595">
          <cell r="A1595">
            <v>1595</v>
          </cell>
          <cell r="B1595" t="str">
            <v>COSTO ADICIONAL POR FIBRA</v>
          </cell>
          <cell r="C1595" t="str">
            <v>M3</v>
          </cell>
          <cell r="D1595">
            <v>14268</v>
          </cell>
        </row>
        <row r="1596">
          <cell r="A1596">
            <v>1596</v>
          </cell>
          <cell r="B1596" t="str">
            <v>GRANZON 3/16"x1"</v>
          </cell>
          <cell r="C1596" t="str">
            <v>M3</v>
          </cell>
          <cell r="D1596">
            <v>20880</v>
          </cell>
        </row>
        <row r="1597">
          <cell r="A1597">
            <v>1597</v>
          </cell>
          <cell r="B1597" t="str">
            <v>TRITURADO 1"x1 1/2"</v>
          </cell>
          <cell r="C1597" t="str">
            <v>M3</v>
          </cell>
          <cell r="D1597">
            <v>18560</v>
          </cell>
        </row>
        <row r="1598">
          <cell r="A1598">
            <v>1598</v>
          </cell>
          <cell r="B1598" t="str">
            <v>TRITURADO BANDA RETORNO</v>
          </cell>
          <cell r="C1598" t="str">
            <v>M3</v>
          </cell>
          <cell r="D1598">
            <v>14036</v>
          </cell>
        </row>
        <row r="1599">
          <cell r="A1599">
            <v>1599</v>
          </cell>
          <cell r="B1599" t="str">
            <v>CALENTADOR MIXTO    30 GL</v>
          </cell>
          <cell r="C1599" t="str">
            <v>UN</v>
          </cell>
          <cell r="D1599">
            <v>565300</v>
          </cell>
        </row>
        <row r="1600">
          <cell r="A1600">
            <v>1600</v>
          </cell>
          <cell r="B1600" t="str">
            <v>CALENTADOR PASO-GAS 13 LT</v>
          </cell>
          <cell r="C1600" t="str">
            <v>UN</v>
          </cell>
          <cell r="D1600">
            <v>350000</v>
          </cell>
        </row>
        <row r="1601">
          <cell r="A1601">
            <v>1601</v>
          </cell>
          <cell r="B1601" t="str">
            <v>TRITURADO SOBRE TAMAÑO</v>
          </cell>
          <cell r="C1601" t="str">
            <v>M3</v>
          </cell>
          <cell r="D1601">
            <v>15080</v>
          </cell>
        </row>
        <row r="1602">
          <cell r="A1602">
            <v>1602</v>
          </cell>
          <cell r="B1602" t="str">
            <v>AGREGADO No.4  CALIZO</v>
          </cell>
          <cell r="C1602" t="str">
            <v>M3</v>
          </cell>
          <cell r="D1602">
            <v>5220</v>
          </cell>
        </row>
        <row r="1603">
          <cell r="A1603">
            <v>1603</v>
          </cell>
          <cell r="B1603" t="str">
            <v>AGREGADO #4 SIERRA VIEJA</v>
          </cell>
          <cell r="C1603" t="str">
            <v>M3</v>
          </cell>
          <cell r="D1603">
            <v>12760</v>
          </cell>
        </row>
        <row r="1604">
          <cell r="A1604">
            <v>1604</v>
          </cell>
          <cell r="B1604" t="str">
            <v>TRANSP. STA.MARTA-CALI</v>
          </cell>
          <cell r="C1604" t="str">
            <v>TN</v>
          </cell>
          <cell r="D1604">
            <v>83155</v>
          </cell>
        </row>
        <row r="1605">
          <cell r="A1605">
            <v>1605</v>
          </cell>
          <cell r="B1605" t="str">
            <v>ROCA TAJAMAR &gt;20"</v>
          </cell>
          <cell r="C1605" t="str">
            <v>M3</v>
          </cell>
          <cell r="D1605">
            <v>27840</v>
          </cell>
        </row>
        <row r="1606">
          <cell r="A1606">
            <v>1606</v>
          </cell>
          <cell r="B1606" t="str">
            <v>CINCEL PALA ACERO 1/2x10"</v>
          </cell>
          <cell r="C1606" t="str">
            <v>UN</v>
          </cell>
          <cell r="D1606">
            <v>5485</v>
          </cell>
        </row>
        <row r="1607">
          <cell r="A1607">
            <v>1607</v>
          </cell>
          <cell r="B1607" t="str">
            <v>ACCESORIO EN GRES      8"</v>
          </cell>
          <cell r="C1607" t="str">
            <v>UN</v>
          </cell>
          <cell r="D1607">
            <v>11000</v>
          </cell>
        </row>
        <row r="1608">
          <cell r="A1608">
            <v>1608</v>
          </cell>
          <cell r="B1608" t="str">
            <v>NIPLE PASAMURO 3x8"</v>
          </cell>
          <cell r="C1608" t="str">
            <v>UN</v>
          </cell>
          <cell r="D1608">
            <v>20000</v>
          </cell>
        </row>
        <row r="1609">
          <cell r="A1609">
            <v>1609</v>
          </cell>
          <cell r="B1609" t="str">
            <v>ENTERPISO PAL.   25X70X20</v>
          </cell>
          <cell r="C1609" t="str">
            <v>UN</v>
          </cell>
          <cell r="D1609">
            <v>1155</v>
          </cell>
        </row>
        <row r="1610">
          <cell r="A1610">
            <v>1610</v>
          </cell>
          <cell r="B1610" t="str">
            <v>POLVILLO 1/2"</v>
          </cell>
          <cell r="C1610" t="str">
            <v>M3</v>
          </cell>
          <cell r="D1610">
            <v>3132</v>
          </cell>
        </row>
        <row r="1611">
          <cell r="A1611">
            <v>1611</v>
          </cell>
          <cell r="B1611" t="str">
            <v>MAT. GRAN. CALICHE 0*1"</v>
          </cell>
          <cell r="C1611" t="str">
            <v>M3</v>
          </cell>
          <cell r="D1611">
            <v>15515</v>
          </cell>
        </row>
        <row r="1612">
          <cell r="A1612">
            <v>1612</v>
          </cell>
          <cell r="B1612" t="str">
            <v>TEJA BAVARA</v>
          </cell>
          <cell r="C1612" t="str">
            <v>UN</v>
          </cell>
          <cell r="D1612">
            <v>444</v>
          </cell>
        </row>
        <row r="1613">
          <cell r="A1613">
            <v>1613</v>
          </cell>
          <cell r="B1613" t="str">
            <v>MAT. GRAN. CALICHE 0*1 1/</v>
          </cell>
          <cell r="C1613" t="str">
            <v>M3</v>
          </cell>
          <cell r="D1613">
            <v>4640</v>
          </cell>
        </row>
        <row r="1614">
          <cell r="A1614">
            <v>1614</v>
          </cell>
          <cell r="B1614" t="str">
            <v>CALENTADOR MIXTO    20 GL</v>
          </cell>
          <cell r="C1614" t="str">
            <v>UN</v>
          </cell>
          <cell r="D1614">
            <v>489000</v>
          </cell>
        </row>
        <row r="1615">
          <cell r="A1615">
            <v>1615</v>
          </cell>
          <cell r="B1615" t="str">
            <v>LISTON MONREY    1"x2"x3m</v>
          </cell>
          <cell r="C1615" t="str">
            <v>ML</v>
          </cell>
          <cell r="D1615">
            <v>400</v>
          </cell>
        </row>
        <row r="1616">
          <cell r="A1616">
            <v>1616</v>
          </cell>
          <cell r="B1616" t="str">
            <v>ENTREPISO PAL.   30x70x20</v>
          </cell>
          <cell r="C1616" t="str">
            <v>UN</v>
          </cell>
          <cell r="D1616">
            <v>1180</v>
          </cell>
        </row>
        <row r="1617">
          <cell r="A1617">
            <v>1617</v>
          </cell>
          <cell r="B1617" t="str">
            <v>ENTREPISO PAL.   35x70x20</v>
          </cell>
          <cell r="C1617" t="str">
            <v>UN</v>
          </cell>
          <cell r="D1617">
            <v>1225</v>
          </cell>
        </row>
        <row r="1618">
          <cell r="A1618">
            <v>1618</v>
          </cell>
          <cell r="B1618" t="str">
            <v xml:space="preserve">MAT. GRAN. CALICHE </v>
          </cell>
          <cell r="C1618" t="str">
            <v>M3</v>
          </cell>
          <cell r="D1618">
            <v>15515</v>
          </cell>
        </row>
        <row r="1619">
          <cell r="A1619">
            <v>1619</v>
          </cell>
          <cell r="B1619" t="str">
            <v>PROYECTOR SNF-011/T000W</v>
          </cell>
          <cell r="C1619" t="str">
            <v>UN</v>
          </cell>
          <cell r="D1619">
            <v>752445</v>
          </cell>
        </row>
        <row r="1620">
          <cell r="A1620">
            <v>1620</v>
          </cell>
          <cell r="B1620" t="str">
            <v>BLOQUE MURO       8x20x40</v>
          </cell>
          <cell r="C1620" t="str">
            <v>UN</v>
          </cell>
          <cell r="D1620">
            <v>300</v>
          </cell>
        </row>
        <row r="1621">
          <cell r="A1621">
            <v>1621</v>
          </cell>
          <cell r="B1621" t="str">
            <v>REFLECTOR MERCURIO 250 W</v>
          </cell>
          <cell r="C1621" t="str">
            <v>UN</v>
          </cell>
          <cell r="D1621">
            <v>208000</v>
          </cell>
        </row>
        <row r="1622">
          <cell r="A1622">
            <v>1622</v>
          </cell>
          <cell r="B1622" t="str">
            <v>REFLECTOR MERCURIO 400 W</v>
          </cell>
          <cell r="C1622" t="str">
            <v>UN</v>
          </cell>
          <cell r="D1622">
            <v>220000</v>
          </cell>
        </row>
        <row r="1623">
          <cell r="A1623">
            <v>1623</v>
          </cell>
          <cell r="B1623" t="str">
            <v>BLOQUE MURO      10x20x40</v>
          </cell>
          <cell r="C1623" t="str">
            <v>UN</v>
          </cell>
          <cell r="D1623">
            <v>650</v>
          </cell>
        </row>
        <row r="1624">
          <cell r="A1624">
            <v>1624</v>
          </cell>
          <cell r="B1624" t="str">
            <v>BLOQUE MURO      15x20x40</v>
          </cell>
          <cell r="C1624" t="str">
            <v>UN</v>
          </cell>
          <cell r="D1624">
            <v>650</v>
          </cell>
        </row>
        <row r="1625">
          <cell r="A1625">
            <v>1625</v>
          </cell>
          <cell r="B1625" t="str">
            <v>MAT. GRAN. CALICHE 0*3"</v>
          </cell>
          <cell r="C1625" t="str">
            <v>M3</v>
          </cell>
          <cell r="D1625">
            <v>6206</v>
          </cell>
        </row>
        <row r="1626">
          <cell r="A1626">
            <v>1626</v>
          </cell>
          <cell r="B1626" t="str">
            <v>ANTICORROSIVO ROJO</v>
          </cell>
          <cell r="C1626" t="str">
            <v>GL</v>
          </cell>
          <cell r="D1626">
            <v>15890</v>
          </cell>
        </row>
        <row r="1627">
          <cell r="A1627">
            <v>1627</v>
          </cell>
          <cell r="B1627" t="str">
            <v>TRANSP. BOGOTA-CARTAGENA</v>
          </cell>
          <cell r="C1627" t="str">
            <v>TN</v>
          </cell>
          <cell r="D1627">
            <v>57284</v>
          </cell>
        </row>
        <row r="1628">
          <cell r="A1628">
            <v>1628</v>
          </cell>
          <cell r="B1628" t="str">
            <v>MALLA PLASTIFICADA</v>
          </cell>
          <cell r="C1628" t="str">
            <v>M2</v>
          </cell>
          <cell r="D1628">
            <v>6220</v>
          </cell>
        </row>
        <row r="1629">
          <cell r="A1629">
            <v>1629</v>
          </cell>
          <cell r="B1629" t="str">
            <v>PROYECTOR PHLC  720-MERC</v>
          </cell>
          <cell r="C1629" t="str">
            <v>UN</v>
          </cell>
          <cell r="D1629">
            <v>349670</v>
          </cell>
        </row>
        <row r="1630">
          <cell r="A1630">
            <v>1630</v>
          </cell>
          <cell r="B1630" t="str">
            <v>CONCRETO CONSISTENC. 3002</v>
          </cell>
          <cell r="C1630" t="str">
            <v>M3</v>
          </cell>
          <cell r="D1630">
            <v>86768</v>
          </cell>
        </row>
        <row r="1631">
          <cell r="A1631">
            <v>1631</v>
          </cell>
          <cell r="B1631" t="str">
            <v>CONCRETO CONSISTENC. 4002</v>
          </cell>
          <cell r="C1631" t="str">
            <v>M3</v>
          </cell>
          <cell r="D1631">
            <v>100224</v>
          </cell>
        </row>
        <row r="1632">
          <cell r="A1632">
            <v>1632</v>
          </cell>
          <cell r="B1632" t="str">
            <v>CONCRETO CONSISTENC. 5002</v>
          </cell>
          <cell r="C1632" t="str">
            <v>M3</v>
          </cell>
          <cell r="D1632">
            <v>118552</v>
          </cell>
        </row>
        <row r="1633">
          <cell r="A1633">
            <v>1633</v>
          </cell>
          <cell r="B1633" t="str">
            <v>COSTO ADIC. IMP.3000 PS03</v>
          </cell>
          <cell r="C1633" t="str">
            <v>M3</v>
          </cell>
          <cell r="D1633">
            <v>3132</v>
          </cell>
        </row>
        <row r="1634">
          <cell r="A1634">
            <v>1634</v>
          </cell>
          <cell r="B1634" t="str">
            <v>COSTO ADIC. IMP.4000 PS03</v>
          </cell>
          <cell r="C1634" t="str">
            <v>M3</v>
          </cell>
          <cell r="D1634">
            <v>3364</v>
          </cell>
        </row>
        <row r="1635">
          <cell r="A1635">
            <v>1635</v>
          </cell>
          <cell r="B1635" t="str">
            <v>COSTP ADIC. IMP.5000 PSI</v>
          </cell>
          <cell r="C1635" t="str">
            <v>M3</v>
          </cell>
          <cell r="D1635">
            <v>3596</v>
          </cell>
        </row>
        <row r="1636">
          <cell r="A1636">
            <v>1636</v>
          </cell>
          <cell r="B1636" t="str">
            <v>CONCRETO CORR 2000 PSI 04</v>
          </cell>
          <cell r="C1636" t="str">
            <v>M3</v>
          </cell>
          <cell r="D1636">
            <v>93380</v>
          </cell>
        </row>
        <row r="1637">
          <cell r="A1637">
            <v>1637</v>
          </cell>
          <cell r="B1637" t="str">
            <v>CONCRETO CORR 2500 PSI 04</v>
          </cell>
          <cell r="C1637" t="str">
            <v>M3</v>
          </cell>
          <cell r="D1637">
            <v>102196</v>
          </cell>
        </row>
        <row r="1638">
          <cell r="A1638">
            <v>1638</v>
          </cell>
          <cell r="B1638" t="str">
            <v>CONCRETO CORR 3000 PSI 04</v>
          </cell>
          <cell r="C1638" t="str">
            <v>M3</v>
          </cell>
          <cell r="D1638">
            <v>106256</v>
          </cell>
        </row>
        <row r="1639">
          <cell r="A1639">
            <v>1639</v>
          </cell>
          <cell r="B1639" t="str">
            <v>CONCRETO CORR 3500 PSI 04</v>
          </cell>
          <cell r="C1639" t="str">
            <v>M3</v>
          </cell>
          <cell r="D1639">
            <v>117160</v>
          </cell>
        </row>
        <row r="1640">
          <cell r="A1640">
            <v>1640</v>
          </cell>
          <cell r="B1640" t="str">
            <v>CONCRETO CORR 4000 PSI 04</v>
          </cell>
          <cell r="C1640" t="str">
            <v>M3</v>
          </cell>
          <cell r="D1640">
            <v>127716</v>
          </cell>
        </row>
        <row r="1641">
          <cell r="A1641">
            <v>1641</v>
          </cell>
          <cell r="B1641" t="str">
            <v>CONCRETO CORR 4500 PSI 04</v>
          </cell>
          <cell r="C1641" t="str">
            <v>M3</v>
          </cell>
          <cell r="D1641">
            <v>139432</v>
          </cell>
        </row>
        <row r="1642">
          <cell r="A1642">
            <v>1642</v>
          </cell>
          <cell r="B1642" t="str">
            <v>CONCRETO CORR 5000 PSI 04</v>
          </cell>
          <cell r="C1642" t="str">
            <v>M3</v>
          </cell>
          <cell r="D1642">
            <v>146508</v>
          </cell>
        </row>
        <row r="1643">
          <cell r="A1643">
            <v>1643</v>
          </cell>
          <cell r="B1643" t="str">
            <v>COSTO ADIC. RET.2500 PS03</v>
          </cell>
          <cell r="C1643" t="str">
            <v>M3</v>
          </cell>
          <cell r="D1643">
            <v>5220</v>
          </cell>
        </row>
        <row r="1644">
          <cell r="A1644">
            <v>1644</v>
          </cell>
          <cell r="B1644" t="str">
            <v>COSTO ADIC. RET.3000 PS03</v>
          </cell>
          <cell r="C1644" t="str">
            <v>M3</v>
          </cell>
          <cell r="D1644">
            <v>5220</v>
          </cell>
        </row>
        <row r="1645">
          <cell r="A1645">
            <v>1645</v>
          </cell>
          <cell r="B1645" t="str">
            <v>COSTO ADIC. RET.3500 PS03</v>
          </cell>
          <cell r="C1645" t="str">
            <v>M3</v>
          </cell>
          <cell r="D1645">
            <v>5220</v>
          </cell>
        </row>
        <row r="1646">
          <cell r="A1646">
            <v>1646</v>
          </cell>
          <cell r="B1646" t="str">
            <v>CAPACETE             3/4"</v>
          </cell>
          <cell r="C1646" t="str">
            <v>UN</v>
          </cell>
          <cell r="D1646">
            <v>1682</v>
          </cell>
        </row>
        <row r="1647">
          <cell r="A1647">
            <v>1647</v>
          </cell>
          <cell r="B1647" t="str">
            <v>CAPACETE               1"</v>
          </cell>
          <cell r="C1647" t="str">
            <v>UN</v>
          </cell>
          <cell r="D1647">
            <v>1455</v>
          </cell>
        </row>
        <row r="1648">
          <cell r="A1648">
            <v>1648</v>
          </cell>
          <cell r="B1648" t="str">
            <v>COSTO ADIC. RET.5000 PS03</v>
          </cell>
          <cell r="C1648" t="str">
            <v>M3</v>
          </cell>
          <cell r="D1648">
            <v>5220</v>
          </cell>
        </row>
        <row r="1649">
          <cell r="A1649">
            <v>1649</v>
          </cell>
          <cell r="B1649" t="str">
            <v>INCREMENT. BOMBEO      01</v>
          </cell>
          <cell r="C1649" t="str">
            <v>M3</v>
          </cell>
          <cell r="D1649">
            <v>9280</v>
          </cell>
        </row>
        <row r="1650">
          <cell r="A1650">
            <v>1650</v>
          </cell>
          <cell r="B1650" t="str">
            <v>CONCR.P/PAVIMENT.42KG/C02</v>
          </cell>
          <cell r="C1650" t="str">
            <v>M3</v>
          </cell>
          <cell r="D1650">
            <v>140476</v>
          </cell>
        </row>
        <row r="1651">
          <cell r="A1651">
            <v>1651</v>
          </cell>
          <cell r="B1651" t="str">
            <v>CONCR.P/PAVIMENT.35KG/C02</v>
          </cell>
          <cell r="C1651" t="str">
            <v>M3</v>
          </cell>
          <cell r="D1651">
            <v>118204</v>
          </cell>
        </row>
        <row r="1652">
          <cell r="A1652">
            <v>1652</v>
          </cell>
          <cell r="B1652" t="str">
            <v>CONCR.P/PAVIMENT.38KG/C02</v>
          </cell>
          <cell r="C1652" t="str">
            <v>M3</v>
          </cell>
          <cell r="D1652">
            <v>128760</v>
          </cell>
        </row>
        <row r="1653">
          <cell r="A1653">
            <v>1653</v>
          </cell>
          <cell r="B1653" t="str">
            <v>BOMBA PARA CONCRETO    01</v>
          </cell>
          <cell r="C1653" t="str">
            <v>M3</v>
          </cell>
          <cell r="D1653">
            <v>9280</v>
          </cell>
        </row>
        <row r="1654">
          <cell r="A1654">
            <v>1654</v>
          </cell>
          <cell r="B1654" t="str">
            <v>CONCR.P/PAVIMENT.45KG/C01</v>
          </cell>
          <cell r="C1654" t="str">
            <v>M3</v>
          </cell>
          <cell r="D1654">
            <v>147552</v>
          </cell>
        </row>
        <row r="1655">
          <cell r="A1655">
            <v>1655</v>
          </cell>
          <cell r="B1655" t="str">
            <v>SOPORTE PARA REFLECTORES</v>
          </cell>
          <cell r="C1655" t="str">
            <v>UN</v>
          </cell>
          <cell r="D1655">
            <v>72000</v>
          </cell>
        </row>
        <row r="1656">
          <cell r="A1656">
            <v>1656</v>
          </cell>
          <cell r="B1656" t="str">
            <v>BLOQ 10X20X40 TP IV S3C10</v>
          </cell>
          <cell r="C1656" t="str">
            <v>UN</v>
          </cell>
          <cell r="D1656">
            <v>795</v>
          </cell>
        </row>
        <row r="1657">
          <cell r="A1657">
            <v>1657</v>
          </cell>
          <cell r="B1657" t="str">
            <v>BLOQ 15X20X40 TP I  S3C15</v>
          </cell>
          <cell r="C1657" t="str">
            <v>UN</v>
          </cell>
          <cell r="D1657">
            <v>1085</v>
          </cell>
        </row>
        <row r="1658">
          <cell r="A1658">
            <v>1658</v>
          </cell>
          <cell r="B1658" t="str">
            <v>BLOQ 15X20X40 TP IV S3C15</v>
          </cell>
          <cell r="C1658" t="str">
            <v>UN</v>
          </cell>
          <cell r="D1658">
            <v>946</v>
          </cell>
        </row>
        <row r="1659">
          <cell r="A1659">
            <v>1659</v>
          </cell>
          <cell r="B1659" t="str">
            <v>BLOQ 20X20X40 TP I  S3C20</v>
          </cell>
          <cell r="C1659" t="str">
            <v>UN</v>
          </cell>
          <cell r="D1659">
            <v>1334</v>
          </cell>
        </row>
        <row r="1660">
          <cell r="A1660">
            <v>1660</v>
          </cell>
          <cell r="B1660" t="str">
            <v>BLOQ 20X20X40 TP IV S3C20</v>
          </cell>
          <cell r="C1660" t="str">
            <v>UN</v>
          </cell>
          <cell r="D1660">
            <v>1160</v>
          </cell>
        </row>
        <row r="1661">
          <cell r="A1661">
            <v>1661</v>
          </cell>
          <cell r="B1661" t="str">
            <v>BLOQ 10X20X40 TP IV S1C10</v>
          </cell>
          <cell r="C1661" t="str">
            <v>UN</v>
          </cell>
          <cell r="D1661">
            <v>795</v>
          </cell>
        </row>
        <row r="1662">
          <cell r="A1662">
            <v>1662</v>
          </cell>
          <cell r="B1662" t="str">
            <v>BLOQ 15X20X40 TP I  S1C15</v>
          </cell>
          <cell r="C1662" t="str">
            <v>UN</v>
          </cell>
          <cell r="D1662">
            <v>1085</v>
          </cell>
        </row>
        <row r="1663">
          <cell r="A1663">
            <v>1663</v>
          </cell>
          <cell r="B1663" t="str">
            <v>REFLECTOR MERC.HALOG 25OW</v>
          </cell>
          <cell r="C1663" t="str">
            <v>UN</v>
          </cell>
          <cell r="D1663">
            <v>260000</v>
          </cell>
        </row>
        <row r="1664">
          <cell r="A1664">
            <v>1664</v>
          </cell>
          <cell r="B1664" t="str">
            <v>BLOQ 15X20X40 TP IV S1C15</v>
          </cell>
          <cell r="C1664" t="str">
            <v>UN</v>
          </cell>
          <cell r="D1664">
            <v>946</v>
          </cell>
        </row>
        <row r="1665">
          <cell r="A1665">
            <v>1665</v>
          </cell>
          <cell r="B1665" t="str">
            <v>BLOQ 20X20X40 TP I  S1C20</v>
          </cell>
          <cell r="C1665" t="str">
            <v>UN</v>
          </cell>
          <cell r="D1665">
            <v>1334</v>
          </cell>
        </row>
        <row r="1666">
          <cell r="A1666">
            <v>1666</v>
          </cell>
          <cell r="B1666" t="str">
            <v>BLOQ 20X20X40 TP IV S1C20</v>
          </cell>
          <cell r="C1666" t="str">
            <v>UN</v>
          </cell>
          <cell r="D1666">
            <v>1160</v>
          </cell>
        </row>
        <row r="1667">
          <cell r="A1667">
            <v>1667</v>
          </cell>
          <cell r="B1667" t="str">
            <v>REFLECTOR MERC.HALOG 400W</v>
          </cell>
          <cell r="C1667" t="str">
            <v>UN</v>
          </cell>
          <cell r="D1667">
            <v>260000</v>
          </cell>
        </row>
        <row r="1668">
          <cell r="A1668">
            <v>1668</v>
          </cell>
          <cell r="B1668" t="str">
            <v>BLOQ 10X20X40 TP IV S10</v>
          </cell>
          <cell r="C1668" t="str">
            <v>UN</v>
          </cell>
          <cell r="D1668">
            <v>795</v>
          </cell>
        </row>
        <row r="1669">
          <cell r="A1669">
            <v>1669</v>
          </cell>
          <cell r="B1669" t="str">
            <v>COSTO ADIC.AC.3D 1500 PSI</v>
          </cell>
          <cell r="C1669" t="str">
            <v>UN</v>
          </cell>
          <cell r="D1669">
            <v>19720</v>
          </cell>
        </row>
        <row r="1670">
          <cell r="A1670">
            <v>1670</v>
          </cell>
          <cell r="B1670" t="str">
            <v>COSTO ADIC.AC.3D 2000 PSI</v>
          </cell>
          <cell r="C1670" t="str">
            <v>UN</v>
          </cell>
          <cell r="D1670">
            <v>20880</v>
          </cell>
        </row>
        <row r="1671">
          <cell r="A1671">
            <v>1671</v>
          </cell>
          <cell r="B1671" t="str">
            <v>COSTO ADIC.AC.3D 2500 PSI</v>
          </cell>
          <cell r="C1671" t="str">
            <v>UN</v>
          </cell>
          <cell r="D1671">
            <v>22040</v>
          </cell>
        </row>
        <row r="1672">
          <cell r="A1672">
            <v>1672</v>
          </cell>
          <cell r="B1672" t="str">
            <v>COSTO ADIC.AC.3D 3000 PSI</v>
          </cell>
          <cell r="C1672" t="str">
            <v>un</v>
          </cell>
          <cell r="D1672">
            <v>23200</v>
          </cell>
        </row>
        <row r="1673">
          <cell r="A1673">
            <v>1673</v>
          </cell>
          <cell r="B1673" t="str">
            <v>BROCHA DE NYLON NATURAL 4</v>
          </cell>
          <cell r="C1673" t="str">
            <v>UN</v>
          </cell>
          <cell r="D1673">
            <v>12093</v>
          </cell>
        </row>
        <row r="1674">
          <cell r="A1674">
            <v>1674</v>
          </cell>
          <cell r="B1674" t="str">
            <v>COSTO ADIC. IMP.3500 PSI</v>
          </cell>
          <cell r="C1674" t="str">
            <v>M3</v>
          </cell>
          <cell r="D1674">
            <v>4176</v>
          </cell>
        </row>
        <row r="1675">
          <cell r="A1675">
            <v>1675</v>
          </cell>
          <cell r="B1675" t="str">
            <v>COSTO ADIC. IMP.4500 PSI</v>
          </cell>
          <cell r="C1675" t="str">
            <v>M3</v>
          </cell>
          <cell r="D1675">
            <v>4872</v>
          </cell>
        </row>
        <row r="1676">
          <cell r="A1676">
            <v>1676</v>
          </cell>
          <cell r="B1676" t="str">
            <v>COSTO ADIC. IMP.5500 PSI</v>
          </cell>
          <cell r="C1676" t="str">
            <v>M3</v>
          </cell>
          <cell r="D1676">
            <v>4872</v>
          </cell>
        </row>
        <row r="1677">
          <cell r="A1677">
            <v>1677</v>
          </cell>
          <cell r="B1677" t="str">
            <v>TAPA TANQUE CIRCULAR 1000</v>
          </cell>
          <cell r="C1677" t="str">
            <v>UN</v>
          </cell>
          <cell r="D1677">
            <v>24937</v>
          </cell>
        </row>
        <row r="1678">
          <cell r="A1678">
            <v>1678</v>
          </cell>
          <cell r="B1678" t="str">
            <v>COSTO ADIC. RET.2000 PSI</v>
          </cell>
          <cell r="C1678" t="str">
            <v>M3</v>
          </cell>
          <cell r="D1678">
            <v>5104</v>
          </cell>
        </row>
        <row r="1679">
          <cell r="A1679">
            <v>1679</v>
          </cell>
          <cell r="B1679" t="str">
            <v>REFLECT.METAL HALIDE 250W</v>
          </cell>
          <cell r="C1679" t="str">
            <v>UN</v>
          </cell>
          <cell r="D1679">
            <v>225000</v>
          </cell>
        </row>
        <row r="1680">
          <cell r="A1680">
            <v>1680</v>
          </cell>
          <cell r="B1680" t="str">
            <v>COSTO ADIC. RET.4000 PSI</v>
          </cell>
          <cell r="C1680" t="str">
            <v>M3</v>
          </cell>
          <cell r="D1680">
            <v>5568</v>
          </cell>
        </row>
        <row r="1681">
          <cell r="A1681">
            <v>1681</v>
          </cell>
          <cell r="B1681" t="str">
            <v>COSTO ADIC. RET.4500 PSI</v>
          </cell>
          <cell r="C1681" t="str">
            <v>M3</v>
          </cell>
          <cell r="D1681">
            <v>5568</v>
          </cell>
        </row>
        <row r="1682">
          <cell r="A1682">
            <v>1682</v>
          </cell>
          <cell r="B1682" t="str">
            <v>BROCHA DE NYLON NATURAL 5</v>
          </cell>
          <cell r="C1682" t="str">
            <v>UN</v>
          </cell>
          <cell r="D1682">
            <v>15387</v>
          </cell>
        </row>
        <row r="1683">
          <cell r="A1683">
            <v>1683</v>
          </cell>
          <cell r="B1683" t="str">
            <v>A.C.P.M         B/QUILLA</v>
          </cell>
          <cell r="C1683" t="str">
            <v>GL</v>
          </cell>
          <cell r="D1683">
            <v>1184</v>
          </cell>
        </row>
        <row r="1684">
          <cell r="A1684">
            <v>1684</v>
          </cell>
          <cell r="B1684" t="str">
            <v>GASOLINA CORR.  B/MANGA</v>
          </cell>
          <cell r="C1684" t="str">
            <v>GL</v>
          </cell>
          <cell r="D1684">
            <v>1181</v>
          </cell>
        </row>
        <row r="1685">
          <cell r="A1685">
            <v>1685</v>
          </cell>
          <cell r="B1685" t="str">
            <v>TORNILLO ACERO   1/2x1/4"</v>
          </cell>
          <cell r="C1685" t="str">
            <v>UN</v>
          </cell>
          <cell r="D1685">
            <v>41</v>
          </cell>
        </row>
        <row r="1686">
          <cell r="A1686">
            <v>1686</v>
          </cell>
          <cell r="B1686" t="str">
            <v>SUPERMANTO         600 XT</v>
          </cell>
          <cell r="C1686" t="str">
            <v>M2</v>
          </cell>
          <cell r="D1686">
            <v>3330</v>
          </cell>
        </row>
        <row r="1687">
          <cell r="A1687">
            <v>1687</v>
          </cell>
          <cell r="B1687" t="str">
            <v>COSTO ADIC. RET.5500 PSI</v>
          </cell>
          <cell r="C1687" t="str">
            <v>M3</v>
          </cell>
          <cell r="D1687">
            <v>5568</v>
          </cell>
        </row>
        <row r="1688">
          <cell r="A1688">
            <v>1688</v>
          </cell>
          <cell r="B1688" t="str">
            <v>SUPERMANTO         800 XT</v>
          </cell>
          <cell r="C1688" t="str">
            <v>M2</v>
          </cell>
          <cell r="D1688">
            <v>4410</v>
          </cell>
        </row>
        <row r="1689">
          <cell r="A1689">
            <v>1689</v>
          </cell>
          <cell r="B1689" t="str">
            <v>TANQUE CONICO 250 LTS</v>
          </cell>
          <cell r="C1689" t="str">
            <v>UN</v>
          </cell>
          <cell r="D1689">
            <v>43551</v>
          </cell>
        </row>
        <row r="1690">
          <cell r="A1690">
            <v>1690</v>
          </cell>
          <cell r="B1690" t="str">
            <v>SUPERMANTO         400 X</v>
          </cell>
          <cell r="C1690" t="str">
            <v>M2</v>
          </cell>
          <cell r="D1690">
            <v>2570</v>
          </cell>
        </row>
        <row r="1691">
          <cell r="A1691">
            <v>1691</v>
          </cell>
          <cell r="B1691" t="str">
            <v>TORNILLO ACERO     1x1/2"</v>
          </cell>
          <cell r="C1691" t="str">
            <v>UN</v>
          </cell>
          <cell r="D1691">
            <v>210</v>
          </cell>
        </row>
        <row r="1692">
          <cell r="A1692">
            <v>1692</v>
          </cell>
          <cell r="B1692" t="str">
            <v>MANTO FIBERGLASS      P-3</v>
          </cell>
          <cell r="C1692" t="str">
            <v>M2</v>
          </cell>
          <cell r="D1692">
            <v>4430</v>
          </cell>
        </row>
        <row r="1693">
          <cell r="A1693">
            <v>1693</v>
          </cell>
          <cell r="B1693" t="str">
            <v>TAPA TANQUE CONICO 250 LT</v>
          </cell>
          <cell r="C1693" t="str">
            <v>UN</v>
          </cell>
          <cell r="D1693">
            <v>9741</v>
          </cell>
        </row>
        <row r="1694">
          <cell r="A1694">
            <v>1694</v>
          </cell>
          <cell r="B1694" t="str">
            <v>MANTO FIBERGLASS      P-4</v>
          </cell>
          <cell r="C1694" t="str">
            <v>M2</v>
          </cell>
          <cell r="D1694">
            <v>4840</v>
          </cell>
        </row>
        <row r="1695">
          <cell r="A1695">
            <v>1695</v>
          </cell>
          <cell r="B1695" t="str">
            <v>TORNILLO ACERO     2x1/2"</v>
          </cell>
          <cell r="C1695" t="str">
            <v>UN</v>
          </cell>
          <cell r="D1695">
            <v>310</v>
          </cell>
        </row>
        <row r="1696">
          <cell r="A1696">
            <v>1696</v>
          </cell>
          <cell r="B1696" t="str">
            <v>REFLECT.METAL HALIDE 400W</v>
          </cell>
          <cell r="C1696" t="str">
            <v>UN</v>
          </cell>
          <cell r="D1696">
            <v>265000</v>
          </cell>
        </row>
        <row r="1697">
          <cell r="A1697">
            <v>1697</v>
          </cell>
          <cell r="B1697" t="str">
            <v>CEMENTO GRIS CARIBE</v>
          </cell>
          <cell r="C1697" t="str">
            <v>KG</v>
          </cell>
          <cell r="D1697">
            <v>166</v>
          </cell>
        </row>
        <row r="1698">
          <cell r="A1698">
            <v>1698</v>
          </cell>
          <cell r="B1698" t="str">
            <v>REFLECTOR SODIO 70 W</v>
          </cell>
          <cell r="C1698" t="str">
            <v>UN</v>
          </cell>
          <cell r="D1698">
            <v>175000</v>
          </cell>
        </row>
        <row r="1699">
          <cell r="A1699">
            <v>1699</v>
          </cell>
          <cell r="B1699" t="str">
            <v>TORNILLO ACERO     3x1/2"</v>
          </cell>
          <cell r="C1699" t="str">
            <v>UN</v>
          </cell>
          <cell r="D1699">
            <v>414</v>
          </cell>
        </row>
        <row r="1700">
          <cell r="A1700">
            <v>1700</v>
          </cell>
          <cell r="B1700" t="str">
            <v>BAÑERA TEMPRA FIBR.VIDRIO</v>
          </cell>
          <cell r="C1700" t="str">
            <v>UN</v>
          </cell>
          <cell r="D1700">
            <v>320594</v>
          </cell>
        </row>
        <row r="1701">
          <cell r="A1701">
            <v>1701</v>
          </cell>
          <cell r="B1701" t="str">
            <v>BAÑERA TEMPRA FIBR.VIDR01</v>
          </cell>
          <cell r="C1701" t="str">
            <v>UN</v>
          </cell>
          <cell r="D1701">
            <v>337041</v>
          </cell>
        </row>
        <row r="1702">
          <cell r="A1702">
            <v>1702</v>
          </cell>
          <cell r="B1702" t="str">
            <v>TEJA SHINGLE NACIONAL 1/8</v>
          </cell>
          <cell r="C1702" t="str">
            <v>M2</v>
          </cell>
          <cell r="D1702">
            <v>4760</v>
          </cell>
        </row>
        <row r="1703">
          <cell r="A1703">
            <v>1703</v>
          </cell>
          <cell r="B1703" t="str">
            <v>TORNILLO ACERO     4x1/2"</v>
          </cell>
          <cell r="C1703" t="str">
            <v>UN</v>
          </cell>
          <cell r="D1703">
            <v>517</v>
          </cell>
        </row>
        <row r="1704">
          <cell r="A1704">
            <v>1704</v>
          </cell>
          <cell r="B1704" t="str">
            <v>TEJA SHINGLE IMPORT.  1/8</v>
          </cell>
          <cell r="C1704" t="str">
            <v>M2</v>
          </cell>
          <cell r="D1704">
            <v>6520</v>
          </cell>
        </row>
        <row r="1705">
          <cell r="A1705">
            <v>1705</v>
          </cell>
          <cell r="B1705" t="str">
            <v>TANQUE CONICO 500 LTS</v>
          </cell>
          <cell r="C1705" t="str">
            <v>UN</v>
          </cell>
          <cell r="D1705">
            <v>66961</v>
          </cell>
        </row>
        <row r="1706">
          <cell r="A1706">
            <v>1706</v>
          </cell>
          <cell r="B1706" t="str">
            <v>TORNILLO ACERO     5x1/2"</v>
          </cell>
          <cell r="C1706" t="str">
            <v>UN</v>
          </cell>
          <cell r="D1706">
            <v>721</v>
          </cell>
        </row>
        <row r="1707">
          <cell r="A1707">
            <v>1707</v>
          </cell>
          <cell r="B1707" t="str">
            <v>ROOF INSULATION</v>
          </cell>
          <cell r="C1707" t="str">
            <v>M2</v>
          </cell>
          <cell r="D1707">
            <v>6270</v>
          </cell>
        </row>
        <row r="1708">
          <cell r="A1708">
            <v>1708</v>
          </cell>
          <cell r="B1708" t="str">
            <v>TAPA TANQUE CONICO 500 LT</v>
          </cell>
          <cell r="C1708" t="str">
            <v>UN</v>
          </cell>
          <cell r="D1708">
            <v>13781</v>
          </cell>
        </row>
        <row r="1709">
          <cell r="A1709">
            <v>1709</v>
          </cell>
          <cell r="B1709" t="str">
            <v>TORNILLO ACERO     6x5/8"</v>
          </cell>
          <cell r="C1709" t="str">
            <v>UN</v>
          </cell>
          <cell r="D1709">
            <v>1321</v>
          </cell>
        </row>
        <row r="1710">
          <cell r="A1710">
            <v>1710</v>
          </cell>
          <cell r="B1710" t="str">
            <v>TANQUE CONICO 1000 LTS</v>
          </cell>
          <cell r="C1710" t="str">
            <v>UN</v>
          </cell>
          <cell r="D1710">
            <v>137114</v>
          </cell>
        </row>
        <row r="1711">
          <cell r="A1711">
            <v>1711</v>
          </cell>
          <cell r="B1711" t="str">
            <v>TORNILLO ACERO     7x5/8"</v>
          </cell>
          <cell r="C1711" t="str">
            <v>UN</v>
          </cell>
          <cell r="D1711">
            <v>1625</v>
          </cell>
        </row>
        <row r="1712">
          <cell r="A1712">
            <v>1712</v>
          </cell>
          <cell r="B1712" t="str">
            <v>HELIMALLA PLANA H-513</v>
          </cell>
          <cell r="C1712" t="str">
            <v>TN</v>
          </cell>
          <cell r="D1712">
            <v>873001</v>
          </cell>
        </row>
        <row r="1713">
          <cell r="A1713">
            <v>1713</v>
          </cell>
          <cell r="B1713" t="str">
            <v>TUERCA ACERO   Diam. 1/4"</v>
          </cell>
          <cell r="C1713" t="str">
            <v>UN</v>
          </cell>
          <cell r="D1713">
            <v>24</v>
          </cell>
        </row>
        <row r="1714">
          <cell r="A1714">
            <v>1714</v>
          </cell>
          <cell r="B1714" t="str">
            <v>FIBER STRIP</v>
          </cell>
          <cell r="C1714" t="str">
            <v>M2</v>
          </cell>
          <cell r="D1714">
            <v>760</v>
          </cell>
        </row>
        <row r="1715">
          <cell r="A1715">
            <v>1715</v>
          </cell>
          <cell r="B1715" t="str">
            <v>TUERCA ACERO   Diam. 3/8"</v>
          </cell>
          <cell r="C1715" t="str">
            <v>UN</v>
          </cell>
          <cell r="D1715">
            <v>46</v>
          </cell>
        </row>
        <row r="1716">
          <cell r="A1716">
            <v>1716</v>
          </cell>
          <cell r="B1716" t="str">
            <v>EMULSION ASFALTICA TAMBOR</v>
          </cell>
          <cell r="C1716" t="str">
            <v>GL</v>
          </cell>
          <cell r="D1716">
            <v>1399</v>
          </cell>
        </row>
        <row r="1717">
          <cell r="A1717">
            <v>1717</v>
          </cell>
          <cell r="B1717" t="str">
            <v>TUERCA ACERO   Diam. 5/8"</v>
          </cell>
          <cell r="C1717" t="str">
            <v>UN</v>
          </cell>
          <cell r="D1717">
            <v>213</v>
          </cell>
        </row>
        <row r="1718">
          <cell r="A1718">
            <v>1718</v>
          </cell>
          <cell r="B1718" t="str">
            <v>EMULSION ASFALTICA CUÑETE</v>
          </cell>
          <cell r="C1718" t="str">
            <v>GL</v>
          </cell>
          <cell r="D1718">
            <v>2396</v>
          </cell>
        </row>
        <row r="1719">
          <cell r="A1719">
            <v>1719</v>
          </cell>
          <cell r="B1719" t="str">
            <v>TORNILLO LAMINA  Dia.3/8"</v>
          </cell>
          <cell r="C1719" t="str">
            <v>UN</v>
          </cell>
          <cell r="D1719">
            <v>14</v>
          </cell>
        </row>
        <row r="1720">
          <cell r="A1720">
            <v>1720</v>
          </cell>
          <cell r="B1720" t="str">
            <v>BAÑERA TEMPRA FIBR.VIDR02</v>
          </cell>
          <cell r="C1720" t="str">
            <v>UN</v>
          </cell>
          <cell r="D1720">
            <v>410598</v>
          </cell>
        </row>
        <row r="1721">
          <cell r="A1721">
            <v>1721</v>
          </cell>
          <cell r="B1721" t="str">
            <v>TORNILLO LAMINA  Dia.1/2"</v>
          </cell>
          <cell r="C1721" t="str">
            <v>UN</v>
          </cell>
          <cell r="D1721">
            <v>16</v>
          </cell>
        </row>
        <row r="1722">
          <cell r="A1722">
            <v>1722</v>
          </cell>
          <cell r="B1722" t="str">
            <v>PERMA PLY</v>
          </cell>
          <cell r="C1722" t="str">
            <v>M2</v>
          </cell>
          <cell r="D1722">
            <v>789</v>
          </cell>
        </row>
        <row r="1723">
          <cell r="A1723">
            <v>1723</v>
          </cell>
          <cell r="B1723" t="str">
            <v>TORNILLO LAMINA  Dia.3/4"</v>
          </cell>
          <cell r="C1723" t="str">
            <v>UN</v>
          </cell>
          <cell r="D1723">
            <v>18</v>
          </cell>
        </row>
        <row r="1724">
          <cell r="A1724">
            <v>1724</v>
          </cell>
          <cell r="B1724" t="str">
            <v>TORNILLO LAMINA  Dia.  1"</v>
          </cell>
          <cell r="C1724" t="str">
            <v>UN</v>
          </cell>
          <cell r="D1724">
            <v>21</v>
          </cell>
        </row>
        <row r="1725">
          <cell r="A1725">
            <v>1725</v>
          </cell>
          <cell r="B1725" t="str">
            <v>BALDE PLASTICO NEGRO</v>
          </cell>
          <cell r="C1725" t="str">
            <v>UN</v>
          </cell>
          <cell r="D1725">
            <v>1427</v>
          </cell>
        </row>
        <row r="1726">
          <cell r="A1726">
            <v>1726</v>
          </cell>
          <cell r="B1726" t="str">
            <v>TAPA TANQUE CONIC 1000 LT</v>
          </cell>
          <cell r="C1726" t="str">
            <v>UN</v>
          </cell>
          <cell r="D1726">
            <v>24937</v>
          </cell>
        </row>
        <row r="1727">
          <cell r="A1727">
            <v>1727</v>
          </cell>
          <cell r="B1727" t="str">
            <v>SOLDADURA ELECT.6013 1/8"</v>
          </cell>
          <cell r="C1727" t="str">
            <v>KG</v>
          </cell>
          <cell r="D1727">
            <v>2960</v>
          </cell>
        </row>
        <row r="1728">
          <cell r="A1728">
            <v>1728</v>
          </cell>
          <cell r="B1728" t="str">
            <v>JUEGO CONEXIONES TANQUE</v>
          </cell>
          <cell r="C1728" t="str">
            <v>UN</v>
          </cell>
          <cell r="D1728">
            <v>8545</v>
          </cell>
        </row>
        <row r="1729">
          <cell r="A1729">
            <v>1729</v>
          </cell>
          <cell r="B1729" t="str">
            <v>TANQ ETERPLAST 500L VERDE</v>
          </cell>
          <cell r="C1729" t="str">
            <v>UN</v>
          </cell>
          <cell r="D1729">
            <v>60366</v>
          </cell>
        </row>
        <row r="1730">
          <cell r="A1730">
            <v>1730</v>
          </cell>
          <cell r="B1730" t="str">
            <v>SOLDADURA PVC LIQUIDA 1/4</v>
          </cell>
          <cell r="C1730" t="str">
            <v>UN</v>
          </cell>
          <cell r="D1730">
            <v>16318</v>
          </cell>
        </row>
        <row r="1731">
          <cell r="A1731">
            <v>1731</v>
          </cell>
          <cell r="B1731" t="str">
            <v>SOLDADURA CPVC A.CAL.1/4</v>
          </cell>
          <cell r="C1731" t="str">
            <v>UN</v>
          </cell>
          <cell r="D1731">
            <v>18100</v>
          </cell>
        </row>
        <row r="1732">
          <cell r="A1732">
            <v>1732</v>
          </cell>
          <cell r="B1732" t="str">
            <v>BROCA ESPADA 050     1/2"</v>
          </cell>
          <cell r="C1732" t="str">
            <v>UN</v>
          </cell>
          <cell r="D1732">
            <v>3438</v>
          </cell>
        </row>
        <row r="1733">
          <cell r="A1733">
            <v>1733</v>
          </cell>
          <cell r="B1733" t="str">
            <v>TUBO DRENAJE-AGR. 65mm</v>
          </cell>
          <cell r="C1733" t="str">
            <v>ML</v>
          </cell>
          <cell r="D1733">
            <v>2721</v>
          </cell>
        </row>
        <row r="1734">
          <cell r="A1734">
            <v>1734</v>
          </cell>
          <cell r="B1734" t="str">
            <v>ASFALTO TIPO 190</v>
          </cell>
          <cell r="C1734" t="str">
            <v>KG</v>
          </cell>
          <cell r="D1734">
            <v>550</v>
          </cell>
        </row>
        <row r="1735">
          <cell r="A1735">
            <v>1735</v>
          </cell>
          <cell r="B1735" t="str">
            <v>TUBO DRENAJE-AGR.100mm</v>
          </cell>
          <cell r="C1735" t="str">
            <v>ML</v>
          </cell>
          <cell r="D1735">
            <v>4806</v>
          </cell>
        </row>
        <row r="1736">
          <cell r="A1736">
            <v>1736</v>
          </cell>
          <cell r="B1736" t="str">
            <v>BROCA ESPADA 100       1"</v>
          </cell>
          <cell r="C1736" t="str">
            <v>UN</v>
          </cell>
          <cell r="D1736">
            <v>4414</v>
          </cell>
        </row>
        <row r="1737">
          <cell r="A1737">
            <v>1737</v>
          </cell>
          <cell r="B1737" t="str">
            <v>TUBO DRENAJE-AGR.160mm</v>
          </cell>
          <cell r="C1737" t="str">
            <v>ML</v>
          </cell>
          <cell r="D1737">
            <v>10704</v>
          </cell>
        </row>
        <row r="1738">
          <cell r="A1738">
            <v>1738</v>
          </cell>
          <cell r="B1738" t="str">
            <v>BROCA ESPADA 150   1 1/2"</v>
          </cell>
          <cell r="C1738" t="str">
            <v>UN</v>
          </cell>
          <cell r="D1738">
            <v>6683</v>
          </cell>
        </row>
        <row r="1739">
          <cell r="A1739">
            <v>1739</v>
          </cell>
          <cell r="B1739" t="str">
            <v>BROCA EXPANSION 7/8    3"</v>
          </cell>
          <cell r="C1739" t="str">
            <v>UN</v>
          </cell>
          <cell r="D1739">
            <v>48900</v>
          </cell>
        </row>
        <row r="1740">
          <cell r="A1740">
            <v>1740</v>
          </cell>
          <cell r="B1740" t="str">
            <v>BAÑERA CLASSIQ FIB.VIDRIO</v>
          </cell>
          <cell r="C1740" t="str">
            <v>UN</v>
          </cell>
          <cell r="D1740">
            <v>199732</v>
          </cell>
        </row>
        <row r="1741">
          <cell r="A1741">
            <v>1741</v>
          </cell>
          <cell r="B1741" t="str">
            <v>TAPA ETERPLAST 500L VERDE</v>
          </cell>
          <cell r="C1741" t="str">
            <v>UN</v>
          </cell>
          <cell r="D1741">
            <v>22326</v>
          </cell>
        </row>
        <row r="1742">
          <cell r="A1742">
            <v>1742</v>
          </cell>
          <cell r="B1742" t="str">
            <v>TUBO DRENAJE-AGR.200mm</v>
          </cell>
          <cell r="C1742" t="str">
            <v>ML</v>
          </cell>
          <cell r="D1742">
            <v>14980</v>
          </cell>
        </row>
        <row r="1743">
          <cell r="A1743">
            <v>1743</v>
          </cell>
          <cell r="B1743" t="str">
            <v>TUBO DRENAJE      65mm</v>
          </cell>
          <cell r="C1743" t="str">
            <v>ML</v>
          </cell>
          <cell r="D1743">
            <v>3726</v>
          </cell>
        </row>
        <row r="1744">
          <cell r="A1744">
            <v>1744</v>
          </cell>
          <cell r="B1744" t="str">
            <v>BROCA P/VIDRIO       1/4"</v>
          </cell>
          <cell r="C1744" t="str">
            <v>UN</v>
          </cell>
          <cell r="D1744">
            <v>6752</v>
          </cell>
        </row>
        <row r="1745">
          <cell r="A1745">
            <v>1745</v>
          </cell>
          <cell r="B1745" t="str">
            <v>TUBO DRENAJE     100mm</v>
          </cell>
          <cell r="C1745" t="str">
            <v>ML</v>
          </cell>
          <cell r="D1745">
            <v>6476</v>
          </cell>
        </row>
        <row r="1746">
          <cell r="A1746">
            <v>1746</v>
          </cell>
          <cell r="B1746" t="str">
            <v>BROCA P/VIDRIO      5/16"</v>
          </cell>
          <cell r="C1746" t="str">
            <v>UN</v>
          </cell>
          <cell r="D1746">
            <v>8300</v>
          </cell>
        </row>
        <row r="1747">
          <cell r="A1747">
            <v>1747</v>
          </cell>
          <cell r="B1747" t="str">
            <v>BASE FELT</v>
          </cell>
          <cell r="C1747" t="str">
            <v>M2</v>
          </cell>
          <cell r="D1747">
            <v>430</v>
          </cell>
        </row>
        <row r="1748">
          <cell r="A1748">
            <v>1748</v>
          </cell>
          <cell r="B1748" t="str">
            <v>BROCA P/MURO       1/4x4"</v>
          </cell>
          <cell r="C1748" t="str">
            <v>UN</v>
          </cell>
          <cell r="D1748">
            <v>1183</v>
          </cell>
        </row>
        <row r="1749">
          <cell r="A1749">
            <v>1749</v>
          </cell>
          <cell r="B1749" t="str">
            <v>BAÑERA CLASSIQ FIB.VIDR01</v>
          </cell>
          <cell r="C1749" t="str">
            <v>UN</v>
          </cell>
          <cell r="D1749">
            <v>234783</v>
          </cell>
        </row>
        <row r="1750">
          <cell r="A1750">
            <v>1750</v>
          </cell>
          <cell r="B1750" t="str">
            <v>BROCA P/MURO       1/2x4"</v>
          </cell>
          <cell r="C1750" t="str">
            <v>UN</v>
          </cell>
          <cell r="D1750">
            <v>3424</v>
          </cell>
        </row>
        <row r="1751">
          <cell r="A1751">
            <v>1751</v>
          </cell>
          <cell r="B1751" t="str">
            <v>C.RASO MONOACUSTICO  1.5"</v>
          </cell>
          <cell r="C1751" t="str">
            <v>M2</v>
          </cell>
          <cell r="D1751">
            <v>13320</v>
          </cell>
        </row>
        <row r="1752">
          <cell r="A1752">
            <v>1752</v>
          </cell>
          <cell r="B1752" t="str">
            <v>C.RASO SUPERACUSTICO 1.5"</v>
          </cell>
          <cell r="C1752" t="str">
            <v>M2</v>
          </cell>
          <cell r="D1752">
            <v>22000</v>
          </cell>
        </row>
        <row r="1753">
          <cell r="A1753">
            <v>1753</v>
          </cell>
          <cell r="B1753" t="str">
            <v>C.RASO SUPERACUSTICO   1"</v>
          </cell>
          <cell r="C1753" t="str">
            <v>M2</v>
          </cell>
          <cell r="D1753">
            <v>20150</v>
          </cell>
        </row>
        <row r="1754">
          <cell r="A1754">
            <v>1754</v>
          </cell>
          <cell r="B1754" t="str">
            <v>LAMINA ACUSTICA NEGRA 1/2</v>
          </cell>
          <cell r="C1754" t="str">
            <v>M2</v>
          </cell>
          <cell r="D1754">
            <v>5730</v>
          </cell>
        </row>
        <row r="1755">
          <cell r="A1755">
            <v>1755</v>
          </cell>
          <cell r="B1755" t="str">
            <v>TANQ ETERPLAST 500L COMPL</v>
          </cell>
          <cell r="C1755" t="str">
            <v>UN</v>
          </cell>
          <cell r="D1755">
            <v>93524</v>
          </cell>
        </row>
        <row r="1756">
          <cell r="A1756">
            <v>1756</v>
          </cell>
          <cell r="B1756" t="str">
            <v>REFLECTOR SODIO 150 W</v>
          </cell>
          <cell r="C1756" t="str">
            <v>UN</v>
          </cell>
          <cell r="D1756">
            <v>185000</v>
          </cell>
        </row>
        <row r="1757">
          <cell r="A1757">
            <v>1757</v>
          </cell>
          <cell r="B1757" t="str">
            <v>BROCA P/BERBIQUI     1/2"</v>
          </cell>
          <cell r="C1757" t="str">
            <v>UN</v>
          </cell>
          <cell r="D1757">
            <v>4390</v>
          </cell>
        </row>
        <row r="1758">
          <cell r="A1758">
            <v>1758</v>
          </cell>
          <cell r="B1758" t="str">
            <v>MURO PORTANTE FIBRIT P6-R</v>
          </cell>
          <cell r="C1758" t="str">
            <v>ML</v>
          </cell>
          <cell r="D1758">
            <v>20666</v>
          </cell>
        </row>
        <row r="1759">
          <cell r="A1759">
            <v>1759</v>
          </cell>
          <cell r="B1759" t="str">
            <v>JUEGO CONEX PVC TANQUES</v>
          </cell>
          <cell r="C1759" t="str">
            <v>UN</v>
          </cell>
          <cell r="D1759">
            <v>4362</v>
          </cell>
        </row>
        <row r="1760">
          <cell r="A1760">
            <v>1760</v>
          </cell>
          <cell r="B1760" t="str">
            <v>BROCA P/BERBIQUI       1"</v>
          </cell>
          <cell r="C1760" t="str">
            <v>UN</v>
          </cell>
          <cell r="D1760">
            <v>8260</v>
          </cell>
        </row>
        <row r="1761">
          <cell r="A1761">
            <v>1761</v>
          </cell>
          <cell r="B1761" t="str">
            <v>MASILLA ACRILICA GRIS ICO</v>
          </cell>
          <cell r="C1761" t="str">
            <v>GL</v>
          </cell>
          <cell r="D1761">
            <v>23800</v>
          </cell>
        </row>
        <row r="1762">
          <cell r="A1762">
            <v>1762</v>
          </cell>
          <cell r="B1762" t="str">
            <v>PRIMER EPOXICO        ICO</v>
          </cell>
          <cell r="C1762" t="str">
            <v>GL</v>
          </cell>
          <cell r="D1762">
            <v>32790</v>
          </cell>
        </row>
        <row r="1763">
          <cell r="A1763">
            <v>1763</v>
          </cell>
          <cell r="B1763" t="str">
            <v>CATAL P/PRIMER        ICO</v>
          </cell>
          <cell r="C1763" t="str">
            <v>QGL</v>
          </cell>
          <cell r="D1763">
            <v>14240</v>
          </cell>
        </row>
        <row r="1764">
          <cell r="A1764">
            <v>1764</v>
          </cell>
          <cell r="B1764" t="str">
            <v>SANITARIO FLUXOMETRO</v>
          </cell>
          <cell r="C1764" t="str">
            <v>UN</v>
          </cell>
          <cell r="D1764">
            <v>222000</v>
          </cell>
        </row>
        <row r="1765">
          <cell r="A1765">
            <v>1765</v>
          </cell>
          <cell r="B1765" t="str">
            <v>ARENA ROTINET</v>
          </cell>
          <cell r="C1765" t="str">
            <v>M3</v>
          </cell>
          <cell r="D1765">
            <v>16379</v>
          </cell>
        </row>
        <row r="1766">
          <cell r="A1766">
            <v>1766</v>
          </cell>
          <cell r="B1766" t="str">
            <v>CANAL Ref.240090 BLANCO</v>
          </cell>
          <cell r="C1766" t="str">
            <v>ML</v>
          </cell>
          <cell r="D1766">
            <v>4272</v>
          </cell>
        </row>
        <row r="1767">
          <cell r="A1767">
            <v>1767</v>
          </cell>
          <cell r="B1767" t="str">
            <v>ROTURA CILINDRO ESPECIAL</v>
          </cell>
          <cell r="C1767" t="str">
            <v>UN</v>
          </cell>
          <cell r="D1767">
            <v>3480</v>
          </cell>
        </row>
        <row r="1768">
          <cell r="A1768">
            <v>1768</v>
          </cell>
          <cell r="B1768" t="str">
            <v>MAMPOCEM</v>
          </cell>
          <cell r="C1768" t="str">
            <v>KG</v>
          </cell>
          <cell r="D1768">
            <v>164</v>
          </cell>
        </row>
        <row r="1769">
          <cell r="A1769">
            <v>1769</v>
          </cell>
          <cell r="B1769" t="str">
            <v>ESCALERILLAS P/TUBULAR</v>
          </cell>
          <cell r="C1769" t="str">
            <v>DD</v>
          </cell>
          <cell r="D1769">
            <v>319</v>
          </cell>
        </row>
        <row r="1770">
          <cell r="A1770">
            <v>1770</v>
          </cell>
          <cell r="B1770" t="str">
            <v>SOLDADURA ESTAÑO P/COBRE</v>
          </cell>
          <cell r="C1770" t="str">
            <v>ML</v>
          </cell>
          <cell r="D1770">
            <v>10672</v>
          </cell>
        </row>
        <row r="1771">
          <cell r="A1771">
            <v>1771</v>
          </cell>
          <cell r="B1771" t="str">
            <v>GASOLINA CORR. SAN ANDRES</v>
          </cell>
          <cell r="C1771" t="str">
            <v>GL</v>
          </cell>
          <cell r="D1771">
            <v>1252</v>
          </cell>
        </row>
        <row r="1772">
          <cell r="A1772">
            <v>1772</v>
          </cell>
          <cell r="B1772" t="str">
            <v>HELIMALLA PLANA H-567</v>
          </cell>
          <cell r="C1772" t="str">
            <v>TN</v>
          </cell>
          <cell r="D1772">
            <v>864810</v>
          </cell>
        </row>
        <row r="1773">
          <cell r="A1773">
            <v>1773</v>
          </cell>
          <cell r="B1773" t="str">
            <v>A.C.P.M.       SAN ANDRES</v>
          </cell>
          <cell r="C1773" t="str">
            <v>GL</v>
          </cell>
          <cell r="D1773">
            <v>1244</v>
          </cell>
        </row>
        <row r="1774">
          <cell r="A1774">
            <v>1774</v>
          </cell>
          <cell r="B1774" t="str">
            <v>KWIKSET CERROJO CILINDRO</v>
          </cell>
          <cell r="C1774" t="str">
            <v>UN</v>
          </cell>
          <cell r="D1774">
            <v>20880</v>
          </cell>
        </row>
        <row r="1775">
          <cell r="A1775">
            <v>1775</v>
          </cell>
          <cell r="B1775" t="str">
            <v>PEGANTE T/COLBON</v>
          </cell>
          <cell r="C1775" t="str">
            <v>GL</v>
          </cell>
          <cell r="D1775">
            <v>10535</v>
          </cell>
        </row>
        <row r="1776">
          <cell r="A1776">
            <v>1776</v>
          </cell>
          <cell r="B1776" t="str">
            <v>HELIMALLA PLANA H-589</v>
          </cell>
          <cell r="C1776" t="str">
            <v>TN</v>
          </cell>
          <cell r="D1776">
            <v>849120</v>
          </cell>
        </row>
        <row r="1777">
          <cell r="A1777">
            <v>1777</v>
          </cell>
          <cell r="B1777" t="str">
            <v>VALV CON BRAZO 3 POSICION</v>
          </cell>
          <cell r="C1777" t="str">
            <v>UN</v>
          </cell>
          <cell r="D1777">
            <v>5390</v>
          </cell>
        </row>
        <row r="1778">
          <cell r="A1778">
            <v>1778</v>
          </cell>
          <cell r="B1778" t="str">
            <v>GRAFITO EN POLVO   25 gr.</v>
          </cell>
          <cell r="C1778" t="str">
            <v>UN</v>
          </cell>
          <cell r="D1778">
            <v>1812</v>
          </cell>
        </row>
        <row r="1779">
          <cell r="A1779">
            <v>1779</v>
          </cell>
          <cell r="B1779" t="str">
            <v>SILICONA TRANSP.   75 gr.</v>
          </cell>
          <cell r="C1779" t="str">
            <v>UN</v>
          </cell>
          <cell r="D1779">
            <v>3173</v>
          </cell>
        </row>
        <row r="1780">
          <cell r="A1780">
            <v>1780</v>
          </cell>
          <cell r="B1780" t="str">
            <v>CINTA ENMASCARAR 050 1/2"</v>
          </cell>
          <cell r="C1780" t="str">
            <v>UN</v>
          </cell>
          <cell r="D1780">
            <v>1508</v>
          </cell>
        </row>
        <row r="1781">
          <cell r="A1781">
            <v>1781</v>
          </cell>
          <cell r="B1781" t="str">
            <v>CINTA ENMASCARAR 100   1"</v>
          </cell>
          <cell r="C1781" t="str">
            <v>UN</v>
          </cell>
          <cell r="D1781">
            <v>2900</v>
          </cell>
        </row>
        <row r="1782">
          <cell r="A1782">
            <v>1782</v>
          </cell>
          <cell r="B1782" t="str">
            <v>CINTA TEFLON  8 m    1/2"</v>
          </cell>
          <cell r="C1782" t="str">
            <v>UN</v>
          </cell>
          <cell r="D1782">
            <v>267</v>
          </cell>
        </row>
        <row r="1783">
          <cell r="A1783">
            <v>1783</v>
          </cell>
          <cell r="B1783" t="str">
            <v>CINTA AISLANTE  Rollo 33m</v>
          </cell>
          <cell r="C1783" t="str">
            <v>UN</v>
          </cell>
          <cell r="D1783">
            <v>3248</v>
          </cell>
        </row>
        <row r="1784">
          <cell r="A1784">
            <v>1784</v>
          </cell>
          <cell r="B1784" t="str">
            <v>CEMENTO CAUCHO PATEX</v>
          </cell>
          <cell r="C1784" t="str">
            <v>GL</v>
          </cell>
          <cell r="D1784">
            <v>16506</v>
          </cell>
        </row>
        <row r="1785">
          <cell r="A1785">
            <v>1785</v>
          </cell>
          <cell r="B1785" t="str">
            <v>CEMENTO CAUCHO PATEX 1/10</v>
          </cell>
          <cell r="C1785" t="str">
            <v>UN</v>
          </cell>
          <cell r="D1785">
            <v>1745</v>
          </cell>
        </row>
        <row r="1786">
          <cell r="A1786">
            <v>1786</v>
          </cell>
          <cell r="B1786" t="str">
            <v>PEGANTE COLBON</v>
          </cell>
          <cell r="C1786" t="str">
            <v>KL</v>
          </cell>
          <cell r="D1786">
            <v>2903</v>
          </cell>
        </row>
        <row r="1787">
          <cell r="A1787">
            <v>1787</v>
          </cell>
          <cell r="B1787" t="str">
            <v>BAÑERA CLASSIQ FIB.VIDR02</v>
          </cell>
          <cell r="C1787" t="str">
            <v>UN</v>
          </cell>
          <cell r="D1787">
            <v>331657</v>
          </cell>
        </row>
        <row r="1788">
          <cell r="A1788">
            <v>1788</v>
          </cell>
          <cell r="B1788" t="str">
            <v>CONEXION ENERGIA E-2 RES.</v>
          </cell>
          <cell r="C1788" t="str">
            <v>UN</v>
          </cell>
          <cell r="D1788">
            <v>35798</v>
          </cell>
        </row>
        <row r="1789">
          <cell r="A1789">
            <v>1789</v>
          </cell>
          <cell r="B1789" t="str">
            <v>TRITURADO 3/4"        CTG</v>
          </cell>
          <cell r="C1789" t="str">
            <v>M3</v>
          </cell>
          <cell r="D1789">
            <v>37700</v>
          </cell>
        </row>
        <row r="1790">
          <cell r="A1790">
            <v>1790</v>
          </cell>
          <cell r="B1790" t="str">
            <v>ALAMBRE GALVANIZADO No.12</v>
          </cell>
          <cell r="C1790" t="str">
            <v>KG</v>
          </cell>
          <cell r="D1790">
            <v>850</v>
          </cell>
        </row>
        <row r="1791">
          <cell r="A1791">
            <v>1791</v>
          </cell>
          <cell r="B1791" t="str">
            <v>VIDRIO 6mm</v>
          </cell>
          <cell r="C1791" t="str">
            <v>M2</v>
          </cell>
          <cell r="D1791">
            <v>23800</v>
          </cell>
        </row>
        <row r="1792">
          <cell r="A1792">
            <v>1792</v>
          </cell>
          <cell r="B1792" t="str">
            <v>VIDRIO BRONCE  4mm</v>
          </cell>
          <cell r="C1792" t="str">
            <v>M2</v>
          </cell>
          <cell r="D1792">
            <v>16150</v>
          </cell>
        </row>
        <row r="1793">
          <cell r="A1793">
            <v>1793</v>
          </cell>
          <cell r="B1793" t="str">
            <v>ALAMBRE GALVANIZADO No.14</v>
          </cell>
          <cell r="C1793" t="str">
            <v>KG</v>
          </cell>
          <cell r="D1793">
            <v>850</v>
          </cell>
        </row>
        <row r="1794">
          <cell r="A1794">
            <v>1794</v>
          </cell>
          <cell r="B1794" t="str">
            <v>ALAMBRE NEGRO       No.18</v>
          </cell>
          <cell r="C1794" t="str">
            <v>KG</v>
          </cell>
          <cell r="D1794">
            <v>700</v>
          </cell>
        </row>
        <row r="1795">
          <cell r="A1795">
            <v>1795</v>
          </cell>
          <cell r="B1795" t="str">
            <v>LAMINA LAMIROCK 5/8"</v>
          </cell>
          <cell r="C1795" t="str">
            <v>M2</v>
          </cell>
          <cell r="D1795">
            <v>14071</v>
          </cell>
        </row>
        <row r="1796">
          <cell r="A1796">
            <v>1796</v>
          </cell>
          <cell r="B1796" t="str">
            <v>CABLE POLIPROPILENO  1/2"</v>
          </cell>
          <cell r="C1796" t="str">
            <v>UN</v>
          </cell>
          <cell r="D1796">
            <v>420</v>
          </cell>
        </row>
        <row r="1797">
          <cell r="A1797">
            <v>1797</v>
          </cell>
          <cell r="B1797" t="str">
            <v>TINA HIDROMASAJE PARISIEN</v>
          </cell>
          <cell r="C1797" t="str">
            <v>UN</v>
          </cell>
          <cell r="D1797">
            <v>1292931</v>
          </cell>
        </row>
        <row r="1798">
          <cell r="A1798">
            <v>1798</v>
          </cell>
          <cell r="B1798" t="str">
            <v>LIJA FINA P/MADERA 1/2-3"</v>
          </cell>
          <cell r="C1798" t="str">
            <v>UN</v>
          </cell>
          <cell r="D1798">
            <v>55</v>
          </cell>
        </row>
        <row r="1799">
          <cell r="A1799">
            <v>1799</v>
          </cell>
          <cell r="B1799" t="str">
            <v>CONEXION ENERGIA E-3 RES.</v>
          </cell>
          <cell r="C1799" t="str">
            <v>UN</v>
          </cell>
          <cell r="D1799">
            <v>71628</v>
          </cell>
        </row>
        <row r="1800">
          <cell r="A1800">
            <v>1800</v>
          </cell>
          <cell r="B1800" t="str">
            <v>RUEDA ESMERIL A36   5"x1"</v>
          </cell>
          <cell r="C1800" t="str">
            <v>UN</v>
          </cell>
          <cell r="D1800">
            <v>14534</v>
          </cell>
        </row>
        <row r="1801">
          <cell r="A1801">
            <v>1801</v>
          </cell>
          <cell r="B1801" t="str">
            <v>PAPELITE   PLIEGO  9"x11"</v>
          </cell>
          <cell r="C1801" t="str">
            <v>UN</v>
          </cell>
          <cell r="D1801">
            <v>670</v>
          </cell>
        </row>
        <row r="1802">
          <cell r="A1802">
            <v>1802</v>
          </cell>
          <cell r="B1802" t="str">
            <v>PABMERIL   PLIEGO  9"x11"</v>
          </cell>
          <cell r="C1802" t="str">
            <v>UN</v>
          </cell>
          <cell r="D1802">
            <v>770</v>
          </cell>
        </row>
        <row r="1803">
          <cell r="A1803">
            <v>1803</v>
          </cell>
          <cell r="B1803" t="str">
            <v>LIJA DE AGUA 60-100</v>
          </cell>
          <cell r="C1803" t="str">
            <v>UN</v>
          </cell>
          <cell r="D1803">
            <v>476</v>
          </cell>
        </row>
        <row r="1804">
          <cell r="A1804">
            <v>1804</v>
          </cell>
          <cell r="B1804" t="str">
            <v>PUNTILLA C/CABEZA    1/2"</v>
          </cell>
          <cell r="C1804" t="str">
            <v>LB</v>
          </cell>
          <cell r="D1804">
            <v>559</v>
          </cell>
        </row>
        <row r="1805">
          <cell r="A1805">
            <v>1805</v>
          </cell>
          <cell r="B1805" t="str">
            <v>PERFIL LAMINA P/DRYWALL</v>
          </cell>
          <cell r="C1805" t="str">
            <v>ML</v>
          </cell>
          <cell r="D1805">
            <v>916</v>
          </cell>
        </row>
        <row r="1806">
          <cell r="A1806">
            <v>1806</v>
          </cell>
          <cell r="B1806" t="str">
            <v>PUNTILLA C/CABEZA      1"</v>
          </cell>
          <cell r="C1806" t="str">
            <v>LB</v>
          </cell>
          <cell r="D1806">
            <v>559</v>
          </cell>
        </row>
        <row r="1807">
          <cell r="A1807">
            <v>1807</v>
          </cell>
          <cell r="B1807" t="str">
            <v>ALAMBRE DE PUAS     No.12</v>
          </cell>
          <cell r="C1807" t="str">
            <v>KG</v>
          </cell>
          <cell r="D1807">
            <v>1150</v>
          </cell>
        </row>
        <row r="1808">
          <cell r="A1808">
            <v>1808</v>
          </cell>
          <cell r="B1808" t="str">
            <v>PUNTILLA C/CABEZA      2"</v>
          </cell>
          <cell r="C1808" t="str">
            <v>LB</v>
          </cell>
          <cell r="D1808">
            <v>1744</v>
          </cell>
        </row>
        <row r="1809">
          <cell r="A1809">
            <v>1809</v>
          </cell>
          <cell r="B1809" t="str">
            <v>COLOR MINERAL ROJO</v>
          </cell>
          <cell r="C1809" t="str">
            <v>KG</v>
          </cell>
          <cell r="D1809">
            <v>2600</v>
          </cell>
        </row>
        <row r="1810">
          <cell r="A1810">
            <v>1810</v>
          </cell>
          <cell r="B1810" t="str">
            <v>PUNTILLA C/CABEZA      3"</v>
          </cell>
          <cell r="C1810" t="str">
            <v>LB</v>
          </cell>
          <cell r="D1810">
            <v>531</v>
          </cell>
        </row>
        <row r="1811">
          <cell r="A1811">
            <v>1811</v>
          </cell>
          <cell r="B1811" t="str">
            <v>CUCHILLA EN PIZARRA  3x60</v>
          </cell>
          <cell r="C1811" t="str">
            <v>UN</v>
          </cell>
          <cell r="D1811">
            <v>14688</v>
          </cell>
        </row>
        <row r="1812">
          <cell r="A1812">
            <v>1812</v>
          </cell>
          <cell r="B1812" t="str">
            <v>PUNTILLA C/CABEZA  4-5-6"</v>
          </cell>
          <cell r="C1812" t="str">
            <v>LB</v>
          </cell>
          <cell r="D1812">
            <v>946</v>
          </cell>
        </row>
        <row r="1813">
          <cell r="A1813">
            <v>1813</v>
          </cell>
          <cell r="B1813" t="str">
            <v>CONEXION ENERGIA E-4 RES.</v>
          </cell>
          <cell r="C1813" t="str">
            <v>UN</v>
          </cell>
          <cell r="D1813">
            <v>107394</v>
          </cell>
        </row>
        <row r="1814">
          <cell r="A1814">
            <v>1814</v>
          </cell>
          <cell r="B1814" t="str">
            <v>CONEXION ENERGIA E-5 RES.</v>
          </cell>
          <cell r="C1814" t="str">
            <v>UN</v>
          </cell>
          <cell r="D1814">
            <v>214797</v>
          </cell>
        </row>
        <row r="1815">
          <cell r="A1815">
            <v>1815</v>
          </cell>
          <cell r="B1815" t="str">
            <v>REFLECT.METAL HALIDE 100W</v>
          </cell>
          <cell r="C1815" t="str">
            <v>UN</v>
          </cell>
          <cell r="D1815">
            <v>250000</v>
          </cell>
        </row>
        <row r="1816">
          <cell r="A1816">
            <v>1816</v>
          </cell>
          <cell r="B1816" t="str">
            <v>C.RASO DURACUSTIC     5/8</v>
          </cell>
          <cell r="C1816" t="str">
            <v>M2</v>
          </cell>
          <cell r="D1816">
            <v>6090</v>
          </cell>
        </row>
        <row r="1817">
          <cell r="A1817">
            <v>1817</v>
          </cell>
          <cell r="B1817" t="str">
            <v>PUNTILLA S/CABEZA      1"</v>
          </cell>
          <cell r="C1817" t="str">
            <v>LB</v>
          </cell>
          <cell r="D1817">
            <v>608</v>
          </cell>
        </row>
        <row r="1818">
          <cell r="A1818">
            <v>1818</v>
          </cell>
          <cell r="B1818" t="str">
            <v>LAMINA GALVANIZADA.   24</v>
          </cell>
          <cell r="C1818" t="str">
            <v>UN</v>
          </cell>
          <cell r="D1818">
            <v>10550</v>
          </cell>
        </row>
        <row r="1819">
          <cell r="A1819">
            <v>1819</v>
          </cell>
          <cell r="B1819" t="str">
            <v>LAMINA GALVANIZADA.   22</v>
          </cell>
          <cell r="C1819" t="str">
            <v>UN</v>
          </cell>
          <cell r="D1819">
            <v>12430</v>
          </cell>
        </row>
        <row r="1820">
          <cell r="A1820">
            <v>1820</v>
          </cell>
          <cell r="B1820" t="str">
            <v>PUNTILLA S/CABEZA      2"</v>
          </cell>
          <cell r="C1820" t="str">
            <v>LB</v>
          </cell>
          <cell r="D1820">
            <v>670</v>
          </cell>
        </row>
        <row r="1821">
          <cell r="A1821">
            <v>1821</v>
          </cell>
          <cell r="B1821" t="str">
            <v>LAMINA GALVANIZADA.   20</v>
          </cell>
          <cell r="C1821" t="str">
            <v>UN</v>
          </cell>
          <cell r="D1821">
            <v>15650</v>
          </cell>
        </row>
        <row r="1822">
          <cell r="A1822">
            <v>1822</v>
          </cell>
          <cell r="B1822" t="str">
            <v>BLOQUE MURO      20x20x40</v>
          </cell>
          <cell r="C1822" t="str">
            <v>UN</v>
          </cell>
          <cell r="D1822">
            <v>660</v>
          </cell>
        </row>
        <row r="1823">
          <cell r="A1823">
            <v>1823</v>
          </cell>
          <cell r="B1823" t="str">
            <v>BOLA PLASTICA</v>
          </cell>
          <cell r="C1823" t="str">
            <v>UN</v>
          </cell>
          <cell r="D1823">
            <v>1080</v>
          </cell>
        </row>
        <row r="1824">
          <cell r="A1824">
            <v>1824</v>
          </cell>
          <cell r="B1824" t="str">
            <v>BATEA</v>
          </cell>
          <cell r="C1824" t="str">
            <v>UN</v>
          </cell>
          <cell r="D1824">
            <v>17059</v>
          </cell>
        </row>
        <row r="1825">
          <cell r="A1825">
            <v>1825</v>
          </cell>
          <cell r="B1825" t="str">
            <v>LAMINA GALVANIZADA.   18</v>
          </cell>
          <cell r="C1825" t="str">
            <v>UN</v>
          </cell>
          <cell r="D1825">
            <v>20650</v>
          </cell>
        </row>
        <row r="1826">
          <cell r="A1826">
            <v>1826</v>
          </cell>
          <cell r="B1826" t="str">
            <v>LAMINA GALVANIZADA.   16</v>
          </cell>
          <cell r="C1826" t="str">
            <v>UN</v>
          </cell>
          <cell r="D1826">
            <v>25150</v>
          </cell>
        </row>
        <row r="1827">
          <cell r="A1827">
            <v>1827</v>
          </cell>
          <cell r="B1827" t="str">
            <v>ROSETA           (PLAFON)</v>
          </cell>
          <cell r="C1827" t="str">
            <v>UN</v>
          </cell>
          <cell r="D1827">
            <v>560</v>
          </cell>
        </row>
        <row r="1828">
          <cell r="A1828">
            <v>1828</v>
          </cell>
          <cell r="B1828" t="str">
            <v>BLOQUE MURO      60x35x20</v>
          </cell>
          <cell r="C1828" t="str">
            <v>UN</v>
          </cell>
          <cell r="D1828">
            <v>1350</v>
          </cell>
        </row>
        <row r="1829">
          <cell r="A1829">
            <v>1829</v>
          </cell>
          <cell r="B1829" t="str">
            <v>LAVADERO CON TANQUE 75X60</v>
          </cell>
          <cell r="C1829" t="str">
            <v>UN</v>
          </cell>
          <cell r="D1829">
            <v>32000</v>
          </cell>
        </row>
        <row r="1830">
          <cell r="A1830">
            <v>1830</v>
          </cell>
          <cell r="B1830" t="str">
            <v>PANEL R 35 1.00x2.40</v>
          </cell>
          <cell r="C1830" t="str">
            <v>UN</v>
          </cell>
          <cell r="D1830">
            <v>67552</v>
          </cell>
        </row>
        <row r="1831">
          <cell r="A1831">
            <v>1831</v>
          </cell>
          <cell r="B1831" t="str">
            <v>CONEXION TELEF. RESID.E-1</v>
          </cell>
          <cell r="C1831" t="str">
            <v>UN</v>
          </cell>
          <cell r="D1831">
            <v>180000</v>
          </cell>
        </row>
        <row r="1832">
          <cell r="A1832">
            <v>1832</v>
          </cell>
          <cell r="B1832" t="str">
            <v>VENT.ALUMINIO        FIJA</v>
          </cell>
          <cell r="C1832" t="str">
            <v>M2</v>
          </cell>
          <cell r="D1832">
            <v>36630</v>
          </cell>
        </row>
        <row r="1833">
          <cell r="A1833">
            <v>1833</v>
          </cell>
          <cell r="B1833" t="str">
            <v>TORNILLO P/MADERA    1x6"</v>
          </cell>
          <cell r="C1833" t="str">
            <v>UN</v>
          </cell>
          <cell r="D1833">
            <v>90</v>
          </cell>
        </row>
        <row r="1834">
          <cell r="A1834">
            <v>1834</v>
          </cell>
          <cell r="B1834" t="str">
            <v>CALENT AUXIL ELECTR 15 LT</v>
          </cell>
          <cell r="C1834" t="str">
            <v>UN</v>
          </cell>
          <cell r="D1834">
            <v>161500</v>
          </cell>
        </row>
        <row r="1835">
          <cell r="A1835">
            <v>1835</v>
          </cell>
          <cell r="B1835" t="str">
            <v>FLAUTA RIEGO P/LAVADERO</v>
          </cell>
          <cell r="C1835" t="str">
            <v>UN</v>
          </cell>
          <cell r="D1835">
            <v>1500</v>
          </cell>
        </row>
        <row r="1836">
          <cell r="A1836">
            <v>1836</v>
          </cell>
          <cell r="B1836" t="str">
            <v>LAMINA GALVANIZADA.   14</v>
          </cell>
          <cell r="C1836" t="str">
            <v>UN</v>
          </cell>
          <cell r="D1836">
            <v>31750</v>
          </cell>
        </row>
        <row r="1837">
          <cell r="A1837">
            <v>1837</v>
          </cell>
          <cell r="B1837" t="str">
            <v>REGISTRO CORTE       1/2"</v>
          </cell>
          <cell r="C1837" t="str">
            <v>UN</v>
          </cell>
          <cell r="D1837">
            <v>9473</v>
          </cell>
        </row>
        <row r="1838">
          <cell r="A1838">
            <v>1838</v>
          </cell>
          <cell r="B1838" t="str">
            <v>REGISTRO TOYA        3/4"</v>
          </cell>
          <cell r="C1838" t="str">
            <v>UN</v>
          </cell>
          <cell r="D1838">
            <v>22400</v>
          </cell>
        </row>
        <row r="1839">
          <cell r="A1839">
            <v>1839</v>
          </cell>
          <cell r="B1839" t="str">
            <v>TORNILLO P/MADER 1-1/2x8"</v>
          </cell>
          <cell r="C1839" t="str">
            <v>UN</v>
          </cell>
          <cell r="D1839">
            <v>14</v>
          </cell>
        </row>
        <row r="1840">
          <cell r="A1840">
            <v>1840</v>
          </cell>
          <cell r="B1840" t="str">
            <v>MANTO EDIL CONSTRUCCION</v>
          </cell>
          <cell r="C1840" t="str">
            <v>M2</v>
          </cell>
          <cell r="D1840">
            <v>5614</v>
          </cell>
        </row>
        <row r="1841">
          <cell r="A1841">
            <v>1841</v>
          </cell>
          <cell r="B1841" t="str">
            <v>CONEXION TELEF. RESID.E-2</v>
          </cell>
          <cell r="C1841" t="str">
            <v>UN</v>
          </cell>
          <cell r="D1841">
            <v>240000</v>
          </cell>
        </row>
        <row r="1842">
          <cell r="A1842">
            <v>1842</v>
          </cell>
          <cell r="B1842" t="str">
            <v>TORNILLO P/MADERA   2x10"</v>
          </cell>
          <cell r="C1842" t="str">
            <v>UN</v>
          </cell>
          <cell r="D1842">
            <v>46</v>
          </cell>
        </row>
        <row r="1843">
          <cell r="A1843">
            <v>1843</v>
          </cell>
          <cell r="B1843" t="str">
            <v>REFLECT.SODIO 1000 W</v>
          </cell>
          <cell r="C1843" t="str">
            <v>UN</v>
          </cell>
          <cell r="D1843">
            <v>500000</v>
          </cell>
        </row>
        <row r="1844">
          <cell r="A1844">
            <v>1844</v>
          </cell>
          <cell r="B1844" t="str">
            <v>TORNILLO P/MADERA   2x14"</v>
          </cell>
          <cell r="C1844" t="str">
            <v>UN</v>
          </cell>
          <cell r="D1844">
            <v>24</v>
          </cell>
        </row>
        <row r="1845">
          <cell r="A1845">
            <v>1845</v>
          </cell>
          <cell r="B1845" t="str">
            <v>REGISTRO TOYA          1"</v>
          </cell>
          <cell r="C1845" t="str">
            <v>UN</v>
          </cell>
          <cell r="D1845">
            <v>12550</v>
          </cell>
        </row>
        <row r="1846">
          <cell r="A1846">
            <v>1846</v>
          </cell>
          <cell r="B1846" t="str">
            <v>REGISTRO TOYA      1 1/2"</v>
          </cell>
          <cell r="C1846" t="str">
            <v>UN</v>
          </cell>
          <cell r="D1846">
            <v>3800</v>
          </cell>
        </row>
        <row r="1847">
          <cell r="A1847">
            <v>1847</v>
          </cell>
          <cell r="B1847" t="str">
            <v>REGISTRO CORTE         2"</v>
          </cell>
          <cell r="C1847" t="str">
            <v>UN</v>
          </cell>
          <cell r="D1847">
            <v>31000</v>
          </cell>
        </row>
        <row r="1848">
          <cell r="A1848">
            <v>1848</v>
          </cell>
          <cell r="B1848" t="str">
            <v>TORNILLO P/MADERA   3x12"</v>
          </cell>
          <cell r="C1848" t="str">
            <v>UN</v>
          </cell>
          <cell r="D1848">
            <v>59</v>
          </cell>
        </row>
        <row r="1849">
          <cell r="A1849">
            <v>1849</v>
          </cell>
          <cell r="B1849" t="str">
            <v>TORNILLO P/MADERA   3x14"</v>
          </cell>
          <cell r="C1849" t="str">
            <v>UN</v>
          </cell>
          <cell r="D1849">
            <v>72</v>
          </cell>
        </row>
        <row r="1850">
          <cell r="A1850">
            <v>1850</v>
          </cell>
          <cell r="B1850" t="str">
            <v>TORNILLO P/MADERA  1/2x3"</v>
          </cell>
          <cell r="C1850" t="str">
            <v>UN</v>
          </cell>
          <cell r="D1850">
            <v>73</v>
          </cell>
        </row>
        <row r="1851">
          <cell r="A1851">
            <v>1851</v>
          </cell>
          <cell r="B1851" t="str">
            <v>CHEQUE RED WHITE   1 1/2"</v>
          </cell>
          <cell r="C1851" t="str">
            <v>UN</v>
          </cell>
          <cell r="D1851">
            <v>73219</v>
          </cell>
        </row>
        <row r="1852">
          <cell r="A1852">
            <v>1852</v>
          </cell>
          <cell r="B1852" t="str">
            <v>CONEXION ENERGIA E-6 RES.</v>
          </cell>
          <cell r="C1852" t="str">
            <v>UN</v>
          </cell>
          <cell r="D1852">
            <v>357991</v>
          </cell>
        </row>
        <row r="1853">
          <cell r="A1853">
            <v>1853</v>
          </cell>
          <cell r="B1853" t="str">
            <v>TORNILLO P/MADERA  3/4x6"</v>
          </cell>
          <cell r="C1853" t="str">
            <v>UN</v>
          </cell>
          <cell r="D1853">
            <v>9</v>
          </cell>
        </row>
        <row r="1854">
          <cell r="A1854">
            <v>1854</v>
          </cell>
          <cell r="B1854" t="str">
            <v>CONEX. ENERGIA No3 NO RES</v>
          </cell>
          <cell r="C1854" t="str">
            <v>UN</v>
          </cell>
          <cell r="D1854">
            <v>21480</v>
          </cell>
        </row>
        <row r="1855">
          <cell r="A1855">
            <v>1855</v>
          </cell>
          <cell r="B1855" t="str">
            <v>CONEX. ENERGIA No2 NO RES</v>
          </cell>
          <cell r="C1855" t="str">
            <v>UN</v>
          </cell>
          <cell r="D1855">
            <v>23627</v>
          </cell>
        </row>
        <row r="1856">
          <cell r="A1856">
            <v>1856</v>
          </cell>
          <cell r="B1856" t="str">
            <v>TORNILLO P/MADERA    1x4"</v>
          </cell>
          <cell r="C1856" t="str">
            <v>UN</v>
          </cell>
          <cell r="D1856">
            <v>60</v>
          </cell>
        </row>
        <row r="1857">
          <cell r="A1857">
            <v>1857</v>
          </cell>
          <cell r="B1857" t="str">
            <v>CONEXION TELEF. RESID.E-3</v>
          </cell>
          <cell r="C1857" t="str">
            <v>UN</v>
          </cell>
          <cell r="D1857">
            <v>300000</v>
          </cell>
        </row>
        <row r="1858">
          <cell r="A1858">
            <v>1858</v>
          </cell>
          <cell r="B1858" t="str">
            <v>CONEX. ENERGIA No1 NO RES</v>
          </cell>
          <cell r="C1858" t="str">
            <v>UN</v>
          </cell>
          <cell r="D1858">
            <v>25776</v>
          </cell>
        </row>
        <row r="1859">
          <cell r="A1859">
            <v>1859</v>
          </cell>
          <cell r="B1859" t="str">
            <v>TORNILLO P/MADERA    2x8"</v>
          </cell>
          <cell r="C1859" t="str">
            <v>UN</v>
          </cell>
          <cell r="D1859">
            <v>35</v>
          </cell>
        </row>
        <row r="1860">
          <cell r="A1860">
            <v>1860</v>
          </cell>
          <cell r="B1860" t="str">
            <v>REVISION INSTAL. E-2 RES.</v>
          </cell>
          <cell r="C1860" t="str">
            <v>UN</v>
          </cell>
          <cell r="D1860">
            <v>4299</v>
          </cell>
        </row>
        <row r="1861">
          <cell r="A1861">
            <v>1861</v>
          </cell>
          <cell r="B1861" t="str">
            <v>PASTA P/PULIR BLANCA PHLC</v>
          </cell>
          <cell r="C1861" t="str">
            <v>GL</v>
          </cell>
          <cell r="D1861">
            <v>13000</v>
          </cell>
        </row>
        <row r="1862">
          <cell r="A1862">
            <v>1862</v>
          </cell>
          <cell r="B1862" t="str">
            <v>PASTA P/PULIR ROJA   PHLC</v>
          </cell>
          <cell r="C1862" t="str">
            <v>GL</v>
          </cell>
          <cell r="D1862">
            <v>12800</v>
          </cell>
        </row>
        <row r="1863">
          <cell r="A1863">
            <v>1863</v>
          </cell>
          <cell r="B1863" t="str">
            <v>ESM FLUORESCENTE     PHLC</v>
          </cell>
          <cell r="C1863" t="str">
            <v>FCO</v>
          </cell>
          <cell r="D1863">
            <v>5400</v>
          </cell>
        </row>
        <row r="1864">
          <cell r="A1864">
            <v>1864</v>
          </cell>
          <cell r="B1864" t="str">
            <v>SELLADOR LIJABLE 34% PHLC</v>
          </cell>
          <cell r="C1864" t="str">
            <v>GL</v>
          </cell>
          <cell r="D1864">
            <v>18200</v>
          </cell>
        </row>
        <row r="1865">
          <cell r="A1865">
            <v>1865</v>
          </cell>
          <cell r="B1865" t="str">
            <v>REVISION INSTAL. E-3 RES.</v>
          </cell>
          <cell r="C1865" t="str">
            <v>UN</v>
          </cell>
          <cell r="D1865">
            <v>7181</v>
          </cell>
        </row>
        <row r="1866">
          <cell r="A1866">
            <v>1866</v>
          </cell>
          <cell r="B1866" t="str">
            <v>SELLADOR LIJABLE 45% PHLC</v>
          </cell>
          <cell r="C1866" t="str">
            <v>GL</v>
          </cell>
          <cell r="D1866">
            <v>21200</v>
          </cell>
        </row>
        <row r="1867">
          <cell r="A1867">
            <v>1867</v>
          </cell>
          <cell r="B1867" t="str">
            <v>LACA TRANSP. CONC    PHLC</v>
          </cell>
          <cell r="C1867" t="str">
            <v>GL</v>
          </cell>
          <cell r="D1867">
            <v>20200</v>
          </cell>
        </row>
        <row r="1868">
          <cell r="A1868">
            <v>1868</v>
          </cell>
          <cell r="B1868" t="str">
            <v>LACA TRANSP. BTE     PHLC</v>
          </cell>
          <cell r="C1868" t="str">
            <v>GL</v>
          </cell>
          <cell r="D1868">
            <v>18200</v>
          </cell>
        </row>
        <row r="1869">
          <cell r="A1869">
            <v>1869</v>
          </cell>
          <cell r="B1869" t="str">
            <v>LACA TRANSP. MATE    PHLC</v>
          </cell>
          <cell r="C1869" t="str">
            <v>GL</v>
          </cell>
          <cell r="D1869">
            <v>18200</v>
          </cell>
        </row>
        <row r="1870">
          <cell r="A1870">
            <v>1870</v>
          </cell>
          <cell r="B1870" t="str">
            <v>REMOVEDOR PINTURA    PHLC</v>
          </cell>
          <cell r="C1870" t="str">
            <v>GL</v>
          </cell>
          <cell r="D1870">
            <v>24700</v>
          </cell>
        </row>
        <row r="1871">
          <cell r="A1871">
            <v>1871</v>
          </cell>
          <cell r="B1871" t="str">
            <v>TAPAPOROS INCOLORO   PHLC</v>
          </cell>
          <cell r="C1871" t="str">
            <v>GL</v>
          </cell>
          <cell r="D1871">
            <v>14000</v>
          </cell>
        </row>
        <row r="1872">
          <cell r="A1872">
            <v>1872</v>
          </cell>
          <cell r="B1872" t="str">
            <v>THINNER REMOVEDOR    PHLC</v>
          </cell>
          <cell r="C1872" t="str">
            <v>GL</v>
          </cell>
          <cell r="D1872">
            <v>9744</v>
          </cell>
        </row>
        <row r="1873">
          <cell r="A1873">
            <v>1873</v>
          </cell>
          <cell r="B1873" t="str">
            <v>CONEXION TELEF. RESID.E-4</v>
          </cell>
          <cell r="C1873" t="str">
            <v>UN</v>
          </cell>
          <cell r="D1873">
            <v>360000</v>
          </cell>
        </row>
        <row r="1874">
          <cell r="A1874">
            <v>1874</v>
          </cell>
          <cell r="B1874" t="str">
            <v>THINNER ACRILICO     PHLC</v>
          </cell>
          <cell r="C1874" t="str">
            <v>GL</v>
          </cell>
          <cell r="D1874">
            <v>12100</v>
          </cell>
        </row>
        <row r="1875">
          <cell r="A1875">
            <v>1875</v>
          </cell>
          <cell r="B1875" t="str">
            <v>VINILO ALGRECO POP.  PHLC</v>
          </cell>
          <cell r="C1875" t="str">
            <v>GL</v>
          </cell>
          <cell r="D1875">
            <v>7600</v>
          </cell>
        </row>
        <row r="1876">
          <cell r="A1876">
            <v>1876</v>
          </cell>
          <cell r="B1876" t="str">
            <v>VINILO  GRECOTONE    PHLC</v>
          </cell>
          <cell r="C1876" t="str">
            <v>GL</v>
          </cell>
          <cell r="D1876">
            <v>13200</v>
          </cell>
        </row>
        <row r="1877">
          <cell r="A1877">
            <v>1877</v>
          </cell>
          <cell r="B1877" t="str">
            <v>IMPRIMANTE ALGRECO   PHLC</v>
          </cell>
          <cell r="C1877" t="str">
            <v>GL</v>
          </cell>
          <cell r="D1877">
            <v>9000</v>
          </cell>
        </row>
        <row r="1878">
          <cell r="A1878">
            <v>1878</v>
          </cell>
          <cell r="B1878" t="str">
            <v>VINILO  GRECOTEX     PHLC</v>
          </cell>
          <cell r="C1878" t="str">
            <v>GL</v>
          </cell>
          <cell r="D1878">
            <v>19200</v>
          </cell>
        </row>
        <row r="1879">
          <cell r="A1879">
            <v>1879</v>
          </cell>
          <cell r="B1879" t="str">
            <v>VINILO  MURAL T/COL  PHLC</v>
          </cell>
          <cell r="C1879" t="str">
            <v>GL</v>
          </cell>
          <cell r="D1879">
            <v>21000</v>
          </cell>
        </row>
        <row r="1880">
          <cell r="A1880">
            <v>1880</v>
          </cell>
          <cell r="B1880" t="str">
            <v>ANTIC. CROMATO DE ZN PHLC</v>
          </cell>
          <cell r="C1880" t="str">
            <v>GL</v>
          </cell>
          <cell r="D1880">
            <v>27000</v>
          </cell>
        </row>
        <row r="1881">
          <cell r="A1881">
            <v>1881</v>
          </cell>
          <cell r="B1881" t="str">
            <v>ANTIC. ROJO CLARO    PHLC</v>
          </cell>
          <cell r="C1881" t="str">
            <v>GL</v>
          </cell>
          <cell r="D1881">
            <v>13200</v>
          </cell>
        </row>
        <row r="1882">
          <cell r="A1882">
            <v>1882</v>
          </cell>
          <cell r="B1882" t="str">
            <v>ANTIC. GRIS          PHLC</v>
          </cell>
          <cell r="C1882" t="str">
            <v>GL</v>
          </cell>
          <cell r="D1882">
            <v>15100</v>
          </cell>
        </row>
        <row r="1883">
          <cell r="A1883">
            <v>1883</v>
          </cell>
          <cell r="B1883" t="str">
            <v>PINTURA P/TABL.NEGRA PHLC</v>
          </cell>
          <cell r="C1883" t="str">
            <v>GL</v>
          </cell>
          <cell r="D1883">
            <v>19100</v>
          </cell>
        </row>
        <row r="1884">
          <cell r="A1884">
            <v>1884</v>
          </cell>
          <cell r="B1884" t="str">
            <v>LACA P/MADERA NEGRA  PHLC</v>
          </cell>
          <cell r="C1884" t="str">
            <v>GL</v>
          </cell>
          <cell r="D1884">
            <v>17200</v>
          </cell>
        </row>
        <row r="1885">
          <cell r="A1885">
            <v>1885</v>
          </cell>
          <cell r="B1885" t="str">
            <v>LACA P/MADERA V.TINT PHLC</v>
          </cell>
          <cell r="C1885" t="str">
            <v>GL</v>
          </cell>
          <cell r="D1885">
            <v>24900</v>
          </cell>
        </row>
        <row r="1886">
          <cell r="A1886">
            <v>1886</v>
          </cell>
          <cell r="B1886" t="str">
            <v>ESM SINT. MATE BCO   PHLC</v>
          </cell>
          <cell r="C1886" t="str">
            <v>GL</v>
          </cell>
          <cell r="D1886">
            <v>21700</v>
          </cell>
        </row>
        <row r="1887">
          <cell r="A1887">
            <v>1887</v>
          </cell>
          <cell r="B1887" t="str">
            <v>BARNIZ TRANSP. BTE   PHLC</v>
          </cell>
          <cell r="C1887" t="str">
            <v>GL</v>
          </cell>
          <cell r="D1887">
            <v>11900</v>
          </cell>
        </row>
        <row r="1888">
          <cell r="A1888">
            <v>1888</v>
          </cell>
          <cell r="B1888" t="str">
            <v>BARNIZ TRANSP. MATE  PHLC</v>
          </cell>
          <cell r="C1888" t="str">
            <v>GL</v>
          </cell>
          <cell r="D1888">
            <v>16800</v>
          </cell>
        </row>
        <row r="1889">
          <cell r="A1889">
            <v>1889</v>
          </cell>
          <cell r="B1889" t="str">
            <v>REVISION INSTAL. E-4 RES.</v>
          </cell>
          <cell r="C1889" t="str">
            <v>UN</v>
          </cell>
          <cell r="D1889">
            <v>9310</v>
          </cell>
        </row>
        <row r="1890">
          <cell r="A1890">
            <v>1890</v>
          </cell>
          <cell r="B1890" t="str">
            <v>LINEA TRAFICO BCO    PHLC</v>
          </cell>
          <cell r="C1890" t="str">
            <v>GL</v>
          </cell>
          <cell r="D1890">
            <v>28100</v>
          </cell>
        </row>
        <row r="1891">
          <cell r="A1891">
            <v>1891</v>
          </cell>
          <cell r="B1891" t="str">
            <v>WASH PRIMER BASE     PHLC</v>
          </cell>
          <cell r="C1891" t="str">
            <v>QGL</v>
          </cell>
          <cell r="D1891">
            <v>7800</v>
          </cell>
        </row>
        <row r="1892">
          <cell r="A1892">
            <v>1892</v>
          </cell>
          <cell r="B1892" t="str">
            <v>WASH PRIMER CATAL    PHLC</v>
          </cell>
          <cell r="C1892" t="str">
            <v>QGL</v>
          </cell>
          <cell r="D1892">
            <v>4300</v>
          </cell>
        </row>
        <row r="1893">
          <cell r="A1893">
            <v>1893</v>
          </cell>
          <cell r="B1893" t="str">
            <v>BASES P/LACAS        PHLC</v>
          </cell>
          <cell r="C1893" t="str">
            <v>GL</v>
          </cell>
          <cell r="D1893">
            <v>20900</v>
          </cell>
        </row>
        <row r="1894">
          <cell r="A1894">
            <v>1894</v>
          </cell>
          <cell r="B1894" t="str">
            <v>MASILLA BLANCA/VERDE PHLC</v>
          </cell>
          <cell r="C1894" t="str">
            <v>GL</v>
          </cell>
          <cell r="D1894">
            <v>19000</v>
          </cell>
        </row>
        <row r="1895">
          <cell r="A1895">
            <v>1895</v>
          </cell>
          <cell r="B1895" t="str">
            <v>MASILLA PLASTIMAS    PHLC</v>
          </cell>
          <cell r="C1895" t="str">
            <v>QGL</v>
          </cell>
          <cell r="D1895">
            <v>7100</v>
          </cell>
        </row>
        <row r="1896">
          <cell r="A1896">
            <v>1896</v>
          </cell>
          <cell r="B1896" t="str">
            <v>LACA P/ENTREMEZCLA   PHLC</v>
          </cell>
          <cell r="C1896" t="str">
            <v>GL</v>
          </cell>
          <cell r="D1896">
            <v>24900</v>
          </cell>
        </row>
        <row r="1897">
          <cell r="A1897">
            <v>1897</v>
          </cell>
          <cell r="B1897" t="str">
            <v>KID VINILO INSECTIC. PHLC</v>
          </cell>
          <cell r="C1897" t="str">
            <v>GL</v>
          </cell>
          <cell r="D1897">
            <v>37000</v>
          </cell>
        </row>
        <row r="1898">
          <cell r="A1898">
            <v>1898</v>
          </cell>
          <cell r="B1898" t="str">
            <v>REVISION INSTAL. E-5 RES.</v>
          </cell>
          <cell r="C1898" t="str">
            <v>UN</v>
          </cell>
          <cell r="D1898">
            <v>11454</v>
          </cell>
        </row>
        <row r="1899">
          <cell r="A1899">
            <v>1899</v>
          </cell>
          <cell r="B1899" t="str">
            <v>REVISION INSTAL. E-6 RES.</v>
          </cell>
          <cell r="C1899" t="str">
            <v>UN</v>
          </cell>
          <cell r="D1899">
            <v>14320</v>
          </cell>
        </row>
        <row r="1900">
          <cell r="A1900">
            <v>1900</v>
          </cell>
          <cell r="B1900" t="str">
            <v>PRIMER VERDE OLIVA    ICO</v>
          </cell>
          <cell r="C1900" t="str">
            <v>GL</v>
          </cell>
          <cell r="D1900">
            <v>29920</v>
          </cell>
        </row>
        <row r="1901">
          <cell r="A1901">
            <v>1901</v>
          </cell>
          <cell r="B1901" t="str">
            <v>PRIMER GRIS           ICO</v>
          </cell>
          <cell r="C1901" t="str">
            <v>GL</v>
          </cell>
          <cell r="D1901">
            <v>32790</v>
          </cell>
        </row>
        <row r="1902">
          <cell r="A1902">
            <v>1902</v>
          </cell>
          <cell r="B1902" t="str">
            <v>ESM HORNEABLE T/COLOR ICO</v>
          </cell>
          <cell r="C1902" t="str">
            <v>GL</v>
          </cell>
          <cell r="D1902">
            <v>30440</v>
          </cell>
        </row>
        <row r="1903">
          <cell r="A1903">
            <v>1903</v>
          </cell>
          <cell r="B1903" t="str">
            <v>ESM HORNEABLE NEGRO   ICO</v>
          </cell>
          <cell r="C1903" t="str">
            <v>GL</v>
          </cell>
          <cell r="D1903">
            <v>22000</v>
          </cell>
        </row>
        <row r="1904">
          <cell r="A1904">
            <v>1904</v>
          </cell>
          <cell r="B1904" t="str">
            <v>ESM MARTILLADO T/COL. ICO</v>
          </cell>
          <cell r="C1904" t="str">
            <v>GL</v>
          </cell>
          <cell r="D1904">
            <v>32620</v>
          </cell>
        </row>
        <row r="1905">
          <cell r="A1905">
            <v>1905</v>
          </cell>
          <cell r="B1905" t="str">
            <v>ESM EPOXICO T/COLOR   ICO</v>
          </cell>
          <cell r="C1905" t="str">
            <v>GL</v>
          </cell>
          <cell r="D1905">
            <v>46450</v>
          </cell>
        </row>
        <row r="1906">
          <cell r="A1906">
            <v>1906</v>
          </cell>
          <cell r="B1906" t="str">
            <v>CATAL P/ACABADO EPOX  ICO</v>
          </cell>
          <cell r="C1906" t="str">
            <v>GL</v>
          </cell>
          <cell r="D1906">
            <v>46450</v>
          </cell>
        </row>
        <row r="1907">
          <cell r="A1907">
            <v>1907</v>
          </cell>
          <cell r="B1907" t="str">
            <v>CARRETILLA INDUCOL C/TE.</v>
          </cell>
          <cell r="C1907" t="str">
            <v>UN</v>
          </cell>
          <cell r="D1907">
            <v>55367</v>
          </cell>
        </row>
        <row r="1908">
          <cell r="A1908">
            <v>1908</v>
          </cell>
          <cell r="B1908" t="str">
            <v>FLEXICOLOR BLANCO     ICO</v>
          </cell>
          <cell r="C1908" t="str">
            <v>GL</v>
          </cell>
          <cell r="D1908">
            <v>45860</v>
          </cell>
        </row>
        <row r="1909">
          <cell r="A1909">
            <v>1909</v>
          </cell>
          <cell r="B1909" t="str">
            <v>ESM SUPERLUX T/COLOR  ICO</v>
          </cell>
          <cell r="C1909" t="str">
            <v>GL</v>
          </cell>
          <cell r="D1909">
            <v>26290</v>
          </cell>
        </row>
        <row r="1910">
          <cell r="A1910">
            <v>1910</v>
          </cell>
          <cell r="B1910" t="str">
            <v>MANGUERA NIVEL       5/16</v>
          </cell>
          <cell r="C1910" t="str">
            <v>ML</v>
          </cell>
          <cell r="D1910">
            <v>343</v>
          </cell>
        </row>
        <row r="1911">
          <cell r="A1911">
            <v>1911</v>
          </cell>
          <cell r="B1911" t="str">
            <v>ESM ICOLUX T/COLOR    ICO</v>
          </cell>
          <cell r="C1911" t="str">
            <v>GL</v>
          </cell>
          <cell r="D1911">
            <v>24550</v>
          </cell>
        </row>
        <row r="1912">
          <cell r="A1912">
            <v>1912</v>
          </cell>
          <cell r="B1912" t="str">
            <v>ICOMATE BLANCO        ICO</v>
          </cell>
          <cell r="C1912" t="str">
            <v>GL</v>
          </cell>
          <cell r="D1912">
            <v>24370</v>
          </cell>
        </row>
        <row r="1913">
          <cell r="A1913">
            <v>1913</v>
          </cell>
          <cell r="B1913" t="str">
            <v>VINILICO T/COLOR      ICO</v>
          </cell>
          <cell r="C1913" t="str">
            <v>GL</v>
          </cell>
          <cell r="D1913">
            <v>21650</v>
          </cell>
        </row>
        <row r="1914">
          <cell r="A1914">
            <v>1914</v>
          </cell>
          <cell r="B1914" t="str">
            <v>VINILUX  T/COLOR      ICO</v>
          </cell>
          <cell r="C1914" t="str">
            <v>GL</v>
          </cell>
          <cell r="D1914">
            <v>14880</v>
          </cell>
        </row>
        <row r="1915">
          <cell r="A1915">
            <v>1915</v>
          </cell>
          <cell r="B1915" t="str">
            <v>ICOLATEX T/COLOR      ICO</v>
          </cell>
          <cell r="C1915" t="str">
            <v>GL</v>
          </cell>
          <cell r="D1915">
            <v>8720</v>
          </cell>
        </row>
        <row r="1916">
          <cell r="A1916">
            <v>1916</v>
          </cell>
          <cell r="B1916" t="str">
            <v>ANTIC.CROMATO DE ZINC ICO</v>
          </cell>
          <cell r="C1916" t="str">
            <v>GL</v>
          </cell>
          <cell r="D1916">
            <v>32790</v>
          </cell>
        </row>
        <row r="1917">
          <cell r="A1917">
            <v>1917</v>
          </cell>
          <cell r="B1917" t="str">
            <v>ANTIC GRIS PROTECCION ICO</v>
          </cell>
          <cell r="C1917" t="str">
            <v>GL</v>
          </cell>
          <cell r="D1917">
            <v>18070</v>
          </cell>
        </row>
        <row r="1918">
          <cell r="A1918">
            <v>1918</v>
          </cell>
          <cell r="B1918" t="str">
            <v>ANTIC ROJO PROTECCION ICO</v>
          </cell>
          <cell r="C1918" t="str">
            <v>GL</v>
          </cell>
          <cell r="D1918">
            <v>15880</v>
          </cell>
        </row>
        <row r="1919">
          <cell r="A1919">
            <v>1919</v>
          </cell>
          <cell r="B1919" t="str">
            <v>ICOLUX ALUMINIO       ICO</v>
          </cell>
          <cell r="C1919" t="str">
            <v>GL</v>
          </cell>
          <cell r="D1919">
            <v>28660</v>
          </cell>
        </row>
        <row r="1920">
          <cell r="A1920">
            <v>1920</v>
          </cell>
          <cell r="B1920" t="str">
            <v>ALUMINIO BITUMINOSO   ICO</v>
          </cell>
          <cell r="C1920" t="str">
            <v>GL</v>
          </cell>
          <cell r="D1920">
            <v>30680</v>
          </cell>
        </row>
        <row r="1921">
          <cell r="A1921">
            <v>1921</v>
          </cell>
          <cell r="B1921" t="str">
            <v>ALUMINIO EXTRA REFLEC ICO</v>
          </cell>
          <cell r="C1921" t="str">
            <v>GL</v>
          </cell>
          <cell r="D1921">
            <v>31630</v>
          </cell>
        </row>
        <row r="1922">
          <cell r="A1922">
            <v>1922</v>
          </cell>
          <cell r="B1922" t="str">
            <v>BARNIZ SINTETICO BTE  ICO</v>
          </cell>
          <cell r="C1922" t="str">
            <v>GL</v>
          </cell>
          <cell r="D1922">
            <v>12000</v>
          </cell>
        </row>
        <row r="1923">
          <cell r="A1923">
            <v>1923</v>
          </cell>
          <cell r="B1923" t="str">
            <v>BARNIZ TRANSP.BTE     ICO</v>
          </cell>
          <cell r="C1923" t="str">
            <v>GL</v>
          </cell>
          <cell r="D1923">
            <v>19330</v>
          </cell>
        </row>
        <row r="1924">
          <cell r="A1924">
            <v>1924</v>
          </cell>
          <cell r="B1924" t="str">
            <v>BARNIZ TRANSP. MATE   ICO</v>
          </cell>
          <cell r="C1924" t="str">
            <v>GL</v>
          </cell>
          <cell r="D1924">
            <v>17890</v>
          </cell>
        </row>
        <row r="1925">
          <cell r="A1925">
            <v>1925</v>
          </cell>
          <cell r="B1925" t="str">
            <v>PASTA PULIDORA BLANCA ICO</v>
          </cell>
          <cell r="C1925" t="str">
            <v>GL</v>
          </cell>
          <cell r="D1925">
            <v>12570</v>
          </cell>
        </row>
        <row r="1926">
          <cell r="A1926">
            <v>1926</v>
          </cell>
          <cell r="B1926" t="str">
            <v>REMOVEDOR DE PINTURA  ICO</v>
          </cell>
          <cell r="C1926" t="str">
            <v>GL</v>
          </cell>
          <cell r="D1926">
            <v>27890</v>
          </cell>
        </row>
        <row r="1927">
          <cell r="A1927">
            <v>1927</v>
          </cell>
          <cell r="B1927" t="str">
            <v>TAPAPOROS NATURAL     ICO</v>
          </cell>
          <cell r="C1927" t="str">
            <v>GL</v>
          </cell>
          <cell r="D1927">
            <v>15690</v>
          </cell>
        </row>
        <row r="1928">
          <cell r="A1928">
            <v>1928</v>
          </cell>
          <cell r="B1928" t="str">
            <v>SELLADOR LIJABLE 28%  ICO</v>
          </cell>
          <cell r="C1928" t="str">
            <v>GL</v>
          </cell>
          <cell r="D1928">
            <v>19310</v>
          </cell>
        </row>
        <row r="1929">
          <cell r="A1929">
            <v>1929</v>
          </cell>
          <cell r="B1929" t="str">
            <v>SELLADOR LIJABLE 40%  ICO</v>
          </cell>
          <cell r="C1929" t="str">
            <v>GL</v>
          </cell>
          <cell r="D1929">
            <v>22340</v>
          </cell>
        </row>
        <row r="1930">
          <cell r="A1930">
            <v>1930</v>
          </cell>
          <cell r="B1930" t="str">
            <v>LACA TRANSP BTE P/MAD ICO</v>
          </cell>
          <cell r="C1930" t="str">
            <v>GL</v>
          </cell>
          <cell r="D1930">
            <v>20620</v>
          </cell>
        </row>
        <row r="1931">
          <cell r="A1931">
            <v>1931</v>
          </cell>
          <cell r="B1931" t="str">
            <v>LACA TRANSP MATEP/MAD ICO</v>
          </cell>
          <cell r="C1931" t="str">
            <v>GL</v>
          </cell>
          <cell r="D1931">
            <v>20870</v>
          </cell>
        </row>
        <row r="1932">
          <cell r="A1932">
            <v>1932</v>
          </cell>
          <cell r="B1932" t="str">
            <v>DECORALAC TRANSP BTE  ICO</v>
          </cell>
          <cell r="C1932" t="str">
            <v>GL</v>
          </cell>
          <cell r="D1932">
            <v>16330</v>
          </cell>
        </row>
        <row r="1933">
          <cell r="A1933">
            <v>1933</v>
          </cell>
          <cell r="B1933" t="str">
            <v>LAVADERO CEMENTO    55x80</v>
          </cell>
          <cell r="C1933" t="str">
            <v>UN</v>
          </cell>
          <cell r="D1933">
            <v>65867</v>
          </cell>
        </row>
        <row r="1934">
          <cell r="A1934">
            <v>1934</v>
          </cell>
          <cell r="B1934" t="str">
            <v>CALENT AUXIL ELECTR 10 LT</v>
          </cell>
          <cell r="C1934" t="str">
            <v>UN</v>
          </cell>
          <cell r="D1934">
            <v>139900</v>
          </cell>
        </row>
        <row r="1935">
          <cell r="A1935">
            <v>1935</v>
          </cell>
          <cell r="B1935" t="str">
            <v>CALENT AUXIL ELECTR 10 01</v>
          </cell>
          <cell r="C1935" t="str">
            <v>UN</v>
          </cell>
          <cell r="D1935">
            <v>139900</v>
          </cell>
        </row>
        <row r="1936">
          <cell r="A1936">
            <v>1936</v>
          </cell>
          <cell r="B1936" t="str">
            <v>ESTUFA GAS 4 PUESTOS</v>
          </cell>
          <cell r="C1936" t="str">
            <v>UN</v>
          </cell>
          <cell r="D1936">
            <v>187900</v>
          </cell>
        </row>
        <row r="1937">
          <cell r="A1937">
            <v>1937</v>
          </cell>
          <cell r="B1937" t="str">
            <v>ESTUFA GAS 4 PUESTOS ELEC</v>
          </cell>
          <cell r="C1937" t="str">
            <v>UN</v>
          </cell>
          <cell r="D1937">
            <v>247800</v>
          </cell>
        </row>
        <row r="1938">
          <cell r="A1938">
            <v>1938</v>
          </cell>
          <cell r="B1938" t="str">
            <v>ESTUFA GAS 5 PUESTOS ELEC</v>
          </cell>
          <cell r="C1938" t="str">
            <v>UN</v>
          </cell>
          <cell r="D1938">
            <v>411940</v>
          </cell>
        </row>
        <row r="1939">
          <cell r="A1939">
            <v>1939</v>
          </cell>
          <cell r="B1939" t="str">
            <v>ESTUFA MIXTA DE 4 PUESTOS</v>
          </cell>
          <cell r="C1939" t="str">
            <v>UN</v>
          </cell>
          <cell r="D1939">
            <v>166390</v>
          </cell>
        </row>
        <row r="1940">
          <cell r="A1940">
            <v>1940</v>
          </cell>
          <cell r="B1940" t="str">
            <v>EST MIXTA 4 PUESTOS ELECT</v>
          </cell>
          <cell r="C1940" t="str">
            <v>UN</v>
          </cell>
          <cell r="D1940">
            <v>226460</v>
          </cell>
        </row>
        <row r="1941">
          <cell r="A1941">
            <v>1941</v>
          </cell>
          <cell r="B1941" t="str">
            <v>ESTUFA MIXTA 4 PUESTOS</v>
          </cell>
          <cell r="C1941" t="str">
            <v>UN</v>
          </cell>
          <cell r="D1941">
            <v>176600</v>
          </cell>
        </row>
        <row r="1942">
          <cell r="A1942">
            <v>1942</v>
          </cell>
          <cell r="B1942" t="str">
            <v>ESTUFA MIXTA 4 PUESTOS 01</v>
          </cell>
          <cell r="C1942" t="str">
            <v>UN</v>
          </cell>
          <cell r="D1942">
            <v>176600</v>
          </cell>
        </row>
        <row r="1943">
          <cell r="A1943">
            <v>1943</v>
          </cell>
          <cell r="B1943" t="str">
            <v>ESTUFA GAS 3 PUESTOS</v>
          </cell>
          <cell r="C1943" t="str">
            <v>UN</v>
          </cell>
          <cell r="D1943">
            <v>109800</v>
          </cell>
        </row>
        <row r="1944">
          <cell r="A1944">
            <v>1944</v>
          </cell>
          <cell r="B1944" t="str">
            <v>EST GAS 3 PUEST ENCEN ELE</v>
          </cell>
          <cell r="C1944" t="str">
            <v>UN</v>
          </cell>
          <cell r="D1944">
            <v>126800</v>
          </cell>
        </row>
        <row r="1945">
          <cell r="A1945">
            <v>1945</v>
          </cell>
          <cell r="B1945" t="str">
            <v>ESTUFA GAS 4 PUESTOS   01</v>
          </cell>
          <cell r="C1945" t="str">
            <v>UN</v>
          </cell>
          <cell r="D1945">
            <v>129990</v>
          </cell>
        </row>
        <row r="1946">
          <cell r="A1946">
            <v>1946</v>
          </cell>
          <cell r="B1946" t="str">
            <v>EST GAS 4 PUEST ENCEN ELE</v>
          </cell>
          <cell r="C1946" t="str">
            <v>UN</v>
          </cell>
          <cell r="D1946">
            <v>193500</v>
          </cell>
        </row>
        <row r="1947">
          <cell r="A1947">
            <v>1947</v>
          </cell>
          <cell r="B1947" t="str">
            <v>VINILTEX</v>
          </cell>
          <cell r="C1947" t="str">
            <v>GL</v>
          </cell>
          <cell r="D1947">
            <v>39376</v>
          </cell>
        </row>
        <row r="1948">
          <cell r="A1948">
            <v>1948</v>
          </cell>
          <cell r="B1948" t="str">
            <v>INTERVINILO</v>
          </cell>
          <cell r="C1948" t="str">
            <v>GL</v>
          </cell>
          <cell r="D1948">
            <v>36093</v>
          </cell>
        </row>
        <row r="1949">
          <cell r="A1949">
            <v>1949</v>
          </cell>
          <cell r="B1949" t="str">
            <v>VINILTEX TIPO 1</v>
          </cell>
          <cell r="C1949" t="str">
            <v>GL</v>
          </cell>
          <cell r="D1949">
            <v>39376</v>
          </cell>
        </row>
        <row r="1950">
          <cell r="A1950">
            <v>1950</v>
          </cell>
          <cell r="B1950" t="str">
            <v>PINTURAMA</v>
          </cell>
          <cell r="C1950" t="str">
            <v>GL</v>
          </cell>
          <cell r="D1950">
            <v>17396</v>
          </cell>
        </row>
        <row r="1951">
          <cell r="A1951">
            <v>1951</v>
          </cell>
          <cell r="B1951" t="str">
            <v>IMPRIMANTE DE VINILO</v>
          </cell>
          <cell r="C1951" t="str">
            <v>GL</v>
          </cell>
          <cell r="D1951">
            <v>10180</v>
          </cell>
        </row>
        <row r="1952">
          <cell r="A1952">
            <v>1952</v>
          </cell>
          <cell r="B1952" t="str">
            <v>ACRILTEX</v>
          </cell>
          <cell r="C1952" t="str">
            <v>GL</v>
          </cell>
          <cell r="D1952">
            <v>25330</v>
          </cell>
        </row>
        <row r="1953">
          <cell r="A1953">
            <v>1953</v>
          </cell>
          <cell r="B1953" t="str">
            <v>ASCENSOR TL6VF 10 PARADAS</v>
          </cell>
          <cell r="C1953" t="str">
            <v>UN</v>
          </cell>
          <cell r="D1953">
            <v>41760000</v>
          </cell>
        </row>
        <row r="1954">
          <cell r="A1954">
            <v>1954</v>
          </cell>
          <cell r="B1954" t="str">
            <v>SILICONITE</v>
          </cell>
          <cell r="C1954" t="str">
            <v>GL</v>
          </cell>
          <cell r="D1954">
            <v>17300</v>
          </cell>
        </row>
        <row r="1955">
          <cell r="A1955">
            <v>1955</v>
          </cell>
          <cell r="B1955" t="str">
            <v>REV. INST. &lt;=10KV NO RES.</v>
          </cell>
          <cell r="C1955" t="str">
            <v>UN</v>
          </cell>
          <cell r="D1955">
            <v>10742</v>
          </cell>
        </row>
        <row r="1956">
          <cell r="A1956">
            <v>1956</v>
          </cell>
          <cell r="B1956" t="str">
            <v>ESMALTE SINTET.PINTULUX</v>
          </cell>
          <cell r="C1956" t="str">
            <v>GL</v>
          </cell>
          <cell r="D1956">
            <v>26290</v>
          </cell>
        </row>
        <row r="1957">
          <cell r="A1957">
            <v>1957</v>
          </cell>
          <cell r="B1957" t="str">
            <v>ESMALTE DOMESTICO</v>
          </cell>
          <cell r="C1957" t="str">
            <v>GL</v>
          </cell>
          <cell r="D1957">
            <v>24550</v>
          </cell>
        </row>
        <row r="1958">
          <cell r="A1958">
            <v>1958</v>
          </cell>
          <cell r="B1958" t="str">
            <v>ESMALTE SEMIBRILLANTE 110</v>
          </cell>
          <cell r="C1958" t="str">
            <v>GL</v>
          </cell>
          <cell r="D1958">
            <v>24440</v>
          </cell>
        </row>
        <row r="1959">
          <cell r="A1959">
            <v>1959</v>
          </cell>
          <cell r="B1959" t="str">
            <v>ESMALTE MATE SUPERSINTET.</v>
          </cell>
          <cell r="C1959" t="str">
            <v>GL</v>
          </cell>
          <cell r="D1959">
            <v>24370</v>
          </cell>
        </row>
        <row r="1960">
          <cell r="A1960">
            <v>1960</v>
          </cell>
          <cell r="B1960" t="str">
            <v>ESMALTE MARTILLADOS</v>
          </cell>
          <cell r="C1960" t="str">
            <v>GL</v>
          </cell>
          <cell r="D1960">
            <v>33680</v>
          </cell>
        </row>
        <row r="1961">
          <cell r="A1961">
            <v>1961</v>
          </cell>
          <cell r="B1961" t="str">
            <v>ESMALTE CORRUGABLES</v>
          </cell>
          <cell r="C1961" t="str">
            <v>GL</v>
          </cell>
          <cell r="D1961">
            <v>34840</v>
          </cell>
        </row>
        <row r="1962">
          <cell r="A1962">
            <v>1962</v>
          </cell>
          <cell r="B1962" t="str">
            <v>ESMALTE HORNEABLE LISO</v>
          </cell>
          <cell r="C1962" t="str">
            <v>GL</v>
          </cell>
          <cell r="D1962">
            <v>33770</v>
          </cell>
        </row>
        <row r="1963">
          <cell r="A1963">
            <v>1963</v>
          </cell>
          <cell r="B1963" t="str">
            <v>BASE BLANCA          1490</v>
          </cell>
          <cell r="C1963" t="str">
            <v>GL</v>
          </cell>
          <cell r="D1963">
            <v>41020</v>
          </cell>
        </row>
        <row r="1964">
          <cell r="A1964">
            <v>1964</v>
          </cell>
          <cell r="B1964" t="str">
            <v>MASILLA BLANCA       1491</v>
          </cell>
          <cell r="C1964" t="str">
            <v>GL</v>
          </cell>
          <cell r="D1964">
            <v>41250</v>
          </cell>
        </row>
        <row r="1965">
          <cell r="A1965">
            <v>1965</v>
          </cell>
          <cell r="B1965" t="str">
            <v>PINTURA BLANCA P/TRAFICO</v>
          </cell>
          <cell r="C1965" t="str">
            <v>GL</v>
          </cell>
          <cell r="D1965">
            <v>31920</v>
          </cell>
        </row>
        <row r="1966">
          <cell r="A1966">
            <v>1966</v>
          </cell>
          <cell r="B1966" t="str">
            <v>PINTURA NEGRA P/TABLEROS</v>
          </cell>
          <cell r="C1966" t="str">
            <v>GL</v>
          </cell>
          <cell r="D1966">
            <v>21590</v>
          </cell>
        </row>
        <row r="1967">
          <cell r="A1967">
            <v>1967</v>
          </cell>
          <cell r="B1967" t="str">
            <v>PINTU-MASTIC NEGRO</v>
          </cell>
          <cell r="C1967" t="str">
            <v>GL</v>
          </cell>
          <cell r="D1967">
            <v>25640</v>
          </cell>
        </row>
        <row r="1968">
          <cell r="A1968">
            <v>1968</v>
          </cell>
          <cell r="B1968" t="str">
            <v>BASE ANTICOR.EPOXY MINIO</v>
          </cell>
          <cell r="C1968" t="str">
            <v>QGL</v>
          </cell>
          <cell r="D1968">
            <v>34830</v>
          </cell>
        </row>
        <row r="1969">
          <cell r="A1969">
            <v>1969</v>
          </cell>
          <cell r="B1969" t="str">
            <v>BASE ANTICOR.EPOXY ROJA</v>
          </cell>
          <cell r="C1969" t="str">
            <v>GL</v>
          </cell>
          <cell r="D1969">
            <v>25520</v>
          </cell>
        </row>
        <row r="1970">
          <cell r="A1970">
            <v>1970</v>
          </cell>
          <cell r="B1970" t="str">
            <v>AROFLEX BLANCO</v>
          </cell>
          <cell r="C1970" t="str">
            <v>QGL</v>
          </cell>
          <cell r="D1970">
            <v>44820</v>
          </cell>
        </row>
        <row r="1971">
          <cell r="A1971">
            <v>1971</v>
          </cell>
          <cell r="B1971" t="str">
            <v>ALT.TEMP. NEGRO OºF-500ºF</v>
          </cell>
          <cell r="C1971" t="str">
            <v>GL</v>
          </cell>
          <cell r="D1971">
            <v>22200</v>
          </cell>
        </row>
        <row r="1972">
          <cell r="A1972">
            <v>1972</v>
          </cell>
          <cell r="B1972" t="str">
            <v>ALT.TEMP.GRIS 300ºF-800ºF</v>
          </cell>
          <cell r="C1972" t="str">
            <v>GL</v>
          </cell>
          <cell r="D1972">
            <v>91950</v>
          </cell>
        </row>
        <row r="1973">
          <cell r="A1973">
            <v>1973</v>
          </cell>
          <cell r="B1973" t="str">
            <v>ALT.TEMP.ALUM.300ºF-500ºF</v>
          </cell>
          <cell r="C1973" t="str">
            <v>GL</v>
          </cell>
          <cell r="D1973">
            <v>44520</v>
          </cell>
        </row>
        <row r="1974">
          <cell r="A1974">
            <v>1974</v>
          </cell>
          <cell r="B1974" t="str">
            <v>ALT.TEMP.ALUM400ºF-1100ºF</v>
          </cell>
          <cell r="C1974" t="str">
            <v>GL</v>
          </cell>
          <cell r="D1974">
            <v>140600</v>
          </cell>
        </row>
        <row r="1975">
          <cell r="A1975">
            <v>1975</v>
          </cell>
          <cell r="B1975" t="str">
            <v>OXIDO DE HIERRO ROJO</v>
          </cell>
          <cell r="C1975" t="str">
            <v>GL</v>
          </cell>
          <cell r="D1975">
            <v>15880</v>
          </cell>
        </row>
        <row r="1976">
          <cell r="A1976">
            <v>1976</v>
          </cell>
          <cell r="B1976" t="str">
            <v>MINIO PURO NARANJA</v>
          </cell>
          <cell r="C1976" t="str">
            <v>GL</v>
          </cell>
          <cell r="D1976">
            <v>26780</v>
          </cell>
        </row>
        <row r="1977">
          <cell r="A1977">
            <v>1977</v>
          </cell>
          <cell r="B1977" t="str">
            <v>CROMATO DE ZINC AMARILLO</v>
          </cell>
          <cell r="C1977" t="str">
            <v>GL</v>
          </cell>
          <cell r="D1977">
            <v>32790</v>
          </cell>
        </row>
        <row r="1978">
          <cell r="A1978">
            <v>1978</v>
          </cell>
          <cell r="B1978" t="str">
            <v>WASH PRIMER A PINTURA</v>
          </cell>
          <cell r="C1978" t="str">
            <v>GL</v>
          </cell>
          <cell r="D1978">
            <v>8360</v>
          </cell>
        </row>
        <row r="1979">
          <cell r="A1979">
            <v>1979</v>
          </cell>
          <cell r="B1979" t="str">
            <v>WASH PRIMER B CATALIZADOR</v>
          </cell>
          <cell r="C1979" t="str">
            <v>GL</v>
          </cell>
          <cell r="D1979">
            <v>3040</v>
          </cell>
        </row>
        <row r="1980">
          <cell r="A1980">
            <v>1980</v>
          </cell>
          <cell r="B1980" t="str">
            <v>ASFALTICA NEGRA</v>
          </cell>
          <cell r="C1980" t="str">
            <v>GL</v>
          </cell>
          <cell r="D1980">
            <v>18290</v>
          </cell>
        </row>
        <row r="1981">
          <cell r="A1981">
            <v>1981</v>
          </cell>
          <cell r="B1981" t="str">
            <v>PINTOXIDO</v>
          </cell>
          <cell r="C1981" t="str">
            <v>GL</v>
          </cell>
          <cell r="D1981">
            <v>40430</v>
          </cell>
        </row>
        <row r="1982">
          <cell r="A1982">
            <v>1982</v>
          </cell>
          <cell r="B1982" t="str">
            <v>ALUMINIO LIQ.BRILLANTE</v>
          </cell>
          <cell r="C1982" t="str">
            <v>GL</v>
          </cell>
          <cell r="D1982">
            <v>30680</v>
          </cell>
        </row>
        <row r="1983">
          <cell r="A1983">
            <v>1983</v>
          </cell>
          <cell r="B1983" t="str">
            <v>ALUMINIO BITUMINOSO</v>
          </cell>
          <cell r="C1983" t="str">
            <v>GL</v>
          </cell>
          <cell r="D1983">
            <v>30420</v>
          </cell>
        </row>
        <row r="1984">
          <cell r="A1984">
            <v>1984</v>
          </cell>
          <cell r="B1984" t="str">
            <v>BARNIZ SINT. BRILLANTE</v>
          </cell>
          <cell r="C1984" t="str">
            <v>GL</v>
          </cell>
          <cell r="D1984">
            <v>12860</v>
          </cell>
        </row>
        <row r="1985">
          <cell r="A1985">
            <v>1985</v>
          </cell>
          <cell r="B1985" t="str">
            <v>REV. INST.  &gt;10KV NO RES.</v>
          </cell>
          <cell r="C1985" t="str">
            <v>UN</v>
          </cell>
          <cell r="D1985">
            <v>21480</v>
          </cell>
        </row>
        <row r="1986">
          <cell r="A1986">
            <v>1986</v>
          </cell>
          <cell r="B1986" t="str">
            <v>BARNIZ EXTRA MATE</v>
          </cell>
          <cell r="C1986" t="str">
            <v>GL</v>
          </cell>
          <cell r="D1986">
            <v>18330</v>
          </cell>
        </row>
        <row r="1987">
          <cell r="A1987">
            <v>1987</v>
          </cell>
          <cell r="B1987" t="str">
            <v>BARNIZ VILTRIFLEX</v>
          </cell>
          <cell r="C1987" t="str">
            <v>GL</v>
          </cell>
          <cell r="D1987">
            <v>41480</v>
          </cell>
        </row>
        <row r="1988">
          <cell r="A1988">
            <v>1988</v>
          </cell>
          <cell r="B1988" t="str">
            <v>CATALIZADOR P/VITRIFLEX</v>
          </cell>
          <cell r="C1988" t="str">
            <v>GL</v>
          </cell>
          <cell r="D1988">
            <v>54830</v>
          </cell>
        </row>
        <row r="1989">
          <cell r="A1989">
            <v>1989</v>
          </cell>
          <cell r="B1989" t="str">
            <v>BARNIZ HORNEABLE BRILLANT</v>
          </cell>
          <cell r="C1989" t="str">
            <v>GL</v>
          </cell>
          <cell r="D1989">
            <v>34110</v>
          </cell>
        </row>
        <row r="1990">
          <cell r="A1990">
            <v>1990</v>
          </cell>
          <cell r="B1990" t="str">
            <v>DIELECTRICO TRANSPARENTE</v>
          </cell>
          <cell r="C1990" t="str">
            <v>GL</v>
          </cell>
          <cell r="D1990">
            <v>52270</v>
          </cell>
        </row>
        <row r="1991">
          <cell r="A1991">
            <v>1991</v>
          </cell>
          <cell r="B1991" t="str">
            <v>SELLADOR LIJABLE</v>
          </cell>
          <cell r="C1991" t="str">
            <v>GL</v>
          </cell>
          <cell r="D1991">
            <v>18940</v>
          </cell>
        </row>
        <row r="1992">
          <cell r="A1992">
            <v>1992</v>
          </cell>
          <cell r="B1992" t="str">
            <v>SELLADOR ALTOS SOLIDOS</v>
          </cell>
          <cell r="C1992" t="str">
            <v>GL</v>
          </cell>
          <cell r="D1992">
            <v>21560</v>
          </cell>
        </row>
        <row r="1993">
          <cell r="A1993">
            <v>1993</v>
          </cell>
          <cell r="B1993" t="str">
            <v>PINTULACA BRILLANTE</v>
          </cell>
          <cell r="C1993" t="str">
            <v>GL</v>
          </cell>
          <cell r="D1993">
            <v>20090</v>
          </cell>
        </row>
        <row r="1994">
          <cell r="A1994">
            <v>1994</v>
          </cell>
          <cell r="B1994" t="str">
            <v>PINTULACA MATE</v>
          </cell>
          <cell r="C1994" t="str">
            <v>GL</v>
          </cell>
          <cell r="D1994">
            <v>21060</v>
          </cell>
        </row>
        <row r="1995">
          <cell r="A1995">
            <v>1995</v>
          </cell>
          <cell r="B1995" t="str">
            <v>ULTRALAC MATE</v>
          </cell>
          <cell r="C1995" t="str">
            <v>GL</v>
          </cell>
          <cell r="D1995">
            <v>15240</v>
          </cell>
        </row>
        <row r="1996">
          <cell r="A1996">
            <v>1996</v>
          </cell>
          <cell r="B1996" t="str">
            <v>CONTADORES MONOFASICO</v>
          </cell>
          <cell r="C1996" t="str">
            <v>UN</v>
          </cell>
          <cell r="D1996">
            <v>14320</v>
          </cell>
        </row>
        <row r="1997">
          <cell r="A1997">
            <v>1997</v>
          </cell>
          <cell r="B1997" t="str">
            <v>BASE BLANCA ULTRALAC</v>
          </cell>
          <cell r="C1997" t="str">
            <v>GL</v>
          </cell>
          <cell r="D1997">
            <v>16820</v>
          </cell>
        </row>
        <row r="1998">
          <cell r="A1998">
            <v>1998</v>
          </cell>
          <cell r="B1998" t="str">
            <v>PINTULACA BLANCA</v>
          </cell>
          <cell r="C1998" t="str">
            <v>GL</v>
          </cell>
          <cell r="D1998">
            <v>27580</v>
          </cell>
        </row>
        <row r="1999">
          <cell r="A1999">
            <v>1999</v>
          </cell>
          <cell r="B1999" t="str">
            <v>CONTADORES BIFASICO</v>
          </cell>
          <cell r="C1999" t="str">
            <v>UN</v>
          </cell>
          <cell r="D1999">
            <v>14320</v>
          </cell>
        </row>
        <row r="2000">
          <cell r="A2000">
            <v>2000</v>
          </cell>
          <cell r="B2000" t="str">
            <v>TAPAPOROS NOGAL</v>
          </cell>
          <cell r="C2000" t="str">
            <v>GL</v>
          </cell>
          <cell r="D2000">
            <v>15690</v>
          </cell>
        </row>
        <row r="2001">
          <cell r="A2001">
            <v>2001</v>
          </cell>
          <cell r="B2001" t="str">
            <v>MASILLA EXTRARAPIDA GRIS</v>
          </cell>
          <cell r="C2001" t="str">
            <v>GL</v>
          </cell>
          <cell r="D2001">
            <v>23740</v>
          </cell>
        </row>
        <row r="2002">
          <cell r="A2002">
            <v>2002</v>
          </cell>
          <cell r="B2002" t="str">
            <v>MASILLA GRIS CONCENTRADA</v>
          </cell>
          <cell r="C2002" t="str">
            <v>GL</v>
          </cell>
          <cell r="D2002">
            <v>21740</v>
          </cell>
        </row>
        <row r="2003">
          <cell r="A2003">
            <v>2003</v>
          </cell>
          <cell r="B2003" t="str">
            <v>PASTA PULIDORA BLANCA</v>
          </cell>
          <cell r="C2003" t="str">
            <v>GL</v>
          </cell>
          <cell r="D2003">
            <v>17570</v>
          </cell>
        </row>
        <row r="2004">
          <cell r="A2004">
            <v>2004</v>
          </cell>
          <cell r="B2004" t="str">
            <v>PERMEX LISO</v>
          </cell>
          <cell r="C2004" t="str">
            <v>GL</v>
          </cell>
          <cell r="D2004">
            <v>13600</v>
          </cell>
        </row>
        <row r="2005">
          <cell r="A2005">
            <v>2005</v>
          </cell>
          <cell r="B2005" t="str">
            <v>PERMEX CORRUGADO</v>
          </cell>
          <cell r="C2005" t="str">
            <v>GL</v>
          </cell>
          <cell r="D2005">
            <v>14790</v>
          </cell>
        </row>
        <row r="2006">
          <cell r="A2006">
            <v>2006</v>
          </cell>
          <cell r="B2006" t="str">
            <v>DISOLVENTE THINNER</v>
          </cell>
          <cell r="C2006" t="str">
            <v>GL</v>
          </cell>
          <cell r="D2006">
            <v>9117</v>
          </cell>
        </row>
        <row r="2007">
          <cell r="A2007">
            <v>2007</v>
          </cell>
          <cell r="B2007" t="str">
            <v>AYUDANTE ALB. -HORA</v>
          </cell>
          <cell r="C2007" t="str">
            <v>HH</v>
          </cell>
          <cell r="D2007">
            <v>2000</v>
          </cell>
        </row>
        <row r="2008">
          <cell r="A2008">
            <v>2008</v>
          </cell>
          <cell r="B2008" t="str">
            <v>OFICIAL ALB .-HORA</v>
          </cell>
          <cell r="C2008" t="str">
            <v>HH</v>
          </cell>
          <cell r="D2008">
            <v>3200</v>
          </cell>
        </row>
        <row r="2009">
          <cell r="A2009">
            <v>2009</v>
          </cell>
          <cell r="B2009" t="str">
            <v>ENTREPISO PAL.   40x70x20</v>
          </cell>
          <cell r="C2009" t="str">
            <v>UN</v>
          </cell>
          <cell r="D2009">
            <v>1290</v>
          </cell>
        </row>
        <row r="2010">
          <cell r="A2010">
            <v>2010</v>
          </cell>
          <cell r="B2010" t="str">
            <v>CONTADORES TRIFASICO</v>
          </cell>
          <cell r="C2010" t="str">
            <v>UN</v>
          </cell>
          <cell r="D2010">
            <v>14320</v>
          </cell>
        </row>
        <row r="2011">
          <cell r="A2011">
            <v>2011</v>
          </cell>
          <cell r="B2011" t="str">
            <v>REV. TRANSFORM. 5-15  KVA</v>
          </cell>
          <cell r="C2011" t="str">
            <v>UN</v>
          </cell>
          <cell r="D2011">
            <v>14320</v>
          </cell>
        </row>
        <row r="2012">
          <cell r="A2012">
            <v>2012</v>
          </cell>
          <cell r="B2012" t="str">
            <v>REV. TRANSFORM.25-45  KVA</v>
          </cell>
          <cell r="C2012" t="str">
            <v>UN</v>
          </cell>
          <cell r="D2012">
            <v>21480</v>
          </cell>
        </row>
        <row r="2013">
          <cell r="A2013">
            <v>2013</v>
          </cell>
          <cell r="B2013" t="str">
            <v>RESIDENTE-SUELDO</v>
          </cell>
          <cell r="C2013" t="str">
            <v>MS</v>
          </cell>
          <cell r="D2013">
            <v>1032030</v>
          </cell>
        </row>
        <row r="2014">
          <cell r="A2014">
            <v>2014</v>
          </cell>
          <cell r="B2014" t="str">
            <v>MAESTRO GENERAL-SUELDO</v>
          </cell>
          <cell r="C2014" t="str">
            <v>MS</v>
          </cell>
          <cell r="D2014">
            <v>713821</v>
          </cell>
        </row>
        <row r="2015">
          <cell r="A2015">
            <v>2015</v>
          </cell>
          <cell r="B2015" t="str">
            <v>CONTRAMAESTRO-SUELDO</v>
          </cell>
          <cell r="C2015" t="str">
            <v>MS</v>
          </cell>
          <cell r="D2015">
            <v>550416</v>
          </cell>
        </row>
        <row r="2016">
          <cell r="A2016">
            <v>2016</v>
          </cell>
          <cell r="B2016" t="str">
            <v>ALMACENISTA-SUELDO</v>
          </cell>
          <cell r="C2016" t="str">
            <v>MS</v>
          </cell>
          <cell r="D2016">
            <v>430012</v>
          </cell>
        </row>
        <row r="2017">
          <cell r="A2017">
            <v>2017</v>
          </cell>
          <cell r="B2017" t="str">
            <v>CELADOR-SUELDO</v>
          </cell>
          <cell r="C2017" t="str">
            <v>MS</v>
          </cell>
          <cell r="D2017">
            <v>344010</v>
          </cell>
        </row>
        <row r="2018">
          <cell r="A2018">
            <v>2018</v>
          </cell>
          <cell r="B2018" t="str">
            <v>OFICIAL ALB.-SUELDO</v>
          </cell>
          <cell r="C2018" t="str">
            <v>DD</v>
          </cell>
          <cell r="D2018">
            <v>20000</v>
          </cell>
        </row>
        <row r="2019">
          <cell r="A2019">
            <v>2019</v>
          </cell>
          <cell r="B2019" t="str">
            <v>AYUDANTE ALB.</v>
          </cell>
          <cell r="C2019" t="str">
            <v>DD</v>
          </cell>
          <cell r="D2019">
            <v>10000</v>
          </cell>
        </row>
        <row r="2020">
          <cell r="A2020">
            <v>2020</v>
          </cell>
          <cell r="B2020" t="str">
            <v>RESIDENTE CON PREST.</v>
          </cell>
          <cell r="C2020" t="str">
            <v>MS</v>
          </cell>
          <cell r="D2020">
            <v>1610380</v>
          </cell>
        </row>
        <row r="2021">
          <cell r="A2021">
            <v>2021</v>
          </cell>
          <cell r="B2021" t="str">
            <v>MAESTRO GENERAL CON PREST</v>
          </cell>
          <cell r="C2021" t="str">
            <v>MS</v>
          </cell>
          <cell r="D2021">
            <v>1113846</v>
          </cell>
        </row>
        <row r="2022">
          <cell r="A2022">
            <v>2022</v>
          </cell>
          <cell r="B2022" t="str">
            <v>CONTRAMAESTRO CON PREST.</v>
          </cell>
          <cell r="C2022" t="str">
            <v>MS</v>
          </cell>
          <cell r="D2022">
            <v>860025</v>
          </cell>
        </row>
        <row r="2023">
          <cell r="A2023">
            <v>2023</v>
          </cell>
          <cell r="B2023" t="str">
            <v>OFICIAL ALB.-</v>
          </cell>
          <cell r="C2023" t="str">
            <v>MS</v>
          </cell>
          <cell r="D2023">
            <v>619232</v>
          </cell>
        </row>
        <row r="2024">
          <cell r="A2024">
            <v>2024</v>
          </cell>
          <cell r="B2024" t="str">
            <v>AYUDANTE ALB. 2-CON PREST</v>
          </cell>
          <cell r="C2024" t="str">
            <v>MS</v>
          </cell>
          <cell r="D2024">
            <v>429273</v>
          </cell>
        </row>
        <row r="2025">
          <cell r="A2025">
            <v>2025</v>
          </cell>
          <cell r="B2025" t="str">
            <v>ALMACENISTA CON PREST.</v>
          </cell>
          <cell r="C2025" t="str">
            <v>MS</v>
          </cell>
          <cell r="D2025">
            <v>672625</v>
          </cell>
        </row>
        <row r="2026">
          <cell r="A2026">
            <v>2026</v>
          </cell>
          <cell r="B2026" t="str">
            <v>CELADOR CON PREST.</v>
          </cell>
          <cell r="C2026" t="str">
            <v>MS</v>
          </cell>
          <cell r="D2026">
            <v>562938</v>
          </cell>
        </row>
        <row r="2027">
          <cell r="A2027">
            <v>2027</v>
          </cell>
          <cell r="B2027" t="str">
            <v>ENTREPISO PAL.   25x80x20</v>
          </cell>
          <cell r="C2027" t="str">
            <v>UN</v>
          </cell>
          <cell r="D2027">
            <v>1180</v>
          </cell>
        </row>
        <row r="2028">
          <cell r="A2028">
            <v>2028</v>
          </cell>
          <cell r="B2028" t="str">
            <v>ENTREPISO PAL.   30x80x20</v>
          </cell>
          <cell r="C2028" t="str">
            <v>UN</v>
          </cell>
          <cell r="D2028">
            <v>1300</v>
          </cell>
        </row>
        <row r="2029">
          <cell r="A2029">
            <v>2029</v>
          </cell>
          <cell r="B2029" t="str">
            <v>CONTADOR MONOFASICO</v>
          </cell>
          <cell r="C2029" t="str">
            <v>UN</v>
          </cell>
          <cell r="D2029">
            <v>3203</v>
          </cell>
        </row>
        <row r="2030">
          <cell r="A2030">
            <v>2030</v>
          </cell>
          <cell r="B2030" t="str">
            <v>CONTADOR TRIFASICO</v>
          </cell>
          <cell r="C2030" t="str">
            <v>UN</v>
          </cell>
          <cell r="D2030">
            <v>12824</v>
          </cell>
        </row>
        <row r="2031">
          <cell r="A2031">
            <v>2031</v>
          </cell>
          <cell r="B2031" t="str">
            <v>GEOMEMBRANA POLY-FLEX  20</v>
          </cell>
          <cell r="C2031" t="str">
            <v>M2</v>
          </cell>
          <cell r="D2031">
            <v>2552</v>
          </cell>
        </row>
        <row r="2032">
          <cell r="A2032">
            <v>2032</v>
          </cell>
          <cell r="B2032" t="str">
            <v>ENTREPISO PAL.   35x80x20</v>
          </cell>
          <cell r="C2032" t="str">
            <v>UN</v>
          </cell>
          <cell r="D2032">
            <v>1330</v>
          </cell>
        </row>
        <row r="2033">
          <cell r="A2033">
            <v>2033</v>
          </cell>
          <cell r="B2033" t="str">
            <v>ENTREP.PRENSVIBR.30X60X20</v>
          </cell>
          <cell r="C2033" t="str">
            <v>UN</v>
          </cell>
          <cell r="D2033">
            <v>1000</v>
          </cell>
        </row>
        <row r="2034">
          <cell r="A2034">
            <v>2034</v>
          </cell>
          <cell r="B2034" t="str">
            <v>GEOMEMBRANA PERMAFLEX</v>
          </cell>
          <cell r="C2034" t="str">
            <v>M2</v>
          </cell>
          <cell r="D2034">
            <v>2644</v>
          </cell>
        </row>
        <row r="2035">
          <cell r="A2035">
            <v>2035</v>
          </cell>
          <cell r="B2035" t="str">
            <v>GEOMEMBRANA PERMAFLEX  01</v>
          </cell>
          <cell r="C2035" t="str">
            <v>M2</v>
          </cell>
          <cell r="D2035">
            <v>3967</v>
          </cell>
        </row>
        <row r="2036">
          <cell r="A2036">
            <v>2036</v>
          </cell>
          <cell r="B2036" t="str">
            <v>GEOMEMBRANA PERMAFLEX  02</v>
          </cell>
          <cell r="C2036" t="str">
            <v>M2</v>
          </cell>
          <cell r="D2036">
            <v>3422</v>
          </cell>
        </row>
        <row r="2037">
          <cell r="A2037">
            <v>2037</v>
          </cell>
          <cell r="B2037" t="str">
            <v>REV. TRANSFORM.50-125 KVA</v>
          </cell>
          <cell r="C2037" t="str">
            <v>UN</v>
          </cell>
          <cell r="D2037">
            <v>35798</v>
          </cell>
        </row>
        <row r="2038">
          <cell r="A2038">
            <v>2038</v>
          </cell>
          <cell r="B2038" t="str">
            <v>REV. TRANSFOR.150-225 KVA</v>
          </cell>
          <cell r="C2038" t="str">
            <v>UN</v>
          </cell>
          <cell r="D2038">
            <v>50116</v>
          </cell>
        </row>
        <row r="2039">
          <cell r="A2039">
            <v>2039</v>
          </cell>
          <cell r="B2039" t="str">
            <v>GEOMEMBRANA PERMAFLEX  03</v>
          </cell>
          <cell r="C2039" t="str">
            <v>M2</v>
          </cell>
          <cell r="D2039">
            <v>5133</v>
          </cell>
        </row>
        <row r="2040">
          <cell r="A2040">
            <v>2040</v>
          </cell>
          <cell r="B2040" t="str">
            <v>ENTREP.PRENSVIBR.35X60X20</v>
          </cell>
          <cell r="C2040" t="str">
            <v>UN</v>
          </cell>
          <cell r="D2040">
            <v>1078</v>
          </cell>
        </row>
        <row r="2041">
          <cell r="A2041">
            <v>2041</v>
          </cell>
          <cell r="B2041" t="str">
            <v>GEOMEMBRANA PERMAFLEX  04</v>
          </cell>
          <cell r="C2041" t="str">
            <v>M2</v>
          </cell>
          <cell r="D2041">
            <v>5916</v>
          </cell>
        </row>
        <row r="2042">
          <cell r="A2042">
            <v>2042</v>
          </cell>
          <cell r="B2042" t="str">
            <v>ENTREP.PRENSVIBR.40X60X20</v>
          </cell>
          <cell r="C2042" t="str">
            <v>UN</v>
          </cell>
          <cell r="D2042">
            <v>1175</v>
          </cell>
        </row>
        <row r="2043">
          <cell r="A2043">
            <v>2043</v>
          </cell>
          <cell r="B2043" t="str">
            <v>MANGUERA JARDIN       1/2</v>
          </cell>
          <cell r="C2043" t="str">
            <v>ML</v>
          </cell>
          <cell r="D2043">
            <v>705</v>
          </cell>
        </row>
        <row r="2044">
          <cell r="A2044">
            <v>2044</v>
          </cell>
          <cell r="B2044" t="str">
            <v>CLAVO LISO             1"</v>
          </cell>
          <cell r="C2044" t="str">
            <v>LB</v>
          </cell>
          <cell r="D2044">
            <v>2780</v>
          </cell>
        </row>
        <row r="2045">
          <cell r="A2045">
            <v>2045</v>
          </cell>
          <cell r="B2045" t="str">
            <v>CLAVO LISO         1 1/2"</v>
          </cell>
          <cell r="C2045" t="str">
            <v>LB</v>
          </cell>
          <cell r="D2045">
            <v>2780</v>
          </cell>
        </row>
        <row r="2046">
          <cell r="A2046">
            <v>2046</v>
          </cell>
          <cell r="B2046" t="str">
            <v>CLAVO ESTRIADO         1"</v>
          </cell>
          <cell r="C2046" t="str">
            <v>LB</v>
          </cell>
          <cell r="D2046">
            <v>2900</v>
          </cell>
        </row>
        <row r="2047">
          <cell r="A2047">
            <v>2047</v>
          </cell>
          <cell r="B2047" t="str">
            <v>PIRLAN EN BRONCE</v>
          </cell>
          <cell r="C2047" t="str">
            <v>ML</v>
          </cell>
          <cell r="D2047">
            <v>4254</v>
          </cell>
        </row>
        <row r="2048">
          <cell r="A2048">
            <v>2048</v>
          </cell>
          <cell r="B2048" t="str">
            <v>REV. TRANSFOR.250-400 KVA</v>
          </cell>
          <cell r="C2048" t="str">
            <v>UN</v>
          </cell>
          <cell r="D2048">
            <v>71000</v>
          </cell>
        </row>
        <row r="2049">
          <cell r="A2049">
            <v>2049</v>
          </cell>
          <cell r="B2049" t="str">
            <v>REV. TRANSFOR.500-MFS KVA</v>
          </cell>
          <cell r="C2049" t="str">
            <v>UN</v>
          </cell>
          <cell r="D2049">
            <v>143193</v>
          </cell>
        </row>
        <row r="2050">
          <cell r="A2050">
            <v>2050</v>
          </cell>
          <cell r="B2050" t="str">
            <v>VINISOL TRAFICO 2mm</v>
          </cell>
          <cell r="C2050" t="str">
            <v>M2</v>
          </cell>
          <cell r="D2050">
            <v>10450</v>
          </cell>
        </row>
        <row r="2051">
          <cell r="A2051">
            <v>2051</v>
          </cell>
          <cell r="B2051" t="str">
            <v>DILATACION EN BRONCE PC13</v>
          </cell>
          <cell r="C2051" t="str">
            <v>ML</v>
          </cell>
          <cell r="D2051">
            <v>4060</v>
          </cell>
        </row>
        <row r="2052">
          <cell r="A2052">
            <v>2052</v>
          </cell>
          <cell r="B2052" t="str">
            <v>BALD.PISO JONICO  15x22.5</v>
          </cell>
          <cell r="C2052" t="str">
            <v>M2</v>
          </cell>
          <cell r="D2052">
            <v>8352</v>
          </cell>
        </row>
        <row r="2053">
          <cell r="A2053">
            <v>2053</v>
          </cell>
          <cell r="B2053" t="str">
            <v>CLOSET INGLES  METAL</v>
          </cell>
          <cell r="C2053" t="str">
            <v>M2</v>
          </cell>
          <cell r="D2053">
            <v>89283</v>
          </cell>
        </row>
        <row r="2054">
          <cell r="A2054">
            <v>2054</v>
          </cell>
          <cell r="B2054" t="str">
            <v>VINISOL TRAFICO 3mm</v>
          </cell>
          <cell r="C2054" t="str">
            <v>M2</v>
          </cell>
          <cell r="D2054">
            <v>14110</v>
          </cell>
        </row>
        <row r="2055">
          <cell r="A2055">
            <v>2055</v>
          </cell>
          <cell r="B2055" t="str">
            <v>RECONEXION NO RES. &lt;=10KV</v>
          </cell>
          <cell r="C2055" t="str">
            <v>UN</v>
          </cell>
          <cell r="D2055">
            <v>7161</v>
          </cell>
        </row>
        <row r="2056">
          <cell r="A2056">
            <v>2056</v>
          </cell>
          <cell r="B2056" t="str">
            <v>RECONEXION NO RES. &gt; 10KV</v>
          </cell>
          <cell r="C2056" t="str">
            <v>UN</v>
          </cell>
          <cell r="D2056">
            <v>21480</v>
          </cell>
        </row>
        <row r="2057">
          <cell r="A2057">
            <v>2057</v>
          </cell>
          <cell r="B2057" t="str">
            <v>LISTON PISO ORDINARIO</v>
          </cell>
          <cell r="C2057" t="str">
            <v>M2</v>
          </cell>
          <cell r="D2057">
            <v>5320</v>
          </cell>
        </row>
        <row r="2058">
          <cell r="A2058">
            <v>2058</v>
          </cell>
          <cell r="B2058" t="str">
            <v>LISTON PISO AMARILLO</v>
          </cell>
          <cell r="C2058" t="str">
            <v>M2</v>
          </cell>
          <cell r="D2058">
            <v>8860</v>
          </cell>
        </row>
        <row r="2059">
          <cell r="A2059">
            <v>2059</v>
          </cell>
          <cell r="B2059" t="str">
            <v>C.RASO CARRIL OCULTO</v>
          </cell>
          <cell r="C2059" t="str">
            <v>M2</v>
          </cell>
          <cell r="D2059">
            <v>49500</v>
          </cell>
        </row>
        <row r="2060">
          <cell r="A2060">
            <v>2060</v>
          </cell>
          <cell r="B2060" t="str">
            <v>C.RASO CARRIL VISTO</v>
          </cell>
          <cell r="C2060" t="str">
            <v>M2</v>
          </cell>
          <cell r="D2060">
            <v>29500</v>
          </cell>
        </row>
        <row r="2061">
          <cell r="A2061">
            <v>2061</v>
          </cell>
          <cell r="B2061" t="str">
            <v>C.RASO CARRIL SEMI OCULTO</v>
          </cell>
          <cell r="C2061" t="str">
            <v>M2</v>
          </cell>
          <cell r="D2061">
            <v>33500</v>
          </cell>
        </row>
        <row r="2062">
          <cell r="A2062">
            <v>2062</v>
          </cell>
          <cell r="B2062" t="str">
            <v>SOLDADURA SP-13      1/8"</v>
          </cell>
          <cell r="C2062" t="str">
            <v>KL</v>
          </cell>
          <cell r="D2062">
            <v>2200</v>
          </cell>
        </row>
        <row r="2063">
          <cell r="A2063">
            <v>2063</v>
          </cell>
          <cell r="B2063" t="str">
            <v>CLOSET VENECIA METAL</v>
          </cell>
          <cell r="C2063" t="str">
            <v>M2</v>
          </cell>
          <cell r="D2063">
            <v>97141</v>
          </cell>
        </row>
        <row r="2064">
          <cell r="A2064">
            <v>2064</v>
          </cell>
          <cell r="B2064" t="str">
            <v>MOLDURA 1 AL 6</v>
          </cell>
          <cell r="C2064" t="str">
            <v>M2</v>
          </cell>
          <cell r="D2064">
            <v>5590</v>
          </cell>
        </row>
        <row r="2065">
          <cell r="A2065">
            <v>2065</v>
          </cell>
          <cell r="B2065" t="str">
            <v>CORNISA  16 (CORTINERO)</v>
          </cell>
          <cell r="C2065" t="str">
            <v>M2</v>
          </cell>
          <cell r="D2065">
            <v>10400</v>
          </cell>
        </row>
        <row r="2066">
          <cell r="A2066">
            <v>2066</v>
          </cell>
          <cell r="B2066" t="str">
            <v>CORNISA DE LUZ 3-8</v>
          </cell>
          <cell r="C2066" t="str">
            <v>M2</v>
          </cell>
          <cell r="D2066">
            <v>10400</v>
          </cell>
        </row>
        <row r="2067">
          <cell r="A2067">
            <v>2067</v>
          </cell>
          <cell r="B2067" t="str">
            <v>BAQUETONES</v>
          </cell>
          <cell r="C2067" t="str">
            <v>M2</v>
          </cell>
          <cell r="D2067">
            <v>6340</v>
          </cell>
        </row>
        <row r="2068">
          <cell r="A2068">
            <v>2068</v>
          </cell>
          <cell r="B2068" t="str">
            <v>CORNISA 1-15</v>
          </cell>
          <cell r="C2068" t="str">
            <v>M2</v>
          </cell>
          <cell r="D2068">
            <v>10400</v>
          </cell>
        </row>
        <row r="2069">
          <cell r="A2069">
            <v>2069</v>
          </cell>
          <cell r="B2069" t="str">
            <v>ANGULARES 2-4-5-9</v>
          </cell>
          <cell r="C2069" t="str">
            <v>M2</v>
          </cell>
          <cell r="D2069">
            <v>5675</v>
          </cell>
        </row>
        <row r="2070">
          <cell r="A2070">
            <v>2070</v>
          </cell>
          <cell r="B2070" t="str">
            <v>FRISO 1-10</v>
          </cell>
          <cell r="C2070" t="str">
            <v>M2</v>
          </cell>
          <cell r="D2070">
            <v>10400</v>
          </cell>
        </row>
        <row r="2071">
          <cell r="A2071">
            <v>2071</v>
          </cell>
          <cell r="B2071" t="str">
            <v>AROS # 1</v>
          </cell>
          <cell r="C2071" t="str">
            <v>M2</v>
          </cell>
          <cell r="D2071">
            <v>8500</v>
          </cell>
        </row>
        <row r="2072">
          <cell r="A2072">
            <v>2072</v>
          </cell>
          <cell r="B2072" t="str">
            <v>APLIQUE DE LUZ</v>
          </cell>
          <cell r="C2072" t="str">
            <v>M2</v>
          </cell>
          <cell r="D2072">
            <v>22500</v>
          </cell>
        </row>
        <row r="2073">
          <cell r="A2073">
            <v>2073</v>
          </cell>
          <cell r="B2073" t="str">
            <v>AROS # 2-3</v>
          </cell>
          <cell r="C2073" t="str">
            <v>M2</v>
          </cell>
          <cell r="D2073">
            <v>8500</v>
          </cell>
        </row>
        <row r="2074">
          <cell r="A2074">
            <v>2074</v>
          </cell>
          <cell r="B2074" t="str">
            <v>C.RASO ACE.CELL-MOD  5x5</v>
          </cell>
          <cell r="C2074" t="str">
            <v>M2</v>
          </cell>
          <cell r="D2074">
            <v>120640</v>
          </cell>
        </row>
        <row r="2075">
          <cell r="A2075">
            <v>2075</v>
          </cell>
          <cell r="B2075" t="str">
            <v>C.RASO ACE.CELL MOD 10x10</v>
          </cell>
          <cell r="C2075" t="str">
            <v>M2</v>
          </cell>
          <cell r="D2075">
            <v>63568</v>
          </cell>
        </row>
        <row r="2076">
          <cell r="A2076">
            <v>2076</v>
          </cell>
          <cell r="B2076" t="str">
            <v>C.RASO ACE.CELL MOD 15x15</v>
          </cell>
          <cell r="C2076" t="str">
            <v>M2</v>
          </cell>
          <cell r="D2076">
            <v>43616</v>
          </cell>
        </row>
        <row r="2077">
          <cell r="A2077">
            <v>2077</v>
          </cell>
          <cell r="B2077" t="str">
            <v>C.RASO ACE.CELL MOD 20x20</v>
          </cell>
          <cell r="C2077" t="str">
            <v>M2</v>
          </cell>
          <cell r="D2077">
            <v>34336</v>
          </cell>
        </row>
        <row r="2078">
          <cell r="A2078">
            <v>2078</v>
          </cell>
          <cell r="B2078" t="str">
            <v>C.RASO AL.CELL MOD  5x5</v>
          </cell>
          <cell r="C2078" t="str">
            <v>M2</v>
          </cell>
          <cell r="D2078">
            <v>219240</v>
          </cell>
        </row>
        <row r="2079">
          <cell r="A2079">
            <v>2079</v>
          </cell>
          <cell r="B2079" t="str">
            <v>C.RASO AL.CELL MOD 10x10</v>
          </cell>
          <cell r="C2079" t="str">
            <v>M2</v>
          </cell>
          <cell r="D2079">
            <v>112868</v>
          </cell>
        </row>
        <row r="2080">
          <cell r="A2080">
            <v>2080</v>
          </cell>
          <cell r="B2080" t="str">
            <v>C.RASO AL.CELL MOD 15x15</v>
          </cell>
          <cell r="C2080" t="str">
            <v>M2</v>
          </cell>
          <cell r="D2080">
            <v>76096</v>
          </cell>
        </row>
        <row r="2081">
          <cell r="A2081">
            <v>2081</v>
          </cell>
          <cell r="B2081" t="str">
            <v>C.RASO AL.CELL MOD 20x20</v>
          </cell>
          <cell r="C2081" t="str">
            <v>M2</v>
          </cell>
          <cell r="D2081">
            <v>59856</v>
          </cell>
        </row>
        <row r="2082">
          <cell r="A2082">
            <v>2082</v>
          </cell>
          <cell r="B2082" t="str">
            <v>SOLDADURA SP-13     3/32"</v>
          </cell>
          <cell r="C2082" t="str">
            <v>KL</v>
          </cell>
          <cell r="D2082">
            <v>4601</v>
          </cell>
        </row>
        <row r="2083">
          <cell r="A2083">
            <v>2083</v>
          </cell>
          <cell r="B2083" t="str">
            <v>C.RASO ACE DECOR.  84R</v>
          </cell>
          <cell r="C2083" t="str">
            <v>M2</v>
          </cell>
          <cell r="D2083">
            <v>51620</v>
          </cell>
        </row>
        <row r="2084">
          <cell r="A2084">
            <v>2084</v>
          </cell>
          <cell r="B2084" t="str">
            <v>C.RASO ACE DECOR.  84R 01</v>
          </cell>
          <cell r="C2084" t="str">
            <v>M2</v>
          </cell>
          <cell r="D2084">
            <v>103240</v>
          </cell>
        </row>
        <row r="2085">
          <cell r="A2085">
            <v>2085</v>
          </cell>
          <cell r="B2085" t="str">
            <v>C.RASO ACE DECOR. 130B</v>
          </cell>
          <cell r="C2085" t="str">
            <v>M2</v>
          </cell>
          <cell r="D2085">
            <v>57768</v>
          </cell>
        </row>
        <row r="2086">
          <cell r="A2086">
            <v>2086</v>
          </cell>
          <cell r="B2086" t="str">
            <v>RECONEXION RESID. E-1</v>
          </cell>
          <cell r="C2086" t="str">
            <v>UN</v>
          </cell>
          <cell r="D2086">
            <v>1429</v>
          </cell>
        </row>
        <row r="2087">
          <cell r="A2087">
            <v>2087</v>
          </cell>
          <cell r="B2087" t="str">
            <v>C.RASO ACE ACUST.  84R</v>
          </cell>
          <cell r="C2087" t="str">
            <v>M2</v>
          </cell>
          <cell r="D2087">
            <v>58580</v>
          </cell>
        </row>
        <row r="2088">
          <cell r="A2088">
            <v>2088</v>
          </cell>
          <cell r="B2088" t="str">
            <v>GEOMEMBRANA POLY-FLEX  30</v>
          </cell>
          <cell r="C2088" t="str">
            <v>M2</v>
          </cell>
          <cell r="D2088">
            <v>3480</v>
          </cell>
        </row>
        <row r="2089">
          <cell r="A2089">
            <v>2089</v>
          </cell>
          <cell r="B2089" t="str">
            <v>C.RASO ACE ACUST. 130B</v>
          </cell>
          <cell r="C2089" t="str">
            <v>M2</v>
          </cell>
          <cell r="D2089">
            <v>64727</v>
          </cell>
        </row>
        <row r="2090">
          <cell r="A2090">
            <v>2090</v>
          </cell>
          <cell r="B2090" t="str">
            <v>RECONEXION RESID. E-2</v>
          </cell>
          <cell r="C2090" t="str">
            <v>UN</v>
          </cell>
          <cell r="D2090">
            <v>2148</v>
          </cell>
        </row>
        <row r="2091">
          <cell r="A2091">
            <v>2091</v>
          </cell>
          <cell r="B2091" t="str">
            <v>C.RASO ACE SELL.   84R</v>
          </cell>
          <cell r="C2091" t="str">
            <v>M2</v>
          </cell>
          <cell r="D2091">
            <v>63220</v>
          </cell>
        </row>
        <row r="2092">
          <cell r="A2092">
            <v>2092</v>
          </cell>
          <cell r="B2092" t="str">
            <v>C.RASO ACE SELL.   84R 01</v>
          </cell>
          <cell r="C2092" t="str">
            <v>M2</v>
          </cell>
          <cell r="D2092">
            <v>63220</v>
          </cell>
        </row>
        <row r="2093">
          <cell r="A2093">
            <v>2093</v>
          </cell>
          <cell r="B2093" t="str">
            <v>C.RASO ACE SELL.  130B</v>
          </cell>
          <cell r="C2093" t="str">
            <v>M2</v>
          </cell>
          <cell r="D2093">
            <v>35032</v>
          </cell>
        </row>
        <row r="2094">
          <cell r="A2094">
            <v>2094</v>
          </cell>
          <cell r="B2094" t="str">
            <v>C.RASO GALV. DECOR.  98Z</v>
          </cell>
          <cell r="C2094" t="str">
            <v>M2</v>
          </cell>
          <cell r="D2094">
            <v>34220</v>
          </cell>
        </row>
        <row r="2095">
          <cell r="A2095">
            <v>2095</v>
          </cell>
          <cell r="B2095" t="str">
            <v>C.RASO GALV. DECOR.  9801</v>
          </cell>
          <cell r="C2095" t="str">
            <v>M2</v>
          </cell>
          <cell r="D2095">
            <v>35960</v>
          </cell>
        </row>
        <row r="2096">
          <cell r="A2096">
            <v>2096</v>
          </cell>
          <cell r="B2096" t="str">
            <v>C.RASO ALUZ. DECOR.  84R</v>
          </cell>
          <cell r="C2096" t="str">
            <v>M2</v>
          </cell>
          <cell r="D2096">
            <v>40600</v>
          </cell>
        </row>
        <row r="2097">
          <cell r="A2097">
            <v>2097</v>
          </cell>
          <cell r="B2097" t="str">
            <v>C.RASO ALUZ. DECOR.  8401</v>
          </cell>
          <cell r="C2097" t="str">
            <v>M2</v>
          </cell>
          <cell r="D2097">
            <v>44080</v>
          </cell>
        </row>
        <row r="2098">
          <cell r="A2098">
            <v>2098</v>
          </cell>
          <cell r="B2098" t="str">
            <v>C.RASO ALUZ. DECOR.  30B</v>
          </cell>
          <cell r="C2098" t="str">
            <v>M2</v>
          </cell>
          <cell r="D2098">
            <v>95700</v>
          </cell>
        </row>
        <row r="2099">
          <cell r="A2099">
            <v>2099</v>
          </cell>
          <cell r="B2099" t="str">
            <v>C.RASO ALUZ. ACUST.  98Z</v>
          </cell>
          <cell r="C2099" t="str">
            <v>M2</v>
          </cell>
          <cell r="D2099">
            <v>33988</v>
          </cell>
        </row>
        <row r="2100">
          <cell r="A2100">
            <v>2100</v>
          </cell>
          <cell r="B2100" t="str">
            <v>C.RASO ALUZ. ACUST.  9801</v>
          </cell>
          <cell r="C2100" t="str">
            <v>M2</v>
          </cell>
          <cell r="D2100">
            <v>35264</v>
          </cell>
        </row>
        <row r="2101">
          <cell r="A2101">
            <v>2101</v>
          </cell>
          <cell r="B2101" t="str">
            <v>C.RASO ALUZ. ACUST.  84R</v>
          </cell>
          <cell r="C2101" t="str">
            <v>M2</v>
          </cell>
          <cell r="D2101">
            <v>47560</v>
          </cell>
        </row>
        <row r="2102">
          <cell r="A2102">
            <v>2102</v>
          </cell>
          <cell r="B2102" t="str">
            <v>C.RASO ALUZ. ACUST.  8401</v>
          </cell>
          <cell r="C2102" t="str">
            <v>M2</v>
          </cell>
          <cell r="D2102">
            <v>51040</v>
          </cell>
        </row>
        <row r="2103">
          <cell r="A2103">
            <v>2103</v>
          </cell>
          <cell r="B2103" t="str">
            <v>C.RASO ALUZ. ACUST.  30B</v>
          </cell>
          <cell r="C2103" t="str">
            <v>M2</v>
          </cell>
          <cell r="D2103">
            <v>102680</v>
          </cell>
        </row>
        <row r="2104">
          <cell r="A2104">
            <v>2104</v>
          </cell>
          <cell r="B2104" t="str">
            <v>C.RASO ALUZ. SELL.   84R</v>
          </cell>
          <cell r="C2104" t="str">
            <v>M2</v>
          </cell>
          <cell r="D2104">
            <v>44080</v>
          </cell>
        </row>
        <row r="2105">
          <cell r="A2105">
            <v>2105</v>
          </cell>
          <cell r="B2105" t="str">
            <v>C.RASO ALUZ. SELL.   30B</v>
          </cell>
          <cell r="C2105" t="str">
            <v>M2</v>
          </cell>
          <cell r="D2105">
            <v>115420</v>
          </cell>
        </row>
        <row r="2106">
          <cell r="A2106">
            <v>2106</v>
          </cell>
          <cell r="B2106" t="str">
            <v>C.RASO ALUM. DECOR.  84R</v>
          </cell>
          <cell r="C2106" t="str">
            <v>M2</v>
          </cell>
          <cell r="D2106">
            <v>51620</v>
          </cell>
        </row>
        <row r="2107">
          <cell r="A2107">
            <v>2107</v>
          </cell>
          <cell r="B2107" t="str">
            <v>C.RASO ALUM. DECOR.  8401</v>
          </cell>
          <cell r="C2107" t="str">
            <v>M2</v>
          </cell>
          <cell r="D2107">
            <v>63220</v>
          </cell>
        </row>
        <row r="2108">
          <cell r="A2108">
            <v>2108</v>
          </cell>
          <cell r="B2108" t="str">
            <v>C.RASO ALUM. DECOR.  8402</v>
          </cell>
          <cell r="C2108" t="str">
            <v>M2</v>
          </cell>
          <cell r="D2108">
            <v>70760</v>
          </cell>
        </row>
        <row r="2109">
          <cell r="A2109">
            <v>2109</v>
          </cell>
          <cell r="B2109" t="str">
            <v>C.RASO ALUM. ACUST.  84R</v>
          </cell>
          <cell r="C2109" t="str">
            <v>M2</v>
          </cell>
          <cell r="D2109">
            <v>51620</v>
          </cell>
        </row>
        <row r="2110">
          <cell r="A2110">
            <v>2110</v>
          </cell>
          <cell r="B2110" t="str">
            <v>C.RASO ALUM. ACUST.  8401</v>
          </cell>
          <cell r="C2110" t="str">
            <v>M2</v>
          </cell>
          <cell r="D2110">
            <v>70180</v>
          </cell>
        </row>
        <row r="2111">
          <cell r="A2111">
            <v>2111</v>
          </cell>
          <cell r="B2111" t="str">
            <v>C.RASO ALUM. ACUST.  8402</v>
          </cell>
          <cell r="C2111" t="str">
            <v>M2</v>
          </cell>
          <cell r="D2111">
            <v>77720</v>
          </cell>
        </row>
        <row r="2112">
          <cell r="A2112">
            <v>2112</v>
          </cell>
          <cell r="B2112" t="str">
            <v>C.RASO ALUM. SELL.   84R</v>
          </cell>
          <cell r="C2112" t="str">
            <v>M2</v>
          </cell>
          <cell r="D2112">
            <v>69252</v>
          </cell>
        </row>
        <row r="2113">
          <cell r="A2113">
            <v>2113</v>
          </cell>
          <cell r="B2113" t="str">
            <v>C.RASO ALUM. SELL.   8401</v>
          </cell>
          <cell r="C2113" t="str">
            <v>M2</v>
          </cell>
          <cell r="D2113">
            <v>80515</v>
          </cell>
        </row>
        <row r="2114">
          <cell r="A2114">
            <v>2114</v>
          </cell>
          <cell r="B2114" t="str">
            <v>C.RASO ALUM. SELL.   8402</v>
          </cell>
          <cell r="C2114" t="str">
            <v>M2</v>
          </cell>
          <cell r="D2114">
            <v>88554</v>
          </cell>
        </row>
        <row r="2115">
          <cell r="A2115">
            <v>2115</v>
          </cell>
          <cell r="B2115" t="str">
            <v>C.RASO LISTON VIROLA LISO</v>
          </cell>
          <cell r="C2115" t="str">
            <v>M2</v>
          </cell>
          <cell r="D2115">
            <v>4750</v>
          </cell>
        </row>
        <row r="2116">
          <cell r="A2116">
            <v>2116</v>
          </cell>
          <cell r="B2116" t="str">
            <v>C.RASO LISTON ROMERON</v>
          </cell>
          <cell r="C2116" t="str">
            <v>M2</v>
          </cell>
          <cell r="D2116">
            <v>14170</v>
          </cell>
        </row>
        <row r="2117">
          <cell r="A2117">
            <v>2117</v>
          </cell>
          <cell r="B2117" t="str">
            <v>RECONEXION RESID. E-3</v>
          </cell>
          <cell r="C2117" t="str">
            <v>UN</v>
          </cell>
          <cell r="D2117">
            <v>2864</v>
          </cell>
        </row>
        <row r="2118">
          <cell r="A2118">
            <v>2118</v>
          </cell>
          <cell r="B2118" t="str">
            <v>RECONEXION RESID. E-4</v>
          </cell>
          <cell r="C2118" t="str">
            <v>UN</v>
          </cell>
          <cell r="D2118">
            <v>4299</v>
          </cell>
        </row>
        <row r="2119">
          <cell r="A2119">
            <v>2119</v>
          </cell>
          <cell r="B2119" t="str">
            <v>VIDRIO BRONCE  5mm</v>
          </cell>
          <cell r="C2119" t="str">
            <v>M2</v>
          </cell>
          <cell r="D2119">
            <v>22100</v>
          </cell>
        </row>
        <row r="2120">
          <cell r="A2120">
            <v>2120</v>
          </cell>
          <cell r="B2120" t="str">
            <v>VIDRIO BRONCE  6mm</v>
          </cell>
          <cell r="C2120" t="str">
            <v>M2</v>
          </cell>
          <cell r="D2120">
            <v>32300</v>
          </cell>
        </row>
        <row r="2121">
          <cell r="A2121">
            <v>2121</v>
          </cell>
          <cell r="B2121" t="str">
            <v>CONEXION TELEF. RESID.E-5</v>
          </cell>
          <cell r="C2121" t="str">
            <v>UN</v>
          </cell>
          <cell r="D2121">
            <v>420000</v>
          </cell>
        </row>
        <row r="2122">
          <cell r="A2122">
            <v>2122</v>
          </cell>
          <cell r="B2122" t="str">
            <v>RECONEXION RESID. E-5</v>
          </cell>
          <cell r="C2122" t="str">
            <v>UN</v>
          </cell>
          <cell r="D2122">
            <v>7181</v>
          </cell>
        </row>
        <row r="2123">
          <cell r="A2123">
            <v>2123</v>
          </cell>
          <cell r="B2123" t="str">
            <v>BLOQ #4 10X20X40 CORR.</v>
          </cell>
          <cell r="C2123" t="str">
            <v>UN</v>
          </cell>
          <cell r="D2123">
            <v>514</v>
          </cell>
        </row>
        <row r="2124">
          <cell r="A2124">
            <v>2124</v>
          </cell>
          <cell r="B2124" t="str">
            <v>DECAMETRO            10 m</v>
          </cell>
          <cell r="C2124" t="str">
            <v>UN</v>
          </cell>
          <cell r="D2124">
            <v>21228</v>
          </cell>
        </row>
        <row r="2125">
          <cell r="A2125">
            <v>2125</v>
          </cell>
          <cell r="B2125" t="str">
            <v>CARGADOR FRONTAL 753.28M3</v>
          </cell>
          <cell r="C2125" t="str">
            <v>DD</v>
          </cell>
          <cell r="D2125">
            <v>65000</v>
          </cell>
        </row>
        <row r="2126">
          <cell r="A2126">
            <v>2126</v>
          </cell>
          <cell r="B2126" t="str">
            <v>BLOQ #4 10X20X40 RES. 50</v>
          </cell>
          <cell r="C2126" t="str">
            <v>UN</v>
          </cell>
          <cell r="D2126">
            <v>564</v>
          </cell>
        </row>
        <row r="2127">
          <cell r="A2127">
            <v>2127</v>
          </cell>
          <cell r="B2127" t="str">
            <v>BLOQ #4 10X20X40 RES. 60</v>
          </cell>
          <cell r="C2127" t="str">
            <v>UN</v>
          </cell>
          <cell r="D2127">
            <v>622</v>
          </cell>
        </row>
        <row r="2128">
          <cell r="A2128">
            <v>2128</v>
          </cell>
          <cell r="B2128" t="str">
            <v>BLOQ #6 15X20X40 CORR.</v>
          </cell>
          <cell r="C2128" t="str">
            <v>UN</v>
          </cell>
          <cell r="D2128">
            <v>756</v>
          </cell>
        </row>
        <row r="2129">
          <cell r="A2129">
            <v>2129</v>
          </cell>
          <cell r="B2129" t="str">
            <v>ALMADANA CON CABO    4 LB</v>
          </cell>
          <cell r="C2129" t="str">
            <v>UN</v>
          </cell>
          <cell r="D2129">
            <v>9572</v>
          </cell>
        </row>
        <row r="2130">
          <cell r="A2130">
            <v>2130</v>
          </cell>
          <cell r="B2130" t="str">
            <v>CABALLETE LISO       2.0m</v>
          </cell>
          <cell r="C2130" t="str">
            <v>UN</v>
          </cell>
          <cell r="D2130">
            <v>8142</v>
          </cell>
        </row>
        <row r="2131">
          <cell r="A2131">
            <v>2131</v>
          </cell>
          <cell r="B2131" t="str">
            <v>ALMADANA CON CABO    6 LB</v>
          </cell>
          <cell r="C2131" t="str">
            <v>UN</v>
          </cell>
          <cell r="D2131">
            <v>13920</v>
          </cell>
        </row>
        <row r="2132">
          <cell r="A2132">
            <v>2132</v>
          </cell>
          <cell r="B2132" t="str">
            <v>BLOQ #6 15X20X40 LIVIANO</v>
          </cell>
          <cell r="C2132" t="str">
            <v>UN</v>
          </cell>
          <cell r="D2132">
            <v>742</v>
          </cell>
        </row>
        <row r="2133">
          <cell r="A2133">
            <v>2133</v>
          </cell>
          <cell r="B2133" t="str">
            <v>CABALLETE LISO       2.01</v>
          </cell>
          <cell r="C2133" t="str">
            <v>UN</v>
          </cell>
          <cell r="D2133">
            <v>9868</v>
          </cell>
        </row>
        <row r="2134">
          <cell r="A2134">
            <v>2134</v>
          </cell>
          <cell r="B2134" t="str">
            <v>BLOQ #6 15X20X40 RES. 60</v>
          </cell>
          <cell r="C2134" t="str">
            <v>UN</v>
          </cell>
          <cell r="D2134">
            <v>853</v>
          </cell>
        </row>
        <row r="2135">
          <cell r="A2135">
            <v>2135</v>
          </cell>
          <cell r="B2135" t="str">
            <v>BALD.MEDITERRANEO   30x30</v>
          </cell>
          <cell r="C2135" t="str">
            <v>M2</v>
          </cell>
          <cell r="D2135">
            <v>10788</v>
          </cell>
        </row>
        <row r="2136">
          <cell r="A2136">
            <v>2136</v>
          </cell>
          <cell r="B2136" t="str">
            <v>CANALETA          90x3.00</v>
          </cell>
          <cell r="C2136" t="str">
            <v>UN</v>
          </cell>
          <cell r="D2136">
            <v>23273</v>
          </cell>
        </row>
        <row r="2137">
          <cell r="A2137">
            <v>2137</v>
          </cell>
          <cell r="B2137" t="str">
            <v>BALD.CARRARA        29x29</v>
          </cell>
          <cell r="C2137" t="str">
            <v>M2</v>
          </cell>
          <cell r="D2137">
            <v>12760</v>
          </cell>
        </row>
        <row r="2138">
          <cell r="A2138">
            <v>2138</v>
          </cell>
          <cell r="B2138" t="str">
            <v>ASCENSOR TL6VF 14 PARADAS</v>
          </cell>
          <cell r="C2138" t="str">
            <v>UN</v>
          </cell>
          <cell r="D2138">
            <v>49648000</v>
          </cell>
        </row>
        <row r="2139">
          <cell r="A2139">
            <v>2139</v>
          </cell>
          <cell r="B2139" t="str">
            <v>CONEXION TELEF. RESID.E-6</v>
          </cell>
          <cell r="C2139" t="str">
            <v>UN</v>
          </cell>
          <cell r="D2139">
            <v>480000</v>
          </cell>
        </row>
        <row r="2140">
          <cell r="A2140">
            <v>2140</v>
          </cell>
          <cell r="B2140" t="str">
            <v>CONCRETO G.FINA 5000 PSI</v>
          </cell>
          <cell r="C2140" t="str">
            <v>M3</v>
          </cell>
          <cell r="D2140">
            <v>143608</v>
          </cell>
        </row>
        <row r="2141">
          <cell r="A2141">
            <v>2141</v>
          </cell>
          <cell r="B2141" t="str">
            <v>CONCRETO G.FINA 6000 PSI</v>
          </cell>
          <cell r="C2141" t="str">
            <v>M3</v>
          </cell>
          <cell r="D2141">
            <v>156600</v>
          </cell>
        </row>
        <row r="2142">
          <cell r="A2142">
            <v>2142</v>
          </cell>
          <cell r="B2142" t="str">
            <v>ACOLILLADORA C/SERRUCHO</v>
          </cell>
          <cell r="C2142" t="str">
            <v>UN</v>
          </cell>
          <cell r="D2142">
            <v>25000</v>
          </cell>
        </row>
        <row r="2143">
          <cell r="A2143">
            <v>2143</v>
          </cell>
          <cell r="B2143" t="str">
            <v>BERBIQUI TRINQUETE</v>
          </cell>
          <cell r="C2143" t="str">
            <v>UN</v>
          </cell>
          <cell r="D2143">
            <v>25500</v>
          </cell>
        </row>
        <row r="2144">
          <cell r="A2144">
            <v>2144</v>
          </cell>
          <cell r="B2144" t="str">
            <v>CEPILLO HANDYMAN CORRUG.</v>
          </cell>
          <cell r="C2144" t="str">
            <v>UN</v>
          </cell>
          <cell r="D2144">
            <v>49500</v>
          </cell>
        </row>
        <row r="2145">
          <cell r="A2145">
            <v>2145</v>
          </cell>
          <cell r="B2145" t="str">
            <v>EST MIXTA 4 P ENCEN ELECT</v>
          </cell>
          <cell r="C2145" t="str">
            <v>UN</v>
          </cell>
          <cell r="D2145">
            <v>213400</v>
          </cell>
        </row>
        <row r="2146">
          <cell r="A2146">
            <v>2146</v>
          </cell>
          <cell r="B2146" t="str">
            <v>BATEA METALICA</v>
          </cell>
          <cell r="C2146" t="str">
            <v>UN</v>
          </cell>
          <cell r="D2146">
            <v>13960</v>
          </cell>
        </row>
        <row r="2147">
          <cell r="A2147">
            <v>2147</v>
          </cell>
          <cell r="B2147" t="str">
            <v>BLOQ #6 15X20X40 RES. 80</v>
          </cell>
          <cell r="C2147" t="str">
            <v>UN</v>
          </cell>
          <cell r="D2147">
            <v>911</v>
          </cell>
        </row>
        <row r="2148">
          <cell r="A2148">
            <v>2148</v>
          </cell>
          <cell r="B2148" t="str">
            <v>GEOMEMBRANA PERMAPLEX</v>
          </cell>
          <cell r="C2148" t="str">
            <v>M2</v>
          </cell>
          <cell r="D2148">
            <v>6844</v>
          </cell>
        </row>
        <row r="2149">
          <cell r="A2149">
            <v>2149</v>
          </cell>
          <cell r="B2149" t="str">
            <v>VALLAS DE OBRA TELA IMPER</v>
          </cell>
          <cell r="C2149" t="str">
            <v>ML</v>
          </cell>
          <cell r="D2149">
            <v>35000</v>
          </cell>
        </row>
        <row r="2150">
          <cell r="A2150">
            <v>2150</v>
          </cell>
          <cell r="B2150" t="str">
            <v>CONEXION DE GAS E-1   SIN</v>
          </cell>
          <cell r="C2150" t="str">
            <v>UN</v>
          </cell>
          <cell r="D2150">
            <v>299320</v>
          </cell>
        </row>
        <row r="2151">
          <cell r="A2151">
            <v>2151</v>
          </cell>
          <cell r="B2151" t="str">
            <v>MARTILLO DE UÑA BR. 23 mm</v>
          </cell>
          <cell r="C2151" t="str">
            <v>UN</v>
          </cell>
          <cell r="D2151">
            <v>5313</v>
          </cell>
        </row>
        <row r="2152">
          <cell r="A2152">
            <v>2152</v>
          </cell>
          <cell r="B2152" t="str">
            <v>PLACA IDENTIFICAC. 2x1 cm</v>
          </cell>
          <cell r="C2152" t="str">
            <v>UN</v>
          </cell>
          <cell r="D2152">
            <v>1050</v>
          </cell>
        </row>
        <row r="2153">
          <cell r="A2153">
            <v>2153</v>
          </cell>
          <cell r="B2153" t="str">
            <v>MARTILLO DE UÑA BR. 27 mm</v>
          </cell>
          <cell r="C2153" t="str">
            <v>UN</v>
          </cell>
          <cell r="D2153">
            <v>5968</v>
          </cell>
        </row>
        <row r="2154">
          <cell r="A2154">
            <v>2154</v>
          </cell>
          <cell r="B2154" t="str">
            <v>CITOFONO SIMEL INTELSA 01</v>
          </cell>
          <cell r="C2154" t="str">
            <v>UN</v>
          </cell>
          <cell r="D2154">
            <v>24000</v>
          </cell>
        </row>
        <row r="2155">
          <cell r="A2155">
            <v>2155</v>
          </cell>
          <cell r="B2155" t="str">
            <v>PLACA IDENTIFICAC. 3x5 cm</v>
          </cell>
          <cell r="C2155" t="str">
            <v>UN</v>
          </cell>
          <cell r="D2155">
            <v>1200</v>
          </cell>
        </row>
        <row r="2156">
          <cell r="A2156">
            <v>2156</v>
          </cell>
          <cell r="B2156" t="str">
            <v>BLOQ #6 15X20X40 RES. 100</v>
          </cell>
          <cell r="C2156" t="str">
            <v>UN</v>
          </cell>
          <cell r="D2156">
            <v>986</v>
          </cell>
        </row>
        <row r="2157">
          <cell r="A2157">
            <v>2157</v>
          </cell>
          <cell r="B2157" t="str">
            <v>DIV.BAÑO   POLIESTIRENO</v>
          </cell>
          <cell r="C2157" t="str">
            <v>M2</v>
          </cell>
          <cell r="D2157">
            <v>61460</v>
          </cell>
        </row>
        <row r="2158">
          <cell r="A2158">
            <v>2158</v>
          </cell>
          <cell r="B2158" t="str">
            <v>TALADRO        1/2"-3/8"</v>
          </cell>
          <cell r="C2158" t="str">
            <v>UN</v>
          </cell>
          <cell r="D2158">
            <v>95700</v>
          </cell>
        </row>
        <row r="2159">
          <cell r="A2159">
            <v>2159</v>
          </cell>
          <cell r="B2159" t="str">
            <v>CAJA MONOF. 2 CIRCUITOS</v>
          </cell>
          <cell r="C2159" t="str">
            <v>UN</v>
          </cell>
          <cell r="D2159">
            <v>8596</v>
          </cell>
        </row>
        <row r="2160">
          <cell r="A2160">
            <v>2160</v>
          </cell>
          <cell r="B2160" t="str">
            <v>CONEXION DE GAS E-2   SIN</v>
          </cell>
          <cell r="C2160" t="str">
            <v>UN</v>
          </cell>
          <cell r="D2160">
            <v>299320</v>
          </cell>
        </row>
        <row r="2161">
          <cell r="A2161">
            <v>2161</v>
          </cell>
          <cell r="B2161" t="str">
            <v>CALADORA 1. VELOCIDAD</v>
          </cell>
          <cell r="C2161" t="str">
            <v>UN</v>
          </cell>
          <cell r="D2161">
            <v>78300</v>
          </cell>
        </row>
        <row r="2162">
          <cell r="A2162">
            <v>2162</v>
          </cell>
          <cell r="B2162" t="str">
            <v>CALADORA PROFESIONAL V.V.</v>
          </cell>
          <cell r="C2162" t="str">
            <v>UN</v>
          </cell>
          <cell r="D2162">
            <v>392915</v>
          </cell>
        </row>
        <row r="2163">
          <cell r="A2163">
            <v>2163</v>
          </cell>
          <cell r="B2163" t="str">
            <v>CONEXION DE GAS E-3   SIN</v>
          </cell>
          <cell r="C2163" t="str">
            <v>UN</v>
          </cell>
          <cell r="D2163">
            <v>299320</v>
          </cell>
        </row>
        <row r="2164">
          <cell r="A2164">
            <v>2164</v>
          </cell>
          <cell r="B2164" t="str">
            <v>LIJADORA DE BANDA   3x24"</v>
          </cell>
          <cell r="C2164" t="str">
            <v>UN</v>
          </cell>
          <cell r="D2164">
            <v>310000</v>
          </cell>
        </row>
        <row r="2165">
          <cell r="A2165">
            <v>2165</v>
          </cell>
          <cell r="B2165" t="str">
            <v>PEGACOR I-50</v>
          </cell>
          <cell r="C2165" t="str">
            <v>KG</v>
          </cell>
          <cell r="D2165">
            <v>413</v>
          </cell>
        </row>
        <row r="2166">
          <cell r="A2166">
            <v>2166</v>
          </cell>
          <cell r="B2166" t="str">
            <v>RUTEADORA IND.   1 1/2 HP</v>
          </cell>
          <cell r="C2166" t="str">
            <v>UN</v>
          </cell>
          <cell r="D2166">
            <v>113000</v>
          </cell>
        </row>
        <row r="2167">
          <cell r="A2167">
            <v>2167</v>
          </cell>
          <cell r="B2167" t="str">
            <v>SIERRA CIRCULAR    7 1/4"</v>
          </cell>
          <cell r="C2167" t="str">
            <v>UN</v>
          </cell>
          <cell r="D2167">
            <v>136000</v>
          </cell>
        </row>
        <row r="2168">
          <cell r="A2168">
            <v>2168</v>
          </cell>
          <cell r="B2168" t="str">
            <v>CONEXION DE GAS E-4   SIN</v>
          </cell>
          <cell r="C2168" t="str">
            <v>UN</v>
          </cell>
          <cell r="D2168">
            <v>299320</v>
          </cell>
        </row>
        <row r="2169">
          <cell r="A2169">
            <v>2169</v>
          </cell>
          <cell r="B2169" t="str">
            <v>SIERRA RADIAL D/BRAZO 10"</v>
          </cell>
          <cell r="C2169" t="str">
            <v>UN</v>
          </cell>
          <cell r="D2169">
            <v>1227000</v>
          </cell>
        </row>
        <row r="2170">
          <cell r="A2170">
            <v>2170</v>
          </cell>
          <cell r="B2170" t="str">
            <v>PEGACOR E-50</v>
          </cell>
          <cell r="C2170" t="str">
            <v>KG</v>
          </cell>
          <cell r="D2170">
            <v>583</v>
          </cell>
        </row>
        <row r="2171">
          <cell r="A2171">
            <v>2171</v>
          </cell>
          <cell r="B2171" t="str">
            <v>TALADRO D/COLUM.5VEL 1/2"</v>
          </cell>
          <cell r="C2171" t="str">
            <v>UN</v>
          </cell>
          <cell r="D2171">
            <v>125500</v>
          </cell>
        </row>
        <row r="2172">
          <cell r="A2172">
            <v>2172</v>
          </cell>
          <cell r="B2172" t="str">
            <v>PEGACOR R-60</v>
          </cell>
          <cell r="C2172" t="str">
            <v>KG</v>
          </cell>
          <cell r="D2172">
            <v>846</v>
          </cell>
        </row>
        <row r="2173">
          <cell r="A2173">
            <v>2173</v>
          </cell>
          <cell r="B2173" t="str">
            <v>BLOQ #8 20X20X40 RES. 60</v>
          </cell>
          <cell r="C2173" t="str">
            <v>UN</v>
          </cell>
          <cell r="D2173">
            <v>1264</v>
          </cell>
        </row>
        <row r="2174">
          <cell r="A2174">
            <v>2174</v>
          </cell>
          <cell r="B2174" t="str">
            <v>BLOQ #8 20X20X40 RES. 80</v>
          </cell>
          <cell r="C2174" t="str">
            <v>UN</v>
          </cell>
          <cell r="D2174">
            <v>1334</v>
          </cell>
        </row>
        <row r="2175">
          <cell r="A2175">
            <v>2175</v>
          </cell>
          <cell r="B2175" t="str">
            <v>CONEXION DE GAS E-5   SIN</v>
          </cell>
          <cell r="C2175" t="str">
            <v>UN</v>
          </cell>
          <cell r="D2175">
            <v>299320</v>
          </cell>
        </row>
        <row r="2176">
          <cell r="A2176">
            <v>2176</v>
          </cell>
          <cell r="B2176" t="str">
            <v>TABLERO MADERA  0.70X1.40</v>
          </cell>
          <cell r="C2176" t="str">
            <v>DD</v>
          </cell>
          <cell r="D2176">
            <v>132</v>
          </cell>
        </row>
        <row r="2177">
          <cell r="A2177">
            <v>2177</v>
          </cell>
          <cell r="B2177" t="str">
            <v>ESPATULA               3"</v>
          </cell>
          <cell r="C2177" t="str">
            <v>UN</v>
          </cell>
          <cell r="D2177">
            <v>2030</v>
          </cell>
        </row>
        <row r="2178">
          <cell r="A2178">
            <v>2178</v>
          </cell>
          <cell r="B2178" t="str">
            <v>CANALETA          90x3.01</v>
          </cell>
          <cell r="C2178" t="str">
            <v>UN</v>
          </cell>
          <cell r="D2178">
            <v>28037</v>
          </cell>
        </row>
        <row r="2179">
          <cell r="A2179">
            <v>2179</v>
          </cell>
          <cell r="B2179" t="str">
            <v>ESPATULA               4"</v>
          </cell>
          <cell r="C2179" t="str">
            <v>UN</v>
          </cell>
          <cell r="D2179">
            <v>2413</v>
          </cell>
        </row>
        <row r="2180">
          <cell r="A2180">
            <v>2180</v>
          </cell>
          <cell r="B2180" t="str">
            <v>CONEXION DE GAS E-6   SIN</v>
          </cell>
          <cell r="C2180" t="str">
            <v>UN</v>
          </cell>
          <cell r="D2180">
            <v>299320</v>
          </cell>
        </row>
        <row r="2181">
          <cell r="A2181">
            <v>2181</v>
          </cell>
          <cell r="B2181" t="str">
            <v>CANALETA          90x4.50</v>
          </cell>
          <cell r="C2181" t="str">
            <v>UN</v>
          </cell>
          <cell r="D2181">
            <v>50652</v>
          </cell>
        </row>
        <row r="2182">
          <cell r="A2182">
            <v>2182</v>
          </cell>
          <cell r="B2182" t="str">
            <v>CONEXION TELEF. NO RESI01</v>
          </cell>
          <cell r="C2182" t="str">
            <v>UN</v>
          </cell>
          <cell r="D2182">
            <v>494647</v>
          </cell>
        </row>
        <row r="2183">
          <cell r="A2183">
            <v>2183</v>
          </cell>
          <cell r="B2183" t="str">
            <v>LLANA LISA</v>
          </cell>
          <cell r="C2183" t="str">
            <v>UN</v>
          </cell>
          <cell r="D2183">
            <v>8561</v>
          </cell>
        </row>
        <row r="2184">
          <cell r="A2184">
            <v>2184</v>
          </cell>
          <cell r="B2184" t="str">
            <v>BLOQ #8 20X20X40 RES. 100</v>
          </cell>
          <cell r="C2184" t="str">
            <v>UN</v>
          </cell>
          <cell r="D2184">
            <v>1462</v>
          </cell>
        </row>
        <row r="2185">
          <cell r="A2185">
            <v>2185</v>
          </cell>
          <cell r="B2185" t="str">
            <v>MARCO P/SEGUETA       12"</v>
          </cell>
          <cell r="C2185" t="str">
            <v>UN</v>
          </cell>
          <cell r="D2185">
            <v>6462</v>
          </cell>
        </row>
        <row r="2186">
          <cell r="A2186">
            <v>2186</v>
          </cell>
          <cell r="B2186" t="str">
            <v>PALA C.REDONDO    STANLEY</v>
          </cell>
          <cell r="C2186" t="str">
            <v>UN</v>
          </cell>
          <cell r="D2186">
            <v>3944</v>
          </cell>
        </row>
        <row r="2187">
          <cell r="A2187">
            <v>2187</v>
          </cell>
          <cell r="B2187" t="str">
            <v>CERCHAS METALICAS 3 Mts</v>
          </cell>
          <cell r="C2187" t="str">
            <v>DD</v>
          </cell>
          <cell r="D2187">
            <v>128</v>
          </cell>
        </row>
        <row r="2188">
          <cell r="A2188">
            <v>2188</v>
          </cell>
          <cell r="B2188" t="str">
            <v>CRUCETAS LARGAS Y CORTAS</v>
          </cell>
          <cell r="C2188" t="str">
            <v>DD</v>
          </cell>
          <cell r="D2188">
            <v>30</v>
          </cell>
        </row>
        <row r="2189">
          <cell r="A2189">
            <v>2189</v>
          </cell>
          <cell r="B2189" t="str">
            <v>SPLIT #6 15X20X40</v>
          </cell>
          <cell r="C2189" t="str">
            <v>UN</v>
          </cell>
          <cell r="D2189">
            <v>1560</v>
          </cell>
        </row>
        <row r="2190">
          <cell r="A2190">
            <v>2190</v>
          </cell>
          <cell r="B2190" t="str">
            <v>CANALETA          90x5.00</v>
          </cell>
          <cell r="C2190" t="str">
            <v>UN</v>
          </cell>
          <cell r="D2190">
            <v>46531</v>
          </cell>
        </row>
        <row r="2191">
          <cell r="A2191">
            <v>2191</v>
          </cell>
          <cell r="B2191" t="str">
            <v>SPLIT #6 MEDIOS 15X20X20</v>
          </cell>
          <cell r="C2191" t="str">
            <v>UN</v>
          </cell>
          <cell r="D2191">
            <v>882</v>
          </cell>
        </row>
        <row r="2192">
          <cell r="A2192">
            <v>2192</v>
          </cell>
          <cell r="B2192" t="str">
            <v>CHAPA SPLIT 5X20X40</v>
          </cell>
          <cell r="C2192" t="str">
            <v>UN</v>
          </cell>
          <cell r="D2192">
            <v>882</v>
          </cell>
        </row>
        <row r="2193">
          <cell r="A2193">
            <v>2193</v>
          </cell>
          <cell r="B2193" t="str">
            <v>FLEXOMETRO   UNILOC    3m</v>
          </cell>
          <cell r="C2193" t="str">
            <v>UN</v>
          </cell>
          <cell r="D2193">
            <v>6820</v>
          </cell>
        </row>
        <row r="2194">
          <cell r="A2194">
            <v>2194</v>
          </cell>
          <cell r="B2194" t="str">
            <v>CONEXION TELEF.RESID. E-1</v>
          </cell>
          <cell r="C2194" t="str">
            <v>UN</v>
          </cell>
          <cell r="D2194">
            <v>179763</v>
          </cell>
        </row>
        <row r="2195">
          <cell r="A2195">
            <v>2195</v>
          </cell>
          <cell r="B2195" t="str">
            <v>CAJA MONOF. 4 CIRCUITOS</v>
          </cell>
          <cell r="C2195" t="str">
            <v>UN</v>
          </cell>
          <cell r="D2195">
            <v>14082</v>
          </cell>
        </row>
        <row r="2196">
          <cell r="A2196">
            <v>2196</v>
          </cell>
          <cell r="B2196" t="str">
            <v>CONEXION TELEF.RESID. E-2</v>
          </cell>
          <cell r="C2196" t="str">
            <v>UN</v>
          </cell>
          <cell r="D2196">
            <v>243202</v>
          </cell>
        </row>
        <row r="2197">
          <cell r="A2197">
            <v>2197</v>
          </cell>
          <cell r="B2197" t="str">
            <v>CONEXION TELEF.RESID. E-3</v>
          </cell>
          <cell r="C2197" t="str">
            <v>UN</v>
          </cell>
          <cell r="D2197">
            <v>304002</v>
          </cell>
        </row>
        <row r="2198">
          <cell r="A2198">
            <v>2198</v>
          </cell>
          <cell r="B2198" t="str">
            <v>CONEXION TELEF.RESID. E-4</v>
          </cell>
          <cell r="C2198" t="str">
            <v>UN</v>
          </cell>
          <cell r="D2198">
            <v>364802</v>
          </cell>
        </row>
        <row r="2199">
          <cell r="A2199">
            <v>2199</v>
          </cell>
          <cell r="B2199" t="str">
            <v>CONEXION TELEF.RESID. E-5</v>
          </cell>
          <cell r="C2199" t="str">
            <v>UN</v>
          </cell>
          <cell r="D2199">
            <v>425602</v>
          </cell>
        </row>
        <row r="2200">
          <cell r="A2200">
            <v>2200</v>
          </cell>
          <cell r="B2200" t="str">
            <v>CAJA MONOF. 6 CIRCUITOS</v>
          </cell>
          <cell r="C2200" t="str">
            <v>UN</v>
          </cell>
          <cell r="D2200">
            <v>24836</v>
          </cell>
        </row>
        <row r="2201">
          <cell r="A2201">
            <v>2201</v>
          </cell>
          <cell r="B2201" t="str">
            <v>CONEXION TELEF.RESID. E-6</v>
          </cell>
          <cell r="C2201" t="str">
            <v>UN</v>
          </cell>
          <cell r="D2201">
            <v>494647</v>
          </cell>
        </row>
        <row r="2202">
          <cell r="A2202">
            <v>2202</v>
          </cell>
          <cell r="B2202" t="str">
            <v>PERFIL ABIERTO 50x100  18</v>
          </cell>
          <cell r="C2202" t="str">
            <v>ML</v>
          </cell>
          <cell r="D2202">
            <v>3310</v>
          </cell>
        </row>
        <row r="2203">
          <cell r="A2203">
            <v>2203</v>
          </cell>
          <cell r="B2203" t="str">
            <v>CANALETA          90x6.00</v>
          </cell>
          <cell r="C2203" t="str">
            <v>UN</v>
          </cell>
          <cell r="D2203">
            <v>55880</v>
          </cell>
        </row>
        <row r="2204">
          <cell r="A2204">
            <v>2204</v>
          </cell>
          <cell r="B2204" t="str">
            <v>CHAPA SPLIT 4X10.5X21</v>
          </cell>
          <cell r="C2204" t="str">
            <v>M2</v>
          </cell>
          <cell r="D2204">
            <v>10614</v>
          </cell>
        </row>
        <row r="2205">
          <cell r="A2205">
            <v>2205</v>
          </cell>
          <cell r="B2205" t="str">
            <v>SPLIT #8 20X20X40</v>
          </cell>
          <cell r="C2205" t="str">
            <v>UN</v>
          </cell>
          <cell r="D2205">
            <v>1931</v>
          </cell>
        </row>
        <row r="2206">
          <cell r="A2206">
            <v>2206</v>
          </cell>
          <cell r="B2206" t="str">
            <v>CIZALLA DE TIJERA     24"</v>
          </cell>
          <cell r="C2206" t="str">
            <v>UN</v>
          </cell>
          <cell r="D2206">
            <v>39500</v>
          </cell>
        </row>
        <row r="2207">
          <cell r="A2207">
            <v>2207</v>
          </cell>
          <cell r="B2207" t="str">
            <v>CANALETA          90x7.00</v>
          </cell>
          <cell r="C2207" t="str">
            <v>UN</v>
          </cell>
          <cell r="D2207">
            <v>65183</v>
          </cell>
        </row>
        <row r="2208">
          <cell r="A2208">
            <v>2208</v>
          </cell>
          <cell r="B2208" t="str">
            <v>CIZALLA DE TIJERA     30"</v>
          </cell>
          <cell r="C2208" t="str">
            <v>UN</v>
          </cell>
          <cell r="D2208">
            <v>49980</v>
          </cell>
        </row>
        <row r="2209">
          <cell r="A2209">
            <v>2209</v>
          </cell>
          <cell r="B2209" t="str">
            <v>CONEXION TELEF.PROVIC.</v>
          </cell>
          <cell r="C2209" t="str">
            <v>UN</v>
          </cell>
          <cell r="D2209">
            <v>133956</v>
          </cell>
        </row>
        <row r="2210">
          <cell r="A2210">
            <v>2210</v>
          </cell>
          <cell r="B2210" t="str">
            <v>CIZALLA DE TIJERA     36"</v>
          </cell>
          <cell r="C2210" t="str">
            <v>UN</v>
          </cell>
          <cell r="D2210">
            <v>65590</v>
          </cell>
        </row>
        <row r="2211">
          <cell r="A2211">
            <v>2211</v>
          </cell>
          <cell r="B2211" t="str">
            <v>MAQUINA DOBLADORA DE TUBO</v>
          </cell>
          <cell r="C2211" t="str">
            <v>UN</v>
          </cell>
          <cell r="D2211">
            <v>1113600</v>
          </cell>
        </row>
        <row r="2212">
          <cell r="A2212">
            <v>2212</v>
          </cell>
          <cell r="B2212" t="str">
            <v>POLIPASTO           1 Ton</v>
          </cell>
          <cell r="C2212" t="str">
            <v>UN</v>
          </cell>
          <cell r="D2212">
            <v>64940</v>
          </cell>
        </row>
        <row r="2213">
          <cell r="A2213">
            <v>2213</v>
          </cell>
          <cell r="B2213" t="str">
            <v>POLIPASTO           2 Ton</v>
          </cell>
          <cell r="C2213" t="str">
            <v>UN</v>
          </cell>
          <cell r="D2213">
            <v>17980</v>
          </cell>
        </row>
        <row r="2214">
          <cell r="A2214">
            <v>2214</v>
          </cell>
          <cell r="B2214" t="str">
            <v>POLIPASTO           4 Ton</v>
          </cell>
          <cell r="C2214" t="str">
            <v>UN</v>
          </cell>
          <cell r="D2214">
            <v>34800</v>
          </cell>
        </row>
        <row r="2215">
          <cell r="A2215">
            <v>2215</v>
          </cell>
          <cell r="B2215" t="str">
            <v>SOLDADOR 225 A  110/220 V</v>
          </cell>
          <cell r="C2215" t="str">
            <v>UN</v>
          </cell>
          <cell r="D2215">
            <v>504600</v>
          </cell>
        </row>
        <row r="2216">
          <cell r="A2216">
            <v>2216</v>
          </cell>
          <cell r="B2216" t="str">
            <v>ADOQUINES. "I" 21X14.5X8</v>
          </cell>
          <cell r="C2216" t="str">
            <v>M2</v>
          </cell>
          <cell r="D2216">
            <v>14867</v>
          </cell>
        </row>
        <row r="2217">
          <cell r="A2217">
            <v>2217</v>
          </cell>
          <cell r="B2217" t="str">
            <v>ADOQUIN RECTANG 21X10.5X8</v>
          </cell>
          <cell r="C2217" t="str">
            <v>M2</v>
          </cell>
          <cell r="D2217">
            <v>14867</v>
          </cell>
        </row>
        <row r="2218">
          <cell r="A2218">
            <v>2218</v>
          </cell>
          <cell r="B2218" t="str">
            <v>CONCRETO CORR 1500 PSI 03</v>
          </cell>
          <cell r="C2218" t="str">
            <v>M3</v>
          </cell>
          <cell r="D2218">
            <v>107764</v>
          </cell>
        </row>
        <row r="2219">
          <cell r="A2219">
            <v>2219</v>
          </cell>
          <cell r="B2219" t="str">
            <v>CIZALLA DE PALANCA</v>
          </cell>
          <cell r="C2219" t="str">
            <v>UN</v>
          </cell>
          <cell r="D2219">
            <v>211120</v>
          </cell>
        </row>
        <row r="2220">
          <cell r="A2220">
            <v>2220</v>
          </cell>
          <cell r="B2220" t="str">
            <v>CARRETILLA BUGY</v>
          </cell>
          <cell r="C2220" t="str">
            <v>UN</v>
          </cell>
          <cell r="D2220">
            <v>82743</v>
          </cell>
        </row>
        <row r="2221">
          <cell r="A2221">
            <v>2221</v>
          </cell>
          <cell r="B2221" t="str">
            <v>CARRETILLA C/RUEDA CAUCHO</v>
          </cell>
          <cell r="C2221" t="str">
            <v>UN</v>
          </cell>
          <cell r="D2221">
            <v>55367</v>
          </cell>
        </row>
        <row r="2222">
          <cell r="A2222">
            <v>2222</v>
          </cell>
          <cell r="B2222" t="str">
            <v>TARRAJA TUBO DADO  1/2-2"</v>
          </cell>
          <cell r="C2222" t="str">
            <v>UN</v>
          </cell>
          <cell r="D2222">
            <v>1682000</v>
          </cell>
        </row>
        <row r="2223">
          <cell r="A2223">
            <v>2223</v>
          </cell>
          <cell r="B2223" t="str">
            <v>CONEXION TELEF.RESID. E01</v>
          </cell>
          <cell r="C2223" t="str">
            <v>UN</v>
          </cell>
          <cell r="D2223">
            <v>199009</v>
          </cell>
        </row>
        <row r="2224">
          <cell r="A2224">
            <v>2224</v>
          </cell>
          <cell r="B2224" t="str">
            <v>CONCRETO CORR 2000 PSI 05</v>
          </cell>
          <cell r="C2224" t="str">
            <v>M3</v>
          </cell>
          <cell r="D2224">
            <v>112520</v>
          </cell>
        </row>
        <row r="2225">
          <cell r="A2225">
            <v>2225</v>
          </cell>
          <cell r="B2225" t="str">
            <v>CONEXION TELEF.RESID. E02</v>
          </cell>
          <cell r="C2225" t="str">
            <v>UN</v>
          </cell>
          <cell r="D2225">
            <v>285758</v>
          </cell>
        </row>
        <row r="2226">
          <cell r="A2226">
            <v>2226</v>
          </cell>
          <cell r="B2226" t="str">
            <v>CORTATUBO      1/8-1 1/8"</v>
          </cell>
          <cell r="C2226" t="str">
            <v>UN</v>
          </cell>
          <cell r="D2226">
            <v>14782</v>
          </cell>
        </row>
        <row r="2227">
          <cell r="A2227">
            <v>2227</v>
          </cell>
          <cell r="B2227" t="str">
            <v>CAJA MONOF. 8 CIRCUITOS</v>
          </cell>
          <cell r="C2227" t="str">
            <v>UN</v>
          </cell>
          <cell r="D2227">
            <v>27991</v>
          </cell>
        </row>
        <row r="2228">
          <cell r="A2228">
            <v>2228</v>
          </cell>
          <cell r="B2228" t="str">
            <v>CORTABALDOSA       400 mm</v>
          </cell>
          <cell r="C2228" t="str">
            <v>UN</v>
          </cell>
          <cell r="D2228">
            <v>62500</v>
          </cell>
        </row>
        <row r="2229">
          <cell r="A2229">
            <v>2229</v>
          </cell>
          <cell r="B2229" t="str">
            <v>CAJA MONOF.12 CIRCUITOS</v>
          </cell>
          <cell r="C2229" t="str">
            <v>UN</v>
          </cell>
          <cell r="D2229">
            <v>43048</v>
          </cell>
        </row>
        <row r="2230">
          <cell r="A2230">
            <v>2230</v>
          </cell>
          <cell r="B2230" t="str">
            <v>CAJA TRIF.  3 CIRCUITOS</v>
          </cell>
          <cell r="C2230" t="str">
            <v>UN</v>
          </cell>
          <cell r="D2230">
            <v>12540</v>
          </cell>
        </row>
        <row r="2231">
          <cell r="A2231">
            <v>2231</v>
          </cell>
          <cell r="B2231" t="str">
            <v>CAJA TRIF.  6 CIRCUITOS</v>
          </cell>
          <cell r="C2231" t="str">
            <v>UN</v>
          </cell>
          <cell r="D2231">
            <v>26854</v>
          </cell>
        </row>
        <row r="2232">
          <cell r="A2232">
            <v>2232</v>
          </cell>
          <cell r="B2232" t="str">
            <v>GUANTE CAUCHO NEGRO CAL35</v>
          </cell>
          <cell r="C2232" t="str">
            <v>UN</v>
          </cell>
          <cell r="D2232">
            <v>4060</v>
          </cell>
        </row>
        <row r="2233">
          <cell r="A2233">
            <v>2233</v>
          </cell>
          <cell r="B2233" t="str">
            <v>CAJA TRIF.  9 CIRCUITOS</v>
          </cell>
          <cell r="C2233" t="str">
            <v>UN</v>
          </cell>
          <cell r="D2233">
            <v>36111</v>
          </cell>
        </row>
        <row r="2234">
          <cell r="A2234">
            <v>2234</v>
          </cell>
          <cell r="B2234" t="str">
            <v>ABRIGO IMPER.PVC/NYLON</v>
          </cell>
          <cell r="C2234" t="str">
            <v>UN</v>
          </cell>
          <cell r="D2234">
            <v>33060</v>
          </cell>
        </row>
        <row r="2235">
          <cell r="A2235">
            <v>2235</v>
          </cell>
          <cell r="B2235" t="str">
            <v>BOTIQUIN PRIMEROS AUX.</v>
          </cell>
          <cell r="C2235" t="str">
            <v>UN</v>
          </cell>
          <cell r="D2235">
            <v>80040</v>
          </cell>
        </row>
        <row r="2236">
          <cell r="A2236">
            <v>2236</v>
          </cell>
          <cell r="B2236" t="str">
            <v>CAPA IMPERM.C/CAPUCHA</v>
          </cell>
          <cell r="C2236" t="str">
            <v>UN</v>
          </cell>
          <cell r="D2236">
            <v>33060</v>
          </cell>
        </row>
        <row r="2237">
          <cell r="A2237">
            <v>2237</v>
          </cell>
          <cell r="B2237" t="str">
            <v>CONCRETO CORR 2500 PSI 05</v>
          </cell>
          <cell r="C2237" t="str">
            <v>M3</v>
          </cell>
          <cell r="D2237">
            <v>118436</v>
          </cell>
        </row>
        <row r="2238">
          <cell r="A2238">
            <v>2238</v>
          </cell>
          <cell r="B2238" t="str">
            <v>CONCRETO CORR 3000 PSI 05</v>
          </cell>
          <cell r="C2238" t="str">
            <v>M3</v>
          </cell>
          <cell r="D2238">
            <v>126440</v>
          </cell>
        </row>
        <row r="2239">
          <cell r="A2239">
            <v>2239</v>
          </cell>
          <cell r="B2239" t="str">
            <v>CONCRETO CORR 3500 PSI 05</v>
          </cell>
          <cell r="C2239" t="str">
            <v>M3</v>
          </cell>
          <cell r="D2239">
            <v>132820</v>
          </cell>
        </row>
        <row r="2240">
          <cell r="A2240">
            <v>2240</v>
          </cell>
          <cell r="B2240" t="str">
            <v>CARETA P/ESMERILAR PLAST.</v>
          </cell>
          <cell r="C2240" t="str">
            <v>UN</v>
          </cell>
          <cell r="D2240">
            <v>12760</v>
          </cell>
        </row>
        <row r="2241">
          <cell r="A2241">
            <v>2241</v>
          </cell>
          <cell r="B2241" t="str">
            <v>CAJA TRIF. 12 CIRCUITOS</v>
          </cell>
          <cell r="C2241" t="str">
            <v>UN</v>
          </cell>
          <cell r="D2241">
            <v>51469</v>
          </cell>
        </row>
        <row r="2242">
          <cell r="A2242">
            <v>2242</v>
          </cell>
          <cell r="B2242" t="str">
            <v>CASCO DE SEGURIDAD</v>
          </cell>
          <cell r="C2242" t="str">
            <v>UN</v>
          </cell>
          <cell r="D2242">
            <v>10788</v>
          </cell>
        </row>
        <row r="2243">
          <cell r="A2243">
            <v>2243</v>
          </cell>
          <cell r="B2243" t="str">
            <v>CONEXION TELEF.RESID. E03</v>
          </cell>
          <cell r="C2243" t="str">
            <v>UN</v>
          </cell>
          <cell r="D2243">
            <v>382711</v>
          </cell>
        </row>
        <row r="2244">
          <cell r="A2244">
            <v>2244</v>
          </cell>
          <cell r="B2244" t="str">
            <v>BOTA DE CAUCHO SEGURIDAD</v>
          </cell>
          <cell r="C2244" t="str">
            <v>UN</v>
          </cell>
          <cell r="D2244">
            <v>30740</v>
          </cell>
        </row>
        <row r="2245">
          <cell r="A2245">
            <v>2245</v>
          </cell>
          <cell r="B2245" t="str">
            <v>CARETA P/SOLDAR</v>
          </cell>
          <cell r="C2245" t="str">
            <v>UN</v>
          </cell>
          <cell r="D2245">
            <v>29580</v>
          </cell>
        </row>
        <row r="2246">
          <cell r="A2246">
            <v>2246</v>
          </cell>
          <cell r="B2246" t="str">
            <v>TABLERO S/PUERTA  6 CIRC.</v>
          </cell>
          <cell r="C2246" t="str">
            <v>UN</v>
          </cell>
          <cell r="D2246">
            <v>78010</v>
          </cell>
        </row>
        <row r="2247">
          <cell r="A2247">
            <v>2247</v>
          </cell>
          <cell r="B2247" t="str">
            <v>GUANTE CARNAZA REFORZADO</v>
          </cell>
          <cell r="C2247" t="str">
            <v>UN</v>
          </cell>
          <cell r="D2247">
            <v>4060</v>
          </cell>
        </row>
        <row r="2248">
          <cell r="A2248">
            <v>2248</v>
          </cell>
          <cell r="B2248" t="str">
            <v>TABLERO S/PUERTA 12 CIRC.</v>
          </cell>
          <cell r="C2248" t="str">
            <v>UN</v>
          </cell>
          <cell r="D2248">
            <v>107787</v>
          </cell>
        </row>
        <row r="2249">
          <cell r="A2249">
            <v>2249</v>
          </cell>
          <cell r="B2249" t="str">
            <v>SOLDADURA ELEC. 0093/32"</v>
          </cell>
          <cell r="C2249" t="str">
            <v>KG</v>
          </cell>
          <cell r="D2249">
            <v>2200</v>
          </cell>
        </row>
        <row r="2250">
          <cell r="A2250">
            <v>2250</v>
          </cell>
          <cell r="B2250" t="str">
            <v>MONOGAFA CON MONTURA</v>
          </cell>
          <cell r="C2250" t="str">
            <v>UN</v>
          </cell>
          <cell r="D2250">
            <v>7540</v>
          </cell>
        </row>
        <row r="2251">
          <cell r="A2251">
            <v>2251</v>
          </cell>
          <cell r="B2251" t="str">
            <v>ANTEOJO DE SEGURIDAD SENC</v>
          </cell>
          <cell r="C2251" t="str">
            <v>UN</v>
          </cell>
          <cell r="D2251">
            <v>5336</v>
          </cell>
        </row>
        <row r="2252">
          <cell r="A2252">
            <v>2252</v>
          </cell>
          <cell r="B2252" t="str">
            <v>TABLERO S/PUERTA 18 CIRC.</v>
          </cell>
          <cell r="C2252" t="str">
            <v>UN</v>
          </cell>
          <cell r="D2252">
            <v>141404</v>
          </cell>
        </row>
        <row r="2253">
          <cell r="A2253">
            <v>2253</v>
          </cell>
          <cell r="B2253" t="str">
            <v>TABLERO S/PUERTA 24 CIRC.</v>
          </cell>
          <cell r="C2253" t="str">
            <v>UN</v>
          </cell>
          <cell r="D2253">
            <v>168710</v>
          </cell>
        </row>
        <row r="2254">
          <cell r="A2254">
            <v>2254</v>
          </cell>
          <cell r="B2254" t="str">
            <v>CONCRETO CORR 4000 PSI 05</v>
          </cell>
          <cell r="C2254" t="str">
            <v>M3</v>
          </cell>
          <cell r="D2254">
            <v>141520</v>
          </cell>
        </row>
        <row r="2255">
          <cell r="A2255">
            <v>2255</v>
          </cell>
          <cell r="B2255" t="str">
            <v>CINTURON DE SEGURIDAD  01</v>
          </cell>
          <cell r="C2255" t="str">
            <v>DD</v>
          </cell>
          <cell r="D2255">
            <v>464</v>
          </cell>
        </row>
        <row r="2256">
          <cell r="A2256">
            <v>2256</v>
          </cell>
          <cell r="B2256" t="str">
            <v>ANDAMIO TUBULAR 1.50</v>
          </cell>
          <cell r="C2256" t="str">
            <v>DD</v>
          </cell>
          <cell r="D2256">
            <v>556</v>
          </cell>
        </row>
        <row r="2257">
          <cell r="A2257">
            <v>2257</v>
          </cell>
          <cell r="B2257" t="str">
            <v>CONEXION TELEF.RESID. E04</v>
          </cell>
          <cell r="C2257" t="str">
            <v>UN</v>
          </cell>
          <cell r="D2257">
            <v>489870</v>
          </cell>
        </row>
        <row r="2258">
          <cell r="A2258">
            <v>2258</v>
          </cell>
          <cell r="B2258" t="str">
            <v>CONEXION TELEF.RESID. E05</v>
          </cell>
          <cell r="C2258" t="str">
            <v>UN</v>
          </cell>
          <cell r="D2258">
            <v>500192</v>
          </cell>
        </row>
        <row r="2259">
          <cell r="A2259">
            <v>2259</v>
          </cell>
          <cell r="B2259" t="str">
            <v>MARCOS 60x60</v>
          </cell>
          <cell r="C2259" t="str">
            <v>M2</v>
          </cell>
          <cell r="D2259">
            <v>8000</v>
          </cell>
        </row>
        <row r="2260">
          <cell r="A2260">
            <v>2260</v>
          </cell>
          <cell r="B2260" t="str">
            <v>CONEXION TELEF.RESID. E06</v>
          </cell>
          <cell r="C2260" t="str">
            <v>UN</v>
          </cell>
          <cell r="D2260">
            <v>510515</v>
          </cell>
        </row>
        <row r="2261">
          <cell r="A2261">
            <v>2261</v>
          </cell>
          <cell r="B2261" t="str">
            <v>CONEXION TELEF. PROV. E-1</v>
          </cell>
          <cell r="C2261" t="str">
            <v>UN</v>
          </cell>
          <cell r="D2261">
            <v>107100</v>
          </cell>
        </row>
        <row r="2262">
          <cell r="A2262">
            <v>2262</v>
          </cell>
          <cell r="B2262" t="str">
            <v>EST MIXTA 4 P ENCEN ELE01</v>
          </cell>
          <cell r="C2262" t="str">
            <v>UN</v>
          </cell>
          <cell r="D2262">
            <v>213400</v>
          </cell>
        </row>
        <row r="2263">
          <cell r="A2263">
            <v>2263</v>
          </cell>
          <cell r="B2263" t="str">
            <v>PISO PARED EGEO    20.5x20.5</v>
          </cell>
          <cell r="C2263" t="str">
            <v>M2</v>
          </cell>
          <cell r="D2263">
            <v>16906</v>
          </cell>
        </row>
        <row r="2264">
          <cell r="A2264">
            <v>2264</v>
          </cell>
          <cell r="B2264" t="str">
            <v>CONEXION TELEF. NO RESI02</v>
          </cell>
          <cell r="C2264" t="str">
            <v>UN</v>
          </cell>
          <cell r="D2264">
            <v>510515</v>
          </cell>
        </row>
        <row r="2265">
          <cell r="A2265">
            <v>2265</v>
          </cell>
          <cell r="B2265" t="str">
            <v>CONEXION TELEF.RESID. E07</v>
          </cell>
          <cell r="C2265" t="str">
            <v>UN</v>
          </cell>
          <cell r="D2265">
            <v>180000</v>
          </cell>
        </row>
        <row r="2266">
          <cell r="A2266">
            <v>2266</v>
          </cell>
          <cell r="B2266" t="str">
            <v>CLAVO ESTRIADO     1 1/2"</v>
          </cell>
          <cell r="C2266" t="str">
            <v>LB</v>
          </cell>
          <cell r="D2266">
            <v>2900</v>
          </cell>
        </row>
        <row r="2267">
          <cell r="A2267">
            <v>2267</v>
          </cell>
          <cell r="B2267" t="str">
            <v>CONEXION TELEF.RESID. E08</v>
          </cell>
          <cell r="C2267" t="str">
            <v>UN</v>
          </cell>
          <cell r="D2267">
            <v>240000</v>
          </cell>
        </row>
        <row r="2268">
          <cell r="A2268">
            <v>2268</v>
          </cell>
          <cell r="B2268" t="str">
            <v>CONCRETO CORR 4500 PSI 05</v>
          </cell>
          <cell r="C2268" t="str">
            <v>M3</v>
          </cell>
          <cell r="D2268">
            <v>150800</v>
          </cell>
        </row>
        <row r="2269">
          <cell r="A2269">
            <v>2269</v>
          </cell>
          <cell r="B2269" t="str">
            <v>CONEXION TELEF.RESID. E09</v>
          </cell>
          <cell r="C2269" t="str">
            <v>UN</v>
          </cell>
          <cell r="D2269">
            <v>300000</v>
          </cell>
        </row>
        <row r="2270">
          <cell r="A2270">
            <v>2270</v>
          </cell>
          <cell r="B2270" t="str">
            <v>TINA HIDROMASAJE LUCER II</v>
          </cell>
          <cell r="C2270" t="str">
            <v>UN</v>
          </cell>
          <cell r="D2270">
            <v>1538614</v>
          </cell>
        </row>
        <row r="2271">
          <cell r="A2271">
            <v>2271</v>
          </cell>
          <cell r="B2271" t="str">
            <v>CORTAFRIO LATERAL      7"</v>
          </cell>
          <cell r="C2271" t="str">
            <v>UN</v>
          </cell>
          <cell r="D2271">
            <v>12924</v>
          </cell>
        </row>
        <row r="2272">
          <cell r="A2272">
            <v>2272</v>
          </cell>
          <cell r="B2272" t="str">
            <v>CONCRETO CORR 5000 PSI 05</v>
          </cell>
          <cell r="C2272" t="str">
            <v>M3</v>
          </cell>
          <cell r="D2272">
            <v>153440</v>
          </cell>
        </row>
        <row r="2273">
          <cell r="A2273">
            <v>2273</v>
          </cell>
          <cell r="B2273" t="str">
            <v>TEJA PLACA ONDULADA #4</v>
          </cell>
          <cell r="C2273" t="str">
            <v>UN</v>
          </cell>
          <cell r="D2273">
            <v>7836</v>
          </cell>
        </row>
        <row r="2274">
          <cell r="A2274">
            <v>2274</v>
          </cell>
          <cell r="B2274" t="str">
            <v>TEJA PLACA ONDULADA #5</v>
          </cell>
          <cell r="C2274" t="str">
            <v>UN</v>
          </cell>
          <cell r="D2274">
            <v>10407</v>
          </cell>
        </row>
        <row r="2275">
          <cell r="A2275">
            <v>2275</v>
          </cell>
          <cell r="B2275" t="str">
            <v>TEJA PLACA ONDULADA #6</v>
          </cell>
          <cell r="C2275" t="str">
            <v>UN</v>
          </cell>
          <cell r="D2275">
            <v>12881</v>
          </cell>
        </row>
        <row r="2276">
          <cell r="A2276">
            <v>2276</v>
          </cell>
          <cell r="B2276" t="str">
            <v>TEJA PLACA ONDULADA #8</v>
          </cell>
          <cell r="C2276" t="str">
            <v>UN</v>
          </cell>
          <cell r="D2276">
            <v>16744</v>
          </cell>
        </row>
        <row r="2277">
          <cell r="A2277">
            <v>2277</v>
          </cell>
          <cell r="B2277" t="str">
            <v>TEJA PLACA ONDULADA #10</v>
          </cell>
          <cell r="C2277" t="str">
            <v>UN</v>
          </cell>
          <cell r="D2277">
            <v>21560</v>
          </cell>
        </row>
        <row r="2278">
          <cell r="A2278">
            <v>2278</v>
          </cell>
          <cell r="B2278" t="str">
            <v>PEGANTE EGA      1/4 Kg.</v>
          </cell>
          <cell r="C2278" t="str">
            <v>UN</v>
          </cell>
          <cell r="D2278">
            <v>520</v>
          </cell>
        </row>
        <row r="2279">
          <cell r="A2279">
            <v>2279</v>
          </cell>
          <cell r="B2279" t="str">
            <v>CONEXION TELEF.RESID. E10</v>
          </cell>
          <cell r="C2279" t="str">
            <v>UN</v>
          </cell>
          <cell r="D2279">
            <v>361000</v>
          </cell>
        </row>
        <row r="2280">
          <cell r="A2280">
            <v>2280</v>
          </cell>
          <cell r="B2280" t="str">
            <v>CONEXION TELEF.RESID. E11</v>
          </cell>
          <cell r="C2280" t="str">
            <v>UN</v>
          </cell>
          <cell r="D2280">
            <v>421000</v>
          </cell>
        </row>
        <row r="2281">
          <cell r="A2281">
            <v>2281</v>
          </cell>
          <cell r="B2281" t="str">
            <v>CONEXION  DE GAS  E-1  BQ</v>
          </cell>
          <cell r="C2281" t="str">
            <v>UN</v>
          </cell>
          <cell r="D2281">
            <v>249000</v>
          </cell>
        </row>
        <row r="2282">
          <cell r="A2282">
            <v>2282</v>
          </cell>
          <cell r="B2282" t="str">
            <v>CONEXION  DE GAS  E-2  BQ</v>
          </cell>
          <cell r="C2282" t="str">
            <v>UN</v>
          </cell>
          <cell r="D2282">
            <v>287000</v>
          </cell>
        </row>
        <row r="2283">
          <cell r="A2283">
            <v>2283</v>
          </cell>
          <cell r="B2283" t="str">
            <v>CONEXION  DE GAS  E-3  BQ</v>
          </cell>
          <cell r="C2283" t="str">
            <v>UN</v>
          </cell>
          <cell r="D2283">
            <v>327000</v>
          </cell>
        </row>
        <row r="2284">
          <cell r="A2284">
            <v>2284</v>
          </cell>
          <cell r="B2284" t="str">
            <v>CONEXION  DE GAS  E-4  BQ</v>
          </cell>
          <cell r="C2284" t="str">
            <v>UN</v>
          </cell>
          <cell r="D2284">
            <v>356000</v>
          </cell>
        </row>
        <row r="2285">
          <cell r="A2285">
            <v>2285</v>
          </cell>
          <cell r="B2285" t="str">
            <v>CONEXION  DE GAS  E-5  BQ</v>
          </cell>
          <cell r="C2285" t="str">
            <v>UN</v>
          </cell>
          <cell r="D2285">
            <v>430000</v>
          </cell>
        </row>
        <row r="2286">
          <cell r="A2286">
            <v>2286</v>
          </cell>
          <cell r="B2286" t="str">
            <v>CONEXION  DE GAS  E-6  BQ</v>
          </cell>
          <cell r="C2286" t="str">
            <v>UN</v>
          </cell>
          <cell r="D2286">
            <v>465000</v>
          </cell>
        </row>
        <row r="2287">
          <cell r="A2287">
            <v>2287</v>
          </cell>
          <cell r="B2287" t="str">
            <v>CONEXION  DE GAS  E-1 VUP</v>
          </cell>
          <cell r="C2287" t="str">
            <v>UN</v>
          </cell>
          <cell r="D2287">
            <v>214000</v>
          </cell>
        </row>
        <row r="2288">
          <cell r="A2288">
            <v>2288</v>
          </cell>
          <cell r="B2288" t="str">
            <v>CONEXION  DE GAS  E-2 VUP</v>
          </cell>
          <cell r="C2288" t="str">
            <v>UN</v>
          </cell>
          <cell r="D2288">
            <v>282000</v>
          </cell>
        </row>
        <row r="2289">
          <cell r="A2289">
            <v>2289</v>
          </cell>
          <cell r="B2289" t="str">
            <v>CONEXION  DE GAS  E-3 VUP</v>
          </cell>
          <cell r="C2289" t="str">
            <v>UN</v>
          </cell>
          <cell r="D2289">
            <v>327000</v>
          </cell>
        </row>
        <row r="2290">
          <cell r="A2290">
            <v>2290</v>
          </cell>
          <cell r="B2290" t="str">
            <v>CONEXION  DE GAS  E-4 VUP</v>
          </cell>
          <cell r="C2290" t="str">
            <v>UN</v>
          </cell>
          <cell r="D2290">
            <v>356000</v>
          </cell>
        </row>
        <row r="2291">
          <cell r="A2291">
            <v>2291</v>
          </cell>
          <cell r="B2291" t="str">
            <v>CONEXION  DE GAS  E-5 VUP</v>
          </cell>
          <cell r="C2291" t="str">
            <v>UN</v>
          </cell>
          <cell r="D2291">
            <v>430000</v>
          </cell>
        </row>
        <row r="2292">
          <cell r="A2292">
            <v>2292</v>
          </cell>
          <cell r="B2292" t="str">
            <v>CONEXION  DE GAS  E-6 VUP</v>
          </cell>
          <cell r="C2292" t="str">
            <v>UN</v>
          </cell>
          <cell r="D2292">
            <v>465000</v>
          </cell>
        </row>
        <row r="2293">
          <cell r="A2293">
            <v>2293</v>
          </cell>
          <cell r="B2293" t="str">
            <v>CONEXION TELEF.RESID. E12</v>
          </cell>
          <cell r="C2293" t="str">
            <v>UN</v>
          </cell>
          <cell r="D2293">
            <v>490000</v>
          </cell>
        </row>
        <row r="2294">
          <cell r="A2294">
            <v>2294</v>
          </cell>
          <cell r="B2294" t="str">
            <v>CONEXION TELEF. NO RESI03</v>
          </cell>
          <cell r="C2294" t="str">
            <v>UN</v>
          </cell>
          <cell r="D2294">
            <v>490000</v>
          </cell>
        </row>
        <row r="2295">
          <cell r="A2295">
            <v>2295</v>
          </cell>
          <cell r="B2295" t="str">
            <v>TABLON TORRENO      33x33</v>
          </cell>
          <cell r="C2295" t="str">
            <v>M2</v>
          </cell>
          <cell r="D2295">
            <v>9628</v>
          </cell>
        </row>
        <row r="2296">
          <cell r="A2296">
            <v>2296</v>
          </cell>
          <cell r="B2296" t="str">
            <v>LAM.ICOPOR 1.00x1.00 20mm</v>
          </cell>
          <cell r="C2296" t="str">
            <v>UN</v>
          </cell>
          <cell r="D2296">
            <v>1847</v>
          </cell>
        </row>
        <row r="2297">
          <cell r="A2297">
            <v>2297</v>
          </cell>
          <cell r="B2297" t="str">
            <v>LAM.ICOPOR 1.20x1.20 20mm</v>
          </cell>
          <cell r="C2297" t="str">
            <v>UN</v>
          </cell>
          <cell r="D2297">
            <v>2506</v>
          </cell>
        </row>
        <row r="2298">
          <cell r="A2298">
            <v>2298</v>
          </cell>
          <cell r="B2298" t="str">
            <v>TABLON TORRENO      25x25</v>
          </cell>
          <cell r="C2298" t="str">
            <v>M2</v>
          </cell>
          <cell r="D2298">
            <v>9628</v>
          </cell>
        </row>
        <row r="2299">
          <cell r="A2299">
            <v>2299</v>
          </cell>
          <cell r="B2299" t="str">
            <v>TEJA PLACA CLARABOYA #4</v>
          </cell>
          <cell r="C2299" t="str">
            <v>UN</v>
          </cell>
          <cell r="D2299">
            <v>12954</v>
          </cell>
        </row>
        <row r="2300">
          <cell r="A2300">
            <v>2300</v>
          </cell>
          <cell r="B2300" t="str">
            <v>MANTO EDIL STANDAR</v>
          </cell>
          <cell r="C2300" t="str">
            <v>M2</v>
          </cell>
          <cell r="D2300">
            <v>5614</v>
          </cell>
        </row>
        <row r="2301">
          <cell r="A2301">
            <v>2301</v>
          </cell>
          <cell r="B2301" t="str">
            <v>MANTO EDIL REAL ADHESIVO</v>
          </cell>
          <cell r="C2301" t="str">
            <v>M2</v>
          </cell>
          <cell r="D2301">
            <v>7400</v>
          </cell>
        </row>
        <row r="2302">
          <cell r="A2302">
            <v>2302</v>
          </cell>
          <cell r="B2302" t="str">
            <v>LAM.ICOPOR 1.20x2.40 20mm</v>
          </cell>
          <cell r="C2302" t="str">
            <v>UN</v>
          </cell>
          <cell r="D2302">
            <v>5011</v>
          </cell>
        </row>
        <row r="2303">
          <cell r="A2303">
            <v>2303</v>
          </cell>
          <cell r="B2303" t="str">
            <v>TABLETA IBENCA      25x25</v>
          </cell>
          <cell r="C2303" t="str">
            <v>M2</v>
          </cell>
          <cell r="D2303">
            <v>9628</v>
          </cell>
        </row>
        <row r="2304">
          <cell r="A2304">
            <v>2304</v>
          </cell>
          <cell r="B2304" t="str">
            <v>REVISION ENERGIA      E01</v>
          </cell>
          <cell r="C2304" t="str">
            <v>UN</v>
          </cell>
          <cell r="D2304">
            <v>3849</v>
          </cell>
        </row>
        <row r="2305">
          <cell r="A2305">
            <v>2305</v>
          </cell>
          <cell r="B2305" t="str">
            <v>TABLETA CORRIENTE   20x20</v>
          </cell>
          <cell r="C2305" t="str">
            <v>M2</v>
          </cell>
          <cell r="D2305">
            <v>9628</v>
          </cell>
        </row>
        <row r="2306">
          <cell r="A2306">
            <v>2306</v>
          </cell>
          <cell r="B2306" t="str">
            <v>MENSULA # 1</v>
          </cell>
          <cell r="C2306" t="str">
            <v>M2</v>
          </cell>
          <cell r="D2306">
            <v>7500</v>
          </cell>
        </row>
        <row r="2307">
          <cell r="A2307">
            <v>2307</v>
          </cell>
          <cell r="B2307" t="str">
            <v>LAM.ICOPOR 1.20x3.60 20mm</v>
          </cell>
          <cell r="C2307" t="str">
            <v>UN</v>
          </cell>
          <cell r="D2307">
            <v>7517</v>
          </cell>
        </row>
        <row r="2308">
          <cell r="A2308">
            <v>2308</v>
          </cell>
          <cell r="B2308" t="str">
            <v>LAM.ICOPOR 1.00x1.00 50mm</v>
          </cell>
          <cell r="C2308" t="str">
            <v>UN</v>
          </cell>
          <cell r="D2308">
            <v>4618</v>
          </cell>
        </row>
        <row r="2309">
          <cell r="A2309">
            <v>2309</v>
          </cell>
          <cell r="B2309" t="str">
            <v>TABLETA CORRIENTE</v>
          </cell>
          <cell r="C2309" t="str">
            <v>M2</v>
          </cell>
          <cell r="D2309">
            <v>8816</v>
          </cell>
        </row>
        <row r="2310">
          <cell r="A2310">
            <v>2310</v>
          </cell>
          <cell r="B2310" t="str">
            <v>REVISION ENERGIA      E-2</v>
          </cell>
          <cell r="C2310" t="str">
            <v>UN</v>
          </cell>
          <cell r="D2310">
            <v>5134</v>
          </cell>
        </row>
        <row r="2311">
          <cell r="A2311">
            <v>2311</v>
          </cell>
          <cell r="B2311" t="str">
            <v>TEJA PLACA CLARABOYA #6</v>
          </cell>
          <cell r="C2311" t="str">
            <v>UN</v>
          </cell>
          <cell r="D2311">
            <v>19517</v>
          </cell>
        </row>
        <row r="2312">
          <cell r="A2312">
            <v>2312</v>
          </cell>
          <cell r="B2312" t="str">
            <v>CONTEN.RECTANGULAR 240 Lt</v>
          </cell>
          <cell r="C2312" t="str">
            <v>UN</v>
          </cell>
          <cell r="D2312">
            <v>56655</v>
          </cell>
        </row>
        <row r="2313">
          <cell r="A2313">
            <v>2313</v>
          </cell>
          <cell r="B2313" t="str">
            <v>TEJA PLACA VENTILACION #6</v>
          </cell>
          <cell r="C2313" t="str">
            <v>UN</v>
          </cell>
          <cell r="D2313">
            <v>23574</v>
          </cell>
        </row>
        <row r="2314">
          <cell r="A2314">
            <v>2314</v>
          </cell>
          <cell r="B2314" t="str">
            <v>BROCHA 1/2"</v>
          </cell>
          <cell r="C2314" t="str">
            <v>UN</v>
          </cell>
          <cell r="D2314">
            <v>1100</v>
          </cell>
        </row>
        <row r="2315">
          <cell r="A2315">
            <v>2315</v>
          </cell>
          <cell r="B2315" t="str">
            <v>BROCHA 1"</v>
          </cell>
          <cell r="C2315" t="str">
            <v>UN</v>
          </cell>
          <cell r="D2315">
            <v>1300</v>
          </cell>
        </row>
        <row r="2316">
          <cell r="A2316">
            <v>2316</v>
          </cell>
          <cell r="B2316" t="str">
            <v>BROCHA 1 1/2"</v>
          </cell>
          <cell r="C2316" t="str">
            <v>UN</v>
          </cell>
          <cell r="D2316">
            <v>1500</v>
          </cell>
        </row>
        <row r="2317">
          <cell r="A2317">
            <v>2317</v>
          </cell>
          <cell r="B2317" t="str">
            <v>BROCHA 2"</v>
          </cell>
          <cell r="C2317" t="str">
            <v>UN</v>
          </cell>
          <cell r="D2317">
            <v>2500</v>
          </cell>
        </row>
        <row r="2318">
          <cell r="A2318">
            <v>2318</v>
          </cell>
          <cell r="B2318" t="str">
            <v>BROCHA 3"</v>
          </cell>
          <cell r="C2318" t="str">
            <v>UN</v>
          </cell>
          <cell r="D2318">
            <v>4700</v>
          </cell>
        </row>
        <row r="2319">
          <cell r="A2319">
            <v>2319</v>
          </cell>
          <cell r="B2319" t="str">
            <v>TINA SPA CHARLOTE</v>
          </cell>
          <cell r="C2319" t="str">
            <v>UN</v>
          </cell>
          <cell r="D2319">
            <v>2333548</v>
          </cell>
        </row>
        <row r="2320">
          <cell r="A2320">
            <v>2320</v>
          </cell>
          <cell r="B2320" t="str">
            <v>SAUNA PERSONAL AMERICANO</v>
          </cell>
          <cell r="C2320" t="str">
            <v>UN</v>
          </cell>
          <cell r="D2320">
            <v>4401250</v>
          </cell>
        </row>
        <row r="2321">
          <cell r="A2321">
            <v>2321</v>
          </cell>
          <cell r="B2321" t="str">
            <v>BROCHA 4"</v>
          </cell>
          <cell r="C2321" t="str">
            <v>UN</v>
          </cell>
          <cell r="D2321">
            <v>7800</v>
          </cell>
        </row>
        <row r="2322">
          <cell r="A2322">
            <v>2322</v>
          </cell>
          <cell r="B2322" t="str">
            <v>BROCHA 5"</v>
          </cell>
          <cell r="C2322" t="str">
            <v>UN</v>
          </cell>
          <cell r="D2322">
            <v>11900</v>
          </cell>
        </row>
        <row r="2323">
          <cell r="A2323">
            <v>2323</v>
          </cell>
          <cell r="B2323" t="str">
            <v>CEMENTO GRIS 50KLS</v>
          </cell>
          <cell r="C2323" t="str">
            <v>BL</v>
          </cell>
          <cell r="D2323">
            <v>7500</v>
          </cell>
        </row>
        <row r="2324">
          <cell r="A2324">
            <v>2324</v>
          </cell>
          <cell r="B2324" t="str">
            <v>CEMENTO BLANCO         01</v>
          </cell>
          <cell r="C2324" t="str">
            <v>KL</v>
          </cell>
          <cell r="D2324">
            <v>415</v>
          </cell>
        </row>
        <row r="2325">
          <cell r="A2325">
            <v>2325</v>
          </cell>
          <cell r="B2325" t="str">
            <v>CEMENTO BLANCO 42.5KLS</v>
          </cell>
          <cell r="C2325" t="str">
            <v>UN</v>
          </cell>
          <cell r="D2325">
            <v>14300</v>
          </cell>
        </row>
        <row r="2326">
          <cell r="A2326">
            <v>2326</v>
          </cell>
          <cell r="B2326" t="str">
            <v>CEMENTO BLANCO 5 KLS</v>
          </cell>
          <cell r="C2326" t="str">
            <v>BL</v>
          </cell>
          <cell r="D2326">
            <v>2073</v>
          </cell>
        </row>
        <row r="2327">
          <cell r="A2327">
            <v>2327</v>
          </cell>
          <cell r="B2327" t="str">
            <v>CEMENTO BLANCO 21 1/4 KL</v>
          </cell>
          <cell r="C2327" t="str">
            <v>BL</v>
          </cell>
          <cell r="D2327">
            <v>7830</v>
          </cell>
        </row>
        <row r="2328">
          <cell r="A2328">
            <v>2328</v>
          </cell>
          <cell r="B2328" t="str">
            <v>CEMENTO BLANCO 40 KL</v>
          </cell>
          <cell r="C2328" t="str">
            <v>BL</v>
          </cell>
          <cell r="D2328">
            <v>12680</v>
          </cell>
        </row>
        <row r="2329">
          <cell r="A2329">
            <v>2329</v>
          </cell>
          <cell r="B2329" t="str">
            <v>CEMENTO DIAMANTE 40 KLS</v>
          </cell>
          <cell r="C2329" t="str">
            <v>BL</v>
          </cell>
          <cell r="D2329">
            <v>5500</v>
          </cell>
        </row>
        <row r="2330">
          <cell r="A2330">
            <v>2330</v>
          </cell>
          <cell r="B2330" t="str">
            <v>BALDOSAS AMARILLA 25X25</v>
          </cell>
          <cell r="C2330" t="str">
            <v>M2</v>
          </cell>
          <cell r="D2330">
            <v>6960</v>
          </cell>
        </row>
        <row r="2331">
          <cell r="A2331">
            <v>2331</v>
          </cell>
          <cell r="B2331" t="str">
            <v>BLANCO HUILA SPACATTO</v>
          </cell>
          <cell r="C2331" t="str">
            <v>M2</v>
          </cell>
          <cell r="D2331">
            <v>37700</v>
          </cell>
        </row>
        <row r="2332">
          <cell r="A2332">
            <v>2332</v>
          </cell>
          <cell r="B2332" t="str">
            <v>BALDOSAS ROJA 25X25</v>
          </cell>
          <cell r="C2332" t="str">
            <v>M2</v>
          </cell>
          <cell r="D2332">
            <v>6528</v>
          </cell>
        </row>
        <row r="2333">
          <cell r="A2333">
            <v>2333</v>
          </cell>
          <cell r="B2333" t="str">
            <v>BALD.BLANCO-NEGRO 25X25</v>
          </cell>
          <cell r="C2333" t="str">
            <v>M2</v>
          </cell>
          <cell r="D2333">
            <v>6960</v>
          </cell>
        </row>
        <row r="2334">
          <cell r="A2334">
            <v>2334</v>
          </cell>
          <cell r="B2334" t="str">
            <v>LAM.ICOPOR 1.20x1.20 50mm</v>
          </cell>
          <cell r="C2334" t="str">
            <v>UN</v>
          </cell>
          <cell r="D2334">
            <v>6264</v>
          </cell>
        </row>
        <row r="2335">
          <cell r="A2335">
            <v>2335</v>
          </cell>
          <cell r="B2335" t="str">
            <v>LAM.ICOPOR 1.20x2.40 50mm</v>
          </cell>
          <cell r="C2335" t="str">
            <v>UN</v>
          </cell>
          <cell r="D2335">
            <v>12528</v>
          </cell>
        </row>
        <row r="2336">
          <cell r="A2336">
            <v>2336</v>
          </cell>
          <cell r="B2336" t="str">
            <v>LAM.ICOPOR 1.20x3.60 50mm</v>
          </cell>
          <cell r="C2336" t="str">
            <v>UN</v>
          </cell>
          <cell r="D2336">
            <v>18792</v>
          </cell>
        </row>
        <row r="2337">
          <cell r="A2337">
            <v>2337</v>
          </cell>
          <cell r="B2337" t="str">
            <v>VERJAS</v>
          </cell>
          <cell r="C2337" t="str">
            <v>M2</v>
          </cell>
          <cell r="D2337">
            <v>47365</v>
          </cell>
        </row>
        <row r="2338">
          <cell r="A2338">
            <v>2338</v>
          </cell>
          <cell r="B2338" t="str">
            <v>GEOMEMBRANA POLY-FLEX  40</v>
          </cell>
          <cell r="C2338" t="str">
            <v>M2</v>
          </cell>
          <cell r="D2338">
            <v>4640</v>
          </cell>
        </row>
        <row r="2339">
          <cell r="A2339">
            <v>2339</v>
          </cell>
          <cell r="B2339" t="str">
            <v>VERJAS                 01</v>
          </cell>
          <cell r="C2339" t="str">
            <v>M2</v>
          </cell>
          <cell r="D2339">
            <v>42925</v>
          </cell>
        </row>
        <row r="2340">
          <cell r="A2340">
            <v>2340</v>
          </cell>
          <cell r="B2340" t="str">
            <v>PANEL 2.00 x 0.50</v>
          </cell>
          <cell r="C2340" t="str">
            <v>ML</v>
          </cell>
          <cell r="D2340">
            <v>21462</v>
          </cell>
        </row>
        <row r="2341">
          <cell r="A2341">
            <v>2341</v>
          </cell>
          <cell r="B2341" t="str">
            <v>MEZCLADORA ELECTRICA</v>
          </cell>
          <cell r="C2341" t="str">
            <v>DD</v>
          </cell>
          <cell r="D2341">
            <v>20880</v>
          </cell>
        </row>
        <row r="2342">
          <cell r="A2342">
            <v>2342</v>
          </cell>
          <cell r="B2342" t="str">
            <v>BALD.BLANCO-AMARIL. 25X25</v>
          </cell>
          <cell r="C2342" t="str">
            <v>M2</v>
          </cell>
          <cell r="D2342">
            <v>6960</v>
          </cell>
        </row>
        <row r="2343">
          <cell r="A2343">
            <v>2343</v>
          </cell>
          <cell r="B2343" t="str">
            <v>ELEMENTOS VERTICALES</v>
          </cell>
          <cell r="C2343" t="str">
            <v>ML</v>
          </cell>
          <cell r="D2343">
            <v>10657</v>
          </cell>
        </row>
        <row r="2344">
          <cell r="A2344">
            <v>2344</v>
          </cell>
          <cell r="B2344" t="str">
            <v>BALAUSTRES 0.3-0.31-0.32</v>
          </cell>
          <cell r="C2344" t="str">
            <v>UN</v>
          </cell>
          <cell r="D2344">
            <v>3404</v>
          </cell>
        </row>
        <row r="2345">
          <cell r="A2345">
            <v>2345</v>
          </cell>
          <cell r="B2345" t="str">
            <v>BALAUSTRES 0.33-0.34-0.36</v>
          </cell>
          <cell r="C2345" t="str">
            <v>UN</v>
          </cell>
          <cell r="D2345">
            <v>3700</v>
          </cell>
        </row>
        <row r="2346">
          <cell r="A2346">
            <v>2346</v>
          </cell>
          <cell r="B2346" t="str">
            <v>CANALETA          90x8.00</v>
          </cell>
          <cell r="C2346" t="str">
            <v>UN</v>
          </cell>
          <cell r="D2346">
            <v>74503</v>
          </cell>
        </row>
        <row r="2347">
          <cell r="A2347">
            <v>2347</v>
          </cell>
          <cell r="B2347" t="str">
            <v>CUBIERTA ARQUITECT.  1.83</v>
          </cell>
          <cell r="C2347" t="str">
            <v>UN</v>
          </cell>
          <cell r="D2347">
            <v>7426</v>
          </cell>
        </row>
        <row r="2348">
          <cell r="A2348">
            <v>2348</v>
          </cell>
          <cell r="B2348" t="str">
            <v>CUBIERTA ARQUITECT.  2.44</v>
          </cell>
          <cell r="C2348" t="str">
            <v>UN</v>
          </cell>
          <cell r="D2348">
            <v>9913</v>
          </cell>
        </row>
        <row r="2349">
          <cell r="A2349">
            <v>2349</v>
          </cell>
          <cell r="B2349" t="str">
            <v>CUBIERTA ARQUITECT.  3.05</v>
          </cell>
          <cell r="C2349" t="str">
            <v>UN</v>
          </cell>
          <cell r="D2349">
            <v>12381</v>
          </cell>
        </row>
        <row r="2350">
          <cell r="A2350">
            <v>2350</v>
          </cell>
          <cell r="B2350" t="str">
            <v>CUBIERTA ARQUITECT.  3.66</v>
          </cell>
          <cell r="C2350" t="str">
            <v>UN</v>
          </cell>
          <cell r="D2350">
            <v>15254</v>
          </cell>
        </row>
        <row r="2351">
          <cell r="A2351">
            <v>2351</v>
          </cell>
          <cell r="B2351" t="str">
            <v>TEJA TOLEDO          2.10</v>
          </cell>
          <cell r="C2351" t="str">
            <v>UN</v>
          </cell>
          <cell r="D2351">
            <v>19832</v>
          </cell>
        </row>
        <row r="2352">
          <cell r="A2352">
            <v>2352</v>
          </cell>
          <cell r="B2352" t="str">
            <v>CUBIERTA ARQUITECT. 3.05m</v>
          </cell>
          <cell r="C2352" t="str">
            <v>UN</v>
          </cell>
          <cell r="D2352">
            <v>19863</v>
          </cell>
        </row>
        <row r="2353">
          <cell r="A2353">
            <v>2353</v>
          </cell>
          <cell r="B2353" t="str">
            <v>TEJA TOLEDO          2.80</v>
          </cell>
          <cell r="C2353" t="str">
            <v>UN</v>
          </cell>
          <cell r="D2353">
            <v>26486</v>
          </cell>
        </row>
        <row r="2354">
          <cell r="A2354">
            <v>2354</v>
          </cell>
          <cell r="B2354" t="str">
            <v>TEJA TOLEDO          3.50</v>
          </cell>
          <cell r="C2354" t="str">
            <v>UN</v>
          </cell>
          <cell r="D2354">
            <v>33094</v>
          </cell>
        </row>
        <row r="2355">
          <cell r="A2355">
            <v>2355</v>
          </cell>
          <cell r="B2355" t="str">
            <v>CANALETA           90x4.5</v>
          </cell>
          <cell r="C2355" t="str">
            <v>UN</v>
          </cell>
          <cell r="D2355">
            <v>41927</v>
          </cell>
        </row>
        <row r="2356">
          <cell r="A2356">
            <v>2356</v>
          </cell>
          <cell r="B2356" t="str">
            <v>SAUNA FAMILIAR AMERICANO</v>
          </cell>
          <cell r="C2356" t="str">
            <v>UN</v>
          </cell>
          <cell r="D2356">
            <v>4893750</v>
          </cell>
        </row>
        <row r="2357">
          <cell r="A2357">
            <v>2357</v>
          </cell>
          <cell r="B2357" t="str">
            <v>TEJA TOLEDO          4.20</v>
          </cell>
          <cell r="C2357" t="str">
            <v>UN</v>
          </cell>
          <cell r="D2357">
            <v>39705</v>
          </cell>
        </row>
        <row r="2358">
          <cell r="A2358">
            <v>2358</v>
          </cell>
          <cell r="B2358" t="str">
            <v>SAUNA SOCIAL AMERICANO</v>
          </cell>
          <cell r="C2358" t="str">
            <v>UN</v>
          </cell>
          <cell r="D2358">
            <v>5468750</v>
          </cell>
        </row>
        <row r="2359">
          <cell r="A2359">
            <v>2359</v>
          </cell>
          <cell r="B2359" t="str">
            <v>CABALLETE TEJA TOLEDO</v>
          </cell>
          <cell r="C2359" t="str">
            <v>UN</v>
          </cell>
          <cell r="D2359">
            <v>2255</v>
          </cell>
        </row>
        <row r="2360">
          <cell r="A2360">
            <v>2360</v>
          </cell>
          <cell r="B2360" t="str">
            <v>TERMINAL ALERO GRANDE</v>
          </cell>
          <cell r="C2360" t="str">
            <v>UN</v>
          </cell>
          <cell r="D2360">
            <v>5119</v>
          </cell>
        </row>
        <row r="2361">
          <cell r="A2361">
            <v>2361</v>
          </cell>
          <cell r="B2361" t="str">
            <v>ESTUFA GAS 4 P ENC ELECTR</v>
          </cell>
          <cell r="C2361" t="str">
            <v>UN</v>
          </cell>
          <cell r="D2361">
            <v>193500</v>
          </cell>
        </row>
        <row r="2362">
          <cell r="A2362">
            <v>2362</v>
          </cell>
          <cell r="B2362" t="str">
            <v>TERMINAL UNIVERSAL PLANO</v>
          </cell>
          <cell r="C2362" t="str">
            <v>UN</v>
          </cell>
          <cell r="D2362">
            <v>6130</v>
          </cell>
        </row>
        <row r="2363">
          <cell r="A2363">
            <v>2363</v>
          </cell>
          <cell r="B2363" t="str">
            <v>TERMINAL ALERO PEQUEÑO</v>
          </cell>
          <cell r="C2363" t="str">
            <v>UN</v>
          </cell>
          <cell r="D2363">
            <v>3969</v>
          </cell>
        </row>
        <row r="2364">
          <cell r="A2364">
            <v>2364</v>
          </cell>
          <cell r="B2364" t="str">
            <v>PERFIL ABIERTO 50x100  16</v>
          </cell>
          <cell r="C2364" t="str">
            <v>UN</v>
          </cell>
          <cell r="D2364">
            <v>24232</v>
          </cell>
        </row>
        <row r="2365">
          <cell r="A2365">
            <v>2365</v>
          </cell>
          <cell r="B2365" t="str">
            <v>ESTUFA GAS 4 PUESTOS   02</v>
          </cell>
          <cell r="C2365" t="str">
            <v>UN</v>
          </cell>
          <cell r="D2365">
            <v>171900</v>
          </cell>
        </row>
        <row r="2366">
          <cell r="A2366">
            <v>2366</v>
          </cell>
          <cell r="B2366" t="str">
            <v>HORNO ESTATICO</v>
          </cell>
          <cell r="C2366" t="str">
            <v>UN</v>
          </cell>
          <cell r="D2366">
            <v>249500</v>
          </cell>
        </row>
        <row r="2367">
          <cell r="A2367">
            <v>2367</v>
          </cell>
          <cell r="B2367" t="str">
            <v>PERFIL ABIERTO 50x100  14</v>
          </cell>
          <cell r="C2367" t="str">
            <v>UN</v>
          </cell>
          <cell r="D2367">
            <v>29885</v>
          </cell>
        </row>
        <row r="2368">
          <cell r="A2368">
            <v>2368</v>
          </cell>
          <cell r="B2368" t="str">
            <v>AZULEJO           15x22.5</v>
          </cell>
          <cell r="C2368" t="str">
            <v>M2</v>
          </cell>
          <cell r="D2368">
            <v>8294</v>
          </cell>
        </row>
        <row r="2369">
          <cell r="A2369">
            <v>2369</v>
          </cell>
          <cell r="B2369" t="str">
            <v>ACCESORIO ANDINO BLANCO</v>
          </cell>
          <cell r="C2369" t="str">
            <v>UN</v>
          </cell>
          <cell r="D2369">
            <v>11426</v>
          </cell>
        </row>
        <row r="2370">
          <cell r="A2370">
            <v>2370</v>
          </cell>
          <cell r="B2370" t="str">
            <v>REVISION ENERGIA      E-3</v>
          </cell>
          <cell r="C2370" t="str">
            <v>UN</v>
          </cell>
          <cell r="D2370">
            <v>6413</v>
          </cell>
        </row>
        <row r="2371">
          <cell r="A2371">
            <v>2371</v>
          </cell>
          <cell r="B2371" t="str">
            <v>DOTACION OFICINA</v>
          </cell>
          <cell r="C2371" t="str">
            <v>UN</v>
          </cell>
          <cell r="D2371">
            <v>350460</v>
          </cell>
        </row>
        <row r="2372">
          <cell r="A2372">
            <v>2372</v>
          </cell>
          <cell r="B2372" t="str">
            <v>TEJA INGLESA MOORE</v>
          </cell>
          <cell r="C2372" t="str">
            <v>M2</v>
          </cell>
          <cell r="D2372">
            <v>12412</v>
          </cell>
        </row>
        <row r="2373">
          <cell r="A2373">
            <v>2373</v>
          </cell>
          <cell r="B2373" t="str">
            <v>MINICARGADOR BOBCAT 753</v>
          </cell>
          <cell r="C2373" t="str">
            <v>HR</v>
          </cell>
          <cell r="D2373">
            <v>18560</v>
          </cell>
        </row>
        <row r="2374">
          <cell r="A2374">
            <v>2374</v>
          </cell>
          <cell r="B2374" t="str">
            <v>TEJA PLANA</v>
          </cell>
          <cell r="C2374" t="str">
            <v>M2</v>
          </cell>
          <cell r="D2374">
            <v>10904</v>
          </cell>
        </row>
        <row r="2375">
          <cell r="A2375">
            <v>2375</v>
          </cell>
          <cell r="B2375" t="str">
            <v>COMPRESOR CON MARTILLO</v>
          </cell>
          <cell r="C2375" t="str">
            <v>HR</v>
          </cell>
          <cell r="D2375">
            <v>21460</v>
          </cell>
        </row>
        <row r="2376">
          <cell r="A2376">
            <v>2376</v>
          </cell>
          <cell r="B2376" t="str">
            <v>TEJA BAVARA            01</v>
          </cell>
          <cell r="C2376" t="str">
            <v>M2</v>
          </cell>
          <cell r="D2376">
            <v>10074</v>
          </cell>
        </row>
        <row r="2377">
          <cell r="A2377">
            <v>2377</v>
          </cell>
          <cell r="B2377" t="str">
            <v>TEJA MOORE CABALLETE</v>
          </cell>
          <cell r="C2377" t="str">
            <v>ML</v>
          </cell>
          <cell r="D2377">
            <v>1972</v>
          </cell>
        </row>
        <row r="2378">
          <cell r="A2378">
            <v>2378</v>
          </cell>
          <cell r="B2378" t="str">
            <v>BALAUSTRES 0.37</v>
          </cell>
          <cell r="C2378" t="str">
            <v>UN</v>
          </cell>
          <cell r="D2378">
            <v>2886</v>
          </cell>
        </row>
        <row r="2379">
          <cell r="A2379">
            <v>2379</v>
          </cell>
          <cell r="B2379" t="str">
            <v>BALCONES CANASTAS</v>
          </cell>
          <cell r="C2379" t="str">
            <v>ML</v>
          </cell>
          <cell r="D2379">
            <v>108052</v>
          </cell>
        </row>
        <row r="2380">
          <cell r="A2380">
            <v>2380</v>
          </cell>
          <cell r="B2380" t="str">
            <v>CALADOS</v>
          </cell>
          <cell r="C2380" t="str">
            <v>M2</v>
          </cell>
          <cell r="D2380">
            <v>74008</v>
          </cell>
        </row>
        <row r="2381">
          <cell r="A2381">
            <v>2381</v>
          </cell>
          <cell r="B2381" t="str">
            <v>CAFE PINTA 153x305x10</v>
          </cell>
          <cell r="C2381" t="str">
            <v>M2</v>
          </cell>
          <cell r="D2381">
            <v>52780</v>
          </cell>
        </row>
        <row r="2382">
          <cell r="A2382">
            <v>2382</v>
          </cell>
          <cell r="B2382" t="str">
            <v>CALADOS ESPECIALES</v>
          </cell>
          <cell r="C2382" t="str">
            <v>M2</v>
          </cell>
          <cell r="D2382">
            <v>84369</v>
          </cell>
        </row>
        <row r="2383">
          <cell r="A2383">
            <v>2383</v>
          </cell>
          <cell r="B2383" t="str">
            <v>CUBIERTA LUXALON  0.4mm</v>
          </cell>
          <cell r="C2383" t="str">
            <v>M2</v>
          </cell>
          <cell r="D2383">
            <v>35380</v>
          </cell>
        </row>
        <row r="2384">
          <cell r="A2384">
            <v>2384</v>
          </cell>
          <cell r="B2384" t="str">
            <v>HORNO MULTIFUNC VENTILADO</v>
          </cell>
          <cell r="C2384" t="str">
            <v>UN</v>
          </cell>
          <cell r="D2384">
            <v>477600</v>
          </cell>
        </row>
        <row r="2385">
          <cell r="A2385">
            <v>2385</v>
          </cell>
          <cell r="B2385" t="str">
            <v>CUBIERTA LUXALON  0.4mm01</v>
          </cell>
          <cell r="C2385" t="str">
            <v>M2</v>
          </cell>
          <cell r="D2385">
            <v>36192</v>
          </cell>
        </row>
        <row r="2386">
          <cell r="A2386">
            <v>2386</v>
          </cell>
          <cell r="B2386" t="str">
            <v>HORNO MULTIFUNC VENTILA01</v>
          </cell>
          <cell r="C2386" t="str">
            <v>UN</v>
          </cell>
          <cell r="D2386">
            <v>434500</v>
          </cell>
        </row>
        <row r="2387">
          <cell r="A2387">
            <v>2387</v>
          </cell>
          <cell r="B2387" t="str">
            <v>CUBIERTA LUXALON ALUM.0.5</v>
          </cell>
          <cell r="C2387" t="str">
            <v>M2</v>
          </cell>
          <cell r="D2387">
            <v>43384</v>
          </cell>
        </row>
        <row r="2388">
          <cell r="A2388">
            <v>2388</v>
          </cell>
          <cell r="B2388" t="str">
            <v>CUBIERTA LUXALON ALUM.001</v>
          </cell>
          <cell r="C2388" t="str">
            <v>M2</v>
          </cell>
          <cell r="D2388">
            <v>44196</v>
          </cell>
        </row>
        <row r="2389">
          <cell r="A2389">
            <v>2389</v>
          </cell>
          <cell r="B2389" t="str">
            <v>CUMBRERA A 1 Y 2 AGUAS</v>
          </cell>
          <cell r="C2389" t="str">
            <v>Ml</v>
          </cell>
          <cell r="D2389">
            <v>10590</v>
          </cell>
        </row>
        <row r="2390">
          <cell r="A2390">
            <v>2390</v>
          </cell>
          <cell r="B2390" t="str">
            <v>BALD.IMITAC.GRANITO 25X25</v>
          </cell>
          <cell r="C2390" t="str">
            <v>M2</v>
          </cell>
          <cell r="D2390">
            <v>6960</v>
          </cell>
        </row>
        <row r="2391">
          <cell r="A2391">
            <v>2391</v>
          </cell>
          <cell r="B2391" t="str">
            <v>REMATE LAT. MURO  0.15 cm</v>
          </cell>
          <cell r="C2391" t="str">
            <v>Ml</v>
          </cell>
          <cell r="D2391">
            <v>10590</v>
          </cell>
        </row>
        <row r="2392">
          <cell r="A2392">
            <v>2392</v>
          </cell>
          <cell r="B2392" t="str">
            <v>MALLA GALLINERO  1.80x36m</v>
          </cell>
          <cell r="C2392" t="str">
            <v>RL</v>
          </cell>
          <cell r="D2392">
            <v>83700</v>
          </cell>
        </row>
        <row r="2393">
          <cell r="A2393">
            <v>2393</v>
          </cell>
          <cell r="B2393" t="str">
            <v>LIMAHOYA Desarro.0.384 mm</v>
          </cell>
          <cell r="C2393" t="str">
            <v>ML</v>
          </cell>
          <cell r="D2393">
            <v>10590</v>
          </cell>
        </row>
        <row r="2394">
          <cell r="A2394">
            <v>2394</v>
          </cell>
          <cell r="B2394" t="str">
            <v>TABLON LISO LATINO SALMON</v>
          </cell>
          <cell r="C2394" t="str">
            <v>M2</v>
          </cell>
          <cell r="D2394">
            <v>9535</v>
          </cell>
        </row>
        <row r="2395">
          <cell r="A2395">
            <v>2395</v>
          </cell>
          <cell r="B2395" t="str">
            <v>TEJA BAVARA ROJA</v>
          </cell>
          <cell r="C2395" t="str">
            <v>M2</v>
          </cell>
          <cell r="D2395">
            <v>13816</v>
          </cell>
        </row>
        <row r="2396">
          <cell r="A2396">
            <v>2396</v>
          </cell>
          <cell r="B2396" t="str">
            <v>FIJAMIX</v>
          </cell>
          <cell r="C2396" t="str">
            <v>KG</v>
          </cell>
          <cell r="D2396">
            <v>7830</v>
          </cell>
        </row>
        <row r="2397">
          <cell r="A2397">
            <v>2397</v>
          </cell>
          <cell r="B2397" t="str">
            <v>SEGUETA METALOY   12x3 cm</v>
          </cell>
          <cell r="C2397" t="str">
            <v>UN</v>
          </cell>
          <cell r="D2397">
            <v>1136</v>
          </cell>
        </row>
        <row r="2398">
          <cell r="A2398">
            <v>2398</v>
          </cell>
          <cell r="B2398" t="str">
            <v>CERAMICA BEIGE MARMOLIZA</v>
          </cell>
          <cell r="C2398" t="str">
            <v>M2</v>
          </cell>
          <cell r="D2398">
            <v>12123</v>
          </cell>
        </row>
        <row r="2399">
          <cell r="A2399">
            <v>2399</v>
          </cell>
          <cell r="B2399" t="str">
            <v>TABLON LISO LATINO ROJO</v>
          </cell>
          <cell r="C2399" t="str">
            <v>M2</v>
          </cell>
          <cell r="D2399">
            <v>9535</v>
          </cell>
        </row>
        <row r="2400">
          <cell r="A2400">
            <v>2400</v>
          </cell>
          <cell r="B2400" t="str">
            <v>CERAMICA BLANCO LISO</v>
          </cell>
          <cell r="C2400" t="str">
            <v>M2</v>
          </cell>
          <cell r="D2400">
            <v>9825</v>
          </cell>
        </row>
        <row r="2401">
          <cell r="A2401">
            <v>2401</v>
          </cell>
          <cell r="B2401" t="str">
            <v>CERAMICA GRAMILLA BLANCA</v>
          </cell>
          <cell r="C2401" t="str">
            <v>M2</v>
          </cell>
          <cell r="D2401">
            <v>11194</v>
          </cell>
        </row>
        <row r="2402">
          <cell r="A2402">
            <v>2402</v>
          </cell>
          <cell r="B2402" t="str">
            <v>VALVULA DE REGULACION 1/2</v>
          </cell>
          <cell r="C2402" t="str">
            <v>UN</v>
          </cell>
          <cell r="D2402">
            <v>12439</v>
          </cell>
        </row>
        <row r="2403">
          <cell r="A2403">
            <v>2403</v>
          </cell>
          <cell r="B2403" t="str">
            <v>REVISION ENERGIA      E-4</v>
          </cell>
          <cell r="C2403" t="str">
            <v>UN</v>
          </cell>
          <cell r="D2403">
            <v>8334</v>
          </cell>
        </row>
        <row r="2404">
          <cell r="A2404">
            <v>2404</v>
          </cell>
          <cell r="B2404" t="str">
            <v>ORINAL PEQUEÑO</v>
          </cell>
          <cell r="C2404" t="str">
            <v>UN</v>
          </cell>
          <cell r="D2404">
            <v>43906</v>
          </cell>
        </row>
        <row r="2405">
          <cell r="A2405">
            <v>2405</v>
          </cell>
          <cell r="B2405" t="str">
            <v>BALDOSA JASPEADA 30X30</v>
          </cell>
          <cell r="C2405" t="str">
            <v>M2</v>
          </cell>
          <cell r="D2405">
            <v>6985</v>
          </cell>
        </row>
        <row r="2406">
          <cell r="A2406">
            <v>2406</v>
          </cell>
          <cell r="B2406" t="str">
            <v>CERAMICA GRAMILLA CAFE</v>
          </cell>
          <cell r="C2406" t="str">
            <v>M2</v>
          </cell>
          <cell r="D2406">
            <v>11194</v>
          </cell>
        </row>
        <row r="2407">
          <cell r="A2407">
            <v>2407</v>
          </cell>
          <cell r="B2407" t="str">
            <v>CERAMICA GRIS LISO</v>
          </cell>
          <cell r="C2407" t="str">
            <v>M2</v>
          </cell>
          <cell r="D2407">
            <v>9825</v>
          </cell>
        </row>
        <row r="2408">
          <cell r="A2408">
            <v>2408</v>
          </cell>
          <cell r="B2408" t="str">
            <v>CERAMICA ALMENRA TEX</v>
          </cell>
          <cell r="C2408" t="str">
            <v>M2</v>
          </cell>
          <cell r="D2408">
            <v>11293</v>
          </cell>
        </row>
        <row r="2409">
          <cell r="A2409">
            <v>2409</v>
          </cell>
          <cell r="B2409" t="str">
            <v>CERAMICA GRANILLA BLANCA</v>
          </cell>
          <cell r="C2409" t="str">
            <v>M2</v>
          </cell>
          <cell r="D2409">
            <v>12748</v>
          </cell>
        </row>
        <row r="2410">
          <cell r="A2410">
            <v>2410</v>
          </cell>
          <cell r="B2410" t="str">
            <v>CERAMICA GRANILLA CAFE</v>
          </cell>
          <cell r="C2410" t="str">
            <v>M2</v>
          </cell>
          <cell r="D2410">
            <v>12748</v>
          </cell>
        </row>
        <row r="2411">
          <cell r="A2411">
            <v>2411</v>
          </cell>
          <cell r="B2411" t="str">
            <v>BALDOSA MADERA 25X25</v>
          </cell>
          <cell r="C2411" t="str">
            <v>M2</v>
          </cell>
          <cell r="D2411">
            <v>6960</v>
          </cell>
        </row>
        <row r="2412">
          <cell r="A2412">
            <v>2412</v>
          </cell>
          <cell r="B2412" t="str">
            <v>CERAMICA GRIS LISO     01</v>
          </cell>
          <cell r="C2412" t="str">
            <v>M2</v>
          </cell>
          <cell r="D2412">
            <v>10858</v>
          </cell>
        </row>
        <row r="2413">
          <cell r="A2413">
            <v>2413</v>
          </cell>
          <cell r="B2413" t="str">
            <v>ESPEJO ARGENTINO      4mm</v>
          </cell>
          <cell r="C2413" t="str">
            <v>M2</v>
          </cell>
          <cell r="D2413">
            <v>21471</v>
          </cell>
        </row>
        <row r="2414">
          <cell r="A2414">
            <v>2414</v>
          </cell>
          <cell r="B2414" t="str">
            <v>REVISION ENERGIA      E-5</v>
          </cell>
          <cell r="C2414" t="str">
            <v>UN</v>
          </cell>
          <cell r="D2414">
            <v>11494</v>
          </cell>
        </row>
        <row r="2415">
          <cell r="A2415">
            <v>2415</v>
          </cell>
          <cell r="B2415" t="str">
            <v>ESPEJO ARGENTINO      5mm</v>
          </cell>
          <cell r="C2415" t="str">
            <v>M2</v>
          </cell>
          <cell r="D2415">
            <v>28776</v>
          </cell>
        </row>
        <row r="2416">
          <cell r="A2416">
            <v>2416</v>
          </cell>
          <cell r="B2416" t="str">
            <v>BASE ASFALT.1350   (OBRA)</v>
          </cell>
          <cell r="C2416" t="str">
            <v>M3</v>
          </cell>
          <cell r="D2416">
            <v>130000</v>
          </cell>
        </row>
        <row r="2417">
          <cell r="A2417">
            <v>2417</v>
          </cell>
          <cell r="B2417" t="str">
            <v>ACRILCOR</v>
          </cell>
          <cell r="C2417" t="str">
            <v>KG</v>
          </cell>
          <cell r="D2417">
            <v>2850</v>
          </cell>
        </row>
        <row r="2418">
          <cell r="A2418">
            <v>2418</v>
          </cell>
          <cell r="B2418" t="str">
            <v>CERAMICA BEIGE LISO RENAC</v>
          </cell>
          <cell r="C2418" t="str">
            <v>M2</v>
          </cell>
          <cell r="D2418">
            <v>14384</v>
          </cell>
        </row>
        <row r="2419">
          <cell r="A2419">
            <v>2419</v>
          </cell>
          <cell r="B2419" t="str">
            <v>CALADOS MOD. 0.70x0.70</v>
          </cell>
          <cell r="C2419" t="str">
            <v>UN</v>
          </cell>
          <cell r="D2419">
            <v>60687</v>
          </cell>
        </row>
        <row r="2420">
          <cell r="A2420">
            <v>2420</v>
          </cell>
          <cell r="B2420" t="str">
            <v>REVISION ENERGIA      E-6</v>
          </cell>
          <cell r="C2420" t="str">
            <v>UN</v>
          </cell>
          <cell r="D2420">
            <v>12824</v>
          </cell>
        </row>
        <row r="2421">
          <cell r="A2421">
            <v>2421</v>
          </cell>
          <cell r="B2421" t="str">
            <v>CERAMICA BLANCA LISO RENA</v>
          </cell>
          <cell r="C2421" t="str">
            <v>M2</v>
          </cell>
          <cell r="D2421">
            <v>14384</v>
          </cell>
        </row>
        <row r="2422">
          <cell r="A2422">
            <v>2422</v>
          </cell>
          <cell r="B2422" t="str">
            <v>DESAGUE  BAÑERA AUTOMATIC</v>
          </cell>
          <cell r="C2422" t="str">
            <v>UN</v>
          </cell>
          <cell r="D2422">
            <v>55265</v>
          </cell>
        </row>
        <row r="2423">
          <cell r="A2423">
            <v>2423</v>
          </cell>
          <cell r="B2423" t="str">
            <v>BALDOSA P1 PAYANDE</v>
          </cell>
          <cell r="C2423" t="str">
            <v>M2</v>
          </cell>
          <cell r="D2423">
            <v>13270</v>
          </cell>
        </row>
        <row r="2424">
          <cell r="A2424">
            <v>2424</v>
          </cell>
          <cell r="B2424" t="str">
            <v>ARENA AMARILLA</v>
          </cell>
          <cell r="C2424" t="str">
            <v>M3</v>
          </cell>
          <cell r="D2424">
            <v>10700</v>
          </cell>
        </row>
        <row r="2425">
          <cell r="A2425">
            <v>2425</v>
          </cell>
          <cell r="B2425" t="str">
            <v>CALADOS MOD. 1.20x0.80</v>
          </cell>
          <cell r="C2425" t="str">
            <v>UN</v>
          </cell>
          <cell r="D2425">
            <v>109532</v>
          </cell>
        </row>
        <row r="2426">
          <cell r="A2426">
            <v>2426</v>
          </cell>
          <cell r="B2426" t="str">
            <v>MARMOL IMPORTADO BATTICHI</v>
          </cell>
          <cell r="C2426" t="str">
            <v>M2</v>
          </cell>
          <cell r="D2426">
            <v>52500</v>
          </cell>
        </row>
        <row r="2427">
          <cell r="A2427">
            <v>2427</v>
          </cell>
          <cell r="B2427" t="str">
            <v>ALFOMBR.TERUEL RES.7.0 mm</v>
          </cell>
          <cell r="C2427" t="str">
            <v>M2</v>
          </cell>
          <cell r="D2427">
            <v>11433</v>
          </cell>
        </row>
        <row r="2428">
          <cell r="A2428">
            <v>2428</v>
          </cell>
          <cell r="B2428" t="str">
            <v>ALFOMBRA ARENA RES. 75 mm</v>
          </cell>
          <cell r="C2428" t="str">
            <v>M2</v>
          </cell>
          <cell r="D2428">
            <v>12247</v>
          </cell>
        </row>
        <row r="2429">
          <cell r="A2429">
            <v>2429</v>
          </cell>
          <cell r="B2429" t="str">
            <v>CALADOS MOD. 1.00x1.00</v>
          </cell>
          <cell r="C2429" t="str">
            <v>UN</v>
          </cell>
          <cell r="D2429">
            <v>74008</v>
          </cell>
        </row>
        <row r="2430">
          <cell r="A2430">
            <v>2430</v>
          </cell>
          <cell r="B2430" t="str">
            <v>ALFOMB.MALLORCA RES.17 mm</v>
          </cell>
          <cell r="C2430" t="str">
            <v>M2</v>
          </cell>
          <cell r="D2430">
            <v>18239</v>
          </cell>
        </row>
        <row r="2431">
          <cell r="A2431">
            <v>2431</v>
          </cell>
          <cell r="B2431" t="str">
            <v>ALFOMBRA CARDEÑA   13.5mm</v>
          </cell>
          <cell r="C2431" t="str">
            <v>M2</v>
          </cell>
          <cell r="D2431">
            <v>23396</v>
          </cell>
        </row>
        <row r="2432">
          <cell r="A2432">
            <v>2432</v>
          </cell>
          <cell r="B2432" t="str">
            <v>ALFOMBRA MINK RES.  23 mm</v>
          </cell>
          <cell r="C2432" t="str">
            <v>M2</v>
          </cell>
          <cell r="D2432">
            <v>59157</v>
          </cell>
        </row>
        <row r="2433">
          <cell r="A2433">
            <v>2433</v>
          </cell>
          <cell r="B2433" t="str">
            <v>ALF.OASIS IMP. RES 8.0 mm</v>
          </cell>
          <cell r="C2433" t="str">
            <v>M2</v>
          </cell>
          <cell r="D2433">
            <v>23735</v>
          </cell>
        </row>
        <row r="2434">
          <cell r="A2434">
            <v>2434</v>
          </cell>
          <cell r="B2434" t="str">
            <v>ALFOMBRA BOUNTY   13.0 mm</v>
          </cell>
          <cell r="C2434" t="str">
            <v>M2</v>
          </cell>
          <cell r="D2434">
            <v>24570</v>
          </cell>
        </row>
        <row r="2435">
          <cell r="A2435">
            <v>2435</v>
          </cell>
          <cell r="B2435" t="str">
            <v>LISTON CEDRO 2"x2"x12'</v>
          </cell>
          <cell r="C2435" t="str">
            <v>UN</v>
          </cell>
          <cell r="D2435">
            <v>8000</v>
          </cell>
        </row>
        <row r="2436">
          <cell r="A2436">
            <v>2436</v>
          </cell>
          <cell r="B2436" t="str">
            <v>ALFOMBR.HERCULES COM.5 mm</v>
          </cell>
          <cell r="C2436" t="str">
            <v>M2</v>
          </cell>
          <cell r="D2436">
            <v>28792</v>
          </cell>
        </row>
        <row r="2437">
          <cell r="A2437">
            <v>2437</v>
          </cell>
          <cell r="B2437" t="str">
            <v>ALF.REFLEJOS COM  4.50 mm</v>
          </cell>
          <cell r="C2437" t="str">
            <v>M2</v>
          </cell>
          <cell r="D2437">
            <v>20080</v>
          </cell>
        </row>
        <row r="2438">
          <cell r="A2438">
            <v>2438</v>
          </cell>
          <cell r="B2438" t="str">
            <v>MENSULA # 2</v>
          </cell>
          <cell r="C2438" t="str">
            <v>M2</v>
          </cell>
          <cell r="D2438">
            <v>7500</v>
          </cell>
        </row>
        <row r="2439">
          <cell r="A2439">
            <v>2439</v>
          </cell>
          <cell r="B2439" t="str">
            <v>B.IMIT.MARMOL-GRIS 25X25</v>
          </cell>
          <cell r="C2439" t="str">
            <v>M2</v>
          </cell>
          <cell r="D2439">
            <v>6960</v>
          </cell>
        </row>
        <row r="2440">
          <cell r="A2440">
            <v>2440</v>
          </cell>
          <cell r="B2440" t="str">
            <v>ZOCALO BALD-CEMEN.25X25</v>
          </cell>
          <cell r="C2440" t="str">
            <v>ML</v>
          </cell>
          <cell r="D2440">
            <v>2176</v>
          </cell>
        </row>
        <row r="2441">
          <cell r="A2441">
            <v>2441</v>
          </cell>
          <cell r="B2441" t="str">
            <v>MALLA ZARANDA  3x3-.90x30</v>
          </cell>
          <cell r="C2441" t="str">
            <v>UN</v>
          </cell>
          <cell r="D2441">
            <v>141000</v>
          </cell>
        </row>
        <row r="2442">
          <cell r="A2442">
            <v>2442</v>
          </cell>
          <cell r="B2442" t="str">
            <v>CERAMICA PARKET ITALIA 20</v>
          </cell>
          <cell r="C2442" t="str">
            <v>M2</v>
          </cell>
          <cell r="D2442">
            <v>9500</v>
          </cell>
        </row>
        <row r="2443">
          <cell r="A2443">
            <v>2443</v>
          </cell>
          <cell r="B2443" t="str">
            <v>ZOCALO BALD-CEMEN.10X30</v>
          </cell>
          <cell r="C2443" t="str">
            <v>ML</v>
          </cell>
          <cell r="D2443">
            <v>2612</v>
          </cell>
        </row>
        <row r="2444">
          <cell r="A2444">
            <v>2444</v>
          </cell>
          <cell r="B2444" t="str">
            <v>ZOCALO PARA GRANO 35X35</v>
          </cell>
          <cell r="C2444" t="str">
            <v>ML</v>
          </cell>
          <cell r="D2444">
            <v>3900</v>
          </cell>
        </row>
        <row r="2445">
          <cell r="A2445">
            <v>2445</v>
          </cell>
          <cell r="B2445" t="str">
            <v>ACCESORIO ALAMEDA</v>
          </cell>
          <cell r="C2445" t="str">
            <v>UN</v>
          </cell>
          <cell r="D2445">
            <v>10672</v>
          </cell>
        </row>
        <row r="2446">
          <cell r="A2446">
            <v>2446</v>
          </cell>
          <cell r="B2446" t="str">
            <v>ZOCALO PARA GRANO 40X40</v>
          </cell>
          <cell r="C2446" t="str">
            <v>ML</v>
          </cell>
          <cell r="D2446">
            <v>4274</v>
          </cell>
        </row>
        <row r="2447">
          <cell r="A2447">
            <v>2447</v>
          </cell>
          <cell r="B2447" t="str">
            <v>CALADOS MOD. H=0.70</v>
          </cell>
          <cell r="C2447" t="str">
            <v>ML</v>
          </cell>
          <cell r="D2447">
            <v>53286</v>
          </cell>
        </row>
        <row r="2448">
          <cell r="A2448">
            <v>2448</v>
          </cell>
          <cell r="B2448" t="str">
            <v>COLLARIN SIN SALIDA  4-5"</v>
          </cell>
          <cell r="C2448" t="str">
            <v>UN</v>
          </cell>
          <cell r="D2448">
            <v>4000</v>
          </cell>
        </row>
        <row r="2449">
          <cell r="A2449">
            <v>2449</v>
          </cell>
          <cell r="B2449" t="str">
            <v>PERNO          5/8" x  8"</v>
          </cell>
          <cell r="C2449" t="str">
            <v>UN</v>
          </cell>
          <cell r="D2449">
            <v>2450</v>
          </cell>
        </row>
        <row r="2450">
          <cell r="A2450">
            <v>2450</v>
          </cell>
          <cell r="B2450" t="str">
            <v>UNIVERSAL GALVANIZADA 1/2</v>
          </cell>
          <cell r="C2450" t="str">
            <v>UN</v>
          </cell>
          <cell r="D2450">
            <v>1834</v>
          </cell>
        </row>
        <row r="2451">
          <cell r="A2451">
            <v>2451</v>
          </cell>
          <cell r="B2451" t="str">
            <v>BLOCK VIBRADO HUECO No.4</v>
          </cell>
          <cell r="C2451" t="str">
            <v>UN</v>
          </cell>
          <cell r="D2451">
            <v>560</v>
          </cell>
        </row>
        <row r="2452">
          <cell r="A2452">
            <v>2452</v>
          </cell>
          <cell r="B2452" t="str">
            <v>BLOCK VIBRADO HUECO No.6</v>
          </cell>
          <cell r="C2452" t="str">
            <v>UN</v>
          </cell>
          <cell r="D2452">
            <v>750</v>
          </cell>
        </row>
        <row r="2453">
          <cell r="A2453">
            <v>2453</v>
          </cell>
          <cell r="B2453" t="str">
            <v>BLOCK VIBRADO HUECO No.8</v>
          </cell>
          <cell r="C2453" t="str">
            <v>UN</v>
          </cell>
          <cell r="D2453">
            <v>1160</v>
          </cell>
        </row>
        <row r="2454">
          <cell r="A2454">
            <v>2454</v>
          </cell>
          <cell r="B2454" t="str">
            <v>BLOCK MACIZO No. 4</v>
          </cell>
          <cell r="C2454" t="str">
            <v>UN</v>
          </cell>
          <cell r="D2454">
            <v>760</v>
          </cell>
        </row>
        <row r="2455">
          <cell r="A2455">
            <v>2455</v>
          </cell>
          <cell r="B2455" t="str">
            <v>CALADO PERSIANA 50X10</v>
          </cell>
          <cell r="C2455" t="str">
            <v>UN</v>
          </cell>
          <cell r="D2455">
            <v>808</v>
          </cell>
        </row>
        <row r="2456">
          <cell r="A2456">
            <v>2456</v>
          </cell>
          <cell r="B2456" t="str">
            <v>CALADO PERSIANA 20X40</v>
          </cell>
          <cell r="C2456" t="str">
            <v>UN</v>
          </cell>
          <cell r="D2456">
            <v>1030</v>
          </cell>
        </row>
        <row r="2457">
          <cell r="A2457">
            <v>2457</v>
          </cell>
          <cell r="B2457" t="str">
            <v>UNIVERSAL GALVANIZADA 3/4</v>
          </cell>
          <cell r="C2457" t="str">
            <v>UN</v>
          </cell>
          <cell r="D2457">
            <v>2493</v>
          </cell>
        </row>
        <row r="2458">
          <cell r="A2458">
            <v>2458</v>
          </cell>
          <cell r="B2458" t="str">
            <v>UNIVERSAL GALVANIZADA   1</v>
          </cell>
          <cell r="C2458" t="str">
            <v>UN</v>
          </cell>
          <cell r="D2458">
            <v>2902</v>
          </cell>
        </row>
        <row r="2459">
          <cell r="A2459">
            <v>2459</v>
          </cell>
          <cell r="B2459" t="str">
            <v>CALADO OJO DE BUEY 40X40</v>
          </cell>
          <cell r="C2459" t="str">
            <v>UN</v>
          </cell>
          <cell r="D2459">
            <v>2115</v>
          </cell>
        </row>
        <row r="2460">
          <cell r="A2460">
            <v>2460</v>
          </cell>
          <cell r="B2460" t="str">
            <v>CALADO OJO DE BUEY 50X50</v>
          </cell>
          <cell r="C2460" t="str">
            <v>UN</v>
          </cell>
          <cell r="D2460">
            <v>3395</v>
          </cell>
        </row>
        <row r="2461">
          <cell r="A2461">
            <v>2461</v>
          </cell>
          <cell r="B2461" t="str">
            <v>MENSULA # 4</v>
          </cell>
          <cell r="C2461" t="str">
            <v>M2</v>
          </cell>
          <cell r="D2461">
            <v>7500</v>
          </cell>
        </row>
        <row r="2462">
          <cell r="A2462">
            <v>2462</v>
          </cell>
          <cell r="B2462" t="str">
            <v>BOTON   # 1-2-6</v>
          </cell>
          <cell r="C2462" t="str">
            <v>M2</v>
          </cell>
          <cell r="D2462">
            <v>2900</v>
          </cell>
        </row>
        <row r="2463">
          <cell r="A2463">
            <v>2463</v>
          </cell>
          <cell r="B2463" t="str">
            <v>CALADO 25X25</v>
          </cell>
          <cell r="C2463" t="str">
            <v>UN</v>
          </cell>
          <cell r="D2463">
            <v>670</v>
          </cell>
        </row>
        <row r="2464">
          <cell r="A2464">
            <v>2464</v>
          </cell>
          <cell r="B2464" t="str">
            <v>CALADO PERSIANA 25X25</v>
          </cell>
          <cell r="C2464" t="str">
            <v>UN</v>
          </cell>
          <cell r="D2464">
            <v>808</v>
          </cell>
        </row>
        <row r="2465">
          <cell r="A2465">
            <v>2465</v>
          </cell>
          <cell r="B2465" t="str">
            <v>VINILICO CUNETE</v>
          </cell>
          <cell r="C2465" t="str">
            <v>UN</v>
          </cell>
          <cell r="D2465">
            <v>100870</v>
          </cell>
        </row>
        <row r="2466">
          <cell r="A2466">
            <v>2466</v>
          </cell>
          <cell r="B2466" t="str">
            <v>VINILICO GALON</v>
          </cell>
          <cell r="C2466" t="str">
            <v>UN</v>
          </cell>
          <cell r="D2466">
            <v>20420</v>
          </cell>
        </row>
        <row r="2467">
          <cell r="A2467">
            <v>2467</v>
          </cell>
          <cell r="B2467" t="str">
            <v>PISO PARQUET GUAYAC.30x30</v>
          </cell>
          <cell r="C2467" t="str">
            <v>M2</v>
          </cell>
          <cell r="D2467">
            <v>9500</v>
          </cell>
        </row>
        <row r="2468">
          <cell r="A2468">
            <v>2468</v>
          </cell>
          <cell r="B2468" t="str">
            <v>CINTA SELLADO P/DRYWALL</v>
          </cell>
          <cell r="C2468" t="str">
            <v>ML</v>
          </cell>
          <cell r="D2468">
            <v>31</v>
          </cell>
        </row>
        <row r="2469">
          <cell r="A2469">
            <v>2469</v>
          </cell>
          <cell r="B2469" t="str">
            <v>TORNILLO P/FIJAR DRYWALL</v>
          </cell>
          <cell r="C2469" t="str">
            <v>UN</v>
          </cell>
          <cell r="D2469">
            <v>8</v>
          </cell>
        </row>
        <row r="2470">
          <cell r="A2470">
            <v>2470</v>
          </cell>
          <cell r="B2470" t="str">
            <v>EMULSION ASFALTICA ED/9</v>
          </cell>
          <cell r="C2470" t="str">
            <v>GL</v>
          </cell>
          <cell r="D2470">
            <v>2131</v>
          </cell>
        </row>
        <row r="2471">
          <cell r="A2471">
            <v>2471</v>
          </cell>
          <cell r="B2471" t="str">
            <v>VINILUX CUNETE</v>
          </cell>
          <cell r="C2471" t="str">
            <v>UN</v>
          </cell>
          <cell r="D2471">
            <v>88910</v>
          </cell>
        </row>
        <row r="2472">
          <cell r="A2472">
            <v>2472</v>
          </cell>
          <cell r="B2472" t="str">
            <v>VINILUX GALON</v>
          </cell>
          <cell r="C2472" t="str">
            <v>UN</v>
          </cell>
          <cell r="D2472">
            <v>14170</v>
          </cell>
        </row>
        <row r="2473">
          <cell r="A2473">
            <v>2473</v>
          </cell>
          <cell r="B2473" t="str">
            <v>ESMALTE ICOLUX CUNETE</v>
          </cell>
          <cell r="C2473" t="str">
            <v>UN</v>
          </cell>
          <cell r="D2473">
            <v>114320</v>
          </cell>
        </row>
        <row r="2474">
          <cell r="A2474">
            <v>2474</v>
          </cell>
          <cell r="B2474" t="str">
            <v>ESMALTE ICOLUX GALON</v>
          </cell>
          <cell r="C2474" t="str">
            <v>UN</v>
          </cell>
          <cell r="D2474">
            <v>23380</v>
          </cell>
        </row>
        <row r="2475">
          <cell r="A2475">
            <v>2475</v>
          </cell>
          <cell r="B2475" t="str">
            <v>EMULSION ASFALTICA ED/901</v>
          </cell>
          <cell r="C2475" t="str">
            <v>GL</v>
          </cell>
          <cell r="D2475">
            <v>1322</v>
          </cell>
        </row>
        <row r="2476">
          <cell r="A2476">
            <v>2476</v>
          </cell>
          <cell r="B2476" t="str">
            <v>EMULSION ASFALTICA EMULPL</v>
          </cell>
          <cell r="C2476" t="str">
            <v>GL</v>
          </cell>
          <cell r="D2476">
            <v>2807</v>
          </cell>
        </row>
        <row r="2477">
          <cell r="A2477">
            <v>2477</v>
          </cell>
          <cell r="B2477" t="str">
            <v>ESMALTE ICOMATE BLANCO GL</v>
          </cell>
          <cell r="C2477" t="str">
            <v>UN</v>
          </cell>
          <cell r="D2477">
            <v>23100</v>
          </cell>
        </row>
        <row r="2478">
          <cell r="A2478">
            <v>2478</v>
          </cell>
          <cell r="B2478" t="str">
            <v>ESMALTE ICOMATE NEGRO GL</v>
          </cell>
          <cell r="C2478" t="str">
            <v>UN</v>
          </cell>
          <cell r="D2478">
            <v>20370</v>
          </cell>
        </row>
        <row r="2479">
          <cell r="A2479">
            <v>2479</v>
          </cell>
          <cell r="B2479" t="str">
            <v>EMULSION ASFALTICA EMUL01</v>
          </cell>
          <cell r="C2479" t="str">
            <v>GL</v>
          </cell>
          <cell r="D2479">
            <v>2505</v>
          </cell>
        </row>
        <row r="2480">
          <cell r="A2480">
            <v>2480</v>
          </cell>
          <cell r="B2480" t="str">
            <v>FIBRATEX</v>
          </cell>
          <cell r="C2480" t="str">
            <v>GL</v>
          </cell>
          <cell r="D2480">
            <v>3088</v>
          </cell>
        </row>
        <row r="2481">
          <cell r="A2481">
            <v>2481</v>
          </cell>
          <cell r="B2481" t="str">
            <v>FIBRATEX               01</v>
          </cell>
          <cell r="C2481" t="str">
            <v>GL</v>
          </cell>
          <cell r="D2481">
            <v>2714</v>
          </cell>
        </row>
        <row r="2482">
          <cell r="A2482">
            <v>2482</v>
          </cell>
          <cell r="B2482" t="str">
            <v>CEMENTO PLASTICO TAPA GOT</v>
          </cell>
          <cell r="C2482" t="str">
            <v>GL</v>
          </cell>
          <cell r="D2482">
            <v>3458</v>
          </cell>
        </row>
        <row r="2483">
          <cell r="A2483">
            <v>2483</v>
          </cell>
          <cell r="B2483" t="str">
            <v>CEMENTO PLASTICO TAPA G01</v>
          </cell>
          <cell r="C2483" t="str">
            <v>GL</v>
          </cell>
          <cell r="D2483">
            <v>2586</v>
          </cell>
        </row>
        <row r="2484">
          <cell r="A2484">
            <v>2484</v>
          </cell>
          <cell r="B2484" t="str">
            <v>PEGANTE EGA        1 Kg.</v>
          </cell>
          <cell r="C2484" t="str">
            <v>UN</v>
          </cell>
          <cell r="D2484">
            <v>4904</v>
          </cell>
        </row>
        <row r="2485">
          <cell r="A2485">
            <v>2485</v>
          </cell>
          <cell r="B2485" t="str">
            <v>SIAMESAS</v>
          </cell>
          <cell r="C2485" t="str">
            <v>UN</v>
          </cell>
          <cell r="D2485">
            <v>458200</v>
          </cell>
        </row>
        <row r="2486">
          <cell r="A2486">
            <v>2486</v>
          </cell>
          <cell r="B2486" t="str">
            <v>CALADOS MOD. H=0.60</v>
          </cell>
          <cell r="C2486" t="str">
            <v>ML</v>
          </cell>
          <cell r="D2486">
            <v>47365</v>
          </cell>
        </row>
        <row r="2487">
          <cell r="A2487">
            <v>2487</v>
          </cell>
          <cell r="B2487" t="str">
            <v>CALADOS MOD. H=0.50</v>
          </cell>
          <cell r="C2487" t="str">
            <v>ML</v>
          </cell>
          <cell r="D2487">
            <v>39964</v>
          </cell>
        </row>
        <row r="2488">
          <cell r="A2488">
            <v>2488</v>
          </cell>
          <cell r="B2488" t="str">
            <v>CALADOS MOD. H=0.92</v>
          </cell>
          <cell r="C2488" t="str">
            <v>ML</v>
          </cell>
          <cell r="D2488">
            <v>69568</v>
          </cell>
        </row>
        <row r="2489">
          <cell r="A2489">
            <v>2489</v>
          </cell>
          <cell r="B2489" t="str">
            <v>INMUMIZANTE DE MADERA INC</v>
          </cell>
          <cell r="C2489" t="str">
            <v>GL</v>
          </cell>
          <cell r="D2489">
            <v>3649</v>
          </cell>
        </row>
        <row r="2490">
          <cell r="A2490">
            <v>2490</v>
          </cell>
          <cell r="B2490" t="str">
            <v>INMUNIZANTE DE MADERA INC</v>
          </cell>
          <cell r="C2490" t="str">
            <v>GL</v>
          </cell>
          <cell r="D2490">
            <v>3270</v>
          </cell>
        </row>
        <row r="2491">
          <cell r="A2491">
            <v>2491</v>
          </cell>
          <cell r="B2491" t="str">
            <v>INMUNIZANTE MADERA NEGRO</v>
          </cell>
          <cell r="C2491" t="str">
            <v>GL</v>
          </cell>
          <cell r="D2491">
            <v>2348</v>
          </cell>
        </row>
        <row r="2492">
          <cell r="A2492">
            <v>2492</v>
          </cell>
          <cell r="B2492" t="str">
            <v>INMUNIZANTE MADERA NEGR01</v>
          </cell>
          <cell r="C2492" t="str">
            <v>GL</v>
          </cell>
          <cell r="D2492">
            <v>2122</v>
          </cell>
        </row>
        <row r="2493">
          <cell r="A2493">
            <v>2493</v>
          </cell>
          <cell r="B2493" t="str">
            <v>TANQUE DE GAS     117  GL</v>
          </cell>
          <cell r="C2493" t="str">
            <v>UN</v>
          </cell>
          <cell r="D2493">
            <v>915800</v>
          </cell>
        </row>
        <row r="2494">
          <cell r="A2494">
            <v>2494</v>
          </cell>
          <cell r="B2494" t="str">
            <v>ESCALERAS H=0.70</v>
          </cell>
          <cell r="C2494" t="str">
            <v>ML</v>
          </cell>
          <cell r="D2494">
            <v>59206</v>
          </cell>
        </row>
        <row r="2495">
          <cell r="A2495">
            <v>2495</v>
          </cell>
          <cell r="B2495" t="str">
            <v>ROSETAS CONC.S/MOLDE  D=1</v>
          </cell>
          <cell r="C2495" t="str">
            <v>UN</v>
          </cell>
          <cell r="D2495">
            <v>111012</v>
          </cell>
        </row>
        <row r="2496">
          <cell r="A2496">
            <v>2496</v>
          </cell>
          <cell r="B2496" t="str">
            <v>ROSETAS CONC.S/MOLDE D=.8</v>
          </cell>
          <cell r="C2496" t="str">
            <v>UN</v>
          </cell>
          <cell r="D2496">
            <v>96210</v>
          </cell>
        </row>
        <row r="2497">
          <cell r="A2497">
            <v>2497</v>
          </cell>
          <cell r="B2497" t="str">
            <v>TANQUE DE GAS     280  GL</v>
          </cell>
          <cell r="C2497" t="str">
            <v>UN</v>
          </cell>
          <cell r="D2497">
            <v>1987900</v>
          </cell>
        </row>
        <row r="2498">
          <cell r="A2498">
            <v>2498</v>
          </cell>
          <cell r="B2498" t="str">
            <v>CONEXION  DE GAS  E-1 SMA</v>
          </cell>
          <cell r="C2498" t="str">
            <v>UN</v>
          </cell>
          <cell r="D2498">
            <v>214000</v>
          </cell>
        </row>
        <row r="2499">
          <cell r="A2499">
            <v>2499</v>
          </cell>
          <cell r="B2499" t="str">
            <v>CONEXION  DE GAS  E-2 SMA</v>
          </cell>
          <cell r="C2499" t="str">
            <v>UN</v>
          </cell>
          <cell r="D2499">
            <v>282000</v>
          </cell>
        </row>
        <row r="2500">
          <cell r="A2500">
            <v>2500</v>
          </cell>
          <cell r="B2500" t="str">
            <v>CONEXION  DE GAS  E-3 SMA</v>
          </cell>
          <cell r="C2500" t="str">
            <v>UN</v>
          </cell>
          <cell r="D2500">
            <v>327000</v>
          </cell>
        </row>
        <row r="2501">
          <cell r="A2501">
            <v>2501</v>
          </cell>
          <cell r="B2501" t="str">
            <v>CONEXION  DE GAS  E-4 SMA</v>
          </cell>
          <cell r="C2501" t="str">
            <v>UN</v>
          </cell>
          <cell r="D2501">
            <v>356000</v>
          </cell>
        </row>
        <row r="2502">
          <cell r="A2502">
            <v>2502</v>
          </cell>
          <cell r="B2502" t="str">
            <v>CONEXION  DE GAS  E-5 SMA</v>
          </cell>
          <cell r="C2502" t="str">
            <v>UN</v>
          </cell>
          <cell r="D2502">
            <v>430000</v>
          </cell>
        </row>
        <row r="2503">
          <cell r="A2503">
            <v>2503</v>
          </cell>
          <cell r="B2503" t="str">
            <v>CONEXION  DE GAS  E-6 SMA</v>
          </cell>
          <cell r="C2503" t="str">
            <v>UN</v>
          </cell>
          <cell r="D2503">
            <v>465000</v>
          </cell>
        </row>
        <row r="2504">
          <cell r="A2504">
            <v>2504</v>
          </cell>
          <cell r="B2504" t="str">
            <v>ROSETAS CONC.S/MOLDE D=.6</v>
          </cell>
          <cell r="C2504" t="str">
            <v>UN</v>
          </cell>
          <cell r="D2504">
            <v>74008</v>
          </cell>
        </row>
        <row r="2505">
          <cell r="A2505">
            <v>2505</v>
          </cell>
          <cell r="B2505" t="str">
            <v>ROSETAS CONC.S/MOLDE D=.5</v>
          </cell>
          <cell r="C2505" t="str">
            <v>UN</v>
          </cell>
          <cell r="D2505">
            <v>63647</v>
          </cell>
        </row>
        <row r="2506">
          <cell r="A2506">
            <v>2506</v>
          </cell>
          <cell r="B2506" t="str">
            <v>GRAVILLA SANTA MARTA</v>
          </cell>
          <cell r="C2506" t="str">
            <v>M3</v>
          </cell>
          <cell r="D2506">
            <v>28450</v>
          </cell>
        </row>
        <row r="2507">
          <cell r="A2507">
            <v>2507</v>
          </cell>
          <cell r="B2507" t="str">
            <v>MATERIAL ARROYO DE PIEDRA</v>
          </cell>
          <cell r="C2507" t="str">
            <v>M3</v>
          </cell>
          <cell r="D2507">
            <v>32000</v>
          </cell>
        </row>
        <row r="2508">
          <cell r="A2508">
            <v>2508</v>
          </cell>
          <cell r="B2508" t="str">
            <v>GRAVILLA TRIT. ARR.PIEDRA</v>
          </cell>
          <cell r="C2508" t="str">
            <v>M3</v>
          </cell>
          <cell r="D2508">
            <v>32000</v>
          </cell>
        </row>
        <row r="2509">
          <cell r="A2509">
            <v>2509</v>
          </cell>
          <cell r="B2509" t="str">
            <v>ARENA MAMBO            01</v>
          </cell>
          <cell r="C2509" t="str">
            <v>M3</v>
          </cell>
          <cell r="D2509">
            <v>6700</v>
          </cell>
        </row>
        <row r="2510">
          <cell r="A2510">
            <v>2510</v>
          </cell>
          <cell r="B2510" t="str">
            <v>ARENA SANTO TOMAS</v>
          </cell>
          <cell r="C2510" t="str">
            <v>M3</v>
          </cell>
          <cell r="D2510">
            <v>6700</v>
          </cell>
        </row>
        <row r="2511">
          <cell r="A2511">
            <v>2511</v>
          </cell>
          <cell r="B2511" t="str">
            <v>MEZCLADORA A GASOLINA</v>
          </cell>
          <cell r="C2511" t="str">
            <v>DD</v>
          </cell>
          <cell r="D2511">
            <v>30000</v>
          </cell>
        </row>
        <row r="2512">
          <cell r="A2512">
            <v>2512</v>
          </cell>
          <cell r="B2512" t="str">
            <v>ESMALTE SOBRE LAMINA LENA</v>
          </cell>
          <cell r="C2512" t="str">
            <v>M2</v>
          </cell>
          <cell r="D2512">
            <v>8706</v>
          </cell>
        </row>
        <row r="2513">
          <cell r="A2513">
            <v>2513</v>
          </cell>
          <cell r="B2513" t="str">
            <v>ESMALTE SOBRE LAMINA LINEAL</v>
          </cell>
          <cell r="C2513" t="str">
            <v>ML</v>
          </cell>
          <cell r="D2513">
            <v>3376</v>
          </cell>
        </row>
        <row r="2514">
          <cell r="A2514">
            <v>2514</v>
          </cell>
          <cell r="B2514" t="str">
            <v>ESMALTE MATE VERDE GL</v>
          </cell>
          <cell r="C2514" t="str">
            <v>UN</v>
          </cell>
          <cell r="D2514">
            <v>27150</v>
          </cell>
        </row>
        <row r="2515">
          <cell r="A2515">
            <v>2515</v>
          </cell>
          <cell r="B2515" t="str">
            <v>ESMALTE SUPERLUX CUÑETE</v>
          </cell>
          <cell r="C2515" t="str">
            <v>UN</v>
          </cell>
          <cell r="D2515">
            <v>117500</v>
          </cell>
        </row>
        <row r="2516">
          <cell r="A2516">
            <v>2516</v>
          </cell>
          <cell r="B2516" t="str">
            <v>CONECTOR RESORTE AZUL</v>
          </cell>
          <cell r="C2516" t="str">
            <v>UN</v>
          </cell>
          <cell r="D2516">
            <v>841</v>
          </cell>
        </row>
        <row r="2517">
          <cell r="A2517">
            <v>2517</v>
          </cell>
          <cell r="B2517" t="str">
            <v>CONECTOR RESORTE AMARILLO</v>
          </cell>
          <cell r="C2517" t="str">
            <v>UN</v>
          </cell>
          <cell r="D2517">
            <v>165</v>
          </cell>
        </row>
        <row r="2518">
          <cell r="A2518">
            <v>2518</v>
          </cell>
          <cell r="B2518" t="str">
            <v>CONECTOR RESORTE ROJO</v>
          </cell>
          <cell r="C2518" t="str">
            <v>UN</v>
          </cell>
          <cell r="D2518">
            <v>2827</v>
          </cell>
        </row>
        <row r="2519">
          <cell r="A2519">
            <v>2519</v>
          </cell>
          <cell r="B2519" t="str">
            <v>DOMO BURBUJA  .60x.60 3mm</v>
          </cell>
          <cell r="C2519" t="str">
            <v>UN</v>
          </cell>
          <cell r="D2519">
            <v>28768</v>
          </cell>
        </row>
        <row r="2520">
          <cell r="A2520">
            <v>2520</v>
          </cell>
          <cell r="B2520" t="str">
            <v>CONECTOR TUBULAR    6 AWG</v>
          </cell>
          <cell r="C2520" t="str">
            <v>UN</v>
          </cell>
          <cell r="D2520">
            <v>2826</v>
          </cell>
        </row>
        <row r="2521">
          <cell r="A2521">
            <v>2521</v>
          </cell>
          <cell r="B2521" t="str">
            <v>CONECTOR TUBULAR    4 AWG</v>
          </cell>
          <cell r="C2521" t="str">
            <v>UN</v>
          </cell>
          <cell r="D2521">
            <v>3050</v>
          </cell>
        </row>
        <row r="2522">
          <cell r="A2522">
            <v>2522</v>
          </cell>
          <cell r="B2522" t="str">
            <v>CONECTOR TUBULAR    2 AWG</v>
          </cell>
          <cell r="C2522" t="str">
            <v>UN</v>
          </cell>
          <cell r="D2522">
            <v>3402</v>
          </cell>
        </row>
        <row r="2523">
          <cell r="A2523">
            <v>2523</v>
          </cell>
          <cell r="B2523" t="str">
            <v>CONECTOR TUBULAR      1/0</v>
          </cell>
          <cell r="C2523" t="str">
            <v>UN</v>
          </cell>
          <cell r="D2523">
            <v>3574</v>
          </cell>
        </row>
        <row r="2524">
          <cell r="A2524">
            <v>2524</v>
          </cell>
          <cell r="B2524" t="str">
            <v>CONECTOR TUBULAR      2/0</v>
          </cell>
          <cell r="C2524" t="str">
            <v>UN</v>
          </cell>
          <cell r="D2524">
            <v>3860</v>
          </cell>
        </row>
        <row r="2525">
          <cell r="A2525">
            <v>2525</v>
          </cell>
          <cell r="B2525" t="str">
            <v>CONECTOR TUBULAR      4/0</v>
          </cell>
          <cell r="C2525" t="str">
            <v>UN</v>
          </cell>
          <cell r="D2525">
            <v>4836</v>
          </cell>
        </row>
        <row r="2526">
          <cell r="A2526">
            <v>2526</v>
          </cell>
          <cell r="B2526" t="str">
            <v>GASOLINA EXTRA  B/MANGA</v>
          </cell>
          <cell r="C2526" t="str">
            <v>GL</v>
          </cell>
          <cell r="D2526">
            <v>1011</v>
          </cell>
        </row>
        <row r="2527">
          <cell r="A2527">
            <v>2527</v>
          </cell>
          <cell r="B2527" t="str">
            <v>A.C.P.M         B/MANGA</v>
          </cell>
          <cell r="C2527" t="str">
            <v>GL</v>
          </cell>
          <cell r="D2527">
            <v>1181</v>
          </cell>
        </row>
        <row r="2528">
          <cell r="A2528">
            <v>2528</v>
          </cell>
          <cell r="B2528" t="str">
            <v>GASOLINA CORR.  CALI</v>
          </cell>
          <cell r="C2528" t="str">
            <v>GL</v>
          </cell>
          <cell r="D2528">
            <v>1175</v>
          </cell>
        </row>
        <row r="2529">
          <cell r="A2529">
            <v>2529</v>
          </cell>
          <cell r="B2529" t="str">
            <v>GASOLINA EXTRA  CALI</v>
          </cell>
          <cell r="C2529" t="str">
            <v>GL</v>
          </cell>
          <cell r="D2529">
            <v>1804</v>
          </cell>
        </row>
        <row r="2530">
          <cell r="A2530">
            <v>2530</v>
          </cell>
          <cell r="B2530" t="str">
            <v>DOMO BURBUJA  .80x.80 3mm</v>
          </cell>
          <cell r="C2530" t="str">
            <v>UN</v>
          </cell>
          <cell r="D2530">
            <v>34800</v>
          </cell>
        </row>
        <row r="2531">
          <cell r="A2531">
            <v>2531</v>
          </cell>
          <cell r="B2531" t="str">
            <v>A.C.P.M         CALI</v>
          </cell>
          <cell r="C2531" t="str">
            <v>GL</v>
          </cell>
          <cell r="D2531">
            <v>1175</v>
          </cell>
        </row>
        <row r="2532">
          <cell r="A2532">
            <v>2532</v>
          </cell>
          <cell r="B2532" t="str">
            <v>GASOLINA CORR.  C/GENA</v>
          </cell>
          <cell r="C2532" t="str">
            <v>GL</v>
          </cell>
          <cell r="D2532">
            <v>1316</v>
          </cell>
        </row>
        <row r="2533">
          <cell r="A2533">
            <v>2533</v>
          </cell>
          <cell r="B2533" t="str">
            <v>EMPALME VINILO  22-18 AWG</v>
          </cell>
          <cell r="C2533" t="str">
            <v>UN</v>
          </cell>
          <cell r="D2533">
            <v>160</v>
          </cell>
        </row>
        <row r="2534">
          <cell r="A2534">
            <v>2534</v>
          </cell>
          <cell r="B2534" t="str">
            <v>TERMINAL ANILLO 16-14 AWG</v>
          </cell>
          <cell r="C2534" t="str">
            <v>UN</v>
          </cell>
          <cell r="D2534">
            <v>179</v>
          </cell>
        </row>
        <row r="2535">
          <cell r="A2535">
            <v>2535</v>
          </cell>
          <cell r="B2535" t="str">
            <v>TERMINAL ANILLO 12-10 AWG</v>
          </cell>
          <cell r="C2535" t="str">
            <v>UN</v>
          </cell>
          <cell r="D2535">
            <v>254</v>
          </cell>
        </row>
        <row r="2536">
          <cell r="A2536">
            <v>2536</v>
          </cell>
          <cell r="B2536" t="str">
            <v>TERMINAL ANILLO     8 AWG</v>
          </cell>
          <cell r="C2536" t="str">
            <v>UN</v>
          </cell>
          <cell r="D2536">
            <v>1248</v>
          </cell>
        </row>
        <row r="2537">
          <cell r="A2537">
            <v>2537</v>
          </cell>
          <cell r="B2537" t="str">
            <v>EMPALME CINTA SUBT. 2-2/0</v>
          </cell>
          <cell r="C2537" t="str">
            <v>UN</v>
          </cell>
          <cell r="D2537">
            <v>364721</v>
          </cell>
        </row>
        <row r="2538">
          <cell r="A2538">
            <v>2538</v>
          </cell>
          <cell r="B2538" t="str">
            <v>GASOLINA EXTRA  C/GENA</v>
          </cell>
          <cell r="C2538" t="str">
            <v>GL</v>
          </cell>
          <cell r="D2538">
            <v>1850</v>
          </cell>
        </row>
        <row r="2539">
          <cell r="A2539">
            <v>2539</v>
          </cell>
          <cell r="B2539" t="str">
            <v>EMPALME PREMOLDEADO 15 KW</v>
          </cell>
          <cell r="C2539" t="str">
            <v>UN</v>
          </cell>
          <cell r="D2539">
            <v>135097</v>
          </cell>
        </row>
        <row r="2540">
          <cell r="A2540">
            <v>2540</v>
          </cell>
          <cell r="B2540" t="str">
            <v>TERMINAL PREMOL.INT 4-2/0</v>
          </cell>
          <cell r="C2540" t="str">
            <v>UN</v>
          </cell>
          <cell r="D2540">
            <v>110775</v>
          </cell>
        </row>
        <row r="2541">
          <cell r="A2541">
            <v>2541</v>
          </cell>
          <cell r="B2541" t="str">
            <v>ABRAZADERA TRAPECIO  1"</v>
          </cell>
          <cell r="C2541" t="str">
            <v>UN</v>
          </cell>
          <cell r="D2541">
            <v>1000</v>
          </cell>
        </row>
        <row r="2542">
          <cell r="A2542">
            <v>2542</v>
          </cell>
          <cell r="B2542" t="str">
            <v>ABRAZADERA TRAPECIO  2"</v>
          </cell>
          <cell r="C2542" t="str">
            <v>UN</v>
          </cell>
          <cell r="D2542">
            <v>1000</v>
          </cell>
        </row>
        <row r="2543">
          <cell r="A2543">
            <v>2543</v>
          </cell>
          <cell r="B2543" t="str">
            <v>TERMINAL PREMOL INT/0-500</v>
          </cell>
          <cell r="C2543" t="str">
            <v>UN</v>
          </cell>
          <cell r="D2543">
            <v>226909</v>
          </cell>
        </row>
        <row r="2544">
          <cell r="A2544">
            <v>2544</v>
          </cell>
          <cell r="B2544" t="str">
            <v>ABRAZADERA PERA 1"</v>
          </cell>
          <cell r="C2544" t="str">
            <v>UN</v>
          </cell>
          <cell r="D2544">
            <v>500</v>
          </cell>
        </row>
        <row r="2545">
          <cell r="A2545">
            <v>2545</v>
          </cell>
          <cell r="B2545" t="str">
            <v>ABRAZADERA PERA 2"</v>
          </cell>
          <cell r="C2545" t="str">
            <v>UN</v>
          </cell>
          <cell r="D2545">
            <v>500</v>
          </cell>
        </row>
        <row r="2546">
          <cell r="A2546">
            <v>2546</v>
          </cell>
          <cell r="B2546" t="str">
            <v>SOPORTE DE CELOSIA 30 Cm.</v>
          </cell>
          <cell r="C2546" t="str">
            <v>UN</v>
          </cell>
          <cell r="D2546">
            <v>2875</v>
          </cell>
        </row>
        <row r="2547">
          <cell r="A2547">
            <v>2547</v>
          </cell>
          <cell r="B2547" t="str">
            <v>SOPORTE DE CELOSIA 50 Cm.</v>
          </cell>
          <cell r="C2547" t="str">
            <v>UN</v>
          </cell>
          <cell r="D2547">
            <v>3800</v>
          </cell>
        </row>
        <row r="2548">
          <cell r="A2548">
            <v>2548</v>
          </cell>
          <cell r="B2548" t="str">
            <v>MARCO CAJA INSP. 40x40</v>
          </cell>
          <cell r="C2548" t="str">
            <v>UN</v>
          </cell>
          <cell r="D2548">
            <v>10150</v>
          </cell>
        </row>
        <row r="2549">
          <cell r="A2549">
            <v>2549</v>
          </cell>
          <cell r="B2549" t="str">
            <v>MARCO CAJA INSP. 60x60</v>
          </cell>
          <cell r="C2549" t="str">
            <v>UN</v>
          </cell>
          <cell r="D2549">
            <v>12500</v>
          </cell>
        </row>
        <row r="2550">
          <cell r="A2550">
            <v>2550</v>
          </cell>
          <cell r="B2550" t="str">
            <v>MARCO CAJA INSP. 80x80</v>
          </cell>
          <cell r="C2550" t="str">
            <v>UN</v>
          </cell>
          <cell r="D2550">
            <v>13250</v>
          </cell>
        </row>
        <row r="2551">
          <cell r="A2551">
            <v>2551</v>
          </cell>
          <cell r="B2551" t="str">
            <v>TAPA CAJA INSP. 40x40</v>
          </cell>
          <cell r="C2551" t="str">
            <v>UN</v>
          </cell>
          <cell r="D2551">
            <v>13500</v>
          </cell>
        </row>
        <row r="2552">
          <cell r="A2552">
            <v>2552</v>
          </cell>
          <cell r="B2552" t="str">
            <v>TAPA CAJA INSP. 60x60</v>
          </cell>
          <cell r="C2552" t="str">
            <v>UN</v>
          </cell>
          <cell r="D2552">
            <v>18700</v>
          </cell>
        </row>
        <row r="2553">
          <cell r="A2553">
            <v>2553</v>
          </cell>
          <cell r="B2553" t="str">
            <v>BORNA TERMINAL   4/0  MCM</v>
          </cell>
          <cell r="C2553" t="str">
            <v>UN</v>
          </cell>
          <cell r="D2553">
            <v>6473</v>
          </cell>
        </row>
        <row r="2554">
          <cell r="A2554">
            <v>2554</v>
          </cell>
          <cell r="B2554" t="str">
            <v>TAPA CAJA INSP. 80x80</v>
          </cell>
          <cell r="C2554" t="str">
            <v>UN</v>
          </cell>
          <cell r="D2554">
            <v>24500</v>
          </cell>
        </row>
        <row r="2555">
          <cell r="A2555">
            <v>2555</v>
          </cell>
          <cell r="B2555" t="str">
            <v>ACCESAORIO ALLEGRO COLOR</v>
          </cell>
          <cell r="C2555" t="str">
            <v>UN</v>
          </cell>
          <cell r="D2555">
            <v>25984</v>
          </cell>
        </row>
        <row r="2556">
          <cell r="A2556">
            <v>2556</v>
          </cell>
          <cell r="B2556" t="str">
            <v>GRAPA RETENCION (6 a 2/0)</v>
          </cell>
          <cell r="C2556" t="str">
            <v>UN</v>
          </cell>
          <cell r="D2556">
            <v>8350</v>
          </cell>
        </row>
        <row r="2557">
          <cell r="A2557">
            <v>2557</v>
          </cell>
          <cell r="B2557" t="str">
            <v>ACCESORIO SUPERIR BLANCO</v>
          </cell>
          <cell r="C2557" t="str">
            <v>UN</v>
          </cell>
          <cell r="D2557">
            <v>34162</v>
          </cell>
        </row>
        <row r="2558">
          <cell r="A2558">
            <v>2558</v>
          </cell>
          <cell r="B2558" t="str">
            <v>CABLE ACERO GALV.    3/8"</v>
          </cell>
          <cell r="C2558" t="str">
            <v>ML</v>
          </cell>
          <cell r="D2558">
            <v>1100</v>
          </cell>
        </row>
        <row r="2559">
          <cell r="A2559">
            <v>2559</v>
          </cell>
          <cell r="B2559" t="str">
            <v>ACCESORIO MAXIMO BLANCO</v>
          </cell>
          <cell r="C2559" t="str">
            <v>UN</v>
          </cell>
          <cell r="D2559">
            <v>62582</v>
          </cell>
        </row>
        <row r="2560">
          <cell r="A2560">
            <v>2560</v>
          </cell>
          <cell r="B2560" t="str">
            <v>TENSOR AISLADOR      4.5</v>
          </cell>
          <cell r="C2560" t="str">
            <v>UN</v>
          </cell>
          <cell r="D2560">
            <v>7555</v>
          </cell>
        </row>
        <row r="2561">
          <cell r="A2561">
            <v>2561</v>
          </cell>
          <cell r="B2561" t="str">
            <v>REFLECT.SODIO 2000 W</v>
          </cell>
          <cell r="C2561" t="str">
            <v>UN</v>
          </cell>
          <cell r="D2561">
            <v>760000</v>
          </cell>
        </row>
        <row r="2562">
          <cell r="A2562">
            <v>2562</v>
          </cell>
          <cell r="B2562" t="str">
            <v>GUARDACABO P/CABLE   3/8"</v>
          </cell>
          <cell r="C2562" t="str">
            <v>UN</v>
          </cell>
          <cell r="D2562">
            <v>620</v>
          </cell>
        </row>
        <row r="2563">
          <cell r="A2563">
            <v>2563</v>
          </cell>
          <cell r="B2563" t="str">
            <v>SANITARIO</v>
          </cell>
          <cell r="C2563" t="str">
            <v>UN</v>
          </cell>
          <cell r="D2563">
            <v>501120</v>
          </cell>
        </row>
        <row r="2564">
          <cell r="A2564">
            <v>2564</v>
          </cell>
          <cell r="B2564" t="str">
            <v>L/MANOS OPORTO</v>
          </cell>
          <cell r="C2564" t="str">
            <v>UN</v>
          </cell>
          <cell r="D2564">
            <v>315488</v>
          </cell>
        </row>
        <row r="2565">
          <cell r="A2565">
            <v>2565</v>
          </cell>
          <cell r="B2565" t="str">
            <v>ARENA BLANCA</v>
          </cell>
          <cell r="C2565" t="str">
            <v>M3</v>
          </cell>
          <cell r="D2565">
            <v>6700</v>
          </cell>
        </row>
        <row r="2566">
          <cell r="A2566">
            <v>2566</v>
          </cell>
          <cell r="B2566" t="str">
            <v>TABLERO S/PUERTA 30 CIRC.</v>
          </cell>
          <cell r="C2566" t="str">
            <v>UN</v>
          </cell>
          <cell r="D2566">
            <v>218985</v>
          </cell>
        </row>
        <row r="2567">
          <cell r="A2567">
            <v>2567</v>
          </cell>
          <cell r="B2567" t="str">
            <v>PUERTA P/GARAJE RESIDENCI</v>
          </cell>
          <cell r="C2567" t="str">
            <v>UN</v>
          </cell>
          <cell r="D2567">
            <v>2679077</v>
          </cell>
        </row>
        <row r="2568">
          <cell r="A2568">
            <v>2568</v>
          </cell>
          <cell r="B2568" t="str">
            <v>TABLERO S/PUERTA 36 CIRC.</v>
          </cell>
          <cell r="C2568" t="str">
            <v>UN</v>
          </cell>
          <cell r="D2568">
            <v>239284</v>
          </cell>
        </row>
        <row r="2569">
          <cell r="A2569">
            <v>2569</v>
          </cell>
          <cell r="B2569" t="str">
            <v>TABLERO S/PUERTA 42 CIRC.</v>
          </cell>
          <cell r="C2569" t="str">
            <v>UN</v>
          </cell>
          <cell r="D2569">
            <v>275349</v>
          </cell>
        </row>
        <row r="2570">
          <cell r="A2570">
            <v>2570</v>
          </cell>
          <cell r="B2570" t="str">
            <v>MALLA ZARANDA  4x4-.90x30</v>
          </cell>
          <cell r="C2570" t="str">
            <v>UN</v>
          </cell>
          <cell r="D2570">
            <v>147000</v>
          </cell>
        </row>
        <row r="2571">
          <cell r="A2571">
            <v>2571</v>
          </cell>
          <cell r="B2571" t="str">
            <v>TABLERO C/PUERTA 12 CIRC.</v>
          </cell>
          <cell r="C2571" t="str">
            <v>UN</v>
          </cell>
          <cell r="D2571">
            <v>138469</v>
          </cell>
        </row>
        <row r="2572">
          <cell r="A2572">
            <v>2572</v>
          </cell>
          <cell r="B2572" t="str">
            <v>ESMALTE SUPERLUX GALON</v>
          </cell>
          <cell r="C2572" t="str">
            <v>UN</v>
          </cell>
          <cell r="D2572">
            <v>24800</v>
          </cell>
        </row>
        <row r="2573">
          <cell r="A2573">
            <v>2573</v>
          </cell>
          <cell r="B2573" t="str">
            <v>TABLERO C/PUERTA 18 CIRC.</v>
          </cell>
          <cell r="C2573" t="str">
            <v>UN</v>
          </cell>
          <cell r="D2573">
            <v>163815</v>
          </cell>
        </row>
        <row r="2574">
          <cell r="A2574">
            <v>2574</v>
          </cell>
          <cell r="B2574" t="str">
            <v>ARENA NEGRA</v>
          </cell>
          <cell r="C2574" t="str">
            <v>M3</v>
          </cell>
          <cell r="D2574">
            <v>6700</v>
          </cell>
        </row>
        <row r="2575">
          <cell r="A2575">
            <v>2575</v>
          </cell>
          <cell r="B2575" t="str">
            <v>TEC CUBIERTA GRIS/BLANCO</v>
          </cell>
          <cell r="C2575" t="str">
            <v>KG</v>
          </cell>
          <cell r="D2575">
            <v>6380</v>
          </cell>
        </row>
        <row r="2576">
          <cell r="A2576">
            <v>2576</v>
          </cell>
          <cell r="B2576" t="str">
            <v>TEC CUBIERTA VERDE</v>
          </cell>
          <cell r="C2576" t="str">
            <v>KG</v>
          </cell>
          <cell r="D2576">
            <v>8700</v>
          </cell>
        </row>
        <row r="2577">
          <cell r="A2577">
            <v>2577</v>
          </cell>
          <cell r="B2577" t="str">
            <v>TEC CUBIERTA AZUL</v>
          </cell>
          <cell r="C2577" t="str">
            <v>KG</v>
          </cell>
          <cell r="D2577">
            <v>6380</v>
          </cell>
        </row>
        <row r="2578">
          <cell r="A2578">
            <v>2578</v>
          </cell>
          <cell r="B2578" t="str">
            <v>TABLERO C/PUERTA 24 CIRC.</v>
          </cell>
          <cell r="C2578" t="str">
            <v>UN</v>
          </cell>
          <cell r="D2578">
            <v>194045</v>
          </cell>
        </row>
        <row r="2579">
          <cell r="A2579">
            <v>2579</v>
          </cell>
          <cell r="B2579" t="str">
            <v>TABLERO C/PUERTA 30 CIRC.</v>
          </cell>
          <cell r="C2579" t="str">
            <v>UN</v>
          </cell>
          <cell r="D2579">
            <v>258784</v>
          </cell>
        </row>
        <row r="2580">
          <cell r="A2580">
            <v>2580</v>
          </cell>
          <cell r="B2580" t="str">
            <v>TABLERO C/PUERTA 36 CIRC.</v>
          </cell>
          <cell r="C2580" t="str">
            <v>UN</v>
          </cell>
          <cell r="D2580">
            <v>273006</v>
          </cell>
        </row>
        <row r="2581">
          <cell r="A2581">
            <v>2581</v>
          </cell>
          <cell r="B2581" t="str">
            <v>TABLERO C/PUERTA 42 CIRC.</v>
          </cell>
          <cell r="C2581" t="str">
            <v>UN</v>
          </cell>
          <cell r="D2581">
            <v>315334</v>
          </cell>
        </row>
        <row r="2582">
          <cell r="A2582">
            <v>2582</v>
          </cell>
          <cell r="B2582" t="str">
            <v>TABLERO P/LLAVE  12 CIRC.</v>
          </cell>
          <cell r="C2582" t="str">
            <v>UN</v>
          </cell>
          <cell r="D2582">
            <v>168200</v>
          </cell>
        </row>
        <row r="2583">
          <cell r="A2583">
            <v>2583</v>
          </cell>
          <cell r="B2583" t="str">
            <v>TABLERO P/LLAVE  18 CIRC.</v>
          </cell>
          <cell r="C2583" t="str">
            <v>UN</v>
          </cell>
          <cell r="D2583">
            <v>195320</v>
          </cell>
        </row>
        <row r="2584">
          <cell r="A2584">
            <v>2584</v>
          </cell>
          <cell r="B2584" t="str">
            <v>ESMALTE FESTIVAL GALON</v>
          </cell>
          <cell r="C2584" t="str">
            <v>UN</v>
          </cell>
          <cell r="D2584">
            <v>20090</v>
          </cell>
        </row>
        <row r="2585">
          <cell r="A2585">
            <v>2585</v>
          </cell>
          <cell r="B2585" t="str">
            <v>TABLERO TOTALIZADOR</v>
          </cell>
          <cell r="C2585" t="str">
            <v>UN</v>
          </cell>
          <cell r="D2585">
            <v>96300</v>
          </cell>
        </row>
        <row r="2586">
          <cell r="A2586">
            <v>2586</v>
          </cell>
          <cell r="B2586" t="str">
            <v>TOTALIZADOR 3 X 100 A</v>
          </cell>
          <cell r="C2586" t="str">
            <v>UN</v>
          </cell>
          <cell r="D2586">
            <v>295777</v>
          </cell>
        </row>
        <row r="2587">
          <cell r="A2587">
            <v>2587</v>
          </cell>
          <cell r="B2587" t="str">
            <v>VIDRIO CRIS CLARO     4mm</v>
          </cell>
          <cell r="C2587" t="str">
            <v>M2</v>
          </cell>
          <cell r="D2587">
            <v>33170</v>
          </cell>
        </row>
        <row r="2588">
          <cell r="A2588">
            <v>2588</v>
          </cell>
          <cell r="B2588" t="str">
            <v>VIDRIO CRIS CLARO     5mm</v>
          </cell>
          <cell r="C2588" t="str">
            <v>M2</v>
          </cell>
          <cell r="D2588">
            <v>17500</v>
          </cell>
        </row>
        <row r="2589">
          <cell r="A2589">
            <v>2589</v>
          </cell>
          <cell r="B2589" t="str">
            <v>VIDRIO CRIS CLARO     6mm</v>
          </cell>
          <cell r="C2589" t="str">
            <v>M2</v>
          </cell>
          <cell r="D2589">
            <v>27000</v>
          </cell>
        </row>
        <row r="2590">
          <cell r="A2590">
            <v>2590</v>
          </cell>
          <cell r="B2590" t="str">
            <v>ANTICORROSIVO ROJO GALON</v>
          </cell>
          <cell r="C2590" t="str">
            <v>UN</v>
          </cell>
          <cell r="D2590">
            <v>19610</v>
          </cell>
        </row>
        <row r="2591">
          <cell r="A2591">
            <v>2591</v>
          </cell>
          <cell r="B2591" t="str">
            <v>PIEDRA CICLOPEA</v>
          </cell>
          <cell r="C2591" t="str">
            <v>M3</v>
          </cell>
          <cell r="D2591">
            <v>28890</v>
          </cell>
        </row>
        <row r="2592">
          <cell r="A2592">
            <v>2592</v>
          </cell>
          <cell r="B2592" t="str">
            <v>TABLERO P/LLAVE  36 CIRC.</v>
          </cell>
          <cell r="C2592" t="str">
            <v>UN</v>
          </cell>
          <cell r="D2592">
            <v>301124</v>
          </cell>
        </row>
        <row r="2593">
          <cell r="A2593">
            <v>2593</v>
          </cell>
          <cell r="B2593" t="str">
            <v>TABLERO P/LLAVE  42 CIRC.</v>
          </cell>
          <cell r="C2593" t="str">
            <v>UN</v>
          </cell>
          <cell r="D2593">
            <v>341492</v>
          </cell>
        </row>
        <row r="2594">
          <cell r="A2594">
            <v>2594</v>
          </cell>
          <cell r="B2594" t="str">
            <v>TABL.PARA TOTALI.HQP  12C</v>
          </cell>
          <cell r="C2594" t="str">
            <v>UN</v>
          </cell>
          <cell r="D2594">
            <v>227151</v>
          </cell>
        </row>
        <row r="2595">
          <cell r="A2595">
            <v>2595</v>
          </cell>
          <cell r="B2595" t="str">
            <v>ARENA SIERRA VIEJA</v>
          </cell>
          <cell r="C2595" t="str">
            <v>M3</v>
          </cell>
          <cell r="D2595">
            <v>11500</v>
          </cell>
        </row>
        <row r="2596">
          <cell r="A2596">
            <v>2596</v>
          </cell>
          <cell r="B2596" t="str">
            <v>TABL.PARA TOTALI.HQP  18C</v>
          </cell>
          <cell r="C2596" t="str">
            <v>UN</v>
          </cell>
          <cell r="D2596">
            <v>287645</v>
          </cell>
        </row>
        <row r="2597">
          <cell r="A2597">
            <v>2597</v>
          </cell>
          <cell r="B2597" t="str">
            <v>TABL.PARA TOTALI.HQP  24C</v>
          </cell>
          <cell r="C2597" t="str">
            <v>UN</v>
          </cell>
          <cell r="D2597">
            <v>313362</v>
          </cell>
        </row>
        <row r="2598">
          <cell r="A2598">
            <v>2598</v>
          </cell>
          <cell r="B2598" t="str">
            <v>GRANZON PTO.COLOMBIA</v>
          </cell>
          <cell r="C2598" t="str">
            <v>M3</v>
          </cell>
          <cell r="D2598">
            <v>24000</v>
          </cell>
        </row>
        <row r="2599">
          <cell r="A2599">
            <v>2599</v>
          </cell>
          <cell r="B2599" t="str">
            <v>GRAVILLA PTO.COLOMBIA</v>
          </cell>
          <cell r="C2599" t="str">
            <v>M3</v>
          </cell>
          <cell r="D2599">
            <v>23500</v>
          </cell>
        </row>
        <row r="2600">
          <cell r="A2600">
            <v>2600</v>
          </cell>
          <cell r="B2600" t="str">
            <v>ARENA AMARILLA</v>
          </cell>
          <cell r="C2600" t="str">
            <v>M3</v>
          </cell>
          <cell r="D2600">
            <v>6700</v>
          </cell>
        </row>
        <row r="2601">
          <cell r="A2601">
            <v>2601</v>
          </cell>
          <cell r="B2601" t="str">
            <v>TABL.PARA TOTALI.HQP  30C</v>
          </cell>
          <cell r="C2601" t="str">
            <v>UN</v>
          </cell>
          <cell r="D2601">
            <v>375410</v>
          </cell>
        </row>
        <row r="2602">
          <cell r="A2602">
            <v>2602</v>
          </cell>
          <cell r="B2602" t="str">
            <v>VIDRIO CRIS CLARO     8mm</v>
          </cell>
          <cell r="C2602" t="str">
            <v>M2</v>
          </cell>
          <cell r="D2602">
            <v>32000</v>
          </cell>
        </row>
        <row r="2603">
          <cell r="A2603">
            <v>2603</v>
          </cell>
          <cell r="B2603" t="str">
            <v>VIDRIO CRIS CLARO    10mm</v>
          </cell>
          <cell r="C2603" t="str">
            <v>M2</v>
          </cell>
          <cell r="D2603">
            <v>45000</v>
          </cell>
        </row>
        <row r="2604">
          <cell r="A2604">
            <v>2604</v>
          </cell>
          <cell r="B2604" t="str">
            <v>TRITURADO</v>
          </cell>
          <cell r="C2604" t="str">
            <v>M3</v>
          </cell>
          <cell r="D2604">
            <v>30000</v>
          </cell>
        </row>
        <row r="2605">
          <cell r="A2605">
            <v>2605</v>
          </cell>
          <cell r="B2605" t="str">
            <v>PIEDRICHE</v>
          </cell>
          <cell r="C2605" t="str">
            <v>M3</v>
          </cell>
          <cell r="D2605">
            <v>33000</v>
          </cell>
        </row>
        <row r="2606">
          <cell r="A2606">
            <v>2606</v>
          </cell>
          <cell r="B2606" t="str">
            <v>PUERTA P/GARAJE EDIFICIOS</v>
          </cell>
          <cell r="C2606" t="str">
            <v>UN</v>
          </cell>
          <cell r="D2606">
            <v>4894989</v>
          </cell>
        </row>
        <row r="2607">
          <cell r="A2607">
            <v>2607</v>
          </cell>
          <cell r="B2607" t="str">
            <v>PUERTA P/PARQU.  BATIENTE</v>
          </cell>
          <cell r="C2607" t="str">
            <v>UN</v>
          </cell>
          <cell r="D2607">
            <v>4222218</v>
          </cell>
        </row>
        <row r="2608">
          <cell r="A2608">
            <v>2608</v>
          </cell>
          <cell r="B2608" t="str">
            <v>TABL.PARA TOTALI.HQP  36C</v>
          </cell>
          <cell r="C2608" t="str">
            <v>UN</v>
          </cell>
          <cell r="D2608">
            <v>388704</v>
          </cell>
        </row>
        <row r="2609">
          <cell r="A2609">
            <v>2609</v>
          </cell>
          <cell r="B2609" t="str">
            <v>PUERTA P/PARQU. CORREDIZA</v>
          </cell>
          <cell r="C2609" t="str">
            <v>UN</v>
          </cell>
          <cell r="D2609">
            <v>7667269</v>
          </cell>
        </row>
        <row r="2610">
          <cell r="A2610">
            <v>2610</v>
          </cell>
          <cell r="B2610" t="str">
            <v>TABL.PARA TOTALI.HQP  42C</v>
          </cell>
          <cell r="C2610" t="str">
            <v>UN</v>
          </cell>
          <cell r="D2610">
            <v>423260</v>
          </cell>
        </row>
        <row r="2611">
          <cell r="A2611">
            <v>2611</v>
          </cell>
          <cell r="B2611" t="str">
            <v>PUERTA INSTITUCIONAL VIDR</v>
          </cell>
          <cell r="C2611" t="str">
            <v>UN</v>
          </cell>
          <cell r="D2611">
            <v>10311955</v>
          </cell>
        </row>
        <row r="2612">
          <cell r="A2612">
            <v>2612</v>
          </cell>
          <cell r="B2612" t="str">
            <v>DIV.BAÑO ACRILICA</v>
          </cell>
          <cell r="C2612" t="str">
            <v>M2</v>
          </cell>
          <cell r="D2612">
            <v>83435</v>
          </cell>
        </row>
        <row r="2613">
          <cell r="A2613">
            <v>2613</v>
          </cell>
          <cell r="B2613" t="str">
            <v>GEOMEMBRANA GEOFORT   500</v>
          </cell>
          <cell r="C2613" t="str">
            <v>M2</v>
          </cell>
          <cell r="D2613">
            <v>2514</v>
          </cell>
        </row>
        <row r="2614">
          <cell r="A2614">
            <v>2614</v>
          </cell>
          <cell r="B2614" t="str">
            <v>DIV.BAÑO  VIDRIO TEMPLADO</v>
          </cell>
          <cell r="C2614" t="str">
            <v>M2</v>
          </cell>
          <cell r="D2614">
            <v>83435</v>
          </cell>
        </row>
        <row r="2615">
          <cell r="A2615">
            <v>2615</v>
          </cell>
          <cell r="B2615" t="str">
            <v>DIV.BAÑO V.TEMPLADO BRONC</v>
          </cell>
          <cell r="C2615" t="str">
            <v>M2</v>
          </cell>
          <cell r="D2615">
            <v>75295</v>
          </cell>
        </row>
        <row r="2616">
          <cell r="A2616">
            <v>2616</v>
          </cell>
          <cell r="B2616" t="str">
            <v>GEOTEXTIL TYPAR      3301</v>
          </cell>
          <cell r="C2616" t="str">
            <v>M2</v>
          </cell>
          <cell r="D2616">
            <v>864</v>
          </cell>
        </row>
        <row r="2617">
          <cell r="A2617">
            <v>2617</v>
          </cell>
          <cell r="B2617" t="str">
            <v>CELOSIA EN ALUMINIO</v>
          </cell>
          <cell r="C2617" t="str">
            <v>M2</v>
          </cell>
          <cell r="D2617">
            <v>80382</v>
          </cell>
        </row>
        <row r="2618">
          <cell r="A2618">
            <v>2618</v>
          </cell>
          <cell r="B2618" t="str">
            <v>VENTANA CORREDIZA 1.2x1.2</v>
          </cell>
          <cell r="C2618" t="str">
            <v>M2</v>
          </cell>
          <cell r="D2618">
            <v>43762</v>
          </cell>
        </row>
        <row r="2619">
          <cell r="A2619">
            <v>2619</v>
          </cell>
          <cell r="B2619" t="str">
            <v>GEOTEXTIL TYPAR      3601</v>
          </cell>
          <cell r="C2619" t="str">
            <v>M2</v>
          </cell>
          <cell r="D2619">
            <v>1624</v>
          </cell>
        </row>
        <row r="2620">
          <cell r="A2620">
            <v>2620</v>
          </cell>
          <cell r="B2620" t="str">
            <v>GEOTEXTIL NO TEJIDO  1600</v>
          </cell>
          <cell r="C2620" t="str">
            <v>M2</v>
          </cell>
          <cell r="D2620">
            <v>864</v>
          </cell>
        </row>
        <row r="2621">
          <cell r="A2621">
            <v>2621</v>
          </cell>
          <cell r="B2621" t="str">
            <v>VENTANA CORREDIZA VC-5020</v>
          </cell>
          <cell r="C2621" t="str">
            <v>M2</v>
          </cell>
          <cell r="D2621">
            <v>66340</v>
          </cell>
        </row>
        <row r="2622">
          <cell r="A2622">
            <v>2622</v>
          </cell>
          <cell r="B2622" t="str">
            <v>GEODREN  2000</v>
          </cell>
          <cell r="C2622" t="str">
            <v>M2</v>
          </cell>
          <cell r="D2622">
            <v>8120</v>
          </cell>
        </row>
        <row r="2623">
          <cell r="A2623">
            <v>2623</v>
          </cell>
          <cell r="B2623" t="str">
            <v>GEODREM  10000</v>
          </cell>
          <cell r="C2623" t="str">
            <v>M2</v>
          </cell>
          <cell r="D2623">
            <v>52200</v>
          </cell>
        </row>
        <row r="2624">
          <cell r="A2624">
            <v>2624</v>
          </cell>
          <cell r="B2624" t="str">
            <v>ANTICORROSIVO GRIS GALON</v>
          </cell>
          <cell r="C2624" t="str">
            <v>UN</v>
          </cell>
          <cell r="D2624">
            <v>34026</v>
          </cell>
        </row>
        <row r="2625">
          <cell r="A2625">
            <v>2625</v>
          </cell>
          <cell r="B2625" t="str">
            <v>BARNIZ TRANSPARENTE GALON</v>
          </cell>
          <cell r="C2625" t="str">
            <v>UN</v>
          </cell>
          <cell r="D2625">
            <v>18070</v>
          </cell>
        </row>
        <row r="2626">
          <cell r="A2626">
            <v>2626</v>
          </cell>
          <cell r="B2626" t="str">
            <v>BARNIZ SINTETICO BRILLANT</v>
          </cell>
          <cell r="C2626" t="str">
            <v>UN</v>
          </cell>
          <cell r="D2626">
            <v>12250</v>
          </cell>
        </row>
        <row r="2627">
          <cell r="A2627">
            <v>2627</v>
          </cell>
          <cell r="B2627" t="str">
            <v>BARNIZ TRANSP.MATE GALON</v>
          </cell>
          <cell r="C2627" t="str">
            <v>UN</v>
          </cell>
          <cell r="D2627">
            <v>17040</v>
          </cell>
        </row>
        <row r="2628">
          <cell r="A2628">
            <v>2628</v>
          </cell>
          <cell r="B2628" t="str">
            <v>VENTANA CORREDIZA 1.2x101</v>
          </cell>
          <cell r="C2628" t="str">
            <v>M2</v>
          </cell>
          <cell r="D2628">
            <v>63600</v>
          </cell>
        </row>
        <row r="2629">
          <cell r="A2629">
            <v>2629</v>
          </cell>
          <cell r="B2629" t="str">
            <v>VENTANA CORREDIZA 1.2x102</v>
          </cell>
          <cell r="C2629" t="str">
            <v>M2</v>
          </cell>
          <cell r="D2629">
            <v>46400</v>
          </cell>
        </row>
        <row r="2630">
          <cell r="A2630">
            <v>2630</v>
          </cell>
          <cell r="B2630" t="str">
            <v>PINTURA ALUM.BITUMINOSO</v>
          </cell>
          <cell r="C2630" t="str">
            <v>UN</v>
          </cell>
          <cell r="D2630">
            <v>140490</v>
          </cell>
        </row>
        <row r="2631">
          <cell r="A2631">
            <v>2631</v>
          </cell>
          <cell r="B2631" t="str">
            <v>PINTURA ICOLUX ALUM.GALON</v>
          </cell>
          <cell r="C2631" t="str">
            <v>UN</v>
          </cell>
          <cell r="D2631">
            <v>27040</v>
          </cell>
        </row>
        <row r="2632">
          <cell r="A2632">
            <v>2632</v>
          </cell>
          <cell r="B2632" t="str">
            <v>PINTURA ALUMINIO EXTRA GL</v>
          </cell>
          <cell r="C2632" t="str">
            <v>UN</v>
          </cell>
          <cell r="D2632">
            <v>29840</v>
          </cell>
        </row>
        <row r="2633">
          <cell r="A2633">
            <v>2633</v>
          </cell>
          <cell r="B2633" t="str">
            <v>POLVILLO               01</v>
          </cell>
          <cell r="C2633" t="str">
            <v>M3</v>
          </cell>
          <cell r="D2633">
            <v>6700</v>
          </cell>
        </row>
        <row r="2634">
          <cell r="A2634">
            <v>2634</v>
          </cell>
          <cell r="B2634" t="str">
            <v>CLOSET AMERICA METAL</v>
          </cell>
          <cell r="C2634" t="str">
            <v>M2</v>
          </cell>
          <cell r="D2634">
            <v>85616</v>
          </cell>
        </row>
        <row r="2635">
          <cell r="A2635">
            <v>2635</v>
          </cell>
          <cell r="B2635" t="str">
            <v>BALDOSA 1-N MELATO  33x33</v>
          </cell>
          <cell r="C2635" t="str">
            <v>M2</v>
          </cell>
          <cell r="D2635">
            <v>11500</v>
          </cell>
        </row>
        <row r="2636">
          <cell r="A2636">
            <v>2636</v>
          </cell>
          <cell r="B2636" t="str">
            <v>HORNO M. V. PROGR ELECTRN</v>
          </cell>
          <cell r="C2636" t="str">
            <v>UN</v>
          </cell>
          <cell r="D2636">
            <v>683300</v>
          </cell>
        </row>
        <row r="2637">
          <cell r="A2637">
            <v>2637</v>
          </cell>
          <cell r="B2637" t="str">
            <v>HORNO M. V. PROGR ELECT01</v>
          </cell>
          <cell r="C2637" t="str">
            <v>UN</v>
          </cell>
          <cell r="D2637">
            <v>620000</v>
          </cell>
        </row>
        <row r="2638">
          <cell r="A2638">
            <v>2638</v>
          </cell>
          <cell r="B2638" t="str">
            <v>CEMENTO GRIS CARIBE    01</v>
          </cell>
          <cell r="C2638" t="str">
            <v>KG</v>
          </cell>
          <cell r="D2638">
            <v>164</v>
          </cell>
        </row>
        <row r="2639">
          <cell r="A2639">
            <v>2639</v>
          </cell>
          <cell r="B2639" t="str">
            <v>ALFA LISTO</v>
          </cell>
          <cell r="C2639" t="str">
            <v>KG</v>
          </cell>
          <cell r="D2639">
            <v>5980</v>
          </cell>
        </row>
        <row r="2640">
          <cell r="A2640">
            <v>2640</v>
          </cell>
          <cell r="B2640" t="str">
            <v>HORNO A GAS FULL SAFETY N</v>
          </cell>
          <cell r="C2640" t="str">
            <v>UN</v>
          </cell>
          <cell r="D2640">
            <v>418800</v>
          </cell>
        </row>
        <row r="2641">
          <cell r="A2641">
            <v>2641</v>
          </cell>
          <cell r="B2641" t="str">
            <v>PICOS</v>
          </cell>
          <cell r="C2641" t="str">
            <v>UN</v>
          </cell>
          <cell r="D2641">
            <v>6577</v>
          </cell>
        </row>
        <row r="2642">
          <cell r="A2642">
            <v>2642</v>
          </cell>
          <cell r="B2642" t="str">
            <v>CAMPERO PASAJEROS</v>
          </cell>
          <cell r="C2642" t="str">
            <v>HR</v>
          </cell>
          <cell r="D2642">
            <v>8934</v>
          </cell>
        </row>
        <row r="2643">
          <cell r="A2643">
            <v>2643</v>
          </cell>
          <cell r="B2643" t="str">
            <v>CEMENTO BLANCO NARE</v>
          </cell>
          <cell r="C2643" t="str">
            <v>KG</v>
          </cell>
          <cell r="D2643">
            <v>366</v>
          </cell>
        </row>
        <row r="2644">
          <cell r="A2644">
            <v>2644</v>
          </cell>
          <cell r="B2644" t="str">
            <v>HORNO A GAS FULL SAFETY P</v>
          </cell>
          <cell r="C2644" t="str">
            <v>UN</v>
          </cell>
          <cell r="D2644">
            <v>418800</v>
          </cell>
        </row>
        <row r="2645">
          <cell r="A2645">
            <v>2645</v>
          </cell>
          <cell r="B2645" t="str">
            <v>DIAGONAL VARILLA 5/8" CPS</v>
          </cell>
          <cell r="C2645" t="str">
            <v>UN</v>
          </cell>
          <cell r="D2645">
            <v>3471</v>
          </cell>
        </row>
        <row r="2646">
          <cell r="A2646">
            <v>2646</v>
          </cell>
          <cell r="B2646" t="str">
            <v>CAMION 3 TONS REDES</v>
          </cell>
          <cell r="C2646" t="str">
            <v>HR</v>
          </cell>
          <cell r="D2646">
            <v>18692</v>
          </cell>
        </row>
        <row r="2647">
          <cell r="A2647">
            <v>2647</v>
          </cell>
          <cell r="B2647" t="str">
            <v>BALDOSA 5 MELATO    33x33</v>
          </cell>
          <cell r="C2647" t="str">
            <v>M2</v>
          </cell>
          <cell r="D2647">
            <v>18734</v>
          </cell>
        </row>
        <row r="2648">
          <cell r="A2648">
            <v>2648</v>
          </cell>
          <cell r="B2648" t="str">
            <v>HORNO EMPOTRAB GAS NATUR</v>
          </cell>
          <cell r="C2648" t="str">
            <v>UN</v>
          </cell>
          <cell r="D2648">
            <v>269700</v>
          </cell>
        </row>
        <row r="2649">
          <cell r="A2649">
            <v>2649</v>
          </cell>
          <cell r="B2649" t="str">
            <v>ESPARRAGO         5/8x18"</v>
          </cell>
          <cell r="C2649" t="str">
            <v>UN</v>
          </cell>
          <cell r="D2649">
            <v>3900</v>
          </cell>
        </row>
        <row r="2650">
          <cell r="A2650">
            <v>2650</v>
          </cell>
          <cell r="B2650" t="str">
            <v>ABRAZADERA 1 SALID.TIPO 2</v>
          </cell>
          <cell r="C2650" t="str">
            <v>UN</v>
          </cell>
          <cell r="D2650">
            <v>5360</v>
          </cell>
        </row>
        <row r="2651">
          <cell r="A2651">
            <v>2651</v>
          </cell>
          <cell r="B2651" t="str">
            <v>L/MANOS PALERMO</v>
          </cell>
          <cell r="C2651" t="str">
            <v>UN</v>
          </cell>
          <cell r="D2651">
            <v>246934</v>
          </cell>
        </row>
        <row r="2652">
          <cell r="A2652">
            <v>2652</v>
          </cell>
          <cell r="B2652" t="str">
            <v>CAL HIDRATADA NARE</v>
          </cell>
          <cell r="C2652" t="str">
            <v>KG</v>
          </cell>
          <cell r="D2652">
            <v>642</v>
          </cell>
        </row>
        <row r="2653">
          <cell r="A2653">
            <v>2653</v>
          </cell>
          <cell r="B2653" t="str">
            <v>ABRAZADERA 2 SALID.TIPO 3</v>
          </cell>
          <cell r="C2653" t="str">
            <v>UN</v>
          </cell>
          <cell r="D2653">
            <v>5483</v>
          </cell>
        </row>
        <row r="2654">
          <cell r="A2654">
            <v>2654</v>
          </cell>
          <cell r="B2654" t="str">
            <v>L/MANOS STILO 715 PRMIUM</v>
          </cell>
          <cell r="C2654" t="str">
            <v>UN</v>
          </cell>
          <cell r="D2654">
            <v>168200</v>
          </cell>
        </row>
        <row r="2655">
          <cell r="A2655">
            <v>2655</v>
          </cell>
          <cell r="B2655" t="str">
            <v>ESPARRAGO         5/8x20"</v>
          </cell>
          <cell r="C2655" t="str">
            <v>UN</v>
          </cell>
          <cell r="D2655">
            <v>4500</v>
          </cell>
        </row>
        <row r="2656">
          <cell r="A2656">
            <v>2656</v>
          </cell>
          <cell r="B2656" t="str">
            <v>BIDET REAL</v>
          </cell>
          <cell r="C2656" t="str">
            <v>UN</v>
          </cell>
          <cell r="D2656">
            <v>332875</v>
          </cell>
        </row>
        <row r="2657">
          <cell r="A2657">
            <v>2657</v>
          </cell>
          <cell r="B2657" t="str">
            <v>LIMA PARA AFILAR       6"</v>
          </cell>
          <cell r="C2657" t="str">
            <v>UN</v>
          </cell>
          <cell r="D2657">
            <v>1954</v>
          </cell>
        </row>
        <row r="2658">
          <cell r="A2658">
            <v>2658</v>
          </cell>
          <cell r="B2658" t="str">
            <v>HORNO EMPOTR GAS PROPANO</v>
          </cell>
          <cell r="C2658" t="str">
            <v>UN</v>
          </cell>
          <cell r="D2658">
            <v>269700</v>
          </cell>
        </row>
        <row r="2659">
          <cell r="A2659">
            <v>2659</v>
          </cell>
          <cell r="B2659" t="str">
            <v>AISLADOR SUP.ANSI 52-1</v>
          </cell>
          <cell r="C2659" t="str">
            <v>UN</v>
          </cell>
          <cell r="D2659">
            <v>16485</v>
          </cell>
        </row>
        <row r="2660">
          <cell r="A2660">
            <v>2660</v>
          </cell>
          <cell r="B2660" t="str">
            <v>TORNILLO ACERO GALV 5X5/8</v>
          </cell>
          <cell r="C2660" t="str">
            <v>UN</v>
          </cell>
          <cell r="D2660">
            <v>1431</v>
          </cell>
        </row>
        <row r="2661">
          <cell r="A2661">
            <v>2661</v>
          </cell>
          <cell r="B2661" t="str">
            <v>PEGANTE BOXER UNIVERSAL</v>
          </cell>
          <cell r="C2661" t="str">
            <v>GL</v>
          </cell>
          <cell r="D2661">
            <v>2500</v>
          </cell>
        </row>
        <row r="2662">
          <cell r="A2662">
            <v>2662</v>
          </cell>
          <cell r="B2662" t="str">
            <v>GRAPA TERMINAL TIPO 1</v>
          </cell>
          <cell r="C2662" t="str">
            <v>UN</v>
          </cell>
          <cell r="D2662">
            <v>8829</v>
          </cell>
        </row>
        <row r="2663">
          <cell r="A2663">
            <v>2663</v>
          </cell>
          <cell r="B2663" t="str">
            <v>TUBO VENTILACION       2"</v>
          </cell>
          <cell r="C2663" t="str">
            <v>ML</v>
          </cell>
          <cell r="D2663">
            <v>2376</v>
          </cell>
        </row>
        <row r="2664">
          <cell r="A2664">
            <v>2664</v>
          </cell>
          <cell r="B2664" t="str">
            <v>PERNO DE OJO     5/8X5.45</v>
          </cell>
          <cell r="C2664" t="str">
            <v>UN</v>
          </cell>
          <cell r="D2664">
            <v>4793</v>
          </cell>
        </row>
        <row r="2665">
          <cell r="A2665">
            <v>2665</v>
          </cell>
          <cell r="B2665" t="str">
            <v>TUBO UNION MECANICA    2"</v>
          </cell>
          <cell r="C2665" t="str">
            <v>ML</v>
          </cell>
          <cell r="D2665">
            <v>25721</v>
          </cell>
        </row>
        <row r="2666">
          <cell r="A2666">
            <v>2666</v>
          </cell>
          <cell r="B2666" t="str">
            <v>MARMOL NEGRO SAN GIL</v>
          </cell>
          <cell r="C2666" t="str">
            <v>M2</v>
          </cell>
          <cell r="D2666">
            <v>31900</v>
          </cell>
        </row>
        <row r="2667">
          <cell r="A2667">
            <v>2667</v>
          </cell>
          <cell r="B2667" t="str">
            <v>VIDRIO CRIS CLARO    19mm</v>
          </cell>
          <cell r="C2667" t="str">
            <v>M2</v>
          </cell>
          <cell r="D2667">
            <v>90000</v>
          </cell>
        </row>
        <row r="2668">
          <cell r="A2668">
            <v>2668</v>
          </cell>
          <cell r="B2668" t="str">
            <v>L/MANOS STILO 725 PRMIUM</v>
          </cell>
          <cell r="C2668" t="str">
            <v>UN</v>
          </cell>
          <cell r="D2668">
            <v>81200</v>
          </cell>
        </row>
        <row r="2669">
          <cell r="A2669">
            <v>2669</v>
          </cell>
          <cell r="B2669" t="str">
            <v>CEMENTO GRIS CARIBE    02</v>
          </cell>
          <cell r="C2669" t="str">
            <v>KG</v>
          </cell>
          <cell r="D2669">
            <v>160</v>
          </cell>
        </row>
        <row r="2670">
          <cell r="A2670">
            <v>2670</v>
          </cell>
          <cell r="B2670" t="str">
            <v>CEMENTO BLANCO NARE    01</v>
          </cell>
          <cell r="C2670" t="str">
            <v>KG</v>
          </cell>
          <cell r="D2670">
            <v>368</v>
          </cell>
        </row>
        <row r="2671">
          <cell r="A2671">
            <v>2671</v>
          </cell>
          <cell r="B2671" t="str">
            <v>CAL NARE</v>
          </cell>
          <cell r="C2671" t="str">
            <v>KG</v>
          </cell>
          <cell r="D2671">
            <v>250</v>
          </cell>
        </row>
        <row r="2672">
          <cell r="A2672">
            <v>2672</v>
          </cell>
          <cell r="B2672" t="str">
            <v>VENTANA PROYECT.  1.2x1.2</v>
          </cell>
          <cell r="C2672" t="str">
            <v>M2</v>
          </cell>
          <cell r="D2672">
            <v>78880</v>
          </cell>
        </row>
        <row r="2673">
          <cell r="A2673">
            <v>2673</v>
          </cell>
          <cell r="B2673" t="str">
            <v>VENTANA PROYECT.  1.2x1.6</v>
          </cell>
          <cell r="C2673" t="str">
            <v>M2</v>
          </cell>
          <cell r="D2673">
            <v>75400</v>
          </cell>
        </row>
        <row r="2674">
          <cell r="A2674">
            <v>2674</v>
          </cell>
          <cell r="B2674" t="str">
            <v>VENTANA PROYECT.  1.2x2.0</v>
          </cell>
          <cell r="C2674" t="str">
            <v>M2</v>
          </cell>
          <cell r="D2674">
            <v>52200</v>
          </cell>
        </row>
        <row r="2675">
          <cell r="A2675">
            <v>2675</v>
          </cell>
          <cell r="B2675" t="str">
            <v>ALFAJIA DE ALUMINIO  11cm</v>
          </cell>
          <cell r="C2675" t="str">
            <v>M2</v>
          </cell>
          <cell r="D2675">
            <v>58000</v>
          </cell>
        </row>
        <row r="2676">
          <cell r="A2676">
            <v>2676</v>
          </cell>
          <cell r="B2676" t="str">
            <v>ALFAJIA DE ALUMINIO  16cm</v>
          </cell>
          <cell r="C2676" t="str">
            <v>M2</v>
          </cell>
          <cell r="D2676">
            <v>11020</v>
          </cell>
        </row>
        <row r="2677">
          <cell r="A2677">
            <v>2677</v>
          </cell>
          <cell r="B2677" t="str">
            <v>INSTALACION VENTANERIA</v>
          </cell>
          <cell r="C2677" t="str">
            <v>M2</v>
          </cell>
          <cell r="D2677">
            <v>4578</v>
          </cell>
        </row>
        <row r="2678">
          <cell r="A2678">
            <v>2678</v>
          </cell>
          <cell r="B2678" t="str">
            <v>LISTON CEDRO 2"x2"x15'</v>
          </cell>
          <cell r="C2678" t="str">
            <v>UN</v>
          </cell>
          <cell r="D2678">
            <v>10000</v>
          </cell>
        </row>
        <row r="2679">
          <cell r="A2679">
            <v>2679</v>
          </cell>
          <cell r="B2679" t="str">
            <v>ESPEJO CRISTAL CLARO  3mm</v>
          </cell>
          <cell r="C2679" t="str">
            <v>M2</v>
          </cell>
          <cell r="D2679">
            <v>35480</v>
          </cell>
        </row>
        <row r="2680">
          <cell r="A2680">
            <v>2680</v>
          </cell>
          <cell r="B2680" t="str">
            <v>ESPEJO CRISTAL CLARO  4mm</v>
          </cell>
          <cell r="C2680" t="str">
            <v>M2</v>
          </cell>
          <cell r="D2680">
            <v>25000</v>
          </cell>
        </row>
        <row r="2681">
          <cell r="A2681">
            <v>2681</v>
          </cell>
          <cell r="B2681" t="str">
            <v>ESPEJO CRISTAL BELGA  4mm</v>
          </cell>
          <cell r="C2681" t="str">
            <v>M2</v>
          </cell>
          <cell r="D2681">
            <v>45000</v>
          </cell>
        </row>
        <row r="2682">
          <cell r="A2682">
            <v>2682</v>
          </cell>
          <cell r="B2682" t="str">
            <v>ESPEJO CRISTAL CLARO  5mm</v>
          </cell>
          <cell r="C2682" t="str">
            <v>M2</v>
          </cell>
          <cell r="D2682">
            <v>42300</v>
          </cell>
        </row>
        <row r="2683">
          <cell r="A2683">
            <v>2683</v>
          </cell>
          <cell r="B2683" t="str">
            <v>GRAPA DE SUSPENSION</v>
          </cell>
          <cell r="C2683" t="str">
            <v>UN</v>
          </cell>
          <cell r="D2683">
            <v>9067</v>
          </cell>
        </row>
        <row r="2684">
          <cell r="A2684">
            <v>2684</v>
          </cell>
          <cell r="B2684" t="str">
            <v>TORNILLO ACERO GALV 8X5/8</v>
          </cell>
          <cell r="C2684" t="str">
            <v>UN</v>
          </cell>
          <cell r="D2684">
            <v>1798</v>
          </cell>
        </row>
        <row r="2685">
          <cell r="A2685">
            <v>2685</v>
          </cell>
          <cell r="B2685" t="str">
            <v>INDUSTRIAL PC  18/15</v>
          </cell>
          <cell r="C2685" t="str">
            <v>GL</v>
          </cell>
          <cell r="D2685">
            <v>5958</v>
          </cell>
        </row>
        <row r="2686">
          <cell r="A2686">
            <v>2686</v>
          </cell>
          <cell r="B2686" t="str">
            <v>PERNO DE OJO 5/8x2.54 T-2</v>
          </cell>
          <cell r="C2686" t="str">
            <v>UN</v>
          </cell>
          <cell r="D2686">
            <v>3147</v>
          </cell>
        </row>
        <row r="2687">
          <cell r="A2687">
            <v>2687</v>
          </cell>
          <cell r="B2687" t="str">
            <v>VARILLA ANCLAJE 3/4 x 2m</v>
          </cell>
          <cell r="C2687" t="str">
            <v>UN</v>
          </cell>
          <cell r="D2687">
            <v>9000</v>
          </cell>
        </row>
        <row r="2688">
          <cell r="A2688">
            <v>2688</v>
          </cell>
          <cell r="B2688" t="str">
            <v>ABRAZADERA SIN SALIDA T-2</v>
          </cell>
          <cell r="C2688" t="str">
            <v>UN</v>
          </cell>
          <cell r="D2688">
            <v>4587</v>
          </cell>
        </row>
        <row r="2689">
          <cell r="A2689">
            <v>2689</v>
          </cell>
          <cell r="B2689" t="str">
            <v>CELDA ENTRADA Y SALIDA</v>
          </cell>
          <cell r="C2689" t="str">
            <v>UN</v>
          </cell>
          <cell r="D2689">
            <v>2404520</v>
          </cell>
        </row>
        <row r="2690">
          <cell r="A2690">
            <v>2690</v>
          </cell>
          <cell r="B2690" t="str">
            <v>CELDA PROT.TRANS. 40 KVA</v>
          </cell>
          <cell r="C2690" t="str">
            <v>UN</v>
          </cell>
          <cell r="D2690">
            <v>2252554</v>
          </cell>
        </row>
        <row r="2691">
          <cell r="A2691">
            <v>2691</v>
          </cell>
          <cell r="B2691" t="str">
            <v>CELDA PROT.TRANS. 63 KVA</v>
          </cell>
          <cell r="C2691" t="str">
            <v>UN</v>
          </cell>
          <cell r="D2691">
            <v>2448762</v>
          </cell>
        </row>
        <row r="2692">
          <cell r="A2692">
            <v>2692</v>
          </cell>
          <cell r="B2692" t="str">
            <v>CELDA PROT.TRANS.112 KVA</v>
          </cell>
          <cell r="C2692" t="str">
            <v>UN</v>
          </cell>
          <cell r="D2692">
            <v>1927603</v>
          </cell>
        </row>
        <row r="2693">
          <cell r="A2693">
            <v>2693</v>
          </cell>
          <cell r="B2693" t="str">
            <v>CELDA PROT.TRANS.150 KVA</v>
          </cell>
          <cell r="C2693" t="str">
            <v>UN</v>
          </cell>
          <cell r="D2693">
            <v>2115977</v>
          </cell>
        </row>
        <row r="2694">
          <cell r="A2694">
            <v>2694</v>
          </cell>
          <cell r="B2694" t="str">
            <v>CELDA PROT.TRANS.225 KVA</v>
          </cell>
          <cell r="C2694" t="str">
            <v>UN</v>
          </cell>
          <cell r="D2694">
            <v>2115977</v>
          </cell>
        </row>
        <row r="2695">
          <cell r="A2695">
            <v>2695</v>
          </cell>
          <cell r="B2695" t="str">
            <v>CELDA PROT.TRANS.300 KVA</v>
          </cell>
          <cell r="C2695" t="str">
            <v>UN</v>
          </cell>
          <cell r="D2695">
            <v>2198693</v>
          </cell>
        </row>
        <row r="2696">
          <cell r="A2696">
            <v>2696</v>
          </cell>
          <cell r="B2696" t="str">
            <v>CELDA PROT.TRANS.400 KVA</v>
          </cell>
          <cell r="C2696" t="str">
            <v>UN</v>
          </cell>
          <cell r="D2696">
            <v>2666131</v>
          </cell>
        </row>
        <row r="2697">
          <cell r="A2697">
            <v>2697</v>
          </cell>
          <cell r="B2697" t="str">
            <v>PLACA IDENTIFICAC. 8x5 cm</v>
          </cell>
          <cell r="C2697" t="str">
            <v>UN</v>
          </cell>
          <cell r="D2697">
            <v>1300</v>
          </cell>
        </row>
        <row r="2698">
          <cell r="A2698">
            <v>2698</v>
          </cell>
          <cell r="B2698" t="str">
            <v>ESPEJO CRISTAL BELGA  5mm</v>
          </cell>
          <cell r="C2698" t="str">
            <v>M2</v>
          </cell>
          <cell r="D2698">
            <v>65000</v>
          </cell>
        </row>
        <row r="2699">
          <cell r="A2699">
            <v>2699</v>
          </cell>
          <cell r="B2699" t="str">
            <v>CELDA TRANS.     45  KVA</v>
          </cell>
          <cell r="C2699" t="str">
            <v>UN</v>
          </cell>
          <cell r="D2699">
            <v>865627</v>
          </cell>
        </row>
        <row r="2700">
          <cell r="A2700">
            <v>2700</v>
          </cell>
          <cell r="B2700" t="str">
            <v>CELDA TRANS.     75  KVA</v>
          </cell>
          <cell r="C2700" t="str">
            <v>UN</v>
          </cell>
          <cell r="D2700">
            <v>865627</v>
          </cell>
        </row>
        <row r="2701">
          <cell r="A2701">
            <v>2701</v>
          </cell>
          <cell r="B2701" t="str">
            <v>CELDA TRANS.     112 KVA</v>
          </cell>
          <cell r="C2701" t="str">
            <v>UN</v>
          </cell>
          <cell r="D2701">
            <v>865627</v>
          </cell>
        </row>
        <row r="2702">
          <cell r="A2702">
            <v>2702</v>
          </cell>
          <cell r="B2702" t="str">
            <v>CELDA TRANS.     150 KVA</v>
          </cell>
          <cell r="C2702" t="str">
            <v>UN</v>
          </cell>
          <cell r="D2702">
            <v>769445</v>
          </cell>
        </row>
        <row r="2703">
          <cell r="A2703">
            <v>2703</v>
          </cell>
          <cell r="B2703" t="str">
            <v>CELDA TRANS.     225 KVA</v>
          </cell>
          <cell r="C2703" t="str">
            <v>UN</v>
          </cell>
          <cell r="D2703">
            <v>865627</v>
          </cell>
        </row>
        <row r="2704">
          <cell r="A2704">
            <v>2704</v>
          </cell>
          <cell r="B2704" t="str">
            <v>PIRLAN ALUMINIO DORADO</v>
          </cell>
          <cell r="C2704" t="str">
            <v>ML</v>
          </cell>
          <cell r="D2704">
            <v>900</v>
          </cell>
        </row>
        <row r="2705">
          <cell r="A2705">
            <v>2705</v>
          </cell>
          <cell r="B2705" t="str">
            <v>LISTON CEDRO 2"x4"x12'</v>
          </cell>
          <cell r="C2705" t="str">
            <v>UN</v>
          </cell>
          <cell r="D2705">
            <v>9600</v>
          </cell>
        </row>
        <row r="2706">
          <cell r="A2706">
            <v>2706</v>
          </cell>
          <cell r="B2706" t="str">
            <v>AISLADOR DE PIN ANSI 55-1</v>
          </cell>
          <cell r="C2706" t="str">
            <v>UN</v>
          </cell>
          <cell r="D2706">
            <v>7660</v>
          </cell>
        </row>
        <row r="2707">
          <cell r="A2707">
            <v>2707</v>
          </cell>
          <cell r="B2707" t="str">
            <v>LISTON CEDRO 2"x4"x15'</v>
          </cell>
          <cell r="C2707" t="str">
            <v>UN</v>
          </cell>
          <cell r="D2707">
            <v>12000</v>
          </cell>
        </row>
        <row r="2708">
          <cell r="A2708">
            <v>2708</v>
          </cell>
          <cell r="B2708" t="str">
            <v>AISLADOR DE PIN ANSI 52-1</v>
          </cell>
          <cell r="C2708" t="str">
            <v>UN</v>
          </cell>
          <cell r="D2708">
            <v>15858</v>
          </cell>
        </row>
        <row r="2709">
          <cell r="A2709">
            <v>2709</v>
          </cell>
          <cell r="B2709" t="str">
            <v>ACRILCOR               01</v>
          </cell>
          <cell r="C2709" t="str">
            <v>KG</v>
          </cell>
          <cell r="D2709">
            <v>2689</v>
          </cell>
        </row>
        <row r="2710">
          <cell r="A2710">
            <v>2710</v>
          </cell>
          <cell r="B2710" t="str">
            <v>AISLADOR TENSOR ANSI 54-2</v>
          </cell>
          <cell r="C2710" t="str">
            <v>UN</v>
          </cell>
          <cell r="D2710">
            <v>4067</v>
          </cell>
        </row>
        <row r="2711">
          <cell r="A2711">
            <v>2711</v>
          </cell>
          <cell r="B2711" t="str">
            <v>RETENIDA TERM. POSTE-VAR.</v>
          </cell>
          <cell r="C2711" t="str">
            <v>UN</v>
          </cell>
          <cell r="D2711">
            <v>54605</v>
          </cell>
        </row>
        <row r="2712">
          <cell r="A2712">
            <v>2712</v>
          </cell>
          <cell r="B2712" t="str">
            <v>GRAPA P/OPERAR EN CALIENT</v>
          </cell>
          <cell r="C2712" t="str">
            <v>UN</v>
          </cell>
          <cell r="D2712">
            <v>9600</v>
          </cell>
        </row>
        <row r="2713">
          <cell r="A2713">
            <v>2713</v>
          </cell>
          <cell r="B2713" t="str">
            <v>AISLADOR TENSOR ANSI 54-1</v>
          </cell>
          <cell r="C2713" t="str">
            <v>UN</v>
          </cell>
          <cell r="D2713">
            <v>5994</v>
          </cell>
        </row>
        <row r="2714">
          <cell r="A2714">
            <v>2714</v>
          </cell>
          <cell r="B2714" t="str">
            <v>L/MANOS TIFFANY 734 BLANC</v>
          </cell>
          <cell r="C2714" t="str">
            <v>UN</v>
          </cell>
          <cell r="D2714">
            <v>45179</v>
          </cell>
        </row>
        <row r="2715">
          <cell r="A2715">
            <v>2715</v>
          </cell>
          <cell r="B2715" t="str">
            <v>PISO PLANO   ITALIA 20x20</v>
          </cell>
          <cell r="C2715" t="str">
            <v>M2</v>
          </cell>
          <cell r="D2715">
            <v>9200</v>
          </cell>
        </row>
        <row r="2716">
          <cell r="A2716">
            <v>2716</v>
          </cell>
          <cell r="B2716" t="str">
            <v>LISTON CEDRO 2"x3"x12'</v>
          </cell>
          <cell r="C2716" t="str">
            <v>UN</v>
          </cell>
          <cell r="D2716">
            <v>7200</v>
          </cell>
        </row>
        <row r="2717">
          <cell r="A2717">
            <v>2717</v>
          </cell>
          <cell r="B2717" t="str">
            <v>LISTON CEDRO 2"x3"x12' 01</v>
          </cell>
          <cell r="C2717" t="str">
            <v>UN</v>
          </cell>
          <cell r="D2717">
            <v>12000</v>
          </cell>
        </row>
        <row r="2718">
          <cell r="A2718">
            <v>2718</v>
          </cell>
          <cell r="B2718" t="str">
            <v>PARED MONOCOLOR ITALIA 20</v>
          </cell>
          <cell r="C2718" t="str">
            <v>M2</v>
          </cell>
          <cell r="D2718">
            <v>17000</v>
          </cell>
        </row>
        <row r="2719">
          <cell r="A2719">
            <v>2719</v>
          </cell>
          <cell r="B2719" t="str">
            <v>ACRILCOR               02</v>
          </cell>
          <cell r="C2719" t="str">
            <v>KG</v>
          </cell>
          <cell r="D2719">
            <v>2805</v>
          </cell>
        </row>
        <row r="2720">
          <cell r="A2720">
            <v>2720</v>
          </cell>
          <cell r="B2720" t="str">
            <v>LISTON CEIBA 2"x2"x12'</v>
          </cell>
          <cell r="C2720" t="str">
            <v>UN</v>
          </cell>
          <cell r="D2720">
            <v>8000</v>
          </cell>
        </row>
        <row r="2721">
          <cell r="A2721">
            <v>2721</v>
          </cell>
          <cell r="B2721" t="str">
            <v>LISTON CEIBA 2"x2"x15'</v>
          </cell>
          <cell r="C2721" t="str">
            <v>UN</v>
          </cell>
          <cell r="D2721">
            <v>10000</v>
          </cell>
        </row>
        <row r="2722">
          <cell r="A2722">
            <v>2722</v>
          </cell>
          <cell r="B2722" t="str">
            <v>TORRE P/MALACATE (POR MT)</v>
          </cell>
          <cell r="C2722" t="str">
            <v>DD</v>
          </cell>
          <cell r="D2722">
            <v>522</v>
          </cell>
        </row>
        <row r="2723">
          <cell r="A2723">
            <v>2723</v>
          </cell>
          <cell r="B2723" t="str">
            <v>LISTON CEIBA 2"x4"x12'</v>
          </cell>
          <cell r="C2723" t="str">
            <v>UN</v>
          </cell>
          <cell r="D2723">
            <v>12000</v>
          </cell>
        </row>
        <row r="2724">
          <cell r="A2724">
            <v>2724</v>
          </cell>
          <cell r="B2724" t="str">
            <v>LISTON CEIBA 2"x4"x12' 01</v>
          </cell>
          <cell r="C2724" t="str">
            <v>UN</v>
          </cell>
          <cell r="D2724">
            <v>16000</v>
          </cell>
        </row>
        <row r="2725">
          <cell r="A2725">
            <v>2725</v>
          </cell>
          <cell r="B2725" t="str">
            <v>LISTON CEIBA 2"x4"x15'</v>
          </cell>
          <cell r="C2725" t="str">
            <v>UN</v>
          </cell>
          <cell r="D2725">
            <v>15000</v>
          </cell>
        </row>
        <row r="2726">
          <cell r="A2726">
            <v>2726</v>
          </cell>
          <cell r="B2726" t="str">
            <v>CAFE PINTA 305x305x10</v>
          </cell>
          <cell r="C2726" t="str">
            <v>M2</v>
          </cell>
          <cell r="D2726">
            <v>57780</v>
          </cell>
        </row>
        <row r="2727">
          <cell r="A2727">
            <v>2727</v>
          </cell>
          <cell r="B2727" t="str">
            <v>CALENTADOR DE PASO 13 LTS</v>
          </cell>
          <cell r="C2727" t="str">
            <v>UN</v>
          </cell>
          <cell r="D2727">
            <v>339700</v>
          </cell>
        </row>
        <row r="2728">
          <cell r="A2728">
            <v>2728</v>
          </cell>
          <cell r="B2728" t="str">
            <v>L/MANOS TIFANNY 734 COLOR</v>
          </cell>
          <cell r="C2728" t="str">
            <v>UN</v>
          </cell>
          <cell r="D2728">
            <v>50063</v>
          </cell>
        </row>
        <row r="2729">
          <cell r="A2729">
            <v>2729</v>
          </cell>
          <cell r="B2729" t="str">
            <v>CAFE PINTA ZOCALO</v>
          </cell>
          <cell r="C2729" t="str">
            <v>ML</v>
          </cell>
          <cell r="D2729">
            <v>4060</v>
          </cell>
        </row>
        <row r="2730">
          <cell r="A2730">
            <v>2730</v>
          </cell>
          <cell r="B2730" t="str">
            <v>LISTON CEIBA 2"x4"x15' 01</v>
          </cell>
          <cell r="C2730" t="str">
            <v>UN</v>
          </cell>
          <cell r="D2730">
            <v>20000</v>
          </cell>
        </row>
        <row r="2731">
          <cell r="A2731">
            <v>2731</v>
          </cell>
          <cell r="B2731" t="str">
            <v>PERFIL ALUMINIO  1/2x1/2"</v>
          </cell>
          <cell r="C2731" t="str">
            <v>ML</v>
          </cell>
          <cell r="D2731">
            <v>4000</v>
          </cell>
        </row>
        <row r="2732">
          <cell r="A2732">
            <v>2732</v>
          </cell>
          <cell r="B2732" t="str">
            <v>CAFE PINTA SPACATTO</v>
          </cell>
          <cell r="C2732" t="str">
            <v>M2</v>
          </cell>
          <cell r="D2732">
            <v>38628</v>
          </cell>
        </row>
        <row r="2733">
          <cell r="A2733">
            <v>2733</v>
          </cell>
          <cell r="B2733" t="str">
            <v>CAFE PINTA 153x305x11</v>
          </cell>
          <cell r="C2733" t="str">
            <v>M2</v>
          </cell>
          <cell r="D2733">
            <v>46632</v>
          </cell>
        </row>
        <row r="2734">
          <cell r="A2734">
            <v>2734</v>
          </cell>
          <cell r="B2734" t="str">
            <v>LISTON CEIBA 2"x3"x12'</v>
          </cell>
          <cell r="C2734" t="str">
            <v>UN</v>
          </cell>
          <cell r="D2734">
            <v>12000</v>
          </cell>
        </row>
        <row r="2735">
          <cell r="A2735">
            <v>2735</v>
          </cell>
          <cell r="B2735" t="str">
            <v>LISTON CEIBA 2"x3"x12' 01</v>
          </cell>
          <cell r="C2735" t="str">
            <v>UN</v>
          </cell>
          <cell r="D2735">
            <v>9000</v>
          </cell>
        </row>
        <row r="2736">
          <cell r="A2736">
            <v>2736</v>
          </cell>
          <cell r="B2736" t="str">
            <v>CELDA TRANS.     300 KVA</v>
          </cell>
          <cell r="C2736" t="str">
            <v>UN</v>
          </cell>
          <cell r="D2736">
            <v>961807</v>
          </cell>
        </row>
        <row r="2737">
          <cell r="A2737">
            <v>2737</v>
          </cell>
          <cell r="B2737" t="str">
            <v>L/MANOS TIFANNY 714 BLANC</v>
          </cell>
          <cell r="C2737" t="str">
            <v>UN</v>
          </cell>
          <cell r="D2737">
            <v>52017</v>
          </cell>
        </row>
        <row r="2738">
          <cell r="A2738">
            <v>2738</v>
          </cell>
          <cell r="B2738" t="str">
            <v>ALFOMBRA SPLENDOR</v>
          </cell>
          <cell r="C2738" t="str">
            <v>M2</v>
          </cell>
          <cell r="D2738">
            <v>45193</v>
          </cell>
        </row>
        <row r="2739">
          <cell r="A2739">
            <v>2739</v>
          </cell>
          <cell r="B2739" t="str">
            <v>ALFOMBRA EXCELENCE</v>
          </cell>
          <cell r="C2739" t="str">
            <v>M2</v>
          </cell>
          <cell r="D2739">
            <v>26750</v>
          </cell>
        </row>
        <row r="2740">
          <cell r="A2740">
            <v>2740</v>
          </cell>
          <cell r="B2740" t="str">
            <v>CAFE PINTA 305x305x11</v>
          </cell>
          <cell r="C2740" t="str">
            <v>M2</v>
          </cell>
          <cell r="D2740">
            <v>46632</v>
          </cell>
        </row>
        <row r="2741">
          <cell r="A2741">
            <v>2741</v>
          </cell>
          <cell r="B2741" t="str">
            <v>L/MANOS ROYAL 734 COLOR</v>
          </cell>
          <cell r="C2741" t="str">
            <v>UN</v>
          </cell>
          <cell r="D2741">
            <v>50063</v>
          </cell>
        </row>
        <row r="2742">
          <cell r="A2742">
            <v>2742</v>
          </cell>
          <cell r="B2742" t="str">
            <v>CELDA TRANS.     500 KVA</v>
          </cell>
          <cell r="C2742" t="str">
            <v>UN</v>
          </cell>
          <cell r="D2742">
            <v>1057988</v>
          </cell>
        </row>
        <row r="2743">
          <cell r="A2743">
            <v>2743</v>
          </cell>
          <cell r="B2743" t="str">
            <v>HORNO ESTATICO MONOF-120V</v>
          </cell>
          <cell r="C2743" t="str">
            <v>UN</v>
          </cell>
          <cell r="D2743">
            <v>161600</v>
          </cell>
        </row>
        <row r="2744">
          <cell r="A2744">
            <v>2744</v>
          </cell>
          <cell r="B2744" t="str">
            <v>DOMO BURBUJA .80x1.10 3mm</v>
          </cell>
          <cell r="C2744" t="str">
            <v>UN</v>
          </cell>
          <cell r="D2744">
            <v>47212</v>
          </cell>
        </row>
        <row r="2745">
          <cell r="A2745">
            <v>2745</v>
          </cell>
          <cell r="B2745" t="str">
            <v>L/MANOS ROYAL 734 BLANCO</v>
          </cell>
          <cell r="C2745" t="str">
            <v>UN</v>
          </cell>
          <cell r="D2745">
            <v>45178</v>
          </cell>
        </row>
        <row r="2746">
          <cell r="A2746">
            <v>2746</v>
          </cell>
          <cell r="B2746" t="str">
            <v>L/MANOS ROYAL 735 BLANCO</v>
          </cell>
          <cell r="C2746" t="str">
            <v>UN</v>
          </cell>
          <cell r="D2746">
            <v>30527</v>
          </cell>
        </row>
        <row r="2747">
          <cell r="A2747">
            <v>2747</v>
          </cell>
          <cell r="B2747" t="str">
            <v>VARILLA 7/8 x 6m LISO</v>
          </cell>
          <cell r="C2747" t="str">
            <v>UN</v>
          </cell>
          <cell r="D2747">
            <v>10544</v>
          </cell>
        </row>
        <row r="2748">
          <cell r="A2748">
            <v>2748</v>
          </cell>
          <cell r="B2748" t="str">
            <v>VARILLA 1   x 9 MTS LISO</v>
          </cell>
          <cell r="C2748" t="str">
            <v>UN</v>
          </cell>
          <cell r="D2748">
            <v>26840</v>
          </cell>
        </row>
        <row r="2749">
          <cell r="A2749">
            <v>2749</v>
          </cell>
          <cell r="B2749" t="str">
            <v>CAFE PINTA 153x305x20</v>
          </cell>
          <cell r="C2749" t="str">
            <v>M2</v>
          </cell>
          <cell r="D2749">
            <v>51156</v>
          </cell>
        </row>
        <row r="2750">
          <cell r="A2750">
            <v>2750</v>
          </cell>
          <cell r="B2750" t="str">
            <v>L/MANOS ROYAL 735 COLOR</v>
          </cell>
          <cell r="C2750" t="str">
            <v>UN</v>
          </cell>
          <cell r="D2750">
            <v>34190</v>
          </cell>
        </row>
        <row r="2751">
          <cell r="A2751">
            <v>2751</v>
          </cell>
          <cell r="B2751" t="str">
            <v>L/MANOS ROYAL 739 BLANCO</v>
          </cell>
          <cell r="C2751" t="str">
            <v>UN</v>
          </cell>
          <cell r="D2751">
            <v>41442</v>
          </cell>
        </row>
        <row r="2752">
          <cell r="A2752">
            <v>2752</v>
          </cell>
          <cell r="B2752" t="str">
            <v>L/MANOS NOVA 734 COLOR</v>
          </cell>
          <cell r="C2752" t="str">
            <v>UN</v>
          </cell>
          <cell r="D2752">
            <v>48170</v>
          </cell>
        </row>
        <row r="2753">
          <cell r="A2753">
            <v>2753</v>
          </cell>
          <cell r="B2753" t="str">
            <v>CAFE PINTA 153x305x20  01</v>
          </cell>
          <cell r="C2753" t="str">
            <v>M2</v>
          </cell>
          <cell r="D2753">
            <v>59044</v>
          </cell>
        </row>
        <row r="2754">
          <cell r="A2754">
            <v>2754</v>
          </cell>
          <cell r="B2754" t="str">
            <v>LISTON CEIBA 2"x3"x12' 02</v>
          </cell>
          <cell r="C2754" t="str">
            <v>UN</v>
          </cell>
          <cell r="D2754">
            <v>12000</v>
          </cell>
        </row>
        <row r="2755">
          <cell r="A2755">
            <v>2755</v>
          </cell>
          <cell r="B2755" t="str">
            <v>CAFE PINTA 305x305x20</v>
          </cell>
          <cell r="C2755" t="str">
            <v>M2</v>
          </cell>
          <cell r="D2755">
            <v>56956</v>
          </cell>
        </row>
        <row r="2756">
          <cell r="A2756">
            <v>2756</v>
          </cell>
          <cell r="B2756" t="str">
            <v>MARMOLIZAD30X30</v>
          </cell>
          <cell r="C2756" t="str">
            <v>M2</v>
          </cell>
          <cell r="D2756">
            <v>12273</v>
          </cell>
        </row>
        <row r="2757">
          <cell r="A2757">
            <v>2757</v>
          </cell>
          <cell r="B2757" t="str">
            <v>CAFE PINTA 305x305x20  01</v>
          </cell>
          <cell r="C2757" t="str">
            <v>M2</v>
          </cell>
          <cell r="D2757">
            <v>68324</v>
          </cell>
        </row>
        <row r="2758">
          <cell r="A2758">
            <v>2758</v>
          </cell>
          <cell r="B2758" t="str">
            <v>CAFE PINTA 305X610X20</v>
          </cell>
          <cell r="C2758" t="str">
            <v>M2</v>
          </cell>
          <cell r="D2758">
            <v>60668</v>
          </cell>
        </row>
        <row r="2759">
          <cell r="A2759">
            <v>2759</v>
          </cell>
          <cell r="B2759" t="str">
            <v>A.C.P.M         C/GENA</v>
          </cell>
          <cell r="C2759" t="str">
            <v>GL</v>
          </cell>
          <cell r="D2759">
            <v>1175</v>
          </cell>
        </row>
        <row r="2760">
          <cell r="A2760">
            <v>2760</v>
          </cell>
          <cell r="B2760" t="str">
            <v>LISTON CEIBA 2"x3"x15'</v>
          </cell>
          <cell r="C2760" t="str">
            <v>UN</v>
          </cell>
          <cell r="D2760">
            <v>15000</v>
          </cell>
        </row>
        <row r="2761">
          <cell r="A2761">
            <v>2761</v>
          </cell>
          <cell r="B2761" t="str">
            <v>L/MANOS NOVA 734 BLANCO</v>
          </cell>
          <cell r="C2761" t="str">
            <v>UN</v>
          </cell>
          <cell r="D2761">
            <v>45179</v>
          </cell>
        </row>
        <row r="2762">
          <cell r="A2762">
            <v>2762</v>
          </cell>
          <cell r="B2762" t="str">
            <v>CAFE PINTA 305x610x20  01</v>
          </cell>
          <cell r="C2762" t="str">
            <v>M2</v>
          </cell>
          <cell r="D2762">
            <v>72152</v>
          </cell>
        </row>
        <row r="2763">
          <cell r="A2763">
            <v>2763</v>
          </cell>
          <cell r="B2763" t="str">
            <v>CAFE PINTA ASERRADO</v>
          </cell>
          <cell r="C2763" t="str">
            <v>M2</v>
          </cell>
          <cell r="D2763">
            <v>46516</v>
          </cell>
        </row>
        <row r="2764">
          <cell r="A2764">
            <v>2764</v>
          </cell>
          <cell r="B2764" t="str">
            <v>L/MANOS NOVA 738 COLOR</v>
          </cell>
          <cell r="C2764" t="str">
            <v>UN</v>
          </cell>
          <cell r="D2764">
            <v>25033</v>
          </cell>
        </row>
        <row r="2765">
          <cell r="A2765">
            <v>2765</v>
          </cell>
          <cell r="B2765" t="str">
            <v>KWIKSET CERROJO CILINDR01</v>
          </cell>
          <cell r="C2765" t="str">
            <v>UN</v>
          </cell>
          <cell r="D2765">
            <v>27144</v>
          </cell>
        </row>
        <row r="2766">
          <cell r="A2766">
            <v>2766</v>
          </cell>
          <cell r="B2766" t="str">
            <v>CAFE PINTA ASERRADO    01</v>
          </cell>
          <cell r="C2766" t="str">
            <v>M2</v>
          </cell>
          <cell r="D2766">
            <v>58464</v>
          </cell>
        </row>
        <row r="2767">
          <cell r="A2767">
            <v>2767</v>
          </cell>
          <cell r="B2767" t="str">
            <v>CAFE PINTA CUADREADO</v>
          </cell>
          <cell r="C2767" t="str">
            <v>M2</v>
          </cell>
          <cell r="D2767">
            <v>69832</v>
          </cell>
        </row>
        <row r="2768">
          <cell r="A2768">
            <v>2768</v>
          </cell>
          <cell r="B2768" t="str">
            <v>CAFE PINTA CUADREADO   01</v>
          </cell>
          <cell r="C2768" t="str">
            <v>M2</v>
          </cell>
          <cell r="D2768">
            <v>81548</v>
          </cell>
        </row>
        <row r="2769">
          <cell r="A2769">
            <v>2769</v>
          </cell>
          <cell r="B2769" t="str">
            <v>L/MANOS NOVA 738 BLANCO</v>
          </cell>
          <cell r="C2769" t="str">
            <v>UN</v>
          </cell>
          <cell r="D2769">
            <v>19536</v>
          </cell>
        </row>
        <row r="2770">
          <cell r="A2770">
            <v>2770</v>
          </cell>
          <cell r="B2770" t="str">
            <v>ALFOMBRA KASMIR IMPERIAL</v>
          </cell>
          <cell r="C2770" t="str">
            <v>M2</v>
          </cell>
          <cell r="D2770">
            <v>51434</v>
          </cell>
        </row>
        <row r="2771">
          <cell r="A2771">
            <v>2771</v>
          </cell>
          <cell r="B2771" t="str">
            <v>GRIS FILETTO 153x305x10</v>
          </cell>
          <cell r="C2771" t="str">
            <v>M2</v>
          </cell>
          <cell r="D2771">
            <v>42224</v>
          </cell>
        </row>
        <row r="2772">
          <cell r="A2772">
            <v>2772</v>
          </cell>
          <cell r="B2772" t="str">
            <v>GRIS FILETTO 305x305x10</v>
          </cell>
          <cell r="C2772" t="str">
            <v>M2</v>
          </cell>
          <cell r="D2772">
            <v>42224</v>
          </cell>
        </row>
        <row r="2773">
          <cell r="A2773">
            <v>2773</v>
          </cell>
          <cell r="B2773" t="str">
            <v>KWIKSET ESCUDO UNIVERSAL</v>
          </cell>
          <cell r="C2773" t="str">
            <v>UN</v>
          </cell>
          <cell r="D2773">
            <v>11716</v>
          </cell>
        </row>
        <row r="2774">
          <cell r="A2774">
            <v>2774</v>
          </cell>
          <cell r="B2774" t="str">
            <v>VARILLA 12 mm x 6 MTS</v>
          </cell>
          <cell r="C2774" t="str">
            <v>UN</v>
          </cell>
          <cell r="D2774">
            <v>3035</v>
          </cell>
        </row>
        <row r="2775">
          <cell r="A2775">
            <v>2775</v>
          </cell>
          <cell r="B2775" t="str">
            <v>HORNO ESTATICO BIFAS-220V</v>
          </cell>
          <cell r="C2775" t="str">
            <v>UN</v>
          </cell>
          <cell r="D2775">
            <v>161600</v>
          </cell>
        </row>
        <row r="2776">
          <cell r="A2776">
            <v>2776</v>
          </cell>
          <cell r="B2776" t="str">
            <v>VARILLA 1/2 x 6 MTS</v>
          </cell>
          <cell r="C2776" t="str">
            <v>ML</v>
          </cell>
          <cell r="D2776">
            <v>566</v>
          </cell>
        </row>
        <row r="2777">
          <cell r="A2777">
            <v>2777</v>
          </cell>
          <cell r="B2777" t="str">
            <v>VARILLA 5/8 x 6 MTS</v>
          </cell>
          <cell r="C2777" t="str">
            <v>ML</v>
          </cell>
          <cell r="D2777">
            <v>878</v>
          </cell>
        </row>
        <row r="2778">
          <cell r="A2778">
            <v>2778</v>
          </cell>
          <cell r="B2778" t="str">
            <v>L/AMANOS ACUACER 732 COL.</v>
          </cell>
          <cell r="C2778" t="str">
            <v>UN</v>
          </cell>
          <cell r="D2778">
            <v>15873</v>
          </cell>
        </row>
        <row r="2779">
          <cell r="A2779">
            <v>2779</v>
          </cell>
          <cell r="B2779" t="str">
            <v>L/MANOS ACUARIO 732 BLANC</v>
          </cell>
          <cell r="C2779" t="str">
            <v>UN</v>
          </cell>
          <cell r="D2779">
            <v>13432</v>
          </cell>
        </row>
        <row r="2780">
          <cell r="A2780">
            <v>2780</v>
          </cell>
          <cell r="B2780" t="str">
            <v>ALFOMBRA OLIMPIA SIN INST</v>
          </cell>
          <cell r="C2780" t="str">
            <v>M2</v>
          </cell>
          <cell r="D2780">
            <v>19824</v>
          </cell>
        </row>
        <row r="2781">
          <cell r="A2781">
            <v>2781</v>
          </cell>
          <cell r="B2781" t="str">
            <v>LISTON ROBLE 2"x2"x12'</v>
          </cell>
          <cell r="C2781" t="str">
            <v>UN</v>
          </cell>
          <cell r="D2781">
            <v>6400</v>
          </cell>
        </row>
        <row r="2782">
          <cell r="A2782">
            <v>2782</v>
          </cell>
          <cell r="B2782" t="str">
            <v>ALFOMBRA ALLEGRO SIN INST</v>
          </cell>
          <cell r="C2782" t="str">
            <v>M2</v>
          </cell>
          <cell r="D2782">
            <v>23316</v>
          </cell>
        </row>
        <row r="2783">
          <cell r="A2783">
            <v>2783</v>
          </cell>
          <cell r="B2783" t="str">
            <v>MALACATE          1000 Kg</v>
          </cell>
          <cell r="C2783" t="str">
            <v>DD</v>
          </cell>
          <cell r="D2783">
            <v>25520</v>
          </cell>
        </row>
        <row r="2784">
          <cell r="A2784">
            <v>2784</v>
          </cell>
          <cell r="B2784" t="str">
            <v>VARILLA 7/8 x 6 MTS</v>
          </cell>
          <cell r="C2784" t="str">
            <v>ML</v>
          </cell>
          <cell r="D2784">
            <v>1757</v>
          </cell>
        </row>
        <row r="2785">
          <cell r="A2785">
            <v>2785</v>
          </cell>
          <cell r="B2785" t="str">
            <v>VARILLA   1 x 6 MST</v>
          </cell>
          <cell r="C2785" t="str">
            <v>ML</v>
          </cell>
          <cell r="D2785">
            <v>2236</v>
          </cell>
        </row>
        <row r="2786">
          <cell r="A2786">
            <v>2786</v>
          </cell>
          <cell r="B2786" t="str">
            <v>LISTON ROBLE 2"x2"x15'</v>
          </cell>
          <cell r="C2786" t="str">
            <v>UN</v>
          </cell>
          <cell r="D2786">
            <v>8000</v>
          </cell>
        </row>
        <row r="2787">
          <cell r="A2787">
            <v>2787</v>
          </cell>
          <cell r="B2787" t="str">
            <v>VARILLA 1/2 x 12 MTS</v>
          </cell>
          <cell r="C2787" t="str">
            <v>ML</v>
          </cell>
          <cell r="D2787">
            <v>566</v>
          </cell>
        </row>
        <row r="2788">
          <cell r="A2788">
            <v>2788</v>
          </cell>
          <cell r="B2788" t="str">
            <v>VARILLA 5/8 x 12 MTS</v>
          </cell>
          <cell r="C2788" t="str">
            <v>ML</v>
          </cell>
          <cell r="D2788">
            <v>878</v>
          </cell>
        </row>
        <row r="2789">
          <cell r="A2789">
            <v>2789</v>
          </cell>
          <cell r="B2789" t="str">
            <v>VIBROCOMPACTADOR O RANA</v>
          </cell>
          <cell r="C2789" t="str">
            <v>HO</v>
          </cell>
          <cell r="D2789">
            <v>40959</v>
          </cell>
        </row>
        <row r="2790">
          <cell r="A2790">
            <v>2790</v>
          </cell>
          <cell r="B2790" t="str">
            <v>ACRILCOR               03</v>
          </cell>
          <cell r="C2790" t="str">
            <v>KG</v>
          </cell>
          <cell r="D2790">
            <v>2329</v>
          </cell>
        </row>
        <row r="2791">
          <cell r="A2791">
            <v>2791</v>
          </cell>
          <cell r="B2791" t="str">
            <v>LISTON ROBLE 2"x3"x12'</v>
          </cell>
          <cell r="C2791" t="str">
            <v>UN</v>
          </cell>
          <cell r="D2791">
            <v>9600</v>
          </cell>
        </row>
        <row r="2792">
          <cell r="A2792">
            <v>2792</v>
          </cell>
          <cell r="B2792" t="str">
            <v>LISTON ZAPAN 2"x2"x12'</v>
          </cell>
          <cell r="C2792" t="str">
            <v>UN</v>
          </cell>
          <cell r="D2792">
            <v>2800</v>
          </cell>
        </row>
        <row r="2793">
          <cell r="A2793">
            <v>2793</v>
          </cell>
          <cell r="B2793" t="str">
            <v>LISTON ZAPAN 2"x2"x15'</v>
          </cell>
          <cell r="C2793" t="str">
            <v>UN</v>
          </cell>
          <cell r="D2793">
            <v>3500</v>
          </cell>
        </row>
        <row r="2794">
          <cell r="A2794">
            <v>2794</v>
          </cell>
          <cell r="B2794" t="str">
            <v>LISTON ZAPAN 2"x4x"12'</v>
          </cell>
          <cell r="C2794" t="str">
            <v>UN</v>
          </cell>
          <cell r="D2794">
            <v>5200</v>
          </cell>
        </row>
        <row r="2795">
          <cell r="A2795">
            <v>2795</v>
          </cell>
          <cell r="B2795" t="str">
            <v>GRIS FILETTO ZOCALO</v>
          </cell>
          <cell r="C2795" t="str">
            <v>ML</v>
          </cell>
          <cell r="D2795">
            <v>3132</v>
          </cell>
        </row>
        <row r="2796">
          <cell r="A2796">
            <v>2796</v>
          </cell>
          <cell r="B2796" t="str">
            <v>GASOLINA CORR.  M/ZALES</v>
          </cell>
          <cell r="C2796" t="str">
            <v>GL</v>
          </cell>
          <cell r="D2796">
            <v>1181</v>
          </cell>
        </row>
        <row r="2797">
          <cell r="A2797">
            <v>2797</v>
          </cell>
          <cell r="B2797" t="str">
            <v>KWIKSET MANIJON COLONIAL</v>
          </cell>
          <cell r="C2797" t="str">
            <v>UN</v>
          </cell>
          <cell r="D2797">
            <v>43384</v>
          </cell>
        </row>
        <row r="2798">
          <cell r="A2798">
            <v>2798</v>
          </cell>
          <cell r="B2798" t="str">
            <v>L/MANOS PRESTIG.716 COLOR</v>
          </cell>
          <cell r="C2798" t="str">
            <v>UN</v>
          </cell>
          <cell r="D2798">
            <v>301600</v>
          </cell>
        </row>
        <row r="2799">
          <cell r="A2799">
            <v>2799</v>
          </cell>
          <cell r="B2799" t="str">
            <v>L/MANOS PRESTIG.716 BLANC</v>
          </cell>
          <cell r="C2799" t="str">
            <v>UN</v>
          </cell>
          <cell r="D2799">
            <v>266800</v>
          </cell>
        </row>
        <row r="2800">
          <cell r="A2800">
            <v>2800</v>
          </cell>
          <cell r="B2800" t="str">
            <v>L/MANOS 8"PREST.726 COLOR</v>
          </cell>
          <cell r="C2800" t="str">
            <v>UN</v>
          </cell>
          <cell r="D2800">
            <v>156600</v>
          </cell>
        </row>
        <row r="2801">
          <cell r="A2801">
            <v>2801</v>
          </cell>
          <cell r="B2801" t="str">
            <v>CEMENTO GRIS EN DEPOSITO</v>
          </cell>
          <cell r="C2801" t="str">
            <v>KG</v>
          </cell>
          <cell r="D2801">
            <v>139</v>
          </cell>
        </row>
        <row r="2802">
          <cell r="A2802">
            <v>2802</v>
          </cell>
          <cell r="B2802" t="str">
            <v>VARILLA 7/8 x 12 MTS</v>
          </cell>
          <cell r="C2802" t="str">
            <v>ML</v>
          </cell>
          <cell r="D2802">
            <v>1757</v>
          </cell>
        </row>
        <row r="2803">
          <cell r="A2803">
            <v>2803</v>
          </cell>
          <cell r="B2803" t="str">
            <v>VARILLA   1 x 12 MTS</v>
          </cell>
          <cell r="C2803" t="str">
            <v>ML</v>
          </cell>
          <cell r="D2803">
            <v>2236</v>
          </cell>
        </row>
        <row r="2804">
          <cell r="A2804">
            <v>2804</v>
          </cell>
          <cell r="B2804" t="str">
            <v>GASOLINA EXTRA  M/ZALES</v>
          </cell>
          <cell r="C2804" t="str">
            <v>GL</v>
          </cell>
          <cell r="D2804">
            <v>1818</v>
          </cell>
        </row>
        <row r="2805">
          <cell r="A2805">
            <v>2805</v>
          </cell>
          <cell r="B2805" t="str">
            <v>ANGULO          3/4 x 1/8</v>
          </cell>
          <cell r="C2805" t="str">
            <v>ML</v>
          </cell>
          <cell r="D2805">
            <v>499</v>
          </cell>
        </row>
        <row r="2806">
          <cell r="A2806">
            <v>2806</v>
          </cell>
          <cell r="B2806" t="str">
            <v>ANGULO            1 x 1/8</v>
          </cell>
          <cell r="C2806" t="str">
            <v>ML</v>
          </cell>
          <cell r="D2806">
            <v>649</v>
          </cell>
        </row>
        <row r="2807">
          <cell r="A2807">
            <v>2807</v>
          </cell>
          <cell r="B2807" t="str">
            <v>LISTON ZAPAN 2"x4"x12'</v>
          </cell>
          <cell r="C2807" t="str">
            <v>UN</v>
          </cell>
          <cell r="D2807">
            <v>6800</v>
          </cell>
        </row>
        <row r="2808">
          <cell r="A2808">
            <v>2808</v>
          </cell>
          <cell r="B2808" t="str">
            <v>ANGULO        1 1/2 x 1/8</v>
          </cell>
          <cell r="C2808" t="str">
            <v>ML</v>
          </cell>
          <cell r="D2808">
            <v>1034</v>
          </cell>
        </row>
        <row r="2809">
          <cell r="A2809">
            <v>2809</v>
          </cell>
          <cell r="B2809" t="str">
            <v>ANGULO            2 x 1/8</v>
          </cell>
          <cell r="C2809" t="str">
            <v>ML</v>
          </cell>
          <cell r="D2809">
            <v>1684</v>
          </cell>
        </row>
        <row r="2810">
          <cell r="A2810">
            <v>2810</v>
          </cell>
          <cell r="B2810" t="str">
            <v>LISTON ZAPAN 2"x4"x15'</v>
          </cell>
          <cell r="C2810" t="str">
            <v>UN</v>
          </cell>
          <cell r="D2810">
            <v>8000</v>
          </cell>
        </row>
        <row r="2811">
          <cell r="A2811">
            <v>2811</v>
          </cell>
          <cell r="B2811" t="str">
            <v>ANGULO       1 1/4 x 3/16</v>
          </cell>
          <cell r="C2811" t="str">
            <v>ML</v>
          </cell>
          <cell r="D2811">
            <v>1375</v>
          </cell>
        </row>
        <row r="2812">
          <cell r="A2812">
            <v>2812</v>
          </cell>
          <cell r="B2812" t="str">
            <v>LISTON ZAPAN 2"x3"x12'</v>
          </cell>
          <cell r="C2812" t="str">
            <v>UN</v>
          </cell>
          <cell r="D2812">
            <v>3900</v>
          </cell>
        </row>
        <row r="2813">
          <cell r="A2813">
            <v>2813</v>
          </cell>
          <cell r="B2813" t="str">
            <v>ANGULO           2 x 3/16</v>
          </cell>
          <cell r="C2813" t="str">
            <v>ML</v>
          </cell>
          <cell r="D2813">
            <v>2450</v>
          </cell>
        </row>
        <row r="2814">
          <cell r="A2814">
            <v>2814</v>
          </cell>
          <cell r="B2814" t="str">
            <v>ANGULO       2 1/2 x 3/16</v>
          </cell>
          <cell r="C2814" t="str">
            <v>ML</v>
          </cell>
          <cell r="D2814">
            <v>2967</v>
          </cell>
        </row>
        <row r="2815">
          <cell r="A2815">
            <v>2815</v>
          </cell>
          <cell r="B2815" t="str">
            <v>ANGULO        1 1/2 x 1/4</v>
          </cell>
          <cell r="C2815" t="str">
            <v>ML</v>
          </cell>
          <cell r="D2815">
            <v>2534</v>
          </cell>
        </row>
        <row r="2816">
          <cell r="A2816">
            <v>2816</v>
          </cell>
          <cell r="B2816" t="str">
            <v>BLOCK PRENSA VIB.07x20x40</v>
          </cell>
          <cell r="C2816" t="str">
            <v>UN</v>
          </cell>
          <cell r="D2816">
            <v>305</v>
          </cell>
        </row>
        <row r="2817">
          <cell r="A2817">
            <v>2817</v>
          </cell>
          <cell r="B2817" t="str">
            <v>BLOCK PRENSA VIB.10x20x40</v>
          </cell>
          <cell r="C2817" t="str">
            <v>UN</v>
          </cell>
          <cell r="D2817">
            <v>355</v>
          </cell>
        </row>
        <row r="2818">
          <cell r="A2818">
            <v>2818</v>
          </cell>
          <cell r="B2818" t="str">
            <v>LISTON ZAPAN 2"x3"x12' 01</v>
          </cell>
          <cell r="C2818" t="str">
            <v>UN</v>
          </cell>
          <cell r="D2818">
            <v>5100</v>
          </cell>
        </row>
        <row r="2819">
          <cell r="A2819">
            <v>2819</v>
          </cell>
          <cell r="B2819" t="str">
            <v>LISTON ZAPAN 2"x3"x12' 02</v>
          </cell>
          <cell r="C2819" t="str">
            <v>UN</v>
          </cell>
          <cell r="D2819">
            <v>4200</v>
          </cell>
        </row>
        <row r="2820">
          <cell r="A2820">
            <v>2820</v>
          </cell>
          <cell r="B2820" t="str">
            <v>TABLON ABARCO 11/2"x6"x12</v>
          </cell>
          <cell r="C2820" t="str">
            <v>UN</v>
          </cell>
          <cell r="D2820">
            <v>7200</v>
          </cell>
        </row>
        <row r="2821">
          <cell r="A2821">
            <v>2821</v>
          </cell>
          <cell r="B2821" t="str">
            <v>LISTON ABARCO 2"x6"x6m</v>
          </cell>
          <cell r="C2821" t="str">
            <v>UN</v>
          </cell>
          <cell r="D2821">
            <v>26000</v>
          </cell>
        </row>
        <row r="2822">
          <cell r="A2822">
            <v>2822</v>
          </cell>
          <cell r="B2822" t="str">
            <v>LISTON ABARCO 2"x5"x6m</v>
          </cell>
          <cell r="C2822" t="str">
            <v>UN</v>
          </cell>
          <cell r="D2822">
            <v>21700</v>
          </cell>
        </row>
        <row r="2823">
          <cell r="A2823">
            <v>2823</v>
          </cell>
          <cell r="B2823" t="str">
            <v>ANGULO            2 x 1/4</v>
          </cell>
          <cell r="C2823" t="str">
            <v>ML</v>
          </cell>
          <cell r="D2823">
            <v>3084</v>
          </cell>
        </row>
        <row r="2824">
          <cell r="A2824">
            <v>2824</v>
          </cell>
          <cell r="B2824" t="str">
            <v>ANGULO            3 x 1/4</v>
          </cell>
          <cell r="C2824" t="str">
            <v>ML</v>
          </cell>
          <cell r="D2824">
            <v>4594</v>
          </cell>
        </row>
        <row r="2825">
          <cell r="A2825">
            <v>2825</v>
          </cell>
          <cell r="B2825" t="str">
            <v>LISTON ABARCO 2"x4"x6m</v>
          </cell>
          <cell r="C2825" t="str">
            <v>UN</v>
          </cell>
          <cell r="D2825">
            <v>17400</v>
          </cell>
        </row>
        <row r="2826">
          <cell r="A2826">
            <v>2826</v>
          </cell>
          <cell r="B2826" t="str">
            <v>LISTON ABARCO 2"x3"x6m</v>
          </cell>
          <cell r="C2826" t="str">
            <v>UN</v>
          </cell>
          <cell r="D2826">
            <v>13000</v>
          </cell>
        </row>
        <row r="2827">
          <cell r="A2827">
            <v>2827</v>
          </cell>
          <cell r="B2827" t="str">
            <v>PLATINA         1/2 x 1/8</v>
          </cell>
          <cell r="C2827" t="str">
            <v>ML</v>
          </cell>
          <cell r="D2827">
            <v>150</v>
          </cell>
        </row>
        <row r="2828">
          <cell r="A2828">
            <v>2828</v>
          </cell>
          <cell r="B2828" t="str">
            <v>LISTON ABARCO 2"x2"x6m</v>
          </cell>
          <cell r="C2828" t="str">
            <v>UN</v>
          </cell>
          <cell r="D2828">
            <v>8700</v>
          </cell>
        </row>
        <row r="2829">
          <cell r="A2829">
            <v>2829</v>
          </cell>
          <cell r="B2829" t="str">
            <v>PLATINA        1/2 x 3/16</v>
          </cell>
          <cell r="C2829" t="str">
            <v>ML</v>
          </cell>
          <cell r="D2829">
            <v>272</v>
          </cell>
        </row>
        <row r="2830">
          <cell r="A2830">
            <v>2830</v>
          </cell>
          <cell r="B2830" t="str">
            <v>LISTON ABARCO 3"x4"x6m</v>
          </cell>
          <cell r="C2830" t="str">
            <v>UN</v>
          </cell>
          <cell r="D2830">
            <v>26000</v>
          </cell>
        </row>
        <row r="2831">
          <cell r="A2831">
            <v>2831</v>
          </cell>
          <cell r="B2831" t="str">
            <v>LISTON ABARCO 4"x4"x6m</v>
          </cell>
          <cell r="C2831" t="str">
            <v>UN</v>
          </cell>
          <cell r="D2831">
            <v>26000</v>
          </cell>
        </row>
        <row r="2832">
          <cell r="A2832">
            <v>2832</v>
          </cell>
          <cell r="B2832" t="str">
            <v>LISTON ABARCO 4"x6"x6m</v>
          </cell>
          <cell r="C2832" t="str">
            <v>UN</v>
          </cell>
          <cell r="D2832">
            <v>52000</v>
          </cell>
        </row>
        <row r="2833">
          <cell r="A2833">
            <v>2833</v>
          </cell>
          <cell r="B2833" t="str">
            <v>BLOCK PRENSA VIB.15x20x40</v>
          </cell>
          <cell r="C2833" t="str">
            <v>UN</v>
          </cell>
          <cell r="D2833">
            <v>560</v>
          </cell>
        </row>
        <row r="2834">
          <cell r="A2834">
            <v>2834</v>
          </cell>
          <cell r="B2834" t="str">
            <v>LISTON ABARCO 4"x5"x6m</v>
          </cell>
          <cell r="C2834" t="str">
            <v>UN</v>
          </cell>
          <cell r="D2834">
            <v>43400</v>
          </cell>
        </row>
        <row r="2835">
          <cell r="A2835">
            <v>2835</v>
          </cell>
          <cell r="B2835" t="str">
            <v>MOTOBOMBA 2"</v>
          </cell>
          <cell r="C2835" t="str">
            <v>DD</v>
          </cell>
          <cell r="D2835">
            <v>27260</v>
          </cell>
        </row>
        <row r="2836">
          <cell r="A2836">
            <v>2836</v>
          </cell>
          <cell r="B2836" t="str">
            <v>PLATINA           2 x 1/4</v>
          </cell>
          <cell r="C2836" t="str">
            <v>ML</v>
          </cell>
          <cell r="D2836">
            <v>1700</v>
          </cell>
        </row>
        <row r="2837">
          <cell r="A2837">
            <v>2837</v>
          </cell>
          <cell r="B2837" t="str">
            <v>PLATINA       2 1/2 x 1/4</v>
          </cell>
          <cell r="C2837" t="str">
            <v>ML</v>
          </cell>
          <cell r="D2837">
            <v>1313</v>
          </cell>
        </row>
        <row r="2838">
          <cell r="A2838">
            <v>2838</v>
          </cell>
          <cell r="B2838" t="str">
            <v>LISTON ABARCO 4"x4"x6m 01</v>
          </cell>
          <cell r="C2838" t="str">
            <v>UN</v>
          </cell>
          <cell r="D2838">
            <v>34700</v>
          </cell>
        </row>
        <row r="2839">
          <cell r="A2839">
            <v>2839</v>
          </cell>
          <cell r="B2839" t="str">
            <v>LISTON ABARCO 4"x8"x6m</v>
          </cell>
          <cell r="C2839" t="str">
            <v>UN</v>
          </cell>
          <cell r="D2839">
            <v>69400</v>
          </cell>
        </row>
        <row r="2840">
          <cell r="A2840">
            <v>2840</v>
          </cell>
          <cell r="B2840" t="str">
            <v>PLATINA       2 1/2 x 1/2</v>
          </cell>
          <cell r="C2840" t="str">
            <v>ML</v>
          </cell>
          <cell r="D2840">
            <v>4550</v>
          </cell>
        </row>
        <row r="2841">
          <cell r="A2841">
            <v>2841</v>
          </cell>
          <cell r="B2841" t="str">
            <v>KWIKSET PARA PUERTAS INT.</v>
          </cell>
          <cell r="C2841" t="str">
            <v>UN</v>
          </cell>
          <cell r="D2841">
            <v>46516</v>
          </cell>
        </row>
        <row r="2842">
          <cell r="A2842">
            <v>2842</v>
          </cell>
          <cell r="B2842" t="str">
            <v>SANITARIO CONFORT</v>
          </cell>
          <cell r="C2842" t="str">
            <v>UN</v>
          </cell>
          <cell r="D2842">
            <v>184000</v>
          </cell>
        </row>
        <row r="2843">
          <cell r="A2843">
            <v>2843</v>
          </cell>
          <cell r="B2843" t="str">
            <v>LISTON ABARCO 2"x6"x5m</v>
          </cell>
          <cell r="C2843" t="str">
            <v>UN</v>
          </cell>
          <cell r="D2843">
            <v>22100</v>
          </cell>
        </row>
        <row r="2844">
          <cell r="A2844">
            <v>2844</v>
          </cell>
          <cell r="B2844" t="str">
            <v>PLATINA           3 x 1/2</v>
          </cell>
          <cell r="C2844" t="str">
            <v>ML</v>
          </cell>
          <cell r="D2844">
            <v>5417</v>
          </cell>
        </row>
        <row r="2845">
          <cell r="A2845">
            <v>2845</v>
          </cell>
          <cell r="B2845" t="str">
            <v>L/MANOS 8"PREST.BLANCO 2a</v>
          </cell>
          <cell r="C2845" t="str">
            <v>UN</v>
          </cell>
          <cell r="D2845">
            <v>139200</v>
          </cell>
        </row>
        <row r="2846">
          <cell r="A2846">
            <v>2846</v>
          </cell>
          <cell r="B2846" t="str">
            <v>STRIP 10 PARES</v>
          </cell>
          <cell r="C2846" t="str">
            <v>UN</v>
          </cell>
          <cell r="D2846">
            <v>15034</v>
          </cell>
        </row>
        <row r="2847">
          <cell r="A2847">
            <v>2847</v>
          </cell>
          <cell r="B2847" t="str">
            <v>STRIP 20 PARES</v>
          </cell>
          <cell r="C2847" t="str">
            <v>UN</v>
          </cell>
          <cell r="D2847">
            <v>21632</v>
          </cell>
        </row>
        <row r="2848">
          <cell r="A2848">
            <v>2848</v>
          </cell>
          <cell r="B2848" t="str">
            <v>STRIP 30 PARES</v>
          </cell>
          <cell r="C2848" t="str">
            <v>UN</v>
          </cell>
          <cell r="D2848">
            <v>31306</v>
          </cell>
        </row>
        <row r="2849">
          <cell r="A2849">
            <v>2849</v>
          </cell>
          <cell r="B2849" t="str">
            <v>LISTON ABARCO 2"x5"x5m</v>
          </cell>
          <cell r="C2849" t="str">
            <v>UN</v>
          </cell>
          <cell r="D2849">
            <v>18450</v>
          </cell>
        </row>
        <row r="2850">
          <cell r="A2850">
            <v>2850</v>
          </cell>
          <cell r="B2850" t="str">
            <v>LISTON ABARCO 2"x4"x5m</v>
          </cell>
          <cell r="C2850" t="str">
            <v>UN</v>
          </cell>
          <cell r="D2850">
            <v>14750</v>
          </cell>
        </row>
        <row r="2851">
          <cell r="A2851">
            <v>2851</v>
          </cell>
          <cell r="B2851" t="str">
            <v>A.C.P.M         MANIZALES</v>
          </cell>
          <cell r="C2851" t="str">
            <v>GL</v>
          </cell>
          <cell r="D2851">
            <v>1181</v>
          </cell>
        </row>
        <row r="2852">
          <cell r="A2852">
            <v>2852</v>
          </cell>
          <cell r="B2852" t="str">
            <v>LISTON ABARCO 2"x3"x5m</v>
          </cell>
          <cell r="C2852" t="str">
            <v>UN</v>
          </cell>
          <cell r="D2852">
            <v>11050</v>
          </cell>
        </row>
        <row r="2853">
          <cell r="A2853">
            <v>2853</v>
          </cell>
          <cell r="B2853" t="str">
            <v>L/MANOS PRESTIGIO 737 1a</v>
          </cell>
          <cell r="C2853" t="str">
            <v>UN</v>
          </cell>
          <cell r="D2853">
            <v>58000</v>
          </cell>
        </row>
        <row r="2854">
          <cell r="A2854">
            <v>2854</v>
          </cell>
          <cell r="B2854" t="str">
            <v>L/MANOS PRESTIGIO 737 2a</v>
          </cell>
          <cell r="C2854" t="str">
            <v>UN</v>
          </cell>
          <cell r="D2854">
            <v>52200</v>
          </cell>
        </row>
        <row r="2855">
          <cell r="A2855">
            <v>2855</v>
          </cell>
          <cell r="B2855" t="str">
            <v>LISTON ABARCO 2"x2"x5m</v>
          </cell>
          <cell r="C2855" t="str">
            <v>UN</v>
          </cell>
          <cell r="D2855">
            <v>7400</v>
          </cell>
        </row>
        <row r="2856">
          <cell r="A2856">
            <v>2856</v>
          </cell>
          <cell r="B2856" t="str">
            <v>KWIKSET PARA PUERTAS EXT.</v>
          </cell>
          <cell r="C2856" t="str">
            <v>UN</v>
          </cell>
          <cell r="D2856">
            <v>56260</v>
          </cell>
        </row>
        <row r="2857">
          <cell r="A2857">
            <v>2857</v>
          </cell>
          <cell r="B2857" t="str">
            <v>BLOCK PRENSA VIB.20x20x40</v>
          </cell>
          <cell r="C2857" t="str">
            <v>UN</v>
          </cell>
          <cell r="D2857">
            <v>690</v>
          </cell>
        </row>
        <row r="2858">
          <cell r="A2858">
            <v>2858</v>
          </cell>
          <cell r="B2858" t="str">
            <v>LISTON ABARCO 3"x4"x5m</v>
          </cell>
          <cell r="C2858" t="str">
            <v>UN</v>
          </cell>
          <cell r="D2858">
            <v>22100</v>
          </cell>
        </row>
        <row r="2859">
          <cell r="A2859">
            <v>2859</v>
          </cell>
          <cell r="B2859" t="str">
            <v>STRIP 40 PARES</v>
          </cell>
          <cell r="C2859" t="str">
            <v>UN</v>
          </cell>
          <cell r="D2859">
            <v>38856</v>
          </cell>
        </row>
        <row r="2860">
          <cell r="A2860">
            <v>2860</v>
          </cell>
          <cell r="B2860" t="str">
            <v>STRIP 60 PARES</v>
          </cell>
          <cell r="C2860" t="str">
            <v>UN</v>
          </cell>
          <cell r="D2860">
            <v>46522</v>
          </cell>
        </row>
        <row r="2861">
          <cell r="A2861">
            <v>2861</v>
          </cell>
          <cell r="B2861" t="str">
            <v>STRIP 80 PARES</v>
          </cell>
          <cell r="C2861" t="str">
            <v>UN</v>
          </cell>
          <cell r="D2861">
            <v>51600</v>
          </cell>
        </row>
        <row r="2862">
          <cell r="A2862">
            <v>2862</v>
          </cell>
          <cell r="B2862" t="str">
            <v>STRIP 100 PARES</v>
          </cell>
          <cell r="C2862" t="str">
            <v>UN</v>
          </cell>
          <cell r="D2862">
            <v>72000</v>
          </cell>
        </row>
        <row r="2863">
          <cell r="A2863">
            <v>2863</v>
          </cell>
          <cell r="B2863" t="str">
            <v>ENCHA.ESTANCIA 11*11</v>
          </cell>
          <cell r="C2863" t="str">
            <v>M2</v>
          </cell>
          <cell r="D2863">
            <v>5916</v>
          </cell>
        </row>
        <row r="2864">
          <cell r="A2864">
            <v>2864</v>
          </cell>
          <cell r="B2864" t="str">
            <v>CAJA 20 x 15 x 10cm</v>
          </cell>
          <cell r="C2864" t="str">
            <v>UN</v>
          </cell>
          <cell r="D2864">
            <v>6840</v>
          </cell>
        </row>
        <row r="2865">
          <cell r="A2865">
            <v>2865</v>
          </cell>
          <cell r="B2865" t="str">
            <v>CAJA 30 x 30 x 10cm</v>
          </cell>
          <cell r="C2865" t="str">
            <v>UN</v>
          </cell>
          <cell r="D2865">
            <v>11400</v>
          </cell>
        </row>
        <row r="2866">
          <cell r="A2866">
            <v>2866</v>
          </cell>
          <cell r="B2866" t="str">
            <v>CAJA 40 x 45 x 12cm</v>
          </cell>
          <cell r="C2866" t="str">
            <v>UN</v>
          </cell>
          <cell r="D2866">
            <v>12720</v>
          </cell>
        </row>
        <row r="2867">
          <cell r="A2867">
            <v>2867</v>
          </cell>
          <cell r="B2867" t="str">
            <v>GASOLINA CORR.  M/LLIN</v>
          </cell>
          <cell r="C2867" t="str">
            <v>GL</v>
          </cell>
          <cell r="D2867">
            <v>1175</v>
          </cell>
        </row>
        <row r="2868">
          <cell r="A2868">
            <v>2868</v>
          </cell>
          <cell r="B2868" t="str">
            <v>ENCHA.ESTANCI.11*11DUNAS</v>
          </cell>
          <cell r="C2868" t="str">
            <v>M2</v>
          </cell>
          <cell r="D2868">
            <v>5104</v>
          </cell>
        </row>
        <row r="2869">
          <cell r="A2869">
            <v>2869</v>
          </cell>
          <cell r="B2869" t="str">
            <v>ENCH.ESTAN.11*11PLAN/COL</v>
          </cell>
          <cell r="C2869" t="str">
            <v>M2</v>
          </cell>
          <cell r="D2869">
            <v>6496</v>
          </cell>
        </row>
        <row r="2870">
          <cell r="A2870">
            <v>2870</v>
          </cell>
          <cell r="B2870" t="str">
            <v>GRIS FILETTO 153x305x11</v>
          </cell>
          <cell r="C2870" t="str">
            <v>M2</v>
          </cell>
          <cell r="D2870">
            <v>34568</v>
          </cell>
        </row>
        <row r="2871">
          <cell r="A2871">
            <v>2871</v>
          </cell>
          <cell r="B2871" t="str">
            <v>LISTON ABARCO 4"x6"x5m</v>
          </cell>
          <cell r="C2871" t="str">
            <v>UN</v>
          </cell>
          <cell r="D2871">
            <v>44200</v>
          </cell>
        </row>
        <row r="2872">
          <cell r="A2872">
            <v>2872</v>
          </cell>
          <cell r="B2872" t="str">
            <v>GASOLINA EXTRA  M/LLIN</v>
          </cell>
          <cell r="C2872" t="str">
            <v>GL</v>
          </cell>
          <cell r="D2872">
            <v>1007</v>
          </cell>
        </row>
        <row r="2873">
          <cell r="A2873">
            <v>2873</v>
          </cell>
          <cell r="B2873" t="str">
            <v>LISTON ABARCO 4"x5"x5m</v>
          </cell>
          <cell r="C2873" t="str">
            <v>UN</v>
          </cell>
          <cell r="D2873">
            <v>36850</v>
          </cell>
        </row>
        <row r="2874">
          <cell r="A2874">
            <v>2874</v>
          </cell>
          <cell r="B2874" t="str">
            <v>GRIS FILETTO 305x305x11</v>
          </cell>
          <cell r="C2874" t="str">
            <v>M2</v>
          </cell>
          <cell r="D2874">
            <v>34568</v>
          </cell>
        </row>
        <row r="2875">
          <cell r="A2875">
            <v>2875</v>
          </cell>
          <cell r="B2875" t="str">
            <v>BLOCK PRENSA VIB.25X20X40</v>
          </cell>
          <cell r="C2875" t="str">
            <v>UN</v>
          </cell>
          <cell r="D2875">
            <v>785</v>
          </cell>
        </row>
        <row r="2876">
          <cell r="A2876">
            <v>2876</v>
          </cell>
          <cell r="B2876" t="str">
            <v>ADOQUIN CONCRETO      8cm</v>
          </cell>
          <cell r="C2876" t="str">
            <v>UN</v>
          </cell>
          <cell r="D2876">
            <v>420</v>
          </cell>
        </row>
        <row r="2877">
          <cell r="A2877">
            <v>2877</v>
          </cell>
          <cell r="B2877" t="str">
            <v>TANQUE DE GAS     600  GL</v>
          </cell>
          <cell r="C2877" t="str">
            <v>UN</v>
          </cell>
          <cell r="D2877">
            <v>2687960</v>
          </cell>
        </row>
        <row r="2878">
          <cell r="A2878">
            <v>2878</v>
          </cell>
          <cell r="B2878" t="str">
            <v>BOTON   # 4</v>
          </cell>
          <cell r="C2878" t="str">
            <v>M2</v>
          </cell>
          <cell r="D2878">
            <v>3800</v>
          </cell>
        </row>
        <row r="2879">
          <cell r="A2879">
            <v>2879</v>
          </cell>
          <cell r="B2879" t="str">
            <v>ADOQUIN CONCRETO     10cm</v>
          </cell>
          <cell r="C2879" t="str">
            <v>UN</v>
          </cell>
          <cell r="D2879">
            <v>480</v>
          </cell>
        </row>
        <row r="2880">
          <cell r="A2880">
            <v>2880</v>
          </cell>
          <cell r="B2880" t="str">
            <v>TANQUE DE GAS    1000  GL</v>
          </cell>
          <cell r="C2880" t="str">
            <v>UN</v>
          </cell>
          <cell r="D2880">
            <v>3875800</v>
          </cell>
        </row>
        <row r="2881">
          <cell r="A2881">
            <v>2881</v>
          </cell>
          <cell r="B2881" t="str">
            <v>BOTON   # 5</v>
          </cell>
          <cell r="C2881" t="str">
            <v>M2</v>
          </cell>
          <cell r="D2881">
            <v>7500</v>
          </cell>
        </row>
        <row r="2882">
          <cell r="A2882">
            <v>2882</v>
          </cell>
          <cell r="B2882" t="str">
            <v>ENCHA.MACEDONIA 25*25</v>
          </cell>
          <cell r="C2882" t="str">
            <v>M2</v>
          </cell>
          <cell r="D2882">
            <v>14653</v>
          </cell>
        </row>
        <row r="2883">
          <cell r="A2883">
            <v>2883</v>
          </cell>
          <cell r="B2883" t="str">
            <v>GRIS FILETTO 153x305x20</v>
          </cell>
          <cell r="C2883" t="str">
            <v>M2</v>
          </cell>
          <cell r="D2883">
            <v>39788</v>
          </cell>
        </row>
        <row r="2884">
          <cell r="A2884">
            <v>2884</v>
          </cell>
          <cell r="B2884" t="str">
            <v>A.C.P.M         MEDELIN</v>
          </cell>
          <cell r="C2884" t="str">
            <v>GL</v>
          </cell>
          <cell r="D2884">
            <v>1175</v>
          </cell>
        </row>
        <row r="2885">
          <cell r="A2885">
            <v>2885</v>
          </cell>
          <cell r="B2885" t="str">
            <v>GASOLINA CORR.  PEREIRA</v>
          </cell>
          <cell r="C2885" t="str">
            <v>GL</v>
          </cell>
          <cell r="D2885">
            <v>1175</v>
          </cell>
        </row>
        <row r="2886">
          <cell r="A2886">
            <v>2886</v>
          </cell>
          <cell r="B2886" t="str">
            <v>GASOLINA EXTRA  PEREIRA</v>
          </cell>
          <cell r="C2886" t="str">
            <v>GL</v>
          </cell>
          <cell r="D2886">
            <v>1734</v>
          </cell>
        </row>
        <row r="2887">
          <cell r="A2887">
            <v>2887</v>
          </cell>
          <cell r="B2887" t="str">
            <v>GRIS FILETTO 153x305X2001</v>
          </cell>
          <cell r="C2887" t="str">
            <v>M2</v>
          </cell>
          <cell r="D2887">
            <v>46400</v>
          </cell>
        </row>
        <row r="2888">
          <cell r="A2888">
            <v>2888</v>
          </cell>
          <cell r="B2888" t="str">
            <v>GRIS FILETTO 305x305x20</v>
          </cell>
          <cell r="C2888" t="str">
            <v>M2</v>
          </cell>
          <cell r="D2888">
            <v>44776</v>
          </cell>
        </row>
        <row r="2889">
          <cell r="A2889">
            <v>2889</v>
          </cell>
          <cell r="B2889" t="str">
            <v>LISTON ABARCO 4"x4"x5m</v>
          </cell>
          <cell r="C2889" t="str">
            <v>UN</v>
          </cell>
          <cell r="D2889">
            <v>29500</v>
          </cell>
        </row>
        <row r="2890">
          <cell r="A2890">
            <v>2890</v>
          </cell>
          <cell r="B2890" t="str">
            <v>LISTON ABARCO 4"x8"x5m</v>
          </cell>
          <cell r="C2890" t="str">
            <v>UN</v>
          </cell>
          <cell r="D2890">
            <v>59000</v>
          </cell>
        </row>
        <row r="2891">
          <cell r="A2891">
            <v>2891</v>
          </cell>
          <cell r="B2891" t="str">
            <v>BALDE P/MALACATE   250 Kg</v>
          </cell>
          <cell r="C2891" t="str">
            <v>DD</v>
          </cell>
          <cell r="D2891">
            <v>1044</v>
          </cell>
        </row>
        <row r="2892">
          <cell r="A2892">
            <v>2892</v>
          </cell>
          <cell r="B2892" t="str">
            <v>LISTON ABARCO 2"x6"x4.5m</v>
          </cell>
          <cell r="C2892" t="str">
            <v>UN</v>
          </cell>
          <cell r="D2892">
            <v>14250</v>
          </cell>
        </row>
        <row r="2893">
          <cell r="A2893">
            <v>2893</v>
          </cell>
          <cell r="B2893" t="str">
            <v>LISTON ABARCO 2"x5"x4.5m</v>
          </cell>
          <cell r="C2893" t="str">
            <v>UN</v>
          </cell>
          <cell r="D2893">
            <v>11900</v>
          </cell>
        </row>
        <row r="2894">
          <cell r="A2894">
            <v>2894</v>
          </cell>
          <cell r="B2894" t="str">
            <v>CLOSET SEVILLA METAL/REJ.</v>
          </cell>
          <cell r="C2894" t="str">
            <v>M2</v>
          </cell>
          <cell r="D2894">
            <v>9322</v>
          </cell>
        </row>
        <row r="2895">
          <cell r="A2895">
            <v>2895</v>
          </cell>
          <cell r="B2895" t="str">
            <v>ENCHA. MACEDONIA 25*30</v>
          </cell>
          <cell r="C2895" t="str">
            <v>M2</v>
          </cell>
          <cell r="D2895">
            <v>13433</v>
          </cell>
        </row>
        <row r="2896">
          <cell r="A2896">
            <v>2896</v>
          </cell>
          <cell r="B2896" t="str">
            <v>OLIMPIA         20.5x20.5</v>
          </cell>
          <cell r="C2896" t="str">
            <v>M2</v>
          </cell>
          <cell r="D2896">
            <v>9222</v>
          </cell>
        </row>
        <row r="2897">
          <cell r="A2897">
            <v>2897</v>
          </cell>
          <cell r="B2897" t="str">
            <v>LISTON ABARCO 2"x4"x4.5m</v>
          </cell>
          <cell r="C2897" t="str">
            <v>UN</v>
          </cell>
          <cell r="D2897">
            <v>9500</v>
          </cell>
        </row>
        <row r="2898">
          <cell r="A2898">
            <v>2898</v>
          </cell>
          <cell r="B2898" t="str">
            <v>VIBRADOR ELECTRICO     01</v>
          </cell>
          <cell r="C2898" t="str">
            <v>DD</v>
          </cell>
          <cell r="D2898">
            <v>30740</v>
          </cell>
        </row>
        <row r="2899">
          <cell r="A2899">
            <v>2899</v>
          </cell>
          <cell r="B2899" t="str">
            <v>MACEDONIA           25x25</v>
          </cell>
          <cell r="C2899" t="str">
            <v>M2</v>
          </cell>
          <cell r="D2899">
            <v>12760</v>
          </cell>
        </row>
        <row r="2900">
          <cell r="A2900">
            <v>2900</v>
          </cell>
          <cell r="B2900" t="str">
            <v>ARGOS           20.5x20.5</v>
          </cell>
          <cell r="C2900" t="str">
            <v>M2</v>
          </cell>
          <cell r="D2900">
            <v>8181</v>
          </cell>
        </row>
        <row r="2901">
          <cell r="A2901">
            <v>2901</v>
          </cell>
          <cell r="B2901" t="str">
            <v>LISTON ABARCO 2"x3"x4.5m</v>
          </cell>
          <cell r="C2901" t="str">
            <v>UN</v>
          </cell>
          <cell r="D2901">
            <v>7250</v>
          </cell>
        </row>
        <row r="2902">
          <cell r="A2902">
            <v>2902</v>
          </cell>
          <cell r="B2902" t="str">
            <v>SALONICA        20.5x20.5</v>
          </cell>
          <cell r="C2902" t="str">
            <v>M2</v>
          </cell>
          <cell r="D2902">
            <v>9686</v>
          </cell>
        </row>
        <row r="2903">
          <cell r="A2903">
            <v>2903</v>
          </cell>
          <cell r="B2903" t="str">
            <v>NAXOS               30x30</v>
          </cell>
          <cell r="C2903" t="str">
            <v>M2</v>
          </cell>
          <cell r="D2903">
            <v>10440</v>
          </cell>
        </row>
        <row r="2904">
          <cell r="A2904">
            <v>2904</v>
          </cell>
          <cell r="B2904" t="str">
            <v>LISTON ABARCO 2"x2"x4.5m</v>
          </cell>
          <cell r="C2904" t="str">
            <v>UN</v>
          </cell>
          <cell r="D2904">
            <v>4750</v>
          </cell>
        </row>
        <row r="2905">
          <cell r="A2905">
            <v>2905</v>
          </cell>
          <cell r="B2905" t="str">
            <v>LISTON ABARCO 1"x2"x4.5m</v>
          </cell>
          <cell r="C2905" t="str">
            <v>UN</v>
          </cell>
          <cell r="D2905">
            <v>2450</v>
          </cell>
        </row>
        <row r="2906">
          <cell r="A2906">
            <v>2906</v>
          </cell>
          <cell r="B2906" t="str">
            <v>DURAKER         20.5x20.5</v>
          </cell>
          <cell r="C2906" t="str">
            <v>M2</v>
          </cell>
          <cell r="D2906">
            <v>9707</v>
          </cell>
        </row>
        <row r="2907">
          <cell r="A2907">
            <v>2907</v>
          </cell>
          <cell r="B2907" t="str">
            <v>SONDEOS ROTACION</v>
          </cell>
          <cell r="C2907" t="str">
            <v>ML</v>
          </cell>
          <cell r="D2907">
            <v>40000</v>
          </cell>
        </row>
        <row r="2908">
          <cell r="A2908">
            <v>2908</v>
          </cell>
          <cell r="B2908" t="str">
            <v>SONDEOS PERCUSION</v>
          </cell>
          <cell r="C2908" t="str">
            <v>ML</v>
          </cell>
          <cell r="D2908">
            <v>40000</v>
          </cell>
        </row>
        <row r="2909">
          <cell r="A2909">
            <v>2909</v>
          </cell>
          <cell r="B2909" t="str">
            <v>LISTON ABARCO 3"x4"x5m 01</v>
          </cell>
          <cell r="C2909" t="str">
            <v>UN</v>
          </cell>
          <cell r="D2909">
            <v>14250</v>
          </cell>
        </row>
        <row r="2910">
          <cell r="A2910">
            <v>2910</v>
          </cell>
          <cell r="B2910" t="str">
            <v>LISTON ABARCO 4"x6"x4.5m</v>
          </cell>
          <cell r="C2910" t="str">
            <v>UN</v>
          </cell>
          <cell r="D2910">
            <v>28500</v>
          </cell>
        </row>
        <row r="2911">
          <cell r="A2911">
            <v>2911</v>
          </cell>
          <cell r="B2911" t="str">
            <v>DECORPISO           11x22</v>
          </cell>
          <cell r="C2911" t="str">
            <v>M2</v>
          </cell>
          <cell r="D2911">
            <v>12700</v>
          </cell>
        </row>
        <row r="2912">
          <cell r="A2912">
            <v>2912</v>
          </cell>
          <cell r="B2912" t="str">
            <v>GEOTEXTIL PAVCO  1600</v>
          </cell>
          <cell r="C2912" t="str">
            <v>M2</v>
          </cell>
          <cell r="D2912">
            <v>864</v>
          </cell>
        </row>
        <row r="2913">
          <cell r="A2913">
            <v>2913</v>
          </cell>
          <cell r="B2913" t="str">
            <v>GEOTEXTIL PAVCO  1400</v>
          </cell>
          <cell r="C2913" t="str">
            <v>M2</v>
          </cell>
          <cell r="D2913">
            <v>807</v>
          </cell>
        </row>
        <row r="2914">
          <cell r="A2914">
            <v>2914</v>
          </cell>
          <cell r="B2914" t="str">
            <v>TUBO UNION MECANICA 2 1/2</v>
          </cell>
          <cell r="C2914" t="str">
            <v>ML</v>
          </cell>
          <cell r="D2914">
            <v>38871</v>
          </cell>
        </row>
        <row r="2915">
          <cell r="A2915">
            <v>2915</v>
          </cell>
          <cell r="B2915" t="str">
            <v>ESTUFA ELECTRICA 4 PUESTO</v>
          </cell>
          <cell r="C2915" t="str">
            <v>UN</v>
          </cell>
          <cell r="D2915">
            <v>324300</v>
          </cell>
        </row>
        <row r="2916">
          <cell r="A2916">
            <v>2916</v>
          </cell>
          <cell r="B2916" t="str">
            <v>HORNO ESTATICO BIFAS-2201</v>
          </cell>
          <cell r="C2916" t="str">
            <v>UN</v>
          </cell>
          <cell r="D2916">
            <v>300850</v>
          </cell>
        </row>
        <row r="2917">
          <cell r="A2917">
            <v>2917</v>
          </cell>
          <cell r="B2917" t="str">
            <v>ESTUFA ELECT 4 PUESTOS</v>
          </cell>
          <cell r="C2917" t="str">
            <v>UN</v>
          </cell>
          <cell r="D2917">
            <v>415800</v>
          </cell>
        </row>
        <row r="2918">
          <cell r="A2918">
            <v>2918</v>
          </cell>
          <cell r="B2918" t="str">
            <v>PISO IMPERIAL       29x29</v>
          </cell>
          <cell r="C2918" t="str">
            <v>M2</v>
          </cell>
          <cell r="D2918">
            <v>13340</v>
          </cell>
        </row>
        <row r="2919">
          <cell r="A2919">
            <v>2919</v>
          </cell>
          <cell r="B2919" t="str">
            <v>ENCHA. MACEDONIA 25*35</v>
          </cell>
          <cell r="C2919" t="str">
            <v>M2</v>
          </cell>
          <cell r="D2919">
            <v>14500</v>
          </cell>
        </row>
        <row r="2920">
          <cell r="A2920">
            <v>2920</v>
          </cell>
          <cell r="B2920" t="str">
            <v>PISO TOLEDO     20.5x20.5</v>
          </cell>
          <cell r="C2920" t="str">
            <v>M2</v>
          </cell>
          <cell r="D2920">
            <v>8799</v>
          </cell>
        </row>
        <row r="2921">
          <cell r="A2921">
            <v>2921</v>
          </cell>
          <cell r="B2921" t="str">
            <v>SANITARIO DISTINCION</v>
          </cell>
          <cell r="C2921" t="str">
            <v>UN</v>
          </cell>
          <cell r="D2921">
            <v>80150</v>
          </cell>
        </row>
        <row r="2922">
          <cell r="A2922">
            <v>2922</v>
          </cell>
          <cell r="B2922" t="str">
            <v>ENCH.PISO.MACEDONIA25*35</v>
          </cell>
          <cell r="C2922" t="str">
            <v>ML</v>
          </cell>
          <cell r="D2922">
            <v>11000</v>
          </cell>
        </row>
        <row r="2923">
          <cell r="A2923">
            <v>2923</v>
          </cell>
          <cell r="B2923" t="str">
            <v>HORNO ESTATICO BIFAS-2202</v>
          </cell>
          <cell r="C2923" t="str">
            <v>UN</v>
          </cell>
          <cell r="D2923">
            <v>415800</v>
          </cell>
        </row>
        <row r="2924">
          <cell r="A2924">
            <v>2924</v>
          </cell>
          <cell r="B2924" t="str">
            <v>LISTON ABARCO 4"x5"x4.5m</v>
          </cell>
          <cell r="C2924" t="str">
            <v>UN</v>
          </cell>
          <cell r="D2924">
            <v>23750</v>
          </cell>
        </row>
        <row r="2925">
          <cell r="A2925">
            <v>2925</v>
          </cell>
          <cell r="B2925" t="str">
            <v>INDUSTRIAL PC  23/24</v>
          </cell>
          <cell r="C2925" t="str">
            <v>GL</v>
          </cell>
          <cell r="D2925">
            <v>7928</v>
          </cell>
        </row>
        <row r="2926">
          <cell r="A2926">
            <v>2926</v>
          </cell>
          <cell r="B2926" t="str">
            <v>EMEFLEX MONEDA NEGRO</v>
          </cell>
          <cell r="C2926" t="str">
            <v>M2</v>
          </cell>
          <cell r="D2926">
            <v>20764</v>
          </cell>
        </row>
        <row r="2927">
          <cell r="A2927">
            <v>2927</v>
          </cell>
          <cell r="B2927" t="str">
            <v>RETAL TRAV.NAL. CORRIENTE</v>
          </cell>
          <cell r="C2927" t="str">
            <v>M2</v>
          </cell>
          <cell r="D2927">
            <v>4176</v>
          </cell>
        </row>
        <row r="2928">
          <cell r="A2928">
            <v>2928</v>
          </cell>
          <cell r="B2928" t="str">
            <v>CAJA 60 x 40 x 12cm</v>
          </cell>
          <cell r="C2928" t="str">
            <v>UN</v>
          </cell>
          <cell r="D2928">
            <v>16440</v>
          </cell>
        </row>
        <row r="2929">
          <cell r="A2929">
            <v>2929</v>
          </cell>
          <cell r="B2929" t="str">
            <v>PRADIZACION</v>
          </cell>
          <cell r="C2929" t="str">
            <v>M2</v>
          </cell>
          <cell r="D2929">
            <v>11000</v>
          </cell>
        </row>
        <row r="2930">
          <cell r="A2930">
            <v>2930</v>
          </cell>
          <cell r="B2930" t="str">
            <v>RETAL NEGRO</v>
          </cell>
          <cell r="C2930" t="str">
            <v>M2</v>
          </cell>
          <cell r="D2930">
            <v>9048</v>
          </cell>
        </row>
        <row r="2931">
          <cell r="A2931">
            <v>2931</v>
          </cell>
          <cell r="B2931" t="str">
            <v>CAJA 60 x 50 x 12cm</v>
          </cell>
          <cell r="C2931" t="str">
            <v>UN</v>
          </cell>
          <cell r="D2931">
            <v>18480</v>
          </cell>
        </row>
        <row r="2932">
          <cell r="A2932">
            <v>2932</v>
          </cell>
          <cell r="B2932" t="str">
            <v>CAJA 60 x 60 x 12cm</v>
          </cell>
          <cell r="C2932" t="str">
            <v>UN</v>
          </cell>
          <cell r="D2932">
            <v>23280</v>
          </cell>
        </row>
        <row r="2933">
          <cell r="A2933">
            <v>2933</v>
          </cell>
          <cell r="B2933" t="str">
            <v>RETAL BLANCO "V" NIEVE</v>
          </cell>
          <cell r="C2933" t="str">
            <v>M2</v>
          </cell>
          <cell r="D2933">
            <v>12180</v>
          </cell>
        </row>
        <row r="2934">
          <cell r="A2934">
            <v>2934</v>
          </cell>
          <cell r="B2934" t="str">
            <v>ASEO GENERAL</v>
          </cell>
          <cell r="C2934" t="str">
            <v>M2</v>
          </cell>
          <cell r="D2934">
            <v>1792</v>
          </cell>
        </row>
        <row r="2935">
          <cell r="A2935">
            <v>2935</v>
          </cell>
          <cell r="B2935" t="str">
            <v>RETAL ROSADO NARANJA</v>
          </cell>
          <cell r="C2935" t="str">
            <v>M2</v>
          </cell>
          <cell r="D2935">
            <v>20300</v>
          </cell>
        </row>
        <row r="2936">
          <cell r="A2936">
            <v>2936</v>
          </cell>
          <cell r="B2936" t="str">
            <v>AVISOS</v>
          </cell>
          <cell r="C2936" t="str">
            <v>UN</v>
          </cell>
          <cell r="D2936">
            <v>365800</v>
          </cell>
        </row>
        <row r="2937">
          <cell r="A2937">
            <v>2937</v>
          </cell>
          <cell r="B2937" t="str">
            <v>RETAL ROSADO MUTISCUA</v>
          </cell>
          <cell r="C2937" t="str">
            <v>M2</v>
          </cell>
          <cell r="D2937">
            <v>21460</v>
          </cell>
        </row>
        <row r="2938">
          <cell r="A2938">
            <v>2938</v>
          </cell>
          <cell r="B2938" t="str">
            <v>CAJA 75 x 60 x 15 cm</v>
          </cell>
          <cell r="C2938" t="str">
            <v>UN</v>
          </cell>
          <cell r="D2938">
            <v>34200</v>
          </cell>
        </row>
        <row r="2939">
          <cell r="A2939">
            <v>2939</v>
          </cell>
          <cell r="B2939" t="str">
            <v>MARCO Y TAPA   CAJA A.P.</v>
          </cell>
          <cell r="C2939" t="str">
            <v>UN</v>
          </cell>
          <cell r="D2939">
            <v>165000</v>
          </cell>
        </row>
        <row r="2940">
          <cell r="A2940">
            <v>2940</v>
          </cell>
          <cell r="B2940" t="str">
            <v>CAJA 90 x 60 x 15 cm</v>
          </cell>
          <cell r="C2940" t="str">
            <v>UN</v>
          </cell>
          <cell r="D2940">
            <v>41040</v>
          </cell>
        </row>
        <row r="2941">
          <cell r="A2941">
            <v>2941</v>
          </cell>
          <cell r="B2941" t="str">
            <v>CAJA 170x 60 x 30 cm</v>
          </cell>
          <cell r="C2941" t="str">
            <v>UN</v>
          </cell>
          <cell r="D2941">
            <v>253200</v>
          </cell>
        </row>
        <row r="2942">
          <cell r="A2942">
            <v>2942</v>
          </cell>
          <cell r="B2942" t="str">
            <v>CABLE COBRE DESN. AWG # 6</v>
          </cell>
          <cell r="C2942" t="str">
            <v>ML</v>
          </cell>
          <cell r="D2942">
            <v>1928</v>
          </cell>
        </row>
        <row r="2943">
          <cell r="A2943">
            <v>2943</v>
          </cell>
          <cell r="B2943" t="str">
            <v>RETAL VERDE ESMER.NATURAL</v>
          </cell>
          <cell r="C2943" t="str">
            <v>M2</v>
          </cell>
          <cell r="D2943">
            <v>14500</v>
          </cell>
        </row>
        <row r="2944">
          <cell r="A2944">
            <v>2944</v>
          </cell>
          <cell r="B2944" t="str">
            <v>MEDIDOR DE GAS</v>
          </cell>
          <cell r="C2944" t="str">
            <v>UN</v>
          </cell>
          <cell r="D2944">
            <v>85000</v>
          </cell>
        </row>
        <row r="2945">
          <cell r="A2945">
            <v>2945</v>
          </cell>
          <cell r="B2945" t="str">
            <v>ENCH. LISTELLO 1a3 25*7</v>
          </cell>
          <cell r="C2945" t="str">
            <v>UN</v>
          </cell>
          <cell r="D2945">
            <v>8352</v>
          </cell>
        </row>
        <row r="2946">
          <cell r="A2946">
            <v>2946</v>
          </cell>
          <cell r="B2946" t="str">
            <v>ENCH. LISTELLO 4 28*8</v>
          </cell>
          <cell r="C2946" t="str">
            <v>UN</v>
          </cell>
          <cell r="D2946">
            <v>2900</v>
          </cell>
        </row>
        <row r="2947">
          <cell r="A2947">
            <v>2947</v>
          </cell>
          <cell r="B2947" t="str">
            <v>A.C.P.M         PEREIRA</v>
          </cell>
          <cell r="C2947" t="str">
            <v>GL</v>
          </cell>
          <cell r="D2947">
            <v>1175</v>
          </cell>
        </row>
        <row r="2948">
          <cell r="A2948">
            <v>2948</v>
          </cell>
          <cell r="B2948" t="str">
            <v>GASOLINA CORR.  TUNJA</v>
          </cell>
          <cell r="C2948" t="str">
            <v>GL</v>
          </cell>
          <cell r="D2948">
            <v>1233</v>
          </cell>
        </row>
        <row r="2949">
          <cell r="A2949">
            <v>2949</v>
          </cell>
          <cell r="B2949" t="str">
            <v>MARCO Y TAPA   CAJA SENC.</v>
          </cell>
          <cell r="C2949" t="str">
            <v>UN</v>
          </cell>
          <cell r="D2949">
            <v>78870</v>
          </cell>
        </row>
        <row r="2950">
          <cell r="A2950">
            <v>2950</v>
          </cell>
          <cell r="B2950" t="str">
            <v>MARCO Y TAPA   CAJA DOBLE</v>
          </cell>
          <cell r="C2950" t="str">
            <v>UN</v>
          </cell>
          <cell r="D2950">
            <v>255200</v>
          </cell>
        </row>
        <row r="2951">
          <cell r="A2951">
            <v>2951</v>
          </cell>
          <cell r="B2951" t="str">
            <v>ARO/TAPA ENERGIA</v>
          </cell>
          <cell r="C2951" t="str">
            <v>UN</v>
          </cell>
          <cell r="D2951">
            <v>18000</v>
          </cell>
        </row>
        <row r="2952">
          <cell r="A2952">
            <v>2952</v>
          </cell>
          <cell r="B2952" t="str">
            <v>CABLE COBRE DESN. AWG # 4</v>
          </cell>
          <cell r="C2952" t="str">
            <v>ML</v>
          </cell>
          <cell r="D2952">
            <v>1928</v>
          </cell>
        </row>
        <row r="2953">
          <cell r="A2953">
            <v>2953</v>
          </cell>
          <cell r="B2953" t="str">
            <v>CABLE COBRE DESN. AWG # 2</v>
          </cell>
          <cell r="C2953" t="str">
            <v>ML</v>
          </cell>
          <cell r="D2953">
            <v>3101</v>
          </cell>
        </row>
        <row r="2954">
          <cell r="A2954">
            <v>2954</v>
          </cell>
          <cell r="B2954" t="str">
            <v>CABLE COBRE DESN. AWG 1/O</v>
          </cell>
          <cell r="C2954" t="str">
            <v>ML</v>
          </cell>
          <cell r="D2954">
            <v>4952</v>
          </cell>
        </row>
        <row r="2955">
          <cell r="A2955">
            <v>2955</v>
          </cell>
          <cell r="B2955" t="str">
            <v>CABLE COBRE DESN. AWG 2/0</v>
          </cell>
          <cell r="C2955" t="str">
            <v>ML</v>
          </cell>
          <cell r="D2955">
            <v>6075</v>
          </cell>
        </row>
        <row r="2956">
          <cell r="A2956">
            <v>2956</v>
          </cell>
          <cell r="B2956" t="str">
            <v>CABLE COBRE DESN. AWG 3/0</v>
          </cell>
          <cell r="C2956" t="str">
            <v>ML</v>
          </cell>
          <cell r="D2956">
            <v>7658</v>
          </cell>
        </row>
        <row r="2957">
          <cell r="A2957">
            <v>2957</v>
          </cell>
          <cell r="B2957" t="str">
            <v>CABLE COBRE DESN. AWG 4/0</v>
          </cell>
          <cell r="C2957" t="str">
            <v>ML</v>
          </cell>
          <cell r="D2957">
            <v>9662</v>
          </cell>
        </row>
        <row r="2958">
          <cell r="A2958">
            <v>2958</v>
          </cell>
          <cell r="B2958" t="str">
            <v>CABLE TELEFONOS   2 PARES</v>
          </cell>
          <cell r="C2958" t="str">
            <v>ML</v>
          </cell>
          <cell r="D2958">
            <v>281</v>
          </cell>
        </row>
        <row r="2959">
          <cell r="A2959">
            <v>2959</v>
          </cell>
          <cell r="B2959" t="str">
            <v>CABLE TELEFONOS   4 PARES</v>
          </cell>
          <cell r="C2959" t="str">
            <v>ML</v>
          </cell>
          <cell r="D2959">
            <v>408</v>
          </cell>
        </row>
        <row r="2960">
          <cell r="A2960">
            <v>2960</v>
          </cell>
          <cell r="B2960" t="str">
            <v>GRANITO JASPE MARIQUITA</v>
          </cell>
          <cell r="C2960" t="str">
            <v>M2</v>
          </cell>
          <cell r="D2960">
            <v>102660</v>
          </cell>
        </row>
        <row r="2961">
          <cell r="A2961">
            <v>2961</v>
          </cell>
          <cell r="B2961" t="str">
            <v>CABLE TELEFONOS   6 PARES</v>
          </cell>
          <cell r="C2961" t="str">
            <v>ML</v>
          </cell>
          <cell r="D2961">
            <v>549</v>
          </cell>
        </row>
        <row r="2962">
          <cell r="A2962">
            <v>2962</v>
          </cell>
          <cell r="B2962" t="str">
            <v>ARO/TAPA TELEFONOS</v>
          </cell>
          <cell r="C2962" t="str">
            <v>UN</v>
          </cell>
          <cell r="D2962">
            <v>18000</v>
          </cell>
        </row>
        <row r="2963">
          <cell r="A2963">
            <v>2963</v>
          </cell>
          <cell r="B2963" t="str">
            <v>CABLE TELEFONOS  10 PARES</v>
          </cell>
          <cell r="C2963" t="str">
            <v>ML</v>
          </cell>
          <cell r="D2963">
            <v>993</v>
          </cell>
        </row>
        <row r="2964">
          <cell r="A2964">
            <v>2964</v>
          </cell>
          <cell r="B2964" t="str">
            <v>GRANITO NEW IMPERIAL</v>
          </cell>
          <cell r="C2964" t="str">
            <v>M2</v>
          </cell>
          <cell r="D2964">
            <v>241280</v>
          </cell>
        </row>
        <row r="2965">
          <cell r="A2965">
            <v>2965</v>
          </cell>
          <cell r="B2965" t="str">
            <v>CABLE TELEFONOS  15 PARES</v>
          </cell>
          <cell r="C2965" t="str">
            <v>ML</v>
          </cell>
          <cell r="D2965">
            <v>1404</v>
          </cell>
        </row>
        <row r="2966">
          <cell r="A2966">
            <v>2966</v>
          </cell>
          <cell r="B2966" t="str">
            <v>GASOLINA EXTRA  TUNJA</v>
          </cell>
          <cell r="C2966" t="str">
            <v>GL</v>
          </cell>
          <cell r="D2966">
            <v>1046</v>
          </cell>
        </row>
        <row r="2967">
          <cell r="A2967">
            <v>2967</v>
          </cell>
          <cell r="B2967" t="str">
            <v>GRANITO LABRADOR CLARO</v>
          </cell>
          <cell r="C2967" t="str">
            <v>M2</v>
          </cell>
          <cell r="D2967">
            <v>348928</v>
          </cell>
        </row>
        <row r="2968">
          <cell r="A2968">
            <v>2968</v>
          </cell>
          <cell r="B2968" t="str">
            <v>CABLE TELEFONOS  20 PARES</v>
          </cell>
          <cell r="C2968" t="str">
            <v>ML</v>
          </cell>
          <cell r="D2968">
            <v>1725</v>
          </cell>
        </row>
        <row r="2969">
          <cell r="A2969">
            <v>2969</v>
          </cell>
          <cell r="B2969" t="str">
            <v>A.C.P.M         TUNJA</v>
          </cell>
          <cell r="C2969" t="str">
            <v>GL</v>
          </cell>
          <cell r="D2969">
            <v>1231</v>
          </cell>
        </row>
        <row r="2970">
          <cell r="A2970">
            <v>2970</v>
          </cell>
          <cell r="B2970" t="str">
            <v>CABLE TELEFONOS  25 PARES</v>
          </cell>
          <cell r="C2970" t="str">
            <v>ML</v>
          </cell>
          <cell r="D2970">
            <v>2105</v>
          </cell>
        </row>
        <row r="2971">
          <cell r="A2971">
            <v>2971</v>
          </cell>
          <cell r="B2971" t="str">
            <v>CABLE TELEFONOS  30 PARES</v>
          </cell>
          <cell r="C2971" t="str">
            <v>ML</v>
          </cell>
          <cell r="D2971">
            <v>2414</v>
          </cell>
        </row>
        <row r="2972">
          <cell r="A2972">
            <v>2972</v>
          </cell>
          <cell r="B2972" t="str">
            <v>CABLE TELEFONOS  40 PARES</v>
          </cell>
          <cell r="C2972" t="str">
            <v>ML</v>
          </cell>
          <cell r="D2972">
            <v>3097</v>
          </cell>
        </row>
        <row r="2973">
          <cell r="A2973">
            <v>2973</v>
          </cell>
          <cell r="B2973" t="str">
            <v>LISTON ABARCO 4"x4"x4.5m</v>
          </cell>
          <cell r="C2973" t="str">
            <v>UN</v>
          </cell>
          <cell r="D2973">
            <v>19000</v>
          </cell>
        </row>
        <row r="2974">
          <cell r="A2974">
            <v>2974</v>
          </cell>
          <cell r="B2974" t="str">
            <v>LISTON ABARCO 4"x8"x4.5m</v>
          </cell>
          <cell r="C2974" t="str">
            <v>UN</v>
          </cell>
          <cell r="D2974">
            <v>38000</v>
          </cell>
        </row>
        <row r="2975">
          <cell r="A2975">
            <v>2975</v>
          </cell>
          <cell r="B2975" t="str">
            <v>MARMOL AZABACHE</v>
          </cell>
          <cell r="C2975" t="str">
            <v>M2</v>
          </cell>
          <cell r="D2975">
            <v>55796</v>
          </cell>
        </row>
        <row r="2976">
          <cell r="A2976">
            <v>2976</v>
          </cell>
          <cell r="B2976" t="str">
            <v>ARRANCADOR TUBO CORRIENTE</v>
          </cell>
          <cell r="C2976" t="str">
            <v>UN</v>
          </cell>
          <cell r="D2976">
            <v>360</v>
          </cell>
        </row>
        <row r="2977">
          <cell r="A2977">
            <v>2977</v>
          </cell>
          <cell r="B2977" t="str">
            <v>GRAPA GALV. TUBO       1"</v>
          </cell>
          <cell r="C2977" t="str">
            <v>UN</v>
          </cell>
          <cell r="D2977">
            <v>175</v>
          </cell>
        </row>
        <row r="2978">
          <cell r="A2978">
            <v>2978</v>
          </cell>
          <cell r="B2978" t="str">
            <v>GRAPA GALV. TUBO     1/2"</v>
          </cell>
          <cell r="C2978" t="str">
            <v>UN</v>
          </cell>
          <cell r="D2978">
            <v>63</v>
          </cell>
        </row>
        <row r="2979">
          <cell r="A2979">
            <v>2979</v>
          </cell>
          <cell r="B2979" t="str">
            <v>ARANDELA             1/2"</v>
          </cell>
          <cell r="C2979" t="str">
            <v>UN</v>
          </cell>
          <cell r="D2979">
            <v>70</v>
          </cell>
        </row>
        <row r="2980">
          <cell r="A2980">
            <v>2980</v>
          </cell>
          <cell r="B2980" t="str">
            <v>POLIZAS DE SEGURO</v>
          </cell>
          <cell r="C2980" t="str">
            <v>UN</v>
          </cell>
          <cell r="D2980">
            <v>646160</v>
          </cell>
        </row>
        <row r="2981">
          <cell r="A2981">
            <v>2981</v>
          </cell>
          <cell r="B2981" t="str">
            <v>MARMOL TRAV.PER. CLARO</v>
          </cell>
          <cell r="C2981" t="str">
            <v>M2</v>
          </cell>
          <cell r="D2981">
            <v>87928</v>
          </cell>
        </row>
        <row r="2982">
          <cell r="A2982">
            <v>2982</v>
          </cell>
          <cell r="B2982" t="str">
            <v>CONECTOR VARILLA CW  3/4"</v>
          </cell>
          <cell r="C2982" t="str">
            <v>UN</v>
          </cell>
          <cell r="D2982">
            <v>450</v>
          </cell>
        </row>
        <row r="2983">
          <cell r="A2983">
            <v>2983</v>
          </cell>
          <cell r="B2983" t="str">
            <v>ENCHA.LISTELLO 5 25*8</v>
          </cell>
          <cell r="C2983" t="str">
            <v>M2</v>
          </cell>
          <cell r="D2983">
            <v>2668</v>
          </cell>
        </row>
        <row r="2984">
          <cell r="A2984">
            <v>2984</v>
          </cell>
          <cell r="B2984" t="str">
            <v>LISTON ABARCO 1"x4"x4.5m</v>
          </cell>
          <cell r="C2984" t="str">
            <v>UN</v>
          </cell>
          <cell r="D2984">
            <v>4750</v>
          </cell>
        </row>
        <row r="2985">
          <cell r="A2985">
            <v>2985</v>
          </cell>
          <cell r="B2985" t="str">
            <v>PERNO          5/8" x 14"</v>
          </cell>
          <cell r="C2985" t="str">
            <v>UN</v>
          </cell>
          <cell r="D2985">
            <v>2570</v>
          </cell>
        </row>
        <row r="2986">
          <cell r="A2986">
            <v>2986</v>
          </cell>
          <cell r="B2986" t="str">
            <v>CORTINERO EN PLACA 18cm</v>
          </cell>
          <cell r="C2986" t="str">
            <v>M2</v>
          </cell>
          <cell r="D2986">
            <v>10400</v>
          </cell>
        </row>
        <row r="2987">
          <cell r="A2987">
            <v>2987</v>
          </cell>
          <cell r="B2987" t="str">
            <v>LISTON ABARCO 2"x6"x4m</v>
          </cell>
          <cell r="C2987" t="str">
            <v>UN</v>
          </cell>
          <cell r="D2987">
            <v>12350</v>
          </cell>
        </row>
        <row r="2988">
          <cell r="A2988">
            <v>2988</v>
          </cell>
          <cell r="B2988" t="str">
            <v>ENCH.LAPIZ.MACEDONIA 25*2</v>
          </cell>
          <cell r="C2988" t="str">
            <v>ML</v>
          </cell>
          <cell r="D2988">
            <v>1208</v>
          </cell>
        </row>
        <row r="2989">
          <cell r="A2989">
            <v>2989</v>
          </cell>
          <cell r="B2989" t="str">
            <v>TRANSPORTADORA DE VALORES</v>
          </cell>
          <cell r="C2989" t="str">
            <v>UN</v>
          </cell>
          <cell r="D2989">
            <v>30000</v>
          </cell>
        </row>
        <row r="2990">
          <cell r="A2990">
            <v>2990</v>
          </cell>
          <cell r="B2990" t="str">
            <v>LISTON ABARCO 2"x5"x4m</v>
          </cell>
          <cell r="C2990" t="str">
            <v>UN</v>
          </cell>
          <cell r="D2990">
            <v>10300</v>
          </cell>
        </row>
        <row r="2991">
          <cell r="A2991">
            <v>2991</v>
          </cell>
          <cell r="B2991" t="str">
            <v>LISTON ABARCO 2"x4"x4m</v>
          </cell>
          <cell r="C2991" t="str">
            <v>UN</v>
          </cell>
          <cell r="D2991">
            <v>8250</v>
          </cell>
        </row>
        <row r="2992">
          <cell r="A2992">
            <v>2992</v>
          </cell>
          <cell r="B2992" t="str">
            <v>CABLE TELEFONOS  50 PARES</v>
          </cell>
          <cell r="C2992" t="str">
            <v>ML</v>
          </cell>
          <cell r="D2992">
            <v>3823</v>
          </cell>
        </row>
        <row r="2993">
          <cell r="A2993">
            <v>2993</v>
          </cell>
          <cell r="B2993" t="str">
            <v>CABLE TELEFONOS  70 PARES</v>
          </cell>
          <cell r="C2993" t="str">
            <v>ML</v>
          </cell>
          <cell r="D2993">
            <v>5233</v>
          </cell>
        </row>
        <row r="2994">
          <cell r="A2994">
            <v>2994</v>
          </cell>
          <cell r="B2994" t="str">
            <v>CABLE TELEFONOS 100 PARES</v>
          </cell>
          <cell r="C2994" t="str">
            <v>ML</v>
          </cell>
          <cell r="D2994">
            <v>7369</v>
          </cell>
        </row>
        <row r="2995">
          <cell r="A2995">
            <v>2995</v>
          </cell>
          <cell r="B2995" t="str">
            <v>CAMPANA EXTRACT DE 60 CM</v>
          </cell>
          <cell r="C2995" t="str">
            <v>UN</v>
          </cell>
          <cell r="D2995">
            <v>97950</v>
          </cell>
        </row>
        <row r="2996">
          <cell r="A2996">
            <v>2996</v>
          </cell>
          <cell r="B2996" t="str">
            <v>CAMPANA EXTRACTO DE 75 CM</v>
          </cell>
          <cell r="C2996" t="str">
            <v>UN</v>
          </cell>
          <cell r="D2996">
            <v>113900</v>
          </cell>
        </row>
        <row r="2997">
          <cell r="A2997">
            <v>2997</v>
          </cell>
          <cell r="B2997" t="str">
            <v>ALAMBRE Cu DESN.  AWG  18</v>
          </cell>
          <cell r="C2997" t="str">
            <v>KG</v>
          </cell>
          <cell r="D2997">
            <v>14470</v>
          </cell>
        </row>
        <row r="2998">
          <cell r="A2998">
            <v>2998</v>
          </cell>
          <cell r="B2998" t="str">
            <v>ALAMBRE Cu DESN.  AWG  16</v>
          </cell>
          <cell r="C2998" t="str">
            <v>KG</v>
          </cell>
          <cell r="D2998">
            <v>14406</v>
          </cell>
        </row>
        <row r="2999">
          <cell r="A2999">
            <v>2999</v>
          </cell>
          <cell r="B2999" t="str">
            <v>PORTA AISLADOR 1 PUESTO</v>
          </cell>
          <cell r="C2999" t="str">
            <v>UN</v>
          </cell>
          <cell r="D2999">
            <v>3500</v>
          </cell>
        </row>
        <row r="3000">
          <cell r="A3000">
            <v>3000</v>
          </cell>
          <cell r="B3000" t="str">
            <v>PORTA AISLADOR 3 PUESTOS</v>
          </cell>
          <cell r="C3000" t="str">
            <v>UN</v>
          </cell>
          <cell r="D3000">
            <v>2000</v>
          </cell>
        </row>
        <row r="3001">
          <cell r="A3001">
            <v>3001</v>
          </cell>
          <cell r="B3001" t="str">
            <v>VARILLA  CW   5/8" x 2.40</v>
          </cell>
          <cell r="C3001" t="str">
            <v>UN</v>
          </cell>
          <cell r="D3001">
            <v>3915</v>
          </cell>
        </row>
        <row r="3002">
          <cell r="A3002">
            <v>3002</v>
          </cell>
          <cell r="B3002" t="str">
            <v>TABL.MARMOL BLANCO BRASIL</v>
          </cell>
          <cell r="C3002" t="str">
            <v>M2</v>
          </cell>
          <cell r="D3002">
            <v>69600</v>
          </cell>
        </row>
        <row r="3003">
          <cell r="A3003">
            <v>3003</v>
          </cell>
          <cell r="B3003" t="str">
            <v>TABL.MARMOL TRAV.BOSCONIA</v>
          </cell>
          <cell r="C3003" t="str">
            <v>M2</v>
          </cell>
          <cell r="D3003">
            <v>37816</v>
          </cell>
        </row>
        <row r="3004">
          <cell r="A3004">
            <v>3004</v>
          </cell>
          <cell r="B3004" t="str">
            <v>VARILLA  CW   3/4" x 2.40</v>
          </cell>
          <cell r="C3004" t="str">
            <v>UN</v>
          </cell>
          <cell r="D3004">
            <v>6125</v>
          </cell>
        </row>
        <row r="3005">
          <cell r="A3005">
            <v>3005</v>
          </cell>
          <cell r="B3005" t="str">
            <v>GATO TENSOR</v>
          </cell>
          <cell r="C3005" t="str">
            <v>DD</v>
          </cell>
          <cell r="D3005">
            <v>406</v>
          </cell>
        </row>
        <row r="3006">
          <cell r="A3006">
            <v>3006</v>
          </cell>
          <cell r="B3006" t="str">
            <v>CUCHILLA MONOPOLAR 400 A</v>
          </cell>
          <cell r="C3006" t="str">
            <v>UN</v>
          </cell>
          <cell r="D3006">
            <v>553000</v>
          </cell>
        </row>
        <row r="3007">
          <cell r="A3007">
            <v>3007</v>
          </cell>
          <cell r="B3007" t="str">
            <v>CORTADORA DE HIERRO</v>
          </cell>
          <cell r="C3007" t="str">
            <v>MS</v>
          </cell>
          <cell r="D3007">
            <v>104400</v>
          </cell>
        </row>
        <row r="3008">
          <cell r="A3008">
            <v>3008</v>
          </cell>
          <cell r="B3008" t="str">
            <v>TABL.MARMOL G/ZADO PAYAND</v>
          </cell>
          <cell r="C3008" t="str">
            <v>M2</v>
          </cell>
          <cell r="D3008">
            <v>43732</v>
          </cell>
        </row>
        <row r="3009">
          <cell r="A3009">
            <v>3009</v>
          </cell>
          <cell r="B3009" t="str">
            <v>CELDA PROT.TRANS.500 KVA</v>
          </cell>
          <cell r="C3009" t="str">
            <v>UN</v>
          </cell>
          <cell r="D3009">
            <v>2666131</v>
          </cell>
        </row>
        <row r="3010">
          <cell r="A3010">
            <v>3010</v>
          </cell>
          <cell r="B3010" t="str">
            <v>LISTON ABARCO 2"x3"x4m</v>
          </cell>
          <cell r="C3010" t="str">
            <v>UN</v>
          </cell>
          <cell r="D3010">
            <v>6200</v>
          </cell>
        </row>
        <row r="3011">
          <cell r="A3011">
            <v>3011</v>
          </cell>
          <cell r="B3011" t="str">
            <v>TABL.MARMOL CORALINO</v>
          </cell>
          <cell r="C3011" t="str">
            <v>M2</v>
          </cell>
          <cell r="D3011">
            <v>25868</v>
          </cell>
        </row>
        <row r="3012">
          <cell r="A3012">
            <v>3012</v>
          </cell>
          <cell r="B3012" t="str">
            <v>PIEDRA CORALINA  Esp.2 cm</v>
          </cell>
          <cell r="C3012" t="str">
            <v>M2</v>
          </cell>
          <cell r="D3012">
            <v>25868</v>
          </cell>
        </row>
        <row r="3013">
          <cell r="A3013">
            <v>3013</v>
          </cell>
          <cell r="B3013" t="str">
            <v>LISTON ABARCO 2"x2"x4m</v>
          </cell>
          <cell r="C3013" t="str">
            <v>UN</v>
          </cell>
          <cell r="D3013">
            <v>4150</v>
          </cell>
        </row>
        <row r="3014">
          <cell r="A3014">
            <v>3014</v>
          </cell>
          <cell r="B3014" t="str">
            <v>PIEDRA CREMA     Esp.2 cm</v>
          </cell>
          <cell r="C3014" t="str">
            <v>M2</v>
          </cell>
          <cell r="D3014">
            <v>18212</v>
          </cell>
        </row>
        <row r="3015">
          <cell r="A3015">
            <v>3015</v>
          </cell>
          <cell r="B3015" t="str">
            <v>ENCH.CARRARA. 20.5*25.6</v>
          </cell>
          <cell r="C3015" t="str">
            <v>ML</v>
          </cell>
          <cell r="D3015">
            <v>12500</v>
          </cell>
        </row>
        <row r="3016">
          <cell r="A3016">
            <v>3016</v>
          </cell>
          <cell r="B3016" t="str">
            <v>ENCH.PISOS ARGOS20.5*20.5</v>
          </cell>
          <cell r="C3016" t="str">
            <v>M2</v>
          </cell>
          <cell r="D3016">
            <v>8399</v>
          </cell>
        </row>
        <row r="3017">
          <cell r="A3017">
            <v>3017</v>
          </cell>
          <cell r="B3017" t="str">
            <v>ENC.AOSTA 31.6*44.4DAVINC</v>
          </cell>
          <cell r="C3017" t="str">
            <v>M2</v>
          </cell>
          <cell r="D3017">
            <v>26249</v>
          </cell>
        </row>
        <row r="3018">
          <cell r="A3018">
            <v>3018</v>
          </cell>
          <cell r="B3018" t="str">
            <v>ENC.LISTEL.AOSTA1 15*31.6</v>
          </cell>
          <cell r="C3018" t="str">
            <v>UN</v>
          </cell>
          <cell r="D3018">
            <v>6499</v>
          </cell>
        </row>
        <row r="3019">
          <cell r="A3019">
            <v>3019</v>
          </cell>
          <cell r="B3019" t="str">
            <v>ENC.LISTEL.AOSTA2 7*31.6</v>
          </cell>
          <cell r="C3019" t="str">
            <v>UN</v>
          </cell>
          <cell r="D3019">
            <v>4999</v>
          </cell>
        </row>
        <row r="3020">
          <cell r="A3020">
            <v>3020</v>
          </cell>
          <cell r="B3020" t="str">
            <v>ENC.VERONA.CUADROS 1-4</v>
          </cell>
          <cell r="C3020" t="str">
            <v>UN</v>
          </cell>
          <cell r="D3020">
            <v>9524</v>
          </cell>
        </row>
        <row r="3021">
          <cell r="A3021">
            <v>3021</v>
          </cell>
          <cell r="B3021" t="str">
            <v>EMEFLEX AVANTI NEGRO</v>
          </cell>
          <cell r="C3021" t="str">
            <v>M2</v>
          </cell>
          <cell r="D3021">
            <v>20764</v>
          </cell>
        </row>
        <row r="3022">
          <cell r="A3022">
            <v>3022</v>
          </cell>
          <cell r="B3022" t="str">
            <v>CELDA TRANS.     400 KVA</v>
          </cell>
          <cell r="C3022" t="str">
            <v>UN</v>
          </cell>
          <cell r="D3022">
            <v>961807</v>
          </cell>
        </row>
        <row r="3023">
          <cell r="A3023">
            <v>3023</v>
          </cell>
          <cell r="B3023" t="str">
            <v>CAJA 4 CONTADORES</v>
          </cell>
          <cell r="C3023" t="str">
            <v>UN</v>
          </cell>
          <cell r="D3023">
            <v>154050</v>
          </cell>
        </row>
        <row r="3024">
          <cell r="A3024">
            <v>3024</v>
          </cell>
          <cell r="B3024" t="str">
            <v>ENSAYO CONCRETO CILINDRO</v>
          </cell>
          <cell r="C3024" t="str">
            <v>UN</v>
          </cell>
          <cell r="D3024">
            <v>3480</v>
          </cell>
        </row>
        <row r="3025">
          <cell r="A3025">
            <v>3025</v>
          </cell>
          <cell r="B3025" t="str">
            <v>LISTON ABARCO 1"x2"x4m</v>
          </cell>
          <cell r="C3025" t="str">
            <v>UN</v>
          </cell>
          <cell r="D3025">
            <v>2100</v>
          </cell>
        </row>
        <row r="3026">
          <cell r="A3026">
            <v>3026</v>
          </cell>
          <cell r="B3026" t="str">
            <v>LISTON ABARCO 3"x4"x4m</v>
          </cell>
          <cell r="C3026" t="str">
            <v>UN</v>
          </cell>
          <cell r="D3026">
            <v>12350</v>
          </cell>
        </row>
        <row r="3027">
          <cell r="A3027">
            <v>3027</v>
          </cell>
          <cell r="B3027" t="str">
            <v>LISTON ABARCO 4"x6"x4m</v>
          </cell>
          <cell r="C3027" t="str">
            <v>UN</v>
          </cell>
          <cell r="D3027">
            <v>24700</v>
          </cell>
        </row>
        <row r="3028">
          <cell r="A3028">
            <v>3028</v>
          </cell>
          <cell r="B3028" t="str">
            <v>LISTON ABARCO 4"x5"x4m</v>
          </cell>
          <cell r="C3028" t="str">
            <v>UN</v>
          </cell>
          <cell r="D3028">
            <v>20600</v>
          </cell>
        </row>
        <row r="3029">
          <cell r="A3029">
            <v>3029</v>
          </cell>
          <cell r="B3029" t="str">
            <v>LISTON ABARCO 4"x4"x4m</v>
          </cell>
          <cell r="C3029" t="str">
            <v>UN</v>
          </cell>
          <cell r="D3029">
            <v>16500</v>
          </cell>
        </row>
        <row r="3030">
          <cell r="A3030">
            <v>3030</v>
          </cell>
          <cell r="B3030" t="str">
            <v>ALAMBRE Cu DESN.  AGW  14</v>
          </cell>
          <cell r="C3030" t="str">
            <v>KG</v>
          </cell>
          <cell r="D3030">
            <v>8065</v>
          </cell>
        </row>
        <row r="3031">
          <cell r="A3031">
            <v>3031</v>
          </cell>
          <cell r="B3031" t="str">
            <v>ALAMBRE Cu DESN.  AWG  12</v>
          </cell>
          <cell r="C3031" t="str">
            <v>KG</v>
          </cell>
          <cell r="D3031">
            <v>14317</v>
          </cell>
        </row>
        <row r="3032">
          <cell r="A3032">
            <v>3032</v>
          </cell>
          <cell r="B3032" t="str">
            <v>LISTON ABARCO 4"x8"x4m</v>
          </cell>
          <cell r="C3032" t="str">
            <v>UN</v>
          </cell>
          <cell r="D3032">
            <v>32950</v>
          </cell>
        </row>
        <row r="3033">
          <cell r="A3033">
            <v>3033</v>
          </cell>
          <cell r="B3033" t="str">
            <v>LISTON ABARCO 1"x4"x4m</v>
          </cell>
          <cell r="C3033" t="str">
            <v>UN</v>
          </cell>
          <cell r="D3033">
            <v>4100</v>
          </cell>
        </row>
        <row r="3034">
          <cell r="A3034">
            <v>3034</v>
          </cell>
          <cell r="B3034" t="str">
            <v>ALAMBRE Cu DESN.  AWG  10</v>
          </cell>
          <cell r="C3034" t="str">
            <v>KG</v>
          </cell>
          <cell r="D3034">
            <v>14240</v>
          </cell>
        </row>
        <row r="3035">
          <cell r="A3035">
            <v>3035</v>
          </cell>
          <cell r="B3035" t="str">
            <v>TUBO DE GRES           4"</v>
          </cell>
          <cell r="C3035" t="str">
            <v>UN</v>
          </cell>
          <cell r="D3035">
            <v>3526</v>
          </cell>
        </row>
        <row r="3036">
          <cell r="A3036">
            <v>3036</v>
          </cell>
          <cell r="B3036" t="str">
            <v>CAMPANA EXTRACT DE 90 CM</v>
          </cell>
          <cell r="C3036" t="str">
            <v>UN</v>
          </cell>
          <cell r="D3036">
            <v>179600</v>
          </cell>
        </row>
        <row r="3037">
          <cell r="A3037">
            <v>3037</v>
          </cell>
          <cell r="B3037" t="str">
            <v>LISTON ABARCO 2"x6"x3.6m</v>
          </cell>
          <cell r="C3037" t="str">
            <v>UN</v>
          </cell>
          <cell r="D3037">
            <v>11400</v>
          </cell>
        </row>
        <row r="3038">
          <cell r="A3038">
            <v>3038</v>
          </cell>
          <cell r="B3038" t="str">
            <v>LISTON ABARCO 2"x5"x3.6m</v>
          </cell>
          <cell r="C3038" t="str">
            <v>UN</v>
          </cell>
          <cell r="D3038">
            <v>9500</v>
          </cell>
        </row>
        <row r="3039">
          <cell r="A3039">
            <v>3039</v>
          </cell>
          <cell r="B3039" t="str">
            <v>ALAMBRE Cu DESN.  AGW  8</v>
          </cell>
          <cell r="C3039" t="str">
            <v>KG</v>
          </cell>
          <cell r="D3039">
            <v>8761</v>
          </cell>
        </row>
        <row r="3040">
          <cell r="A3040">
            <v>3040</v>
          </cell>
          <cell r="B3040" t="str">
            <v>SPACCATO TRAV.BOSCONIA</v>
          </cell>
          <cell r="C3040" t="str">
            <v>M2</v>
          </cell>
          <cell r="D3040">
            <v>22040</v>
          </cell>
        </row>
        <row r="3041">
          <cell r="A3041">
            <v>3041</v>
          </cell>
          <cell r="B3041" t="str">
            <v>UNION CONDUIT GALVAN.  4"</v>
          </cell>
          <cell r="C3041" t="str">
            <v>UN</v>
          </cell>
          <cell r="D3041">
            <v>6549</v>
          </cell>
        </row>
        <row r="3042">
          <cell r="A3042">
            <v>3042</v>
          </cell>
          <cell r="B3042" t="str">
            <v>SPACCATO AZABACHE</v>
          </cell>
          <cell r="C3042" t="str">
            <v>M2</v>
          </cell>
          <cell r="D3042">
            <v>16820</v>
          </cell>
        </row>
        <row r="3043">
          <cell r="A3043">
            <v>3043</v>
          </cell>
          <cell r="B3043" t="str">
            <v>POSTE MADERA INMUNIZ. 10M</v>
          </cell>
          <cell r="C3043" t="str">
            <v>UN</v>
          </cell>
          <cell r="D3043">
            <v>129900</v>
          </cell>
        </row>
        <row r="3044">
          <cell r="A3044">
            <v>3044</v>
          </cell>
          <cell r="B3044" t="str">
            <v>SILLA CRUCETA EN MADERA</v>
          </cell>
          <cell r="C3044" t="str">
            <v>UN</v>
          </cell>
          <cell r="D3044">
            <v>1500</v>
          </cell>
        </row>
        <row r="3045">
          <cell r="A3045">
            <v>3045</v>
          </cell>
          <cell r="B3045" t="str">
            <v>SPACCATO BLANCO HUILA</v>
          </cell>
          <cell r="C3045" t="str">
            <v>M2</v>
          </cell>
          <cell r="D3045">
            <v>34800</v>
          </cell>
        </row>
        <row r="3046">
          <cell r="A3046">
            <v>3046</v>
          </cell>
          <cell r="B3046" t="str">
            <v>SPACCATO CAFE PINTO</v>
          </cell>
          <cell r="C3046" t="str">
            <v>M2</v>
          </cell>
          <cell r="D3046">
            <v>33640</v>
          </cell>
        </row>
        <row r="3047">
          <cell r="A3047">
            <v>3047</v>
          </cell>
          <cell r="B3047" t="str">
            <v>ENC.VERONA.LISTEL1 11*25</v>
          </cell>
          <cell r="C3047" t="str">
            <v>ML</v>
          </cell>
          <cell r="D3047">
            <v>18590</v>
          </cell>
        </row>
        <row r="3048">
          <cell r="A3048">
            <v>3048</v>
          </cell>
          <cell r="B3048" t="str">
            <v>SPACCATO PIEDRA CREMA</v>
          </cell>
          <cell r="C3048" t="str">
            <v>M2</v>
          </cell>
          <cell r="D3048">
            <v>15312</v>
          </cell>
        </row>
        <row r="3049">
          <cell r="A3049">
            <v>3049</v>
          </cell>
          <cell r="B3049" t="str">
            <v>SPACCATO BLANCO BRASIL</v>
          </cell>
          <cell r="C3049" t="str">
            <v>M2</v>
          </cell>
          <cell r="D3049">
            <v>34800</v>
          </cell>
        </row>
        <row r="3050">
          <cell r="A3050">
            <v>3050</v>
          </cell>
          <cell r="B3050" t="str">
            <v>TUBO UNION MECANICA    3"</v>
          </cell>
          <cell r="C3050" t="str">
            <v>ML</v>
          </cell>
          <cell r="D3050">
            <v>50571</v>
          </cell>
        </row>
        <row r="3051">
          <cell r="A3051">
            <v>3051</v>
          </cell>
          <cell r="B3051" t="str">
            <v>MURO PORTANTE FIBRIT 10cm</v>
          </cell>
          <cell r="C3051" t="str">
            <v>M2</v>
          </cell>
          <cell r="D3051">
            <v>24475</v>
          </cell>
        </row>
        <row r="3052">
          <cell r="A3052">
            <v>3052</v>
          </cell>
          <cell r="B3052" t="str">
            <v>MURO PORTANTE FIBRIT P6-L</v>
          </cell>
          <cell r="C3052" t="str">
            <v>M2</v>
          </cell>
          <cell r="D3052">
            <v>16091</v>
          </cell>
        </row>
        <row r="3053">
          <cell r="A3053">
            <v>3053</v>
          </cell>
          <cell r="B3053" t="str">
            <v>EMEFLEX ORIGINAL COLORES</v>
          </cell>
          <cell r="C3053" t="str">
            <v>M2</v>
          </cell>
          <cell r="D3053">
            <v>21692</v>
          </cell>
        </row>
        <row r="3054">
          <cell r="A3054">
            <v>3054</v>
          </cell>
          <cell r="B3054" t="str">
            <v>EMEFLEX EMESEC TROQUELADO</v>
          </cell>
          <cell r="C3054" t="str">
            <v>M2</v>
          </cell>
          <cell r="D3054">
            <v>38454</v>
          </cell>
        </row>
        <row r="3055">
          <cell r="A3055">
            <v>3055</v>
          </cell>
          <cell r="B3055" t="str">
            <v>PANTALLA CUBRIMIENTO D-3R</v>
          </cell>
          <cell r="C3055" t="str">
            <v>M2</v>
          </cell>
          <cell r="D3055">
            <v>10488</v>
          </cell>
        </row>
        <row r="3056">
          <cell r="A3056">
            <v>3056</v>
          </cell>
          <cell r="B3056" t="str">
            <v>DOBLADORA</v>
          </cell>
          <cell r="C3056" t="str">
            <v>DD</v>
          </cell>
          <cell r="D3056">
            <v>41760</v>
          </cell>
        </row>
        <row r="3057">
          <cell r="A3057">
            <v>3057</v>
          </cell>
          <cell r="B3057" t="str">
            <v>ENC.VERONA.LISTEL2 11*25</v>
          </cell>
          <cell r="C3057" t="str">
            <v>ML</v>
          </cell>
          <cell r="D3057">
            <v>13966</v>
          </cell>
        </row>
        <row r="3058">
          <cell r="A3058">
            <v>3058</v>
          </cell>
          <cell r="B3058" t="str">
            <v>ENCHAPE RIMINI.OSC 25*35</v>
          </cell>
          <cell r="C3058" t="str">
            <v>M2</v>
          </cell>
          <cell r="D3058">
            <v>19048</v>
          </cell>
        </row>
        <row r="3059">
          <cell r="A3059">
            <v>3059</v>
          </cell>
          <cell r="B3059" t="str">
            <v>LISTON ABARCO 2"x4"x3.6m</v>
          </cell>
          <cell r="C3059" t="str">
            <v>UN</v>
          </cell>
          <cell r="D3059">
            <v>7600</v>
          </cell>
        </row>
        <row r="3060">
          <cell r="A3060">
            <v>3060</v>
          </cell>
          <cell r="B3060" t="str">
            <v>LISTON ABARCO 2"x3"x3.6m</v>
          </cell>
          <cell r="C3060" t="str">
            <v>UN</v>
          </cell>
          <cell r="D3060">
            <v>5700</v>
          </cell>
        </row>
        <row r="3061">
          <cell r="A3061">
            <v>3061</v>
          </cell>
          <cell r="B3061" t="str">
            <v>ENC.TRACIA 20.5*20.5 ARQ</v>
          </cell>
          <cell r="C3061" t="str">
            <v>ML</v>
          </cell>
          <cell r="D3061">
            <v>8899</v>
          </cell>
        </row>
        <row r="3062">
          <cell r="A3062">
            <v>3062</v>
          </cell>
          <cell r="B3062" t="str">
            <v>LISTON ABARCO 2"x2"x3.6m</v>
          </cell>
          <cell r="C3062" t="str">
            <v>UN</v>
          </cell>
          <cell r="D3062">
            <v>3800</v>
          </cell>
        </row>
        <row r="3063">
          <cell r="A3063">
            <v>3063</v>
          </cell>
          <cell r="B3063" t="str">
            <v>LISTON ABARCO 1"x2"x3.6m</v>
          </cell>
          <cell r="C3063" t="str">
            <v>UN</v>
          </cell>
          <cell r="D3063">
            <v>1900</v>
          </cell>
        </row>
        <row r="3064">
          <cell r="A3064">
            <v>3064</v>
          </cell>
          <cell r="B3064" t="str">
            <v>ZOCALO MARM.TRAV.PE.CLARO</v>
          </cell>
          <cell r="C3064" t="str">
            <v>M2</v>
          </cell>
          <cell r="D3064">
            <v>3248</v>
          </cell>
        </row>
        <row r="3065">
          <cell r="A3065">
            <v>3065</v>
          </cell>
          <cell r="B3065" t="str">
            <v>T/NILLO CRRJE. 5/8"x 1 ½"</v>
          </cell>
          <cell r="C3065" t="str">
            <v>UN</v>
          </cell>
          <cell r="D3065">
            <v>270</v>
          </cell>
        </row>
        <row r="3066">
          <cell r="A3066">
            <v>3066</v>
          </cell>
          <cell r="B3066" t="str">
            <v>CRUCETA MAD INMUNIZ. 2.5M</v>
          </cell>
          <cell r="C3066" t="str">
            <v>UN</v>
          </cell>
          <cell r="D3066">
            <v>27840</v>
          </cell>
        </row>
        <row r="3067">
          <cell r="A3067">
            <v>3067</v>
          </cell>
          <cell r="B3067" t="str">
            <v>ACCES PARA CAMPAN EXTRACT</v>
          </cell>
          <cell r="C3067" t="str">
            <v>UN</v>
          </cell>
          <cell r="D3067">
            <v>11900</v>
          </cell>
        </row>
        <row r="3068">
          <cell r="A3068">
            <v>3068</v>
          </cell>
          <cell r="B3068" t="str">
            <v>LISTON ABARCO 3"x4"x3.6m</v>
          </cell>
          <cell r="C3068" t="str">
            <v>UN</v>
          </cell>
          <cell r="D3068">
            <v>11400</v>
          </cell>
        </row>
        <row r="3069">
          <cell r="A3069">
            <v>3069</v>
          </cell>
          <cell r="B3069" t="str">
            <v>GRUPO FILTRANTE DE 60 CM</v>
          </cell>
          <cell r="C3069" t="str">
            <v>UN</v>
          </cell>
          <cell r="D3069">
            <v>95850</v>
          </cell>
        </row>
        <row r="3070">
          <cell r="A3070">
            <v>3070</v>
          </cell>
          <cell r="B3070" t="str">
            <v>ENC.CUADRO.VISCENZ1 25*35</v>
          </cell>
          <cell r="C3070" t="str">
            <v>UN</v>
          </cell>
          <cell r="D3070">
            <v>9048</v>
          </cell>
        </row>
        <row r="3071">
          <cell r="A3071">
            <v>3071</v>
          </cell>
          <cell r="B3071" t="str">
            <v>INTERRUPTOR SENCILLO</v>
          </cell>
          <cell r="C3071" t="str">
            <v>UN</v>
          </cell>
          <cell r="D3071">
            <v>4387</v>
          </cell>
        </row>
        <row r="3072">
          <cell r="A3072">
            <v>3072</v>
          </cell>
          <cell r="B3072" t="str">
            <v>INTERRUPTOR CONMUTABLE</v>
          </cell>
          <cell r="C3072" t="str">
            <v>UN</v>
          </cell>
          <cell r="D3072">
            <v>1426</v>
          </cell>
        </row>
        <row r="3073">
          <cell r="A3073">
            <v>3073</v>
          </cell>
          <cell r="B3073" t="str">
            <v>INTERRUPTOR CUATRO VIAS</v>
          </cell>
          <cell r="C3073" t="str">
            <v>UN</v>
          </cell>
          <cell r="D3073">
            <v>3340</v>
          </cell>
        </row>
        <row r="3074">
          <cell r="A3074">
            <v>3074</v>
          </cell>
          <cell r="B3074" t="str">
            <v>BOTON TIMBRE</v>
          </cell>
          <cell r="C3074" t="str">
            <v>UN</v>
          </cell>
          <cell r="D3074">
            <v>1368</v>
          </cell>
        </row>
        <row r="3075">
          <cell r="A3075">
            <v>3075</v>
          </cell>
          <cell r="B3075" t="str">
            <v>TOMA SENCILLA AMERICANA</v>
          </cell>
          <cell r="C3075" t="str">
            <v>UN</v>
          </cell>
          <cell r="D3075">
            <v>1136</v>
          </cell>
        </row>
        <row r="3076">
          <cell r="A3076">
            <v>3076</v>
          </cell>
          <cell r="B3076" t="str">
            <v>ENC.MODERNA 25*35 DAVINCI</v>
          </cell>
          <cell r="C3076" t="str">
            <v>M2</v>
          </cell>
          <cell r="D3076">
            <v>19047</v>
          </cell>
        </row>
        <row r="3077">
          <cell r="A3077">
            <v>3077</v>
          </cell>
          <cell r="B3077" t="str">
            <v>TOMA TELEFONICA</v>
          </cell>
          <cell r="C3077" t="str">
            <v>UN</v>
          </cell>
          <cell r="D3077">
            <v>1136</v>
          </cell>
        </row>
        <row r="3078">
          <cell r="A3078">
            <v>3078</v>
          </cell>
          <cell r="B3078" t="str">
            <v>ZUMBADOR 110 VOLTIOS</v>
          </cell>
          <cell r="C3078" t="str">
            <v>UN</v>
          </cell>
          <cell r="D3078">
            <v>3190</v>
          </cell>
        </row>
        <row r="3079">
          <cell r="A3079">
            <v>3079</v>
          </cell>
          <cell r="B3079" t="str">
            <v>SALIDA CORDON TV.</v>
          </cell>
          <cell r="C3079" t="str">
            <v>UN</v>
          </cell>
          <cell r="D3079">
            <v>591</v>
          </cell>
        </row>
        <row r="3080">
          <cell r="A3080">
            <v>3080</v>
          </cell>
          <cell r="B3080" t="str">
            <v>INTERRUPTOR DOBLE</v>
          </cell>
          <cell r="C3080" t="str">
            <v>UN</v>
          </cell>
          <cell r="D3080">
            <v>2960</v>
          </cell>
        </row>
        <row r="3081">
          <cell r="A3081">
            <v>3081</v>
          </cell>
          <cell r="B3081" t="str">
            <v>INT.SENCILLO+INT.CONMUT.</v>
          </cell>
          <cell r="C3081" t="str">
            <v>UN</v>
          </cell>
          <cell r="D3081">
            <v>1914</v>
          </cell>
        </row>
        <row r="3082">
          <cell r="A3082">
            <v>3082</v>
          </cell>
          <cell r="B3082" t="str">
            <v>DIMMER 300W-110V</v>
          </cell>
          <cell r="C3082" t="str">
            <v>UN</v>
          </cell>
          <cell r="D3082">
            <v>10208</v>
          </cell>
        </row>
        <row r="3083">
          <cell r="A3083">
            <v>3083</v>
          </cell>
          <cell r="B3083" t="str">
            <v>INTERRUPTOR CONMUT.DOBLE</v>
          </cell>
          <cell r="C3083" t="str">
            <v>UN</v>
          </cell>
          <cell r="D3083">
            <v>2122</v>
          </cell>
        </row>
        <row r="3084">
          <cell r="A3084">
            <v>3084</v>
          </cell>
          <cell r="B3084" t="str">
            <v>INTERRUPTOR SENC.+TIMBRE</v>
          </cell>
          <cell r="C3084" t="str">
            <v>UN</v>
          </cell>
          <cell r="D3084">
            <v>2076</v>
          </cell>
        </row>
        <row r="3085">
          <cell r="A3085">
            <v>3085</v>
          </cell>
          <cell r="B3085" t="str">
            <v>EMEFLEX CARRARA 44 x 44</v>
          </cell>
          <cell r="C3085" t="str">
            <v>M2</v>
          </cell>
          <cell r="D3085">
            <v>35438</v>
          </cell>
        </row>
        <row r="3086">
          <cell r="A3086">
            <v>3086</v>
          </cell>
          <cell r="B3086" t="str">
            <v>INTERRUPTOR+TOMA AMERICAN</v>
          </cell>
          <cell r="C3086" t="str">
            <v>UN</v>
          </cell>
          <cell r="D3086">
            <v>1983</v>
          </cell>
        </row>
        <row r="3087">
          <cell r="A3087">
            <v>3087</v>
          </cell>
          <cell r="B3087" t="str">
            <v>TINA AMERICANA   1x.8x.37</v>
          </cell>
          <cell r="C3087" t="str">
            <v>UN</v>
          </cell>
          <cell r="D3087">
            <v>169400</v>
          </cell>
        </row>
        <row r="3088">
          <cell r="A3088">
            <v>3088</v>
          </cell>
          <cell r="B3088" t="str">
            <v>ENC.CUADRO.MODERN1 25*35</v>
          </cell>
          <cell r="C3088" t="str">
            <v>UN</v>
          </cell>
          <cell r="D3088">
            <v>9048</v>
          </cell>
        </row>
        <row r="3089">
          <cell r="A3089">
            <v>3089</v>
          </cell>
          <cell r="B3089" t="str">
            <v>CINTA BARRERA PROTECTORA</v>
          </cell>
          <cell r="C3089" t="str">
            <v>RL</v>
          </cell>
          <cell r="D3089">
            <v>69600</v>
          </cell>
        </row>
        <row r="3090">
          <cell r="A3090">
            <v>3090</v>
          </cell>
          <cell r="B3090" t="str">
            <v>CAMPANA EXTRAPLANA 60 CM</v>
          </cell>
          <cell r="C3090" t="str">
            <v>UN</v>
          </cell>
          <cell r="D3090">
            <v>148800</v>
          </cell>
        </row>
        <row r="3091">
          <cell r="A3091">
            <v>3091</v>
          </cell>
          <cell r="B3091" t="str">
            <v>CAMPANA EXTRAPLANA 60 C01</v>
          </cell>
          <cell r="C3091" t="str">
            <v>UN</v>
          </cell>
          <cell r="D3091">
            <v>148800</v>
          </cell>
        </row>
        <row r="3092">
          <cell r="A3092">
            <v>3092</v>
          </cell>
          <cell r="B3092" t="str">
            <v>INTERRUPTOR TRIPLE</v>
          </cell>
          <cell r="C3092" t="str">
            <v>UN</v>
          </cell>
          <cell r="D3092">
            <v>2556</v>
          </cell>
        </row>
        <row r="3093">
          <cell r="A3093">
            <v>3093</v>
          </cell>
          <cell r="B3093" t="str">
            <v>INTERRUPTOR CONM.TRIPLE</v>
          </cell>
          <cell r="C3093" t="str">
            <v>UN</v>
          </cell>
          <cell r="D3093">
            <v>2911</v>
          </cell>
        </row>
        <row r="3094">
          <cell r="A3094">
            <v>3094</v>
          </cell>
          <cell r="B3094" t="str">
            <v>TIMBRE DOBLE</v>
          </cell>
          <cell r="C3094" t="str">
            <v>UN</v>
          </cell>
          <cell r="D3094">
            <v>1867</v>
          </cell>
        </row>
        <row r="3095">
          <cell r="A3095">
            <v>3095</v>
          </cell>
          <cell r="B3095" t="str">
            <v>CAMPANA EXTRAPLANA 80 CM</v>
          </cell>
          <cell r="C3095" t="str">
            <v>UN</v>
          </cell>
          <cell r="D3095">
            <v>172900</v>
          </cell>
        </row>
        <row r="3096">
          <cell r="A3096">
            <v>3096</v>
          </cell>
          <cell r="B3096" t="str">
            <v>TOMA DOBLE AMERICANA</v>
          </cell>
          <cell r="C3096" t="str">
            <v>UN</v>
          </cell>
          <cell r="D3096">
            <v>1345</v>
          </cell>
        </row>
        <row r="3097">
          <cell r="A3097">
            <v>3097</v>
          </cell>
          <cell r="B3097" t="str">
            <v>TOMA DOBLE EUROPEA</v>
          </cell>
          <cell r="C3097" t="str">
            <v>UN</v>
          </cell>
          <cell r="D3097">
            <v>1948</v>
          </cell>
        </row>
        <row r="3098">
          <cell r="A3098">
            <v>3098</v>
          </cell>
          <cell r="B3098" t="str">
            <v>TOMA DOB.AM.POLO A TIERRA</v>
          </cell>
          <cell r="C3098" t="str">
            <v>UN</v>
          </cell>
          <cell r="D3098">
            <v>2606</v>
          </cell>
        </row>
        <row r="3099">
          <cell r="A3099">
            <v>3099</v>
          </cell>
          <cell r="B3099" t="str">
            <v>CAMPANA EXTRAPLANA 80 C01</v>
          </cell>
          <cell r="C3099" t="str">
            <v>UN</v>
          </cell>
          <cell r="D3099">
            <v>172900</v>
          </cell>
        </row>
        <row r="3100">
          <cell r="A3100">
            <v>3100</v>
          </cell>
          <cell r="B3100" t="str">
            <v>INTERRUPTOR SENCILLO   01</v>
          </cell>
          <cell r="C3100" t="str">
            <v>UN</v>
          </cell>
          <cell r="D3100">
            <v>1241</v>
          </cell>
        </row>
        <row r="3101">
          <cell r="A3101">
            <v>3101</v>
          </cell>
          <cell r="B3101" t="str">
            <v>CONO SEÑALIZACION</v>
          </cell>
          <cell r="C3101" t="str">
            <v>UN</v>
          </cell>
          <cell r="D3101">
            <v>21460</v>
          </cell>
        </row>
        <row r="3102">
          <cell r="A3102">
            <v>3102</v>
          </cell>
          <cell r="B3102" t="str">
            <v>BOTON TIMBRE           01</v>
          </cell>
          <cell r="C3102" t="str">
            <v>UN</v>
          </cell>
          <cell r="D3102">
            <v>1380</v>
          </cell>
        </row>
        <row r="3103">
          <cell r="A3103">
            <v>3103</v>
          </cell>
          <cell r="B3103" t="str">
            <v>CAMPERO PICKUP &lt; 2000 cc</v>
          </cell>
          <cell r="C3103" t="str">
            <v>MS</v>
          </cell>
          <cell r="D3103">
            <v>1505000</v>
          </cell>
        </row>
        <row r="3104">
          <cell r="A3104">
            <v>3104</v>
          </cell>
          <cell r="B3104" t="str">
            <v>CAMPERO PICKUP &gt; 2000 cc</v>
          </cell>
          <cell r="C3104" t="str">
            <v>MS</v>
          </cell>
          <cell r="D3104">
            <v>2151000</v>
          </cell>
        </row>
        <row r="3105">
          <cell r="A3105">
            <v>3105</v>
          </cell>
          <cell r="B3105" t="str">
            <v>TOMA SENCILLO AMERICANA</v>
          </cell>
          <cell r="C3105" t="str">
            <v>UN</v>
          </cell>
          <cell r="D3105">
            <v>1084</v>
          </cell>
        </row>
        <row r="3106">
          <cell r="A3106">
            <v>3106</v>
          </cell>
          <cell r="B3106" t="str">
            <v>TOMA TELEF.AMER.</v>
          </cell>
          <cell r="C3106" t="str">
            <v>UN</v>
          </cell>
          <cell r="D3106">
            <v>1165</v>
          </cell>
        </row>
        <row r="3107">
          <cell r="A3107">
            <v>3107</v>
          </cell>
          <cell r="B3107" t="str">
            <v>CAMION  &gt; 3 TONELADAS</v>
          </cell>
          <cell r="C3107" t="str">
            <v>MS</v>
          </cell>
          <cell r="D3107">
            <v>2151000</v>
          </cell>
        </row>
        <row r="3108">
          <cell r="A3108">
            <v>3108</v>
          </cell>
          <cell r="B3108" t="str">
            <v>LANCHA MOTOR HASTA 55 HP</v>
          </cell>
          <cell r="C3108" t="str">
            <v>MS</v>
          </cell>
          <cell r="D3108">
            <v>1720000</v>
          </cell>
        </row>
        <row r="3109">
          <cell r="A3109">
            <v>3109</v>
          </cell>
          <cell r="B3109" t="str">
            <v>TOMA TELEFONICA        01</v>
          </cell>
          <cell r="C3109" t="str">
            <v>UN</v>
          </cell>
          <cell r="D3109">
            <v>1084</v>
          </cell>
        </row>
        <row r="3110">
          <cell r="A3110">
            <v>3110</v>
          </cell>
          <cell r="B3110" t="str">
            <v>SALIDA P/CORDON</v>
          </cell>
          <cell r="C3110" t="str">
            <v>UN</v>
          </cell>
          <cell r="D3110">
            <v>469</v>
          </cell>
        </row>
        <row r="3111">
          <cell r="A3111">
            <v>3111</v>
          </cell>
          <cell r="B3111" t="str">
            <v>INT.DOBLE</v>
          </cell>
          <cell r="C3111" t="str">
            <v>UN</v>
          </cell>
          <cell r="D3111">
            <v>1745</v>
          </cell>
        </row>
        <row r="3112">
          <cell r="A3112">
            <v>3112</v>
          </cell>
          <cell r="B3112" t="str">
            <v>INT.SEN.+INT.CONM.</v>
          </cell>
          <cell r="C3112" t="str">
            <v>UN</v>
          </cell>
          <cell r="D3112">
            <v>1937</v>
          </cell>
        </row>
        <row r="3113">
          <cell r="A3113">
            <v>3113</v>
          </cell>
          <cell r="B3113" t="str">
            <v>INT.TRIPLE</v>
          </cell>
          <cell r="C3113" t="str">
            <v>UN</v>
          </cell>
          <cell r="D3113">
            <v>2447</v>
          </cell>
        </row>
        <row r="3114">
          <cell r="A3114">
            <v>3114</v>
          </cell>
          <cell r="B3114" t="str">
            <v>INT.SENC.+TIMBRE</v>
          </cell>
          <cell r="C3114" t="str">
            <v>UN</v>
          </cell>
          <cell r="D3114">
            <v>1954</v>
          </cell>
        </row>
        <row r="3115">
          <cell r="A3115">
            <v>3115</v>
          </cell>
          <cell r="B3115" t="str">
            <v>ESTUFA APTO. HACEB E-504</v>
          </cell>
          <cell r="C3115" t="str">
            <v>UN</v>
          </cell>
          <cell r="D3115">
            <v>228000</v>
          </cell>
        </row>
        <row r="3116">
          <cell r="A3116">
            <v>3116</v>
          </cell>
          <cell r="B3116" t="str">
            <v>INT.DOBLE CONM.</v>
          </cell>
          <cell r="C3116" t="str">
            <v>UN</v>
          </cell>
          <cell r="D3116">
            <v>2041</v>
          </cell>
        </row>
        <row r="3117">
          <cell r="A3117">
            <v>3117</v>
          </cell>
          <cell r="B3117" t="str">
            <v>INT.TRIPLE CONM.</v>
          </cell>
          <cell r="C3117" t="str">
            <v>UN</v>
          </cell>
          <cell r="D3117">
            <v>2743</v>
          </cell>
        </row>
        <row r="3118">
          <cell r="A3118">
            <v>3118</v>
          </cell>
          <cell r="B3118" t="str">
            <v>ESTUFA HACEB E 503</v>
          </cell>
          <cell r="C3118" t="str">
            <v>UN</v>
          </cell>
          <cell r="D3118">
            <v>245000</v>
          </cell>
        </row>
        <row r="3119">
          <cell r="A3119">
            <v>3119</v>
          </cell>
          <cell r="B3119" t="str">
            <v>INT.CON.+TOM.AMER.</v>
          </cell>
          <cell r="C3119" t="str">
            <v>UN</v>
          </cell>
          <cell r="D3119">
            <v>1948</v>
          </cell>
        </row>
        <row r="3120">
          <cell r="A3120">
            <v>3120</v>
          </cell>
          <cell r="B3120" t="str">
            <v>NEVERA HACEB N6 136L-1</v>
          </cell>
          <cell r="C3120" t="str">
            <v>UN</v>
          </cell>
          <cell r="D3120">
            <v>408000</v>
          </cell>
        </row>
        <row r="3121">
          <cell r="A3121">
            <v>3121</v>
          </cell>
          <cell r="B3121" t="str">
            <v>LANCHA MOTOR MAYOR 55 HP</v>
          </cell>
          <cell r="C3121" t="str">
            <v>MS</v>
          </cell>
          <cell r="D3121">
            <v>2151000</v>
          </cell>
        </row>
        <row r="3122">
          <cell r="A3122">
            <v>3122</v>
          </cell>
          <cell r="B3122" t="str">
            <v>BISAGRA VAIVEN No.30</v>
          </cell>
          <cell r="C3122" t="str">
            <v>UN</v>
          </cell>
          <cell r="D3122">
            <v>9500</v>
          </cell>
        </row>
        <row r="3123">
          <cell r="A3123">
            <v>3123</v>
          </cell>
          <cell r="B3123" t="str">
            <v>TEMP.+TOMA AMER.</v>
          </cell>
          <cell r="C3123" t="str">
            <v>UN</v>
          </cell>
          <cell r="D3123">
            <v>1937</v>
          </cell>
        </row>
        <row r="3124">
          <cell r="A3124">
            <v>3124</v>
          </cell>
          <cell r="B3124" t="str">
            <v>EQUIPO LABORATORIO/ESTUD.</v>
          </cell>
          <cell r="C3124" t="str">
            <v>MS</v>
          </cell>
          <cell r="D3124">
            <v>1075000</v>
          </cell>
        </row>
        <row r="3125">
          <cell r="A3125">
            <v>3125</v>
          </cell>
          <cell r="B3125" t="str">
            <v>TOMA DOBLE AMER.</v>
          </cell>
          <cell r="C3125" t="str">
            <v>UN</v>
          </cell>
          <cell r="D3125">
            <v>1270</v>
          </cell>
        </row>
        <row r="3126">
          <cell r="A3126">
            <v>3126</v>
          </cell>
          <cell r="B3126" t="str">
            <v>EQUIPO LABORATORIO/INTERV</v>
          </cell>
          <cell r="C3126" t="str">
            <v>MS</v>
          </cell>
          <cell r="D3126">
            <v>2581200</v>
          </cell>
        </row>
        <row r="3127">
          <cell r="A3127">
            <v>3127</v>
          </cell>
          <cell r="B3127" t="str">
            <v>INTERRUPTOR SENCILLO   02</v>
          </cell>
          <cell r="C3127" t="str">
            <v>UN</v>
          </cell>
          <cell r="D3127">
            <v>2244</v>
          </cell>
        </row>
        <row r="3128">
          <cell r="A3128">
            <v>3128</v>
          </cell>
          <cell r="B3128" t="str">
            <v>INTERRUPTOR CONMUTABLE 01</v>
          </cell>
          <cell r="C3128" t="str">
            <v>UN</v>
          </cell>
          <cell r="D3128">
            <v>2499</v>
          </cell>
        </row>
        <row r="3129">
          <cell r="A3129">
            <v>3129</v>
          </cell>
          <cell r="B3129" t="str">
            <v>BOTON TIMBRE           02</v>
          </cell>
          <cell r="C3129" t="str">
            <v>UN</v>
          </cell>
          <cell r="D3129">
            <v>2552</v>
          </cell>
        </row>
        <row r="3130">
          <cell r="A3130">
            <v>3130</v>
          </cell>
          <cell r="B3130" t="str">
            <v>BOTON TEMPORIZADOR</v>
          </cell>
          <cell r="C3130" t="str">
            <v>UN</v>
          </cell>
          <cell r="D3130">
            <v>2552</v>
          </cell>
        </row>
        <row r="3131">
          <cell r="A3131">
            <v>3131</v>
          </cell>
          <cell r="B3131" t="str">
            <v>EQUIPO DE COMUNICACIONES</v>
          </cell>
          <cell r="C3131" t="str">
            <v>MS</v>
          </cell>
          <cell r="D3131">
            <v>215100</v>
          </cell>
        </row>
        <row r="3132">
          <cell r="A3132">
            <v>3132</v>
          </cell>
          <cell r="B3132" t="str">
            <v>INTERRUPTOR DOBLE      01</v>
          </cell>
          <cell r="C3132" t="str">
            <v>UN</v>
          </cell>
          <cell r="D3132">
            <v>3648</v>
          </cell>
        </row>
        <row r="3133">
          <cell r="A3133">
            <v>3133</v>
          </cell>
          <cell r="B3133" t="str">
            <v>ENC.BOLSANO 25*36 DAVINCI</v>
          </cell>
          <cell r="C3133" t="str">
            <v>M2</v>
          </cell>
          <cell r="D3133">
            <v>15699</v>
          </cell>
        </row>
        <row r="3134">
          <cell r="A3134">
            <v>3134</v>
          </cell>
          <cell r="B3134" t="str">
            <v>INTERRUPTOR TRIPLE     01</v>
          </cell>
          <cell r="C3134" t="str">
            <v>UN</v>
          </cell>
          <cell r="D3134">
            <v>5051</v>
          </cell>
        </row>
        <row r="3135">
          <cell r="A3135">
            <v>3135</v>
          </cell>
          <cell r="B3135" t="str">
            <v>INT.SENCILLO+TIMBRE</v>
          </cell>
          <cell r="C3135" t="str">
            <v>UN</v>
          </cell>
          <cell r="D3135">
            <v>3752</v>
          </cell>
        </row>
        <row r="3136">
          <cell r="A3136">
            <v>3136</v>
          </cell>
          <cell r="B3136" t="str">
            <v>INTERRUPTO+TOM.AMERICANA</v>
          </cell>
          <cell r="C3136" t="str">
            <v>UN</v>
          </cell>
          <cell r="D3136">
            <v>2934</v>
          </cell>
        </row>
        <row r="3137">
          <cell r="A3137">
            <v>3137</v>
          </cell>
          <cell r="B3137" t="str">
            <v>INT.DOBLE CONMUTABLE</v>
          </cell>
          <cell r="C3137" t="str">
            <v>UN</v>
          </cell>
          <cell r="D3137">
            <v>3891</v>
          </cell>
        </row>
        <row r="3138">
          <cell r="A3138">
            <v>3138</v>
          </cell>
          <cell r="B3138" t="str">
            <v>INT.TRIPLE CONMUTABLE</v>
          </cell>
          <cell r="C3138" t="str">
            <v>UN</v>
          </cell>
          <cell r="D3138">
            <v>5539</v>
          </cell>
        </row>
        <row r="3139">
          <cell r="A3139">
            <v>3139</v>
          </cell>
          <cell r="B3139" t="str">
            <v>INT.CONMUTABLE+TIMBRE</v>
          </cell>
          <cell r="C3139" t="str">
            <v>UN</v>
          </cell>
          <cell r="D3139">
            <v>3944</v>
          </cell>
        </row>
        <row r="3140">
          <cell r="A3140">
            <v>3140</v>
          </cell>
          <cell r="B3140" t="str">
            <v>ENCH.LISTELLO BOLS.MINI1</v>
          </cell>
          <cell r="C3140" t="str">
            <v>ML</v>
          </cell>
          <cell r="D3140">
            <v>15822</v>
          </cell>
        </row>
        <row r="3141">
          <cell r="A3141">
            <v>3141</v>
          </cell>
          <cell r="B3141" t="str">
            <v>TIMBRE TRIPLE</v>
          </cell>
          <cell r="C3141" t="str">
            <v>UN</v>
          </cell>
          <cell r="D3141">
            <v>6113</v>
          </cell>
        </row>
        <row r="3142">
          <cell r="A3142">
            <v>3142</v>
          </cell>
          <cell r="B3142" t="str">
            <v>TIMBRE DOBLE           01</v>
          </cell>
          <cell r="C3142" t="str">
            <v>UN</v>
          </cell>
          <cell r="D3142">
            <v>3996</v>
          </cell>
        </row>
        <row r="3143">
          <cell r="A3143">
            <v>3143</v>
          </cell>
          <cell r="B3143" t="str">
            <v>EXTINTOR 5 LIBRAS      BC</v>
          </cell>
          <cell r="C3143" t="str">
            <v>UN</v>
          </cell>
          <cell r="D3143">
            <v>33408</v>
          </cell>
        </row>
        <row r="3144">
          <cell r="A3144">
            <v>3144</v>
          </cell>
          <cell r="B3144" t="str">
            <v>ENC. PESCARA 25*44.4 DAVI</v>
          </cell>
          <cell r="C3144" t="str">
            <v>M2</v>
          </cell>
          <cell r="D3144">
            <v>27260</v>
          </cell>
        </row>
        <row r="3145">
          <cell r="A3145">
            <v>3145</v>
          </cell>
          <cell r="B3145" t="str">
            <v>BOTON P.ELECT.+TOMA AMER.</v>
          </cell>
          <cell r="C3145" t="str">
            <v>UN</v>
          </cell>
          <cell r="D3145">
            <v>3265</v>
          </cell>
        </row>
        <row r="3146">
          <cell r="A3146">
            <v>3146</v>
          </cell>
          <cell r="B3146" t="str">
            <v>INTERRUPTOR SENCILLO   03</v>
          </cell>
          <cell r="C3146" t="str">
            <v>UN</v>
          </cell>
          <cell r="D3146">
            <v>823</v>
          </cell>
        </row>
        <row r="3147">
          <cell r="A3147">
            <v>3147</v>
          </cell>
          <cell r="B3147" t="str">
            <v>INTERRUPTOR CONMUTABLE 02</v>
          </cell>
          <cell r="C3147" t="str">
            <v>UN</v>
          </cell>
          <cell r="D3147">
            <v>939</v>
          </cell>
        </row>
        <row r="3148">
          <cell r="A3148">
            <v>3148</v>
          </cell>
          <cell r="B3148" t="str">
            <v>BOTON TIMBRE           03</v>
          </cell>
          <cell r="C3148" t="str">
            <v>UN</v>
          </cell>
          <cell r="D3148">
            <v>870</v>
          </cell>
        </row>
        <row r="3149">
          <cell r="A3149">
            <v>3149</v>
          </cell>
          <cell r="B3149" t="str">
            <v>TOMA SENCILLA AMERICANA01</v>
          </cell>
          <cell r="C3149" t="str">
            <v>UN</v>
          </cell>
          <cell r="D3149">
            <v>777</v>
          </cell>
        </row>
        <row r="3150">
          <cell r="A3150">
            <v>3150</v>
          </cell>
          <cell r="B3150" t="str">
            <v>TOMA TELEFONICA        02</v>
          </cell>
          <cell r="C3150" t="str">
            <v>UN</v>
          </cell>
          <cell r="D3150">
            <v>777</v>
          </cell>
        </row>
        <row r="3151">
          <cell r="A3151">
            <v>3151</v>
          </cell>
          <cell r="B3151" t="str">
            <v>ENC. PESCARA.COC.25*44.4</v>
          </cell>
          <cell r="C3151" t="str">
            <v>M2</v>
          </cell>
          <cell r="D3151">
            <v>14384</v>
          </cell>
        </row>
        <row r="3152">
          <cell r="A3152">
            <v>3152</v>
          </cell>
          <cell r="B3152" t="str">
            <v>CAMPANA EXTRAPLANA 90 CM</v>
          </cell>
          <cell r="C3152" t="str">
            <v>UN</v>
          </cell>
          <cell r="D3152">
            <v>236500</v>
          </cell>
        </row>
        <row r="3153">
          <cell r="A3153">
            <v>3153</v>
          </cell>
          <cell r="B3153" t="str">
            <v>ZUMBADOR 110 VOLTS.</v>
          </cell>
          <cell r="C3153" t="str">
            <v>UN</v>
          </cell>
          <cell r="D3153">
            <v>3047</v>
          </cell>
        </row>
        <row r="3154">
          <cell r="A3154">
            <v>3154</v>
          </cell>
          <cell r="B3154" t="str">
            <v>INTERRUPTOR DOBLE      02</v>
          </cell>
          <cell r="C3154" t="str">
            <v>UN</v>
          </cell>
          <cell r="D3154">
            <v>1484</v>
          </cell>
        </row>
        <row r="3155">
          <cell r="A3155">
            <v>3155</v>
          </cell>
          <cell r="B3155" t="str">
            <v>INTERRUPTOR DOBLE CONMUT.</v>
          </cell>
          <cell r="C3155" t="str">
            <v>UN</v>
          </cell>
          <cell r="D3155">
            <v>1647</v>
          </cell>
        </row>
        <row r="3156">
          <cell r="A3156">
            <v>3156</v>
          </cell>
          <cell r="B3156" t="str">
            <v>ENC.LUCCA 25*36.5</v>
          </cell>
          <cell r="C3156" t="str">
            <v>M2</v>
          </cell>
          <cell r="D3156">
            <v>29084</v>
          </cell>
        </row>
        <row r="3157">
          <cell r="A3157">
            <v>3157</v>
          </cell>
          <cell r="B3157" t="str">
            <v>INTTERRUPTO+TOMA AMERICAN</v>
          </cell>
          <cell r="C3157" t="str">
            <v>UN</v>
          </cell>
          <cell r="D3157">
            <v>1693</v>
          </cell>
        </row>
        <row r="3158">
          <cell r="A3158">
            <v>3158</v>
          </cell>
          <cell r="B3158" t="str">
            <v>ENC.CUADRO.LUCCA.25*36.5</v>
          </cell>
          <cell r="C3158" t="str">
            <v>UN</v>
          </cell>
          <cell r="D3158">
            <v>21417</v>
          </cell>
        </row>
        <row r="3159">
          <cell r="A3159">
            <v>3159</v>
          </cell>
          <cell r="B3159" t="str">
            <v>ENC.LISTELLO.LUCCA 8*25</v>
          </cell>
          <cell r="C3159" t="str">
            <v>UN</v>
          </cell>
          <cell r="D3159">
            <v>9890</v>
          </cell>
        </row>
        <row r="3160">
          <cell r="A3160">
            <v>3160</v>
          </cell>
          <cell r="B3160" t="str">
            <v>ACONDICIONADOR DE AIRE</v>
          </cell>
          <cell r="C3160" t="str">
            <v>UN</v>
          </cell>
          <cell r="D3160">
            <v>560000</v>
          </cell>
        </row>
        <row r="3161">
          <cell r="A3161">
            <v>3161</v>
          </cell>
          <cell r="B3161" t="str">
            <v>TOMA DOBLE AMERICANA   01</v>
          </cell>
          <cell r="C3161" t="str">
            <v>UN</v>
          </cell>
          <cell r="D3161">
            <v>1183</v>
          </cell>
        </row>
        <row r="3162">
          <cell r="A3162">
            <v>3162</v>
          </cell>
          <cell r="B3162" t="str">
            <v>ACONDICIONADOR DE AIRE 01</v>
          </cell>
          <cell r="C3162" t="str">
            <v>UN</v>
          </cell>
          <cell r="D3162">
            <v>968000</v>
          </cell>
        </row>
        <row r="3163">
          <cell r="A3163">
            <v>3163</v>
          </cell>
          <cell r="B3163" t="str">
            <v>CAMPANA EXTRAPLANA 90 C01</v>
          </cell>
          <cell r="C3163" t="str">
            <v>UN</v>
          </cell>
          <cell r="D3163">
            <v>236500</v>
          </cell>
        </row>
        <row r="3164">
          <cell r="A3164">
            <v>3164</v>
          </cell>
          <cell r="B3164" t="str">
            <v>TUBERIA RDE 13.5 1/2"</v>
          </cell>
          <cell r="C3164" t="str">
            <v>ML</v>
          </cell>
          <cell r="D3164">
            <v>603</v>
          </cell>
        </row>
        <row r="3165">
          <cell r="A3165">
            <v>3165</v>
          </cell>
          <cell r="B3165" t="str">
            <v>EXTINTOR 20 LIBRAS    ABC</v>
          </cell>
          <cell r="C3165" t="str">
            <v>UN</v>
          </cell>
          <cell r="D3165">
            <v>68440</v>
          </cell>
        </row>
        <row r="3166">
          <cell r="A3166">
            <v>3166</v>
          </cell>
          <cell r="B3166" t="str">
            <v>PLACA CIEGA C/PUENTE</v>
          </cell>
          <cell r="C3166" t="str">
            <v>UN</v>
          </cell>
          <cell r="D3166">
            <v>1264</v>
          </cell>
        </row>
        <row r="3167">
          <cell r="A3167">
            <v>3167</v>
          </cell>
          <cell r="B3167" t="str">
            <v>TABLETA MULTISPORT, VERDE</v>
          </cell>
          <cell r="C3167" t="str">
            <v>M2</v>
          </cell>
          <cell r="D3167">
            <v>5169</v>
          </cell>
        </row>
        <row r="3168">
          <cell r="A3168">
            <v>3168</v>
          </cell>
          <cell r="B3168" t="str">
            <v>CENTRAL TELEF.KX-T 206BX</v>
          </cell>
          <cell r="C3168" t="str">
            <v>UN</v>
          </cell>
          <cell r="D3168">
            <v>500000</v>
          </cell>
        </row>
        <row r="3169">
          <cell r="A3169">
            <v>3169</v>
          </cell>
          <cell r="B3169" t="str">
            <v>ACRILICO SEMIMATE</v>
          </cell>
          <cell r="C3169" t="str">
            <v>GL</v>
          </cell>
          <cell r="D3169">
            <v>25400</v>
          </cell>
        </row>
        <row r="3170">
          <cell r="A3170">
            <v>3170</v>
          </cell>
          <cell r="B3170" t="str">
            <v>INTERRUPTOR SENCILLO   04</v>
          </cell>
          <cell r="C3170" t="str">
            <v>UN</v>
          </cell>
          <cell r="D3170">
            <v>2204</v>
          </cell>
        </row>
        <row r="3171">
          <cell r="A3171">
            <v>3171</v>
          </cell>
          <cell r="B3171" t="str">
            <v>INTERRUPTOR CONMUTABLE 03</v>
          </cell>
          <cell r="C3171" t="str">
            <v>UN</v>
          </cell>
          <cell r="D3171">
            <v>2354</v>
          </cell>
        </row>
        <row r="3172">
          <cell r="A3172">
            <v>3172</v>
          </cell>
          <cell r="B3172" t="str">
            <v>BOTON PARA TIMBRE</v>
          </cell>
          <cell r="C3172" t="str">
            <v>UN</v>
          </cell>
          <cell r="D3172">
            <v>2308</v>
          </cell>
        </row>
        <row r="3173">
          <cell r="A3173">
            <v>3173</v>
          </cell>
          <cell r="B3173" t="str">
            <v>INTERRUPTOR SENCILLO   05</v>
          </cell>
          <cell r="C3173" t="str">
            <v>UN</v>
          </cell>
          <cell r="D3173">
            <v>1044</v>
          </cell>
        </row>
        <row r="3174">
          <cell r="A3174">
            <v>3174</v>
          </cell>
          <cell r="B3174" t="str">
            <v>INTERRUPTOR CONMUTABLE 04</v>
          </cell>
          <cell r="C3174" t="str">
            <v>UN</v>
          </cell>
          <cell r="D3174">
            <v>1125</v>
          </cell>
        </row>
        <row r="3175">
          <cell r="A3175">
            <v>3175</v>
          </cell>
          <cell r="B3175" t="str">
            <v>ACRILICO MATE</v>
          </cell>
          <cell r="C3175" t="str">
            <v>GL</v>
          </cell>
          <cell r="D3175">
            <v>24300</v>
          </cell>
        </row>
        <row r="3176">
          <cell r="A3176">
            <v>3176</v>
          </cell>
          <cell r="B3176" t="str">
            <v>BOTON PARA TIMBRE      01</v>
          </cell>
          <cell r="C3176" t="str">
            <v>UN</v>
          </cell>
          <cell r="D3176">
            <v>765</v>
          </cell>
        </row>
        <row r="3177">
          <cell r="A3177">
            <v>3177</v>
          </cell>
          <cell r="B3177" t="str">
            <v>TOMA SENCILLA AMERICANA02</v>
          </cell>
          <cell r="C3177" t="str">
            <v>UN</v>
          </cell>
          <cell r="D3177">
            <v>638</v>
          </cell>
        </row>
        <row r="3178">
          <cell r="A3178">
            <v>3178</v>
          </cell>
          <cell r="B3178" t="str">
            <v>TOMA TELEFONICA        03</v>
          </cell>
          <cell r="C3178" t="str">
            <v>UN</v>
          </cell>
          <cell r="D3178">
            <v>638</v>
          </cell>
        </row>
        <row r="3179">
          <cell r="A3179">
            <v>3179</v>
          </cell>
          <cell r="B3179" t="str">
            <v>TOMA TELEFONO AMERICANA</v>
          </cell>
          <cell r="C3179" t="str">
            <v>UN</v>
          </cell>
          <cell r="D3179">
            <v>962</v>
          </cell>
        </row>
        <row r="3180">
          <cell r="A3180">
            <v>3180</v>
          </cell>
          <cell r="B3180" t="str">
            <v>CANAL   U              8"</v>
          </cell>
          <cell r="C3180" t="str">
            <v>ML</v>
          </cell>
          <cell r="D3180">
            <v>13216</v>
          </cell>
        </row>
        <row r="3181">
          <cell r="A3181">
            <v>3181</v>
          </cell>
          <cell r="B3181" t="str">
            <v>TOMA SENC.EUROAMERICANA</v>
          </cell>
          <cell r="C3181" t="str">
            <v>UN</v>
          </cell>
          <cell r="D3181">
            <v>962</v>
          </cell>
        </row>
        <row r="3182">
          <cell r="A3182">
            <v>3182</v>
          </cell>
          <cell r="B3182" t="str">
            <v>LISTON ABARCO 4"x6"x3.6m</v>
          </cell>
          <cell r="C3182" t="str">
            <v>UN</v>
          </cell>
          <cell r="D3182">
            <v>22800</v>
          </cell>
        </row>
        <row r="3183">
          <cell r="A3183">
            <v>3183</v>
          </cell>
          <cell r="B3183" t="str">
            <v>TEXTURADO ACRILICO</v>
          </cell>
          <cell r="C3183" t="str">
            <v>GL</v>
          </cell>
          <cell r="D3183">
            <v>19800</v>
          </cell>
        </row>
        <row r="3184">
          <cell r="A3184">
            <v>3184</v>
          </cell>
          <cell r="B3184" t="str">
            <v>TOMA TV.AMER.-COAXIAL</v>
          </cell>
          <cell r="C3184" t="str">
            <v>UN</v>
          </cell>
          <cell r="D3184">
            <v>719</v>
          </cell>
        </row>
        <row r="3185">
          <cell r="A3185">
            <v>3185</v>
          </cell>
          <cell r="B3185" t="str">
            <v>ZUMBADOR 110 VOLTIOS   01</v>
          </cell>
          <cell r="C3185" t="str">
            <v>UN</v>
          </cell>
          <cell r="D3185">
            <v>2598</v>
          </cell>
        </row>
        <row r="3186">
          <cell r="A3186">
            <v>3186</v>
          </cell>
          <cell r="B3186" t="str">
            <v>SALIDA PARA CORDON</v>
          </cell>
          <cell r="C3186" t="str">
            <v>UN</v>
          </cell>
          <cell r="D3186">
            <v>139</v>
          </cell>
        </row>
        <row r="3187">
          <cell r="A3187">
            <v>3187</v>
          </cell>
          <cell r="B3187" t="str">
            <v>INTERRUPTOR BIPOLAR</v>
          </cell>
          <cell r="C3187" t="str">
            <v>UN</v>
          </cell>
          <cell r="D3187">
            <v>2540</v>
          </cell>
        </row>
        <row r="3188">
          <cell r="A3188">
            <v>3188</v>
          </cell>
          <cell r="B3188" t="str">
            <v>VINILO TIPO PREMIUM</v>
          </cell>
          <cell r="C3188" t="str">
            <v>GL</v>
          </cell>
          <cell r="D3188">
            <v>21650</v>
          </cell>
        </row>
        <row r="3189">
          <cell r="A3189">
            <v>3189</v>
          </cell>
          <cell r="B3189" t="str">
            <v>LISTON ABARCO 4"x5"x3.6m</v>
          </cell>
          <cell r="C3189" t="str">
            <v>UN</v>
          </cell>
          <cell r="D3189">
            <v>19000</v>
          </cell>
        </row>
        <row r="3190">
          <cell r="A3190">
            <v>3190</v>
          </cell>
          <cell r="B3190" t="str">
            <v>INTERRUPTOR DOBLE      03</v>
          </cell>
          <cell r="C3190" t="str">
            <v>UN</v>
          </cell>
          <cell r="D3190">
            <v>5753</v>
          </cell>
        </row>
        <row r="3191">
          <cell r="A3191">
            <v>3191</v>
          </cell>
          <cell r="B3191" t="str">
            <v>INTERRUPTOR TRIPLE     02</v>
          </cell>
          <cell r="C3191" t="str">
            <v>UN</v>
          </cell>
          <cell r="D3191">
            <v>7957</v>
          </cell>
        </row>
        <row r="3192">
          <cell r="A3192">
            <v>3192</v>
          </cell>
          <cell r="B3192" t="str">
            <v>TUBO UNION MECANICA    6"</v>
          </cell>
          <cell r="C3192" t="str">
            <v>UN</v>
          </cell>
          <cell r="D3192">
            <v>177558</v>
          </cell>
        </row>
        <row r="3193">
          <cell r="A3193">
            <v>3193</v>
          </cell>
          <cell r="B3193" t="str">
            <v>INTERRUPTOR CONMUTABLE 05</v>
          </cell>
          <cell r="C3193" t="str">
            <v>UN</v>
          </cell>
          <cell r="D3193">
            <v>2470</v>
          </cell>
        </row>
        <row r="3194">
          <cell r="A3194">
            <v>3194</v>
          </cell>
          <cell r="B3194" t="str">
            <v>INTERRUPTOR CUATRO VIAS01</v>
          </cell>
          <cell r="C3194" t="str">
            <v>UN</v>
          </cell>
          <cell r="D3194">
            <v>2691</v>
          </cell>
        </row>
        <row r="3195">
          <cell r="A3195">
            <v>3195</v>
          </cell>
          <cell r="B3195" t="str">
            <v>BOTON PARA TIMBRE      02</v>
          </cell>
          <cell r="C3195" t="str">
            <v>UN</v>
          </cell>
          <cell r="D3195">
            <v>2111</v>
          </cell>
        </row>
        <row r="3196">
          <cell r="A3196">
            <v>3196</v>
          </cell>
          <cell r="B3196" t="str">
            <v>TOMA SENCILLA AMERICANA03</v>
          </cell>
          <cell r="C3196" t="str">
            <v>UN</v>
          </cell>
          <cell r="D3196">
            <v>1983</v>
          </cell>
        </row>
        <row r="3197">
          <cell r="A3197">
            <v>3197</v>
          </cell>
          <cell r="B3197" t="str">
            <v>TOMA TELEFONICA        04</v>
          </cell>
          <cell r="C3197" t="str">
            <v>UN</v>
          </cell>
          <cell r="D3197">
            <v>1983</v>
          </cell>
        </row>
        <row r="3198">
          <cell r="A3198">
            <v>3198</v>
          </cell>
          <cell r="B3198" t="str">
            <v>TOMA TELFONO TIPO AMER.</v>
          </cell>
          <cell r="C3198" t="str">
            <v>UN</v>
          </cell>
          <cell r="D3198">
            <v>962</v>
          </cell>
        </row>
        <row r="3199">
          <cell r="A3199">
            <v>3199</v>
          </cell>
          <cell r="B3199" t="str">
            <v xml:space="preserve">ESMALTE SINT. </v>
          </cell>
          <cell r="C3199" t="str">
            <v>GL</v>
          </cell>
          <cell r="D3199">
            <v>62000</v>
          </cell>
        </row>
        <row r="3200">
          <cell r="A3200">
            <v>3200</v>
          </cell>
          <cell r="B3200" t="str">
            <v>TOMA SENCILLA EUROAMERIC.</v>
          </cell>
          <cell r="C3200" t="str">
            <v>UN</v>
          </cell>
          <cell r="D3200">
            <v>962</v>
          </cell>
        </row>
        <row r="3201">
          <cell r="A3201">
            <v>3201</v>
          </cell>
          <cell r="B3201" t="str">
            <v>TOMA SENCILLA AMER.SEG.</v>
          </cell>
          <cell r="C3201" t="str">
            <v>UN</v>
          </cell>
          <cell r="D3201">
            <v>1229</v>
          </cell>
        </row>
        <row r="3202">
          <cell r="A3202">
            <v>3202</v>
          </cell>
          <cell r="B3202" t="str">
            <v>ESMALTE SINT.S/MATE</v>
          </cell>
          <cell r="C3202" t="str">
            <v>GL</v>
          </cell>
          <cell r="D3202">
            <v>24500</v>
          </cell>
        </row>
        <row r="3203">
          <cell r="A3203">
            <v>3203</v>
          </cell>
          <cell r="B3203" t="str">
            <v>ESMALTE SINT. MATE</v>
          </cell>
          <cell r="C3203" t="str">
            <v>GL</v>
          </cell>
          <cell r="D3203">
            <v>24400</v>
          </cell>
        </row>
        <row r="3204">
          <cell r="A3204">
            <v>3204</v>
          </cell>
          <cell r="B3204" t="str">
            <v>SALIDA PARA CORDON     01</v>
          </cell>
          <cell r="C3204" t="str">
            <v>UN</v>
          </cell>
          <cell r="D3204">
            <v>139</v>
          </cell>
        </row>
        <row r="3205">
          <cell r="A3205">
            <v>3205</v>
          </cell>
          <cell r="B3205" t="str">
            <v>INTERRUPTOR BIPOLAR    01</v>
          </cell>
          <cell r="C3205" t="str">
            <v>UN</v>
          </cell>
          <cell r="D3205">
            <v>2540</v>
          </cell>
        </row>
        <row r="3206">
          <cell r="A3206">
            <v>3206</v>
          </cell>
          <cell r="B3206" t="str">
            <v>INTERRUPTOR DOBLE      04</v>
          </cell>
          <cell r="C3206" t="str">
            <v>UN</v>
          </cell>
          <cell r="D3206">
            <v>3433</v>
          </cell>
        </row>
        <row r="3207">
          <cell r="A3207">
            <v>3207</v>
          </cell>
          <cell r="B3207" t="str">
            <v>INTERRUPTOR TRIPLE     03</v>
          </cell>
          <cell r="C3207" t="str">
            <v>UN</v>
          </cell>
          <cell r="D3207">
            <v>4477</v>
          </cell>
        </row>
        <row r="3208">
          <cell r="A3208">
            <v>3208</v>
          </cell>
          <cell r="B3208" t="str">
            <v>INTERRUPTOR+TOMA AMERIC01</v>
          </cell>
          <cell r="C3208" t="str">
            <v>UN</v>
          </cell>
          <cell r="D3208">
            <v>3027</v>
          </cell>
        </row>
        <row r="3209">
          <cell r="A3209">
            <v>3209</v>
          </cell>
          <cell r="B3209" t="str">
            <v>CENTRAL TELEF.KX-T 30810B</v>
          </cell>
          <cell r="C3209" t="str">
            <v>UN</v>
          </cell>
          <cell r="D3209">
            <v>640000</v>
          </cell>
        </row>
        <row r="3210">
          <cell r="A3210">
            <v>3210</v>
          </cell>
          <cell r="B3210" t="str">
            <v>INT.TRIPLE CONMUTABLE  01</v>
          </cell>
          <cell r="C3210" t="str">
            <v>UN</v>
          </cell>
          <cell r="D3210">
            <v>4477</v>
          </cell>
        </row>
        <row r="3211">
          <cell r="A3211">
            <v>3211</v>
          </cell>
          <cell r="B3211" t="str">
            <v>BARNIZ FILTRO SOLAR BRILL</v>
          </cell>
          <cell r="C3211" t="str">
            <v>GL</v>
          </cell>
          <cell r="D3211">
            <v>27500</v>
          </cell>
        </row>
        <row r="3212">
          <cell r="A3212">
            <v>3212</v>
          </cell>
          <cell r="B3212" t="str">
            <v>TOMA DOBLE AMERICANA   02</v>
          </cell>
          <cell r="C3212" t="str">
            <v>UN</v>
          </cell>
          <cell r="D3212">
            <v>2621</v>
          </cell>
        </row>
        <row r="3213">
          <cell r="A3213">
            <v>3213</v>
          </cell>
          <cell r="B3213" t="str">
            <v>TOMA DOBLE TELEFONO</v>
          </cell>
          <cell r="C3213" t="str">
            <v>UN</v>
          </cell>
          <cell r="D3213">
            <v>1983</v>
          </cell>
        </row>
        <row r="3214">
          <cell r="A3214">
            <v>3214</v>
          </cell>
          <cell r="B3214" t="str">
            <v>BARNIZ BRILLANTE</v>
          </cell>
          <cell r="C3214" t="str">
            <v>GL</v>
          </cell>
          <cell r="D3214">
            <v>19700</v>
          </cell>
        </row>
        <row r="3215">
          <cell r="A3215">
            <v>3215</v>
          </cell>
          <cell r="B3215" t="str">
            <v>INTERRUPTOR SENCILLO   06</v>
          </cell>
          <cell r="C3215" t="str">
            <v>UN</v>
          </cell>
          <cell r="D3215">
            <v>5220</v>
          </cell>
        </row>
        <row r="3216">
          <cell r="A3216">
            <v>3216</v>
          </cell>
          <cell r="B3216" t="str">
            <v>INTERRUPTOR CONMUTABLE 06</v>
          </cell>
          <cell r="C3216" t="str">
            <v>UN</v>
          </cell>
          <cell r="D3216">
            <v>5428</v>
          </cell>
        </row>
        <row r="3217">
          <cell r="A3217">
            <v>3217</v>
          </cell>
          <cell r="B3217" t="str">
            <v>TUBO UNION MECANICA    8"</v>
          </cell>
          <cell r="C3217" t="str">
            <v>UN</v>
          </cell>
          <cell r="D3217">
            <v>301111</v>
          </cell>
        </row>
        <row r="3218">
          <cell r="A3218">
            <v>3218</v>
          </cell>
          <cell r="B3218" t="str">
            <v>TOMA SENCILLA AMERICANA04</v>
          </cell>
          <cell r="C3218" t="str">
            <v>UN</v>
          </cell>
          <cell r="D3218">
            <v>4582</v>
          </cell>
        </row>
        <row r="3219">
          <cell r="A3219">
            <v>3219</v>
          </cell>
          <cell r="B3219" t="str">
            <v>TOMA SENCILLA EUROAMERI01</v>
          </cell>
          <cell r="C3219" t="str">
            <v>UN</v>
          </cell>
          <cell r="D3219">
            <v>4883</v>
          </cell>
        </row>
        <row r="3220">
          <cell r="A3220">
            <v>3220</v>
          </cell>
          <cell r="B3220" t="str">
            <v>TOMA TELEFONICA        05</v>
          </cell>
          <cell r="C3220" t="str">
            <v>UN</v>
          </cell>
          <cell r="D3220">
            <v>4640</v>
          </cell>
        </row>
        <row r="3221">
          <cell r="A3221">
            <v>3221</v>
          </cell>
          <cell r="B3221" t="str">
            <v>TOMA TELEFONO AMERICANA01</v>
          </cell>
          <cell r="C3221" t="str">
            <v>UN</v>
          </cell>
          <cell r="D3221">
            <v>4848</v>
          </cell>
        </row>
        <row r="3222">
          <cell r="A3222">
            <v>3222</v>
          </cell>
          <cell r="B3222" t="str">
            <v>HIERRO RED.CORRUGADO 3/8"</v>
          </cell>
          <cell r="C3222" t="str">
            <v>TN</v>
          </cell>
          <cell r="D3222">
            <v>586352</v>
          </cell>
        </row>
        <row r="3223">
          <cell r="A3223">
            <v>3223</v>
          </cell>
          <cell r="B3223" t="str">
            <v>PLACA CIEGA</v>
          </cell>
          <cell r="C3223" t="str">
            <v>UN</v>
          </cell>
          <cell r="D3223">
            <v>1125</v>
          </cell>
        </row>
        <row r="3224">
          <cell r="A3224">
            <v>3224</v>
          </cell>
          <cell r="B3224" t="str">
            <v>INTERRUPTOR SENCILLO   07</v>
          </cell>
          <cell r="C3224" t="str">
            <v>UN</v>
          </cell>
          <cell r="D3224">
            <v>2204</v>
          </cell>
        </row>
        <row r="3225">
          <cell r="A3225">
            <v>3225</v>
          </cell>
          <cell r="B3225" t="str">
            <v>CONM.SENCILLO</v>
          </cell>
          <cell r="C3225" t="str">
            <v>UN</v>
          </cell>
          <cell r="D3225">
            <v>2528</v>
          </cell>
        </row>
        <row r="3226">
          <cell r="A3226">
            <v>3226</v>
          </cell>
          <cell r="B3226" t="str">
            <v>LISTON ABARCO 4"x4"x3.6m</v>
          </cell>
          <cell r="C3226" t="str">
            <v>UN</v>
          </cell>
          <cell r="D3226">
            <v>15200</v>
          </cell>
        </row>
        <row r="3227">
          <cell r="A3227">
            <v>3227</v>
          </cell>
          <cell r="B3227" t="str">
            <v>TOMA PATA TRABADA</v>
          </cell>
          <cell r="C3227" t="str">
            <v>UN</v>
          </cell>
          <cell r="D3227">
            <v>2900</v>
          </cell>
        </row>
        <row r="3228">
          <cell r="A3228">
            <v>3228</v>
          </cell>
          <cell r="B3228" t="str">
            <v>BOTON TIMBRE           04</v>
          </cell>
          <cell r="C3228" t="str">
            <v>UN</v>
          </cell>
          <cell r="D3228">
            <v>2329</v>
          </cell>
        </row>
        <row r="3229">
          <cell r="A3229">
            <v>3229</v>
          </cell>
          <cell r="B3229" t="str">
            <v>TOMA TELEFONICA        06</v>
          </cell>
          <cell r="C3229" t="str">
            <v>UN</v>
          </cell>
          <cell r="D3229">
            <v>2169</v>
          </cell>
        </row>
        <row r="3230">
          <cell r="A3230">
            <v>3230</v>
          </cell>
          <cell r="B3230" t="str">
            <v>SALIDA CORDON TV.      01</v>
          </cell>
          <cell r="C3230" t="str">
            <v>UN</v>
          </cell>
          <cell r="D3230">
            <v>1125</v>
          </cell>
        </row>
        <row r="3231">
          <cell r="A3231">
            <v>3231</v>
          </cell>
          <cell r="B3231" t="str">
            <v>DIMMER SENCILLO</v>
          </cell>
          <cell r="C3231" t="str">
            <v>UN</v>
          </cell>
          <cell r="D3231">
            <v>18769</v>
          </cell>
        </row>
        <row r="3232">
          <cell r="A3232">
            <v>3232</v>
          </cell>
          <cell r="B3232" t="str">
            <v>DIMMER CONMUTABLE</v>
          </cell>
          <cell r="C3232" t="str">
            <v>UN</v>
          </cell>
          <cell r="D3232">
            <v>18769</v>
          </cell>
        </row>
        <row r="3233">
          <cell r="A3233">
            <v>3233</v>
          </cell>
          <cell r="B3233" t="str">
            <v>INTERRUPTOR DOBLE      05</v>
          </cell>
          <cell r="C3233" t="str">
            <v>UN</v>
          </cell>
          <cell r="D3233">
            <v>3276</v>
          </cell>
        </row>
        <row r="3234">
          <cell r="A3234">
            <v>3234</v>
          </cell>
          <cell r="B3234" t="str">
            <v>INTERRUPTOR TRIPLE     04</v>
          </cell>
          <cell r="C3234" t="str">
            <v>UN</v>
          </cell>
          <cell r="D3234">
            <v>4362</v>
          </cell>
        </row>
        <row r="3235">
          <cell r="A3235">
            <v>3235</v>
          </cell>
          <cell r="B3235" t="str">
            <v>CONM.+ INTERRUPTOR</v>
          </cell>
          <cell r="C3235" t="str">
            <v>UN</v>
          </cell>
          <cell r="D3235">
            <v>3573</v>
          </cell>
        </row>
        <row r="3236">
          <cell r="A3236">
            <v>3236</v>
          </cell>
          <cell r="B3236" t="str">
            <v>CENTRAL TELEF.KX-T 61610B</v>
          </cell>
          <cell r="C3236" t="str">
            <v>UN</v>
          </cell>
          <cell r="D3236">
            <v>1200000</v>
          </cell>
        </row>
        <row r="3237">
          <cell r="A3237">
            <v>3237</v>
          </cell>
          <cell r="B3237" t="str">
            <v>CONM.+ TRIPLE</v>
          </cell>
          <cell r="C3237" t="str">
            <v>UN</v>
          </cell>
          <cell r="D3237">
            <v>5243</v>
          </cell>
        </row>
        <row r="3238">
          <cell r="A3238">
            <v>3238</v>
          </cell>
          <cell r="B3238" t="str">
            <v>TOMA + INTERRUPTOR</v>
          </cell>
          <cell r="C3238" t="str">
            <v>UN</v>
          </cell>
          <cell r="D3238">
            <v>3387</v>
          </cell>
        </row>
        <row r="3239">
          <cell r="A3239">
            <v>3239</v>
          </cell>
          <cell r="B3239" t="str">
            <v>CENTRAL TELEF.KX-TD1232</v>
          </cell>
          <cell r="C3239" t="str">
            <v>UN</v>
          </cell>
          <cell r="D3239">
            <v>2400000</v>
          </cell>
        </row>
        <row r="3240">
          <cell r="A3240">
            <v>3240</v>
          </cell>
          <cell r="B3240" t="str">
            <v>TOMA DOBLE</v>
          </cell>
          <cell r="C3240" t="str">
            <v>UN</v>
          </cell>
          <cell r="D3240">
            <v>2366</v>
          </cell>
        </row>
        <row r="3241">
          <cell r="A3241">
            <v>3241</v>
          </cell>
          <cell r="B3241" t="str">
            <v>PEGACOR BLANCO</v>
          </cell>
          <cell r="C3241" t="str">
            <v>KG</v>
          </cell>
          <cell r="D3241">
            <v>963</v>
          </cell>
        </row>
        <row r="3242">
          <cell r="A3242">
            <v>3242</v>
          </cell>
          <cell r="B3242" t="str">
            <v>TOMA DOBLE             01</v>
          </cell>
          <cell r="C3242" t="str">
            <v>UN</v>
          </cell>
          <cell r="D3242">
            <v>2912</v>
          </cell>
        </row>
        <row r="3243">
          <cell r="A3243">
            <v>3243</v>
          </cell>
          <cell r="B3243" t="str">
            <v>LISTON ABARCO 4"x8"x3.6m</v>
          </cell>
          <cell r="C3243" t="str">
            <v>UN</v>
          </cell>
          <cell r="D3243">
            <v>12700</v>
          </cell>
        </row>
        <row r="3244">
          <cell r="A3244">
            <v>3244</v>
          </cell>
          <cell r="B3244" t="str">
            <v>LISTON ABARCO 1"x4"x3.6m</v>
          </cell>
          <cell r="C3244" t="str">
            <v>UN</v>
          </cell>
          <cell r="D3244">
            <v>3800</v>
          </cell>
        </row>
        <row r="3245">
          <cell r="A3245">
            <v>3245</v>
          </cell>
          <cell r="B3245" t="str">
            <v>TOMA SENCILLA EUROAMERI02</v>
          </cell>
          <cell r="C3245" t="str">
            <v>UN</v>
          </cell>
          <cell r="D3245">
            <v>2332</v>
          </cell>
        </row>
        <row r="3246">
          <cell r="A3246">
            <v>3246</v>
          </cell>
          <cell r="B3246" t="str">
            <v>TOMA EUROAMER.+INTERRUPT</v>
          </cell>
          <cell r="C3246" t="str">
            <v>UN</v>
          </cell>
          <cell r="D3246">
            <v>3480</v>
          </cell>
        </row>
        <row r="3247">
          <cell r="A3247">
            <v>3247</v>
          </cell>
          <cell r="B3247" t="str">
            <v>TOMA EUROA+CONMUTABLE</v>
          </cell>
          <cell r="C3247" t="str">
            <v>UN</v>
          </cell>
          <cell r="D3247">
            <v>3735</v>
          </cell>
        </row>
        <row r="3248">
          <cell r="A3248">
            <v>3248</v>
          </cell>
          <cell r="B3248" t="str">
            <v>TOMA DOBRE EUROAMER.CREMA</v>
          </cell>
          <cell r="C3248" t="str">
            <v>UN</v>
          </cell>
          <cell r="D3248">
            <v>3573</v>
          </cell>
        </row>
        <row r="3249">
          <cell r="A3249">
            <v>3249</v>
          </cell>
          <cell r="B3249" t="str">
            <v>INTERRUPTOR SENCILLO   08</v>
          </cell>
          <cell r="C3249" t="str">
            <v>UN</v>
          </cell>
          <cell r="D3249">
            <v>3967</v>
          </cell>
        </row>
        <row r="3250">
          <cell r="A3250">
            <v>3250</v>
          </cell>
          <cell r="B3250" t="str">
            <v>CONM.SENCILLO          01</v>
          </cell>
          <cell r="C3250" t="str">
            <v>UN</v>
          </cell>
          <cell r="D3250">
            <v>4350</v>
          </cell>
        </row>
        <row r="3251">
          <cell r="A3251">
            <v>3251</v>
          </cell>
          <cell r="B3251" t="str">
            <v>TIMBRE</v>
          </cell>
          <cell r="C3251" t="str">
            <v>UN</v>
          </cell>
          <cell r="D3251">
            <v>4443</v>
          </cell>
        </row>
        <row r="3252">
          <cell r="A3252">
            <v>3252</v>
          </cell>
          <cell r="B3252" t="str">
            <v>INTERRUPTOR DOBLE      06</v>
          </cell>
          <cell r="C3252" t="str">
            <v>UN</v>
          </cell>
          <cell r="D3252">
            <v>6322</v>
          </cell>
        </row>
        <row r="3253">
          <cell r="A3253">
            <v>3253</v>
          </cell>
          <cell r="B3253" t="str">
            <v>INTERRUPTOR TRIPLE     05</v>
          </cell>
          <cell r="C3253" t="str">
            <v>UN</v>
          </cell>
          <cell r="D3253">
            <v>8630</v>
          </cell>
        </row>
        <row r="3254">
          <cell r="A3254">
            <v>3254</v>
          </cell>
          <cell r="B3254" t="str">
            <v>CONM.+ INTERRUP.</v>
          </cell>
          <cell r="C3254" t="str">
            <v>UN</v>
          </cell>
          <cell r="D3254">
            <v>7215</v>
          </cell>
        </row>
        <row r="3255">
          <cell r="A3255">
            <v>3255</v>
          </cell>
          <cell r="B3255" t="str">
            <v>CONM.DOBLE</v>
          </cell>
          <cell r="C3255" t="str">
            <v>UN</v>
          </cell>
          <cell r="D3255">
            <v>7215</v>
          </cell>
        </row>
        <row r="3256">
          <cell r="A3256">
            <v>3256</v>
          </cell>
          <cell r="B3256" t="str">
            <v>CONM.TRIPLE</v>
          </cell>
          <cell r="C3256" t="str">
            <v>UN</v>
          </cell>
          <cell r="D3256">
            <v>9674</v>
          </cell>
        </row>
        <row r="3257">
          <cell r="A3257">
            <v>3257</v>
          </cell>
          <cell r="B3257" t="str">
            <v>TOMA + INTERRUPTOR     01</v>
          </cell>
          <cell r="C3257" t="str">
            <v>UN</v>
          </cell>
          <cell r="D3257">
            <v>5556</v>
          </cell>
        </row>
        <row r="3258">
          <cell r="A3258">
            <v>3258</v>
          </cell>
          <cell r="B3258" t="str">
            <v>CAMPANA VERTICAL DE 60 CM</v>
          </cell>
          <cell r="C3258" t="str">
            <v>UN</v>
          </cell>
          <cell r="D3258">
            <v>119800</v>
          </cell>
        </row>
        <row r="3259">
          <cell r="A3259">
            <v>3259</v>
          </cell>
          <cell r="B3259" t="str">
            <v>LISTON ABARCO 2"x6"x3m</v>
          </cell>
          <cell r="C3259" t="str">
            <v>UN</v>
          </cell>
          <cell r="D3259">
            <v>9500</v>
          </cell>
        </row>
        <row r="3260">
          <cell r="A3260">
            <v>3260</v>
          </cell>
          <cell r="B3260" t="str">
            <v>LISTON ABARCO 2"x5"x3m</v>
          </cell>
          <cell r="C3260" t="str">
            <v>UN</v>
          </cell>
          <cell r="D3260">
            <v>7900</v>
          </cell>
        </row>
        <row r="3261">
          <cell r="A3261">
            <v>3261</v>
          </cell>
          <cell r="B3261" t="str">
            <v>TOMA EUROAMER + INT.   LP</v>
          </cell>
          <cell r="C3261" t="str">
            <v>UN</v>
          </cell>
          <cell r="D3261">
            <v>5596</v>
          </cell>
        </row>
        <row r="3262">
          <cell r="A3262">
            <v>3262</v>
          </cell>
          <cell r="B3262" t="str">
            <v>TOMA EUROAMER+ CONM.   LP</v>
          </cell>
          <cell r="C3262" t="str">
            <v>UN</v>
          </cell>
          <cell r="D3262">
            <v>5997</v>
          </cell>
        </row>
        <row r="3263">
          <cell r="A3263">
            <v>3263</v>
          </cell>
          <cell r="B3263" t="str">
            <v>LISTON ABARCO 2"x4"x3m</v>
          </cell>
          <cell r="C3263" t="str">
            <v>UN</v>
          </cell>
          <cell r="D3263">
            <v>6400</v>
          </cell>
        </row>
        <row r="3264">
          <cell r="A3264">
            <v>3264</v>
          </cell>
          <cell r="B3264" t="str">
            <v>LISTON ABARCO 2"x3"x3m</v>
          </cell>
          <cell r="C3264" t="str">
            <v>UN</v>
          </cell>
          <cell r="D3264">
            <v>6400</v>
          </cell>
        </row>
        <row r="3265">
          <cell r="A3265">
            <v>3265</v>
          </cell>
          <cell r="B3265" t="str">
            <v>HIERRO RED.CORRUGADO 12mm</v>
          </cell>
          <cell r="C3265" t="str">
            <v>TN</v>
          </cell>
          <cell r="D3265">
            <v>586352</v>
          </cell>
        </row>
        <row r="3266">
          <cell r="A3266">
            <v>3266</v>
          </cell>
          <cell r="B3266" t="str">
            <v>TOMA TELEFONICA CREMA-LXK</v>
          </cell>
          <cell r="C3266" t="str">
            <v>UN</v>
          </cell>
          <cell r="D3266">
            <v>3654</v>
          </cell>
        </row>
        <row r="3267">
          <cell r="A3267">
            <v>3267</v>
          </cell>
          <cell r="B3267" t="str">
            <v>TOMA TELEFONICA DUPLEX</v>
          </cell>
          <cell r="C3267" t="str">
            <v>UN</v>
          </cell>
          <cell r="D3267">
            <v>3700</v>
          </cell>
        </row>
        <row r="3268">
          <cell r="A3268">
            <v>3268</v>
          </cell>
          <cell r="B3268" t="str">
            <v>TOMA TELEFONICA AMERIC.</v>
          </cell>
          <cell r="C3268" t="str">
            <v>UN</v>
          </cell>
          <cell r="D3268">
            <v>2900</v>
          </cell>
        </row>
        <row r="3269">
          <cell r="A3269">
            <v>3269</v>
          </cell>
          <cell r="B3269" t="str">
            <v>TOMA TELEFONICA        07</v>
          </cell>
          <cell r="C3269" t="str">
            <v>UN</v>
          </cell>
          <cell r="D3269">
            <v>4037</v>
          </cell>
        </row>
        <row r="3270">
          <cell r="A3270">
            <v>3270</v>
          </cell>
          <cell r="B3270" t="str">
            <v>TOMA COAXIAL   CREMA-LX-K</v>
          </cell>
          <cell r="C3270" t="str">
            <v>UN</v>
          </cell>
          <cell r="D3270">
            <v>2714</v>
          </cell>
        </row>
        <row r="3271">
          <cell r="A3271">
            <v>3271</v>
          </cell>
          <cell r="B3271" t="str">
            <v>LISTON ABARCO 2"x3"x3m 01</v>
          </cell>
          <cell r="C3271" t="str">
            <v>UN</v>
          </cell>
          <cell r="D3271">
            <v>4750</v>
          </cell>
        </row>
        <row r="3272">
          <cell r="A3272">
            <v>3272</v>
          </cell>
          <cell r="B3272" t="str">
            <v>LISTON ABARCO 2"x2"x3m</v>
          </cell>
          <cell r="C3272" t="str">
            <v>UN</v>
          </cell>
          <cell r="D3272">
            <v>3200</v>
          </cell>
        </row>
        <row r="3273">
          <cell r="A3273">
            <v>3273</v>
          </cell>
          <cell r="B3273" t="str">
            <v>HIERRO RED.CORRUGADO 1/2"</v>
          </cell>
          <cell r="C3273" t="str">
            <v>TN</v>
          </cell>
          <cell r="D3273">
            <v>586352</v>
          </cell>
        </row>
        <row r="3274">
          <cell r="A3274">
            <v>3274</v>
          </cell>
          <cell r="B3274" t="str">
            <v>BOTON TIMBRE           05</v>
          </cell>
          <cell r="C3274" t="str">
            <v>UN</v>
          </cell>
          <cell r="D3274">
            <v>4443</v>
          </cell>
        </row>
        <row r="3275">
          <cell r="A3275">
            <v>3275</v>
          </cell>
          <cell r="B3275" t="str">
            <v>HIERRO RED.CORRUGADO 5/8"</v>
          </cell>
          <cell r="C3275" t="str">
            <v>TN</v>
          </cell>
          <cell r="D3275">
            <v>575112</v>
          </cell>
        </row>
        <row r="3276">
          <cell r="A3276">
            <v>3276</v>
          </cell>
          <cell r="B3276" t="str">
            <v>INTERRUPTOR SENCILLO   09</v>
          </cell>
          <cell r="C3276" t="str">
            <v>UN</v>
          </cell>
          <cell r="D3276">
            <v>2204</v>
          </cell>
        </row>
        <row r="3277">
          <cell r="A3277">
            <v>3277</v>
          </cell>
          <cell r="B3277" t="str">
            <v>CONM.SENCILLO          02</v>
          </cell>
          <cell r="C3277" t="str">
            <v>UN</v>
          </cell>
          <cell r="D3277">
            <v>2528</v>
          </cell>
        </row>
        <row r="3278">
          <cell r="A3278">
            <v>3278</v>
          </cell>
          <cell r="B3278" t="str">
            <v>TOMA SENCILLO</v>
          </cell>
          <cell r="C3278" t="str">
            <v>UN</v>
          </cell>
          <cell r="D3278">
            <v>2332</v>
          </cell>
        </row>
        <row r="3279">
          <cell r="A3279">
            <v>3279</v>
          </cell>
          <cell r="B3279" t="str">
            <v>TOMA P/TRABADA 20 AMP</v>
          </cell>
          <cell r="C3279" t="str">
            <v>UN</v>
          </cell>
          <cell r="D3279">
            <v>2900</v>
          </cell>
        </row>
        <row r="3280">
          <cell r="A3280">
            <v>3280</v>
          </cell>
          <cell r="B3280" t="str">
            <v>BOTON TIMBRE           06</v>
          </cell>
          <cell r="C3280" t="str">
            <v>UN</v>
          </cell>
          <cell r="D3280">
            <v>2297</v>
          </cell>
        </row>
        <row r="3281">
          <cell r="A3281">
            <v>3281</v>
          </cell>
          <cell r="B3281" t="str">
            <v>TOMA TELEFONICA        08</v>
          </cell>
          <cell r="C3281" t="str">
            <v>UN</v>
          </cell>
          <cell r="D3281">
            <v>3654</v>
          </cell>
        </row>
        <row r="3282">
          <cell r="A3282">
            <v>3282</v>
          </cell>
          <cell r="B3282" t="str">
            <v>SALIDA CORDON TV.      02</v>
          </cell>
          <cell r="C3282" t="str">
            <v>UN</v>
          </cell>
          <cell r="D3282">
            <v>1125</v>
          </cell>
        </row>
        <row r="3283">
          <cell r="A3283">
            <v>3283</v>
          </cell>
          <cell r="B3283" t="str">
            <v>INTERRUTOR DOBLE</v>
          </cell>
          <cell r="C3283" t="str">
            <v>UN</v>
          </cell>
          <cell r="D3283">
            <v>3276</v>
          </cell>
        </row>
        <row r="3284">
          <cell r="A3284">
            <v>3284</v>
          </cell>
          <cell r="B3284" t="str">
            <v>INTERRUPTOR TRIPLE     06</v>
          </cell>
          <cell r="C3284" t="str">
            <v>UN</v>
          </cell>
          <cell r="D3284">
            <v>4362</v>
          </cell>
        </row>
        <row r="3285">
          <cell r="A3285">
            <v>3285</v>
          </cell>
          <cell r="B3285" t="str">
            <v>BOQUILLAS JUEGO     1"</v>
          </cell>
          <cell r="C3285" t="str">
            <v>UN</v>
          </cell>
          <cell r="D3285">
            <v>472</v>
          </cell>
        </row>
        <row r="3286">
          <cell r="A3286">
            <v>3286</v>
          </cell>
          <cell r="B3286" t="str">
            <v>CONM.+ DOBLE</v>
          </cell>
          <cell r="C3286" t="str">
            <v>UN</v>
          </cell>
          <cell r="D3286">
            <v>3840</v>
          </cell>
        </row>
        <row r="3287">
          <cell r="A3287">
            <v>3287</v>
          </cell>
          <cell r="B3287" t="str">
            <v>HIERRO RED.CORRUGADO 3/4"</v>
          </cell>
          <cell r="C3287" t="str">
            <v>TN</v>
          </cell>
          <cell r="D3287">
            <v>575112</v>
          </cell>
        </row>
        <row r="3288">
          <cell r="A3288">
            <v>3288</v>
          </cell>
          <cell r="B3288" t="str">
            <v>TOMA + INTERRUPTOR     02</v>
          </cell>
          <cell r="C3288" t="str">
            <v>UN</v>
          </cell>
          <cell r="D3288">
            <v>3387</v>
          </cell>
        </row>
        <row r="3289">
          <cell r="A3289">
            <v>3289</v>
          </cell>
          <cell r="B3289" t="str">
            <v>TOMA + CONMUTABLE</v>
          </cell>
          <cell r="C3289" t="str">
            <v>UN</v>
          </cell>
          <cell r="D3289">
            <v>2146</v>
          </cell>
        </row>
        <row r="3290">
          <cell r="A3290">
            <v>3290</v>
          </cell>
          <cell r="B3290" t="str">
            <v>TOMA DOBLE             02</v>
          </cell>
          <cell r="C3290" t="str">
            <v>UN</v>
          </cell>
          <cell r="D3290">
            <v>2366</v>
          </cell>
        </row>
        <row r="3291">
          <cell r="A3291">
            <v>3291</v>
          </cell>
          <cell r="B3291" t="str">
            <v>CAMPANA HORIZONTAL 60 CM</v>
          </cell>
          <cell r="C3291" t="str">
            <v>UN</v>
          </cell>
          <cell r="D3291">
            <v>129350</v>
          </cell>
        </row>
        <row r="3292">
          <cell r="A3292">
            <v>3292</v>
          </cell>
          <cell r="B3292" t="str">
            <v>TOMA DOBLE             03</v>
          </cell>
          <cell r="C3292" t="str">
            <v>UN</v>
          </cell>
          <cell r="D3292">
            <v>2912</v>
          </cell>
        </row>
        <row r="3293">
          <cell r="A3293">
            <v>3293</v>
          </cell>
          <cell r="B3293" t="str">
            <v>HIERRO RED.CORRUGADO 7/8"</v>
          </cell>
          <cell r="C3293" t="str">
            <v>TN</v>
          </cell>
          <cell r="D3293">
            <v>562284</v>
          </cell>
        </row>
        <row r="3294">
          <cell r="A3294">
            <v>3294</v>
          </cell>
          <cell r="B3294" t="str">
            <v>HIERRO RED.CORRUGADO   1"</v>
          </cell>
          <cell r="C3294" t="str">
            <v>TN</v>
          </cell>
          <cell r="D3294">
            <v>562284</v>
          </cell>
        </row>
        <row r="3295">
          <cell r="A3295">
            <v>3295</v>
          </cell>
          <cell r="B3295" t="str">
            <v>CENTRAL TELEF. KX-T 336</v>
          </cell>
          <cell r="C3295" t="str">
            <v>UN</v>
          </cell>
          <cell r="D3295">
            <v>4250000</v>
          </cell>
        </row>
        <row r="3296">
          <cell r="A3296">
            <v>3296</v>
          </cell>
          <cell r="B3296" t="str">
            <v>HIERRO RED.CORRUGADO1-1/8</v>
          </cell>
          <cell r="C3296" t="str">
            <v>TN</v>
          </cell>
          <cell r="D3296">
            <v>601428</v>
          </cell>
        </row>
        <row r="3297">
          <cell r="A3297">
            <v>3297</v>
          </cell>
          <cell r="B3297" t="str">
            <v>TOMA EUROAMER.+CONMUTABLE</v>
          </cell>
          <cell r="C3297" t="str">
            <v>UN</v>
          </cell>
          <cell r="D3297">
            <v>3735</v>
          </cell>
        </row>
        <row r="3298">
          <cell r="A3298">
            <v>3298</v>
          </cell>
          <cell r="B3298" t="str">
            <v>TOMA DOBRE EUROAMER.BLANC</v>
          </cell>
          <cell r="C3298" t="str">
            <v>UN</v>
          </cell>
          <cell r="D3298">
            <v>3897</v>
          </cell>
        </row>
        <row r="3299">
          <cell r="A3299">
            <v>3299</v>
          </cell>
          <cell r="B3299" t="str">
            <v>INTERRUPTOR SENCILLO   10</v>
          </cell>
          <cell r="C3299" t="str">
            <v>UN</v>
          </cell>
          <cell r="D3299">
            <v>3967</v>
          </cell>
        </row>
        <row r="3300">
          <cell r="A3300">
            <v>3300</v>
          </cell>
          <cell r="B3300" t="str">
            <v>CONM.SENCILLO          03</v>
          </cell>
          <cell r="C3300" t="str">
            <v>UN</v>
          </cell>
          <cell r="D3300">
            <v>4350</v>
          </cell>
        </row>
        <row r="3301">
          <cell r="A3301">
            <v>3301</v>
          </cell>
          <cell r="B3301" t="str">
            <v>TIMBRE                 01</v>
          </cell>
          <cell r="C3301" t="str">
            <v>UN</v>
          </cell>
          <cell r="D3301">
            <v>4443</v>
          </cell>
        </row>
        <row r="3302">
          <cell r="A3302">
            <v>3302</v>
          </cell>
          <cell r="B3302" t="str">
            <v>INTERRUPTOR DOBLE      07</v>
          </cell>
          <cell r="C3302" t="str">
            <v>UN</v>
          </cell>
          <cell r="D3302">
            <v>6322</v>
          </cell>
        </row>
        <row r="3303">
          <cell r="A3303">
            <v>3303</v>
          </cell>
          <cell r="B3303" t="str">
            <v>CAMPANA HORIZONTAL 60 C01</v>
          </cell>
          <cell r="C3303" t="str">
            <v>UN</v>
          </cell>
          <cell r="D3303">
            <v>138350</v>
          </cell>
        </row>
        <row r="3304">
          <cell r="A3304">
            <v>3304</v>
          </cell>
          <cell r="B3304" t="str">
            <v>CONM.+ INTERRUPTOR     01</v>
          </cell>
          <cell r="C3304" t="str">
            <v>UN</v>
          </cell>
          <cell r="D3304">
            <v>7215</v>
          </cell>
        </row>
        <row r="3305">
          <cell r="A3305">
            <v>3305</v>
          </cell>
          <cell r="B3305" t="str">
            <v>CONM.DOBLE             01</v>
          </cell>
          <cell r="C3305" t="str">
            <v>UN</v>
          </cell>
          <cell r="D3305">
            <v>7215</v>
          </cell>
        </row>
        <row r="3306">
          <cell r="A3306">
            <v>3306</v>
          </cell>
          <cell r="B3306" t="str">
            <v>CONM.TRIPLE            01</v>
          </cell>
          <cell r="C3306" t="str">
            <v>UN</v>
          </cell>
          <cell r="D3306">
            <v>9674</v>
          </cell>
        </row>
        <row r="3307">
          <cell r="A3307">
            <v>3307</v>
          </cell>
          <cell r="B3307" t="str">
            <v>TOMA + INTERRUPTOR     03</v>
          </cell>
          <cell r="C3307" t="str">
            <v>UN</v>
          </cell>
          <cell r="D3307">
            <v>5556</v>
          </cell>
        </row>
        <row r="3308">
          <cell r="A3308">
            <v>3308</v>
          </cell>
          <cell r="B3308" t="str">
            <v>CAMPANA HORIZONTAL 90 CM</v>
          </cell>
          <cell r="C3308" t="str">
            <v>UN</v>
          </cell>
          <cell r="D3308">
            <v>253900</v>
          </cell>
        </row>
        <row r="3309">
          <cell r="A3309">
            <v>3309</v>
          </cell>
          <cell r="B3309" t="str">
            <v>HIERRO RED.CORRUGADO1-1/4</v>
          </cell>
          <cell r="C3309" t="str">
            <v>TN</v>
          </cell>
          <cell r="D3309">
            <v>601428</v>
          </cell>
        </row>
        <row r="3310">
          <cell r="A3310">
            <v>3310</v>
          </cell>
          <cell r="B3310" t="str">
            <v>HIERRO RED.CORRUGADO1-3/8</v>
          </cell>
          <cell r="C3310" t="str">
            <v>TN</v>
          </cell>
          <cell r="D3310">
            <v>601428</v>
          </cell>
        </row>
        <row r="3311">
          <cell r="A3311">
            <v>3311</v>
          </cell>
          <cell r="B3311" t="str">
            <v>TOMA EUROAMER.+INTERRUP01</v>
          </cell>
          <cell r="C3311" t="str">
            <v>UN</v>
          </cell>
          <cell r="D3311">
            <v>5591</v>
          </cell>
        </row>
        <row r="3312">
          <cell r="A3312">
            <v>3312</v>
          </cell>
          <cell r="B3312" t="str">
            <v>TOMA EUROAMER.+CONMUTAB01</v>
          </cell>
          <cell r="C3312" t="str">
            <v>UN</v>
          </cell>
          <cell r="D3312">
            <v>5997</v>
          </cell>
        </row>
        <row r="3313">
          <cell r="A3313">
            <v>3313</v>
          </cell>
          <cell r="B3313" t="str">
            <v>CAMPANA HORIZONTAL 90 C01</v>
          </cell>
          <cell r="C3313" t="str">
            <v>UN</v>
          </cell>
          <cell r="D3313">
            <v>271000</v>
          </cell>
        </row>
        <row r="3314">
          <cell r="A3314">
            <v>3314</v>
          </cell>
          <cell r="B3314" t="str">
            <v>LAVAPLATOS ELECTRICO</v>
          </cell>
          <cell r="C3314" t="str">
            <v>UN</v>
          </cell>
          <cell r="D3314">
            <v>713800</v>
          </cell>
        </row>
        <row r="3315">
          <cell r="A3315">
            <v>3315</v>
          </cell>
          <cell r="B3315" t="str">
            <v>CUATRO VIAS</v>
          </cell>
          <cell r="C3315" t="str">
            <v>UN</v>
          </cell>
          <cell r="D3315">
            <v>5099</v>
          </cell>
        </row>
        <row r="3316">
          <cell r="A3316">
            <v>3316</v>
          </cell>
          <cell r="B3316" t="str">
            <v>TOMA TELEFONICA        09</v>
          </cell>
          <cell r="C3316" t="str">
            <v>UN</v>
          </cell>
          <cell r="D3316">
            <v>2169</v>
          </cell>
        </row>
        <row r="3317">
          <cell r="A3317">
            <v>3317</v>
          </cell>
          <cell r="B3317" t="str">
            <v>TOMA TELEFONICA DUPLEX 01</v>
          </cell>
          <cell r="C3317" t="str">
            <v>UN</v>
          </cell>
          <cell r="D3317">
            <v>3700</v>
          </cell>
        </row>
        <row r="3318">
          <cell r="A3318">
            <v>3318</v>
          </cell>
          <cell r="B3318" t="str">
            <v>TOMA TELEFONICA        10</v>
          </cell>
          <cell r="C3318" t="str">
            <v>UN</v>
          </cell>
          <cell r="D3318">
            <v>2900</v>
          </cell>
        </row>
        <row r="3319">
          <cell r="A3319">
            <v>3319</v>
          </cell>
          <cell r="B3319" t="str">
            <v>TOMA TELEFONICA        11</v>
          </cell>
          <cell r="C3319" t="str">
            <v>UN</v>
          </cell>
          <cell r="D3319">
            <v>4036</v>
          </cell>
        </row>
        <row r="3320">
          <cell r="A3320">
            <v>3320</v>
          </cell>
          <cell r="B3320" t="str">
            <v>HIERRO LISO CHIPA    1/4"</v>
          </cell>
          <cell r="C3320" t="str">
            <v>TN</v>
          </cell>
          <cell r="D3320">
            <v>579079</v>
          </cell>
        </row>
        <row r="3321">
          <cell r="A3321">
            <v>3321</v>
          </cell>
          <cell r="B3321" t="str">
            <v>GRIS FILETTO 305x305x2001</v>
          </cell>
          <cell r="C3321" t="str">
            <v>M2</v>
          </cell>
          <cell r="D3321">
            <v>54636</v>
          </cell>
        </row>
        <row r="3322">
          <cell r="A3322">
            <v>3322</v>
          </cell>
          <cell r="B3322" t="str">
            <v>JUEGO BOQUILLAS PVC 2"</v>
          </cell>
          <cell r="C3322" t="str">
            <v>UN</v>
          </cell>
          <cell r="D3322">
            <v>1131</v>
          </cell>
        </row>
        <row r="3323">
          <cell r="A3323">
            <v>3323</v>
          </cell>
          <cell r="B3323" t="str">
            <v>HIERRO LISO CHIPA    3/8"</v>
          </cell>
          <cell r="C3323" t="str">
            <v>TN</v>
          </cell>
          <cell r="D3323">
            <v>555924</v>
          </cell>
        </row>
        <row r="3324">
          <cell r="A3324">
            <v>3324</v>
          </cell>
          <cell r="B3324" t="str">
            <v>BOTON TIMBRE           07</v>
          </cell>
          <cell r="C3324" t="str">
            <v>UN</v>
          </cell>
          <cell r="D3324">
            <v>4036</v>
          </cell>
        </row>
        <row r="3325">
          <cell r="A3325">
            <v>3325</v>
          </cell>
          <cell r="B3325" t="str">
            <v>GRIS FILETTO 305x610x20</v>
          </cell>
          <cell r="C3325" t="str">
            <v>M2</v>
          </cell>
          <cell r="D3325">
            <v>48024</v>
          </cell>
        </row>
        <row r="3326">
          <cell r="A3326">
            <v>3326</v>
          </cell>
          <cell r="B3326" t="str">
            <v>INTERRUPTOR SENCILLO   11</v>
          </cell>
          <cell r="C3326" t="str">
            <v>UN</v>
          </cell>
          <cell r="D3326">
            <v>4628</v>
          </cell>
        </row>
        <row r="3327">
          <cell r="A3327">
            <v>3327</v>
          </cell>
          <cell r="B3327" t="str">
            <v>GRIS FILETTO 305x610x2001</v>
          </cell>
          <cell r="C3327" t="str">
            <v>M2</v>
          </cell>
          <cell r="D3327">
            <v>58000</v>
          </cell>
        </row>
        <row r="3328">
          <cell r="A3328">
            <v>3328</v>
          </cell>
          <cell r="B3328" t="str">
            <v>HELIMALLA PLANA M-024</v>
          </cell>
          <cell r="C3328" t="str">
            <v>TN</v>
          </cell>
          <cell r="D3328">
            <v>983437</v>
          </cell>
        </row>
        <row r="3329">
          <cell r="A3329">
            <v>3329</v>
          </cell>
          <cell r="B3329" t="str">
            <v>TOMA CORRIENTE DOBLE</v>
          </cell>
          <cell r="C3329" t="str">
            <v>UN</v>
          </cell>
          <cell r="D3329">
            <v>4965</v>
          </cell>
        </row>
        <row r="3330">
          <cell r="A3330">
            <v>3330</v>
          </cell>
          <cell r="B3330" t="str">
            <v>TOMA TELEFONICA        12</v>
          </cell>
          <cell r="C3330" t="str">
            <v>UN</v>
          </cell>
          <cell r="D3330">
            <v>7505</v>
          </cell>
        </row>
        <row r="3331">
          <cell r="A3331">
            <v>3331</v>
          </cell>
          <cell r="B3331" t="str">
            <v>TOMA TELEFONICA AMERICANA</v>
          </cell>
          <cell r="C3331" t="str">
            <v>UN</v>
          </cell>
          <cell r="D3331">
            <v>7412</v>
          </cell>
        </row>
        <row r="3332">
          <cell r="A3332">
            <v>3332</v>
          </cell>
          <cell r="B3332" t="str">
            <v>TOMA TELEFONICA DUPLEX 02</v>
          </cell>
          <cell r="C3332" t="str">
            <v>UN</v>
          </cell>
          <cell r="D3332">
            <v>5986</v>
          </cell>
        </row>
        <row r="3333">
          <cell r="A3333">
            <v>3333</v>
          </cell>
          <cell r="B3333" t="str">
            <v>SISMOGRAFIL-BARRA   6.0mm</v>
          </cell>
          <cell r="C3333" t="str">
            <v>TN</v>
          </cell>
          <cell r="D3333">
            <v>622586</v>
          </cell>
        </row>
        <row r="3334">
          <cell r="A3334">
            <v>3334</v>
          </cell>
          <cell r="B3334" t="str">
            <v>SALIDA CORDON TV.      03</v>
          </cell>
          <cell r="C3334" t="str">
            <v>UN</v>
          </cell>
          <cell r="D3334">
            <v>5336</v>
          </cell>
        </row>
        <row r="3335">
          <cell r="A3335">
            <v>3335</v>
          </cell>
          <cell r="B3335" t="str">
            <v>GRIS FILETTO ASERRADO</v>
          </cell>
          <cell r="C3335" t="str">
            <v>M2</v>
          </cell>
          <cell r="D3335">
            <v>37352</v>
          </cell>
        </row>
        <row r="3336">
          <cell r="A3336">
            <v>3336</v>
          </cell>
          <cell r="B3336" t="str">
            <v>INTERRUPTOR DOBLE      08</v>
          </cell>
          <cell r="C3336" t="str">
            <v>UN</v>
          </cell>
          <cell r="D3336">
            <v>9431</v>
          </cell>
        </row>
        <row r="3337">
          <cell r="A3337">
            <v>3337</v>
          </cell>
          <cell r="B3337" t="str">
            <v>TOMA CORR. + INTERRUPTOR</v>
          </cell>
          <cell r="C3337" t="str">
            <v>UN</v>
          </cell>
          <cell r="D3337">
            <v>3248</v>
          </cell>
        </row>
        <row r="3338">
          <cell r="A3338">
            <v>3338</v>
          </cell>
          <cell r="B3338" t="str">
            <v>BOMBA PARA CONCRETO    02</v>
          </cell>
          <cell r="C3338" t="str">
            <v>M3</v>
          </cell>
          <cell r="D3338">
            <v>11600</v>
          </cell>
        </row>
        <row r="3339">
          <cell r="A3339">
            <v>3339</v>
          </cell>
          <cell r="B3339" t="str">
            <v>CONM.DOBLE             02</v>
          </cell>
          <cell r="C3339" t="str">
            <v>UN</v>
          </cell>
          <cell r="D3339">
            <v>3491</v>
          </cell>
        </row>
        <row r="3340">
          <cell r="A3340">
            <v>3340</v>
          </cell>
          <cell r="B3340" t="str">
            <v>TOMA DOBLE             04</v>
          </cell>
          <cell r="C3340" t="str">
            <v>UN</v>
          </cell>
          <cell r="D3340">
            <v>2366</v>
          </cell>
        </row>
        <row r="3341">
          <cell r="A3341">
            <v>3341</v>
          </cell>
          <cell r="B3341" t="str">
            <v>TRUFLEX TRC 37-38-39</v>
          </cell>
          <cell r="C3341" t="str">
            <v>GL</v>
          </cell>
          <cell r="D3341">
            <v>36603</v>
          </cell>
        </row>
        <row r="3342">
          <cell r="A3342">
            <v>3342</v>
          </cell>
          <cell r="B3342" t="str">
            <v>GRIS FILETTO ASERRADO  01</v>
          </cell>
          <cell r="C3342" t="str">
            <v>M2</v>
          </cell>
          <cell r="D3342">
            <v>47444</v>
          </cell>
        </row>
        <row r="3343">
          <cell r="A3343">
            <v>3343</v>
          </cell>
          <cell r="B3343" t="str">
            <v>TIMBRE + INTERRUPTOR</v>
          </cell>
          <cell r="C3343" t="str">
            <v>UN</v>
          </cell>
          <cell r="D3343">
            <v>3062</v>
          </cell>
        </row>
        <row r="3344">
          <cell r="A3344">
            <v>3344</v>
          </cell>
          <cell r="B3344" t="str">
            <v>TIMBRE + CONMUTABLE</v>
          </cell>
          <cell r="C3344" t="str">
            <v>UN</v>
          </cell>
          <cell r="D3344">
            <v>2122</v>
          </cell>
        </row>
        <row r="3345">
          <cell r="A3345">
            <v>3345</v>
          </cell>
          <cell r="B3345" t="str">
            <v>GRIS FILETTO CUADREADO</v>
          </cell>
          <cell r="C3345" t="str">
            <v>M2</v>
          </cell>
          <cell r="D3345">
            <v>55564</v>
          </cell>
        </row>
        <row r="3346">
          <cell r="A3346">
            <v>3346</v>
          </cell>
          <cell r="B3346" t="str">
            <v>EXTINTOR 30 LIBRAS    ABC</v>
          </cell>
          <cell r="C3346" t="str">
            <v>UN</v>
          </cell>
          <cell r="D3346">
            <v>90480</v>
          </cell>
        </row>
        <row r="3347">
          <cell r="A3347">
            <v>3347</v>
          </cell>
          <cell r="B3347" t="str">
            <v>TOMA EUROAMER.+CONMUTAB02</v>
          </cell>
          <cell r="C3347" t="str">
            <v>UN</v>
          </cell>
          <cell r="D3347">
            <v>3735</v>
          </cell>
        </row>
        <row r="3348">
          <cell r="A3348">
            <v>3348</v>
          </cell>
          <cell r="B3348" t="str">
            <v>SISMOGRAFIL-BARRA   6.5mm</v>
          </cell>
          <cell r="C3348" t="str">
            <v>TN</v>
          </cell>
          <cell r="D3348">
            <v>610420</v>
          </cell>
        </row>
        <row r="3349">
          <cell r="A3349">
            <v>3349</v>
          </cell>
          <cell r="B3349" t="str">
            <v>ANDAMIO TUBULAR 1.2*1.2</v>
          </cell>
          <cell r="C3349" t="str">
            <v>DD</v>
          </cell>
          <cell r="D3349">
            <v>974</v>
          </cell>
        </row>
        <row r="3350">
          <cell r="A3350">
            <v>3350</v>
          </cell>
          <cell r="B3350" t="str">
            <v>LISTON ABARCO 1"x2"x3m</v>
          </cell>
          <cell r="C3350" t="str">
            <v>ML</v>
          </cell>
          <cell r="D3350">
            <v>534</v>
          </cell>
        </row>
        <row r="3351">
          <cell r="A3351">
            <v>3351</v>
          </cell>
          <cell r="B3351" t="str">
            <v>RUEDAS P/ ANDAMIO TUBULAR</v>
          </cell>
          <cell r="C3351" t="str">
            <v>DD</v>
          </cell>
          <cell r="D3351">
            <v>464</v>
          </cell>
        </row>
        <row r="3352">
          <cell r="A3352">
            <v>3352</v>
          </cell>
          <cell r="B3352" t="str">
            <v>TUBERIA RDE 21  3/4"</v>
          </cell>
          <cell r="C3352" t="str">
            <v>ML</v>
          </cell>
          <cell r="D3352">
            <v>755</v>
          </cell>
        </row>
        <row r="3353">
          <cell r="A3353">
            <v>3353</v>
          </cell>
          <cell r="B3353" t="str">
            <v>LISTON ABARCO 3"x4"x3m</v>
          </cell>
          <cell r="C3353" t="str">
            <v>UN</v>
          </cell>
          <cell r="D3353">
            <v>9500</v>
          </cell>
        </row>
        <row r="3354">
          <cell r="A3354">
            <v>3354</v>
          </cell>
          <cell r="B3354" t="str">
            <v>LISTON ABARCO 4"x6"x3m</v>
          </cell>
          <cell r="C3354" t="str">
            <v>UN</v>
          </cell>
          <cell r="D3354">
            <v>19000</v>
          </cell>
        </row>
        <row r="3355">
          <cell r="A3355">
            <v>3355</v>
          </cell>
          <cell r="B3355" t="str">
            <v>TUBERIA RDE 21  1"</v>
          </cell>
          <cell r="C3355" t="str">
            <v>ML</v>
          </cell>
          <cell r="D3355">
            <v>1098</v>
          </cell>
        </row>
        <row r="3356">
          <cell r="A3356">
            <v>3356</v>
          </cell>
          <cell r="B3356" t="str">
            <v>LISTON ABARCO 4"x5"x3m</v>
          </cell>
          <cell r="C3356" t="str">
            <v>UN</v>
          </cell>
          <cell r="D3356">
            <v>15850</v>
          </cell>
        </row>
        <row r="3357">
          <cell r="A3357">
            <v>3357</v>
          </cell>
          <cell r="B3357" t="str">
            <v>LISTON ABARCO 4"x4"x3m</v>
          </cell>
          <cell r="C3357" t="str">
            <v>UN</v>
          </cell>
          <cell r="D3357">
            <v>12700</v>
          </cell>
        </row>
        <row r="3358">
          <cell r="A3358">
            <v>3358</v>
          </cell>
          <cell r="B3358" t="str">
            <v>VIBRADOR A GASOLINA</v>
          </cell>
          <cell r="C3358" t="str">
            <v>DD</v>
          </cell>
          <cell r="D3358">
            <v>30740</v>
          </cell>
        </row>
        <row r="3359">
          <cell r="A3359">
            <v>3359</v>
          </cell>
          <cell r="B3359" t="str">
            <v>TUBERIA RDE 21 1 1/4"</v>
          </cell>
          <cell r="C3359" t="str">
            <v>ML</v>
          </cell>
          <cell r="D3359">
            <v>1894</v>
          </cell>
        </row>
        <row r="3360">
          <cell r="A3360">
            <v>3360</v>
          </cell>
          <cell r="B3360" t="str">
            <v>LISTON ABARCO 4"x8"x3m</v>
          </cell>
          <cell r="C3360" t="str">
            <v>UN</v>
          </cell>
          <cell r="D3360">
            <v>25400</v>
          </cell>
        </row>
        <row r="3361">
          <cell r="A3361">
            <v>3361</v>
          </cell>
          <cell r="B3361" t="str">
            <v>LISTON ABARCO 1"x4"x3m</v>
          </cell>
          <cell r="C3361" t="str">
            <v>UN</v>
          </cell>
          <cell r="D3361">
            <v>3200</v>
          </cell>
        </row>
        <row r="3362">
          <cell r="A3362">
            <v>3362</v>
          </cell>
          <cell r="B3362" t="str">
            <v>LISTON CARACOLI 2"x4"x3m</v>
          </cell>
          <cell r="C3362" t="str">
            <v>UN</v>
          </cell>
          <cell r="D3362">
            <v>4000</v>
          </cell>
        </row>
        <row r="3363">
          <cell r="A3363">
            <v>3363</v>
          </cell>
          <cell r="B3363" t="str">
            <v>MOTOBOMBA DE 3"</v>
          </cell>
          <cell r="C3363" t="str">
            <v>DD</v>
          </cell>
          <cell r="D3363">
            <v>27260</v>
          </cell>
        </row>
        <row r="3364">
          <cell r="A3364">
            <v>3364</v>
          </cell>
          <cell r="B3364" t="str">
            <v>VIBROCOMPACT. A GASOLINA</v>
          </cell>
          <cell r="C3364" t="str">
            <v>DD</v>
          </cell>
          <cell r="D3364">
            <v>28000</v>
          </cell>
        </row>
        <row r="3365">
          <cell r="A3365">
            <v>3365</v>
          </cell>
          <cell r="B3365" t="str">
            <v>VIBROCOMPACT. ELECTRICO</v>
          </cell>
          <cell r="C3365" t="str">
            <v>DD</v>
          </cell>
          <cell r="D3365">
            <v>19000</v>
          </cell>
        </row>
        <row r="3366">
          <cell r="A3366">
            <v>3366</v>
          </cell>
          <cell r="B3366" t="str">
            <v>ENTREPISO ESTR.MONO E-12R</v>
          </cell>
          <cell r="C3366" t="str">
            <v>M2</v>
          </cell>
          <cell r="D3366">
            <v>20666</v>
          </cell>
        </row>
        <row r="3367">
          <cell r="A3367">
            <v>3367</v>
          </cell>
          <cell r="B3367" t="str">
            <v>SUMIDERO VIAL    68x33x10</v>
          </cell>
          <cell r="C3367" t="str">
            <v>UN</v>
          </cell>
          <cell r="D3367">
            <v>39315</v>
          </cell>
        </row>
        <row r="3368">
          <cell r="A3368">
            <v>3368</v>
          </cell>
          <cell r="B3368" t="str">
            <v>COMPRESOR DE 2 MARTILLOS</v>
          </cell>
          <cell r="C3368" t="str">
            <v>HR</v>
          </cell>
          <cell r="D3368">
            <v>26100</v>
          </cell>
        </row>
        <row r="3369">
          <cell r="A3369">
            <v>3369</v>
          </cell>
          <cell r="B3369" t="str">
            <v>LISTON CARACOLI 2"x3"x3m</v>
          </cell>
          <cell r="C3369" t="str">
            <v>UN</v>
          </cell>
          <cell r="D3369">
            <v>3000</v>
          </cell>
        </row>
        <row r="3370">
          <cell r="A3370">
            <v>3370</v>
          </cell>
          <cell r="B3370" t="str">
            <v>ANDAMIO SECCION</v>
          </cell>
          <cell r="C3370" t="str">
            <v>MS</v>
          </cell>
          <cell r="D3370">
            <v>5220</v>
          </cell>
        </row>
        <row r="3371">
          <cell r="A3371">
            <v>3371</v>
          </cell>
          <cell r="B3371" t="str">
            <v>LISTON CARACOLI 2"x2"x3m</v>
          </cell>
          <cell r="C3371" t="str">
            <v>UN</v>
          </cell>
          <cell r="D3371">
            <v>2000</v>
          </cell>
        </row>
        <row r="3372">
          <cell r="A3372">
            <v>3372</v>
          </cell>
          <cell r="B3372" t="str">
            <v>PLUMA ELECTRICA    250 Kg</v>
          </cell>
          <cell r="C3372" t="str">
            <v>MS</v>
          </cell>
          <cell r="D3372">
            <v>222720</v>
          </cell>
        </row>
        <row r="3373">
          <cell r="A3373">
            <v>3373</v>
          </cell>
          <cell r="B3373" t="str">
            <v>EQUIP.SOLDADURA ELECTRICO</v>
          </cell>
          <cell r="C3373" t="str">
            <v>DD</v>
          </cell>
          <cell r="D3373">
            <v>16704</v>
          </cell>
        </row>
        <row r="3374">
          <cell r="A3374">
            <v>3374</v>
          </cell>
          <cell r="B3374" t="str">
            <v>CORTADORA DE LADRILLO</v>
          </cell>
          <cell r="C3374" t="str">
            <v>DD</v>
          </cell>
          <cell r="D3374">
            <v>17400</v>
          </cell>
        </row>
        <row r="3375">
          <cell r="A3375">
            <v>3375</v>
          </cell>
          <cell r="B3375" t="str">
            <v>LISTON CARACOLI 1"x2"x3m</v>
          </cell>
          <cell r="C3375" t="str">
            <v>UN</v>
          </cell>
          <cell r="D3375">
            <v>1000</v>
          </cell>
        </row>
        <row r="3376">
          <cell r="A3376">
            <v>3376</v>
          </cell>
          <cell r="B3376" t="str">
            <v>TABLA CARACOLI 1"x12cmx3m</v>
          </cell>
          <cell r="C3376" t="str">
            <v>UN</v>
          </cell>
          <cell r="D3376">
            <v>5500</v>
          </cell>
        </row>
        <row r="3377">
          <cell r="A3377">
            <v>3377</v>
          </cell>
          <cell r="B3377" t="str">
            <v>ELEVADOR GLEASON 1000 Kg</v>
          </cell>
          <cell r="C3377" t="str">
            <v>DD</v>
          </cell>
          <cell r="D3377">
            <v>34800</v>
          </cell>
        </row>
        <row r="3378">
          <cell r="A3378">
            <v>3378</v>
          </cell>
          <cell r="B3378" t="str">
            <v>MALACATE C/OPER.   500 Kg</v>
          </cell>
          <cell r="C3378" t="str">
            <v>DD</v>
          </cell>
          <cell r="D3378">
            <v>27144</v>
          </cell>
        </row>
        <row r="3379">
          <cell r="A3379">
            <v>3379</v>
          </cell>
          <cell r="B3379" t="str">
            <v>MALACATE          1500 Kg</v>
          </cell>
          <cell r="C3379" t="str">
            <v>DD</v>
          </cell>
          <cell r="D3379">
            <v>30160</v>
          </cell>
        </row>
        <row r="3380">
          <cell r="A3380">
            <v>3380</v>
          </cell>
          <cell r="B3380" t="str">
            <v>DIFERENCIAL VITAL  1 TON.</v>
          </cell>
          <cell r="C3380" t="str">
            <v>DD</v>
          </cell>
          <cell r="D3380">
            <v>11600</v>
          </cell>
        </row>
        <row r="3381">
          <cell r="A3381">
            <v>3381</v>
          </cell>
          <cell r="B3381" t="str">
            <v>TABLA CARACOLI 2"x12cmx3m</v>
          </cell>
          <cell r="C3381" t="str">
            <v>UN</v>
          </cell>
          <cell r="D3381">
            <v>12000</v>
          </cell>
        </row>
        <row r="3382">
          <cell r="A3382">
            <v>3382</v>
          </cell>
          <cell r="B3382" t="str">
            <v>CIELO RASO PINO CIPRES</v>
          </cell>
          <cell r="C3382" t="str">
            <v>M2</v>
          </cell>
          <cell r="D3382">
            <v>11400</v>
          </cell>
        </row>
        <row r="3383">
          <cell r="A3383">
            <v>3383</v>
          </cell>
          <cell r="B3383" t="str">
            <v>TUBERIA RDE 21 1 1/2"</v>
          </cell>
          <cell r="C3383" t="str">
            <v>ML</v>
          </cell>
          <cell r="D3383">
            <v>2470</v>
          </cell>
        </row>
        <row r="3384">
          <cell r="A3384">
            <v>3384</v>
          </cell>
          <cell r="B3384" t="str">
            <v>TRAILER Y TRACTOR DE  8 T</v>
          </cell>
          <cell r="C3384" t="str">
            <v>HR</v>
          </cell>
          <cell r="D3384">
            <v>40600</v>
          </cell>
        </row>
        <row r="3385">
          <cell r="A3385">
            <v>3385</v>
          </cell>
          <cell r="B3385" t="str">
            <v>BENITIN DE 500</v>
          </cell>
          <cell r="C3385" t="str">
            <v>MS</v>
          </cell>
          <cell r="D3385">
            <v>310000</v>
          </cell>
        </row>
        <row r="3386">
          <cell r="A3386">
            <v>3386</v>
          </cell>
          <cell r="B3386" t="str">
            <v>TUBERIA RDE 21  2"</v>
          </cell>
          <cell r="C3386" t="str">
            <v>ML</v>
          </cell>
          <cell r="D3386">
            <v>3487</v>
          </cell>
        </row>
        <row r="3387">
          <cell r="A3387">
            <v>3387</v>
          </cell>
          <cell r="B3387" t="str">
            <v>CIELO RASO MARFIL</v>
          </cell>
          <cell r="C3387" t="str">
            <v>M2</v>
          </cell>
          <cell r="D3387">
            <v>11700</v>
          </cell>
        </row>
        <row r="3388">
          <cell r="A3388">
            <v>3388</v>
          </cell>
          <cell r="B3388" t="str">
            <v xml:space="preserve">FORMALETA METALICA PARA COLUMNAS </v>
          </cell>
          <cell r="C3388" t="str">
            <v>DD</v>
          </cell>
          <cell r="D3388">
            <v>1990</v>
          </cell>
        </row>
        <row r="3389">
          <cell r="A3389">
            <v>3389</v>
          </cell>
          <cell r="B3389" t="str">
            <v>FORMALETA COLUMNAS 50X50</v>
          </cell>
          <cell r="C3389" t="str">
            <v>DD</v>
          </cell>
          <cell r="D3389">
            <v>1566</v>
          </cell>
        </row>
        <row r="3390">
          <cell r="A3390">
            <v>3390</v>
          </cell>
          <cell r="B3390" t="str">
            <v>FORMALETA COLUMNAS 50X60</v>
          </cell>
          <cell r="C3390" t="str">
            <v>DD</v>
          </cell>
          <cell r="D3390">
            <v>2088</v>
          </cell>
        </row>
        <row r="3391">
          <cell r="A3391">
            <v>3391</v>
          </cell>
          <cell r="B3391" t="str">
            <v>CIELO RASO CEDRILLO</v>
          </cell>
          <cell r="C3391" t="str">
            <v>M2</v>
          </cell>
          <cell r="D3391">
            <v>12000</v>
          </cell>
        </row>
        <row r="3392">
          <cell r="A3392">
            <v>3392</v>
          </cell>
          <cell r="B3392" t="str">
            <v>CONOS DE ABRAHAMS</v>
          </cell>
          <cell r="C3392" t="str">
            <v>MS</v>
          </cell>
          <cell r="D3392">
            <v>25000</v>
          </cell>
        </row>
        <row r="3393">
          <cell r="A3393">
            <v>3393</v>
          </cell>
          <cell r="B3393" t="str">
            <v>CIELO RASO ZAPAN</v>
          </cell>
          <cell r="C3393" t="str">
            <v>M2</v>
          </cell>
          <cell r="D3393">
            <v>13600</v>
          </cell>
        </row>
        <row r="3394">
          <cell r="A3394">
            <v>3394</v>
          </cell>
          <cell r="B3394" t="str">
            <v>CIELO RASO AMARILLON</v>
          </cell>
          <cell r="C3394" t="str">
            <v>M2</v>
          </cell>
          <cell r="D3394">
            <v>12500</v>
          </cell>
        </row>
        <row r="3395">
          <cell r="A3395">
            <v>3395</v>
          </cell>
          <cell r="B3395" t="str">
            <v>TUBERIA RDE 21 2 1/2"</v>
          </cell>
          <cell r="C3395" t="str">
            <v>ML</v>
          </cell>
          <cell r="D3395">
            <v>5214</v>
          </cell>
        </row>
        <row r="3396">
          <cell r="A3396">
            <v>3396</v>
          </cell>
          <cell r="B3396" t="str">
            <v>TRANSPORTE CAMION</v>
          </cell>
          <cell r="C3396" t="str">
            <v>VJ</v>
          </cell>
          <cell r="D3396">
            <v>64000</v>
          </cell>
        </row>
        <row r="3397">
          <cell r="A3397">
            <v>3397</v>
          </cell>
          <cell r="B3397" t="str">
            <v>TUBERIA RDE 21  3"</v>
          </cell>
          <cell r="C3397" t="str">
            <v>ML</v>
          </cell>
          <cell r="D3397">
            <v>6730</v>
          </cell>
        </row>
        <row r="3398">
          <cell r="A3398">
            <v>3398</v>
          </cell>
          <cell r="B3398" t="str">
            <v>SANITARIO ARMONIA</v>
          </cell>
          <cell r="C3398" t="str">
            <v>UN</v>
          </cell>
          <cell r="D3398">
            <v>118999</v>
          </cell>
        </row>
        <row r="3399">
          <cell r="A3399">
            <v>3399</v>
          </cell>
          <cell r="B3399" t="str">
            <v>L/MANOS PEDESTAL</v>
          </cell>
          <cell r="C3399" t="str">
            <v>UN</v>
          </cell>
          <cell r="D3399">
            <v>73677</v>
          </cell>
        </row>
        <row r="3400">
          <cell r="A3400">
            <v>3400</v>
          </cell>
          <cell r="B3400" t="str">
            <v>CIELO RASO OTOBO</v>
          </cell>
          <cell r="C3400" t="str">
            <v>M2</v>
          </cell>
          <cell r="D3400">
            <v>12500</v>
          </cell>
        </row>
        <row r="3401">
          <cell r="A3401">
            <v>3401</v>
          </cell>
          <cell r="B3401" t="str">
            <v>TUBERIA RDE 21  4"</v>
          </cell>
          <cell r="C3401" t="str">
            <v>ML</v>
          </cell>
          <cell r="D3401">
            <v>11776</v>
          </cell>
        </row>
        <row r="3402">
          <cell r="A3402">
            <v>3402</v>
          </cell>
          <cell r="B3402" t="str">
            <v>TUBERIA RDE 26  2"</v>
          </cell>
          <cell r="C3402" t="str">
            <v>ML</v>
          </cell>
          <cell r="D3402">
            <v>2827</v>
          </cell>
        </row>
        <row r="3403">
          <cell r="A3403">
            <v>3403</v>
          </cell>
          <cell r="B3403" t="str">
            <v>MEZCLADORA DE 6 P3 (1BLT)</v>
          </cell>
          <cell r="C3403" t="str">
            <v>DD</v>
          </cell>
          <cell r="D3403">
            <v>40959</v>
          </cell>
        </row>
        <row r="3404">
          <cell r="A3404">
            <v>3404</v>
          </cell>
          <cell r="B3404" t="str">
            <v>MEZCLADORA DE 9' CUBICOS</v>
          </cell>
          <cell r="C3404" t="str">
            <v>MS</v>
          </cell>
          <cell r="D3404">
            <v>501000</v>
          </cell>
        </row>
        <row r="3405">
          <cell r="A3405">
            <v>3405</v>
          </cell>
          <cell r="B3405" t="str">
            <v>VIBRADOR A GASOLINA    01</v>
          </cell>
          <cell r="C3405" t="str">
            <v>DD</v>
          </cell>
          <cell r="D3405">
            <v>23500</v>
          </cell>
        </row>
        <row r="3406">
          <cell r="A3406">
            <v>3406</v>
          </cell>
          <cell r="B3406" t="str">
            <v>TUBERIA RDE 26 2 1/2"</v>
          </cell>
          <cell r="C3406" t="str">
            <v>ML</v>
          </cell>
          <cell r="D3406">
            <v>4123</v>
          </cell>
        </row>
        <row r="3407">
          <cell r="A3407">
            <v>3407</v>
          </cell>
          <cell r="B3407" t="str">
            <v>PLUMA ELECTRICA    250 01</v>
          </cell>
          <cell r="C3407" t="str">
            <v>DD</v>
          </cell>
          <cell r="D3407">
            <v>9280</v>
          </cell>
        </row>
        <row r="3408">
          <cell r="A3408">
            <v>3408</v>
          </cell>
          <cell r="B3408" t="str">
            <v>VIBROCOMPACT.DIESEL/GAS.</v>
          </cell>
          <cell r="C3408" t="str">
            <v>DD</v>
          </cell>
          <cell r="D3408">
            <v>22000</v>
          </cell>
        </row>
        <row r="3409">
          <cell r="A3409">
            <v>3409</v>
          </cell>
          <cell r="B3409" t="str">
            <v>TUBERIA RDE 26  3"</v>
          </cell>
          <cell r="C3409" t="str">
            <v>ML</v>
          </cell>
          <cell r="D3409">
            <v>5382</v>
          </cell>
        </row>
        <row r="3410">
          <cell r="A3410">
            <v>3410</v>
          </cell>
          <cell r="B3410" t="str">
            <v>COMPRESOR DE 2 MARTILLO</v>
          </cell>
          <cell r="C3410" t="str">
            <v>DD</v>
          </cell>
          <cell r="D3410">
            <v>208800</v>
          </cell>
        </row>
        <row r="3411">
          <cell r="A3411">
            <v>3411</v>
          </cell>
          <cell r="B3411" t="str">
            <v>TUBERIA RDE 26  4"</v>
          </cell>
          <cell r="C3411" t="str">
            <v>ML</v>
          </cell>
          <cell r="D3411">
            <v>8833</v>
          </cell>
        </row>
        <row r="3412">
          <cell r="A3412">
            <v>3412</v>
          </cell>
          <cell r="B3412" t="str">
            <v>TUBERIA SANITARIA  6"</v>
          </cell>
          <cell r="C3412" t="str">
            <v>ML</v>
          </cell>
          <cell r="D3412">
            <v>13118</v>
          </cell>
        </row>
        <row r="3413">
          <cell r="A3413">
            <v>3413</v>
          </cell>
          <cell r="B3413" t="str">
            <v>CIELO RASO PARDILLO</v>
          </cell>
          <cell r="C3413" t="str">
            <v>M2</v>
          </cell>
          <cell r="D3413">
            <v>15100</v>
          </cell>
        </row>
        <row r="3414">
          <cell r="A3414">
            <v>3414</v>
          </cell>
          <cell r="B3414" t="str">
            <v>TUBERIA SANITARIA 1 1/2"</v>
          </cell>
          <cell r="C3414" t="str">
            <v>ML</v>
          </cell>
          <cell r="D3414">
            <v>2396</v>
          </cell>
        </row>
        <row r="3415">
          <cell r="A3415">
            <v>3415</v>
          </cell>
          <cell r="B3415" t="str">
            <v>DISTANCIADOR ENTRE TACOS</v>
          </cell>
          <cell r="C3415" t="str">
            <v>DD</v>
          </cell>
          <cell r="D3415">
            <v>23</v>
          </cell>
        </row>
        <row r="3416">
          <cell r="A3416">
            <v>3416</v>
          </cell>
          <cell r="B3416" t="str">
            <v>GRIS FILETTO CUADREADO 01</v>
          </cell>
          <cell r="C3416" t="str">
            <v>M2</v>
          </cell>
          <cell r="D3416">
            <v>66004</v>
          </cell>
        </row>
        <row r="3417">
          <cell r="A3417">
            <v>3417</v>
          </cell>
          <cell r="B3417" t="str">
            <v>GRIS PAYANDE 153x305x10</v>
          </cell>
          <cell r="C3417" t="str">
            <v>M2</v>
          </cell>
          <cell r="D3417">
            <v>49246</v>
          </cell>
        </row>
        <row r="3418">
          <cell r="A3418">
            <v>3418</v>
          </cell>
          <cell r="B3418" t="str">
            <v>ALAMBRE COBRE THW   8 AWG</v>
          </cell>
          <cell r="C3418" t="str">
            <v>ML</v>
          </cell>
          <cell r="D3418">
            <v>994</v>
          </cell>
        </row>
        <row r="3419">
          <cell r="A3419">
            <v>3419</v>
          </cell>
          <cell r="B3419" t="str">
            <v>ALAMBRE COBRE THW  10 AWG</v>
          </cell>
          <cell r="C3419" t="str">
            <v>ML</v>
          </cell>
          <cell r="D3419">
            <v>637</v>
          </cell>
        </row>
        <row r="3420">
          <cell r="A3420">
            <v>3420</v>
          </cell>
          <cell r="B3420" t="str">
            <v>ALAMBRE COBRE THW  12 AWG</v>
          </cell>
          <cell r="C3420" t="str">
            <v>ML</v>
          </cell>
          <cell r="D3420">
            <v>406</v>
          </cell>
        </row>
        <row r="3421">
          <cell r="A3421">
            <v>3421</v>
          </cell>
          <cell r="B3421" t="str">
            <v>INSTALACION RECUB.TRUFLEX</v>
          </cell>
          <cell r="C3421" t="str">
            <v>M2</v>
          </cell>
          <cell r="D3421">
            <v>9925</v>
          </cell>
        </row>
        <row r="3422">
          <cell r="A3422">
            <v>3422</v>
          </cell>
          <cell r="B3422" t="str">
            <v>ALAMBRE COBRE THW   6 AWG</v>
          </cell>
          <cell r="C3422" t="str">
            <v>ML</v>
          </cell>
          <cell r="D3422">
            <v>1569</v>
          </cell>
        </row>
        <row r="3423">
          <cell r="A3423">
            <v>3423</v>
          </cell>
          <cell r="B3423" t="str">
            <v>GRIS PAYANDE 305x305x10</v>
          </cell>
          <cell r="C3423" t="str">
            <v>M2</v>
          </cell>
          <cell r="D3423">
            <v>49416</v>
          </cell>
        </row>
        <row r="3424">
          <cell r="A3424">
            <v>3424</v>
          </cell>
          <cell r="B3424" t="str">
            <v>ALAMBRE COBRE THW  10 A01</v>
          </cell>
          <cell r="C3424" t="str">
            <v>ML</v>
          </cell>
          <cell r="D3424">
            <v>994</v>
          </cell>
        </row>
        <row r="3425">
          <cell r="A3425">
            <v>3425</v>
          </cell>
          <cell r="B3425" t="str">
            <v>ALAMBRE COBRE THW  12 A01</v>
          </cell>
          <cell r="C3425" t="str">
            <v>ML</v>
          </cell>
          <cell r="D3425">
            <v>406</v>
          </cell>
        </row>
        <row r="3426">
          <cell r="A3426">
            <v>3426</v>
          </cell>
          <cell r="B3426" t="str">
            <v>ALAMBRE COBRE THW  14 A01</v>
          </cell>
          <cell r="C3426" t="str">
            <v>ML</v>
          </cell>
          <cell r="D3426">
            <v>291</v>
          </cell>
        </row>
        <row r="3427">
          <cell r="A3427">
            <v>3427</v>
          </cell>
          <cell r="B3427" t="str">
            <v>ALAMBRE COBRE TPNM    2x8</v>
          </cell>
          <cell r="C3427" t="str">
            <v>ML</v>
          </cell>
          <cell r="D3427">
            <v>1855</v>
          </cell>
        </row>
        <row r="3428">
          <cell r="A3428">
            <v>3428</v>
          </cell>
          <cell r="B3428" t="str">
            <v>ALAMBRE COBRE TPNM   2x10</v>
          </cell>
          <cell r="C3428" t="str">
            <v>ML</v>
          </cell>
          <cell r="D3428">
            <v>1188</v>
          </cell>
        </row>
        <row r="3429">
          <cell r="A3429">
            <v>3429</v>
          </cell>
          <cell r="B3429" t="str">
            <v>ALAMBRE COBRE TPNM   2x12</v>
          </cell>
          <cell r="C3429" t="str">
            <v>ML</v>
          </cell>
          <cell r="D3429">
            <v>785</v>
          </cell>
        </row>
        <row r="3430">
          <cell r="A3430">
            <v>3430</v>
          </cell>
          <cell r="B3430" t="str">
            <v>ALAMBRE COBRE TPNM   2x14</v>
          </cell>
          <cell r="C3430" t="str">
            <v>ML</v>
          </cell>
          <cell r="D3430">
            <v>536</v>
          </cell>
        </row>
        <row r="3431">
          <cell r="A3431">
            <v>3431</v>
          </cell>
          <cell r="B3431" t="str">
            <v>ALAMBRE COBRE TPNM   2x16</v>
          </cell>
          <cell r="C3431" t="str">
            <v>ML</v>
          </cell>
          <cell r="D3431">
            <v>429</v>
          </cell>
        </row>
        <row r="3432">
          <cell r="A3432">
            <v>3432</v>
          </cell>
          <cell r="B3432" t="str">
            <v>ALAMBRE COBRE TPNM   2x18</v>
          </cell>
          <cell r="C3432" t="str">
            <v>ML</v>
          </cell>
          <cell r="D3432">
            <v>374</v>
          </cell>
        </row>
        <row r="3433">
          <cell r="A3433">
            <v>3433</v>
          </cell>
          <cell r="B3433" t="str">
            <v>CABLE COBRE THW    14 AWG</v>
          </cell>
          <cell r="C3433" t="str">
            <v>ML</v>
          </cell>
          <cell r="D3433">
            <v>362</v>
          </cell>
        </row>
        <row r="3434">
          <cell r="A3434">
            <v>3434</v>
          </cell>
          <cell r="B3434" t="str">
            <v>CABLE COBRE THW    12 AWG</v>
          </cell>
          <cell r="C3434" t="str">
            <v>ML</v>
          </cell>
          <cell r="D3434">
            <v>521</v>
          </cell>
        </row>
        <row r="3435">
          <cell r="A3435">
            <v>3435</v>
          </cell>
          <cell r="B3435" t="str">
            <v>CABLE COBRE THW    10 AWG</v>
          </cell>
          <cell r="C3435" t="str">
            <v>ML</v>
          </cell>
          <cell r="D3435">
            <v>748</v>
          </cell>
        </row>
        <row r="3436">
          <cell r="A3436">
            <v>3436</v>
          </cell>
          <cell r="B3436" t="str">
            <v>CABLE COBRE THW     8 AWG</v>
          </cell>
          <cell r="C3436" t="str">
            <v>ML</v>
          </cell>
          <cell r="D3436">
            <v>1081</v>
          </cell>
        </row>
        <row r="3437">
          <cell r="A3437">
            <v>3437</v>
          </cell>
          <cell r="B3437" t="str">
            <v>CABLE COBRE THW     6 AWG</v>
          </cell>
          <cell r="C3437" t="str">
            <v>ML</v>
          </cell>
          <cell r="D3437">
            <v>1666</v>
          </cell>
        </row>
        <row r="3438">
          <cell r="A3438">
            <v>3438</v>
          </cell>
          <cell r="B3438" t="str">
            <v>CABLE COBRE THW     4 AWG</v>
          </cell>
          <cell r="C3438" t="str">
            <v>ML</v>
          </cell>
          <cell r="D3438">
            <v>2569</v>
          </cell>
        </row>
        <row r="3439">
          <cell r="A3439">
            <v>3439</v>
          </cell>
          <cell r="B3439" t="str">
            <v>CABLE COBRE THW     2 AWG</v>
          </cell>
          <cell r="C3439" t="str">
            <v>ML</v>
          </cell>
          <cell r="D3439">
            <v>3989</v>
          </cell>
        </row>
        <row r="3440">
          <cell r="A3440">
            <v>3440</v>
          </cell>
          <cell r="B3440" t="str">
            <v>CABLE COBRE THW   1/0 AWG</v>
          </cell>
          <cell r="C3440" t="str">
            <v>ML</v>
          </cell>
          <cell r="D3440">
            <v>6218</v>
          </cell>
        </row>
        <row r="3441">
          <cell r="A3441">
            <v>3441</v>
          </cell>
          <cell r="B3441" t="str">
            <v>CABLE COBRE THW   2/0 AWG</v>
          </cell>
          <cell r="C3441" t="str">
            <v>ML</v>
          </cell>
          <cell r="D3441">
            <v>7773</v>
          </cell>
        </row>
        <row r="3442">
          <cell r="A3442">
            <v>3442</v>
          </cell>
          <cell r="B3442" t="str">
            <v>CABLE COBRE THW   3/0 AWG</v>
          </cell>
          <cell r="C3442" t="str">
            <v>ML</v>
          </cell>
          <cell r="D3442">
            <v>9753</v>
          </cell>
        </row>
        <row r="3443">
          <cell r="A3443">
            <v>3443</v>
          </cell>
          <cell r="B3443" t="str">
            <v>CABLE COBRE THW   4/0 AWG</v>
          </cell>
          <cell r="C3443" t="str">
            <v>ML</v>
          </cell>
          <cell r="D3443">
            <v>12181</v>
          </cell>
        </row>
        <row r="3444">
          <cell r="A3444">
            <v>3444</v>
          </cell>
          <cell r="B3444" t="str">
            <v>CABLE COBRE THW  250Kcmil</v>
          </cell>
          <cell r="C3444" t="str">
            <v>ML</v>
          </cell>
          <cell r="D3444">
            <v>14368</v>
          </cell>
        </row>
        <row r="3445">
          <cell r="A3445">
            <v>3445</v>
          </cell>
          <cell r="B3445" t="str">
            <v>CABLE COBRE THW  300Kcmil</v>
          </cell>
          <cell r="C3445" t="str">
            <v>ML</v>
          </cell>
          <cell r="D3445">
            <v>17192</v>
          </cell>
        </row>
        <row r="3446">
          <cell r="A3446">
            <v>3446</v>
          </cell>
          <cell r="B3446" t="str">
            <v>CABLE COBRE THW  350Kcmil</v>
          </cell>
          <cell r="C3446" t="str">
            <v>ML</v>
          </cell>
          <cell r="D3446">
            <v>20019</v>
          </cell>
        </row>
        <row r="3447">
          <cell r="A3447">
            <v>3447</v>
          </cell>
          <cell r="B3447" t="str">
            <v>CABLE COBRE THW  400Kcmil</v>
          </cell>
          <cell r="C3447" t="str">
            <v>ML</v>
          </cell>
          <cell r="D3447">
            <v>22814</v>
          </cell>
        </row>
        <row r="3448">
          <cell r="A3448">
            <v>3448</v>
          </cell>
          <cell r="B3448" t="str">
            <v>CABLE COBRE THW  500Kcmil</v>
          </cell>
          <cell r="C3448" t="str">
            <v>ML</v>
          </cell>
          <cell r="D3448">
            <v>28519</v>
          </cell>
        </row>
        <row r="3449">
          <cell r="A3449">
            <v>3449</v>
          </cell>
          <cell r="B3449" t="str">
            <v>CABLE COBRE THW  600Kcmil</v>
          </cell>
          <cell r="C3449" t="str">
            <v>ML</v>
          </cell>
          <cell r="D3449">
            <v>34353</v>
          </cell>
        </row>
        <row r="3450">
          <cell r="A3450">
            <v>3450</v>
          </cell>
          <cell r="B3450" t="str">
            <v>CABLE COBRE THW  700Kcmil</v>
          </cell>
          <cell r="C3450" t="str">
            <v>ML</v>
          </cell>
          <cell r="D3450">
            <v>40301</v>
          </cell>
        </row>
        <row r="3451">
          <cell r="A3451">
            <v>3451</v>
          </cell>
          <cell r="B3451" t="str">
            <v>CABLE COBRE THW  750Kcmil</v>
          </cell>
          <cell r="C3451" t="str">
            <v>ML</v>
          </cell>
          <cell r="D3451">
            <v>43455</v>
          </cell>
        </row>
        <row r="3452">
          <cell r="A3452">
            <v>3452</v>
          </cell>
          <cell r="B3452" t="str">
            <v>CABLE COBRE THW 1000Kcmil</v>
          </cell>
          <cell r="C3452" t="str">
            <v>ML</v>
          </cell>
          <cell r="D3452">
            <v>57986</v>
          </cell>
        </row>
        <row r="3453">
          <cell r="A3453">
            <v>3453</v>
          </cell>
          <cell r="B3453" t="str">
            <v>TABLON CATIVO 1/2"x12"12'</v>
          </cell>
          <cell r="C3453" t="str">
            <v>UN</v>
          </cell>
          <cell r="D3453">
            <v>5400</v>
          </cell>
        </row>
        <row r="3454">
          <cell r="A3454">
            <v>3454</v>
          </cell>
          <cell r="B3454" t="str">
            <v>GRIS PAYANDE ZOCALO</v>
          </cell>
          <cell r="C3454" t="str">
            <v>ML</v>
          </cell>
          <cell r="D3454">
            <v>3596</v>
          </cell>
        </row>
        <row r="3455">
          <cell r="A3455">
            <v>3455</v>
          </cell>
          <cell r="B3455" t="str">
            <v>GRIS PAYANDE SPACATTO</v>
          </cell>
          <cell r="C3455" t="str">
            <v>M2</v>
          </cell>
          <cell r="D3455">
            <v>35728</v>
          </cell>
        </row>
        <row r="3456">
          <cell r="A3456">
            <v>3456</v>
          </cell>
          <cell r="B3456" t="str">
            <v>GRIS PAYANDE 153X305x11</v>
          </cell>
          <cell r="C3456" t="str">
            <v>M2</v>
          </cell>
          <cell r="D3456">
            <v>40368</v>
          </cell>
        </row>
        <row r="3457">
          <cell r="A3457">
            <v>3457</v>
          </cell>
          <cell r="B3457" t="str">
            <v>GRIS PAYANDE 305X305x11</v>
          </cell>
          <cell r="C3457" t="str">
            <v>M2</v>
          </cell>
          <cell r="D3457">
            <v>40368</v>
          </cell>
        </row>
        <row r="3458">
          <cell r="A3458">
            <v>3458</v>
          </cell>
          <cell r="B3458" t="str">
            <v>GRIS PAYANDE 153x305x1101</v>
          </cell>
          <cell r="C3458" t="str">
            <v>M2</v>
          </cell>
          <cell r="D3458">
            <v>45240</v>
          </cell>
        </row>
        <row r="3459">
          <cell r="A3459">
            <v>3459</v>
          </cell>
          <cell r="B3459" t="str">
            <v>IMPRIMANTE</v>
          </cell>
          <cell r="C3459" t="str">
            <v>KG</v>
          </cell>
          <cell r="D3459">
            <v>3000</v>
          </cell>
        </row>
        <row r="3460">
          <cell r="A3460">
            <v>3460</v>
          </cell>
          <cell r="B3460" t="str">
            <v>CABLE Cu ENCAUCH.2x18 AWG</v>
          </cell>
          <cell r="C3460" t="str">
            <v>ML</v>
          </cell>
          <cell r="D3460">
            <v>592</v>
          </cell>
        </row>
        <row r="3461">
          <cell r="A3461">
            <v>3461</v>
          </cell>
          <cell r="B3461" t="str">
            <v>CABLE Cu ENCAUCH.3x18 AWG</v>
          </cell>
          <cell r="C3461" t="str">
            <v>ML</v>
          </cell>
          <cell r="D3461">
            <v>803</v>
          </cell>
        </row>
        <row r="3462">
          <cell r="A3462">
            <v>3462</v>
          </cell>
          <cell r="B3462" t="str">
            <v>CABLE Cu ENCAUCH.4x18 AWG</v>
          </cell>
          <cell r="C3462" t="str">
            <v>ML</v>
          </cell>
          <cell r="D3462">
            <v>1021</v>
          </cell>
        </row>
        <row r="3463">
          <cell r="A3463">
            <v>3463</v>
          </cell>
          <cell r="B3463" t="str">
            <v>CABLE Cu ENCAUCH.2x16 AWG</v>
          </cell>
          <cell r="C3463" t="str">
            <v>ML</v>
          </cell>
          <cell r="D3463">
            <v>800</v>
          </cell>
        </row>
        <row r="3464">
          <cell r="A3464">
            <v>3464</v>
          </cell>
          <cell r="B3464" t="str">
            <v>CABLE Cu ENCAUCH.3x16 AWG</v>
          </cell>
          <cell r="C3464" t="str">
            <v>ML</v>
          </cell>
          <cell r="D3464">
            <v>1042</v>
          </cell>
        </row>
        <row r="3465">
          <cell r="A3465">
            <v>3465</v>
          </cell>
          <cell r="B3465" t="str">
            <v>CABLE Cu ENCAUCH.4x16 AWG</v>
          </cell>
          <cell r="C3465" t="str">
            <v>ML</v>
          </cell>
          <cell r="D3465">
            <v>1221</v>
          </cell>
        </row>
        <row r="3466">
          <cell r="A3466">
            <v>3466</v>
          </cell>
          <cell r="B3466" t="str">
            <v>CABLE Cu ENCAUCH.2x14 AWG</v>
          </cell>
          <cell r="C3466" t="str">
            <v>ML</v>
          </cell>
          <cell r="D3466">
            <v>1337</v>
          </cell>
        </row>
        <row r="3467">
          <cell r="A3467">
            <v>3467</v>
          </cell>
          <cell r="B3467" t="str">
            <v>CABLE Cu ENCAUCH.3x14 AWG</v>
          </cell>
          <cell r="C3467" t="str">
            <v>ML</v>
          </cell>
          <cell r="D3467">
            <v>1598</v>
          </cell>
        </row>
        <row r="3468">
          <cell r="A3468">
            <v>3468</v>
          </cell>
          <cell r="B3468" t="str">
            <v>CABLE Cu ENCAUCH.4x14 AWG</v>
          </cell>
          <cell r="C3468" t="str">
            <v>ML</v>
          </cell>
          <cell r="D3468">
            <v>1911</v>
          </cell>
        </row>
        <row r="3469">
          <cell r="A3469">
            <v>3469</v>
          </cell>
          <cell r="B3469" t="str">
            <v>CABLE Cu ENCAUCH.2x12 AWG</v>
          </cell>
          <cell r="C3469" t="str">
            <v>ML</v>
          </cell>
          <cell r="D3469">
            <v>1811</v>
          </cell>
        </row>
        <row r="3470">
          <cell r="A3470">
            <v>3470</v>
          </cell>
          <cell r="B3470" t="str">
            <v>CABLE Cu ENCAUCH.3x12 AWG</v>
          </cell>
          <cell r="C3470" t="str">
            <v>ML</v>
          </cell>
          <cell r="D3470">
            <v>2242</v>
          </cell>
        </row>
        <row r="3471">
          <cell r="A3471">
            <v>3471</v>
          </cell>
          <cell r="B3471" t="str">
            <v>CABLE Cu ENCAUCH.4x12 AWG</v>
          </cell>
          <cell r="C3471" t="str">
            <v>ML</v>
          </cell>
          <cell r="D3471">
            <v>2662</v>
          </cell>
        </row>
        <row r="3472">
          <cell r="A3472">
            <v>3472</v>
          </cell>
          <cell r="B3472" t="str">
            <v>CABLE Cu ENCAUCH.2x10 AWG</v>
          </cell>
          <cell r="C3472" t="str">
            <v>ML</v>
          </cell>
          <cell r="D3472">
            <v>2422</v>
          </cell>
        </row>
        <row r="3473">
          <cell r="A3473">
            <v>3473</v>
          </cell>
          <cell r="B3473" t="str">
            <v>CABLE Cu ENCAUCH.3x10 AWG</v>
          </cell>
          <cell r="C3473" t="str">
            <v>ML</v>
          </cell>
          <cell r="D3473">
            <v>3036</v>
          </cell>
        </row>
        <row r="3474">
          <cell r="A3474">
            <v>3474</v>
          </cell>
          <cell r="B3474" t="str">
            <v>CABLE Cu ENCAUCH.4x10 AWG</v>
          </cell>
          <cell r="C3474" t="str">
            <v>ML</v>
          </cell>
          <cell r="D3474">
            <v>3653</v>
          </cell>
        </row>
        <row r="3475">
          <cell r="A3475">
            <v>3475</v>
          </cell>
          <cell r="B3475" t="str">
            <v>CABLE Cu ENCAUCH. 2x8 AWG</v>
          </cell>
          <cell r="C3475" t="str">
            <v>ML</v>
          </cell>
          <cell r="D3475">
            <v>3682</v>
          </cell>
        </row>
        <row r="3476">
          <cell r="A3476">
            <v>3476</v>
          </cell>
          <cell r="B3476" t="str">
            <v>CABLE Cu ENCAUCH. 3x8 AWG</v>
          </cell>
          <cell r="C3476" t="str">
            <v>ML</v>
          </cell>
          <cell r="D3476">
            <v>4590</v>
          </cell>
        </row>
        <row r="3477">
          <cell r="A3477">
            <v>3477</v>
          </cell>
          <cell r="B3477" t="str">
            <v>CABLE Cu ENCAUCH. 4x8 AWG</v>
          </cell>
          <cell r="C3477" t="str">
            <v>ML</v>
          </cell>
          <cell r="D3477">
            <v>5959</v>
          </cell>
        </row>
        <row r="3478">
          <cell r="A3478">
            <v>3478</v>
          </cell>
          <cell r="B3478" t="str">
            <v>CABLE Cu ENCAUCH. 2x6 AWG</v>
          </cell>
          <cell r="C3478" t="str">
            <v>ML</v>
          </cell>
          <cell r="D3478">
            <v>5482</v>
          </cell>
        </row>
        <row r="3479">
          <cell r="A3479">
            <v>3479</v>
          </cell>
          <cell r="B3479" t="str">
            <v>CABLE Cu ENCAUCH. 3x6 AWG</v>
          </cell>
          <cell r="C3479" t="str">
            <v>ML</v>
          </cell>
          <cell r="D3479">
            <v>7099</v>
          </cell>
        </row>
        <row r="3480">
          <cell r="A3480">
            <v>3480</v>
          </cell>
          <cell r="B3480" t="str">
            <v>CABLE Cu ENCAUCH. 4x6 AWG</v>
          </cell>
          <cell r="C3480" t="str">
            <v>ML</v>
          </cell>
          <cell r="D3480">
            <v>9388</v>
          </cell>
        </row>
        <row r="3481">
          <cell r="A3481">
            <v>3481</v>
          </cell>
          <cell r="B3481" t="str">
            <v>ALAMB.TELEF.2x20 PARALELO</v>
          </cell>
          <cell r="C3481" t="str">
            <v>ML</v>
          </cell>
          <cell r="D3481">
            <v>253</v>
          </cell>
        </row>
        <row r="3482">
          <cell r="A3482">
            <v>3482</v>
          </cell>
          <cell r="B3482" t="str">
            <v>ALAMB.TELEF.2x18 PARALELO</v>
          </cell>
          <cell r="C3482" t="str">
            <v>ML</v>
          </cell>
          <cell r="D3482">
            <v>322</v>
          </cell>
        </row>
        <row r="3483">
          <cell r="A3483">
            <v>3483</v>
          </cell>
          <cell r="B3483" t="str">
            <v>DIAGONAL LARGA O CORTA</v>
          </cell>
          <cell r="C3483" t="str">
            <v>DD</v>
          </cell>
          <cell r="D3483">
            <v>30</v>
          </cell>
        </row>
        <row r="3484">
          <cell r="A3484">
            <v>3484</v>
          </cell>
          <cell r="B3484" t="str">
            <v>ALAMB.TELEF.2x20 RETORC.</v>
          </cell>
          <cell r="C3484" t="str">
            <v>ML</v>
          </cell>
          <cell r="D3484">
            <v>276</v>
          </cell>
        </row>
        <row r="3485">
          <cell r="A3485">
            <v>3485</v>
          </cell>
          <cell r="B3485" t="str">
            <v>ALAMB.TELEF.2x18 RETORC.</v>
          </cell>
          <cell r="C3485" t="str">
            <v>ML</v>
          </cell>
          <cell r="D3485">
            <v>348</v>
          </cell>
        </row>
        <row r="3486">
          <cell r="A3486">
            <v>3486</v>
          </cell>
          <cell r="B3486" t="str">
            <v>ESCALERA PARA ANDAMIO</v>
          </cell>
          <cell r="C3486" t="str">
            <v>DD</v>
          </cell>
          <cell r="D3486">
            <v>406</v>
          </cell>
        </row>
        <row r="3487">
          <cell r="A3487">
            <v>3487</v>
          </cell>
          <cell r="B3487" t="str">
            <v>MEZCLADORA 5P3 (3/4 BLT)</v>
          </cell>
          <cell r="C3487" t="str">
            <v>DD</v>
          </cell>
          <cell r="D3487">
            <v>10440</v>
          </cell>
        </row>
        <row r="3488">
          <cell r="A3488">
            <v>3488</v>
          </cell>
          <cell r="B3488" t="str">
            <v>TORNILLOS NIVEL.ANDAMIO</v>
          </cell>
          <cell r="C3488" t="str">
            <v>DD</v>
          </cell>
          <cell r="D3488">
            <v>104</v>
          </cell>
        </row>
        <row r="3489">
          <cell r="A3489">
            <v>3489</v>
          </cell>
          <cell r="B3489" t="str">
            <v>ALAMB.TELEF.2x22 TRENZADO</v>
          </cell>
          <cell r="C3489" t="str">
            <v>ML</v>
          </cell>
          <cell r="D3489">
            <v>146</v>
          </cell>
        </row>
        <row r="3490">
          <cell r="A3490">
            <v>3490</v>
          </cell>
          <cell r="B3490" t="str">
            <v>BASES ANDAMIOS TUBULARES</v>
          </cell>
          <cell r="C3490" t="str">
            <v>DD</v>
          </cell>
          <cell r="D3490">
            <v>23</v>
          </cell>
        </row>
        <row r="3491">
          <cell r="A3491">
            <v>3491</v>
          </cell>
          <cell r="B3491" t="str">
            <v>RUEDAS ANDAMIOS TUBULARES</v>
          </cell>
          <cell r="C3491" t="str">
            <v>DD</v>
          </cell>
          <cell r="D3491">
            <v>348</v>
          </cell>
        </row>
        <row r="3492">
          <cell r="A3492">
            <v>3492</v>
          </cell>
          <cell r="B3492" t="str">
            <v>PLATAFORMA ANDAMIOS COLG.</v>
          </cell>
          <cell r="C3492" t="str">
            <v>DD</v>
          </cell>
          <cell r="D3492">
            <v>696</v>
          </cell>
        </row>
        <row r="3493">
          <cell r="A3493">
            <v>3493</v>
          </cell>
          <cell r="B3493" t="str">
            <v>TABLON 2.5*0.4*.14</v>
          </cell>
          <cell r="C3493" t="str">
            <v>DD</v>
          </cell>
          <cell r="D3493">
            <v>151</v>
          </cell>
        </row>
        <row r="3494">
          <cell r="A3494">
            <v>3494</v>
          </cell>
          <cell r="B3494" t="str">
            <v>GUARDERAS MADERA 1.4*0.4</v>
          </cell>
          <cell r="C3494" t="str">
            <v>DD</v>
          </cell>
          <cell r="D3494">
            <v>160</v>
          </cell>
        </row>
        <row r="3495">
          <cell r="A3495">
            <v>3495</v>
          </cell>
          <cell r="B3495" t="str">
            <v>TENSORES O DISTANCIADORES</v>
          </cell>
          <cell r="C3495" t="str">
            <v>DD</v>
          </cell>
          <cell r="D3495">
            <v>21</v>
          </cell>
        </row>
        <row r="3496">
          <cell r="A3496">
            <v>3496</v>
          </cell>
          <cell r="B3496" t="str">
            <v>FORMALETA COLUM.2.4*.4*.4</v>
          </cell>
          <cell r="C3496" t="str">
            <v>DD</v>
          </cell>
          <cell r="D3496">
            <v>1740</v>
          </cell>
        </row>
        <row r="3497">
          <cell r="A3497">
            <v>3497</v>
          </cell>
          <cell r="B3497" t="str">
            <v>TACO METALICO 2.6 A 4MTS</v>
          </cell>
          <cell r="C3497" t="str">
            <v>DD</v>
          </cell>
          <cell r="D3497">
            <v>140</v>
          </cell>
        </row>
        <row r="3498">
          <cell r="A3498">
            <v>3498</v>
          </cell>
          <cell r="B3498" t="str">
            <v>TACO ACROW 1.8 A 3.2MTS</v>
          </cell>
          <cell r="C3498" t="str">
            <v>DD</v>
          </cell>
          <cell r="D3498">
            <v>128</v>
          </cell>
        </row>
        <row r="3499">
          <cell r="A3499">
            <v>3499</v>
          </cell>
          <cell r="B3499" t="str">
            <v>TACO MET.LARGO 2.6 A 4.3M</v>
          </cell>
          <cell r="C3499" t="str">
            <v>DD</v>
          </cell>
          <cell r="D3499">
            <v>151</v>
          </cell>
        </row>
        <row r="3500">
          <cell r="A3500">
            <v>3500</v>
          </cell>
          <cell r="B3500" t="str">
            <v>MEDIO TACO 1.5MTS</v>
          </cell>
          <cell r="C3500" t="str">
            <v>DD</v>
          </cell>
          <cell r="D3500">
            <v>64</v>
          </cell>
        </row>
        <row r="3501">
          <cell r="A3501">
            <v>3501</v>
          </cell>
          <cell r="B3501" t="str">
            <v>ALAMB.TELEF.  22 ESTAÑADO</v>
          </cell>
          <cell r="C3501" t="str">
            <v>ML</v>
          </cell>
          <cell r="D3501">
            <v>82</v>
          </cell>
        </row>
        <row r="3502">
          <cell r="A3502">
            <v>3502</v>
          </cell>
          <cell r="B3502" t="str">
            <v>GRIS PAYANDE 153x305x1102</v>
          </cell>
          <cell r="C3502" t="str">
            <v>M2</v>
          </cell>
          <cell r="D3502">
            <v>52780</v>
          </cell>
        </row>
        <row r="3503">
          <cell r="A3503">
            <v>3503</v>
          </cell>
          <cell r="B3503" t="str">
            <v>CABLE AL. DESNUDO   6 AWG</v>
          </cell>
          <cell r="C3503" t="str">
            <v>ML</v>
          </cell>
          <cell r="D3503">
            <v>9018</v>
          </cell>
        </row>
        <row r="3504">
          <cell r="A3504">
            <v>3504</v>
          </cell>
          <cell r="B3504" t="str">
            <v>CABLE AL. DESNUDO   4 AWG</v>
          </cell>
          <cell r="C3504" t="str">
            <v>ML</v>
          </cell>
          <cell r="D3504">
            <v>499</v>
          </cell>
        </row>
        <row r="3505">
          <cell r="A3505">
            <v>3505</v>
          </cell>
          <cell r="B3505" t="str">
            <v>CABLE AL. DESNUDO   2 AWG</v>
          </cell>
          <cell r="C3505" t="str">
            <v>ML</v>
          </cell>
          <cell r="D3505">
            <v>759</v>
          </cell>
        </row>
        <row r="3506">
          <cell r="A3506">
            <v>3506</v>
          </cell>
          <cell r="B3506" t="str">
            <v>CABLE AL. DESNUDO   1 AWG</v>
          </cell>
          <cell r="C3506" t="str">
            <v>ML</v>
          </cell>
          <cell r="D3506">
            <v>963</v>
          </cell>
        </row>
        <row r="3507">
          <cell r="A3507">
            <v>3507</v>
          </cell>
          <cell r="B3507" t="str">
            <v>CABLE AL. DESNUDO.AF  1/0</v>
          </cell>
          <cell r="C3507" t="str">
            <v>ML</v>
          </cell>
          <cell r="D3507">
            <v>1216</v>
          </cell>
        </row>
        <row r="3508">
          <cell r="A3508">
            <v>3508</v>
          </cell>
          <cell r="B3508" t="str">
            <v>CABLE AL. DESNUDO.AF  2/0</v>
          </cell>
          <cell r="C3508" t="str">
            <v>ML</v>
          </cell>
          <cell r="D3508">
            <v>1537</v>
          </cell>
        </row>
        <row r="3509">
          <cell r="A3509">
            <v>3509</v>
          </cell>
          <cell r="B3509" t="str">
            <v>CABLE AL. DESNUDO.AF  3/0</v>
          </cell>
          <cell r="C3509" t="str">
            <v>ML</v>
          </cell>
          <cell r="D3509">
            <v>1934</v>
          </cell>
        </row>
        <row r="3510">
          <cell r="A3510">
            <v>3510</v>
          </cell>
          <cell r="B3510" t="str">
            <v>CABLE AL. DESNUDO.AF  4/0</v>
          </cell>
          <cell r="C3510" t="str">
            <v>ML</v>
          </cell>
          <cell r="D3510">
            <v>2433</v>
          </cell>
        </row>
        <row r="3511">
          <cell r="A3511">
            <v>3511</v>
          </cell>
          <cell r="B3511" t="str">
            <v>CABLE AL. DESNUDO.AM  1/0</v>
          </cell>
          <cell r="C3511" t="str">
            <v>ML</v>
          </cell>
          <cell r="D3511">
            <v>1216</v>
          </cell>
        </row>
        <row r="3512">
          <cell r="A3512">
            <v>3512</v>
          </cell>
          <cell r="B3512" t="str">
            <v>CABLE AL. DESNUDO.AM  2/0</v>
          </cell>
          <cell r="C3512" t="str">
            <v>ML</v>
          </cell>
          <cell r="D3512">
            <v>1537</v>
          </cell>
        </row>
        <row r="3513">
          <cell r="A3513">
            <v>3513</v>
          </cell>
          <cell r="B3513" t="str">
            <v>CABLE AL. DESNUDO.AM  3/0</v>
          </cell>
          <cell r="C3513" t="str">
            <v>ML</v>
          </cell>
          <cell r="D3513">
            <v>1934</v>
          </cell>
        </row>
        <row r="3514">
          <cell r="A3514">
            <v>3514</v>
          </cell>
          <cell r="B3514" t="str">
            <v>CABLE AL. DESNUDO.AM  4/0</v>
          </cell>
          <cell r="C3514" t="str">
            <v>ML</v>
          </cell>
          <cell r="D3514">
            <v>2433</v>
          </cell>
        </row>
        <row r="3515">
          <cell r="A3515">
            <v>3515</v>
          </cell>
          <cell r="B3515" t="str">
            <v>CABLE AL. ALMA AC.  6 AWG</v>
          </cell>
          <cell r="C3515" t="str">
            <v>ML</v>
          </cell>
          <cell r="D3515">
            <v>509</v>
          </cell>
        </row>
        <row r="3516">
          <cell r="A3516">
            <v>3516</v>
          </cell>
          <cell r="B3516" t="str">
            <v>CABLE AL. ALMA AC.  4 AWG</v>
          </cell>
          <cell r="C3516" t="str">
            <v>ML</v>
          </cell>
          <cell r="D3516">
            <v>654</v>
          </cell>
        </row>
        <row r="3517">
          <cell r="A3517">
            <v>3517</v>
          </cell>
          <cell r="B3517" t="str">
            <v>CABLE AL. ALMA AC.  2 AWG</v>
          </cell>
          <cell r="C3517" t="str">
            <v>ML</v>
          </cell>
          <cell r="D3517">
            <v>978</v>
          </cell>
        </row>
        <row r="3518">
          <cell r="A3518">
            <v>3518</v>
          </cell>
          <cell r="B3518" t="str">
            <v>CABLE AL. ALMA AC.  1 AWG</v>
          </cell>
          <cell r="C3518" t="str">
            <v>ML</v>
          </cell>
          <cell r="D3518">
            <v>766</v>
          </cell>
        </row>
        <row r="3519">
          <cell r="A3519">
            <v>3519</v>
          </cell>
          <cell r="B3519" t="str">
            <v>CABLE AL. ALMA AC.1/0 AWG</v>
          </cell>
          <cell r="C3519" t="str">
            <v>ML</v>
          </cell>
          <cell r="D3519">
            <v>1476</v>
          </cell>
        </row>
        <row r="3520">
          <cell r="A3520">
            <v>3520</v>
          </cell>
          <cell r="B3520" t="str">
            <v>CABLE AL. ALMA AC.2/0 AWG</v>
          </cell>
          <cell r="C3520" t="str">
            <v>ML</v>
          </cell>
          <cell r="D3520">
            <v>1855</v>
          </cell>
        </row>
        <row r="3521">
          <cell r="A3521">
            <v>3521</v>
          </cell>
          <cell r="B3521" t="str">
            <v>CABLE AL. ALMA AC.3/0 AWG</v>
          </cell>
          <cell r="C3521" t="str">
            <v>ML</v>
          </cell>
          <cell r="D3521">
            <v>2489</v>
          </cell>
        </row>
        <row r="3522">
          <cell r="A3522">
            <v>3522</v>
          </cell>
          <cell r="B3522" t="str">
            <v>CABLE AL. ALMA AC.4/0 AWG</v>
          </cell>
          <cell r="C3522" t="str">
            <v>ML</v>
          </cell>
          <cell r="D3522">
            <v>2717</v>
          </cell>
        </row>
        <row r="3523">
          <cell r="A3523">
            <v>3523</v>
          </cell>
          <cell r="B3523" t="str">
            <v>CABLE AL.AISL.PVC   6 AWG</v>
          </cell>
          <cell r="C3523" t="str">
            <v>ML</v>
          </cell>
          <cell r="D3523">
            <v>643</v>
          </cell>
        </row>
        <row r="3524">
          <cell r="A3524">
            <v>3524</v>
          </cell>
          <cell r="B3524" t="str">
            <v>CABLE AL.AISL.PVC   4 AWG</v>
          </cell>
          <cell r="C3524" t="str">
            <v>ML</v>
          </cell>
          <cell r="D3524">
            <v>786</v>
          </cell>
        </row>
        <row r="3525">
          <cell r="A3525">
            <v>3525</v>
          </cell>
          <cell r="B3525" t="str">
            <v>CABLE AL.AISL.PVC   2 AWG</v>
          </cell>
          <cell r="C3525" t="str">
            <v>ML</v>
          </cell>
          <cell r="D3525">
            <v>1175</v>
          </cell>
        </row>
        <row r="3526">
          <cell r="A3526">
            <v>3526</v>
          </cell>
          <cell r="B3526" t="str">
            <v>CABLE AL.AISL.PVC   1 AWG</v>
          </cell>
          <cell r="C3526" t="str">
            <v>ML</v>
          </cell>
          <cell r="D3526">
            <v>1531</v>
          </cell>
        </row>
        <row r="3527">
          <cell r="A3527">
            <v>3527</v>
          </cell>
          <cell r="B3527" t="str">
            <v>CABLE AL.AISL.PVC 1/0 AWG</v>
          </cell>
          <cell r="C3527" t="str">
            <v>ML</v>
          </cell>
          <cell r="D3527">
            <v>1792</v>
          </cell>
        </row>
        <row r="3528">
          <cell r="A3528">
            <v>3528</v>
          </cell>
          <cell r="B3528" t="str">
            <v>CABLE AL.AISL.PVC 2/0 AWG</v>
          </cell>
          <cell r="C3528" t="str">
            <v>ML</v>
          </cell>
          <cell r="D3528">
            <v>2187</v>
          </cell>
        </row>
        <row r="3529">
          <cell r="A3529">
            <v>3529</v>
          </cell>
          <cell r="B3529" t="str">
            <v>TRUFLEX TRC 40 ROJO</v>
          </cell>
          <cell r="C3529" t="str">
            <v>GL</v>
          </cell>
          <cell r="D3529">
            <v>22822</v>
          </cell>
        </row>
        <row r="3530">
          <cell r="A3530">
            <v>3530</v>
          </cell>
          <cell r="B3530" t="str">
            <v>CABLE AL.AISL.PVC 4/0 AWG</v>
          </cell>
          <cell r="C3530" t="str">
            <v>ML</v>
          </cell>
          <cell r="D3530">
            <v>3392</v>
          </cell>
        </row>
        <row r="3531">
          <cell r="A3531">
            <v>3531</v>
          </cell>
          <cell r="B3531" t="str">
            <v>CABLE AL.AISL.PVC 1/0 A01</v>
          </cell>
          <cell r="C3531" t="str">
            <v>ML</v>
          </cell>
          <cell r="D3531">
            <v>1792</v>
          </cell>
        </row>
        <row r="3532">
          <cell r="A3532">
            <v>3532</v>
          </cell>
          <cell r="B3532" t="str">
            <v>CABLE AL.AISL.PVC 2/0 A01</v>
          </cell>
          <cell r="C3532" t="str">
            <v>ML</v>
          </cell>
          <cell r="D3532">
            <v>2187</v>
          </cell>
        </row>
        <row r="3533">
          <cell r="A3533">
            <v>3533</v>
          </cell>
          <cell r="B3533" t="str">
            <v>CABLE AL.AISL.PVC 3/0 AWG</v>
          </cell>
          <cell r="C3533" t="str">
            <v>ML</v>
          </cell>
          <cell r="D3533">
            <v>2582</v>
          </cell>
        </row>
        <row r="3534">
          <cell r="A3534">
            <v>3534</v>
          </cell>
          <cell r="B3534" t="str">
            <v>TRUFLEX TRC 80 VERDE CLR</v>
          </cell>
          <cell r="C3534" t="str">
            <v>GL</v>
          </cell>
          <cell r="D3534">
            <v>31364</v>
          </cell>
        </row>
        <row r="3535">
          <cell r="A3535">
            <v>3535</v>
          </cell>
          <cell r="B3535" t="str">
            <v>ALAMBRE ALUMINIO    6 AWG</v>
          </cell>
          <cell r="C3535" t="str">
            <v>ML</v>
          </cell>
          <cell r="D3535">
            <v>587</v>
          </cell>
        </row>
        <row r="3536">
          <cell r="A3536">
            <v>3536</v>
          </cell>
          <cell r="B3536" t="str">
            <v>ALAMBRE ALUMINIO    8 AWG</v>
          </cell>
          <cell r="C3536" t="str">
            <v>ML</v>
          </cell>
          <cell r="D3536">
            <v>384</v>
          </cell>
        </row>
        <row r="3537">
          <cell r="A3537">
            <v>3537</v>
          </cell>
          <cell r="B3537" t="str">
            <v>ALAMBRE ALUMINIO   10 AWG</v>
          </cell>
          <cell r="C3537" t="str">
            <v>ML</v>
          </cell>
          <cell r="D3537">
            <v>297</v>
          </cell>
        </row>
        <row r="3538">
          <cell r="A3538">
            <v>3538</v>
          </cell>
          <cell r="B3538" t="str">
            <v>ALAMBRE ALUMINIO   12 AWG</v>
          </cell>
          <cell r="C3538" t="str">
            <v>ML</v>
          </cell>
          <cell r="D3538">
            <v>153</v>
          </cell>
        </row>
        <row r="3539">
          <cell r="A3539">
            <v>3539</v>
          </cell>
          <cell r="B3539" t="str">
            <v>TUBO CUADRADO C.20     1"</v>
          </cell>
          <cell r="C3539" t="str">
            <v>UN</v>
          </cell>
          <cell r="D3539">
            <v>5460</v>
          </cell>
        </row>
        <row r="3540">
          <cell r="A3540">
            <v>3540</v>
          </cell>
          <cell r="B3540" t="str">
            <v>TUBO CUADRADO C.20 1 1/2"</v>
          </cell>
          <cell r="C3540" t="str">
            <v>UN</v>
          </cell>
          <cell r="D3540">
            <v>9000</v>
          </cell>
        </row>
        <row r="3541">
          <cell r="A3541">
            <v>3541</v>
          </cell>
          <cell r="B3541" t="str">
            <v>BREAKER 2000 UNIP.QC  30A</v>
          </cell>
          <cell r="C3541" t="str">
            <v>UN</v>
          </cell>
          <cell r="D3541">
            <v>4640</v>
          </cell>
        </row>
        <row r="3542">
          <cell r="A3542">
            <v>3542</v>
          </cell>
          <cell r="B3542" t="str">
            <v>GRIS PAYANDE 305x305x20</v>
          </cell>
          <cell r="C3542" t="str">
            <v>M2</v>
          </cell>
          <cell r="D3542">
            <v>50924</v>
          </cell>
        </row>
        <row r="3543">
          <cell r="A3543">
            <v>3543</v>
          </cell>
          <cell r="B3543" t="str">
            <v>TRUFLEX CARE 55 GRIS</v>
          </cell>
          <cell r="C3543" t="str">
            <v>GL</v>
          </cell>
          <cell r="D3543">
            <v>20924</v>
          </cell>
        </row>
        <row r="3544">
          <cell r="A3544">
            <v>3544</v>
          </cell>
          <cell r="B3544" t="str">
            <v>GRIS PAYANDE 305x305x2001</v>
          </cell>
          <cell r="C3544" t="str">
            <v>M2</v>
          </cell>
          <cell r="D3544">
            <v>62292</v>
          </cell>
        </row>
        <row r="3545">
          <cell r="A3545">
            <v>3545</v>
          </cell>
          <cell r="B3545" t="str">
            <v>BREAKER 2000 UNIP.QC  70A</v>
          </cell>
          <cell r="C3545" t="str">
            <v>UN</v>
          </cell>
          <cell r="D3545">
            <v>7308</v>
          </cell>
        </row>
        <row r="3546">
          <cell r="A3546">
            <v>3546</v>
          </cell>
          <cell r="B3546" t="str">
            <v>SISMOGRAFIL-BARRA   7.5mm</v>
          </cell>
          <cell r="C3546" t="str">
            <v>TN</v>
          </cell>
          <cell r="D3546">
            <v>610420</v>
          </cell>
        </row>
        <row r="3547">
          <cell r="A3547">
            <v>3547</v>
          </cell>
          <cell r="B3547" t="str">
            <v>GRIS PAYANDE 305x610x20</v>
          </cell>
          <cell r="C3547" t="str">
            <v>M2</v>
          </cell>
          <cell r="D3547">
            <v>54636</v>
          </cell>
        </row>
        <row r="3548">
          <cell r="A3548">
            <v>3548</v>
          </cell>
          <cell r="B3548" t="str">
            <v>GRIS PAYANDE 305x610X2001</v>
          </cell>
          <cell r="C3548" t="str">
            <v>M2</v>
          </cell>
          <cell r="D3548">
            <v>66236</v>
          </cell>
        </row>
        <row r="3549">
          <cell r="A3549">
            <v>3549</v>
          </cell>
          <cell r="B3549" t="str">
            <v>BREAKER 2000 BIP.QC   30A</v>
          </cell>
          <cell r="C3549" t="str">
            <v>UN</v>
          </cell>
          <cell r="D3549">
            <v>11600</v>
          </cell>
        </row>
        <row r="3550">
          <cell r="A3550">
            <v>3550</v>
          </cell>
          <cell r="B3550" t="str">
            <v>GRIS PAYANDE ASERRADO</v>
          </cell>
          <cell r="C3550" t="str">
            <v>M2</v>
          </cell>
          <cell r="D3550">
            <v>42340</v>
          </cell>
        </row>
        <row r="3551">
          <cell r="A3551">
            <v>3551</v>
          </cell>
          <cell r="B3551" t="str">
            <v>FORMALETA COLUM 2.4*.5*.5</v>
          </cell>
          <cell r="C3551" t="str">
            <v>DD</v>
          </cell>
          <cell r="D3551">
            <v>1914</v>
          </cell>
        </row>
        <row r="3552">
          <cell r="A3552">
            <v>3552</v>
          </cell>
          <cell r="B3552" t="str">
            <v>GRIS PAYANDE ASERRADO  01</v>
          </cell>
          <cell r="C3552" t="str">
            <v>M2</v>
          </cell>
          <cell r="D3552">
            <v>54288</v>
          </cell>
        </row>
        <row r="3553">
          <cell r="A3553">
            <v>3553</v>
          </cell>
          <cell r="B3553" t="str">
            <v>BREAKER 2000 BIP.QC   70A</v>
          </cell>
          <cell r="C3553" t="str">
            <v>UN</v>
          </cell>
          <cell r="D3553">
            <v>16008</v>
          </cell>
        </row>
        <row r="3554">
          <cell r="A3554">
            <v>3554</v>
          </cell>
          <cell r="B3554" t="str">
            <v>SISMOGRAFIL-BARRA   8.5mm</v>
          </cell>
          <cell r="C3554" t="str">
            <v>TN</v>
          </cell>
          <cell r="D3554">
            <v>592832</v>
          </cell>
        </row>
        <row r="3555">
          <cell r="A3555">
            <v>3555</v>
          </cell>
          <cell r="B3555" t="str">
            <v>GRIS PAYANDE CUADREADO</v>
          </cell>
          <cell r="C3555" t="str">
            <v>M2</v>
          </cell>
          <cell r="D3555">
            <v>63220</v>
          </cell>
        </row>
        <row r="3556">
          <cell r="A3556">
            <v>3556</v>
          </cell>
          <cell r="B3556" t="str">
            <v>VIDRIO TEMPLADO       4mm</v>
          </cell>
          <cell r="C3556" t="str">
            <v>M2</v>
          </cell>
          <cell r="D3556">
            <v>75516</v>
          </cell>
        </row>
        <row r="3557">
          <cell r="A3557">
            <v>3557</v>
          </cell>
          <cell r="B3557" t="str">
            <v>BREAKER 2000 TRIP.QC  30A</v>
          </cell>
          <cell r="C3557" t="str">
            <v>UN</v>
          </cell>
          <cell r="D3557">
            <v>19372</v>
          </cell>
        </row>
        <row r="3558">
          <cell r="A3558">
            <v>3558</v>
          </cell>
          <cell r="B3558" t="str">
            <v>GRIS PAYANDE CUADREADO 01</v>
          </cell>
          <cell r="C3558" t="str">
            <v>M2</v>
          </cell>
          <cell r="D3558">
            <v>75168</v>
          </cell>
        </row>
        <row r="3559">
          <cell r="A3559">
            <v>3559</v>
          </cell>
          <cell r="B3559" t="str">
            <v>AUXILIAR INGENIERIA TITUL</v>
          </cell>
          <cell r="C3559" t="str">
            <v>MS</v>
          </cell>
          <cell r="D3559">
            <v>525270</v>
          </cell>
        </row>
        <row r="3560">
          <cell r="A3560">
            <v>3560</v>
          </cell>
          <cell r="B3560" t="str">
            <v>GRIS PERLA 153x305x20</v>
          </cell>
          <cell r="C3560" t="str">
            <v>M2</v>
          </cell>
          <cell r="D3560">
            <v>61712</v>
          </cell>
        </row>
        <row r="3561">
          <cell r="A3561">
            <v>3561</v>
          </cell>
          <cell r="B3561" t="str">
            <v>BREAKER 2000 TRIP.QC  70A</v>
          </cell>
          <cell r="C3561" t="str">
            <v>UN</v>
          </cell>
          <cell r="D3561">
            <v>25172</v>
          </cell>
        </row>
        <row r="3562">
          <cell r="A3562">
            <v>3562</v>
          </cell>
          <cell r="B3562" t="str">
            <v>SISMOGRAFIL-BARRA   9.0mm</v>
          </cell>
          <cell r="C3562" t="str">
            <v>TN</v>
          </cell>
          <cell r="D3562">
            <v>592964</v>
          </cell>
        </row>
        <row r="3563">
          <cell r="A3563">
            <v>3563</v>
          </cell>
          <cell r="B3563" t="str">
            <v>GRIS PERLA 305x305x20</v>
          </cell>
          <cell r="C3563" t="str">
            <v>M2</v>
          </cell>
          <cell r="D3563">
            <v>71572</v>
          </cell>
        </row>
        <row r="3564">
          <cell r="A3564">
            <v>3564</v>
          </cell>
          <cell r="B3564" t="str">
            <v>BREAKER  UNIP.HQP 20A</v>
          </cell>
          <cell r="C3564" t="str">
            <v>UN</v>
          </cell>
          <cell r="D3564">
            <v>9929</v>
          </cell>
        </row>
        <row r="3565">
          <cell r="A3565">
            <v>3565</v>
          </cell>
          <cell r="B3565" t="str">
            <v>GRIS PERLA 305X610x20</v>
          </cell>
          <cell r="C3565" t="str">
            <v>M2</v>
          </cell>
          <cell r="D3565">
            <v>75632</v>
          </cell>
        </row>
        <row r="3566">
          <cell r="A3566">
            <v>3566</v>
          </cell>
          <cell r="B3566" t="str">
            <v>BREAKER 2000 UNIP.HQP 40A</v>
          </cell>
          <cell r="C3566" t="str">
            <v>UN</v>
          </cell>
          <cell r="D3566">
            <v>4605</v>
          </cell>
        </row>
        <row r="3567">
          <cell r="A3567">
            <v>3567</v>
          </cell>
          <cell r="B3567" t="str">
            <v>DIBUJANTE 1</v>
          </cell>
          <cell r="C3567" t="str">
            <v>MS</v>
          </cell>
          <cell r="D3567">
            <v>525270</v>
          </cell>
        </row>
        <row r="3568">
          <cell r="A3568">
            <v>3568</v>
          </cell>
          <cell r="B3568" t="str">
            <v>COMISION DE TOPOGRAFIA</v>
          </cell>
          <cell r="C3568" t="str">
            <v>DD</v>
          </cell>
          <cell r="D3568">
            <v>500000</v>
          </cell>
        </row>
        <row r="3569">
          <cell r="A3569">
            <v>3569</v>
          </cell>
          <cell r="B3569" t="str">
            <v>BREAKER 2000 UNIP.HQP 70A</v>
          </cell>
          <cell r="C3569" t="str">
            <v>UN</v>
          </cell>
          <cell r="D3569">
            <v>7273</v>
          </cell>
        </row>
        <row r="3570">
          <cell r="A3570">
            <v>3570</v>
          </cell>
          <cell r="B3570" t="str">
            <v>HELIMALLA PLANA M-084</v>
          </cell>
          <cell r="C3570" t="str">
            <v>TN</v>
          </cell>
          <cell r="D3570">
            <v>930672</v>
          </cell>
        </row>
        <row r="3571">
          <cell r="A3571">
            <v>3571</v>
          </cell>
          <cell r="B3571" t="str">
            <v>CADENERO 1</v>
          </cell>
          <cell r="C3571" t="str">
            <v>MS</v>
          </cell>
          <cell r="D3571">
            <v>396700</v>
          </cell>
        </row>
        <row r="3572">
          <cell r="A3572">
            <v>3572</v>
          </cell>
          <cell r="B3572" t="str">
            <v>FIBRATEX               02</v>
          </cell>
          <cell r="C3572" t="str">
            <v>GL</v>
          </cell>
          <cell r="D3572">
            <v>2714</v>
          </cell>
        </row>
        <row r="3573">
          <cell r="A3573">
            <v>3573</v>
          </cell>
          <cell r="B3573" t="str">
            <v>BREAKER 2000 BIP.HQP  30A</v>
          </cell>
          <cell r="C3573" t="str">
            <v>UN</v>
          </cell>
          <cell r="D3573">
            <v>11530</v>
          </cell>
        </row>
        <row r="3574">
          <cell r="A3574">
            <v>3574</v>
          </cell>
          <cell r="B3574" t="str">
            <v>CEMENTO PLAST.TAPAGOTERAS</v>
          </cell>
          <cell r="C3574" t="str">
            <v>GL</v>
          </cell>
          <cell r="D3574">
            <v>2586</v>
          </cell>
        </row>
        <row r="3575">
          <cell r="A3575">
            <v>3575</v>
          </cell>
          <cell r="B3575" t="str">
            <v>BATIMETRISTA INSPECTOR</v>
          </cell>
          <cell r="C3575" t="str">
            <v>MS</v>
          </cell>
          <cell r="D3575">
            <v>633850</v>
          </cell>
        </row>
        <row r="3576">
          <cell r="A3576">
            <v>3576</v>
          </cell>
          <cell r="B3576" t="str">
            <v>TELA ASFALTICA No.15</v>
          </cell>
          <cell r="C3576" t="str">
            <v>M2</v>
          </cell>
          <cell r="D3576">
            <v>200</v>
          </cell>
        </row>
        <row r="3577">
          <cell r="A3577">
            <v>3577</v>
          </cell>
          <cell r="B3577" t="str">
            <v>BREAKER 2000 BIP.HQP  70A</v>
          </cell>
          <cell r="C3577" t="str">
            <v>UN</v>
          </cell>
          <cell r="D3577">
            <v>15938</v>
          </cell>
        </row>
        <row r="3578">
          <cell r="A3578">
            <v>3578</v>
          </cell>
          <cell r="B3578" t="str">
            <v>SISMOGRAFIL-ROLLO   6.0mm</v>
          </cell>
          <cell r="C3578" t="str">
            <v>TN</v>
          </cell>
          <cell r="D3578">
            <v>543374</v>
          </cell>
        </row>
        <row r="3579">
          <cell r="A3579">
            <v>3579</v>
          </cell>
          <cell r="B3579" t="str">
            <v>TELA ASFALTICA No.30</v>
          </cell>
          <cell r="C3579" t="str">
            <v>M2</v>
          </cell>
          <cell r="D3579">
            <v>200</v>
          </cell>
        </row>
        <row r="3580">
          <cell r="A3580">
            <v>3580</v>
          </cell>
          <cell r="B3580" t="str">
            <v>MANTO MORTER-PLAS AL-80</v>
          </cell>
          <cell r="C3580" t="str">
            <v>M2</v>
          </cell>
          <cell r="D3580">
            <v>3886</v>
          </cell>
        </row>
        <row r="3581">
          <cell r="A3581">
            <v>3581</v>
          </cell>
          <cell r="B3581" t="str">
            <v>BREAKER 2000 TRIP.HQP 30A</v>
          </cell>
          <cell r="C3581" t="str">
            <v>UN</v>
          </cell>
          <cell r="D3581">
            <v>19268</v>
          </cell>
        </row>
        <row r="3582">
          <cell r="A3582">
            <v>3582</v>
          </cell>
          <cell r="B3582" t="str">
            <v>MANTO MORTER-PLAS AL-22</v>
          </cell>
          <cell r="C3582" t="str">
            <v>M2</v>
          </cell>
          <cell r="D3582">
            <v>2837</v>
          </cell>
        </row>
        <row r="3583">
          <cell r="A3583">
            <v>3583</v>
          </cell>
          <cell r="B3583" t="str">
            <v>BREAKER 2000 TRIP.HQP 50A</v>
          </cell>
          <cell r="C3583" t="str">
            <v>UN</v>
          </cell>
          <cell r="D3583">
            <v>19268</v>
          </cell>
        </row>
        <row r="3584">
          <cell r="A3584">
            <v>3584</v>
          </cell>
          <cell r="B3584" t="str">
            <v>MANTO MORTER-PLAS  N-4</v>
          </cell>
          <cell r="C3584" t="str">
            <v>M2</v>
          </cell>
          <cell r="D3584">
            <v>3035</v>
          </cell>
        </row>
        <row r="3585">
          <cell r="A3585">
            <v>3585</v>
          </cell>
          <cell r="B3585" t="str">
            <v>BREAKER 2000 TRIP.HQP 70A</v>
          </cell>
          <cell r="C3585" t="str">
            <v>UN</v>
          </cell>
          <cell r="D3585">
            <v>25300</v>
          </cell>
        </row>
        <row r="3586">
          <cell r="A3586">
            <v>3586</v>
          </cell>
          <cell r="B3586" t="str">
            <v>SISMOGRAFIL-ROLLO   6.5mm</v>
          </cell>
          <cell r="C3586" t="str">
            <v>TN</v>
          </cell>
          <cell r="D3586">
            <v>533324</v>
          </cell>
        </row>
        <row r="3587">
          <cell r="A3587">
            <v>3587</v>
          </cell>
          <cell r="B3587" t="str">
            <v>MANTO MORTER-PLAS  N-3</v>
          </cell>
          <cell r="C3587" t="str">
            <v>M2</v>
          </cell>
          <cell r="D3587">
            <v>2443</v>
          </cell>
        </row>
        <row r="3588">
          <cell r="A3588">
            <v>3588</v>
          </cell>
          <cell r="B3588" t="str">
            <v>FORMALETA COLUM 0.5*2.4</v>
          </cell>
          <cell r="C3588" t="str">
            <v>DD</v>
          </cell>
          <cell r="D3588">
            <v>1914</v>
          </cell>
        </row>
        <row r="3589">
          <cell r="A3589">
            <v>3589</v>
          </cell>
          <cell r="B3589" t="str">
            <v>TACO TERMOM. UNIP.HQP 30A</v>
          </cell>
          <cell r="C3589" t="str">
            <v>UN</v>
          </cell>
          <cell r="D3589">
            <v>3132</v>
          </cell>
        </row>
        <row r="3590">
          <cell r="A3590">
            <v>3590</v>
          </cell>
          <cell r="B3590" t="str">
            <v>MALLA BASKET</v>
          </cell>
          <cell r="C3590" t="str">
            <v>UN</v>
          </cell>
          <cell r="D3590">
            <v>2000</v>
          </cell>
        </row>
        <row r="3591">
          <cell r="A3591">
            <v>3591</v>
          </cell>
          <cell r="B3591" t="str">
            <v>TACO TERMOM. UNIP.HQP 50A</v>
          </cell>
          <cell r="C3591" t="str">
            <v>UN</v>
          </cell>
          <cell r="D3591">
            <v>2436</v>
          </cell>
        </row>
        <row r="3592">
          <cell r="A3592">
            <v>3592</v>
          </cell>
          <cell r="B3592" t="str">
            <v>PINTURA BITUMINOSA ALUM.</v>
          </cell>
          <cell r="C3592" t="str">
            <v>KG</v>
          </cell>
          <cell r="D3592">
            <v>6061</v>
          </cell>
        </row>
        <row r="3593">
          <cell r="A3593">
            <v>3593</v>
          </cell>
          <cell r="B3593" t="str">
            <v>LABORATORISTA INSPECTOR</v>
          </cell>
          <cell r="C3593" t="str">
            <v>MS</v>
          </cell>
          <cell r="D3593">
            <v>567860</v>
          </cell>
        </row>
        <row r="3594">
          <cell r="A3594">
            <v>3594</v>
          </cell>
          <cell r="B3594" t="str">
            <v>CORTACIRC.ENCHU.UNIP. 30A</v>
          </cell>
          <cell r="C3594" t="str">
            <v>UN</v>
          </cell>
          <cell r="D3594">
            <v>6078</v>
          </cell>
        </row>
        <row r="3595">
          <cell r="A3595">
            <v>3595</v>
          </cell>
          <cell r="B3595" t="str">
            <v>INSPECTOR 1</v>
          </cell>
          <cell r="C3595" t="str">
            <v>MS</v>
          </cell>
          <cell r="D3595">
            <v>432120</v>
          </cell>
        </row>
        <row r="3596">
          <cell r="A3596">
            <v>3596</v>
          </cell>
          <cell r="B3596" t="str">
            <v>CORTACIRC.ENCHU.UNIP. 50A</v>
          </cell>
          <cell r="C3596" t="str">
            <v>UN</v>
          </cell>
          <cell r="D3596">
            <v>6078</v>
          </cell>
        </row>
        <row r="3597">
          <cell r="A3597">
            <v>3597</v>
          </cell>
          <cell r="B3597" t="str">
            <v>TINA AMERICANA 1.4x.9x.42</v>
          </cell>
          <cell r="C3597" t="str">
            <v>UN</v>
          </cell>
          <cell r="D3597">
            <v>232367</v>
          </cell>
        </row>
        <row r="3598">
          <cell r="A3598">
            <v>3598</v>
          </cell>
          <cell r="B3598" t="str">
            <v>CORTACIRC.ENCHU.UNIP. 70A</v>
          </cell>
          <cell r="C3598" t="str">
            <v>UN</v>
          </cell>
          <cell r="D3598">
            <v>14128</v>
          </cell>
        </row>
        <row r="3599">
          <cell r="A3599">
            <v>3599</v>
          </cell>
          <cell r="B3599" t="str">
            <v>CONDUCTOR</v>
          </cell>
          <cell r="C3599" t="str">
            <v>MS</v>
          </cell>
          <cell r="D3599">
            <v>287660</v>
          </cell>
        </row>
        <row r="3600">
          <cell r="A3600">
            <v>3600</v>
          </cell>
          <cell r="B3600" t="str">
            <v>SISMOGRAFIL-ROLLO   7.5mm</v>
          </cell>
          <cell r="C3600" t="str">
            <v>TN</v>
          </cell>
          <cell r="D3600">
            <v>533324</v>
          </cell>
        </row>
        <row r="3601">
          <cell r="A3601">
            <v>3601</v>
          </cell>
          <cell r="B3601" t="str">
            <v>ACUEDUCTO RESIDENCIAL E01</v>
          </cell>
          <cell r="C3601" t="str">
            <v>UN</v>
          </cell>
          <cell r="D3601">
            <v>29580</v>
          </cell>
        </row>
        <row r="3602">
          <cell r="A3602">
            <v>3602</v>
          </cell>
          <cell r="B3602" t="str">
            <v>CONTADOR</v>
          </cell>
          <cell r="C3602" t="str">
            <v>MS</v>
          </cell>
          <cell r="D3602">
            <v>624650</v>
          </cell>
        </row>
        <row r="3603">
          <cell r="A3603">
            <v>3603</v>
          </cell>
          <cell r="B3603" t="str">
            <v>CORTACIRC.ENCHU.BIP.  30A</v>
          </cell>
          <cell r="C3603" t="str">
            <v>UN</v>
          </cell>
          <cell r="D3603">
            <v>16611</v>
          </cell>
        </row>
        <row r="3604">
          <cell r="A3604">
            <v>3604</v>
          </cell>
          <cell r="B3604" t="str">
            <v>COCINA INTEGRAL  1.20 MTS</v>
          </cell>
          <cell r="C3604" t="str">
            <v>ML</v>
          </cell>
          <cell r="D3604">
            <v>165880</v>
          </cell>
        </row>
        <row r="3605">
          <cell r="A3605">
            <v>3605</v>
          </cell>
          <cell r="B3605" t="str">
            <v>CORTACIRC.ENCHU.BIP.  50A</v>
          </cell>
          <cell r="C3605" t="str">
            <v>UN</v>
          </cell>
          <cell r="D3605">
            <v>20207</v>
          </cell>
        </row>
        <row r="3606">
          <cell r="A3606">
            <v>3606</v>
          </cell>
          <cell r="B3606" t="str">
            <v>COCINA INTEGRAL  1.71 MTS</v>
          </cell>
          <cell r="C3606" t="str">
            <v>ML</v>
          </cell>
          <cell r="D3606">
            <v>105560</v>
          </cell>
        </row>
        <row r="3607">
          <cell r="A3607">
            <v>3607</v>
          </cell>
          <cell r="B3607" t="str">
            <v>CORTACIRC.ENCHU.BIP.  70A</v>
          </cell>
          <cell r="C3607" t="str">
            <v>UN</v>
          </cell>
          <cell r="D3607">
            <v>29812</v>
          </cell>
        </row>
        <row r="3608">
          <cell r="A3608">
            <v>3608</v>
          </cell>
          <cell r="B3608" t="str">
            <v>COCINA INTEGRAL 20.09 MTS</v>
          </cell>
          <cell r="C3608" t="str">
            <v>ML</v>
          </cell>
          <cell r="D3608">
            <v>255200</v>
          </cell>
        </row>
        <row r="3609">
          <cell r="A3609">
            <v>3609</v>
          </cell>
          <cell r="B3609" t="str">
            <v>CORTACIRC.ENCHU.BIP. 100A</v>
          </cell>
          <cell r="C3609" t="str">
            <v>UN</v>
          </cell>
          <cell r="D3609">
            <v>29812</v>
          </cell>
        </row>
        <row r="3610">
          <cell r="A3610">
            <v>3610</v>
          </cell>
          <cell r="B3610" t="str">
            <v>REVISION ENERGIA      E02</v>
          </cell>
          <cell r="C3610" t="str">
            <v>UN</v>
          </cell>
          <cell r="D3610">
            <v>5727</v>
          </cell>
        </row>
        <row r="3611">
          <cell r="A3611">
            <v>3611</v>
          </cell>
          <cell r="B3611" t="str">
            <v>FORMALETA COLUM 0.6*2.4</v>
          </cell>
          <cell r="C3611" t="str">
            <v>DD</v>
          </cell>
          <cell r="D3611">
            <v>2320</v>
          </cell>
        </row>
        <row r="3612">
          <cell r="A3612">
            <v>3612</v>
          </cell>
          <cell r="B3612" t="str">
            <v>CORTACIRC.ENCHU.TRIP. 30A</v>
          </cell>
          <cell r="C3612" t="str">
            <v>UN</v>
          </cell>
          <cell r="D3612">
            <v>38918</v>
          </cell>
        </row>
        <row r="3613">
          <cell r="A3613">
            <v>3613</v>
          </cell>
          <cell r="B3613" t="str">
            <v>FORMALETA COLUM 0.8*2.4</v>
          </cell>
          <cell r="C3613" t="str">
            <v>DD</v>
          </cell>
          <cell r="D3613">
            <v>2668</v>
          </cell>
        </row>
        <row r="3614">
          <cell r="A3614">
            <v>3614</v>
          </cell>
          <cell r="B3614" t="str">
            <v>CORTACIRC.ENCHU.TRIP. 50A</v>
          </cell>
          <cell r="C3614" t="str">
            <v>UN</v>
          </cell>
          <cell r="D3614">
            <v>38918</v>
          </cell>
        </row>
        <row r="3615">
          <cell r="A3615">
            <v>3615</v>
          </cell>
          <cell r="B3615" t="str">
            <v>FORMALETA COLUM 0.3*2.0</v>
          </cell>
          <cell r="C3615" t="str">
            <v>DD</v>
          </cell>
          <cell r="D3615">
            <v>2552</v>
          </cell>
        </row>
        <row r="3616">
          <cell r="A3616">
            <v>3616</v>
          </cell>
          <cell r="B3616" t="str">
            <v>CORTACIRC.ENCHU.TRIP. 70A</v>
          </cell>
          <cell r="C3616" t="str">
            <v>UN</v>
          </cell>
          <cell r="D3616">
            <v>48743</v>
          </cell>
        </row>
        <row r="3617">
          <cell r="A3617">
            <v>3617</v>
          </cell>
          <cell r="B3617" t="str">
            <v>FORMALETA COLUM 0.3*2.4</v>
          </cell>
          <cell r="C3617" t="str">
            <v>DD</v>
          </cell>
          <cell r="D3617">
            <v>1276</v>
          </cell>
        </row>
        <row r="3618">
          <cell r="A3618">
            <v>3618</v>
          </cell>
          <cell r="B3618" t="str">
            <v>CORTACIRC.ENCHU.TRIP.100A</v>
          </cell>
          <cell r="C3618" t="str">
            <v>UN</v>
          </cell>
          <cell r="D3618">
            <v>48743</v>
          </cell>
        </row>
        <row r="3619">
          <cell r="A3619">
            <v>3619</v>
          </cell>
          <cell r="B3619" t="str">
            <v>CUÑAS T FOOMALET COLUMNA</v>
          </cell>
          <cell r="C3619" t="str">
            <v>DD</v>
          </cell>
          <cell r="D3619">
            <v>5</v>
          </cell>
        </row>
        <row r="3620">
          <cell r="A3620">
            <v>3620</v>
          </cell>
          <cell r="B3620" t="str">
            <v>PLACA DE PITON (0.5*0.5)</v>
          </cell>
          <cell r="C3620" t="str">
            <v>DD</v>
          </cell>
          <cell r="D3620">
            <v>191</v>
          </cell>
        </row>
        <row r="3621">
          <cell r="A3621">
            <v>3621</v>
          </cell>
          <cell r="B3621" t="str">
            <v>CORTACIRC.ATORN.UNIP. 30A</v>
          </cell>
          <cell r="C3621" t="str">
            <v>UN</v>
          </cell>
          <cell r="D3621">
            <v>7447</v>
          </cell>
        </row>
        <row r="3622">
          <cell r="A3622">
            <v>3622</v>
          </cell>
          <cell r="B3622" t="str">
            <v>BASE DE ANCLAJE LOSA</v>
          </cell>
          <cell r="C3622" t="str">
            <v>UN</v>
          </cell>
          <cell r="D3622">
            <v>3210</v>
          </cell>
        </row>
        <row r="3623">
          <cell r="A3623">
            <v>3623</v>
          </cell>
          <cell r="B3623" t="str">
            <v>CORTACIRC.ATORN.UNIP. 50A</v>
          </cell>
          <cell r="C3623" t="str">
            <v>UN</v>
          </cell>
          <cell r="D3623">
            <v>10846</v>
          </cell>
        </row>
        <row r="3624">
          <cell r="A3624">
            <v>3624</v>
          </cell>
          <cell r="B3624" t="str">
            <v>BANDA DE AMARRE</v>
          </cell>
          <cell r="C3624" t="str">
            <v>DD</v>
          </cell>
          <cell r="D3624">
            <v>17</v>
          </cell>
        </row>
        <row r="3625">
          <cell r="A3625">
            <v>3625</v>
          </cell>
          <cell r="B3625" t="str">
            <v>CORTACIRC.ATORN.UNIP. 70A</v>
          </cell>
          <cell r="C3625" t="str">
            <v>UN</v>
          </cell>
          <cell r="D3625">
            <v>15091</v>
          </cell>
        </row>
        <row r="3626">
          <cell r="A3626">
            <v>3626</v>
          </cell>
          <cell r="B3626" t="str">
            <v>CHAPETA 3/8</v>
          </cell>
          <cell r="C3626" t="str">
            <v>DD</v>
          </cell>
          <cell r="D3626">
            <v>46</v>
          </cell>
        </row>
        <row r="3627">
          <cell r="A3627">
            <v>3627</v>
          </cell>
          <cell r="B3627" t="str">
            <v>SISMOGRAFIL-ROLLO   8.5mm</v>
          </cell>
          <cell r="C3627" t="str">
            <v>TN</v>
          </cell>
          <cell r="D3627">
            <v>533324</v>
          </cell>
        </row>
        <row r="3628">
          <cell r="A3628">
            <v>3628</v>
          </cell>
          <cell r="B3628" t="str">
            <v>TABLON DE MT (CAN)</v>
          </cell>
          <cell r="C3628" t="str">
            <v>DD</v>
          </cell>
          <cell r="D3628">
            <v>174</v>
          </cell>
        </row>
        <row r="3629">
          <cell r="A3629">
            <v>3629</v>
          </cell>
          <cell r="B3629" t="str">
            <v>TABLONDE 2.0 MT(CAN)</v>
          </cell>
          <cell r="C3629" t="str">
            <v>DD</v>
          </cell>
          <cell r="D3629">
            <v>93</v>
          </cell>
        </row>
        <row r="3630">
          <cell r="A3630">
            <v>3630</v>
          </cell>
          <cell r="B3630" t="str">
            <v>CORTACIRC.ATORN.BIP.  30A</v>
          </cell>
          <cell r="C3630" t="str">
            <v>UN</v>
          </cell>
          <cell r="D3630">
            <v>17898</v>
          </cell>
        </row>
        <row r="3631">
          <cell r="A3631">
            <v>3631</v>
          </cell>
          <cell r="B3631" t="str">
            <v>ABRASAD DALMINE TUBO 42MM</v>
          </cell>
          <cell r="C3631" t="str">
            <v>DD</v>
          </cell>
          <cell r="D3631">
            <v>65</v>
          </cell>
        </row>
        <row r="3632">
          <cell r="A3632">
            <v>3632</v>
          </cell>
          <cell r="B3632" t="str">
            <v>CORTACIRC.ATORN.BIP.  50A</v>
          </cell>
          <cell r="C3632" t="str">
            <v>UN</v>
          </cell>
          <cell r="D3632">
            <v>24812</v>
          </cell>
        </row>
        <row r="3633">
          <cell r="A3633">
            <v>3633</v>
          </cell>
          <cell r="B3633" t="str">
            <v>TUB DALMINE ML,DIA.42-48M</v>
          </cell>
          <cell r="C3633" t="str">
            <v>DD</v>
          </cell>
          <cell r="D3633">
            <v>17</v>
          </cell>
        </row>
        <row r="3634">
          <cell r="A3634">
            <v>3634</v>
          </cell>
          <cell r="B3634" t="str">
            <v>CORTACIRC.ENCHU.BIP.  701</v>
          </cell>
          <cell r="C3634" t="str">
            <v>UN</v>
          </cell>
          <cell r="D3634">
            <v>35298</v>
          </cell>
        </row>
        <row r="3635">
          <cell r="A3635">
            <v>3635</v>
          </cell>
          <cell r="B3635" t="str">
            <v>MARCO ANDAMIO 1.2*1.2</v>
          </cell>
          <cell r="C3635" t="str">
            <v>DD</v>
          </cell>
          <cell r="D3635">
            <v>150</v>
          </cell>
        </row>
        <row r="3636">
          <cell r="A3636">
            <v>3636</v>
          </cell>
          <cell r="B3636" t="str">
            <v>SISMOGRAFIL-ROLLO   9.0mm</v>
          </cell>
          <cell r="C3636" t="str">
            <v>TN</v>
          </cell>
          <cell r="D3636">
            <v>538878</v>
          </cell>
        </row>
        <row r="3637">
          <cell r="A3637">
            <v>3637</v>
          </cell>
          <cell r="B3637" t="str">
            <v>CODO SEGURID ANDAM.TUB</v>
          </cell>
          <cell r="C3637" t="str">
            <v>DD</v>
          </cell>
          <cell r="D3637">
            <v>12</v>
          </cell>
        </row>
        <row r="3638">
          <cell r="A3638">
            <v>3638</v>
          </cell>
          <cell r="B3638" t="str">
            <v>TORRE MALACATE PLUMA(MMT)</v>
          </cell>
          <cell r="C3638" t="str">
            <v>DD</v>
          </cell>
          <cell r="D3638">
            <v>522</v>
          </cell>
        </row>
        <row r="3639">
          <cell r="A3639">
            <v>3639</v>
          </cell>
          <cell r="B3639" t="str">
            <v>CORTACIRC.ATORN.TRIP. 30A</v>
          </cell>
          <cell r="C3639" t="str">
            <v>UN</v>
          </cell>
          <cell r="D3639">
            <v>41748</v>
          </cell>
        </row>
        <row r="3640">
          <cell r="A3640">
            <v>3640</v>
          </cell>
          <cell r="B3640" t="str">
            <v>TORRE MALACATE PLUMA(MT)</v>
          </cell>
          <cell r="C3640" t="str">
            <v>DD</v>
          </cell>
          <cell r="D3640">
            <v>522</v>
          </cell>
        </row>
        <row r="3641">
          <cell r="A3641">
            <v>3641</v>
          </cell>
          <cell r="B3641" t="str">
            <v>ADMINISTRADOR</v>
          </cell>
          <cell r="C3641" t="str">
            <v>MS</v>
          </cell>
          <cell r="D3641">
            <v>596260</v>
          </cell>
        </row>
        <row r="3642">
          <cell r="A3642">
            <v>3642</v>
          </cell>
          <cell r="B3642" t="str">
            <v>CONCRETAD TOLVA 11P3(2BT)</v>
          </cell>
          <cell r="C3642" t="str">
            <v>DD</v>
          </cell>
          <cell r="D3642">
            <v>23200</v>
          </cell>
        </row>
        <row r="3643">
          <cell r="A3643">
            <v>3643</v>
          </cell>
          <cell r="B3643" t="str">
            <v>CORTACIRC.ATORN.TRIP. 70A</v>
          </cell>
          <cell r="C3643" t="str">
            <v>UN</v>
          </cell>
          <cell r="D3643">
            <v>52177</v>
          </cell>
        </row>
        <row r="3644">
          <cell r="A3644">
            <v>3644</v>
          </cell>
          <cell r="B3644" t="str">
            <v>PAGADOR</v>
          </cell>
          <cell r="C3644" t="str">
            <v>MS</v>
          </cell>
          <cell r="D3644">
            <v>525270</v>
          </cell>
        </row>
        <row r="3645">
          <cell r="A3645">
            <v>3645</v>
          </cell>
          <cell r="B3645" t="str">
            <v>CORTACIRC.ATORN.TRIP.100A</v>
          </cell>
          <cell r="C3645" t="str">
            <v>UN</v>
          </cell>
          <cell r="D3645">
            <v>52177</v>
          </cell>
        </row>
        <row r="3646">
          <cell r="A3646">
            <v>3646</v>
          </cell>
          <cell r="B3646" t="str">
            <v>BUGUI(COCHES DE UNA LLANT</v>
          </cell>
          <cell r="C3646" t="str">
            <v>DD</v>
          </cell>
          <cell r="D3646">
            <v>522</v>
          </cell>
        </row>
        <row r="3647">
          <cell r="A3647">
            <v>3647</v>
          </cell>
          <cell r="B3647" t="str">
            <v>VIBRADOR PARA CONCRETO</v>
          </cell>
          <cell r="C3647" t="str">
            <v>DD</v>
          </cell>
          <cell r="D3647">
            <v>11600</v>
          </cell>
        </row>
        <row r="3648">
          <cell r="A3648">
            <v>3648</v>
          </cell>
          <cell r="B3648" t="str">
            <v>CORTACIRC.INDUST.GHC  30A</v>
          </cell>
          <cell r="C3648" t="str">
            <v>UN</v>
          </cell>
          <cell r="D3648">
            <v>144866</v>
          </cell>
        </row>
        <row r="3649">
          <cell r="A3649">
            <v>3649</v>
          </cell>
          <cell r="B3649" t="str">
            <v>BALDE PARA GRUA</v>
          </cell>
          <cell r="C3649" t="str">
            <v>DD</v>
          </cell>
          <cell r="D3649">
            <v>1740</v>
          </cell>
        </row>
        <row r="3650">
          <cell r="A3650">
            <v>3650</v>
          </cell>
          <cell r="B3650" t="str">
            <v>CORTACIRC.INDUST.GHC  50A</v>
          </cell>
          <cell r="C3650" t="str">
            <v>UN</v>
          </cell>
          <cell r="D3650">
            <v>144866</v>
          </cell>
        </row>
        <row r="3651">
          <cell r="A3651">
            <v>3651</v>
          </cell>
          <cell r="B3651" t="str">
            <v>CADENA GANCHO PARA HIERRO</v>
          </cell>
          <cell r="C3651" t="str">
            <v>DD</v>
          </cell>
          <cell r="D3651">
            <v>1044</v>
          </cell>
        </row>
        <row r="3652">
          <cell r="A3652">
            <v>3652</v>
          </cell>
          <cell r="B3652" t="str">
            <v>CORTACIRC.INDUST.GHC  70A</v>
          </cell>
          <cell r="C3652" t="str">
            <v>UN</v>
          </cell>
          <cell r="D3652">
            <v>166204</v>
          </cell>
        </row>
        <row r="3653">
          <cell r="A3653">
            <v>3653</v>
          </cell>
          <cell r="B3653" t="str">
            <v>RESINA ROJA</v>
          </cell>
          <cell r="C3653" t="str">
            <v>KG</v>
          </cell>
          <cell r="D3653">
            <v>8500</v>
          </cell>
        </row>
        <row r="3654">
          <cell r="A3654">
            <v>3654</v>
          </cell>
          <cell r="B3654" t="str">
            <v>ASFALTO TIPO 190       01</v>
          </cell>
          <cell r="C3654" t="str">
            <v>KG</v>
          </cell>
          <cell r="D3654">
            <v>248</v>
          </cell>
        </row>
        <row r="3655">
          <cell r="A3655">
            <v>3655</v>
          </cell>
          <cell r="B3655" t="str">
            <v>ASFALTO TIPO 70-90</v>
          </cell>
          <cell r="C3655" t="str">
            <v>KG</v>
          </cell>
          <cell r="D3655">
            <v>181</v>
          </cell>
        </row>
        <row r="3656">
          <cell r="A3656">
            <v>3656</v>
          </cell>
          <cell r="B3656" t="str">
            <v>CORTACIRC.IND.BIP.FD  30A</v>
          </cell>
          <cell r="C3656" t="str">
            <v>UN</v>
          </cell>
          <cell r="D3656">
            <v>174556</v>
          </cell>
        </row>
        <row r="3657">
          <cell r="A3657">
            <v>3657</v>
          </cell>
          <cell r="B3657" t="str">
            <v>RESINA VERDE</v>
          </cell>
          <cell r="C3657" t="str">
            <v>KG</v>
          </cell>
          <cell r="D3657">
            <v>8340</v>
          </cell>
        </row>
        <row r="3658">
          <cell r="A3658">
            <v>3658</v>
          </cell>
          <cell r="B3658" t="str">
            <v>RESINA BLANCA</v>
          </cell>
          <cell r="C3658" t="str">
            <v>KG</v>
          </cell>
          <cell r="D3658">
            <v>6780</v>
          </cell>
        </row>
        <row r="3659">
          <cell r="A3659">
            <v>3659</v>
          </cell>
          <cell r="B3659" t="str">
            <v>CARRO TANQUE DE AGUA</v>
          </cell>
          <cell r="C3659" t="str">
            <v>VJ</v>
          </cell>
          <cell r="D3659">
            <v>50000</v>
          </cell>
        </row>
        <row r="3660">
          <cell r="A3660">
            <v>3660</v>
          </cell>
          <cell r="B3660" t="str">
            <v>CILINDRO COMPACTADOR 3 TN</v>
          </cell>
          <cell r="C3660" t="str">
            <v>HR</v>
          </cell>
          <cell r="D3660">
            <v>6750</v>
          </cell>
        </row>
        <row r="3661">
          <cell r="A3661">
            <v>3661</v>
          </cell>
          <cell r="B3661" t="str">
            <v>ANGULO   4/4x80   19X3 mm</v>
          </cell>
          <cell r="C3661" t="str">
            <v>TN</v>
          </cell>
          <cell r="D3661">
            <v>625832</v>
          </cell>
        </row>
        <row r="3662">
          <cell r="A3662">
            <v>3662</v>
          </cell>
          <cell r="B3662" t="str">
            <v>JUNTA DE DILATACION</v>
          </cell>
          <cell r="C3662" t="str">
            <v>ML</v>
          </cell>
          <cell r="D3662">
            <v>1800</v>
          </cell>
        </row>
        <row r="3663">
          <cell r="A3663">
            <v>3663</v>
          </cell>
          <cell r="B3663" t="str">
            <v>CORTACIRC.IND.BIP.FD 150A</v>
          </cell>
          <cell r="C3663" t="str">
            <v>UN</v>
          </cell>
          <cell r="D3663">
            <v>195309</v>
          </cell>
        </row>
        <row r="3664">
          <cell r="A3664">
            <v>3664</v>
          </cell>
          <cell r="B3664" t="str">
            <v>REJILLA ALUM.   3x2 SOSCO</v>
          </cell>
          <cell r="C3664" t="str">
            <v>UN</v>
          </cell>
          <cell r="D3664">
            <v>3616</v>
          </cell>
        </row>
        <row r="3665">
          <cell r="A3665">
            <v>3665</v>
          </cell>
          <cell r="B3665" t="str">
            <v>REJILLA PLAST.  5x3 SOSCO</v>
          </cell>
          <cell r="C3665" t="str">
            <v>UN</v>
          </cell>
          <cell r="D3665">
            <v>5500</v>
          </cell>
        </row>
        <row r="3666">
          <cell r="A3666">
            <v>3666</v>
          </cell>
          <cell r="B3666" t="str">
            <v>CORTACIRC.IND.TRIP.FD 30A</v>
          </cell>
          <cell r="C3666" t="str">
            <v>UN</v>
          </cell>
          <cell r="D3666">
            <v>225654</v>
          </cell>
        </row>
        <row r="3667">
          <cell r="A3667">
            <v>3667</v>
          </cell>
          <cell r="B3667" t="str">
            <v>ACUEDUCTO RESIDENCIAL E02</v>
          </cell>
          <cell r="C3667" t="str">
            <v>UN</v>
          </cell>
          <cell r="D3667">
            <v>68000</v>
          </cell>
        </row>
        <row r="3668">
          <cell r="A3668">
            <v>3668</v>
          </cell>
          <cell r="B3668" t="str">
            <v>CORTACIRC.IND.TRIP.FD 50A</v>
          </cell>
          <cell r="C3668" t="str">
            <v>UN</v>
          </cell>
          <cell r="D3668">
            <v>225654</v>
          </cell>
        </row>
        <row r="3669">
          <cell r="A3669">
            <v>3669</v>
          </cell>
          <cell r="B3669" t="str">
            <v>CANASTA PARA GRUA</v>
          </cell>
          <cell r="C3669" t="str">
            <v>DD</v>
          </cell>
          <cell r="D3669">
            <v>1740</v>
          </cell>
        </row>
        <row r="3670">
          <cell r="A3670">
            <v>3670</v>
          </cell>
          <cell r="B3670" t="str">
            <v>CORTACIRC.IND.TRIP.FD 70A</v>
          </cell>
          <cell r="C3670" t="str">
            <v>UN</v>
          </cell>
          <cell r="D3670">
            <v>237916</v>
          </cell>
        </row>
        <row r="3671">
          <cell r="A3671">
            <v>3671</v>
          </cell>
          <cell r="B3671" t="str">
            <v>CORTACIRC.IND.TRIP.FD100A</v>
          </cell>
          <cell r="C3671" t="str">
            <v>UN</v>
          </cell>
          <cell r="D3671">
            <v>237916</v>
          </cell>
        </row>
        <row r="3672">
          <cell r="A3672">
            <v>3672</v>
          </cell>
          <cell r="B3672" t="str">
            <v>REJILLA PLANA CORR. 3"</v>
          </cell>
          <cell r="C3672" t="str">
            <v>UN</v>
          </cell>
          <cell r="D3672">
            <v>2490</v>
          </cell>
        </row>
        <row r="3673">
          <cell r="A3673">
            <v>3673</v>
          </cell>
          <cell r="B3673" t="str">
            <v>CORTACIRC.IND.TRIP.FD150A</v>
          </cell>
          <cell r="C3673" t="str">
            <v>UN</v>
          </cell>
          <cell r="D3673">
            <v>358347</v>
          </cell>
        </row>
        <row r="3674">
          <cell r="A3674">
            <v>3674</v>
          </cell>
          <cell r="B3674" t="str">
            <v>ANGULO     25x3   1x1/8mm</v>
          </cell>
          <cell r="C3674" t="str">
            <v>TN</v>
          </cell>
          <cell r="D3674">
            <v>632713</v>
          </cell>
        </row>
        <row r="3675">
          <cell r="A3675">
            <v>3675</v>
          </cell>
          <cell r="B3675" t="str">
            <v>CORTACIRC.IND.</v>
          </cell>
          <cell r="C3675" t="str">
            <v>UN</v>
          </cell>
          <cell r="D3675">
            <v>454790</v>
          </cell>
        </row>
        <row r="3676">
          <cell r="A3676">
            <v>3676</v>
          </cell>
          <cell r="B3676" t="str">
            <v>REJILLA LAVADERO 1 1/2"</v>
          </cell>
          <cell r="C3676" t="str">
            <v>UN</v>
          </cell>
          <cell r="D3676">
            <v>1525</v>
          </cell>
        </row>
        <row r="3677">
          <cell r="A3677">
            <v>3677</v>
          </cell>
          <cell r="B3677" t="str">
            <v>REJILLA VENTILACION</v>
          </cell>
          <cell r="C3677" t="str">
            <v>UN</v>
          </cell>
          <cell r="D3677">
            <v>5200</v>
          </cell>
        </row>
        <row r="3678">
          <cell r="A3678">
            <v>3678</v>
          </cell>
          <cell r="B3678" t="str">
            <v>CORTACIRC.IND.         01</v>
          </cell>
          <cell r="C3678" t="str">
            <v>UN</v>
          </cell>
          <cell r="D3678">
            <v>454790</v>
          </cell>
        </row>
        <row r="3679">
          <cell r="A3679">
            <v>3679</v>
          </cell>
          <cell r="B3679" t="str">
            <v>CORTACIRC.IND.         02</v>
          </cell>
          <cell r="C3679" t="str">
            <v>UN</v>
          </cell>
          <cell r="D3679">
            <v>822452</v>
          </cell>
        </row>
        <row r="3680">
          <cell r="A3680">
            <v>3680</v>
          </cell>
          <cell r="B3680" t="str">
            <v>RETROEXCAVADORA      5-01</v>
          </cell>
          <cell r="C3680" t="str">
            <v>DD</v>
          </cell>
          <cell r="D3680">
            <v>250000</v>
          </cell>
        </row>
        <row r="3681">
          <cell r="A3681">
            <v>3681</v>
          </cell>
          <cell r="B3681" t="str">
            <v>CORTACIRC.IND.         03</v>
          </cell>
          <cell r="C3681" t="str">
            <v>UN</v>
          </cell>
          <cell r="D3681">
            <v>822452</v>
          </cell>
        </row>
        <row r="3682">
          <cell r="A3682">
            <v>3682</v>
          </cell>
          <cell r="B3682" t="str">
            <v>CORTACIRC.IND.         04</v>
          </cell>
          <cell r="C3682" t="str">
            <v>UN</v>
          </cell>
          <cell r="D3682">
            <v>1959855</v>
          </cell>
        </row>
        <row r="3683">
          <cell r="A3683">
            <v>3683</v>
          </cell>
          <cell r="B3683" t="str">
            <v>CORTACIRC.IND.RD800-1600A</v>
          </cell>
          <cell r="C3683" t="str">
            <v>UN</v>
          </cell>
          <cell r="D3683">
            <v>6476663</v>
          </cell>
        </row>
        <row r="3684">
          <cell r="A3684">
            <v>3684</v>
          </cell>
          <cell r="B3684" t="str">
            <v>ANGULO     50x3   2x1/8mm</v>
          </cell>
          <cell r="C3684" t="str">
            <v>TN</v>
          </cell>
          <cell r="D3684">
            <v>705898</v>
          </cell>
        </row>
        <row r="3685">
          <cell r="A3685">
            <v>3685</v>
          </cell>
          <cell r="B3685" t="str">
            <v>CORTACIRC.IND.  400-800 A</v>
          </cell>
          <cell r="C3685" t="str">
            <v>UN</v>
          </cell>
          <cell r="D3685">
            <v>3037518</v>
          </cell>
        </row>
        <row r="3686">
          <cell r="A3686">
            <v>3686</v>
          </cell>
          <cell r="B3686" t="str">
            <v>CORTACIRC.IND.  600-1200A</v>
          </cell>
          <cell r="C3686" t="str">
            <v>UN</v>
          </cell>
          <cell r="D3686">
            <v>5116830</v>
          </cell>
        </row>
        <row r="3687">
          <cell r="A3687">
            <v>3687</v>
          </cell>
          <cell r="B3687" t="str">
            <v>ANGULO   25x4.5  1x3/16mm</v>
          </cell>
          <cell r="C3687" t="str">
            <v>TN</v>
          </cell>
          <cell r="D3687">
            <v>700863</v>
          </cell>
        </row>
        <row r="3688">
          <cell r="A3688">
            <v>3688</v>
          </cell>
          <cell r="B3688" t="str">
            <v>CORTACIRC.IND. 1600-3000A</v>
          </cell>
          <cell r="C3688" t="str">
            <v>UN</v>
          </cell>
          <cell r="D3688">
            <v>20082550</v>
          </cell>
        </row>
        <row r="3689">
          <cell r="A3689">
            <v>3689</v>
          </cell>
          <cell r="B3689" t="str">
            <v>CONTACTO AUXILIAR P/ FD</v>
          </cell>
          <cell r="C3689" t="str">
            <v>UN</v>
          </cell>
          <cell r="D3689">
            <v>150046</v>
          </cell>
        </row>
        <row r="3690">
          <cell r="A3690">
            <v>3690</v>
          </cell>
          <cell r="B3690" t="str">
            <v>ANTENA PARABOLICA 4 CAN</v>
          </cell>
          <cell r="C3690" t="str">
            <v>UN</v>
          </cell>
          <cell r="D3690">
            <v>5750000</v>
          </cell>
        </row>
        <row r="3691">
          <cell r="A3691">
            <v>3691</v>
          </cell>
          <cell r="B3691" t="str">
            <v>ANTENA PARABOLICA 4 CAN01</v>
          </cell>
          <cell r="C3691" t="str">
            <v>UN</v>
          </cell>
          <cell r="D3691">
            <v>8500000</v>
          </cell>
        </row>
        <row r="3692">
          <cell r="A3692">
            <v>3692</v>
          </cell>
          <cell r="B3692" t="str">
            <v>VALLAS DE OBRA TELA ALGOD</v>
          </cell>
          <cell r="C3692" t="str">
            <v>ML</v>
          </cell>
          <cell r="D3692">
            <v>32000</v>
          </cell>
        </row>
        <row r="3693">
          <cell r="A3693">
            <v>3693</v>
          </cell>
          <cell r="B3693" t="str">
            <v>CONTACTOR AUXILIAR P/ RD</v>
          </cell>
          <cell r="C3693" t="str">
            <v>UN</v>
          </cell>
          <cell r="D3693">
            <v>298294</v>
          </cell>
        </row>
        <row r="3694">
          <cell r="A3694">
            <v>3694</v>
          </cell>
          <cell r="B3694" t="str">
            <v>PROVISIONAL DE AGUA</v>
          </cell>
          <cell r="C3694" t="str">
            <v>MS</v>
          </cell>
          <cell r="D3694">
            <v>50000</v>
          </cell>
        </row>
        <row r="3695">
          <cell r="A3695">
            <v>3695</v>
          </cell>
          <cell r="B3695" t="str">
            <v>REGLAMENTO PROP. HORIZONT</v>
          </cell>
          <cell r="C3695" t="str">
            <v>UN</v>
          </cell>
          <cell r="D3695">
            <v>60047</v>
          </cell>
        </row>
        <row r="3696">
          <cell r="A3696">
            <v>3696</v>
          </cell>
          <cell r="B3696" t="str">
            <v>GRIS PERLA ASERRADO</v>
          </cell>
          <cell r="C3696" t="str">
            <v>M2</v>
          </cell>
          <cell r="D3696">
            <v>60088</v>
          </cell>
        </row>
        <row r="3697">
          <cell r="A3697">
            <v>3697</v>
          </cell>
          <cell r="B3697" t="str">
            <v>ACUEDUCTO RESIDENCIAL E-3</v>
          </cell>
          <cell r="C3697" t="str">
            <v>UN</v>
          </cell>
          <cell r="D3697">
            <v>121413</v>
          </cell>
        </row>
        <row r="3698">
          <cell r="A3698">
            <v>3698</v>
          </cell>
          <cell r="B3698" t="str">
            <v>ANGULO   50x6       2x1/4</v>
          </cell>
          <cell r="C3698" t="str">
            <v>TN</v>
          </cell>
          <cell r="D3698">
            <v>683316</v>
          </cell>
        </row>
        <row r="3699">
          <cell r="A3699">
            <v>3699</v>
          </cell>
          <cell r="B3699" t="str">
            <v>ACUEDUCTO RESIDENCIAL E03</v>
          </cell>
          <cell r="C3699" t="str">
            <v>UN</v>
          </cell>
          <cell r="D3699">
            <v>221867</v>
          </cell>
        </row>
        <row r="3700">
          <cell r="A3700">
            <v>3700</v>
          </cell>
          <cell r="B3700" t="str">
            <v>VALLAS METALICAS</v>
          </cell>
          <cell r="C3700" t="str">
            <v>ML</v>
          </cell>
          <cell r="D3700">
            <v>75000</v>
          </cell>
        </row>
        <row r="3701">
          <cell r="A3701">
            <v>3701</v>
          </cell>
          <cell r="B3701" t="str">
            <v>ANGULO   75x6       3x1/4</v>
          </cell>
          <cell r="C3701" t="str">
            <v>TN</v>
          </cell>
          <cell r="D3701">
            <v>720519</v>
          </cell>
        </row>
        <row r="3702">
          <cell r="A3702">
            <v>3702</v>
          </cell>
          <cell r="B3702" t="str">
            <v>ACUEDUCTO RESIDENCIAL E04</v>
          </cell>
          <cell r="C3702" t="str">
            <v>UN</v>
          </cell>
          <cell r="D3702">
            <v>354985</v>
          </cell>
        </row>
        <row r="3703">
          <cell r="A3703">
            <v>3703</v>
          </cell>
          <cell r="B3703" t="str">
            <v>CLOSET MADERA  TRIPLEX</v>
          </cell>
          <cell r="C3703" t="str">
            <v>M2</v>
          </cell>
          <cell r="D3703">
            <v>128000</v>
          </cell>
        </row>
        <row r="3704">
          <cell r="A3704">
            <v>3704</v>
          </cell>
          <cell r="B3704" t="str">
            <v>GEOMEMMBRANA POLY-FLEX 60</v>
          </cell>
          <cell r="C3704" t="str">
            <v>M2</v>
          </cell>
          <cell r="D3704">
            <v>7200</v>
          </cell>
        </row>
        <row r="3705">
          <cell r="A3705">
            <v>3705</v>
          </cell>
          <cell r="B3705" t="str">
            <v>ANGULO   75x9       3x3/8</v>
          </cell>
          <cell r="C3705" t="str">
            <v>TN</v>
          </cell>
          <cell r="D3705">
            <v>703612</v>
          </cell>
        </row>
        <row r="3706">
          <cell r="A3706">
            <v>3706</v>
          </cell>
          <cell r="B3706" t="str">
            <v>ANGULO  100x12      4x1/2</v>
          </cell>
          <cell r="C3706" t="str">
            <v>TN</v>
          </cell>
          <cell r="D3706">
            <v>683119</v>
          </cell>
        </row>
        <row r="3707">
          <cell r="A3707">
            <v>3707</v>
          </cell>
          <cell r="B3707" t="str">
            <v>VIBROCOMPACTADOR  autopropulsado</v>
          </cell>
          <cell r="C3707" t="str">
            <v>HH</v>
          </cell>
          <cell r="D3707">
            <v>55000</v>
          </cell>
        </row>
        <row r="3708">
          <cell r="A3708">
            <v>3708</v>
          </cell>
          <cell r="B3708" t="str">
            <v>CAUTIN ELECTRICO      30W</v>
          </cell>
          <cell r="C3708" t="str">
            <v>UN</v>
          </cell>
          <cell r="D3708">
            <v>21692</v>
          </cell>
        </row>
        <row r="3709">
          <cell r="A3709">
            <v>3709</v>
          </cell>
          <cell r="B3709" t="str">
            <v>LIMA TRIANGULAR  6" 150mm</v>
          </cell>
          <cell r="C3709" t="str">
            <v>UN</v>
          </cell>
          <cell r="D3709">
            <v>2088</v>
          </cell>
        </row>
        <row r="3710">
          <cell r="A3710">
            <v>3710</v>
          </cell>
          <cell r="B3710" t="str">
            <v>ACUEDUCTO RESIDENCIAL E05</v>
          </cell>
          <cell r="C3710" t="str">
            <v>UN</v>
          </cell>
          <cell r="D3710">
            <v>532479</v>
          </cell>
        </row>
        <row r="3711">
          <cell r="A3711">
            <v>3711</v>
          </cell>
          <cell r="B3711" t="str">
            <v>L/MANOS OVAL</v>
          </cell>
          <cell r="C3711" t="str">
            <v>UN</v>
          </cell>
          <cell r="D3711">
            <v>38749</v>
          </cell>
        </row>
        <row r="3712">
          <cell r="A3712">
            <v>3712</v>
          </cell>
          <cell r="B3712" t="str">
            <v>VENTANA ALUMINIO   100x50</v>
          </cell>
          <cell r="C3712" t="str">
            <v>UN</v>
          </cell>
          <cell r="D3712">
            <v>49938</v>
          </cell>
        </row>
        <row r="3713">
          <cell r="A3713">
            <v>3713</v>
          </cell>
          <cell r="B3713" t="str">
            <v>GRIS PERLA CUADREADO</v>
          </cell>
          <cell r="C3713" t="str">
            <v>M2</v>
          </cell>
          <cell r="D3713">
            <v>82824</v>
          </cell>
        </row>
        <row r="3714">
          <cell r="A3714">
            <v>3714</v>
          </cell>
          <cell r="B3714" t="str">
            <v>GRIS CLARO 153X305x10</v>
          </cell>
          <cell r="C3714" t="str">
            <v>M2</v>
          </cell>
          <cell r="D3714">
            <v>49648</v>
          </cell>
        </row>
        <row r="3715">
          <cell r="A3715">
            <v>3715</v>
          </cell>
          <cell r="B3715" t="str">
            <v>PISO PARQUET GUAYACAN</v>
          </cell>
          <cell r="C3715" t="str">
            <v>M2</v>
          </cell>
          <cell r="D3715">
            <v>55000</v>
          </cell>
        </row>
        <row r="3716">
          <cell r="A3716">
            <v>3716</v>
          </cell>
          <cell r="B3716" t="str">
            <v>PISO PARQUET GRANADA TEKA</v>
          </cell>
          <cell r="C3716" t="str">
            <v>M2</v>
          </cell>
          <cell r="D3716">
            <v>55000</v>
          </cell>
        </row>
        <row r="3717">
          <cell r="A3717">
            <v>3717</v>
          </cell>
          <cell r="B3717" t="str">
            <v>PISO PARQUET ZAPAN GUAYMA</v>
          </cell>
          <cell r="C3717" t="str">
            <v>M2</v>
          </cell>
          <cell r="D3717">
            <v>40000</v>
          </cell>
        </row>
        <row r="3718">
          <cell r="A3718">
            <v>3718</v>
          </cell>
          <cell r="B3718" t="str">
            <v>INT.NO AUTOM.TRIP.10-100A</v>
          </cell>
          <cell r="C3718" t="str">
            <v>UN</v>
          </cell>
          <cell r="D3718">
            <v>15184</v>
          </cell>
        </row>
        <row r="3719">
          <cell r="A3719">
            <v>3719</v>
          </cell>
          <cell r="B3719" t="str">
            <v>PISO LISTON GUAYACAN</v>
          </cell>
          <cell r="C3719" t="str">
            <v>M2</v>
          </cell>
          <cell r="D3719">
            <v>65000</v>
          </cell>
        </row>
        <row r="3720">
          <cell r="A3720">
            <v>3720</v>
          </cell>
          <cell r="B3720" t="str">
            <v>CORTACIRC.NO AUT.BIP.100A</v>
          </cell>
          <cell r="C3720" t="str">
            <v>UN</v>
          </cell>
          <cell r="D3720">
            <v>35299</v>
          </cell>
        </row>
        <row r="3721">
          <cell r="A3721">
            <v>3721</v>
          </cell>
          <cell r="B3721" t="str">
            <v>CORTACIRC.NO AUT.TRI.100A</v>
          </cell>
          <cell r="C3721" t="str">
            <v>UN</v>
          </cell>
          <cell r="D3721">
            <v>52177</v>
          </cell>
        </row>
        <row r="3722">
          <cell r="A3722">
            <v>3722</v>
          </cell>
          <cell r="B3722" t="str">
            <v>SWITCH SEGURIDAD BIP. 30A</v>
          </cell>
          <cell r="C3722" t="str">
            <v>UN</v>
          </cell>
          <cell r="D3722">
            <v>38790</v>
          </cell>
        </row>
        <row r="3723">
          <cell r="A3723">
            <v>3723</v>
          </cell>
          <cell r="B3723" t="str">
            <v>SWITCH SEGURIDAD BIP. 60A</v>
          </cell>
          <cell r="C3723" t="str">
            <v>UN</v>
          </cell>
          <cell r="D3723">
            <v>63777</v>
          </cell>
        </row>
        <row r="3724">
          <cell r="A3724">
            <v>3724</v>
          </cell>
          <cell r="B3724" t="str">
            <v>SWITCH SEGURIDAD BIP.100A</v>
          </cell>
          <cell r="C3724" t="str">
            <v>UN</v>
          </cell>
          <cell r="D3724">
            <v>84216</v>
          </cell>
        </row>
        <row r="3725">
          <cell r="A3725">
            <v>3725</v>
          </cell>
          <cell r="B3725" t="str">
            <v>SWITCH SEGURIDAD TRI. 30A</v>
          </cell>
          <cell r="C3725" t="str">
            <v>UN</v>
          </cell>
          <cell r="D3725">
            <v>46365</v>
          </cell>
        </row>
        <row r="3726">
          <cell r="A3726">
            <v>3726</v>
          </cell>
          <cell r="B3726" t="str">
            <v>SWITCH SEGURIDAD TRI. 60A</v>
          </cell>
          <cell r="C3726" t="str">
            <v>UN</v>
          </cell>
          <cell r="D3726">
            <v>77951</v>
          </cell>
        </row>
        <row r="3727">
          <cell r="A3727">
            <v>3727</v>
          </cell>
          <cell r="B3727" t="str">
            <v>SWITCH SEGURIDAD TRI.100A</v>
          </cell>
          <cell r="C3727" t="str">
            <v>UN</v>
          </cell>
          <cell r="D3727">
            <v>102405</v>
          </cell>
        </row>
        <row r="3728">
          <cell r="A3728">
            <v>3728</v>
          </cell>
          <cell r="B3728" t="str">
            <v>HERRAJE UNIPOLAR      60A</v>
          </cell>
          <cell r="C3728" t="str">
            <v>UN</v>
          </cell>
          <cell r="D3728">
            <v>13444</v>
          </cell>
        </row>
        <row r="3729">
          <cell r="A3729">
            <v>3729</v>
          </cell>
          <cell r="B3729" t="str">
            <v>HERRAJE UNIPOLAR     100A</v>
          </cell>
          <cell r="C3729" t="str">
            <v>UN</v>
          </cell>
          <cell r="D3729">
            <v>16101</v>
          </cell>
        </row>
        <row r="3730">
          <cell r="A3730">
            <v>3730</v>
          </cell>
          <cell r="B3730" t="str">
            <v>HERRAJE TRIPOLAR      30A</v>
          </cell>
          <cell r="C3730" t="str">
            <v>UN</v>
          </cell>
          <cell r="D3730">
            <v>24615</v>
          </cell>
        </row>
        <row r="3731">
          <cell r="A3731">
            <v>3731</v>
          </cell>
          <cell r="B3731" t="str">
            <v>FUSIBLE  30A/250V.</v>
          </cell>
          <cell r="C3731" t="str">
            <v>UN</v>
          </cell>
          <cell r="D3731">
            <v>1694</v>
          </cell>
        </row>
        <row r="3732">
          <cell r="A3732">
            <v>3732</v>
          </cell>
          <cell r="B3732" t="str">
            <v>FUSIBLE  60A/250V.</v>
          </cell>
          <cell r="C3732" t="str">
            <v>UN</v>
          </cell>
          <cell r="D3732">
            <v>4605</v>
          </cell>
        </row>
        <row r="3733">
          <cell r="A3733">
            <v>3733</v>
          </cell>
          <cell r="B3733" t="str">
            <v>FUSIBLE 100A/250V.</v>
          </cell>
          <cell r="C3733" t="str">
            <v>UN</v>
          </cell>
          <cell r="D3733">
            <v>13015</v>
          </cell>
        </row>
        <row r="3734">
          <cell r="A3734">
            <v>3734</v>
          </cell>
          <cell r="B3734" t="str">
            <v>LAMINILLA 30A/250V.</v>
          </cell>
          <cell r="C3734" t="str">
            <v>UN</v>
          </cell>
          <cell r="D3734">
            <v>58</v>
          </cell>
        </row>
        <row r="3735">
          <cell r="A3735">
            <v>3735</v>
          </cell>
          <cell r="B3735" t="str">
            <v>LAMINILLA 60A/250V.</v>
          </cell>
          <cell r="C3735" t="str">
            <v>UN</v>
          </cell>
          <cell r="D3735">
            <v>220</v>
          </cell>
        </row>
        <row r="3736">
          <cell r="A3736">
            <v>3736</v>
          </cell>
          <cell r="B3736" t="str">
            <v>PORC.MARMOL CARRARA-BASE</v>
          </cell>
          <cell r="C3736" t="str">
            <v>M2</v>
          </cell>
          <cell r="D3736">
            <v>12690</v>
          </cell>
        </row>
        <row r="3737">
          <cell r="A3737">
            <v>3737</v>
          </cell>
          <cell r="B3737" t="str">
            <v>GEOTEXTIL TYPAR      3401</v>
          </cell>
          <cell r="C3737" t="str">
            <v>M2</v>
          </cell>
          <cell r="D3737">
            <v>1044</v>
          </cell>
        </row>
        <row r="3738">
          <cell r="A3738">
            <v>3738</v>
          </cell>
          <cell r="B3738" t="str">
            <v>PISO LISTON TK.GRANADILLO</v>
          </cell>
          <cell r="C3738" t="str">
            <v>M2</v>
          </cell>
          <cell r="D3738">
            <v>55000</v>
          </cell>
        </row>
        <row r="3739">
          <cell r="A3739">
            <v>3739</v>
          </cell>
          <cell r="B3739" t="str">
            <v>TINA DANESA 1.89x1.13x.42</v>
          </cell>
          <cell r="C3739" t="str">
            <v>UN</v>
          </cell>
          <cell r="D3739">
            <v>368262</v>
          </cell>
        </row>
        <row r="3740">
          <cell r="A3740">
            <v>3740</v>
          </cell>
          <cell r="B3740" t="str">
            <v>GUARDERA        0.35x1.40</v>
          </cell>
          <cell r="C3740" t="str">
            <v>DD</v>
          </cell>
          <cell r="D3740">
            <v>95</v>
          </cell>
        </row>
        <row r="3741">
          <cell r="A3741">
            <v>3741</v>
          </cell>
          <cell r="B3741" t="str">
            <v>GEOTEXTIL NO TEJIDO  2500</v>
          </cell>
          <cell r="C3741" t="str">
            <v>M2</v>
          </cell>
          <cell r="D3741">
            <v>1310</v>
          </cell>
        </row>
        <row r="3742">
          <cell r="A3742">
            <v>3742</v>
          </cell>
          <cell r="B3742" t="str">
            <v>GEOTEXTIL NO TEJIDO  5000</v>
          </cell>
          <cell r="C3742" t="str">
            <v>M2</v>
          </cell>
          <cell r="D3742">
            <v>2610</v>
          </cell>
        </row>
        <row r="3743">
          <cell r="A3743">
            <v>3743</v>
          </cell>
          <cell r="B3743" t="str">
            <v>PISO LISTON GUAYMARO ZAPN</v>
          </cell>
          <cell r="C3743" t="str">
            <v>M2</v>
          </cell>
          <cell r="D3743">
            <v>50000</v>
          </cell>
        </row>
        <row r="3744">
          <cell r="A3744">
            <v>3744</v>
          </cell>
          <cell r="B3744" t="str">
            <v>GRIS CLARO 305x305x10</v>
          </cell>
          <cell r="C3744" t="str">
            <v>M2</v>
          </cell>
          <cell r="D3744">
            <v>49648</v>
          </cell>
        </row>
        <row r="3745">
          <cell r="A3745">
            <v>3745</v>
          </cell>
          <cell r="B3745" t="str">
            <v>GUARDAESCOBA GUAYACAN</v>
          </cell>
          <cell r="C3745" t="str">
            <v>ML</v>
          </cell>
          <cell r="D3745">
            <v>8000</v>
          </cell>
        </row>
        <row r="3746">
          <cell r="A3746">
            <v>3746</v>
          </cell>
          <cell r="B3746" t="str">
            <v>TINA DELTA    1.5x1.5x.41</v>
          </cell>
          <cell r="C3746" t="str">
            <v>UN</v>
          </cell>
          <cell r="D3746">
            <v>513269</v>
          </cell>
        </row>
        <row r="3747">
          <cell r="A3747">
            <v>3747</v>
          </cell>
          <cell r="B3747" t="str">
            <v>TINA ESPAÑOLA 1.52x.75x.4</v>
          </cell>
          <cell r="C3747" t="str">
            <v>UN</v>
          </cell>
          <cell r="D3747">
            <v>215795</v>
          </cell>
        </row>
        <row r="3748">
          <cell r="A3748">
            <v>3748</v>
          </cell>
          <cell r="B3748" t="str">
            <v>GRIS CLARO ZOCALO</v>
          </cell>
          <cell r="C3748" t="str">
            <v>ML</v>
          </cell>
          <cell r="D3748">
            <v>3596</v>
          </cell>
        </row>
        <row r="3749">
          <cell r="A3749">
            <v>3749</v>
          </cell>
          <cell r="B3749" t="str">
            <v>PORC.CRISTALINO.PRESTIGIO</v>
          </cell>
          <cell r="C3749" t="str">
            <v>M2</v>
          </cell>
          <cell r="D3749">
            <v>26220</v>
          </cell>
        </row>
        <row r="3750">
          <cell r="A3750">
            <v>3750</v>
          </cell>
          <cell r="B3750" t="str">
            <v>C.RASO LISTON VIROLA</v>
          </cell>
          <cell r="C3750" t="str">
            <v>M2</v>
          </cell>
          <cell r="D3750">
            <v>20000</v>
          </cell>
        </row>
        <row r="3751">
          <cell r="A3751">
            <v>3751</v>
          </cell>
          <cell r="B3751" t="str">
            <v>GRIS CLARO SPACATTO</v>
          </cell>
          <cell r="C3751" t="str">
            <v>M2</v>
          </cell>
          <cell r="D3751">
            <v>33524</v>
          </cell>
        </row>
        <row r="3752">
          <cell r="A3752">
            <v>3752</v>
          </cell>
          <cell r="B3752" t="str">
            <v>PORC.ATLANTIS-BASE</v>
          </cell>
          <cell r="C3752" t="str">
            <v>M2</v>
          </cell>
          <cell r="D3752">
            <v>9686</v>
          </cell>
        </row>
        <row r="3753">
          <cell r="A3753">
            <v>3753</v>
          </cell>
          <cell r="B3753" t="str">
            <v>TINA ESPAÑOLA 1.87x.78x.4</v>
          </cell>
          <cell r="C3753" t="str">
            <v>UN</v>
          </cell>
          <cell r="D3753">
            <v>261272</v>
          </cell>
        </row>
        <row r="3754">
          <cell r="A3754">
            <v>3754</v>
          </cell>
          <cell r="B3754" t="str">
            <v>GRIS CLARO 153X305X11</v>
          </cell>
          <cell r="C3754" t="str">
            <v>M2</v>
          </cell>
          <cell r="D3754">
            <v>39556</v>
          </cell>
        </row>
        <row r="3755">
          <cell r="A3755">
            <v>3755</v>
          </cell>
          <cell r="B3755" t="str">
            <v>PORC.ESFUMADO-BASE</v>
          </cell>
          <cell r="C3755" t="str">
            <v>M2</v>
          </cell>
          <cell r="D3755">
            <v>7308</v>
          </cell>
        </row>
        <row r="3756">
          <cell r="A3756">
            <v>3756</v>
          </cell>
          <cell r="B3756" t="str">
            <v>BIDET ESPLENDOR</v>
          </cell>
          <cell r="C3756" t="str">
            <v>UN</v>
          </cell>
          <cell r="D3756">
            <v>130650</v>
          </cell>
        </row>
        <row r="3757">
          <cell r="A3757">
            <v>3757</v>
          </cell>
          <cell r="B3757" t="str">
            <v>GRIS CLARO 305x305x11</v>
          </cell>
          <cell r="C3757" t="str">
            <v>M2</v>
          </cell>
          <cell r="D3757">
            <v>39556</v>
          </cell>
        </row>
        <row r="3758">
          <cell r="A3758">
            <v>3758</v>
          </cell>
          <cell r="B3758" t="str">
            <v>GRIS CLARO 153x305x20</v>
          </cell>
          <cell r="C3758" t="str">
            <v>M2</v>
          </cell>
          <cell r="D3758">
            <v>52548</v>
          </cell>
        </row>
        <row r="3759">
          <cell r="A3759">
            <v>3759</v>
          </cell>
          <cell r="B3759" t="str">
            <v>HELIMALLA PLANA M-106</v>
          </cell>
          <cell r="C3759" t="str">
            <v>TN</v>
          </cell>
          <cell r="D3759">
            <v>896671</v>
          </cell>
        </row>
        <row r="3760">
          <cell r="A3760">
            <v>3760</v>
          </cell>
          <cell r="B3760" t="str">
            <v>GRIS CLARO 153X305x20  01</v>
          </cell>
          <cell r="C3760" t="str">
            <v>M2</v>
          </cell>
          <cell r="D3760">
            <v>61480</v>
          </cell>
        </row>
        <row r="3761">
          <cell r="A3761">
            <v>3761</v>
          </cell>
          <cell r="B3761" t="str">
            <v>GRIS CLARO 305x305x20</v>
          </cell>
          <cell r="C3761" t="str">
            <v>M2</v>
          </cell>
          <cell r="D3761">
            <v>58116</v>
          </cell>
        </row>
        <row r="3762">
          <cell r="A3762">
            <v>3762</v>
          </cell>
          <cell r="B3762" t="str">
            <v>PORC.VENECIA-BASE</v>
          </cell>
          <cell r="C3762" t="str">
            <v>M2</v>
          </cell>
          <cell r="D3762">
            <v>9755</v>
          </cell>
        </row>
        <row r="3763">
          <cell r="A3763">
            <v>3763</v>
          </cell>
          <cell r="B3763" t="str">
            <v>SANITARIO BLANCO MANCESA</v>
          </cell>
          <cell r="C3763" t="str">
            <v>UN</v>
          </cell>
          <cell r="D3763">
            <v>104150</v>
          </cell>
        </row>
        <row r="3764">
          <cell r="A3764">
            <v>3764</v>
          </cell>
          <cell r="B3764" t="str">
            <v>PORC.MOSAICO .VENECIA</v>
          </cell>
          <cell r="C3764" t="str">
            <v>M2</v>
          </cell>
          <cell r="D3764">
            <v>15080</v>
          </cell>
        </row>
        <row r="3765">
          <cell r="A3765">
            <v>3765</v>
          </cell>
          <cell r="B3765" t="str">
            <v>SANITARIO COLOR MANCESA</v>
          </cell>
          <cell r="C3765" t="str">
            <v>UN</v>
          </cell>
          <cell r="D3765">
            <v>125450</v>
          </cell>
        </row>
        <row r="3766">
          <cell r="A3766">
            <v>3766</v>
          </cell>
          <cell r="B3766" t="str">
            <v>L/MANOS MARINO PEDESTAL</v>
          </cell>
          <cell r="C3766" t="str">
            <v>UN</v>
          </cell>
          <cell r="D3766">
            <v>39550</v>
          </cell>
        </row>
        <row r="3767">
          <cell r="A3767">
            <v>3767</v>
          </cell>
          <cell r="B3767" t="str">
            <v>C.RASO LISTON PINO CIPRES</v>
          </cell>
          <cell r="C3767" t="str">
            <v>M2</v>
          </cell>
          <cell r="D3767">
            <v>20000</v>
          </cell>
        </row>
        <row r="3768">
          <cell r="A3768">
            <v>3768</v>
          </cell>
          <cell r="B3768" t="str">
            <v>PORC.ARCADIA BLANCO</v>
          </cell>
          <cell r="C3768" t="str">
            <v>M2</v>
          </cell>
          <cell r="D3768">
            <v>8422</v>
          </cell>
        </row>
        <row r="3769">
          <cell r="A3769">
            <v>3769</v>
          </cell>
          <cell r="B3769" t="str">
            <v>PORC.ROJO ACENTO-BASE</v>
          </cell>
          <cell r="C3769" t="str">
            <v>M2</v>
          </cell>
          <cell r="D3769">
            <v>15660</v>
          </cell>
        </row>
        <row r="3770">
          <cell r="A3770">
            <v>3770</v>
          </cell>
          <cell r="B3770" t="str">
            <v>C.RASO LISTON PINO ROMER.</v>
          </cell>
          <cell r="C3770" t="str">
            <v>M2</v>
          </cell>
          <cell r="D3770">
            <v>35000</v>
          </cell>
        </row>
        <row r="3771">
          <cell r="A3771">
            <v>3771</v>
          </cell>
          <cell r="B3771" t="str">
            <v>PORC.ESPECIAL CRISTANAC</v>
          </cell>
          <cell r="C3771" t="str">
            <v>M2</v>
          </cell>
          <cell r="D3771">
            <v>20955</v>
          </cell>
        </row>
        <row r="3772">
          <cell r="A3772">
            <v>3772</v>
          </cell>
          <cell r="B3772" t="str">
            <v>GRIS CLARO 305x305x20  01</v>
          </cell>
          <cell r="C3772" t="str">
            <v>M2</v>
          </cell>
          <cell r="D3772">
            <v>71224</v>
          </cell>
        </row>
        <row r="3773">
          <cell r="A3773">
            <v>3773</v>
          </cell>
          <cell r="B3773" t="str">
            <v>L/MANOS TORINO PEDESTAL</v>
          </cell>
          <cell r="C3773" t="str">
            <v>UN</v>
          </cell>
          <cell r="D3773">
            <v>34411</v>
          </cell>
        </row>
        <row r="3774">
          <cell r="A3774">
            <v>3774</v>
          </cell>
          <cell r="B3774" t="str">
            <v>PORC.BOCEL REMATES</v>
          </cell>
          <cell r="C3774" t="str">
            <v>UN</v>
          </cell>
          <cell r="D3774">
            <v>105</v>
          </cell>
        </row>
        <row r="3775">
          <cell r="A3775">
            <v>3775</v>
          </cell>
          <cell r="B3775" t="str">
            <v>SANITARIO BLANCO TREVI</v>
          </cell>
          <cell r="C3775" t="str">
            <v>UN</v>
          </cell>
          <cell r="D3775">
            <v>65950</v>
          </cell>
        </row>
        <row r="3776">
          <cell r="A3776">
            <v>3776</v>
          </cell>
          <cell r="B3776" t="str">
            <v>LISTELLO TRACIA 1</v>
          </cell>
          <cell r="C3776" t="str">
            <v>ML</v>
          </cell>
          <cell r="D3776">
            <v>3785</v>
          </cell>
        </row>
        <row r="3777">
          <cell r="A3777">
            <v>3777</v>
          </cell>
          <cell r="B3777" t="str">
            <v>LISTELLO MACEDONIA 1</v>
          </cell>
          <cell r="C3777" t="str">
            <v>ML</v>
          </cell>
          <cell r="D3777">
            <v>11368</v>
          </cell>
        </row>
        <row r="3778">
          <cell r="A3778">
            <v>3778</v>
          </cell>
          <cell r="B3778" t="str">
            <v>LISTELLO OLIMPIA</v>
          </cell>
          <cell r="C3778" t="str">
            <v>ML</v>
          </cell>
          <cell r="D3778">
            <v>5429</v>
          </cell>
        </row>
        <row r="3779">
          <cell r="A3779">
            <v>3779</v>
          </cell>
          <cell r="B3779" t="str">
            <v>LISTELLO OLIMPIA 4</v>
          </cell>
          <cell r="C3779" t="str">
            <v>ML</v>
          </cell>
          <cell r="D3779">
            <v>3712</v>
          </cell>
        </row>
        <row r="3780">
          <cell r="A3780">
            <v>3780</v>
          </cell>
          <cell r="B3780" t="str">
            <v>ESTUFA GAS 2 PUESTOS</v>
          </cell>
          <cell r="C3780" t="str">
            <v>UN</v>
          </cell>
          <cell r="D3780">
            <v>132450</v>
          </cell>
        </row>
        <row r="3781">
          <cell r="A3781">
            <v>3781</v>
          </cell>
          <cell r="B3781" t="str">
            <v>ESTUFA GAS 3 PUESTOS   01</v>
          </cell>
          <cell r="C3781" t="str">
            <v>UN</v>
          </cell>
          <cell r="D3781">
            <v>124990</v>
          </cell>
        </row>
        <row r="3782">
          <cell r="A3782">
            <v>3782</v>
          </cell>
          <cell r="B3782" t="str">
            <v>ESTUFA GAS 4 PUESTOS   03</v>
          </cell>
          <cell r="C3782" t="str">
            <v>UN</v>
          </cell>
          <cell r="D3782">
            <v>209680</v>
          </cell>
        </row>
        <row r="3783">
          <cell r="A3783">
            <v>3783</v>
          </cell>
          <cell r="B3783" t="str">
            <v>CLOSET TRIPLEX</v>
          </cell>
          <cell r="C3783" t="str">
            <v>M2</v>
          </cell>
          <cell r="D3783">
            <v>150000</v>
          </cell>
        </row>
        <row r="3784">
          <cell r="A3784">
            <v>3784</v>
          </cell>
          <cell r="B3784" t="str">
            <v>CLOSET FLORMORADO</v>
          </cell>
          <cell r="C3784" t="str">
            <v>M2</v>
          </cell>
          <cell r="D3784">
            <v>180000</v>
          </cell>
        </row>
        <row r="3785">
          <cell r="A3785">
            <v>3785</v>
          </cell>
          <cell r="B3785" t="str">
            <v>ESTUFA MIXTA 4 PUESTOS 02</v>
          </cell>
          <cell r="C3785" t="str">
            <v>UN</v>
          </cell>
          <cell r="D3785">
            <v>153990</v>
          </cell>
        </row>
        <row r="3786">
          <cell r="A3786">
            <v>3786</v>
          </cell>
          <cell r="B3786" t="str">
            <v>GRIS CLARO 305x610X20</v>
          </cell>
          <cell r="C3786" t="str">
            <v>M2</v>
          </cell>
          <cell r="D3786">
            <v>62176</v>
          </cell>
        </row>
        <row r="3787">
          <cell r="A3787">
            <v>3787</v>
          </cell>
          <cell r="B3787" t="str">
            <v>L/MANOS NAPOLES</v>
          </cell>
          <cell r="C3787" t="str">
            <v>UN</v>
          </cell>
          <cell r="D3787">
            <v>11550</v>
          </cell>
        </row>
        <row r="3788">
          <cell r="A3788">
            <v>3788</v>
          </cell>
          <cell r="B3788" t="str">
            <v>ESTUFA MIXTA 5 PUESTOS</v>
          </cell>
          <cell r="C3788" t="str">
            <v>UN</v>
          </cell>
          <cell r="D3788">
            <v>381390</v>
          </cell>
        </row>
        <row r="3789">
          <cell r="A3789">
            <v>3789</v>
          </cell>
          <cell r="B3789" t="str">
            <v>REVESTIMIEN.LINEA IBERICA</v>
          </cell>
          <cell r="C3789" t="str">
            <v>UN</v>
          </cell>
          <cell r="D3789">
            <v>9600</v>
          </cell>
        </row>
        <row r="3790">
          <cell r="A3790">
            <v>3790</v>
          </cell>
          <cell r="B3790" t="str">
            <v>ESTUFA ELECTRICA 2 PUEST.</v>
          </cell>
          <cell r="C3790" t="str">
            <v>UN</v>
          </cell>
          <cell r="D3790">
            <v>96150</v>
          </cell>
        </row>
        <row r="3791">
          <cell r="A3791">
            <v>3791</v>
          </cell>
          <cell r="B3791" t="str">
            <v>HORNO EMPOTRAR A GAS</v>
          </cell>
          <cell r="C3791" t="str">
            <v>UN</v>
          </cell>
          <cell r="D3791">
            <v>223490</v>
          </cell>
        </row>
        <row r="3792">
          <cell r="A3792">
            <v>3792</v>
          </cell>
          <cell r="B3792" t="str">
            <v>HORNO ESTATICO FULL GLASS</v>
          </cell>
          <cell r="C3792" t="str">
            <v>UN</v>
          </cell>
          <cell r="D3792">
            <v>249800</v>
          </cell>
        </row>
        <row r="3793">
          <cell r="A3793">
            <v>3793</v>
          </cell>
          <cell r="B3793" t="str">
            <v>PISO FERRARA 31.5x31.5</v>
          </cell>
          <cell r="C3793" t="str">
            <v>M2</v>
          </cell>
          <cell r="D3793">
            <v>12200</v>
          </cell>
        </row>
        <row r="3794">
          <cell r="A3794">
            <v>3794</v>
          </cell>
          <cell r="B3794" t="str">
            <v>PARED ROSSO  ITALIA 20x20</v>
          </cell>
          <cell r="C3794" t="str">
            <v>M2</v>
          </cell>
          <cell r="D3794">
            <v>19200</v>
          </cell>
        </row>
        <row r="3795">
          <cell r="A3795">
            <v>3795</v>
          </cell>
          <cell r="B3795" t="str">
            <v>PISO MARMOL  31.5x31.5</v>
          </cell>
          <cell r="C3795" t="str">
            <v>M2</v>
          </cell>
          <cell r="D3795">
            <v>10585</v>
          </cell>
        </row>
        <row r="3796">
          <cell r="A3796">
            <v>3796</v>
          </cell>
          <cell r="B3796" t="str">
            <v>ESTUFA ELECTRICA 4 PUEST.</v>
          </cell>
          <cell r="C3796" t="str">
            <v>UN</v>
          </cell>
          <cell r="D3796">
            <v>395990</v>
          </cell>
        </row>
        <row r="3797">
          <cell r="A3797">
            <v>3797</v>
          </cell>
          <cell r="B3797" t="str">
            <v>BANDEJA RECOLECT.DE GRASA</v>
          </cell>
          <cell r="C3797" t="str">
            <v>UN</v>
          </cell>
          <cell r="D3797">
            <v>15870</v>
          </cell>
        </row>
        <row r="3798">
          <cell r="A3798">
            <v>3798</v>
          </cell>
          <cell r="B3798" t="str">
            <v>PERFIL ABIERTO 50x160  18</v>
          </cell>
          <cell r="C3798" t="str">
            <v>UN</v>
          </cell>
          <cell r="D3798">
            <v>25263</v>
          </cell>
        </row>
        <row r="3799">
          <cell r="A3799">
            <v>3799</v>
          </cell>
          <cell r="B3799" t="str">
            <v>GRIS CLARO 305x610x20  01</v>
          </cell>
          <cell r="C3799" t="str">
            <v>M2</v>
          </cell>
          <cell r="D3799">
            <v>75052</v>
          </cell>
        </row>
        <row r="3800">
          <cell r="A3800">
            <v>3800</v>
          </cell>
          <cell r="B3800" t="str">
            <v>JABONERA GRANDE</v>
          </cell>
          <cell r="C3800" t="str">
            <v>UN</v>
          </cell>
          <cell r="D3800">
            <v>10556</v>
          </cell>
        </row>
        <row r="3801">
          <cell r="A3801">
            <v>3801</v>
          </cell>
          <cell r="B3801" t="str">
            <v>JABONERA PEQUEÑA</v>
          </cell>
          <cell r="C3801" t="str">
            <v>UN</v>
          </cell>
          <cell r="D3801">
            <v>8352</v>
          </cell>
        </row>
        <row r="3802">
          <cell r="A3802">
            <v>3802</v>
          </cell>
          <cell r="B3802" t="str">
            <v>PAPELERA</v>
          </cell>
          <cell r="C3802" t="str">
            <v>UN</v>
          </cell>
          <cell r="D3802">
            <v>10556</v>
          </cell>
        </row>
        <row r="3803">
          <cell r="A3803">
            <v>3803</v>
          </cell>
          <cell r="B3803" t="str">
            <v>VASERA</v>
          </cell>
          <cell r="C3803" t="str">
            <v>UN</v>
          </cell>
          <cell r="D3803">
            <v>8352</v>
          </cell>
        </row>
        <row r="3804">
          <cell r="A3804">
            <v>3804</v>
          </cell>
          <cell r="B3804" t="str">
            <v>GANCHO</v>
          </cell>
          <cell r="C3804" t="str">
            <v>UN</v>
          </cell>
          <cell r="D3804">
            <v>8352</v>
          </cell>
        </row>
        <row r="3805">
          <cell r="A3805">
            <v>3805</v>
          </cell>
          <cell r="B3805" t="str">
            <v>TOALLERO</v>
          </cell>
          <cell r="C3805" t="str">
            <v>UN</v>
          </cell>
          <cell r="D3805">
            <v>10556</v>
          </cell>
        </row>
        <row r="3806">
          <cell r="A3806">
            <v>3806</v>
          </cell>
          <cell r="B3806" t="str">
            <v>JUEGO COMPLETO</v>
          </cell>
          <cell r="C3806" t="str">
            <v>UN</v>
          </cell>
          <cell r="D3806">
            <v>67280</v>
          </cell>
        </row>
        <row r="3807">
          <cell r="A3807">
            <v>3807</v>
          </cell>
          <cell r="B3807" t="str">
            <v>PERFIL ABIERTO 50x160  16</v>
          </cell>
          <cell r="C3807" t="str">
            <v>UN</v>
          </cell>
          <cell r="D3807">
            <v>30832</v>
          </cell>
        </row>
        <row r="3808">
          <cell r="A3808">
            <v>3808</v>
          </cell>
          <cell r="B3808" t="str">
            <v>PERFIL ABIERTO 50x160  14</v>
          </cell>
          <cell r="C3808" t="str">
            <v>UN</v>
          </cell>
          <cell r="D3808">
            <v>38139</v>
          </cell>
        </row>
        <row r="3809">
          <cell r="A3809">
            <v>3809</v>
          </cell>
          <cell r="B3809" t="str">
            <v>PERFIL ABIERTO 50x200  18</v>
          </cell>
          <cell r="C3809" t="str">
            <v>UN</v>
          </cell>
          <cell r="D3809">
            <v>29066</v>
          </cell>
        </row>
        <row r="3810">
          <cell r="A3810">
            <v>3810</v>
          </cell>
          <cell r="B3810" t="str">
            <v>PERFIL ABIERTO 50x200  16</v>
          </cell>
          <cell r="C3810" t="str">
            <v>UN</v>
          </cell>
          <cell r="D3810">
            <v>35530</v>
          </cell>
        </row>
        <row r="3811">
          <cell r="A3811">
            <v>3811</v>
          </cell>
          <cell r="B3811" t="str">
            <v>PERFIL ABIERTO 50x200  14</v>
          </cell>
          <cell r="C3811" t="str">
            <v>UN</v>
          </cell>
          <cell r="D3811">
            <v>43886</v>
          </cell>
        </row>
        <row r="3812">
          <cell r="A3812">
            <v>3812</v>
          </cell>
          <cell r="B3812" t="str">
            <v>PERFIL CERRADO 50x100  18</v>
          </cell>
          <cell r="C3812" t="str">
            <v>UN</v>
          </cell>
          <cell r="D3812">
            <v>24284</v>
          </cell>
        </row>
        <row r="3813">
          <cell r="A3813">
            <v>3813</v>
          </cell>
          <cell r="B3813" t="str">
            <v>JUEGO COMPLETO      STILO</v>
          </cell>
          <cell r="C3813" t="str">
            <v>UN</v>
          </cell>
          <cell r="D3813">
            <v>67280</v>
          </cell>
        </row>
        <row r="3814">
          <cell r="A3814">
            <v>3814</v>
          </cell>
          <cell r="B3814" t="str">
            <v>JABONERA GRANDE        01</v>
          </cell>
          <cell r="C3814" t="str">
            <v>UN</v>
          </cell>
          <cell r="D3814">
            <v>4756</v>
          </cell>
        </row>
        <row r="3815">
          <cell r="A3815">
            <v>3815</v>
          </cell>
          <cell r="B3815" t="str">
            <v>JABONERA PEQUEÑA       01</v>
          </cell>
          <cell r="C3815" t="str">
            <v>UN</v>
          </cell>
          <cell r="D3815">
            <v>3944</v>
          </cell>
        </row>
        <row r="3816">
          <cell r="A3816">
            <v>3816</v>
          </cell>
          <cell r="B3816" t="str">
            <v>PAPELERA               01</v>
          </cell>
          <cell r="C3816" t="str">
            <v>UN</v>
          </cell>
          <cell r="D3816">
            <v>4988</v>
          </cell>
        </row>
        <row r="3817">
          <cell r="A3817">
            <v>3817</v>
          </cell>
          <cell r="B3817" t="str">
            <v>VASERA                 01</v>
          </cell>
          <cell r="C3817" t="str">
            <v>UN</v>
          </cell>
          <cell r="D3817">
            <v>3944</v>
          </cell>
        </row>
        <row r="3818">
          <cell r="A3818">
            <v>3818</v>
          </cell>
          <cell r="B3818" t="str">
            <v>TOALLERO               01</v>
          </cell>
          <cell r="C3818" t="str">
            <v>UN</v>
          </cell>
          <cell r="D3818">
            <v>4988</v>
          </cell>
        </row>
        <row r="3819">
          <cell r="A3819">
            <v>3819</v>
          </cell>
          <cell r="B3819" t="str">
            <v>GANCHO                 01</v>
          </cell>
          <cell r="C3819" t="str">
            <v>UN</v>
          </cell>
          <cell r="D3819">
            <v>3944</v>
          </cell>
        </row>
        <row r="3820">
          <cell r="A3820">
            <v>3820</v>
          </cell>
          <cell r="B3820" t="str">
            <v>JUEGO COMPLETO         01</v>
          </cell>
          <cell r="C3820" t="str">
            <v>UN</v>
          </cell>
          <cell r="D3820">
            <v>29464</v>
          </cell>
        </row>
        <row r="3821">
          <cell r="A3821">
            <v>3821</v>
          </cell>
          <cell r="B3821" t="str">
            <v>PERFIL CERRADO 50x100  16</v>
          </cell>
          <cell r="C3821" t="str">
            <v>UN</v>
          </cell>
          <cell r="D3821">
            <v>30083</v>
          </cell>
        </row>
        <row r="3822">
          <cell r="A3822">
            <v>3822</v>
          </cell>
          <cell r="B3822" t="str">
            <v>PERFIL CERRADO 50x100  14</v>
          </cell>
          <cell r="C3822" t="str">
            <v>UN</v>
          </cell>
          <cell r="D3822">
            <v>37965</v>
          </cell>
        </row>
        <row r="3823">
          <cell r="A3823">
            <v>3823</v>
          </cell>
          <cell r="B3823" t="str">
            <v>PERFIL CERRADO 50x100</v>
          </cell>
          <cell r="C3823" t="str">
            <v>UN</v>
          </cell>
          <cell r="D3823">
            <v>46026</v>
          </cell>
        </row>
        <row r="3824">
          <cell r="A3824">
            <v>3824</v>
          </cell>
          <cell r="B3824" t="str">
            <v>PERFIL CERRADO 50x100  01</v>
          </cell>
          <cell r="C3824" t="str">
            <v>UN</v>
          </cell>
          <cell r="D3824">
            <v>57932</v>
          </cell>
        </row>
        <row r="3825">
          <cell r="A3825">
            <v>3825</v>
          </cell>
          <cell r="B3825" t="str">
            <v>INTERRUPTOR SENCILLO   12</v>
          </cell>
          <cell r="C3825" t="str">
            <v>UN</v>
          </cell>
          <cell r="D3825">
            <v>1380</v>
          </cell>
        </row>
        <row r="3826">
          <cell r="A3826">
            <v>3826</v>
          </cell>
          <cell r="B3826" t="str">
            <v>GRIS CLARO ASERRADO</v>
          </cell>
          <cell r="C3826" t="str">
            <v>M2</v>
          </cell>
          <cell r="D3826">
            <v>50228</v>
          </cell>
        </row>
        <row r="3827">
          <cell r="A3827">
            <v>3827</v>
          </cell>
          <cell r="B3827" t="str">
            <v>JUEGO COMPLETO      ROYAL</v>
          </cell>
          <cell r="C3827" t="str">
            <v>UN</v>
          </cell>
          <cell r="D3827">
            <v>29464</v>
          </cell>
        </row>
        <row r="3828">
          <cell r="A3828">
            <v>3828</v>
          </cell>
          <cell r="B3828" t="str">
            <v>JABONERA GRANDE      NOVA</v>
          </cell>
          <cell r="C3828" t="str">
            <v>UN</v>
          </cell>
          <cell r="D3828">
            <v>4756</v>
          </cell>
        </row>
        <row r="3829">
          <cell r="A3829">
            <v>3829</v>
          </cell>
          <cell r="B3829" t="str">
            <v>JABONERA PEQUEÑA     NOVA</v>
          </cell>
          <cell r="C3829" t="str">
            <v>UN</v>
          </cell>
          <cell r="D3829">
            <v>3944</v>
          </cell>
        </row>
        <row r="3830">
          <cell r="A3830">
            <v>3830</v>
          </cell>
          <cell r="B3830" t="str">
            <v>PAPELERA             NOVA</v>
          </cell>
          <cell r="C3830" t="str">
            <v>UN</v>
          </cell>
          <cell r="D3830">
            <v>4988</v>
          </cell>
        </row>
        <row r="3831">
          <cell r="A3831">
            <v>3831</v>
          </cell>
          <cell r="B3831" t="str">
            <v>VASERA               NOVA</v>
          </cell>
          <cell r="C3831" t="str">
            <v>UN</v>
          </cell>
          <cell r="D3831">
            <v>3944</v>
          </cell>
        </row>
        <row r="3832">
          <cell r="A3832">
            <v>3832</v>
          </cell>
          <cell r="B3832" t="str">
            <v>TOALLERO             NOVA</v>
          </cell>
          <cell r="C3832" t="str">
            <v>UN</v>
          </cell>
          <cell r="D3832">
            <v>4988</v>
          </cell>
        </row>
        <row r="3833">
          <cell r="A3833">
            <v>3833</v>
          </cell>
          <cell r="B3833" t="str">
            <v>GANCHO               NOVA</v>
          </cell>
          <cell r="C3833" t="str">
            <v>UN</v>
          </cell>
          <cell r="D3833">
            <v>3944</v>
          </cell>
        </row>
        <row r="3834">
          <cell r="A3834">
            <v>3834</v>
          </cell>
          <cell r="B3834" t="str">
            <v>JUEGO COMPLETO       NOVA</v>
          </cell>
          <cell r="C3834" t="str">
            <v>UN</v>
          </cell>
          <cell r="D3834">
            <v>29464</v>
          </cell>
        </row>
        <row r="3835">
          <cell r="A3835">
            <v>3835</v>
          </cell>
          <cell r="B3835" t="str">
            <v>JABONERA GRANDE   ACUACER</v>
          </cell>
          <cell r="C3835" t="str">
            <v>UN</v>
          </cell>
          <cell r="D3835">
            <v>3712</v>
          </cell>
        </row>
        <row r="3836">
          <cell r="A3836">
            <v>3836</v>
          </cell>
          <cell r="B3836" t="str">
            <v>INTERRUP.BIPOLAR SENCILLO</v>
          </cell>
          <cell r="C3836" t="str">
            <v>UN</v>
          </cell>
          <cell r="D3836">
            <v>4014</v>
          </cell>
        </row>
        <row r="3837">
          <cell r="A3837">
            <v>3837</v>
          </cell>
          <cell r="B3837" t="str">
            <v>PAPELERA          ACUACER</v>
          </cell>
          <cell r="C3837" t="str">
            <v>UN</v>
          </cell>
          <cell r="D3837">
            <v>3712</v>
          </cell>
        </row>
        <row r="3838">
          <cell r="A3838">
            <v>3838</v>
          </cell>
          <cell r="B3838" t="str">
            <v>INTERRUP.COMUTABLE SENCI.</v>
          </cell>
          <cell r="C3838" t="str">
            <v>UN</v>
          </cell>
          <cell r="D3838">
            <v>1519</v>
          </cell>
        </row>
        <row r="3839">
          <cell r="A3839">
            <v>3839</v>
          </cell>
          <cell r="B3839" t="str">
            <v>TOALLERO          ACUACER</v>
          </cell>
          <cell r="C3839" t="str">
            <v>UN</v>
          </cell>
          <cell r="D3839">
            <v>3712</v>
          </cell>
        </row>
        <row r="3840">
          <cell r="A3840">
            <v>3840</v>
          </cell>
          <cell r="B3840" t="str">
            <v>TOMACORRIENTE SENCILLO</v>
          </cell>
          <cell r="C3840" t="str">
            <v>UN</v>
          </cell>
          <cell r="D3840">
            <v>1163</v>
          </cell>
        </row>
        <row r="3841">
          <cell r="A3841">
            <v>3841</v>
          </cell>
          <cell r="B3841" t="str">
            <v>JUEGO COMPLETO    ACUACER</v>
          </cell>
          <cell r="C3841" t="str">
            <v>UN</v>
          </cell>
          <cell r="D3841">
            <v>19720</v>
          </cell>
        </row>
        <row r="3842">
          <cell r="A3842">
            <v>3842</v>
          </cell>
          <cell r="B3842" t="str">
            <v>TOMACORRIENT.PATA TRABADA</v>
          </cell>
          <cell r="C3842" t="str">
            <v>UN</v>
          </cell>
          <cell r="D3842">
            <v>2482</v>
          </cell>
        </row>
        <row r="3843">
          <cell r="A3843">
            <v>3843</v>
          </cell>
          <cell r="B3843" t="str">
            <v>TOMA TELEFON.COLOMBIANA</v>
          </cell>
          <cell r="C3843" t="str">
            <v>UN</v>
          </cell>
          <cell r="D3843">
            <v>1206</v>
          </cell>
        </row>
        <row r="3844">
          <cell r="A3844">
            <v>3844</v>
          </cell>
          <cell r="B3844" t="str">
            <v>TOMACORRIENTE+INTERRUPTOR</v>
          </cell>
          <cell r="C3844" t="str">
            <v>UN</v>
          </cell>
          <cell r="D3844">
            <v>1960</v>
          </cell>
        </row>
        <row r="3845">
          <cell r="A3845">
            <v>3845</v>
          </cell>
          <cell r="B3845" t="str">
            <v>TOMACORRIENTE+INT.CONMUT.</v>
          </cell>
          <cell r="C3845" t="str">
            <v>UN</v>
          </cell>
          <cell r="D3845">
            <v>2169</v>
          </cell>
        </row>
        <row r="3846">
          <cell r="A3846">
            <v>3846</v>
          </cell>
          <cell r="B3846" t="str">
            <v>TOMACORRIENTE DOBLE</v>
          </cell>
          <cell r="C3846" t="str">
            <v>UN</v>
          </cell>
          <cell r="D3846">
            <v>1415</v>
          </cell>
        </row>
        <row r="3847">
          <cell r="A3847">
            <v>3847</v>
          </cell>
          <cell r="B3847" t="str">
            <v>TOMACOR.DOBLE POLO-TIERRA</v>
          </cell>
          <cell r="C3847" t="str">
            <v>UN</v>
          </cell>
          <cell r="D3847">
            <v>1810</v>
          </cell>
        </row>
        <row r="3848">
          <cell r="A3848">
            <v>3848</v>
          </cell>
          <cell r="B3848" t="str">
            <v>PISO SICILIA CARRARA</v>
          </cell>
          <cell r="C3848" t="str">
            <v>M2</v>
          </cell>
          <cell r="D3848">
            <v>13350</v>
          </cell>
        </row>
        <row r="3849">
          <cell r="A3849">
            <v>3849</v>
          </cell>
          <cell r="B3849" t="str">
            <v>PISO ARGENTO 31.5x31.5</v>
          </cell>
          <cell r="C3849" t="str">
            <v>M2</v>
          </cell>
          <cell r="D3849">
            <v>10150</v>
          </cell>
        </row>
        <row r="3850">
          <cell r="A3850">
            <v>3850</v>
          </cell>
          <cell r="B3850" t="str">
            <v>PARED LAZIO BRILLANTE</v>
          </cell>
          <cell r="C3850" t="str">
            <v>M2</v>
          </cell>
          <cell r="D3850">
            <v>10750</v>
          </cell>
        </row>
        <row r="3851">
          <cell r="A3851">
            <v>3851</v>
          </cell>
          <cell r="B3851" t="str">
            <v>PARED LOMBARDIA BRILLANTE</v>
          </cell>
          <cell r="C3851" t="str">
            <v>M2</v>
          </cell>
          <cell r="D3851">
            <v>14930</v>
          </cell>
        </row>
        <row r="3852">
          <cell r="A3852">
            <v>3852</v>
          </cell>
          <cell r="B3852" t="str">
            <v>PARED PARMA BRILLANTE</v>
          </cell>
          <cell r="C3852" t="str">
            <v>M2</v>
          </cell>
          <cell r="D3852">
            <v>9990</v>
          </cell>
        </row>
        <row r="3853">
          <cell r="A3853">
            <v>3853</v>
          </cell>
          <cell r="B3853" t="str">
            <v>PARED MURANO</v>
          </cell>
          <cell r="C3853" t="str">
            <v>M2</v>
          </cell>
          <cell r="D3853">
            <v>9990</v>
          </cell>
        </row>
        <row r="3854">
          <cell r="A3854">
            <v>3854</v>
          </cell>
          <cell r="B3854" t="str">
            <v>PISO ADRIATICO 20x20</v>
          </cell>
          <cell r="C3854" t="str">
            <v>M2</v>
          </cell>
          <cell r="D3854">
            <v>9200</v>
          </cell>
        </row>
        <row r="3855">
          <cell r="A3855">
            <v>3855</v>
          </cell>
          <cell r="B3855" t="str">
            <v>CENEFAS DECORADO 6x20 CM</v>
          </cell>
          <cell r="C3855" t="str">
            <v>ML</v>
          </cell>
          <cell r="D3855">
            <v>10750</v>
          </cell>
        </row>
        <row r="3856">
          <cell r="A3856">
            <v>3856</v>
          </cell>
          <cell r="B3856" t="str">
            <v>L/MANOS PREST/ELITE  PED.</v>
          </cell>
          <cell r="C3856" t="str">
            <v>UN</v>
          </cell>
          <cell r="D3856">
            <v>301600</v>
          </cell>
        </row>
        <row r="3857">
          <cell r="A3857">
            <v>3857</v>
          </cell>
          <cell r="B3857" t="str">
            <v>CENEFAS DECORADO 8x25 CM</v>
          </cell>
          <cell r="C3857" t="str">
            <v>ML</v>
          </cell>
          <cell r="D3857">
            <v>12160</v>
          </cell>
        </row>
        <row r="3858">
          <cell r="A3858">
            <v>3858</v>
          </cell>
          <cell r="B3858" t="str">
            <v>L/MANOS PREST/ELITE</v>
          </cell>
          <cell r="C3858" t="str">
            <v>UN</v>
          </cell>
          <cell r="D3858">
            <v>276521</v>
          </cell>
        </row>
        <row r="3859">
          <cell r="A3859">
            <v>3859</v>
          </cell>
          <cell r="B3859" t="str">
            <v>MORTERO 750 PSI</v>
          </cell>
          <cell r="C3859" t="str">
            <v>M3</v>
          </cell>
          <cell r="D3859">
            <v>95932</v>
          </cell>
        </row>
        <row r="3860">
          <cell r="A3860">
            <v>3860</v>
          </cell>
          <cell r="B3860" t="str">
            <v>MORTERO 1800 PSI</v>
          </cell>
          <cell r="C3860" t="str">
            <v>M3</v>
          </cell>
          <cell r="D3860">
            <v>98368</v>
          </cell>
        </row>
        <row r="3861">
          <cell r="A3861">
            <v>3861</v>
          </cell>
          <cell r="B3861" t="str">
            <v>MORTERO 2500 PSI</v>
          </cell>
          <cell r="C3861" t="str">
            <v>M3</v>
          </cell>
          <cell r="D3861">
            <v>108692</v>
          </cell>
        </row>
        <row r="3862">
          <cell r="A3862">
            <v>3862</v>
          </cell>
          <cell r="B3862" t="str">
            <v>CONCR.P/PAVIMENT.42KG/C03</v>
          </cell>
          <cell r="C3862" t="str">
            <v>M3</v>
          </cell>
          <cell r="D3862">
            <v>174348</v>
          </cell>
        </row>
        <row r="3863">
          <cell r="A3863">
            <v>3863</v>
          </cell>
          <cell r="B3863" t="str">
            <v>CONCR.P/PAVIMENT.35KG/C03</v>
          </cell>
          <cell r="C3863" t="str">
            <v>M3</v>
          </cell>
          <cell r="D3863">
            <v>143144</v>
          </cell>
        </row>
        <row r="3864">
          <cell r="A3864">
            <v>3864</v>
          </cell>
          <cell r="B3864" t="str">
            <v>L/MANOS PREST/PRISMA</v>
          </cell>
          <cell r="C3864" t="str">
            <v>UN</v>
          </cell>
          <cell r="D3864">
            <v>177921</v>
          </cell>
        </row>
        <row r="3865">
          <cell r="A3865">
            <v>3865</v>
          </cell>
          <cell r="B3865" t="str">
            <v>CABLE TRIPLEX 15 KV   2/0</v>
          </cell>
          <cell r="C3865" t="str">
            <v>ML</v>
          </cell>
          <cell r="D3865">
            <v>51532</v>
          </cell>
        </row>
        <row r="3866">
          <cell r="A3866">
            <v>3866</v>
          </cell>
          <cell r="B3866" t="str">
            <v>BOMBA PARA CONCRETO    03</v>
          </cell>
          <cell r="C3866" t="str">
            <v>M3</v>
          </cell>
          <cell r="D3866">
            <v>9280</v>
          </cell>
        </row>
        <row r="3867">
          <cell r="A3867">
            <v>3867</v>
          </cell>
          <cell r="B3867" t="str">
            <v>CABLE TRIPLEX 15 KV   4/0</v>
          </cell>
          <cell r="C3867" t="str">
            <v>ML</v>
          </cell>
          <cell r="D3867">
            <v>50200</v>
          </cell>
        </row>
        <row r="3868">
          <cell r="A3868">
            <v>3868</v>
          </cell>
          <cell r="B3868" t="str">
            <v>RETCEL ENTREPISO   0.15</v>
          </cell>
          <cell r="C3868" t="str">
            <v>M2</v>
          </cell>
          <cell r="D3868">
            <v>6612</v>
          </cell>
        </row>
        <row r="3869">
          <cell r="A3869">
            <v>3869</v>
          </cell>
          <cell r="B3869" t="str">
            <v>CONCR.P/PAVIMENT.45KG/C02</v>
          </cell>
          <cell r="C3869" t="str">
            <v>M3</v>
          </cell>
          <cell r="D3869">
            <v>185020</v>
          </cell>
        </row>
        <row r="3870">
          <cell r="A3870">
            <v>3870</v>
          </cell>
          <cell r="B3870" t="str">
            <v>BIDET   PREST/ELITE</v>
          </cell>
          <cell r="C3870" t="str">
            <v>UN</v>
          </cell>
          <cell r="D3870">
            <v>376084</v>
          </cell>
        </row>
        <row r="3871">
          <cell r="A3871">
            <v>3871</v>
          </cell>
          <cell r="B3871" t="str">
            <v>COSTO ADICIONAL POR FIB01</v>
          </cell>
          <cell r="C3871" t="str">
            <v>M3</v>
          </cell>
          <cell r="D3871">
            <v>13920</v>
          </cell>
        </row>
        <row r="3872">
          <cell r="A3872">
            <v>3872</v>
          </cell>
          <cell r="B3872" t="str">
            <v>L/MANOS STILO/DANESA PED.</v>
          </cell>
          <cell r="C3872" t="str">
            <v>UN</v>
          </cell>
          <cell r="D3872">
            <v>301055</v>
          </cell>
        </row>
        <row r="3873">
          <cell r="A3873">
            <v>3873</v>
          </cell>
          <cell r="B3873" t="str">
            <v>PEGAITALIA</v>
          </cell>
          <cell r="C3873" t="str">
            <v>KG</v>
          </cell>
          <cell r="D3873">
            <v>380</v>
          </cell>
        </row>
        <row r="3874">
          <cell r="A3874">
            <v>3874</v>
          </cell>
          <cell r="B3874" t="str">
            <v>GRIS CLARO ASERRADO    01</v>
          </cell>
          <cell r="C3874" t="str">
            <v>M2</v>
          </cell>
          <cell r="D3874">
            <v>69740</v>
          </cell>
        </row>
        <row r="3875">
          <cell r="A3875">
            <v>3875</v>
          </cell>
          <cell r="B3875" t="str">
            <v>L/MANOS STILO/MONOC. PED.</v>
          </cell>
          <cell r="C3875" t="str">
            <v>UN</v>
          </cell>
          <cell r="D3875">
            <v>278516</v>
          </cell>
        </row>
        <row r="3876">
          <cell r="A3876">
            <v>3876</v>
          </cell>
          <cell r="B3876" t="str">
            <v>L/MANOS STILO GAVIOTA</v>
          </cell>
          <cell r="C3876" t="str">
            <v>UN</v>
          </cell>
          <cell r="D3876">
            <v>192572</v>
          </cell>
        </row>
        <row r="3877">
          <cell r="A3877">
            <v>3877</v>
          </cell>
          <cell r="B3877" t="str">
            <v>GRIS CLARO CUADREADO</v>
          </cell>
          <cell r="C3877" t="str">
            <v>M2</v>
          </cell>
          <cell r="D3877">
            <v>71456</v>
          </cell>
        </row>
        <row r="3878">
          <cell r="A3878">
            <v>3878</v>
          </cell>
          <cell r="B3878" t="str">
            <v>L/MANOS STILO SFERA</v>
          </cell>
          <cell r="C3878" t="str">
            <v>UN</v>
          </cell>
          <cell r="D3878">
            <v>179916</v>
          </cell>
        </row>
        <row r="3879">
          <cell r="A3879">
            <v>3879</v>
          </cell>
          <cell r="B3879" t="str">
            <v>GRIS CLARO CUADREADO   01</v>
          </cell>
          <cell r="C3879" t="str">
            <v>M2</v>
          </cell>
          <cell r="D3879">
            <v>85144</v>
          </cell>
        </row>
        <row r="3880">
          <cell r="A3880">
            <v>3880</v>
          </cell>
          <cell r="B3880" t="str">
            <v>L/MANOS STILO/ELITE</v>
          </cell>
          <cell r="C3880" t="str">
            <v>UN</v>
          </cell>
          <cell r="D3880">
            <v>201121</v>
          </cell>
        </row>
        <row r="3881">
          <cell r="A3881">
            <v>3881</v>
          </cell>
          <cell r="B3881" t="str">
            <v>DESAGUE DE GIRO 23cm</v>
          </cell>
          <cell r="C3881" t="str">
            <v>UN</v>
          </cell>
          <cell r="D3881">
            <v>28792</v>
          </cell>
        </row>
        <row r="3882">
          <cell r="A3882">
            <v>3882</v>
          </cell>
          <cell r="B3882" t="str">
            <v>L/MANOS STILO GAVITA</v>
          </cell>
          <cell r="C3882" t="str">
            <v>UN</v>
          </cell>
          <cell r="D3882">
            <v>192572</v>
          </cell>
        </row>
        <row r="3883">
          <cell r="A3883">
            <v>3883</v>
          </cell>
          <cell r="B3883" t="str">
            <v>HIERRO RECTO     1/4 A-37</v>
          </cell>
          <cell r="C3883" t="str">
            <v>KG</v>
          </cell>
          <cell r="D3883">
            <v>600</v>
          </cell>
        </row>
        <row r="3884">
          <cell r="A3884">
            <v>3884</v>
          </cell>
          <cell r="B3884" t="str">
            <v>L/MANOS STILO ELITE</v>
          </cell>
          <cell r="C3884" t="str">
            <v>UN</v>
          </cell>
          <cell r="D3884">
            <v>189521</v>
          </cell>
        </row>
        <row r="3885">
          <cell r="A3885">
            <v>3885</v>
          </cell>
          <cell r="B3885" t="str">
            <v>HIERRO RECTO     3/8 A-37</v>
          </cell>
          <cell r="C3885" t="str">
            <v>KG</v>
          </cell>
          <cell r="D3885">
            <v>1400</v>
          </cell>
        </row>
        <row r="3886">
          <cell r="A3886">
            <v>3886</v>
          </cell>
          <cell r="B3886" t="str">
            <v>SANITARIO STILO BLANCO</v>
          </cell>
          <cell r="C3886" t="str">
            <v>UN</v>
          </cell>
          <cell r="D3886">
            <v>301600</v>
          </cell>
        </row>
        <row r="3887">
          <cell r="A3887">
            <v>3887</v>
          </cell>
          <cell r="B3887" t="str">
            <v>SANITARIO STILO COMPLETO</v>
          </cell>
          <cell r="C3887" t="str">
            <v>UN</v>
          </cell>
          <cell r="D3887">
            <v>348000</v>
          </cell>
        </row>
        <row r="3888">
          <cell r="A3888">
            <v>3888</v>
          </cell>
          <cell r="B3888" t="str">
            <v>HIERRO RECTO     1/2 A-60</v>
          </cell>
          <cell r="C3888" t="str">
            <v>KG</v>
          </cell>
          <cell r="D3888">
            <v>533</v>
          </cell>
        </row>
        <row r="3889">
          <cell r="A3889">
            <v>3889</v>
          </cell>
          <cell r="B3889" t="str">
            <v>NEGRO AZABACHE 153X305X10</v>
          </cell>
          <cell r="C3889" t="str">
            <v>M2</v>
          </cell>
          <cell r="D3889">
            <v>42688</v>
          </cell>
        </row>
        <row r="3890">
          <cell r="A3890">
            <v>3890</v>
          </cell>
          <cell r="B3890" t="str">
            <v>BIDET STILO/ELITE</v>
          </cell>
          <cell r="C3890" t="str">
            <v>UN</v>
          </cell>
          <cell r="D3890">
            <v>254284</v>
          </cell>
        </row>
        <row r="3891">
          <cell r="A3891">
            <v>3891</v>
          </cell>
          <cell r="B3891" t="str">
            <v>NEGRO AZABACHE 305x305X10</v>
          </cell>
          <cell r="C3891" t="str">
            <v>M2</v>
          </cell>
          <cell r="D3891">
            <v>42688</v>
          </cell>
        </row>
        <row r="3892">
          <cell r="A3892">
            <v>3892</v>
          </cell>
          <cell r="B3892" t="str">
            <v>HIERRO FIGURADO  1/4 A-37</v>
          </cell>
          <cell r="C3892" t="str">
            <v>KG</v>
          </cell>
          <cell r="D3892">
            <v>600</v>
          </cell>
        </row>
        <row r="3893">
          <cell r="A3893">
            <v>3893</v>
          </cell>
          <cell r="B3893" t="str">
            <v>L/MANOS TIFFANY/MONOC COL</v>
          </cell>
          <cell r="C3893" t="str">
            <v>UN</v>
          </cell>
          <cell r="D3893">
            <v>112984</v>
          </cell>
        </row>
        <row r="3894">
          <cell r="A3894">
            <v>3894</v>
          </cell>
          <cell r="B3894" t="str">
            <v>L/MANOS TIFFANY/PRISM.COL</v>
          </cell>
          <cell r="C3894" t="str">
            <v>UN</v>
          </cell>
          <cell r="D3894">
            <v>104551</v>
          </cell>
        </row>
        <row r="3895">
          <cell r="A3895">
            <v>3895</v>
          </cell>
          <cell r="B3895" t="str">
            <v>HIERRO FIGURADO  3/8 A-37</v>
          </cell>
          <cell r="C3895" t="str">
            <v>KG</v>
          </cell>
          <cell r="D3895">
            <v>1400</v>
          </cell>
        </row>
        <row r="3896">
          <cell r="A3896">
            <v>3896</v>
          </cell>
          <cell r="B3896" t="str">
            <v>L/MANOS TIFFANY/LOIRA BLC</v>
          </cell>
          <cell r="C3896" t="str">
            <v>UN</v>
          </cell>
          <cell r="D3896">
            <v>131869</v>
          </cell>
        </row>
        <row r="3897">
          <cell r="A3897">
            <v>3897</v>
          </cell>
          <cell r="B3897" t="str">
            <v>NEGRO AZABACHE ZOCALO</v>
          </cell>
          <cell r="C3897" t="str">
            <v>ML</v>
          </cell>
          <cell r="D3897">
            <v>3132</v>
          </cell>
        </row>
        <row r="3898">
          <cell r="A3898">
            <v>3898</v>
          </cell>
          <cell r="B3898" t="str">
            <v>HIERRO FIGURADO  1/2 A 60</v>
          </cell>
          <cell r="C3898" t="str">
            <v>KG</v>
          </cell>
          <cell r="D3898">
            <v>2700</v>
          </cell>
        </row>
        <row r="3899">
          <cell r="A3899">
            <v>3899</v>
          </cell>
          <cell r="B3899" t="str">
            <v>L/MANOS TIFFANY SFERA</v>
          </cell>
          <cell r="C3899" t="str">
            <v>UN</v>
          </cell>
          <cell r="D3899">
            <v>202710</v>
          </cell>
        </row>
        <row r="3900">
          <cell r="A3900">
            <v>3900</v>
          </cell>
          <cell r="B3900" t="str">
            <v>NEGRO AZABACHE 153X305x11</v>
          </cell>
          <cell r="C3900" t="str">
            <v>M2</v>
          </cell>
          <cell r="D3900">
            <v>30624</v>
          </cell>
        </row>
        <row r="3901">
          <cell r="A3901">
            <v>3901</v>
          </cell>
          <cell r="B3901" t="str">
            <v>SANITARIO TIFFANY   COLOR</v>
          </cell>
          <cell r="C3901" t="str">
            <v>UN</v>
          </cell>
          <cell r="D3901">
            <v>237800</v>
          </cell>
        </row>
        <row r="3902">
          <cell r="A3902">
            <v>3902</v>
          </cell>
          <cell r="B3902" t="str">
            <v>NEGRO AZABACHE 305x305x11</v>
          </cell>
          <cell r="C3902" t="str">
            <v>M2</v>
          </cell>
          <cell r="D3902">
            <v>30624</v>
          </cell>
        </row>
        <row r="3903">
          <cell r="A3903">
            <v>3903</v>
          </cell>
          <cell r="B3903" t="str">
            <v>NEGRO AZABACHE 153X305x20</v>
          </cell>
          <cell r="C3903" t="str">
            <v>M2</v>
          </cell>
          <cell r="D3903">
            <v>37204</v>
          </cell>
        </row>
        <row r="3904">
          <cell r="A3904">
            <v>3904</v>
          </cell>
          <cell r="B3904" t="str">
            <v>BIDET TIFFANY BLANCO</v>
          </cell>
          <cell r="C3904" t="str">
            <v>UN</v>
          </cell>
          <cell r="D3904">
            <v>97685</v>
          </cell>
        </row>
        <row r="3905">
          <cell r="A3905">
            <v>3905</v>
          </cell>
          <cell r="B3905" t="str">
            <v>BIDET TIFFANY COL</v>
          </cell>
          <cell r="C3905" t="str">
            <v>UN</v>
          </cell>
          <cell r="D3905">
            <v>97685</v>
          </cell>
        </row>
        <row r="3906">
          <cell r="A3906">
            <v>3906</v>
          </cell>
          <cell r="B3906" t="str">
            <v>BIDET TIFFANY GAVIOTA</v>
          </cell>
          <cell r="C3906" t="str">
            <v>UN</v>
          </cell>
          <cell r="D3906">
            <v>235167</v>
          </cell>
        </row>
        <row r="3907">
          <cell r="A3907">
            <v>3907</v>
          </cell>
          <cell r="B3907" t="str">
            <v>NEGRO AZABACHE 153x305x01</v>
          </cell>
          <cell r="C3907" t="str">
            <v>M2</v>
          </cell>
          <cell r="D3907">
            <v>44428</v>
          </cell>
        </row>
        <row r="3908">
          <cell r="A3908">
            <v>3908</v>
          </cell>
          <cell r="B3908" t="str">
            <v>L/MANOS ROYAL/PORCEL.BLC</v>
          </cell>
          <cell r="C3908" t="str">
            <v>UN</v>
          </cell>
          <cell r="D3908">
            <v>128064</v>
          </cell>
        </row>
        <row r="3909">
          <cell r="A3909">
            <v>3909</v>
          </cell>
          <cell r="B3909" t="str">
            <v>L/MANOS ROYAL/PORCEL.COL</v>
          </cell>
          <cell r="C3909" t="str">
            <v>UN</v>
          </cell>
          <cell r="D3909">
            <v>136184</v>
          </cell>
        </row>
        <row r="3910">
          <cell r="A3910">
            <v>3910</v>
          </cell>
          <cell r="B3910" t="str">
            <v>L/MANOS ROYAL/PRISMA BLC</v>
          </cell>
          <cell r="C3910" t="str">
            <v>UN</v>
          </cell>
          <cell r="D3910">
            <v>114991</v>
          </cell>
        </row>
        <row r="3911">
          <cell r="A3911">
            <v>3911</v>
          </cell>
          <cell r="B3911" t="str">
            <v>L/MANOS ROYAL/PRISMA COL</v>
          </cell>
          <cell r="C3911" t="str">
            <v>UN</v>
          </cell>
          <cell r="D3911">
            <v>123111</v>
          </cell>
        </row>
        <row r="3912">
          <cell r="A3912">
            <v>3912</v>
          </cell>
          <cell r="B3912" t="str">
            <v>TANQUE PLASTICO   500 LTS</v>
          </cell>
          <cell r="C3912" t="str">
            <v>UN</v>
          </cell>
          <cell r="D3912">
            <v>64380</v>
          </cell>
        </row>
        <row r="3913">
          <cell r="A3913">
            <v>3913</v>
          </cell>
          <cell r="B3913" t="str">
            <v>L/MANOS ROYAL/LOIRA  COL</v>
          </cell>
          <cell r="C3913" t="str">
            <v>UN</v>
          </cell>
          <cell r="D3913">
            <v>94354</v>
          </cell>
        </row>
        <row r="3914">
          <cell r="A3914">
            <v>3914</v>
          </cell>
          <cell r="B3914" t="str">
            <v>RETCEL ENTREPISO   0.20</v>
          </cell>
          <cell r="C3914" t="str">
            <v>M2</v>
          </cell>
          <cell r="D3914">
            <v>7847</v>
          </cell>
        </row>
        <row r="3915">
          <cell r="A3915">
            <v>3915</v>
          </cell>
          <cell r="B3915" t="str">
            <v>TANQUE PLASTICO  1000 LTS</v>
          </cell>
          <cell r="C3915" t="str">
            <v>UN</v>
          </cell>
          <cell r="D3915">
            <v>111072</v>
          </cell>
        </row>
        <row r="3916">
          <cell r="A3916">
            <v>3916</v>
          </cell>
          <cell r="B3916" t="str">
            <v>L/MANOS ROYAL/PORCE  BLC</v>
          </cell>
          <cell r="C3916" t="str">
            <v>UN</v>
          </cell>
          <cell r="D3916">
            <v>116464</v>
          </cell>
        </row>
        <row r="3917">
          <cell r="A3917">
            <v>3917</v>
          </cell>
          <cell r="B3917" t="str">
            <v>L/MANOS ROYAL/PORCE  COL</v>
          </cell>
          <cell r="C3917" t="str">
            <v>UN</v>
          </cell>
          <cell r="D3917">
            <v>123424</v>
          </cell>
        </row>
        <row r="3918">
          <cell r="A3918">
            <v>3918</v>
          </cell>
          <cell r="B3918" t="str">
            <v>L/MANOS ROYAL/PRISMA BL01</v>
          </cell>
          <cell r="C3918" t="str">
            <v>UN</v>
          </cell>
          <cell r="D3918">
            <v>114990</v>
          </cell>
        </row>
        <row r="3919">
          <cell r="A3919">
            <v>3919</v>
          </cell>
          <cell r="B3919" t="str">
            <v>NEGRO AZABACHE 305X305X20</v>
          </cell>
          <cell r="C3919" t="str">
            <v>M2</v>
          </cell>
          <cell r="D3919">
            <v>40716</v>
          </cell>
        </row>
        <row r="3920">
          <cell r="A3920">
            <v>3920</v>
          </cell>
          <cell r="B3920" t="str">
            <v>RETCEL ENTREPISO   0.25</v>
          </cell>
          <cell r="C3920" t="str">
            <v>M2</v>
          </cell>
          <cell r="D3920">
            <v>9083</v>
          </cell>
        </row>
        <row r="3921">
          <cell r="A3921">
            <v>3921</v>
          </cell>
          <cell r="B3921" t="str">
            <v>L/MANOS ROYAL/LOIRA  CO01</v>
          </cell>
          <cell r="C3921" t="str">
            <v>UN</v>
          </cell>
          <cell r="D3921">
            <v>64786</v>
          </cell>
        </row>
        <row r="3922">
          <cell r="A3922">
            <v>3922</v>
          </cell>
          <cell r="B3922" t="str">
            <v>RETCEL ENTREPISO   0.30</v>
          </cell>
          <cell r="C3922" t="str">
            <v>M2</v>
          </cell>
          <cell r="D3922">
            <v>11774</v>
          </cell>
        </row>
        <row r="3923">
          <cell r="A3923">
            <v>3923</v>
          </cell>
          <cell r="B3923" t="str">
            <v>BLOQUE UNICEL      0.20</v>
          </cell>
          <cell r="C3923" t="str">
            <v>M2</v>
          </cell>
          <cell r="D3923">
            <v>3758</v>
          </cell>
        </row>
        <row r="3924">
          <cell r="A3924">
            <v>3924</v>
          </cell>
          <cell r="B3924" t="str">
            <v>L/MANOS ROYAL/PORCE  PED</v>
          </cell>
          <cell r="C3924" t="str">
            <v>UN</v>
          </cell>
          <cell r="D3924">
            <v>145580</v>
          </cell>
        </row>
        <row r="3925">
          <cell r="A3925">
            <v>3925</v>
          </cell>
          <cell r="B3925" t="str">
            <v>NEGRO AZABACHE 305x305X01</v>
          </cell>
          <cell r="C3925" t="str">
            <v>M2</v>
          </cell>
          <cell r="D3925">
            <v>51852</v>
          </cell>
        </row>
        <row r="3926">
          <cell r="A3926">
            <v>3926</v>
          </cell>
          <cell r="B3926" t="str">
            <v>NEGRO AZABACHE 305x610x20</v>
          </cell>
          <cell r="C3926" t="str">
            <v>M2</v>
          </cell>
          <cell r="D3926">
            <v>44428</v>
          </cell>
        </row>
        <row r="3927">
          <cell r="A3927">
            <v>3927</v>
          </cell>
          <cell r="B3927" t="str">
            <v>L/MANOS ROYAL/PRISMA PED</v>
          </cell>
          <cell r="C3927" t="str">
            <v>UN</v>
          </cell>
          <cell r="D3927">
            <v>123111</v>
          </cell>
        </row>
        <row r="3928">
          <cell r="A3928">
            <v>3928</v>
          </cell>
          <cell r="B3928" t="str">
            <v>L/MANOS ROYAL/LOIRA  PED</v>
          </cell>
          <cell r="C3928" t="str">
            <v>UN</v>
          </cell>
          <cell r="D3928">
            <v>94354</v>
          </cell>
        </row>
        <row r="3929">
          <cell r="A3929">
            <v>3929</v>
          </cell>
          <cell r="B3929" t="str">
            <v>NEGRO AZABACHE 305X610X01</v>
          </cell>
          <cell r="C3929" t="str">
            <v>M2</v>
          </cell>
          <cell r="D3929">
            <v>55564</v>
          </cell>
        </row>
        <row r="3930">
          <cell r="A3930">
            <v>3930</v>
          </cell>
          <cell r="B3930" t="str">
            <v>BLOQUE UNICEL      0.25</v>
          </cell>
          <cell r="C3930" t="str">
            <v>M2</v>
          </cell>
          <cell r="D3930">
            <v>4686</v>
          </cell>
        </row>
        <row r="3931">
          <cell r="A3931">
            <v>3931</v>
          </cell>
          <cell r="B3931" t="str">
            <v>BLOQUE UNICEL      0.30</v>
          </cell>
          <cell r="C3931" t="str">
            <v>M2</v>
          </cell>
          <cell r="D3931">
            <v>5336</v>
          </cell>
        </row>
        <row r="3932">
          <cell r="A3932">
            <v>3932</v>
          </cell>
          <cell r="B3932" t="str">
            <v>SANITARIO ROYAL    BLANCO</v>
          </cell>
          <cell r="C3932" t="str">
            <v>UN</v>
          </cell>
          <cell r="D3932">
            <v>125280</v>
          </cell>
        </row>
        <row r="3933">
          <cell r="A3933">
            <v>3933</v>
          </cell>
          <cell r="B3933" t="str">
            <v>SANITARIO ROYAL     COLOR</v>
          </cell>
          <cell r="C3933" t="str">
            <v>UN</v>
          </cell>
          <cell r="D3933">
            <v>153120</v>
          </cell>
        </row>
        <row r="3934">
          <cell r="A3934">
            <v>3934</v>
          </cell>
          <cell r="B3934" t="str">
            <v>NEGRO AZABACHE ASERRADO</v>
          </cell>
          <cell r="C3934" t="str">
            <v>M2</v>
          </cell>
          <cell r="D3934">
            <v>35612</v>
          </cell>
        </row>
        <row r="3935">
          <cell r="A3935">
            <v>3935</v>
          </cell>
          <cell r="B3935" t="str">
            <v>NEGRO AZABACHE ASERRADO01</v>
          </cell>
          <cell r="C3935" t="str">
            <v>M2</v>
          </cell>
          <cell r="D3935">
            <v>45352</v>
          </cell>
        </row>
        <row r="3936">
          <cell r="A3936">
            <v>3936</v>
          </cell>
          <cell r="B3936" t="str">
            <v>BIDET ROYAL/PORCELANA BLC</v>
          </cell>
          <cell r="C3936" t="str">
            <v>UN</v>
          </cell>
          <cell r="D3936">
            <v>97685</v>
          </cell>
        </row>
        <row r="3937">
          <cell r="A3937">
            <v>3937</v>
          </cell>
          <cell r="B3937" t="str">
            <v>NEGRO AZABACHE CUADREADO</v>
          </cell>
          <cell r="C3937" t="str">
            <v>M2</v>
          </cell>
          <cell r="D3937">
            <v>50576</v>
          </cell>
        </row>
        <row r="3938">
          <cell r="A3938">
            <v>3938</v>
          </cell>
          <cell r="B3938" t="str">
            <v>MUROCEL            0.10</v>
          </cell>
          <cell r="C3938" t="str">
            <v>M2</v>
          </cell>
          <cell r="D3938">
            <v>360</v>
          </cell>
        </row>
        <row r="3939">
          <cell r="A3939">
            <v>3939</v>
          </cell>
          <cell r="B3939" t="str">
            <v>NEGRO AZABACHE CUADREAD01</v>
          </cell>
          <cell r="C3939" t="str">
            <v>M2</v>
          </cell>
          <cell r="D3939">
            <v>62292</v>
          </cell>
        </row>
        <row r="3940">
          <cell r="A3940">
            <v>3940</v>
          </cell>
          <cell r="B3940" t="str">
            <v>BIDET ROYAL/PRISMA BLANCO</v>
          </cell>
          <cell r="C3940" t="str">
            <v>UN</v>
          </cell>
          <cell r="D3940">
            <v>92800</v>
          </cell>
        </row>
        <row r="3941">
          <cell r="A3941">
            <v>3941</v>
          </cell>
          <cell r="B3941" t="str">
            <v>BLOCK PRENSA VIB.20X20X01</v>
          </cell>
          <cell r="C3941" t="str">
            <v>UN</v>
          </cell>
          <cell r="D3941">
            <v>860</v>
          </cell>
        </row>
        <row r="3942">
          <cell r="A3942">
            <v>3942</v>
          </cell>
          <cell r="B3942" t="str">
            <v>MUROCEL            0.14</v>
          </cell>
          <cell r="C3942" t="str">
            <v>M2</v>
          </cell>
          <cell r="D3942">
            <v>510</v>
          </cell>
        </row>
        <row r="3943">
          <cell r="A3943">
            <v>3943</v>
          </cell>
          <cell r="B3943" t="str">
            <v>BLOCK P.VIB.No.2 09X17X39</v>
          </cell>
          <cell r="C3943" t="str">
            <v>UN</v>
          </cell>
          <cell r="D3943">
            <v>253</v>
          </cell>
        </row>
        <row r="3944">
          <cell r="A3944">
            <v>3944</v>
          </cell>
          <cell r="B3944" t="str">
            <v>L/MANOS NOVA/LOIRA 4" BLC</v>
          </cell>
          <cell r="C3944" t="str">
            <v>UN</v>
          </cell>
          <cell r="D3944">
            <v>42920</v>
          </cell>
        </row>
        <row r="3945">
          <cell r="A3945">
            <v>3945</v>
          </cell>
          <cell r="B3945" t="str">
            <v>MUROCEL            0.20</v>
          </cell>
          <cell r="C3945" t="str">
            <v>M2</v>
          </cell>
          <cell r="D3945">
            <v>661</v>
          </cell>
        </row>
        <row r="3946">
          <cell r="A3946">
            <v>3946</v>
          </cell>
          <cell r="B3946" t="str">
            <v>L/MANOS NOVA/PRISMA 4"BLC</v>
          </cell>
          <cell r="C3946" t="str">
            <v>UN</v>
          </cell>
          <cell r="D3946">
            <v>42920</v>
          </cell>
        </row>
        <row r="3947">
          <cell r="A3947">
            <v>3947</v>
          </cell>
          <cell r="B3947" t="str">
            <v>L/MANOS NOVA/PRISMA 4"COL</v>
          </cell>
          <cell r="C3947" t="str">
            <v>UN</v>
          </cell>
          <cell r="D3947">
            <v>47560</v>
          </cell>
        </row>
        <row r="3948">
          <cell r="A3948">
            <v>3948</v>
          </cell>
          <cell r="B3948" t="str">
            <v>BLOCK P.VIB.No.2 10X20X40</v>
          </cell>
          <cell r="C3948" t="str">
            <v>UN</v>
          </cell>
          <cell r="D3948">
            <v>315</v>
          </cell>
        </row>
        <row r="3949">
          <cell r="A3949">
            <v>3949</v>
          </cell>
          <cell r="B3949" t="str">
            <v>BLOCK P.VIB.No.2 15X20X40</v>
          </cell>
          <cell r="C3949" t="str">
            <v>UN</v>
          </cell>
          <cell r="D3949">
            <v>480</v>
          </cell>
        </row>
        <row r="3950">
          <cell r="A3950">
            <v>3950</v>
          </cell>
          <cell r="B3950" t="str">
            <v>L/MANOS NOVA/LOIRA 8" BLC</v>
          </cell>
          <cell r="C3950" t="str">
            <v>UN</v>
          </cell>
          <cell r="D3950">
            <v>42920</v>
          </cell>
        </row>
        <row r="3951">
          <cell r="A3951">
            <v>3951</v>
          </cell>
          <cell r="B3951" t="str">
            <v>L/MANOS NOVA/LOIRA 8" COL</v>
          </cell>
          <cell r="C3951" t="str">
            <v>UN</v>
          </cell>
          <cell r="D3951">
            <v>77546</v>
          </cell>
        </row>
        <row r="3952">
          <cell r="A3952">
            <v>3952</v>
          </cell>
          <cell r="B3952" t="str">
            <v>VINILO VINILMAX</v>
          </cell>
          <cell r="C3952" t="str">
            <v>GL</v>
          </cell>
          <cell r="D3952">
            <v>8510</v>
          </cell>
        </row>
        <row r="3953">
          <cell r="A3953">
            <v>3953</v>
          </cell>
          <cell r="B3953" t="str">
            <v>L/MANOS NOVA/PRISMA8" COL</v>
          </cell>
          <cell r="C3953" t="str">
            <v>UN</v>
          </cell>
          <cell r="D3953">
            <v>47560</v>
          </cell>
        </row>
        <row r="3954">
          <cell r="A3954">
            <v>3954</v>
          </cell>
          <cell r="B3954" t="str">
            <v>POSTECERCA        250 Mts</v>
          </cell>
          <cell r="C3954" t="str">
            <v>UN</v>
          </cell>
          <cell r="D3954">
            <v>3863</v>
          </cell>
        </row>
        <row r="3955">
          <cell r="A3955">
            <v>3955</v>
          </cell>
          <cell r="B3955" t="str">
            <v>ESMALTE SUPER 15</v>
          </cell>
          <cell r="C3955" t="str">
            <v>GL</v>
          </cell>
          <cell r="D3955">
            <v>27600</v>
          </cell>
        </row>
        <row r="3956">
          <cell r="A3956">
            <v>3956</v>
          </cell>
          <cell r="B3956" t="str">
            <v>SANITARIO NOVA  BLANCO</v>
          </cell>
          <cell r="C3956" t="str">
            <v>UN</v>
          </cell>
          <cell r="D3956">
            <v>92800</v>
          </cell>
        </row>
        <row r="3957">
          <cell r="A3957">
            <v>3957</v>
          </cell>
          <cell r="B3957" t="str">
            <v>BLOCK P.VIB.No.2 20X20X40</v>
          </cell>
          <cell r="C3957" t="str">
            <v>UN</v>
          </cell>
          <cell r="D3957">
            <v>580</v>
          </cell>
        </row>
        <row r="3958">
          <cell r="A3958">
            <v>3958</v>
          </cell>
          <cell r="B3958" t="str">
            <v>RECTANGULAR VIB. 10X30X42</v>
          </cell>
          <cell r="C3958" t="str">
            <v>UN</v>
          </cell>
          <cell r="D3958">
            <v>1120</v>
          </cell>
        </row>
        <row r="3959">
          <cell r="A3959">
            <v>3959</v>
          </cell>
          <cell r="B3959" t="str">
            <v>CURVO PALEADO    10X30X40</v>
          </cell>
          <cell r="C3959" t="str">
            <v>UN</v>
          </cell>
          <cell r="D3959">
            <v>800</v>
          </cell>
        </row>
        <row r="3960">
          <cell r="A3960">
            <v>3960</v>
          </cell>
          <cell r="B3960" t="str">
            <v>CALADOS VARIOS   15X20X40</v>
          </cell>
          <cell r="C3960" t="str">
            <v>UN</v>
          </cell>
          <cell r="D3960">
            <v>500</v>
          </cell>
        </row>
        <row r="3961">
          <cell r="A3961">
            <v>3961</v>
          </cell>
          <cell r="B3961" t="str">
            <v>CONCR.P/PAVIMENT.45KG/C03</v>
          </cell>
          <cell r="C3961" t="str">
            <v>M3</v>
          </cell>
          <cell r="D3961">
            <v>165300</v>
          </cell>
        </row>
        <row r="3962">
          <cell r="A3962">
            <v>3962</v>
          </cell>
          <cell r="B3962" t="str">
            <v>TUBO ALCANTARILLADO   24"</v>
          </cell>
          <cell r="C3962" t="str">
            <v>ML</v>
          </cell>
          <cell r="D3962">
            <v>73776</v>
          </cell>
        </row>
        <row r="3963">
          <cell r="A3963">
            <v>3963</v>
          </cell>
          <cell r="B3963" t="str">
            <v>TUBO ALCANTARILLADO   27"</v>
          </cell>
          <cell r="C3963" t="str">
            <v>ML</v>
          </cell>
          <cell r="D3963">
            <v>90202</v>
          </cell>
        </row>
        <row r="3964">
          <cell r="A3964">
            <v>3964</v>
          </cell>
          <cell r="B3964" t="str">
            <v>ESMALTE ALTO BRILLO</v>
          </cell>
          <cell r="C3964" t="str">
            <v>GL</v>
          </cell>
          <cell r="D3964">
            <v>25800</v>
          </cell>
        </row>
        <row r="3965">
          <cell r="A3965">
            <v>3965</v>
          </cell>
          <cell r="B3965" t="str">
            <v>L/MANOS ACUARIO COLOR</v>
          </cell>
          <cell r="C3965" t="str">
            <v>UN</v>
          </cell>
          <cell r="D3965">
            <v>15080</v>
          </cell>
        </row>
        <row r="3966">
          <cell r="A3966">
            <v>3966</v>
          </cell>
          <cell r="B3966" t="str">
            <v>L/MANOS ACUARIO BLANCO</v>
          </cell>
          <cell r="C3966" t="str">
            <v>UN</v>
          </cell>
          <cell r="D3966">
            <v>24383</v>
          </cell>
        </row>
        <row r="3967">
          <cell r="A3967">
            <v>3967</v>
          </cell>
          <cell r="B3967" t="str">
            <v>L/MANOS ACUARIO COLOR  01</v>
          </cell>
          <cell r="C3967" t="str">
            <v>UN</v>
          </cell>
          <cell r="D3967">
            <v>15873</v>
          </cell>
        </row>
        <row r="3968">
          <cell r="A3968">
            <v>3968</v>
          </cell>
          <cell r="B3968" t="str">
            <v>SANITARIO ACUARIO BLANCO</v>
          </cell>
          <cell r="C3968" t="str">
            <v>UN</v>
          </cell>
          <cell r="D3968">
            <v>66700</v>
          </cell>
        </row>
        <row r="3969">
          <cell r="A3969">
            <v>3969</v>
          </cell>
          <cell r="B3969" t="str">
            <v>CONCR.P/PAVIMENT.36KG/CM2</v>
          </cell>
          <cell r="C3969" t="str">
            <v>M3</v>
          </cell>
          <cell r="D3969">
            <v>115052</v>
          </cell>
        </row>
        <row r="3970">
          <cell r="A3970">
            <v>3970</v>
          </cell>
          <cell r="B3970" t="str">
            <v>TUBO ALCANTARILLADO   30"</v>
          </cell>
          <cell r="C3970" t="str">
            <v>ML</v>
          </cell>
          <cell r="D3970">
            <v>113030</v>
          </cell>
        </row>
        <row r="3971">
          <cell r="A3971">
            <v>3971</v>
          </cell>
          <cell r="B3971" t="str">
            <v>TUBO ALCANTARILLADO   36"</v>
          </cell>
          <cell r="C3971" t="str">
            <v>ML</v>
          </cell>
          <cell r="D3971">
            <v>141102</v>
          </cell>
        </row>
        <row r="3972">
          <cell r="A3972">
            <v>3972</v>
          </cell>
          <cell r="B3972" t="str">
            <v>TUBO ALCANTARILLADO   40"</v>
          </cell>
          <cell r="C3972" t="str">
            <v>ML</v>
          </cell>
          <cell r="D3972">
            <v>176784</v>
          </cell>
        </row>
        <row r="3973">
          <cell r="A3973">
            <v>3973</v>
          </cell>
          <cell r="B3973" t="str">
            <v>TUBO ALCANTARILLADO   44"</v>
          </cell>
          <cell r="C3973" t="str">
            <v>ML</v>
          </cell>
          <cell r="D3973">
            <v>198221</v>
          </cell>
        </row>
        <row r="3974">
          <cell r="A3974">
            <v>3974</v>
          </cell>
          <cell r="B3974" t="str">
            <v>TAZA INSTITUCIONAL C/FLUX</v>
          </cell>
          <cell r="C3974" t="str">
            <v>UN</v>
          </cell>
          <cell r="D3974">
            <v>87000</v>
          </cell>
        </row>
        <row r="3975">
          <cell r="A3975">
            <v>3975</v>
          </cell>
          <cell r="B3975" t="str">
            <v>TAZA INSTITUCIONAL TANQUE</v>
          </cell>
          <cell r="C3975" t="str">
            <v>UN</v>
          </cell>
          <cell r="D3975">
            <v>48720</v>
          </cell>
        </row>
        <row r="3976">
          <cell r="A3976">
            <v>3976</v>
          </cell>
          <cell r="B3976" t="str">
            <v>ORINAL INSTITUCIONAL</v>
          </cell>
          <cell r="C3976" t="str">
            <v>UN</v>
          </cell>
          <cell r="D3976">
            <v>49800</v>
          </cell>
        </row>
        <row r="3977">
          <cell r="A3977">
            <v>3977</v>
          </cell>
          <cell r="B3977" t="str">
            <v>ORINAL INSTITUCIONAL   01</v>
          </cell>
          <cell r="C3977" t="str">
            <v>UN</v>
          </cell>
          <cell r="D3977">
            <v>116000</v>
          </cell>
        </row>
        <row r="3978">
          <cell r="A3978">
            <v>3978</v>
          </cell>
          <cell r="B3978" t="str">
            <v>ORINAL RESIDENCIAL</v>
          </cell>
          <cell r="C3978" t="str">
            <v>UN</v>
          </cell>
          <cell r="D3978">
            <v>34800</v>
          </cell>
        </row>
        <row r="3979">
          <cell r="A3979">
            <v>3979</v>
          </cell>
          <cell r="B3979" t="str">
            <v>TAZA CAMPESINA</v>
          </cell>
          <cell r="C3979" t="str">
            <v>UN</v>
          </cell>
          <cell r="D3979">
            <v>15660</v>
          </cell>
        </row>
        <row r="3980">
          <cell r="A3980">
            <v>3980</v>
          </cell>
          <cell r="B3980" t="str">
            <v>TABLON ABARCO 11/2"x6"x01</v>
          </cell>
          <cell r="C3980" t="str">
            <v>UN</v>
          </cell>
          <cell r="D3980">
            <v>17500</v>
          </cell>
        </row>
        <row r="3981">
          <cell r="A3981">
            <v>3981</v>
          </cell>
          <cell r="B3981" t="str">
            <v>TABLON ABARCO 11/2"x6"x02</v>
          </cell>
          <cell r="C3981" t="str">
            <v>UN</v>
          </cell>
          <cell r="D3981">
            <v>5400</v>
          </cell>
        </row>
        <row r="3982">
          <cell r="A3982">
            <v>3982</v>
          </cell>
          <cell r="B3982" t="str">
            <v>TABLON ABARCO 11/2"x6"x15</v>
          </cell>
          <cell r="C3982" t="str">
            <v>UN</v>
          </cell>
          <cell r="D3982">
            <v>9000</v>
          </cell>
        </row>
        <row r="3983">
          <cell r="A3983">
            <v>3983</v>
          </cell>
          <cell r="B3983" t="str">
            <v>TABLON ABARCO 11/2"x6"x03</v>
          </cell>
          <cell r="C3983" t="str">
            <v>ML</v>
          </cell>
          <cell r="D3983">
            <v>1500</v>
          </cell>
        </row>
        <row r="3984">
          <cell r="A3984">
            <v>3984</v>
          </cell>
          <cell r="B3984" t="str">
            <v>TABLON ABARCO 11/2"x6"x04</v>
          </cell>
          <cell r="C3984" t="str">
            <v>UN</v>
          </cell>
          <cell r="D3984">
            <v>9000</v>
          </cell>
        </row>
        <row r="3985">
          <cell r="A3985">
            <v>3985</v>
          </cell>
          <cell r="B3985" t="str">
            <v>ESMALTE GENIAL</v>
          </cell>
          <cell r="C3985" t="str">
            <v>GL</v>
          </cell>
          <cell r="D3985">
            <v>23700</v>
          </cell>
        </row>
        <row r="3986">
          <cell r="A3986">
            <v>3986</v>
          </cell>
          <cell r="B3986" t="str">
            <v>TABLON CATIVO 2"x2x15</v>
          </cell>
          <cell r="C3986" t="str">
            <v>UN</v>
          </cell>
          <cell r="D3986">
            <v>14500</v>
          </cell>
        </row>
        <row r="3987">
          <cell r="A3987">
            <v>3987</v>
          </cell>
          <cell r="B3987" t="str">
            <v>TABLON CATIVO 11/2"x6"x01</v>
          </cell>
          <cell r="C3987" t="str">
            <v>UN</v>
          </cell>
          <cell r="D3987">
            <v>4950</v>
          </cell>
        </row>
        <row r="3988">
          <cell r="A3988">
            <v>3988</v>
          </cell>
          <cell r="B3988" t="str">
            <v>TABLON CATIVO 11/2"x6"x02</v>
          </cell>
          <cell r="C3988" t="str">
            <v>UN</v>
          </cell>
          <cell r="D3988">
            <v>4050</v>
          </cell>
        </row>
        <row r="3989">
          <cell r="A3989">
            <v>3989</v>
          </cell>
          <cell r="B3989" t="str">
            <v>TABLON CATIVO 11/2"x6"x15</v>
          </cell>
          <cell r="C3989" t="str">
            <v>UN</v>
          </cell>
          <cell r="D3989">
            <v>5625</v>
          </cell>
        </row>
        <row r="3990">
          <cell r="A3990">
            <v>3990</v>
          </cell>
          <cell r="B3990" t="str">
            <v>TABLON CATIVO 11/2"x6"x03</v>
          </cell>
          <cell r="C3990" t="str">
            <v>ML</v>
          </cell>
          <cell r="D3990">
            <v>1031</v>
          </cell>
        </row>
        <row r="3991">
          <cell r="A3991">
            <v>3991</v>
          </cell>
          <cell r="B3991" t="str">
            <v>TABLON CATIVO 11/2"x6"x04</v>
          </cell>
          <cell r="C3991" t="str">
            <v>UN</v>
          </cell>
          <cell r="D3991">
            <v>5063</v>
          </cell>
        </row>
        <row r="3992">
          <cell r="A3992">
            <v>3992</v>
          </cell>
          <cell r="B3992" t="str">
            <v>TABLON CATIVO   1"x12"x12</v>
          </cell>
          <cell r="C3992" t="str">
            <v>UN</v>
          </cell>
          <cell r="D3992">
            <v>5400</v>
          </cell>
        </row>
        <row r="3993">
          <cell r="A3993">
            <v>3993</v>
          </cell>
          <cell r="B3993" t="str">
            <v>CORTEZ DE BAÑO TITAN</v>
          </cell>
          <cell r="C3993" t="str">
            <v>UN</v>
          </cell>
          <cell r="D3993">
            <v>28884</v>
          </cell>
        </row>
        <row r="3994">
          <cell r="A3994">
            <v>3994</v>
          </cell>
          <cell r="B3994" t="str">
            <v>TABLON CEDRO 11/2"x6"x12</v>
          </cell>
          <cell r="C3994" t="str">
            <v>UN</v>
          </cell>
          <cell r="D3994">
            <v>10800</v>
          </cell>
        </row>
        <row r="3995">
          <cell r="A3995">
            <v>3995</v>
          </cell>
          <cell r="B3995" t="str">
            <v>TABLON CEDRO 11/2"x6"x101</v>
          </cell>
          <cell r="C3995" t="str">
            <v>UN</v>
          </cell>
          <cell r="D3995">
            <v>18000</v>
          </cell>
        </row>
        <row r="3996">
          <cell r="A3996">
            <v>3996</v>
          </cell>
          <cell r="B3996" t="str">
            <v>TABLON CEDRO 11/2"x6"x15</v>
          </cell>
          <cell r="C3996" t="str">
            <v>UN</v>
          </cell>
          <cell r="D3996">
            <v>13500</v>
          </cell>
        </row>
        <row r="3997">
          <cell r="A3997">
            <v>3997</v>
          </cell>
          <cell r="B3997" t="str">
            <v>TABLON CEDRO 11/2"x6"x102</v>
          </cell>
          <cell r="C3997" t="str">
            <v>UN</v>
          </cell>
          <cell r="D3997">
            <v>22500</v>
          </cell>
        </row>
        <row r="3998">
          <cell r="A3998">
            <v>3998</v>
          </cell>
          <cell r="B3998" t="str">
            <v>TABLON CEIBA 11/2"x6"x12</v>
          </cell>
          <cell r="C3998" t="str">
            <v>UN</v>
          </cell>
          <cell r="D3998">
            <v>18000</v>
          </cell>
        </row>
        <row r="3999">
          <cell r="A3999">
            <v>3999</v>
          </cell>
          <cell r="B3999" t="str">
            <v>TABLON CEIBA 11/2"x6"x101</v>
          </cell>
          <cell r="C3999" t="str">
            <v>UN</v>
          </cell>
          <cell r="D3999">
            <v>13500</v>
          </cell>
        </row>
        <row r="4000">
          <cell r="A4000">
            <v>4000</v>
          </cell>
          <cell r="B4000" t="str">
            <v>TABLON CEIBA 11/2"x6"x102</v>
          </cell>
          <cell r="C4000" t="str">
            <v>UN</v>
          </cell>
          <cell r="D4000">
            <v>18000</v>
          </cell>
        </row>
        <row r="4001">
          <cell r="A4001">
            <v>4001</v>
          </cell>
          <cell r="B4001" t="str">
            <v>TABLON ABARCO 1"x12"x12'</v>
          </cell>
          <cell r="C4001" t="str">
            <v>UN</v>
          </cell>
          <cell r="D4001">
            <v>9600</v>
          </cell>
        </row>
        <row r="4002">
          <cell r="A4002">
            <v>4002</v>
          </cell>
          <cell r="B4002" t="str">
            <v>TABLON ABARCO 1"x12"x15'</v>
          </cell>
          <cell r="C4002" t="str">
            <v>UN</v>
          </cell>
          <cell r="D4002">
            <v>12000</v>
          </cell>
        </row>
        <row r="4003">
          <cell r="A4003">
            <v>4003</v>
          </cell>
          <cell r="B4003" t="str">
            <v>TABLON ABARCO 1"x8"x12'</v>
          </cell>
          <cell r="C4003" t="str">
            <v>UN</v>
          </cell>
          <cell r="D4003">
            <v>4400</v>
          </cell>
        </row>
        <row r="4004">
          <cell r="A4004">
            <v>4004</v>
          </cell>
          <cell r="B4004" t="str">
            <v>ESMALTE SEMIBRILLANTE</v>
          </cell>
          <cell r="C4004" t="str">
            <v>GL</v>
          </cell>
          <cell r="D4004">
            <v>24400</v>
          </cell>
        </row>
        <row r="4005">
          <cell r="A4005">
            <v>4005</v>
          </cell>
          <cell r="B4005" t="str">
            <v>DRENAJE DE GRES        4"</v>
          </cell>
          <cell r="C4005" t="str">
            <v>ML</v>
          </cell>
          <cell r="D4005">
            <v>4232</v>
          </cell>
        </row>
        <row r="4006">
          <cell r="A4006">
            <v>4006</v>
          </cell>
          <cell r="B4006" t="str">
            <v>CURVO DE GRES         4"</v>
          </cell>
          <cell r="C4006" t="str">
            <v>UN</v>
          </cell>
          <cell r="D4006">
            <v>4232</v>
          </cell>
        </row>
        <row r="4007">
          <cell r="A4007">
            <v>4007</v>
          </cell>
          <cell r="B4007" t="str">
            <v>CODO DE GRES          4"</v>
          </cell>
          <cell r="C4007" t="str">
            <v>UN</v>
          </cell>
          <cell r="D4007">
            <v>4231</v>
          </cell>
        </row>
        <row r="4008">
          <cell r="A4008">
            <v>4008</v>
          </cell>
          <cell r="B4008" t="str">
            <v>SIFON DE GRES         4"</v>
          </cell>
          <cell r="C4008" t="str">
            <v>UN</v>
          </cell>
          <cell r="D4008">
            <v>4232</v>
          </cell>
        </row>
        <row r="4009">
          <cell r="A4009">
            <v>4009</v>
          </cell>
          <cell r="B4009" t="str">
            <v>YEE DE GRES          4x3"</v>
          </cell>
          <cell r="C4009" t="str">
            <v>UN</v>
          </cell>
          <cell r="D4009">
            <v>4232</v>
          </cell>
        </row>
        <row r="4010">
          <cell r="A4010">
            <v>4010</v>
          </cell>
          <cell r="B4010" t="str">
            <v>YEE DE GRES          4x4"</v>
          </cell>
          <cell r="C4010" t="str">
            <v>UN</v>
          </cell>
          <cell r="D4010">
            <v>4232</v>
          </cell>
        </row>
        <row r="4011">
          <cell r="A4011">
            <v>4011</v>
          </cell>
          <cell r="B4011" t="str">
            <v>CONCR.P/PAVIMENT.39KG/CM2</v>
          </cell>
          <cell r="C4011" t="str">
            <v>M3</v>
          </cell>
          <cell r="D4011">
            <v>120640</v>
          </cell>
        </row>
        <row r="4012">
          <cell r="A4012">
            <v>4012</v>
          </cell>
          <cell r="B4012" t="str">
            <v>CONCR.P/PAVIMENT.41KG/CM2</v>
          </cell>
          <cell r="C4012" t="str">
            <v>M3</v>
          </cell>
          <cell r="D4012">
            <v>124700</v>
          </cell>
        </row>
        <row r="4013">
          <cell r="A4013">
            <v>4013</v>
          </cell>
          <cell r="B4013" t="str">
            <v>TUBO DE GRES           6"</v>
          </cell>
          <cell r="C4013" t="str">
            <v>UN</v>
          </cell>
          <cell r="D4013">
            <v>5456</v>
          </cell>
        </row>
        <row r="4014">
          <cell r="A4014">
            <v>4014</v>
          </cell>
          <cell r="B4014" t="str">
            <v>TUBO DE GRES           01</v>
          </cell>
          <cell r="C4014" t="str">
            <v>UN</v>
          </cell>
          <cell r="D4014">
            <v>8185</v>
          </cell>
        </row>
        <row r="4015">
          <cell r="A4015">
            <v>4015</v>
          </cell>
          <cell r="B4015" t="str">
            <v>DRENAJE DE GRES        6"</v>
          </cell>
          <cell r="C4015" t="str">
            <v>ML</v>
          </cell>
          <cell r="D4015">
            <v>6552</v>
          </cell>
        </row>
        <row r="4016">
          <cell r="A4016">
            <v>4016</v>
          </cell>
          <cell r="B4016" t="str">
            <v>CONCR.P/PAVIMENT.43KG/CM2</v>
          </cell>
          <cell r="C4016" t="str">
            <v>M3</v>
          </cell>
          <cell r="D4016">
            <v>129920</v>
          </cell>
        </row>
        <row r="4017">
          <cell r="A4017">
            <v>4017</v>
          </cell>
          <cell r="B4017" t="str">
            <v>CURVO DE GRES          6"</v>
          </cell>
          <cell r="C4017" t="str">
            <v>UN</v>
          </cell>
          <cell r="D4017">
            <v>6552</v>
          </cell>
        </row>
        <row r="4018">
          <cell r="A4018">
            <v>4018</v>
          </cell>
          <cell r="B4018" t="str">
            <v>CODO DE GRES           6"</v>
          </cell>
          <cell r="C4018" t="str">
            <v>UN</v>
          </cell>
          <cell r="D4018">
            <v>6552</v>
          </cell>
        </row>
        <row r="4019">
          <cell r="A4019">
            <v>4019</v>
          </cell>
          <cell r="B4019" t="str">
            <v>SIFON DE GRES          6"</v>
          </cell>
          <cell r="C4019" t="str">
            <v>UN</v>
          </cell>
          <cell r="D4019">
            <v>6552</v>
          </cell>
        </row>
        <row r="4020">
          <cell r="A4020">
            <v>4020</v>
          </cell>
          <cell r="B4020" t="str">
            <v>CONCR.P/PAVIMENT.45KG/C04</v>
          </cell>
          <cell r="C4020" t="str">
            <v>M3</v>
          </cell>
          <cell r="D4020">
            <v>133864</v>
          </cell>
        </row>
        <row r="4021">
          <cell r="A4021">
            <v>4021</v>
          </cell>
          <cell r="B4021" t="str">
            <v>YEE DE GRES          6x4"</v>
          </cell>
          <cell r="C4021" t="str">
            <v>UN</v>
          </cell>
          <cell r="D4021">
            <v>6552</v>
          </cell>
        </row>
        <row r="4022">
          <cell r="A4022">
            <v>4022</v>
          </cell>
          <cell r="B4022" t="str">
            <v>COSTO ADICIONAL POR FIB02</v>
          </cell>
          <cell r="C4022" t="str">
            <v>M3</v>
          </cell>
          <cell r="D4022">
            <v>10440</v>
          </cell>
        </row>
        <row r="4023">
          <cell r="A4023">
            <v>4023</v>
          </cell>
          <cell r="B4023" t="str">
            <v>COSTO ADICIONAL POR FIB03</v>
          </cell>
          <cell r="C4023" t="str">
            <v>M3</v>
          </cell>
          <cell r="D4023">
            <v>8120</v>
          </cell>
        </row>
        <row r="4024">
          <cell r="A4024">
            <v>4024</v>
          </cell>
          <cell r="B4024" t="str">
            <v>TABLON ABARCO 1"x8"x15'</v>
          </cell>
          <cell r="C4024" t="str">
            <v>UN</v>
          </cell>
          <cell r="D4024">
            <v>8000</v>
          </cell>
        </row>
        <row r="4025">
          <cell r="A4025">
            <v>4025</v>
          </cell>
          <cell r="B4025" t="str">
            <v>BARNIZ BRILLANTE EXTERIOR</v>
          </cell>
          <cell r="C4025" t="str">
            <v>GL</v>
          </cell>
          <cell r="D4025">
            <v>13400</v>
          </cell>
        </row>
        <row r="4026">
          <cell r="A4026">
            <v>4026</v>
          </cell>
          <cell r="B4026" t="str">
            <v>TUBO DE GRES           8"</v>
          </cell>
          <cell r="C4026" t="str">
            <v>UN</v>
          </cell>
          <cell r="D4026">
            <v>13307</v>
          </cell>
        </row>
        <row r="4027">
          <cell r="A4027">
            <v>4027</v>
          </cell>
          <cell r="B4027" t="str">
            <v>DRENAJE DE GRES        8"</v>
          </cell>
          <cell r="C4027" t="str">
            <v>ML</v>
          </cell>
          <cell r="D4027">
            <v>15980</v>
          </cell>
        </row>
        <row r="4028">
          <cell r="A4028">
            <v>4028</v>
          </cell>
          <cell r="B4028" t="str">
            <v>TABLON CATIVO 1"x12"x12'</v>
          </cell>
          <cell r="C4028" t="str">
            <v>UN</v>
          </cell>
          <cell r="D4028">
            <v>5400</v>
          </cell>
        </row>
        <row r="4029">
          <cell r="A4029">
            <v>4029</v>
          </cell>
          <cell r="B4029" t="str">
            <v>YEE DE GRES          8x6"</v>
          </cell>
          <cell r="C4029" t="str">
            <v>UN</v>
          </cell>
          <cell r="D4029">
            <v>15980</v>
          </cell>
        </row>
        <row r="4030">
          <cell r="A4030">
            <v>4030</v>
          </cell>
          <cell r="B4030" t="str">
            <v>TABLON CATIVO 1"x12"x15'</v>
          </cell>
          <cell r="C4030" t="str">
            <v>UN</v>
          </cell>
          <cell r="D4030">
            <v>7500</v>
          </cell>
        </row>
        <row r="4031">
          <cell r="A4031">
            <v>4031</v>
          </cell>
          <cell r="B4031" t="str">
            <v>TUBO DE GRES          10"</v>
          </cell>
          <cell r="C4031" t="str">
            <v>UN</v>
          </cell>
          <cell r="D4031">
            <v>18875</v>
          </cell>
        </row>
        <row r="4032">
          <cell r="A4032">
            <v>4032</v>
          </cell>
          <cell r="B4032" t="str">
            <v>YEE DE GRES         10x6"</v>
          </cell>
          <cell r="C4032" t="str">
            <v>UN</v>
          </cell>
          <cell r="D4032">
            <v>22662</v>
          </cell>
        </row>
        <row r="4033">
          <cell r="A4033">
            <v>4033</v>
          </cell>
          <cell r="B4033" t="str">
            <v>TUBO DE GRES          12"</v>
          </cell>
          <cell r="C4033" t="str">
            <v>UN</v>
          </cell>
          <cell r="D4033">
            <v>26225</v>
          </cell>
        </row>
        <row r="4034">
          <cell r="A4034">
            <v>4034</v>
          </cell>
          <cell r="B4034" t="str">
            <v>YEE DE GRES         12x6"</v>
          </cell>
          <cell r="C4034" t="str">
            <v>UN</v>
          </cell>
          <cell r="D4034">
            <v>31473</v>
          </cell>
        </row>
        <row r="4035">
          <cell r="A4035">
            <v>4035</v>
          </cell>
          <cell r="B4035" t="str">
            <v>TUBO DE GRES          14"</v>
          </cell>
          <cell r="C4035" t="str">
            <v>UN</v>
          </cell>
          <cell r="D4035">
            <v>34786</v>
          </cell>
        </row>
        <row r="4036">
          <cell r="A4036">
            <v>4036</v>
          </cell>
          <cell r="B4036" t="str">
            <v>YEE DE GRES         14x6"</v>
          </cell>
          <cell r="C4036" t="str">
            <v>UN</v>
          </cell>
          <cell r="D4036">
            <v>40006</v>
          </cell>
        </row>
        <row r="4037">
          <cell r="A4037">
            <v>4037</v>
          </cell>
          <cell r="B4037" t="str">
            <v>TUBO DE GRES          16"</v>
          </cell>
          <cell r="C4037" t="str">
            <v>UN</v>
          </cell>
          <cell r="D4037">
            <v>48483</v>
          </cell>
        </row>
        <row r="4038">
          <cell r="A4038">
            <v>4038</v>
          </cell>
          <cell r="B4038" t="str">
            <v>YEE DE GRES         16x6"</v>
          </cell>
          <cell r="C4038" t="str">
            <v>UN</v>
          </cell>
          <cell r="D4038">
            <v>55763</v>
          </cell>
        </row>
        <row r="4039">
          <cell r="A4039">
            <v>4039</v>
          </cell>
          <cell r="B4039" t="str">
            <v>TUBO DE GRES          18"</v>
          </cell>
          <cell r="C4039" t="str">
            <v>UN</v>
          </cell>
          <cell r="D4039">
            <v>57684</v>
          </cell>
        </row>
        <row r="4040">
          <cell r="A4040">
            <v>4040</v>
          </cell>
          <cell r="B4040" t="str">
            <v>YEE DE GRES         18x6"</v>
          </cell>
          <cell r="C4040" t="str">
            <v>UN</v>
          </cell>
          <cell r="D4040">
            <v>66343</v>
          </cell>
        </row>
        <row r="4041">
          <cell r="A4041">
            <v>4041</v>
          </cell>
          <cell r="B4041" t="str">
            <v>TUBO DE GRES          21"</v>
          </cell>
          <cell r="C4041" t="str">
            <v>UN</v>
          </cell>
          <cell r="D4041">
            <v>87696</v>
          </cell>
        </row>
        <row r="4042">
          <cell r="A4042">
            <v>4042</v>
          </cell>
          <cell r="B4042" t="str">
            <v>YEE DE GRES         21x6"</v>
          </cell>
          <cell r="C4042" t="str">
            <v>UN</v>
          </cell>
          <cell r="D4042">
            <v>100850</v>
          </cell>
        </row>
        <row r="4043">
          <cell r="A4043">
            <v>4043</v>
          </cell>
          <cell r="B4043" t="str">
            <v>TUBO DE GRES          24"</v>
          </cell>
          <cell r="C4043" t="str">
            <v>UN</v>
          </cell>
          <cell r="D4043">
            <v>127200</v>
          </cell>
        </row>
        <row r="4044">
          <cell r="A4044">
            <v>4044</v>
          </cell>
          <cell r="B4044" t="str">
            <v>YEE DE GRES         24x6"</v>
          </cell>
          <cell r="C4044" t="str">
            <v>UN</v>
          </cell>
          <cell r="D4044">
            <v>146285</v>
          </cell>
        </row>
        <row r="4045">
          <cell r="A4045">
            <v>4045</v>
          </cell>
          <cell r="B4045" t="str">
            <v>TUBO DE GRES          27"</v>
          </cell>
          <cell r="C4045" t="str">
            <v>UN</v>
          </cell>
          <cell r="D4045">
            <v>215342</v>
          </cell>
        </row>
        <row r="4046">
          <cell r="A4046">
            <v>4046</v>
          </cell>
          <cell r="B4046" t="str">
            <v>YEE DE GRES         27x6"</v>
          </cell>
          <cell r="C4046" t="str">
            <v>UN</v>
          </cell>
          <cell r="D4046">
            <v>247650</v>
          </cell>
        </row>
        <row r="4047">
          <cell r="A4047">
            <v>4047</v>
          </cell>
          <cell r="B4047" t="str">
            <v>TUBO DE GRES          30"</v>
          </cell>
          <cell r="C4047" t="str">
            <v>UN</v>
          </cell>
          <cell r="D4047">
            <v>269839</v>
          </cell>
        </row>
        <row r="4048">
          <cell r="A4048">
            <v>4048</v>
          </cell>
          <cell r="B4048" t="str">
            <v>YEE DE GRES         30x6"</v>
          </cell>
          <cell r="C4048" t="str">
            <v>UN</v>
          </cell>
          <cell r="D4048">
            <v>310318</v>
          </cell>
        </row>
        <row r="4049">
          <cell r="A4049">
            <v>4049</v>
          </cell>
          <cell r="B4049" t="str">
            <v>TUBO COBRE TIPO  L   1/2"</v>
          </cell>
          <cell r="C4049" t="str">
            <v>ML</v>
          </cell>
          <cell r="D4049">
            <v>5742</v>
          </cell>
        </row>
        <row r="4050">
          <cell r="A4050">
            <v>4050</v>
          </cell>
          <cell r="B4050" t="str">
            <v>TUBO COBRE TIPO  L   3/4"</v>
          </cell>
          <cell r="C4050" t="str">
            <v>ML</v>
          </cell>
          <cell r="D4050">
            <v>9066</v>
          </cell>
        </row>
        <row r="4051">
          <cell r="A4051">
            <v>4051</v>
          </cell>
          <cell r="B4051" t="str">
            <v>TUBO COBRE TIPO  L     1"</v>
          </cell>
          <cell r="C4051" t="str">
            <v>ML</v>
          </cell>
          <cell r="D4051">
            <v>13242</v>
          </cell>
        </row>
        <row r="4052">
          <cell r="A4052">
            <v>4052</v>
          </cell>
          <cell r="B4052" t="str">
            <v>TUBO COBRE TIPO  L  11/4"</v>
          </cell>
          <cell r="C4052" t="str">
            <v>ML</v>
          </cell>
          <cell r="D4052">
            <v>18114</v>
          </cell>
        </row>
        <row r="4053">
          <cell r="A4053">
            <v>4053</v>
          </cell>
          <cell r="B4053" t="str">
            <v>TUBO COBRE TIPO  L  11/2"</v>
          </cell>
          <cell r="C4053" t="str">
            <v>ML</v>
          </cell>
          <cell r="D4053">
            <v>22716</v>
          </cell>
        </row>
        <row r="4054">
          <cell r="A4054">
            <v>4054</v>
          </cell>
          <cell r="B4054" t="str">
            <v>TABLON CATIVO 1"x12"x15</v>
          </cell>
          <cell r="C4054" t="str">
            <v>UN</v>
          </cell>
          <cell r="D4054">
            <v>6750</v>
          </cell>
        </row>
        <row r="4055">
          <cell r="A4055">
            <v>4055</v>
          </cell>
          <cell r="B4055" t="str">
            <v>TABLON CATIVO 1"x8"x12'</v>
          </cell>
          <cell r="C4055" t="str">
            <v>UN</v>
          </cell>
          <cell r="D4055">
            <v>3600</v>
          </cell>
        </row>
        <row r="4056">
          <cell r="A4056">
            <v>4056</v>
          </cell>
          <cell r="B4056" t="str">
            <v>TABLON CATIVO 1"x8"x15'</v>
          </cell>
          <cell r="C4056" t="str">
            <v>UN</v>
          </cell>
          <cell r="D4056">
            <v>4500</v>
          </cell>
        </row>
        <row r="4057">
          <cell r="A4057">
            <v>4057</v>
          </cell>
          <cell r="B4057" t="str">
            <v>TABLON CEDRO 1"x12"x12'</v>
          </cell>
          <cell r="C4057" t="str">
            <v>UN</v>
          </cell>
          <cell r="D4057">
            <v>24000</v>
          </cell>
        </row>
        <row r="4058">
          <cell r="A4058">
            <v>4058</v>
          </cell>
          <cell r="B4058" t="str">
            <v>TUBO COBRE TIPO  M   3/4"</v>
          </cell>
          <cell r="C4058" t="str">
            <v>ML</v>
          </cell>
          <cell r="D4058">
            <v>6728</v>
          </cell>
        </row>
        <row r="4059">
          <cell r="A4059">
            <v>4059</v>
          </cell>
          <cell r="B4059" t="str">
            <v>TUBO COBRE TIPO  M     1"</v>
          </cell>
          <cell r="C4059" t="str">
            <v>ML</v>
          </cell>
          <cell r="D4059">
            <v>9608</v>
          </cell>
        </row>
        <row r="4060">
          <cell r="A4060">
            <v>4060</v>
          </cell>
          <cell r="B4060" t="str">
            <v>TUBO COBRE TIPO  M  11/4"</v>
          </cell>
          <cell r="C4060" t="str">
            <v>ML</v>
          </cell>
          <cell r="D4060">
            <v>14016</v>
          </cell>
        </row>
        <row r="4061">
          <cell r="A4061">
            <v>4061</v>
          </cell>
          <cell r="B4061" t="str">
            <v>TUBO COBRE TIPO  M  11/2"</v>
          </cell>
          <cell r="C4061" t="str">
            <v>ML</v>
          </cell>
          <cell r="D4061">
            <v>19332</v>
          </cell>
        </row>
        <row r="4062">
          <cell r="A4062">
            <v>4062</v>
          </cell>
          <cell r="B4062" t="str">
            <v>CALADOS VARIOS   20X20X40</v>
          </cell>
          <cell r="C4062" t="str">
            <v>UN</v>
          </cell>
          <cell r="D4062">
            <v>625</v>
          </cell>
        </row>
        <row r="4063">
          <cell r="A4063">
            <v>4063</v>
          </cell>
          <cell r="B4063" t="str">
            <v>CALADOS VARIOS   15X20X01</v>
          </cell>
          <cell r="C4063" t="str">
            <v>UN</v>
          </cell>
          <cell r="D4063">
            <v>540</v>
          </cell>
        </row>
        <row r="4064">
          <cell r="A4064">
            <v>4064</v>
          </cell>
          <cell r="B4064" t="str">
            <v>CALADOS VARIOS   10X20X40</v>
          </cell>
          <cell r="C4064" t="str">
            <v>UN</v>
          </cell>
          <cell r="D4064">
            <v>440</v>
          </cell>
        </row>
        <row r="4065">
          <cell r="A4065">
            <v>4065</v>
          </cell>
          <cell r="B4065" t="str">
            <v>CALADOS VARIOS   10X20X20</v>
          </cell>
          <cell r="C4065" t="str">
            <v>UN</v>
          </cell>
          <cell r="D4065">
            <v>315</v>
          </cell>
        </row>
        <row r="4066">
          <cell r="A4066">
            <v>4066</v>
          </cell>
          <cell r="B4066" t="str">
            <v>CALADOS VARIOS   10X30X30</v>
          </cell>
          <cell r="C4066" t="str">
            <v>UN</v>
          </cell>
          <cell r="D4066">
            <v>412</v>
          </cell>
        </row>
        <row r="4067">
          <cell r="A4067">
            <v>4067</v>
          </cell>
          <cell r="B4067" t="str">
            <v>AD.COBRE CxF     3/4"</v>
          </cell>
          <cell r="C4067" t="str">
            <v>UN</v>
          </cell>
          <cell r="D4067">
            <v>2273</v>
          </cell>
        </row>
        <row r="4068">
          <cell r="A4068">
            <v>4068</v>
          </cell>
          <cell r="B4068" t="str">
            <v>NEGRO CARACOL 153x305X10</v>
          </cell>
          <cell r="C4068" t="str">
            <v>M2</v>
          </cell>
          <cell r="D4068">
            <v>42688</v>
          </cell>
        </row>
        <row r="4069">
          <cell r="A4069">
            <v>4069</v>
          </cell>
          <cell r="B4069" t="str">
            <v>NEGRO CARACOL 305x305x10</v>
          </cell>
          <cell r="C4069" t="str">
            <v>M2</v>
          </cell>
          <cell r="D4069">
            <v>42688</v>
          </cell>
        </row>
        <row r="4070">
          <cell r="A4070">
            <v>4070</v>
          </cell>
          <cell r="B4070" t="str">
            <v>NEGRO CARACOL ZOCALO</v>
          </cell>
          <cell r="C4070" t="str">
            <v>ML</v>
          </cell>
          <cell r="D4070">
            <v>3132</v>
          </cell>
        </row>
        <row r="4071">
          <cell r="A4071">
            <v>4071</v>
          </cell>
          <cell r="B4071" t="str">
            <v>AD.COBRE CxM     1/2"</v>
          </cell>
          <cell r="C4071" t="str">
            <v>UN</v>
          </cell>
          <cell r="D4071">
            <v>974</v>
          </cell>
        </row>
        <row r="4072">
          <cell r="A4072">
            <v>4072</v>
          </cell>
          <cell r="B4072" t="str">
            <v>AD.COBRE CxM     3/4"</v>
          </cell>
          <cell r="C4072" t="str">
            <v>UN</v>
          </cell>
          <cell r="D4072">
            <v>1508</v>
          </cell>
        </row>
        <row r="4073">
          <cell r="A4073">
            <v>4073</v>
          </cell>
          <cell r="B4073" t="str">
            <v>COSTO ADICIONAL BOMBEO</v>
          </cell>
          <cell r="C4073" t="str">
            <v>M3</v>
          </cell>
          <cell r="D4073">
            <v>11020</v>
          </cell>
        </row>
        <row r="4074">
          <cell r="A4074">
            <v>4074</v>
          </cell>
          <cell r="B4074" t="str">
            <v>NEGRO CARACOL SPACATTO</v>
          </cell>
          <cell r="C4074" t="str">
            <v>M2</v>
          </cell>
          <cell r="D4074">
            <v>20996</v>
          </cell>
        </row>
        <row r="4075">
          <cell r="A4075">
            <v>4075</v>
          </cell>
          <cell r="B4075" t="str">
            <v>NEGRO CARACOL 153x305x11</v>
          </cell>
          <cell r="C4075" t="str">
            <v>M2</v>
          </cell>
          <cell r="D4075">
            <v>30624</v>
          </cell>
        </row>
        <row r="4076">
          <cell r="A4076">
            <v>4076</v>
          </cell>
          <cell r="B4076" t="str">
            <v>NEGRO CARACOL 305X305x11</v>
          </cell>
          <cell r="C4076" t="str">
            <v>M2</v>
          </cell>
          <cell r="D4076">
            <v>30624</v>
          </cell>
        </row>
        <row r="4077">
          <cell r="A4077">
            <v>4077</v>
          </cell>
          <cell r="B4077" t="str">
            <v>NEGRO CARACOL 153x305X20</v>
          </cell>
          <cell r="C4077" t="str">
            <v>M2</v>
          </cell>
          <cell r="D4077">
            <v>37204</v>
          </cell>
        </row>
        <row r="4078">
          <cell r="A4078">
            <v>4078</v>
          </cell>
          <cell r="B4078" t="str">
            <v>ACERO ESTRUCTURAL FABRICA</v>
          </cell>
          <cell r="C4078" t="str">
            <v>KG</v>
          </cell>
          <cell r="D4078">
            <v>1947</v>
          </cell>
        </row>
        <row r="4079">
          <cell r="A4079">
            <v>4079</v>
          </cell>
          <cell r="B4079" t="str">
            <v>PUERTA CORREDIZA LAMINA</v>
          </cell>
          <cell r="C4079" t="str">
            <v>M2</v>
          </cell>
          <cell r="D4079">
            <v>88500</v>
          </cell>
        </row>
        <row r="4080">
          <cell r="A4080">
            <v>4080</v>
          </cell>
          <cell r="B4080" t="str">
            <v>PUERTA PEATONAL LAMINA</v>
          </cell>
          <cell r="C4080" t="str">
            <v>M2</v>
          </cell>
          <cell r="D4080">
            <v>44840</v>
          </cell>
        </row>
        <row r="4081">
          <cell r="A4081">
            <v>4081</v>
          </cell>
          <cell r="B4081" t="str">
            <v>PUERTA DE ABRIR LAMINA</v>
          </cell>
          <cell r="C4081" t="str">
            <v>M2</v>
          </cell>
          <cell r="D4081">
            <v>82600</v>
          </cell>
        </row>
        <row r="4082">
          <cell r="A4082">
            <v>4082</v>
          </cell>
          <cell r="B4082" t="str">
            <v>BLOQUE CONCRETO PAÑETE</v>
          </cell>
          <cell r="C4082" t="str">
            <v>M2</v>
          </cell>
          <cell r="D4082">
            <v>25109</v>
          </cell>
        </row>
        <row r="4083">
          <cell r="A4083">
            <v>4083</v>
          </cell>
          <cell r="B4083" t="str">
            <v>CORTINA ENROLLABLE</v>
          </cell>
          <cell r="C4083" t="str">
            <v>M2</v>
          </cell>
          <cell r="D4083">
            <v>62658</v>
          </cell>
        </row>
        <row r="4084">
          <cell r="A4084">
            <v>4084</v>
          </cell>
          <cell r="B4084" t="str">
            <v>BLOQUE CONCR.23 PAÑETADO</v>
          </cell>
          <cell r="C4084" t="str">
            <v>M2</v>
          </cell>
          <cell r="D4084">
            <v>23736</v>
          </cell>
        </row>
        <row r="4085">
          <cell r="A4085">
            <v>4085</v>
          </cell>
          <cell r="B4085" t="str">
            <v>ACUEDUCTO RESIDENCIAL E06</v>
          </cell>
          <cell r="C4085" t="str">
            <v>UN</v>
          </cell>
          <cell r="D4085">
            <v>0</v>
          </cell>
        </row>
        <row r="4086">
          <cell r="A4086">
            <v>4086</v>
          </cell>
          <cell r="B4086" t="str">
            <v>ACUEDUCTO RESIDENCIAL E07</v>
          </cell>
          <cell r="C4086" t="str">
            <v>UN</v>
          </cell>
          <cell r="D4086">
            <v>41300</v>
          </cell>
        </row>
        <row r="4087">
          <cell r="A4087">
            <v>4087</v>
          </cell>
          <cell r="B4087" t="str">
            <v>ACUEDUCTO RESIDENCIAL E08</v>
          </cell>
          <cell r="C4087" t="str">
            <v>UN</v>
          </cell>
          <cell r="D4087">
            <v>83000</v>
          </cell>
        </row>
        <row r="4088">
          <cell r="A4088">
            <v>4088</v>
          </cell>
          <cell r="B4088" t="str">
            <v>ACUEDUCTO RESIDENCIAL E09</v>
          </cell>
          <cell r="C4088" t="str">
            <v>UN</v>
          </cell>
          <cell r="D4088">
            <v>124000</v>
          </cell>
        </row>
        <row r="4089">
          <cell r="A4089">
            <v>4089</v>
          </cell>
          <cell r="B4089" t="str">
            <v>ACUEDUCTO RESIDENCIAL E10</v>
          </cell>
          <cell r="C4089" t="str">
            <v>UN</v>
          </cell>
          <cell r="D4089">
            <v>166000</v>
          </cell>
        </row>
        <row r="4090">
          <cell r="A4090">
            <v>4090</v>
          </cell>
          <cell r="B4090" t="str">
            <v>ACUEDUCTO RESIDENCIAL E-7</v>
          </cell>
          <cell r="C4090" t="str">
            <v>UN</v>
          </cell>
          <cell r="D4090">
            <v>207000</v>
          </cell>
        </row>
        <row r="4091">
          <cell r="A4091">
            <v>4091</v>
          </cell>
          <cell r="B4091" t="str">
            <v>ACOP.RED.CxC      3/4x1/2</v>
          </cell>
          <cell r="C4091" t="str">
            <v>UN</v>
          </cell>
          <cell r="D4091">
            <v>1276</v>
          </cell>
        </row>
        <row r="4092">
          <cell r="A4092">
            <v>4092</v>
          </cell>
          <cell r="B4092" t="str">
            <v>NEGRO CARACOL 153x305X201</v>
          </cell>
          <cell r="C4092" t="str">
            <v>M2</v>
          </cell>
          <cell r="D4092">
            <v>44428</v>
          </cell>
        </row>
        <row r="4093">
          <cell r="A4093">
            <v>4093</v>
          </cell>
          <cell r="B4093" t="str">
            <v>NEGRO CARACOL 305x305x20</v>
          </cell>
          <cell r="C4093" t="str">
            <v>M2</v>
          </cell>
          <cell r="D4093">
            <v>40716</v>
          </cell>
        </row>
        <row r="4094">
          <cell r="A4094">
            <v>4094</v>
          </cell>
          <cell r="B4094" t="str">
            <v>NEGRO CARACOL 305X305x201</v>
          </cell>
          <cell r="C4094" t="str">
            <v>M2</v>
          </cell>
          <cell r="D4094">
            <v>51852</v>
          </cell>
        </row>
        <row r="4095">
          <cell r="A4095">
            <v>4095</v>
          </cell>
          <cell r="B4095" t="str">
            <v>NEGRO CARACOL 305x610x20</v>
          </cell>
          <cell r="C4095" t="str">
            <v>M2</v>
          </cell>
          <cell r="D4095">
            <v>44428</v>
          </cell>
        </row>
        <row r="4096">
          <cell r="A4096">
            <v>4096</v>
          </cell>
          <cell r="B4096" t="str">
            <v>ACOP.CxC TOPE        1/2"</v>
          </cell>
          <cell r="C4096" t="str">
            <v>UN</v>
          </cell>
          <cell r="D4096">
            <v>417</v>
          </cell>
        </row>
        <row r="4097">
          <cell r="A4097">
            <v>4097</v>
          </cell>
          <cell r="B4097" t="str">
            <v>ACOP.CxC TOPE        3/4"</v>
          </cell>
          <cell r="C4097" t="str">
            <v>UN</v>
          </cell>
          <cell r="D4097">
            <v>1009</v>
          </cell>
        </row>
        <row r="4098">
          <cell r="A4098">
            <v>4098</v>
          </cell>
          <cell r="B4098" t="str">
            <v>ACOP.CxC TOPE          1"</v>
          </cell>
          <cell r="C4098" t="str">
            <v>UN</v>
          </cell>
          <cell r="D4098">
            <v>2001</v>
          </cell>
        </row>
        <row r="4099">
          <cell r="A4099">
            <v>4099</v>
          </cell>
          <cell r="B4099" t="str">
            <v>NEGRO CARACOL 305x610X201</v>
          </cell>
          <cell r="C4099" t="str">
            <v>M2</v>
          </cell>
          <cell r="D4099">
            <v>55564</v>
          </cell>
        </row>
        <row r="4100">
          <cell r="A4100">
            <v>4100</v>
          </cell>
          <cell r="B4100" t="str">
            <v>NEGRO CARACOL ASERRADO</v>
          </cell>
          <cell r="C4100" t="str">
            <v>M2</v>
          </cell>
          <cell r="D4100">
            <v>35612</v>
          </cell>
        </row>
        <row r="4101">
          <cell r="A4101">
            <v>4101</v>
          </cell>
          <cell r="B4101" t="str">
            <v>ACOP.CxC TOPE          2"</v>
          </cell>
          <cell r="C4101" t="str">
            <v>UN</v>
          </cell>
          <cell r="D4101">
            <v>5858</v>
          </cell>
        </row>
        <row r="4102">
          <cell r="A4102">
            <v>4102</v>
          </cell>
          <cell r="B4102" t="str">
            <v>NEGRO CARACOL ASERRADO 01</v>
          </cell>
          <cell r="C4102" t="str">
            <v>M2</v>
          </cell>
          <cell r="D4102">
            <v>45356</v>
          </cell>
        </row>
        <row r="4103">
          <cell r="A4103">
            <v>4103</v>
          </cell>
          <cell r="B4103" t="str">
            <v>CODO 90 COBRE CxC    1/2"</v>
          </cell>
          <cell r="C4103" t="str">
            <v>UN</v>
          </cell>
          <cell r="D4103">
            <v>475</v>
          </cell>
        </row>
        <row r="4104">
          <cell r="A4104">
            <v>4104</v>
          </cell>
          <cell r="B4104" t="str">
            <v>NEGRO CARACOL CUADREADO</v>
          </cell>
          <cell r="C4104" t="str">
            <v>M2</v>
          </cell>
          <cell r="D4104">
            <v>50576</v>
          </cell>
        </row>
        <row r="4105">
          <cell r="A4105">
            <v>4105</v>
          </cell>
          <cell r="B4105" t="str">
            <v>CODO 90 COBRE CxC      1"</v>
          </cell>
          <cell r="C4105" t="str">
            <v>UN</v>
          </cell>
          <cell r="D4105">
            <v>2436</v>
          </cell>
        </row>
        <row r="4106">
          <cell r="A4106">
            <v>4106</v>
          </cell>
          <cell r="B4106" t="str">
            <v>NEGRO CARACOL CUADREADO01</v>
          </cell>
          <cell r="C4106" t="str">
            <v>M2</v>
          </cell>
          <cell r="D4106">
            <v>62292</v>
          </cell>
        </row>
        <row r="4107">
          <cell r="A4107">
            <v>4107</v>
          </cell>
          <cell r="B4107" t="str">
            <v>TRAVERTINO 153x305X10</v>
          </cell>
          <cell r="C4107" t="str">
            <v>M2</v>
          </cell>
          <cell r="D4107">
            <v>40600</v>
          </cell>
        </row>
        <row r="4108">
          <cell r="A4108">
            <v>4108</v>
          </cell>
          <cell r="B4108" t="str">
            <v>TRAVERTINO 153X305X10  01</v>
          </cell>
          <cell r="C4108" t="str">
            <v>M2</v>
          </cell>
          <cell r="D4108">
            <v>40600</v>
          </cell>
        </row>
        <row r="4109">
          <cell r="A4109">
            <v>4109</v>
          </cell>
          <cell r="B4109" t="str">
            <v>TRAVERTINO 305X305X10</v>
          </cell>
          <cell r="C4109" t="str">
            <v>M2</v>
          </cell>
          <cell r="D4109">
            <v>40600</v>
          </cell>
        </row>
        <row r="4110">
          <cell r="A4110">
            <v>4110</v>
          </cell>
          <cell r="B4110" t="str">
            <v>TRAVERTINO 305X305x10  01</v>
          </cell>
          <cell r="C4110" t="str">
            <v>M2</v>
          </cell>
          <cell r="D4110">
            <v>40600</v>
          </cell>
        </row>
        <row r="4111">
          <cell r="A4111">
            <v>4111</v>
          </cell>
          <cell r="B4111" t="str">
            <v>TRAVERTINO ZOCALO</v>
          </cell>
          <cell r="C4111" t="str">
            <v>ML</v>
          </cell>
          <cell r="D4111">
            <v>3132</v>
          </cell>
        </row>
        <row r="4112">
          <cell r="A4112">
            <v>4112</v>
          </cell>
          <cell r="B4112" t="str">
            <v>TRAVERTINO SPACATTO</v>
          </cell>
          <cell r="C4112" t="str">
            <v>M2</v>
          </cell>
          <cell r="D4112">
            <v>25056</v>
          </cell>
        </row>
        <row r="4113">
          <cell r="A4113">
            <v>4113</v>
          </cell>
          <cell r="B4113" t="str">
            <v>CODO 45 COBRE CxC    1/2"</v>
          </cell>
          <cell r="C4113" t="str">
            <v>UN</v>
          </cell>
          <cell r="D4113">
            <v>800</v>
          </cell>
        </row>
        <row r="4114">
          <cell r="A4114">
            <v>4114</v>
          </cell>
          <cell r="B4114" t="str">
            <v>CODO 45 COBRE CxC    3/4"</v>
          </cell>
          <cell r="C4114" t="str">
            <v>UN</v>
          </cell>
          <cell r="D4114">
            <v>1415</v>
          </cell>
        </row>
        <row r="4115">
          <cell r="A4115">
            <v>4115</v>
          </cell>
          <cell r="B4115" t="str">
            <v>TRAVERTINO 153x305x11</v>
          </cell>
          <cell r="C4115" t="str">
            <v>M2</v>
          </cell>
          <cell r="D4115">
            <v>29812</v>
          </cell>
        </row>
        <row r="4116">
          <cell r="A4116">
            <v>4116</v>
          </cell>
          <cell r="B4116" t="str">
            <v>TRAVERTINO 305X305X11</v>
          </cell>
          <cell r="C4116" t="str">
            <v>M2</v>
          </cell>
          <cell r="D4116">
            <v>29812</v>
          </cell>
        </row>
        <row r="4117">
          <cell r="A4117">
            <v>4117</v>
          </cell>
          <cell r="B4117" t="str">
            <v>PUNTILLA HASTA  4"</v>
          </cell>
          <cell r="C4117" t="str">
            <v>TN</v>
          </cell>
          <cell r="D4117">
            <v>908177</v>
          </cell>
        </row>
        <row r="4118">
          <cell r="A4118">
            <v>4118</v>
          </cell>
          <cell r="B4118" t="str">
            <v>REF.P/MAMPOSTERIA RAM 140</v>
          </cell>
          <cell r="C4118" t="str">
            <v>TN</v>
          </cell>
          <cell r="D4118">
            <v>1017550</v>
          </cell>
        </row>
        <row r="4119">
          <cell r="A4119">
            <v>4119</v>
          </cell>
          <cell r="B4119" t="str">
            <v>HELIMALLA PLANA H-044</v>
          </cell>
          <cell r="C4119" t="str">
            <v>TN</v>
          </cell>
          <cell r="D4119">
            <v>1106366</v>
          </cell>
        </row>
        <row r="4120">
          <cell r="A4120">
            <v>4120</v>
          </cell>
          <cell r="B4120" t="str">
            <v>HELIMALLA PLANA H-050</v>
          </cell>
          <cell r="C4120" t="str">
            <v>TN</v>
          </cell>
          <cell r="D4120">
            <v>930771</v>
          </cell>
        </row>
        <row r="4121">
          <cell r="A4121">
            <v>4121</v>
          </cell>
          <cell r="B4121" t="str">
            <v>HELIMALLA PLANA H-071</v>
          </cell>
          <cell r="C4121" t="str">
            <v>TN</v>
          </cell>
          <cell r="D4121">
            <v>894463</v>
          </cell>
        </row>
        <row r="4122">
          <cell r="A4122">
            <v>4122</v>
          </cell>
          <cell r="B4122" t="str">
            <v>HELIMALLA PLANA H-084</v>
          </cell>
          <cell r="C4122" t="str">
            <v>TN</v>
          </cell>
          <cell r="D4122">
            <v>930766</v>
          </cell>
        </row>
        <row r="4123">
          <cell r="A4123">
            <v>4123</v>
          </cell>
          <cell r="B4123" t="str">
            <v>HELIMALLA PLANA H-106</v>
          </cell>
          <cell r="C4123" t="str">
            <v>TN</v>
          </cell>
          <cell r="D4123">
            <v>914096</v>
          </cell>
        </row>
        <row r="4124">
          <cell r="A4124">
            <v>4124</v>
          </cell>
          <cell r="B4124" t="str">
            <v>TRAVERTINO 153X305x20</v>
          </cell>
          <cell r="C4124" t="str">
            <v>M2</v>
          </cell>
          <cell r="D4124">
            <v>34800</v>
          </cell>
        </row>
        <row r="4125">
          <cell r="A4125">
            <v>4125</v>
          </cell>
          <cell r="B4125" t="str">
            <v>HELIMALLA PLANA H-106R</v>
          </cell>
          <cell r="C4125" t="str">
            <v>TN</v>
          </cell>
          <cell r="D4125">
            <v>914109</v>
          </cell>
        </row>
        <row r="4126">
          <cell r="A4126">
            <v>4126</v>
          </cell>
          <cell r="B4126" t="str">
            <v>HELIMALLA PLANA H-131</v>
          </cell>
          <cell r="C4126" t="str">
            <v>TN</v>
          </cell>
          <cell r="D4126">
            <v>931397</v>
          </cell>
        </row>
        <row r="4127">
          <cell r="A4127">
            <v>4127</v>
          </cell>
          <cell r="B4127" t="str">
            <v>HELIMALLA PLANA H-158</v>
          </cell>
          <cell r="C4127" t="str">
            <v>TN</v>
          </cell>
          <cell r="D4127">
            <v>948835</v>
          </cell>
        </row>
        <row r="4128">
          <cell r="A4128">
            <v>4128</v>
          </cell>
          <cell r="B4128" t="str">
            <v>HELIMALLA PLANA H-196</v>
          </cell>
          <cell r="C4128" t="str">
            <v>TN</v>
          </cell>
          <cell r="D4128">
            <v>931544</v>
          </cell>
        </row>
        <row r="4129">
          <cell r="A4129">
            <v>4129</v>
          </cell>
          <cell r="B4129" t="str">
            <v>HELIMALLA PLANA H-221</v>
          </cell>
          <cell r="C4129" t="str">
            <v>TN</v>
          </cell>
          <cell r="D4129">
            <v>829293</v>
          </cell>
        </row>
        <row r="4130">
          <cell r="A4130">
            <v>4130</v>
          </cell>
          <cell r="B4130" t="str">
            <v>HELIMALLA PLANA H-257</v>
          </cell>
          <cell r="C4130" t="str">
            <v>TN</v>
          </cell>
          <cell r="D4130">
            <v>812707</v>
          </cell>
        </row>
        <row r="4131">
          <cell r="A4131">
            <v>4131</v>
          </cell>
          <cell r="B4131" t="str">
            <v>HELIMALLA PLANA H-283</v>
          </cell>
          <cell r="C4131" t="str">
            <v>TN</v>
          </cell>
          <cell r="D4131">
            <v>861512</v>
          </cell>
        </row>
        <row r="4132">
          <cell r="A4132">
            <v>4132</v>
          </cell>
          <cell r="B4132" t="str">
            <v>HELIMALLA PLANA H-335</v>
          </cell>
          <cell r="C4132" t="str">
            <v>TN</v>
          </cell>
          <cell r="D4132">
            <v>848636</v>
          </cell>
        </row>
        <row r="4133">
          <cell r="A4133">
            <v>4133</v>
          </cell>
          <cell r="B4133" t="str">
            <v>HELIMALLA PLANA H335R</v>
          </cell>
          <cell r="C4133" t="str">
            <v>TN</v>
          </cell>
          <cell r="D4133">
            <v>848760</v>
          </cell>
        </row>
        <row r="4134">
          <cell r="A4134">
            <v>4134</v>
          </cell>
          <cell r="B4134" t="str">
            <v>HELIMALLA PLANA H-378</v>
          </cell>
          <cell r="C4134" t="str">
            <v>TN</v>
          </cell>
          <cell r="D4134">
            <v>848005</v>
          </cell>
        </row>
        <row r="4135">
          <cell r="A4135">
            <v>4135</v>
          </cell>
          <cell r="B4135" t="str">
            <v>HELIMALLA PLANA H-442</v>
          </cell>
          <cell r="C4135" t="str">
            <v>TN</v>
          </cell>
          <cell r="D4135">
            <v>841185</v>
          </cell>
        </row>
        <row r="4136">
          <cell r="A4136">
            <v>4136</v>
          </cell>
          <cell r="B4136" t="str">
            <v>HELIMALLA PLANA H-442R</v>
          </cell>
          <cell r="C4136" t="str">
            <v>TN</v>
          </cell>
          <cell r="D4136">
            <v>849006</v>
          </cell>
        </row>
        <row r="4137">
          <cell r="A4137">
            <v>4137</v>
          </cell>
          <cell r="B4137" t="str">
            <v>HELIMALLA PLANA H-503  01</v>
          </cell>
          <cell r="C4137" t="str">
            <v>TN</v>
          </cell>
          <cell r="D4137">
            <v>864768</v>
          </cell>
        </row>
        <row r="4138">
          <cell r="A4138">
            <v>4138</v>
          </cell>
          <cell r="B4138" t="str">
            <v>HELIMALLA PLANA M-131</v>
          </cell>
          <cell r="C4138" t="str">
            <v>TN</v>
          </cell>
          <cell r="D4138">
            <v>905433</v>
          </cell>
        </row>
        <row r="4139">
          <cell r="A4139">
            <v>4139</v>
          </cell>
          <cell r="B4139" t="str">
            <v>HELIMALLA PLANA M-159</v>
          </cell>
          <cell r="C4139" t="str">
            <v>TN</v>
          </cell>
          <cell r="D4139">
            <v>931561</v>
          </cell>
        </row>
        <row r="4140">
          <cell r="A4140">
            <v>4140</v>
          </cell>
          <cell r="B4140" t="str">
            <v>HELIMALLA PLANA M-188</v>
          </cell>
          <cell r="C4140" t="str">
            <v>TN</v>
          </cell>
          <cell r="D4140">
            <v>841376</v>
          </cell>
        </row>
        <row r="4141">
          <cell r="A4141">
            <v>4141</v>
          </cell>
          <cell r="B4141" t="str">
            <v>HELIMALLA PLANA M-221</v>
          </cell>
          <cell r="C4141" t="str">
            <v>TN</v>
          </cell>
          <cell r="D4141">
            <v>825562</v>
          </cell>
        </row>
        <row r="4142">
          <cell r="A4142">
            <v>4142</v>
          </cell>
          <cell r="B4142" t="str">
            <v>HELIMALLA PLANA M-262</v>
          </cell>
          <cell r="C4142" t="str">
            <v>TN</v>
          </cell>
          <cell r="D4142">
            <v>838979</v>
          </cell>
        </row>
        <row r="4143">
          <cell r="A4143">
            <v>4143</v>
          </cell>
          <cell r="B4143" t="str">
            <v>HELIMALLA PLANA M-295</v>
          </cell>
          <cell r="C4143" t="str">
            <v>TN</v>
          </cell>
          <cell r="D4143">
            <v>838931</v>
          </cell>
        </row>
        <row r="4144">
          <cell r="A4144">
            <v>4144</v>
          </cell>
          <cell r="B4144" t="str">
            <v>HELIMALLA PLANA M-335</v>
          </cell>
          <cell r="C4144" t="str">
            <v>TN</v>
          </cell>
          <cell r="D4144">
            <v>830566</v>
          </cell>
        </row>
        <row r="4145">
          <cell r="A4145">
            <v>4145</v>
          </cell>
          <cell r="B4145" t="str">
            <v>BASE ASFALT.1350 (PLANTA)</v>
          </cell>
          <cell r="C4145" t="str">
            <v>M3</v>
          </cell>
          <cell r="D4145">
            <v>80000</v>
          </cell>
        </row>
        <row r="4146">
          <cell r="A4146">
            <v>4146</v>
          </cell>
          <cell r="B4146" t="str">
            <v>HELIMALLA PLANA M-378</v>
          </cell>
          <cell r="C4146" t="str">
            <v>TN</v>
          </cell>
          <cell r="D4146">
            <v>854563</v>
          </cell>
        </row>
        <row r="4147">
          <cell r="A4147">
            <v>4147</v>
          </cell>
          <cell r="B4147" t="str">
            <v>RODADURA ASFALT.(PLANTA)</v>
          </cell>
          <cell r="C4147" t="str">
            <v>M3</v>
          </cell>
          <cell r="D4147">
            <v>80000</v>
          </cell>
        </row>
        <row r="4148">
          <cell r="A4148">
            <v>4148</v>
          </cell>
          <cell r="B4148" t="str">
            <v>HELIMALLA PLANA M-442</v>
          </cell>
          <cell r="C4148" t="str">
            <v>TN</v>
          </cell>
          <cell r="D4148">
            <v>838956</v>
          </cell>
        </row>
        <row r="4149">
          <cell r="A4149">
            <v>4149</v>
          </cell>
          <cell r="B4149" t="str">
            <v>BASE ASFALT.1150   (OBRA)</v>
          </cell>
          <cell r="C4149" t="str">
            <v>M3</v>
          </cell>
          <cell r="D4149">
            <v>130000</v>
          </cell>
        </row>
        <row r="4150">
          <cell r="A4150">
            <v>4150</v>
          </cell>
          <cell r="B4150" t="str">
            <v>HELIMALLA PLANA M-567</v>
          </cell>
          <cell r="C4150" t="str">
            <v>TN</v>
          </cell>
          <cell r="D4150">
            <v>854519</v>
          </cell>
        </row>
        <row r="4151">
          <cell r="A4151">
            <v>4151</v>
          </cell>
          <cell r="B4151" t="str">
            <v>RODADURA ASFALTICA B-1350</v>
          </cell>
          <cell r="C4151" t="str">
            <v>M3</v>
          </cell>
          <cell r="D4151">
            <v>134000</v>
          </cell>
        </row>
        <row r="4152">
          <cell r="A4152">
            <v>4152</v>
          </cell>
          <cell r="B4152" t="str">
            <v>HELIMALLA PLANA L-084</v>
          </cell>
          <cell r="C4152" t="str">
            <v>TN</v>
          </cell>
          <cell r="D4152">
            <v>948483</v>
          </cell>
        </row>
        <row r="4153">
          <cell r="A4153">
            <v>4153</v>
          </cell>
          <cell r="B4153" t="str">
            <v>BASE 7 cm 1350     (OBRA)</v>
          </cell>
          <cell r="C4153" t="str">
            <v>M2</v>
          </cell>
          <cell r="D4153">
            <v>12035</v>
          </cell>
        </row>
        <row r="4154">
          <cell r="A4154">
            <v>4154</v>
          </cell>
          <cell r="B4154" t="str">
            <v>HELIMALLA PLANA L-098</v>
          </cell>
          <cell r="C4154" t="str">
            <v>TN</v>
          </cell>
          <cell r="D4154">
            <v>931585</v>
          </cell>
        </row>
        <row r="4155">
          <cell r="A4155">
            <v>4155</v>
          </cell>
          <cell r="B4155" t="str">
            <v>BASE 7 cm 1150     (OBRA)</v>
          </cell>
          <cell r="C4155" t="str">
            <v>M2</v>
          </cell>
          <cell r="D4155">
            <v>13047</v>
          </cell>
        </row>
        <row r="4156">
          <cell r="A4156">
            <v>4156</v>
          </cell>
          <cell r="B4156" t="str">
            <v>HELIMALLA PLANA L-131</v>
          </cell>
          <cell r="C4156" t="str">
            <v>TN</v>
          </cell>
          <cell r="D4156">
            <v>931465</v>
          </cell>
        </row>
        <row r="4157">
          <cell r="A4157">
            <v>4157</v>
          </cell>
          <cell r="B4157" t="str">
            <v>RODADURA 3 cm (OBRA)</v>
          </cell>
          <cell r="C4157" t="str">
            <v>M2</v>
          </cell>
          <cell r="D4157">
            <v>6497</v>
          </cell>
        </row>
        <row r="4158">
          <cell r="A4158">
            <v>4158</v>
          </cell>
          <cell r="B4158" t="str">
            <v>HELIMALLA PLANA E-047</v>
          </cell>
          <cell r="C4158" t="str">
            <v>TN</v>
          </cell>
          <cell r="D4158">
            <v>957185</v>
          </cell>
        </row>
        <row r="4159">
          <cell r="A4159">
            <v>4159</v>
          </cell>
          <cell r="B4159" t="str">
            <v>RODADURA  2.5 cm (OBRA)</v>
          </cell>
          <cell r="C4159" t="str">
            <v>M2</v>
          </cell>
          <cell r="D4159">
            <v>4857</v>
          </cell>
        </row>
        <row r="4160">
          <cell r="A4160">
            <v>4160</v>
          </cell>
          <cell r="B4160" t="str">
            <v>HELIMALLA PLANA E-050</v>
          </cell>
          <cell r="C4160" t="str">
            <v>TN</v>
          </cell>
          <cell r="D4160">
            <v>896637</v>
          </cell>
        </row>
        <row r="4161">
          <cell r="A4161">
            <v>4161</v>
          </cell>
          <cell r="B4161" t="str">
            <v>DUCTO ETERNIT          2"</v>
          </cell>
          <cell r="C4161" t="str">
            <v>ML</v>
          </cell>
          <cell r="D4161">
            <v>981</v>
          </cell>
        </row>
        <row r="4162">
          <cell r="A4162">
            <v>4162</v>
          </cell>
          <cell r="B4162" t="str">
            <v>UNION A.C CONICA       2"</v>
          </cell>
          <cell r="C4162" t="str">
            <v>UN</v>
          </cell>
          <cell r="D4162">
            <v>741</v>
          </cell>
        </row>
        <row r="4163">
          <cell r="A4163">
            <v>4163</v>
          </cell>
          <cell r="B4163" t="str">
            <v>UNION A.C EXPANSION    2"</v>
          </cell>
          <cell r="C4163" t="str">
            <v>UN</v>
          </cell>
          <cell r="D4163">
            <v>1855</v>
          </cell>
        </row>
        <row r="4164">
          <cell r="A4164">
            <v>4164</v>
          </cell>
          <cell r="B4164" t="str">
            <v>UNION DE FLEXION  A.C. 2"</v>
          </cell>
          <cell r="C4164" t="str">
            <v>UN</v>
          </cell>
          <cell r="D4164">
            <v>855</v>
          </cell>
        </row>
        <row r="4165">
          <cell r="A4165">
            <v>4165</v>
          </cell>
          <cell r="B4165" t="str">
            <v>UNION ETERDUCTO        2"</v>
          </cell>
          <cell r="C4165" t="str">
            <v>UN</v>
          </cell>
          <cell r="D4165">
            <v>1255</v>
          </cell>
        </row>
        <row r="4166">
          <cell r="A4166">
            <v>4166</v>
          </cell>
          <cell r="B4166" t="str">
            <v>DUCTO ETERNIT          3"</v>
          </cell>
          <cell r="C4166" t="str">
            <v>ML</v>
          </cell>
          <cell r="D4166">
            <v>3193</v>
          </cell>
        </row>
        <row r="4167">
          <cell r="A4167">
            <v>4167</v>
          </cell>
          <cell r="B4167" t="str">
            <v>UNION A.C CONICA       3"</v>
          </cell>
          <cell r="C4167" t="str">
            <v>UN</v>
          </cell>
          <cell r="D4167">
            <v>875</v>
          </cell>
        </row>
        <row r="4168">
          <cell r="A4168">
            <v>4168</v>
          </cell>
          <cell r="B4168" t="str">
            <v>UNION DE EXPANSION     3"</v>
          </cell>
          <cell r="C4168" t="str">
            <v>UN</v>
          </cell>
          <cell r="D4168">
            <v>2649</v>
          </cell>
        </row>
        <row r="4169">
          <cell r="A4169">
            <v>4169</v>
          </cell>
          <cell r="B4169" t="str">
            <v>UNION DE FLEXION  A.C. 3"</v>
          </cell>
          <cell r="C4169" t="str">
            <v>UN</v>
          </cell>
          <cell r="D4169">
            <v>1248</v>
          </cell>
        </row>
        <row r="4170">
          <cell r="A4170">
            <v>4170</v>
          </cell>
          <cell r="B4170" t="str">
            <v>UNION ETERDUCTO        3"</v>
          </cell>
          <cell r="C4170" t="str">
            <v>UN</v>
          </cell>
          <cell r="D4170">
            <v>1565</v>
          </cell>
        </row>
        <row r="4171">
          <cell r="A4171">
            <v>4171</v>
          </cell>
          <cell r="B4171" t="str">
            <v>DUCTO ETERNIT          4"</v>
          </cell>
          <cell r="C4171" t="str">
            <v>ML</v>
          </cell>
          <cell r="D4171">
            <v>3727</v>
          </cell>
        </row>
        <row r="4172">
          <cell r="A4172">
            <v>4172</v>
          </cell>
          <cell r="B4172" t="str">
            <v>UNION A.C CONICA       4"</v>
          </cell>
          <cell r="C4172" t="str">
            <v>UN</v>
          </cell>
          <cell r="D4172">
            <v>971</v>
          </cell>
        </row>
        <row r="4173">
          <cell r="A4173">
            <v>4173</v>
          </cell>
          <cell r="B4173" t="str">
            <v>UNION A.C EXPANSION    4"</v>
          </cell>
          <cell r="C4173" t="str">
            <v>UN</v>
          </cell>
          <cell r="D4173">
            <v>3248</v>
          </cell>
        </row>
        <row r="4174">
          <cell r="A4174">
            <v>4174</v>
          </cell>
          <cell r="B4174" t="str">
            <v>UNION A.C DE FLEXION   4"</v>
          </cell>
          <cell r="C4174" t="str">
            <v>UN</v>
          </cell>
          <cell r="D4174">
            <v>1648</v>
          </cell>
        </row>
        <row r="4175">
          <cell r="A4175">
            <v>4175</v>
          </cell>
          <cell r="B4175" t="str">
            <v>UNION ETERDUCTO        4"</v>
          </cell>
          <cell r="C4175" t="str">
            <v>UN</v>
          </cell>
          <cell r="D4175">
            <v>2452</v>
          </cell>
        </row>
        <row r="4176">
          <cell r="A4176">
            <v>4176</v>
          </cell>
          <cell r="B4176" t="str">
            <v>DUCTO ETERNIT          5"</v>
          </cell>
          <cell r="C4176" t="str">
            <v>ML</v>
          </cell>
          <cell r="D4176">
            <v>4319</v>
          </cell>
        </row>
        <row r="4177">
          <cell r="A4177">
            <v>4177</v>
          </cell>
          <cell r="B4177" t="str">
            <v>UNION A.C CONICA       5"</v>
          </cell>
          <cell r="C4177" t="str">
            <v>UN</v>
          </cell>
          <cell r="D4177">
            <v>1158</v>
          </cell>
        </row>
        <row r="4178">
          <cell r="A4178">
            <v>4178</v>
          </cell>
          <cell r="B4178" t="str">
            <v>UNION A.C EXPANSION    5"</v>
          </cell>
          <cell r="C4178" t="str">
            <v>UN</v>
          </cell>
          <cell r="D4178">
            <v>4181</v>
          </cell>
        </row>
        <row r="4179">
          <cell r="A4179">
            <v>4179</v>
          </cell>
          <cell r="B4179" t="str">
            <v>UNION A.C DE FLEXION   5"</v>
          </cell>
          <cell r="C4179" t="str">
            <v>UN</v>
          </cell>
          <cell r="D4179">
            <v>1933</v>
          </cell>
        </row>
        <row r="4180">
          <cell r="A4180">
            <v>4180</v>
          </cell>
          <cell r="B4180" t="str">
            <v>DUCTO ETERNIT          6"</v>
          </cell>
          <cell r="C4180" t="str">
            <v>ML</v>
          </cell>
          <cell r="D4180">
            <v>4527</v>
          </cell>
        </row>
        <row r="4181">
          <cell r="A4181">
            <v>4181</v>
          </cell>
          <cell r="B4181" t="str">
            <v>UNION A.C CONICA       6"</v>
          </cell>
          <cell r="C4181" t="str">
            <v>UN</v>
          </cell>
          <cell r="D4181">
            <v>1665</v>
          </cell>
        </row>
        <row r="4182">
          <cell r="A4182">
            <v>4182</v>
          </cell>
          <cell r="B4182" t="str">
            <v>UNION A.C EXPANSION    6"</v>
          </cell>
          <cell r="C4182" t="str">
            <v>UN</v>
          </cell>
          <cell r="D4182">
            <v>5107</v>
          </cell>
        </row>
        <row r="4183">
          <cell r="A4183">
            <v>4183</v>
          </cell>
          <cell r="B4183" t="str">
            <v>UNION A.C DE FLEXION   6"</v>
          </cell>
          <cell r="C4183" t="str">
            <v>UN</v>
          </cell>
          <cell r="D4183">
            <v>2216</v>
          </cell>
        </row>
        <row r="4184">
          <cell r="A4184">
            <v>4184</v>
          </cell>
          <cell r="B4184" t="str">
            <v>UNION ETERDUCTO        6"</v>
          </cell>
          <cell r="C4184" t="str">
            <v>UN</v>
          </cell>
          <cell r="D4184">
            <v>3807</v>
          </cell>
        </row>
        <row r="4185">
          <cell r="A4185">
            <v>4185</v>
          </cell>
          <cell r="B4185" t="str">
            <v>TUBO PRESION     GRIS  2"</v>
          </cell>
          <cell r="C4185" t="str">
            <v>ML</v>
          </cell>
          <cell r="D4185">
            <v>1973</v>
          </cell>
        </row>
        <row r="4186">
          <cell r="A4186">
            <v>4186</v>
          </cell>
          <cell r="B4186" t="str">
            <v>UNION ETERMATICA GRIS  2"</v>
          </cell>
          <cell r="C4186" t="str">
            <v>UN</v>
          </cell>
          <cell r="D4186">
            <v>3659</v>
          </cell>
        </row>
        <row r="4187">
          <cell r="A4187">
            <v>4187</v>
          </cell>
          <cell r="B4187" t="str">
            <v>TUBO PRESION     GRIS  3"</v>
          </cell>
          <cell r="C4187" t="str">
            <v>ML</v>
          </cell>
          <cell r="D4187">
            <v>8426</v>
          </cell>
        </row>
        <row r="4188">
          <cell r="A4188">
            <v>4188</v>
          </cell>
          <cell r="B4188" t="str">
            <v>UNION ETERMATICA GRIS  3"</v>
          </cell>
          <cell r="C4188" t="str">
            <v>UN</v>
          </cell>
          <cell r="D4188">
            <v>7717</v>
          </cell>
        </row>
        <row r="4189">
          <cell r="A4189">
            <v>4189</v>
          </cell>
          <cell r="B4189" t="str">
            <v>TUBO PRESION     GRIS  4"</v>
          </cell>
          <cell r="C4189" t="str">
            <v>ML</v>
          </cell>
          <cell r="D4189">
            <v>13921</v>
          </cell>
        </row>
        <row r="4190">
          <cell r="A4190">
            <v>4190</v>
          </cell>
          <cell r="B4190" t="str">
            <v>UNION ETERMATICA GRIS  4"</v>
          </cell>
          <cell r="C4190" t="str">
            <v>UN</v>
          </cell>
          <cell r="D4190">
            <v>11651</v>
          </cell>
        </row>
        <row r="4191">
          <cell r="A4191">
            <v>4191</v>
          </cell>
          <cell r="B4191" t="str">
            <v>TUBO PRESION     GRIS  6"</v>
          </cell>
          <cell r="C4191" t="str">
            <v>ML</v>
          </cell>
          <cell r="D4191">
            <v>24237</v>
          </cell>
        </row>
        <row r="4192">
          <cell r="A4192">
            <v>4192</v>
          </cell>
          <cell r="B4192" t="str">
            <v>UNION ETERMATICA GRIS  6"</v>
          </cell>
          <cell r="C4192" t="str">
            <v>UN</v>
          </cell>
          <cell r="D4192">
            <v>16738</v>
          </cell>
        </row>
        <row r="4193">
          <cell r="A4193">
            <v>4193</v>
          </cell>
          <cell r="B4193" t="str">
            <v>TUBO PRESION     GRIS  8"</v>
          </cell>
          <cell r="C4193" t="str">
            <v>ML</v>
          </cell>
          <cell r="D4193">
            <v>41857</v>
          </cell>
        </row>
        <row r="4194">
          <cell r="A4194">
            <v>4194</v>
          </cell>
          <cell r="B4194" t="str">
            <v>UNION ETERMATICA GRIS  8"</v>
          </cell>
          <cell r="C4194" t="str">
            <v>UN</v>
          </cell>
          <cell r="D4194">
            <v>23527</v>
          </cell>
        </row>
        <row r="4195">
          <cell r="A4195">
            <v>4195</v>
          </cell>
          <cell r="B4195" t="str">
            <v>TUBO PRESION     GRIS 10"</v>
          </cell>
          <cell r="C4195" t="str">
            <v>ML</v>
          </cell>
          <cell r="D4195">
            <v>45167</v>
          </cell>
        </row>
        <row r="4196">
          <cell r="A4196">
            <v>4196</v>
          </cell>
          <cell r="B4196" t="str">
            <v>UNION ETERMATICA GRIS 10"</v>
          </cell>
          <cell r="C4196" t="str">
            <v>UN</v>
          </cell>
          <cell r="D4196">
            <v>29592</v>
          </cell>
        </row>
        <row r="4197">
          <cell r="A4197">
            <v>4197</v>
          </cell>
          <cell r="B4197" t="str">
            <v>TUBO PRESION     GRIS 12"</v>
          </cell>
          <cell r="C4197" t="str">
            <v>ML</v>
          </cell>
          <cell r="D4197">
            <v>62902</v>
          </cell>
        </row>
        <row r="4198">
          <cell r="A4198">
            <v>4198</v>
          </cell>
          <cell r="B4198" t="str">
            <v>UNION ETERMATICA GRIS 12"</v>
          </cell>
          <cell r="C4198" t="str">
            <v>UN</v>
          </cell>
          <cell r="D4198">
            <v>35566</v>
          </cell>
        </row>
        <row r="4199">
          <cell r="A4199">
            <v>4199</v>
          </cell>
          <cell r="B4199" t="str">
            <v>TUBO PRESION     GRIS 14"</v>
          </cell>
          <cell r="C4199" t="str">
            <v>ML</v>
          </cell>
          <cell r="D4199">
            <v>81570</v>
          </cell>
        </row>
        <row r="4200">
          <cell r="A4200">
            <v>4200</v>
          </cell>
          <cell r="B4200" t="str">
            <v>UNION ETERMATICA GRIS 14"</v>
          </cell>
          <cell r="C4200" t="str">
            <v>UN</v>
          </cell>
          <cell r="D4200">
            <v>50164</v>
          </cell>
        </row>
        <row r="4201">
          <cell r="A4201">
            <v>4201</v>
          </cell>
          <cell r="B4201" t="str">
            <v>TUBO PRESION     GRIS 16"</v>
          </cell>
          <cell r="C4201" t="str">
            <v>ML</v>
          </cell>
          <cell r="D4201">
            <v>103912</v>
          </cell>
        </row>
        <row r="4202">
          <cell r="A4202">
            <v>4202</v>
          </cell>
          <cell r="B4202" t="str">
            <v>UNION ETERMATICA GRIS 16"</v>
          </cell>
          <cell r="C4202" t="str">
            <v>UN</v>
          </cell>
          <cell r="D4202">
            <v>61711</v>
          </cell>
        </row>
        <row r="4203">
          <cell r="A4203">
            <v>4203</v>
          </cell>
          <cell r="B4203" t="str">
            <v>TUBO PRESION     GRIS 18"</v>
          </cell>
          <cell r="C4203" t="str">
            <v>ML</v>
          </cell>
          <cell r="D4203">
            <v>127860</v>
          </cell>
        </row>
        <row r="4204">
          <cell r="A4204">
            <v>4204</v>
          </cell>
          <cell r="B4204" t="str">
            <v>UNION ETERMATICA GRIS 18"</v>
          </cell>
          <cell r="C4204" t="str">
            <v>UN</v>
          </cell>
          <cell r="D4204">
            <v>76791</v>
          </cell>
        </row>
        <row r="4205">
          <cell r="A4205">
            <v>4205</v>
          </cell>
          <cell r="B4205" t="str">
            <v>TUBO PRESION     GRIS 20"</v>
          </cell>
          <cell r="C4205" t="str">
            <v>ML</v>
          </cell>
          <cell r="D4205">
            <v>150033</v>
          </cell>
        </row>
        <row r="4206">
          <cell r="A4206">
            <v>4206</v>
          </cell>
          <cell r="B4206" t="str">
            <v>UNION ETERMATICA GRIS 20"</v>
          </cell>
          <cell r="C4206" t="str">
            <v>UN</v>
          </cell>
          <cell r="D4206">
            <v>98493</v>
          </cell>
        </row>
        <row r="4207">
          <cell r="A4207">
            <v>4207</v>
          </cell>
          <cell r="B4207" t="str">
            <v>TUBO PRESION     GRIS 24"</v>
          </cell>
          <cell r="C4207" t="str">
            <v>ML</v>
          </cell>
          <cell r="D4207">
            <v>207879</v>
          </cell>
        </row>
        <row r="4208">
          <cell r="A4208">
            <v>4208</v>
          </cell>
          <cell r="B4208" t="str">
            <v>UNION ETERMATICA GRIS 24"</v>
          </cell>
          <cell r="C4208" t="str">
            <v>UN</v>
          </cell>
          <cell r="D4208">
            <v>133026</v>
          </cell>
        </row>
        <row r="4209">
          <cell r="A4209">
            <v>4209</v>
          </cell>
          <cell r="B4209" t="str">
            <v>TUBO PRESION     C.20  4"</v>
          </cell>
          <cell r="C4209" t="str">
            <v>ML</v>
          </cell>
          <cell r="D4209">
            <v>9773</v>
          </cell>
        </row>
        <row r="4210">
          <cell r="A4210">
            <v>4210</v>
          </cell>
          <cell r="B4210" t="str">
            <v>UNION ETERMATICA C.20  4"</v>
          </cell>
          <cell r="C4210" t="str">
            <v>UN</v>
          </cell>
          <cell r="D4210">
            <v>8869</v>
          </cell>
        </row>
        <row r="4211">
          <cell r="A4211">
            <v>4211</v>
          </cell>
          <cell r="B4211" t="str">
            <v>HELIMALLA PLANA E-096</v>
          </cell>
          <cell r="C4211" t="str">
            <v>TN</v>
          </cell>
          <cell r="D4211">
            <v>948231</v>
          </cell>
        </row>
        <row r="4212">
          <cell r="A4212">
            <v>4212</v>
          </cell>
          <cell r="B4212" t="str">
            <v>UNION ETERMATICA C.20  6"</v>
          </cell>
          <cell r="C4212" t="str">
            <v>UN</v>
          </cell>
          <cell r="D4212">
            <v>16491</v>
          </cell>
        </row>
        <row r="4213">
          <cell r="A4213">
            <v>4213</v>
          </cell>
          <cell r="B4213" t="str">
            <v>TUBO PRESION     C.20  8"</v>
          </cell>
          <cell r="C4213" t="str">
            <v>ML</v>
          </cell>
          <cell r="D4213">
            <v>12690</v>
          </cell>
        </row>
        <row r="4214">
          <cell r="A4214">
            <v>4214</v>
          </cell>
          <cell r="B4214" t="str">
            <v>UNION ETERMATICA C.20  8"</v>
          </cell>
          <cell r="C4214" t="str">
            <v>UN</v>
          </cell>
          <cell r="D4214">
            <v>26255</v>
          </cell>
        </row>
        <row r="4215">
          <cell r="A4215">
            <v>4215</v>
          </cell>
          <cell r="B4215" t="str">
            <v>TUBO PRESION     C.20 10"</v>
          </cell>
          <cell r="C4215" t="str">
            <v>ML</v>
          </cell>
          <cell r="D4215">
            <v>31381</v>
          </cell>
        </row>
        <row r="4216">
          <cell r="A4216">
            <v>4216</v>
          </cell>
          <cell r="B4216" t="str">
            <v>UNION ETERMATICA C.20 10"</v>
          </cell>
          <cell r="C4216" t="str">
            <v>UN</v>
          </cell>
          <cell r="D4216">
            <v>21205</v>
          </cell>
        </row>
        <row r="4217">
          <cell r="A4217">
            <v>4217</v>
          </cell>
          <cell r="B4217" t="str">
            <v>TUBO PRESION     C.20 12"</v>
          </cell>
          <cell r="C4217" t="str">
            <v>ML</v>
          </cell>
          <cell r="D4217">
            <v>44164</v>
          </cell>
        </row>
        <row r="4218">
          <cell r="A4218">
            <v>4218</v>
          </cell>
          <cell r="B4218" t="str">
            <v>UNION ETERMATICA C.20 12"</v>
          </cell>
          <cell r="C4218" t="str">
            <v>UN</v>
          </cell>
          <cell r="D4218">
            <v>28408</v>
          </cell>
        </row>
        <row r="4219">
          <cell r="A4219">
            <v>4219</v>
          </cell>
          <cell r="B4219" t="str">
            <v>TUBO PRESION     C.20 14"</v>
          </cell>
          <cell r="C4219" t="str">
            <v>ML</v>
          </cell>
          <cell r="D4219">
            <v>63259</v>
          </cell>
        </row>
        <row r="4220">
          <cell r="A4220">
            <v>4220</v>
          </cell>
          <cell r="B4220" t="str">
            <v>UNION ETERMATICA C.20 14"</v>
          </cell>
          <cell r="C4220" t="str">
            <v>UN</v>
          </cell>
          <cell r="D4220">
            <v>42320</v>
          </cell>
        </row>
        <row r="4221">
          <cell r="A4221">
            <v>4221</v>
          </cell>
          <cell r="B4221" t="str">
            <v>TUBO PRESION     C.20 16"</v>
          </cell>
          <cell r="C4221" t="str">
            <v>ML</v>
          </cell>
          <cell r="D4221">
            <v>76858</v>
          </cell>
        </row>
        <row r="4222">
          <cell r="A4222">
            <v>4222</v>
          </cell>
          <cell r="B4222" t="str">
            <v>UNION ETERMATICA C.20 16"</v>
          </cell>
          <cell r="C4222" t="str">
            <v>UN</v>
          </cell>
          <cell r="D4222">
            <v>49471</v>
          </cell>
        </row>
        <row r="4223">
          <cell r="A4223">
            <v>4223</v>
          </cell>
          <cell r="B4223" t="str">
            <v>TUBO PRESION     C.20 18"</v>
          </cell>
          <cell r="C4223" t="str">
            <v>ML</v>
          </cell>
          <cell r="D4223">
            <v>64945</v>
          </cell>
        </row>
        <row r="4224">
          <cell r="A4224">
            <v>4224</v>
          </cell>
          <cell r="B4224" t="str">
            <v>UNION ETERMATICA C.20 18"</v>
          </cell>
          <cell r="C4224" t="str">
            <v>UN</v>
          </cell>
          <cell r="D4224">
            <v>101679</v>
          </cell>
        </row>
        <row r="4225">
          <cell r="A4225">
            <v>4225</v>
          </cell>
          <cell r="B4225" t="str">
            <v>TUBO PRESION     C.20 20"</v>
          </cell>
          <cell r="C4225" t="str">
            <v>ML</v>
          </cell>
          <cell r="D4225">
            <v>115984</v>
          </cell>
        </row>
        <row r="4226">
          <cell r="A4226">
            <v>4226</v>
          </cell>
          <cell r="B4226" t="str">
            <v>UNION ETERMATICA C.20 20"</v>
          </cell>
          <cell r="C4226" t="str">
            <v>UN</v>
          </cell>
          <cell r="D4226">
            <v>79586</v>
          </cell>
        </row>
        <row r="4227">
          <cell r="A4227">
            <v>4227</v>
          </cell>
          <cell r="B4227" t="str">
            <v>TUBO PRESION     C.20 24"</v>
          </cell>
          <cell r="C4227" t="str">
            <v>ML</v>
          </cell>
          <cell r="D4227">
            <v>161081</v>
          </cell>
        </row>
        <row r="4228">
          <cell r="A4228">
            <v>4228</v>
          </cell>
          <cell r="B4228" t="str">
            <v>UNION ETERMATICA C.20 24"</v>
          </cell>
          <cell r="C4228" t="str">
            <v>UN</v>
          </cell>
          <cell r="D4228">
            <v>101224</v>
          </cell>
        </row>
        <row r="4229">
          <cell r="A4229">
            <v>4229</v>
          </cell>
          <cell r="B4229" t="str">
            <v>TUBO PRESION     C.10  6"</v>
          </cell>
          <cell r="C4229" t="str">
            <v>ML</v>
          </cell>
          <cell r="D4229">
            <v>11790</v>
          </cell>
        </row>
        <row r="4230">
          <cell r="A4230">
            <v>4230</v>
          </cell>
          <cell r="B4230" t="str">
            <v>UNION ETERMATICA C.10  6"</v>
          </cell>
          <cell r="C4230" t="str">
            <v>UN</v>
          </cell>
          <cell r="D4230">
            <v>10643</v>
          </cell>
        </row>
        <row r="4231">
          <cell r="A4231">
            <v>4231</v>
          </cell>
          <cell r="B4231" t="str">
            <v>TUBO PRESION     C.10  8"</v>
          </cell>
          <cell r="C4231" t="str">
            <v>ML</v>
          </cell>
          <cell r="D4231">
            <v>10492</v>
          </cell>
        </row>
        <row r="4232">
          <cell r="A4232">
            <v>4232</v>
          </cell>
          <cell r="B4232" t="str">
            <v>UNION ETERMATICA C.10  8"</v>
          </cell>
          <cell r="C4232" t="str">
            <v>UN</v>
          </cell>
          <cell r="D4232">
            <v>19432</v>
          </cell>
        </row>
        <row r="4233">
          <cell r="A4233">
            <v>4233</v>
          </cell>
          <cell r="B4233" t="str">
            <v>TUBO PRESION     C.10 10"</v>
          </cell>
          <cell r="C4233" t="str">
            <v>ML</v>
          </cell>
          <cell r="D4233">
            <v>24321</v>
          </cell>
        </row>
        <row r="4234">
          <cell r="A4234">
            <v>4234</v>
          </cell>
          <cell r="B4234" t="str">
            <v>UNION ETERMATICA C.10 10"</v>
          </cell>
          <cell r="C4234" t="str">
            <v>UN</v>
          </cell>
          <cell r="D4234">
            <v>19041</v>
          </cell>
        </row>
        <row r="4235">
          <cell r="A4235">
            <v>4235</v>
          </cell>
          <cell r="B4235" t="str">
            <v>TUBO PRESION     C.10 12"</v>
          </cell>
          <cell r="C4235" t="str">
            <v>ML</v>
          </cell>
          <cell r="D4235">
            <v>34367</v>
          </cell>
        </row>
        <row r="4236">
          <cell r="A4236">
            <v>4236</v>
          </cell>
          <cell r="B4236" t="str">
            <v>UNION ETERMATICA C.10 12"</v>
          </cell>
          <cell r="C4236" t="str">
            <v>UN</v>
          </cell>
          <cell r="D4236">
            <v>25526</v>
          </cell>
        </row>
        <row r="4237">
          <cell r="A4237">
            <v>4237</v>
          </cell>
          <cell r="B4237" t="str">
            <v>TUBO PRESION     C.10 14"</v>
          </cell>
          <cell r="C4237" t="str">
            <v>ML</v>
          </cell>
          <cell r="D4237">
            <v>55348</v>
          </cell>
        </row>
        <row r="4238">
          <cell r="A4238">
            <v>4238</v>
          </cell>
          <cell r="B4238" t="str">
            <v>UNION ETERMATICA C.10 14"</v>
          </cell>
          <cell r="C4238" t="str">
            <v>UN</v>
          </cell>
          <cell r="D4238">
            <v>37715</v>
          </cell>
        </row>
        <row r="4239">
          <cell r="A4239">
            <v>4239</v>
          </cell>
          <cell r="B4239" t="str">
            <v>TUBO PRESION     C.10 16"</v>
          </cell>
          <cell r="C4239" t="str">
            <v>ML</v>
          </cell>
          <cell r="D4239">
            <v>65559</v>
          </cell>
        </row>
        <row r="4240">
          <cell r="A4240">
            <v>4240</v>
          </cell>
          <cell r="B4240" t="str">
            <v>UNION ETERMATICA C.10 16"</v>
          </cell>
          <cell r="C4240" t="str">
            <v>UN</v>
          </cell>
          <cell r="D4240">
            <v>44070</v>
          </cell>
        </row>
        <row r="4241">
          <cell r="A4241">
            <v>4241</v>
          </cell>
          <cell r="B4241" t="str">
            <v>TUBO PRESION     C.10 18"</v>
          </cell>
          <cell r="C4241" t="str">
            <v>ML</v>
          </cell>
          <cell r="D4241">
            <v>69359</v>
          </cell>
        </row>
        <row r="4242">
          <cell r="A4242">
            <v>4242</v>
          </cell>
          <cell r="B4242" t="str">
            <v>UNION ETERMATICA C.10 18"</v>
          </cell>
          <cell r="C4242" t="str">
            <v>UN</v>
          </cell>
          <cell r="D4242">
            <v>58770</v>
          </cell>
        </row>
        <row r="4243">
          <cell r="A4243">
            <v>4243</v>
          </cell>
          <cell r="B4243" t="str">
            <v>TUBO PRESION     C.10 20"</v>
          </cell>
          <cell r="C4243" t="str">
            <v>ML</v>
          </cell>
          <cell r="D4243">
            <v>81547</v>
          </cell>
        </row>
        <row r="4244">
          <cell r="A4244">
            <v>4244</v>
          </cell>
          <cell r="B4244" t="str">
            <v>UNION ETERMATICA C.10 20"</v>
          </cell>
          <cell r="C4244" t="str">
            <v>UN</v>
          </cell>
          <cell r="D4244">
            <v>72537</v>
          </cell>
        </row>
        <row r="4245">
          <cell r="A4245">
            <v>4245</v>
          </cell>
          <cell r="B4245" t="str">
            <v>TUBO PRESION     C.10 24"</v>
          </cell>
          <cell r="C4245" t="str">
            <v>ML</v>
          </cell>
          <cell r="D4245">
            <v>109175</v>
          </cell>
        </row>
        <row r="4246">
          <cell r="A4246">
            <v>4246</v>
          </cell>
          <cell r="B4246" t="str">
            <v>UNION ETERMATICA C.10 24"</v>
          </cell>
          <cell r="C4246" t="str">
            <v>UN</v>
          </cell>
          <cell r="D4246">
            <v>88370</v>
          </cell>
        </row>
        <row r="4247">
          <cell r="A4247">
            <v>4247</v>
          </cell>
          <cell r="B4247" t="str">
            <v>TUBO PRESION     C.10 28"</v>
          </cell>
          <cell r="C4247" t="str">
            <v>ML</v>
          </cell>
          <cell r="D4247">
            <v>118738</v>
          </cell>
        </row>
        <row r="4248">
          <cell r="A4248">
            <v>4248</v>
          </cell>
          <cell r="B4248" t="str">
            <v>UNION REKA W.    C.10 28"</v>
          </cell>
          <cell r="C4248" t="str">
            <v>UN</v>
          </cell>
          <cell r="D4248">
            <v>155384</v>
          </cell>
        </row>
        <row r="4249">
          <cell r="A4249">
            <v>4249</v>
          </cell>
          <cell r="B4249" t="str">
            <v>TUBO ALCANTARILL.GRIS  6"</v>
          </cell>
          <cell r="C4249" t="str">
            <v>ML</v>
          </cell>
          <cell r="D4249">
            <v>5942</v>
          </cell>
        </row>
        <row r="4250">
          <cell r="A4250">
            <v>4250</v>
          </cell>
          <cell r="B4250" t="str">
            <v>UNION HERMETIC.  GRIS  6"</v>
          </cell>
          <cell r="C4250" t="str">
            <v>UN</v>
          </cell>
          <cell r="D4250">
            <v>12007</v>
          </cell>
        </row>
        <row r="4251">
          <cell r="A4251">
            <v>4251</v>
          </cell>
          <cell r="B4251" t="str">
            <v>TUBO ALCANTARILL.GRIS  8"</v>
          </cell>
          <cell r="C4251" t="str">
            <v>ML</v>
          </cell>
          <cell r="D4251">
            <v>8717</v>
          </cell>
        </row>
        <row r="4252">
          <cell r="A4252">
            <v>4252</v>
          </cell>
          <cell r="B4252" t="str">
            <v>UNION HERMETIC.  GRIS  8"</v>
          </cell>
          <cell r="C4252" t="str">
            <v>UN</v>
          </cell>
          <cell r="D4252">
            <v>13999</v>
          </cell>
        </row>
        <row r="4253">
          <cell r="A4253">
            <v>4253</v>
          </cell>
          <cell r="B4253" t="str">
            <v>TUBO ALCANTARILL.GRIS 10"</v>
          </cell>
          <cell r="C4253" t="str">
            <v>ML</v>
          </cell>
          <cell r="D4253">
            <v>11400</v>
          </cell>
        </row>
        <row r="4254">
          <cell r="A4254">
            <v>4254</v>
          </cell>
          <cell r="B4254" t="str">
            <v>UNION HERMETIC.  GRIS 10"</v>
          </cell>
          <cell r="C4254" t="str">
            <v>UN</v>
          </cell>
          <cell r="D4254">
            <v>17964</v>
          </cell>
        </row>
        <row r="4255">
          <cell r="A4255">
            <v>4255</v>
          </cell>
          <cell r="B4255" t="str">
            <v>UNION HERMETIC.  GRIS 12"</v>
          </cell>
          <cell r="C4255" t="str">
            <v>ML</v>
          </cell>
          <cell r="D4255">
            <v>21470</v>
          </cell>
        </row>
        <row r="4256">
          <cell r="A4256">
            <v>4256</v>
          </cell>
          <cell r="B4256" t="str">
            <v>TUBO ALCANTARILL.GRIS 14"</v>
          </cell>
          <cell r="C4256" t="str">
            <v>ML</v>
          </cell>
          <cell r="D4256">
            <v>22477</v>
          </cell>
        </row>
        <row r="4257">
          <cell r="A4257">
            <v>4257</v>
          </cell>
          <cell r="B4257" t="str">
            <v>UNION HERMETIC.  GRIS 14"</v>
          </cell>
          <cell r="C4257" t="str">
            <v>UN</v>
          </cell>
          <cell r="D4257">
            <v>25923</v>
          </cell>
        </row>
        <row r="4258">
          <cell r="A4258">
            <v>4258</v>
          </cell>
          <cell r="B4258" t="str">
            <v>TUBO ALCANTARILL.GRIS 16"</v>
          </cell>
          <cell r="C4258" t="str">
            <v>ML</v>
          </cell>
          <cell r="D4258">
            <v>29807</v>
          </cell>
        </row>
        <row r="4259">
          <cell r="A4259">
            <v>4259</v>
          </cell>
          <cell r="B4259" t="str">
            <v>UNION HERMETIC.  GRIS 16"</v>
          </cell>
          <cell r="C4259" t="str">
            <v>UN</v>
          </cell>
          <cell r="D4259">
            <v>30342</v>
          </cell>
        </row>
        <row r="4260">
          <cell r="A4260">
            <v>4260</v>
          </cell>
          <cell r="B4260" t="str">
            <v>TUBO ALCANTARILL.GRIS 18</v>
          </cell>
          <cell r="C4260" t="str">
            <v>ML</v>
          </cell>
          <cell r="D4260">
            <v>36190</v>
          </cell>
        </row>
        <row r="4261">
          <cell r="A4261">
            <v>4261</v>
          </cell>
          <cell r="B4261" t="str">
            <v>UNION HERMETIC.  GRIS 18"</v>
          </cell>
          <cell r="C4261" t="str">
            <v>UN</v>
          </cell>
          <cell r="D4261">
            <v>32319</v>
          </cell>
        </row>
        <row r="4262">
          <cell r="A4262">
            <v>4262</v>
          </cell>
          <cell r="B4262" t="str">
            <v>TUBO ALCANTARILL.GRIS 20</v>
          </cell>
          <cell r="C4262" t="str">
            <v>ML</v>
          </cell>
          <cell r="D4262">
            <v>44261</v>
          </cell>
        </row>
        <row r="4263">
          <cell r="A4263">
            <v>4263</v>
          </cell>
          <cell r="B4263" t="str">
            <v>UNION HERMETIC.  GRIS 20"</v>
          </cell>
          <cell r="C4263" t="str">
            <v>UN</v>
          </cell>
          <cell r="D4263">
            <v>37630</v>
          </cell>
        </row>
        <row r="4264">
          <cell r="A4264">
            <v>4264</v>
          </cell>
          <cell r="B4264" t="str">
            <v>TUBO ALCANTARILL.GRIS 24"</v>
          </cell>
          <cell r="C4264" t="str">
            <v>ML</v>
          </cell>
          <cell r="D4264">
            <v>64067</v>
          </cell>
        </row>
        <row r="4265">
          <cell r="A4265">
            <v>4265</v>
          </cell>
          <cell r="B4265" t="str">
            <v>UNION HERMETIC.  GRIS 24"</v>
          </cell>
          <cell r="C4265" t="str">
            <v>UN</v>
          </cell>
          <cell r="D4265">
            <v>46858</v>
          </cell>
        </row>
        <row r="4266">
          <cell r="A4266">
            <v>4266</v>
          </cell>
          <cell r="B4266" t="str">
            <v>TUBO ALCANTARILL.GRIS 28"</v>
          </cell>
          <cell r="C4266" t="str">
            <v>ML</v>
          </cell>
          <cell r="D4266">
            <v>84567</v>
          </cell>
        </row>
        <row r="4267">
          <cell r="A4267">
            <v>4267</v>
          </cell>
          <cell r="B4267" t="str">
            <v>UNION HERMETIC.  GRIS 28"</v>
          </cell>
          <cell r="C4267" t="str">
            <v>UN</v>
          </cell>
          <cell r="D4267">
            <v>53968</v>
          </cell>
        </row>
        <row r="4268">
          <cell r="A4268">
            <v>4268</v>
          </cell>
          <cell r="B4268" t="str">
            <v>TRAVERTINO 153x305x20  01</v>
          </cell>
          <cell r="C4268" t="str">
            <v>M2</v>
          </cell>
          <cell r="D4268">
            <v>41992</v>
          </cell>
        </row>
        <row r="4269">
          <cell r="A4269">
            <v>4269</v>
          </cell>
          <cell r="B4269" t="str">
            <v>PLATINA           3/16x1"</v>
          </cell>
          <cell r="C4269" t="str">
            <v>TN</v>
          </cell>
          <cell r="D4269">
            <v>624854</v>
          </cell>
        </row>
        <row r="4270">
          <cell r="A4270">
            <v>4270</v>
          </cell>
          <cell r="B4270" t="str">
            <v>PLATINA           3/16x2"</v>
          </cell>
          <cell r="C4270" t="str">
            <v>TN</v>
          </cell>
          <cell r="D4270">
            <v>624854</v>
          </cell>
        </row>
        <row r="4271">
          <cell r="A4271">
            <v>4271</v>
          </cell>
          <cell r="B4271" t="str">
            <v>ORINAL MEDIANO INSTIT.</v>
          </cell>
          <cell r="C4271" t="str">
            <v>UN</v>
          </cell>
          <cell r="D4271">
            <v>67391</v>
          </cell>
        </row>
        <row r="4272">
          <cell r="A4272">
            <v>4272</v>
          </cell>
          <cell r="B4272" t="str">
            <v>ORINAL FLUXOMETRO INST.</v>
          </cell>
          <cell r="C4272" t="str">
            <v>UN</v>
          </cell>
          <cell r="D4272">
            <v>165806</v>
          </cell>
        </row>
        <row r="4273">
          <cell r="A4273">
            <v>4273</v>
          </cell>
          <cell r="B4273" t="str">
            <v>TAZA CAMPESINA INST.</v>
          </cell>
          <cell r="C4273" t="str">
            <v>UN</v>
          </cell>
          <cell r="D4273">
            <v>15834</v>
          </cell>
        </row>
        <row r="4274">
          <cell r="A4274">
            <v>4274</v>
          </cell>
          <cell r="B4274" t="str">
            <v>TUBO PVC           1 1/2"</v>
          </cell>
          <cell r="C4274" t="str">
            <v>ML</v>
          </cell>
          <cell r="D4274">
            <v>3024</v>
          </cell>
        </row>
        <row r="4275">
          <cell r="A4275">
            <v>4275</v>
          </cell>
          <cell r="B4275" t="str">
            <v>TUBO PVC               2"</v>
          </cell>
          <cell r="C4275" t="str">
            <v>ML</v>
          </cell>
          <cell r="D4275">
            <v>2068</v>
          </cell>
        </row>
        <row r="4276">
          <cell r="A4276">
            <v>4276</v>
          </cell>
          <cell r="B4276" t="str">
            <v>TUBO PVC               3"</v>
          </cell>
          <cell r="C4276" t="str">
            <v>ML</v>
          </cell>
          <cell r="D4276">
            <v>2738</v>
          </cell>
        </row>
        <row r="4277">
          <cell r="A4277">
            <v>4277</v>
          </cell>
          <cell r="B4277" t="str">
            <v>TUBO PVC               4"</v>
          </cell>
          <cell r="C4277" t="str">
            <v>ML</v>
          </cell>
          <cell r="D4277">
            <v>4447</v>
          </cell>
        </row>
        <row r="4278">
          <cell r="A4278">
            <v>4278</v>
          </cell>
          <cell r="B4278" t="str">
            <v>CUBO PVC               6"</v>
          </cell>
          <cell r="C4278" t="str">
            <v>ML</v>
          </cell>
          <cell r="D4278">
            <v>16544</v>
          </cell>
        </row>
        <row r="4279">
          <cell r="A4279">
            <v>4279</v>
          </cell>
          <cell r="B4279" t="str">
            <v>TUBO PVC A.LL.     1 1/2"</v>
          </cell>
          <cell r="C4279" t="str">
            <v>ML</v>
          </cell>
          <cell r="D4279">
            <v>1431</v>
          </cell>
        </row>
        <row r="4280">
          <cell r="A4280">
            <v>4280</v>
          </cell>
          <cell r="B4280" t="str">
            <v>TUBO PVC A.LL.         2"</v>
          </cell>
          <cell r="C4280" t="str">
            <v>ML</v>
          </cell>
          <cell r="D4280">
            <v>2068</v>
          </cell>
        </row>
        <row r="4281">
          <cell r="A4281">
            <v>4281</v>
          </cell>
          <cell r="B4281" t="str">
            <v>TUBO PVC A.LL.         3"</v>
          </cell>
          <cell r="C4281" t="str">
            <v>ML</v>
          </cell>
          <cell r="D4281">
            <v>2738</v>
          </cell>
        </row>
        <row r="4282">
          <cell r="A4282">
            <v>4282</v>
          </cell>
          <cell r="B4282" t="str">
            <v>TUBO PVC A.LL.         4"</v>
          </cell>
          <cell r="C4282" t="str">
            <v>ML</v>
          </cell>
          <cell r="D4282">
            <v>4447</v>
          </cell>
        </row>
        <row r="4283">
          <cell r="A4283">
            <v>4283</v>
          </cell>
          <cell r="B4283" t="str">
            <v>REVISION ENERGIA      E03</v>
          </cell>
          <cell r="C4283" t="str">
            <v>UN</v>
          </cell>
          <cell r="D4283">
            <v>7161</v>
          </cell>
        </row>
        <row r="4284">
          <cell r="A4284">
            <v>4284</v>
          </cell>
          <cell r="B4284" t="str">
            <v>REVISION ENERGIA      E04</v>
          </cell>
          <cell r="C4284" t="str">
            <v>UN</v>
          </cell>
          <cell r="D4284">
            <v>9307</v>
          </cell>
        </row>
        <row r="4285">
          <cell r="A4285">
            <v>4285</v>
          </cell>
          <cell r="B4285" t="str">
            <v>REVISION ENERGIA      E05</v>
          </cell>
          <cell r="C4285" t="str">
            <v>UN</v>
          </cell>
          <cell r="D4285">
            <v>11450</v>
          </cell>
        </row>
        <row r="4286">
          <cell r="A4286">
            <v>4286</v>
          </cell>
          <cell r="B4286" t="str">
            <v>REVISION ENERGIA      E06</v>
          </cell>
          <cell r="C4286" t="str">
            <v>UN</v>
          </cell>
          <cell r="D4286">
            <v>14322</v>
          </cell>
        </row>
        <row r="4287">
          <cell r="A4287">
            <v>4287</v>
          </cell>
          <cell r="B4287" t="str">
            <v>RECONEXION ENERGIA    E-1</v>
          </cell>
          <cell r="C4287" t="str">
            <v>UN</v>
          </cell>
          <cell r="D4287">
            <v>1476</v>
          </cell>
        </row>
        <row r="4288">
          <cell r="A4288">
            <v>4288</v>
          </cell>
          <cell r="B4288" t="str">
            <v>CODO 90º 1/4 CxC   1 1/2"</v>
          </cell>
          <cell r="C4288" t="str">
            <v>UN</v>
          </cell>
          <cell r="D4288">
            <v>708</v>
          </cell>
        </row>
        <row r="4289">
          <cell r="A4289">
            <v>4289</v>
          </cell>
          <cell r="B4289" t="str">
            <v>CODO 90º 1/4 CxC       2"</v>
          </cell>
          <cell r="C4289" t="str">
            <v>UN</v>
          </cell>
          <cell r="D4289">
            <v>2354</v>
          </cell>
        </row>
        <row r="4290">
          <cell r="A4290">
            <v>4290</v>
          </cell>
          <cell r="B4290" t="str">
            <v>CODO 90º 1/4 CxC       3"</v>
          </cell>
          <cell r="C4290" t="str">
            <v>UN</v>
          </cell>
          <cell r="D4290">
            <v>2231</v>
          </cell>
        </row>
        <row r="4291">
          <cell r="A4291">
            <v>4291</v>
          </cell>
          <cell r="B4291" t="str">
            <v>CODO 90º 1/4 CxC       4"</v>
          </cell>
          <cell r="C4291" t="str">
            <v>UN</v>
          </cell>
          <cell r="D4291">
            <v>3786</v>
          </cell>
        </row>
        <row r="4292">
          <cell r="A4292">
            <v>4292</v>
          </cell>
          <cell r="B4292" t="str">
            <v>CODO 90º 1/4 CxC       6"</v>
          </cell>
          <cell r="C4292" t="str">
            <v>UN</v>
          </cell>
          <cell r="D4292">
            <v>16596</v>
          </cell>
        </row>
        <row r="4293">
          <cell r="A4293">
            <v>4293</v>
          </cell>
          <cell r="B4293" t="str">
            <v>CODO 90º 1/4 CxE   1 1/2"</v>
          </cell>
          <cell r="C4293" t="str">
            <v>UN</v>
          </cell>
          <cell r="D4293">
            <v>708</v>
          </cell>
        </row>
        <row r="4294">
          <cell r="A4294">
            <v>4294</v>
          </cell>
          <cell r="B4294" t="str">
            <v>CODO 90º 1/4 CxE       2"</v>
          </cell>
          <cell r="C4294" t="str">
            <v>UN</v>
          </cell>
          <cell r="D4294">
            <v>963</v>
          </cell>
        </row>
        <row r="4295">
          <cell r="A4295">
            <v>4295</v>
          </cell>
          <cell r="B4295" t="str">
            <v>CODO 90º 1/4 CxE       3"</v>
          </cell>
          <cell r="C4295" t="str">
            <v>UN</v>
          </cell>
          <cell r="D4295">
            <v>2231</v>
          </cell>
        </row>
        <row r="4296">
          <cell r="A4296">
            <v>4296</v>
          </cell>
          <cell r="B4296" t="str">
            <v>CODO 90º 1/4 CxE       4"</v>
          </cell>
          <cell r="C4296" t="str">
            <v>UN</v>
          </cell>
          <cell r="D4296">
            <v>3786</v>
          </cell>
        </row>
        <row r="4297">
          <cell r="A4297">
            <v>4297</v>
          </cell>
          <cell r="B4297" t="str">
            <v>CODO 90º 1/4 CxE       6"</v>
          </cell>
          <cell r="C4297" t="str">
            <v>UN</v>
          </cell>
          <cell r="D4297">
            <v>16596</v>
          </cell>
        </row>
        <row r="4298">
          <cell r="A4298">
            <v>4298</v>
          </cell>
          <cell r="B4298" t="str">
            <v>KWIKSET POLO DE PASO</v>
          </cell>
          <cell r="C4298" t="str">
            <v>UN</v>
          </cell>
          <cell r="D4298">
            <v>13270</v>
          </cell>
        </row>
        <row r="4299">
          <cell r="A4299">
            <v>4299</v>
          </cell>
          <cell r="B4299" t="str">
            <v>KWIKSET POLO DE BAÑO</v>
          </cell>
          <cell r="C4299" t="str">
            <v>UN</v>
          </cell>
          <cell r="D4299">
            <v>14597</v>
          </cell>
        </row>
        <row r="4300">
          <cell r="A4300">
            <v>4300</v>
          </cell>
          <cell r="B4300" t="str">
            <v>KWIKSET POLO DE ALCOBA</v>
          </cell>
          <cell r="C4300" t="str">
            <v>UN</v>
          </cell>
          <cell r="D4300">
            <v>19061</v>
          </cell>
        </row>
        <row r="4301">
          <cell r="A4301">
            <v>4301</v>
          </cell>
          <cell r="B4301" t="str">
            <v>TRAVERTINO 305x305X20</v>
          </cell>
          <cell r="C4301" t="str">
            <v>M2</v>
          </cell>
          <cell r="D4301">
            <v>38512</v>
          </cell>
        </row>
        <row r="4302">
          <cell r="A4302">
            <v>4302</v>
          </cell>
          <cell r="B4302" t="str">
            <v>KWIKSET ECLIPSE DE PASO</v>
          </cell>
          <cell r="C4302" t="str">
            <v>UN</v>
          </cell>
          <cell r="D4302">
            <v>15892</v>
          </cell>
        </row>
        <row r="4303">
          <cell r="A4303">
            <v>4303</v>
          </cell>
          <cell r="B4303" t="str">
            <v>KWIKSET ECLIPSE DE BAÑO</v>
          </cell>
          <cell r="C4303" t="str">
            <v>UN</v>
          </cell>
          <cell r="D4303">
            <v>22272</v>
          </cell>
        </row>
        <row r="4304">
          <cell r="A4304">
            <v>4304</v>
          </cell>
          <cell r="B4304" t="str">
            <v>KWIKSET ECLIPSE DE ALCOBA</v>
          </cell>
          <cell r="C4304" t="str">
            <v>UN</v>
          </cell>
          <cell r="D4304">
            <v>25636</v>
          </cell>
        </row>
        <row r="4305">
          <cell r="A4305">
            <v>4305</v>
          </cell>
          <cell r="B4305" t="str">
            <v>KWIKSET ECLIPSE  ENTRADA</v>
          </cell>
          <cell r="C4305" t="str">
            <v>UN</v>
          </cell>
          <cell r="D4305">
            <v>39556</v>
          </cell>
        </row>
        <row r="4306">
          <cell r="A4306">
            <v>4306</v>
          </cell>
          <cell r="B4306" t="str">
            <v>CODO REVENTILADO      3x2</v>
          </cell>
          <cell r="C4306" t="str">
            <v>UN</v>
          </cell>
          <cell r="D4306">
            <v>3046</v>
          </cell>
        </row>
        <row r="4307">
          <cell r="A4307">
            <v>4307</v>
          </cell>
          <cell r="B4307" t="str">
            <v>CODO REVENTILADO      4x2</v>
          </cell>
          <cell r="C4307" t="str">
            <v>UN</v>
          </cell>
          <cell r="D4307">
            <v>4478</v>
          </cell>
        </row>
        <row r="4308">
          <cell r="A4308">
            <v>4308</v>
          </cell>
          <cell r="B4308" t="str">
            <v>TEE PVC            1 1/2"</v>
          </cell>
          <cell r="C4308" t="str">
            <v>UN</v>
          </cell>
          <cell r="D4308">
            <v>1283</v>
          </cell>
        </row>
        <row r="4309">
          <cell r="A4309">
            <v>4309</v>
          </cell>
          <cell r="B4309" t="str">
            <v>TEE PVC                2"</v>
          </cell>
          <cell r="C4309" t="str">
            <v>UN</v>
          </cell>
          <cell r="D4309">
            <v>1470</v>
          </cell>
        </row>
        <row r="4310">
          <cell r="A4310">
            <v>4310</v>
          </cell>
          <cell r="B4310" t="str">
            <v>TEE PVC                3"</v>
          </cell>
          <cell r="C4310" t="str">
            <v>UN</v>
          </cell>
          <cell r="D4310">
            <v>2513</v>
          </cell>
        </row>
        <row r="4311">
          <cell r="A4311">
            <v>4311</v>
          </cell>
          <cell r="B4311" t="str">
            <v>TEE PVC                4"</v>
          </cell>
          <cell r="C4311" t="str">
            <v>UN</v>
          </cell>
          <cell r="D4311">
            <v>4392</v>
          </cell>
        </row>
        <row r="4312">
          <cell r="A4312">
            <v>4312</v>
          </cell>
          <cell r="B4312" t="str">
            <v>TEE PVC                6"</v>
          </cell>
          <cell r="C4312" t="str">
            <v>UN</v>
          </cell>
          <cell r="D4312">
            <v>17004</v>
          </cell>
        </row>
        <row r="4313">
          <cell r="A4313">
            <v>4313</v>
          </cell>
          <cell r="B4313" t="str">
            <v>KWIKSET ECLIPSE  ENTRAD01</v>
          </cell>
          <cell r="C4313" t="str">
            <v>UN</v>
          </cell>
          <cell r="D4313">
            <v>29580</v>
          </cell>
        </row>
        <row r="4314">
          <cell r="A4314">
            <v>4314</v>
          </cell>
          <cell r="B4314" t="str">
            <v>KWIKSET LIDO DE PASO</v>
          </cell>
          <cell r="C4314" t="str">
            <v>UN</v>
          </cell>
          <cell r="D4314">
            <v>24940</v>
          </cell>
        </row>
        <row r="4315">
          <cell r="A4315">
            <v>4315</v>
          </cell>
          <cell r="B4315" t="str">
            <v>KWIKSET LIDO BAÑO/ALCOBA</v>
          </cell>
          <cell r="C4315" t="str">
            <v>UN</v>
          </cell>
          <cell r="D4315">
            <v>25984</v>
          </cell>
        </row>
        <row r="4316">
          <cell r="A4316">
            <v>4316</v>
          </cell>
          <cell r="B4316" t="str">
            <v>KWIKSET LIDO ENTRADA</v>
          </cell>
          <cell r="C4316" t="str">
            <v>UN</v>
          </cell>
          <cell r="D4316">
            <v>30624</v>
          </cell>
        </row>
        <row r="4317">
          <cell r="A4317">
            <v>4317</v>
          </cell>
          <cell r="B4317" t="str">
            <v>KWIKSET PILGRIM 2 PIEZAS</v>
          </cell>
          <cell r="C4317" t="str">
            <v>UN</v>
          </cell>
          <cell r="D4317">
            <v>167040</v>
          </cell>
        </row>
        <row r="4318">
          <cell r="A4318">
            <v>4318</v>
          </cell>
          <cell r="B4318" t="str">
            <v>TEE PVC DOBLE      1 1/2"</v>
          </cell>
          <cell r="C4318" t="str">
            <v>UN</v>
          </cell>
          <cell r="D4318">
            <v>1474</v>
          </cell>
        </row>
        <row r="4319">
          <cell r="A4319">
            <v>4319</v>
          </cell>
          <cell r="B4319" t="str">
            <v>TEE PVC DOBLE          2"</v>
          </cell>
          <cell r="C4319" t="str">
            <v>UN</v>
          </cell>
          <cell r="D4319">
            <v>1706</v>
          </cell>
        </row>
        <row r="4320">
          <cell r="A4320">
            <v>4320</v>
          </cell>
          <cell r="B4320" t="str">
            <v>TEE PVC DOBLE          3"</v>
          </cell>
          <cell r="C4320" t="str">
            <v>UN</v>
          </cell>
          <cell r="D4320">
            <v>4697</v>
          </cell>
        </row>
        <row r="4321">
          <cell r="A4321">
            <v>4321</v>
          </cell>
          <cell r="B4321" t="str">
            <v>TEE PVC DOBLE          4"</v>
          </cell>
          <cell r="C4321" t="str">
            <v>UN</v>
          </cell>
          <cell r="D4321">
            <v>8219</v>
          </cell>
        </row>
        <row r="4322">
          <cell r="A4322">
            <v>4322</v>
          </cell>
          <cell r="B4322" t="str">
            <v>KWIKSET BARKLEY 2 PIEZAS</v>
          </cell>
          <cell r="C4322" t="str">
            <v>UN</v>
          </cell>
          <cell r="D4322">
            <v>200796</v>
          </cell>
        </row>
        <row r="4323">
          <cell r="A4323">
            <v>4323</v>
          </cell>
          <cell r="B4323" t="str">
            <v>TRAVERTINO 305x305x20  01</v>
          </cell>
          <cell r="C4323" t="str">
            <v>M2</v>
          </cell>
          <cell r="D4323">
            <v>48720</v>
          </cell>
        </row>
        <row r="4324">
          <cell r="A4324">
            <v>4324</v>
          </cell>
          <cell r="B4324" t="str">
            <v>TRAVERTINO 305x610x20</v>
          </cell>
          <cell r="C4324" t="str">
            <v>M2</v>
          </cell>
          <cell r="D4324">
            <v>41992</v>
          </cell>
        </row>
        <row r="4325">
          <cell r="A4325">
            <v>4325</v>
          </cell>
          <cell r="B4325" t="str">
            <v>AD.TERMINAL   3/4"</v>
          </cell>
          <cell r="C4325" t="str">
            <v>UN</v>
          </cell>
          <cell r="D4325">
            <v>100</v>
          </cell>
        </row>
        <row r="4326">
          <cell r="A4326">
            <v>4326</v>
          </cell>
          <cell r="B4326" t="str">
            <v>YEE PVC  SANT              2"</v>
          </cell>
          <cell r="C4326" t="str">
            <v>UN</v>
          </cell>
          <cell r="D4326">
            <v>5269</v>
          </cell>
        </row>
        <row r="4327">
          <cell r="A4327">
            <v>4327</v>
          </cell>
          <cell r="B4327" t="str">
            <v>YEE PVC                3"</v>
          </cell>
          <cell r="C4327" t="str">
            <v>UN</v>
          </cell>
          <cell r="D4327">
            <v>2638</v>
          </cell>
        </row>
        <row r="4328">
          <cell r="A4328">
            <v>4328</v>
          </cell>
          <cell r="B4328" t="str">
            <v>YEE PVC                4"</v>
          </cell>
          <cell r="C4328" t="str">
            <v>UN</v>
          </cell>
          <cell r="D4328">
            <v>18297</v>
          </cell>
        </row>
        <row r="4329">
          <cell r="A4329">
            <v>4329</v>
          </cell>
          <cell r="B4329" t="str">
            <v>YEE PVC                6"</v>
          </cell>
          <cell r="C4329" t="str">
            <v>UN</v>
          </cell>
          <cell r="D4329">
            <v>16119</v>
          </cell>
        </row>
        <row r="4330">
          <cell r="A4330">
            <v>4330</v>
          </cell>
          <cell r="B4330" t="str">
            <v>TRAVERTINO 305x610x20  01</v>
          </cell>
          <cell r="C4330" t="str">
            <v>M2</v>
          </cell>
          <cell r="D4330">
            <v>52200</v>
          </cell>
        </row>
        <row r="4331">
          <cell r="A4331">
            <v>4331</v>
          </cell>
          <cell r="B4331" t="str">
            <v>TRAVERTINO ASERRADO</v>
          </cell>
          <cell r="C4331" t="str">
            <v>M2</v>
          </cell>
          <cell r="D4331">
            <v>29928</v>
          </cell>
        </row>
        <row r="4332">
          <cell r="A4332">
            <v>4332</v>
          </cell>
          <cell r="B4332" t="str">
            <v>AD.HEMBRA 1/2x1/4"</v>
          </cell>
          <cell r="C4332" t="str">
            <v>UN</v>
          </cell>
          <cell r="D4332">
            <v>209</v>
          </cell>
        </row>
        <row r="4333">
          <cell r="A4333">
            <v>4333</v>
          </cell>
          <cell r="B4333" t="str">
            <v>AD.HEMBRA 1/2"</v>
          </cell>
          <cell r="C4333" t="str">
            <v>UN</v>
          </cell>
          <cell r="D4333">
            <v>695</v>
          </cell>
        </row>
        <row r="4334">
          <cell r="A4334">
            <v>4334</v>
          </cell>
          <cell r="B4334" t="str">
            <v>YEE PVC DOBLE          2"</v>
          </cell>
          <cell r="C4334" t="str">
            <v>UN</v>
          </cell>
          <cell r="D4334">
            <v>1706</v>
          </cell>
        </row>
        <row r="4335">
          <cell r="A4335">
            <v>4335</v>
          </cell>
          <cell r="B4335" t="str">
            <v>YEE PVC DOBLE          3"</v>
          </cell>
          <cell r="C4335" t="str">
            <v>UN</v>
          </cell>
          <cell r="D4335">
            <v>4242</v>
          </cell>
        </row>
        <row r="4336">
          <cell r="A4336">
            <v>4336</v>
          </cell>
          <cell r="B4336" t="str">
            <v>YEE PVC DOBLE          4"</v>
          </cell>
          <cell r="C4336" t="str">
            <v>UN</v>
          </cell>
          <cell r="D4336">
            <v>32934</v>
          </cell>
        </row>
        <row r="4337">
          <cell r="A4337">
            <v>4337</v>
          </cell>
          <cell r="B4337" t="str">
            <v>TRAVERTINO ASERRADO    01</v>
          </cell>
          <cell r="C4337" t="str">
            <v>M2</v>
          </cell>
          <cell r="D4337">
            <v>42224</v>
          </cell>
        </row>
        <row r="4338">
          <cell r="A4338">
            <v>4338</v>
          </cell>
          <cell r="B4338" t="str">
            <v>AD.HEMBRA     3/4"</v>
          </cell>
          <cell r="C4338" t="str">
            <v>UN</v>
          </cell>
          <cell r="D4338">
            <v>257</v>
          </cell>
        </row>
        <row r="4339">
          <cell r="A4339">
            <v>4339</v>
          </cell>
          <cell r="B4339" t="str">
            <v>AD.HEMBRA       1"</v>
          </cell>
          <cell r="C4339" t="str">
            <v>UN</v>
          </cell>
          <cell r="D4339">
            <v>461</v>
          </cell>
        </row>
        <row r="4340">
          <cell r="A4340">
            <v>4340</v>
          </cell>
          <cell r="B4340" t="str">
            <v>SIFON C/TAPON      1 1/2"</v>
          </cell>
          <cell r="C4340" t="str">
            <v>UN</v>
          </cell>
          <cell r="D4340">
            <v>1112</v>
          </cell>
        </row>
        <row r="4341">
          <cell r="A4341">
            <v>4341</v>
          </cell>
          <cell r="B4341" t="str">
            <v>SIFON C/TAPON          2"</v>
          </cell>
          <cell r="C4341" t="str">
            <v>UN</v>
          </cell>
          <cell r="D4341">
            <v>1567</v>
          </cell>
        </row>
        <row r="4342">
          <cell r="A4342">
            <v>4342</v>
          </cell>
          <cell r="B4342" t="str">
            <v>SIFON     PVC SANT             2"</v>
          </cell>
          <cell r="C4342" t="str">
            <v>UN</v>
          </cell>
          <cell r="D4342">
            <v>3991</v>
          </cell>
        </row>
        <row r="4343">
          <cell r="A4343">
            <v>4343</v>
          </cell>
          <cell r="B4343" t="str">
            <v>SIFON                  3"</v>
          </cell>
          <cell r="C4343" t="str">
            <v>UN</v>
          </cell>
          <cell r="D4343">
            <v>3014</v>
          </cell>
        </row>
        <row r="4344">
          <cell r="A4344">
            <v>4344</v>
          </cell>
          <cell r="B4344" t="str">
            <v>SIFON                  4"</v>
          </cell>
          <cell r="C4344" t="str">
            <v>UN</v>
          </cell>
          <cell r="D4344">
            <v>5970</v>
          </cell>
        </row>
        <row r="4345">
          <cell r="A4345">
            <v>4345</v>
          </cell>
          <cell r="B4345" t="str">
            <v>UNION PVC          1 1/2"</v>
          </cell>
          <cell r="C4345" t="str">
            <v>UN</v>
          </cell>
          <cell r="D4345">
            <v>585</v>
          </cell>
        </row>
        <row r="4346">
          <cell r="A4346">
            <v>4346</v>
          </cell>
          <cell r="B4346" t="str">
            <v>UNION PVC              2"</v>
          </cell>
          <cell r="C4346" t="str">
            <v>UN</v>
          </cell>
          <cell r="D4346">
            <v>641</v>
          </cell>
        </row>
        <row r="4347">
          <cell r="A4347">
            <v>4347</v>
          </cell>
          <cell r="B4347" t="str">
            <v>UNION PVC              3"</v>
          </cell>
          <cell r="C4347" t="str">
            <v>UN</v>
          </cell>
          <cell r="D4347">
            <v>1090</v>
          </cell>
        </row>
        <row r="4348">
          <cell r="A4348">
            <v>4348</v>
          </cell>
          <cell r="B4348" t="str">
            <v>UNION PVC              4"</v>
          </cell>
          <cell r="C4348" t="str">
            <v>UN</v>
          </cell>
          <cell r="D4348">
            <v>1871</v>
          </cell>
        </row>
        <row r="4349">
          <cell r="A4349">
            <v>4349</v>
          </cell>
          <cell r="B4349" t="str">
            <v>UNION PVC              6"</v>
          </cell>
          <cell r="C4349" t="str">
            <v>UN</v>
          </cell>
          <cell r="D4349">
            <v>5381</v>
          </cell>
        </row>
        <row r="4350">
          <cell r="A4350">
            <v>4350</v>
          </cell>
          <cell r="B4350" t="str">
            <v>BUJE SOLDADO PVC  2x1 1/2</v>
          </cell>
          <cell r="C4350" t="str">
            <v>UN</v>
          </cell>
          <cell r="D4350">
            <v>805</v>
          </cell>
        </row>
        <row r="4351">
          <cell r="A4351">
            <v>4351</v>
          </cell>
          <cell r="B4351" t="str">
            <v>BUJE SOLDADO PVC  3x1 1/2</v>
          </cell>
          <cell r="C4351" t="str">
            <v>UN</v>
          </cell>
          <cell r="D4351">
            <v>1233</v>
          </cell>
        </row>
        <row r="4352">
          <cell r="A4352">
            <v>4352</v>
          </cell>
          <cell r="B4352" t="str">
            <v>TRAVERTINO CUADREADO</v>
          </cell>
          <cell r="C4352" t="str">
            <v>M2</v>
          </cell>
          <cell r="D4352">
            <v>47676</v>
          </cell>
        </row>
        <row r="4353">
          <cell r="A4353">
            <v>4353</v>
          </cell>
          <cell r="B4353" t="str">
            <v>BUJE SOLDADO PVC 4x2-4x3</v>
          </cell>
          <cell r="C4353" t="str">
            <v>UN</v>
          </cell>
          <cell r="D4353">
            <v>7147</v>
          </cell>
        </row>
        <row r="4354">
          <cell r="A4354">
            <v>4354</v>
          </cell>
          <cell r="B4354" t="str">
            <v>TRAVERTINO CUADREADO   01</v>
          </cell>
          <cell r="C4354" t="str">
            <v>M2</v>
          </cell>
          <cell r="D4354">
            <v>61944</v>
          </cell>
        </row>
        <row r="4355">
          <cell r="A4355">
            <v>4355</v>
          </cell>
          <cell r="B4355" t="str">
            <v>BUJE SOLDADO PVC      6x4</v>
          </cell>
          <cell r="C4355" t="str">
            <v>UN</v>
          </cell>
          <cell r="D4355">
            <v>5096</v>
          </cell>
        </row>
        <row r="4356">
          <cell r="A4356">
            <v>4356</v>
          </cell>
          <cell r="B4356" t="str">
            <v>AD.LIMPIEZA PVC 2"</v>
          </cell>
          <cell r="C4356" t="str">
            <v>UN</v>
          </cell>
          <cell r="D4356">
            <v>962</v>
          </cell>
        </row>
        <row r="4357">
          <cell r="A4357">
            <v>4357</v>
          </cell>
          <cell r="B4357" t="str">
            <v>AD.LIMPIEZA PVC 3"</v>
          </cell>
          <cell r="C4357" t="str">
            <v>UN</v>
          </cell>
          <cell r="D4357">
            <v>2022</v>
          </cell>
        </row>
        <row r="4358">
          <cell r="A4358">
            <v>4358</v>
          </cell>
          <cell r="B4358" t="str">
            <v>AD.LIMPIEZA PVC 4"</v>
          </cell>
          <cell r="C4358" t="str">
            <v>UN</v>
          </cell>
          <cell r="D4358">
            <v>2948</v>
          </cell>
        </row>
        <row r="4359">
          <cell r="A4359">
            <v>4359</v>
          </cell>
          <cell r="B4359" t="str">
            <v>AD.LIMPIEZA PVC 6"</v>
          </cell>
          <cell r="C4359" t="str">
            <v>UN</v>
          </cell>
          <cell r="D4359">
            <v>8166</v>
          </cell>
        </row>
        <row r="4360">
          <cell r="A4360">
            <v>4360</v>
          </cell>
          <cell r="B4360" t="str">
            <v>JUNTA EXPANSION PVC    3"</v>
          </cell>
          <cell r="C4360" t="str">
            <v>UN</v>
          </cell>
          <cell r="D4360">
            <v>5768</v>
          </cell>
        </row>
        <row r="4361">
          <cell r="A4361">
            <v>4361</v>
          </cell>
          <cell r="B4361" t="str">
            <v>JUNTA EXPANSION PVC    4"</v>
          </cell>
          <cell r="C4361" t="str">
            <v>UN</v>
          </cell>
          <cell r="D4361">
            <v>8172</v>
          </cell>
        </row>
        <row r="4362">
          <cell r="A4362">
            <v>4362</v>
          </cell>
          <cell r="B4362" t="str">
            <v>TUBO PRESION/9 PVC   1/2"</v>
          </cell>
          <cell r="C4362" t="str">
            <v>ML</v>
          </cell>
          <cell r="D4362">
            <v>836</v>
          </cell>
        </row>
        <row r="4363">
          <cell r="A4363">
            <v>4363</v>
          </cell>
          <cell r="B4363" t="str">
            <v>TUBO PRESION/11 PVC  3/4"</v>
          </cell>
          <cell r="C4363" t="str">
            <v>ML</v>
          </cell>
          <cell r="D4363">
            <v>1118</v>
          </cell>
        </row>
        <row r="4364">
          <cell r="A4364">
            <v>4364</v>
          </cell>
          <cell r="B4364" t="str">
            <v>TUBO PRES./13.5 PVC  1/2"</v>
          </cell>
          <cell r="C4364" t="str">
            <v>ML</v>
          </cell>
          <cell r="D4364">
            <v>556</v>
          </cell>
        </row>
        <row r="4365">
          <cell r="A4365">
            <v>4365</v>
          </cell>
          <cell r="B4365" t="str">
            <v>TUBO PRESION/13.5 PVC  1"</v>
          </cell>
          <cell r="C4365" t="str">
            <v>ML</v>
          </cell>
          <cell r="D4365">
            <v>1671</v>
          </cell>
        </row>
        <row r="4366">
          <cell r="A4366">
            <v>4366</v>
          </cell>
          <cell r="B4366" t="str">
            <v>TUBO PRESION/21 PVC  3/4"</v>
          </cell>
          <cell r="C4366" t="str">
            <v>ML</v>
          </cell>
          <cell r="D4366">
            <v>723</v>
          </cell>
        </row>
        <row r="4367">
          <cell r="A4367">
            <v>4367</v>
          </cell>
          <cell r="B4367" t="str">
            <v>TUBO PRESION/21 PVC    1"</v>
          </cell>
          <cell r="C4367" t="str">
            <v>ML</v>
          </cell>
          <cell r="D4367">
            <v>1101</v>
          </cell>
        </row>
        <row r="4368">
          <cell r="A4368">
            <v>4368</v>
          </cell>
          <cell r="B4368" t="str">
            <v>TUBO PRES./21 PVC  1 1/4"</v>
          </cell>
          <cell r="C4368" t="str">
            <v>ML</v>
          </cell>
          <cell r="D4368">
            <v>1864</v>
          </cell>
        </row>
        <row r="4369">
          <cell r="A4369">
            <v>4369</v>
          </cell>
          <cell r="B4369" t="str">
            <v>TUBO PRES./21 PVC  1 1/2"</v>
          </cell>
          <cell r="C4369" t="str">
            <v>ML</v>
          </cell>
          <cell r="D4369">
            <v>2435</v>
          </cell>
        </row>
        <row r="4370">
          <cell r="A4370">
            <v>4370</v>
          </cell>
          <cell r="B4370" t="str">
            <v>TUBO PRESION/21 PVC    2"</v>
          </cell>
          <cell r="C4370" t="str">
            <v>ML</v>
          </cell>
          <cell r="D4370">
            <v>3435</v>
          </cell>
        </row>
        <row r="4371">
          <cell r="A4371">
            <v>4371</v>
          </cell>
          <cell r="B4371" t="str">
            <v>TUBO PRESION/21 PVC    3"</v>
          </cell>
          <cell r="C4371" t="str">
            <v>ML</v>
          </cell>
          <cell r="D4371">
            <v>6628</v>
          </cell>
        </row>
        <row r="4372">
          <cell r="A4372">
            <v>4372</v>
          </cell>
          <cell r="B4372" t="str">
            <v>TUBO PRESION/21 PVC    4"</v>
          </cell>
          <cell r="C4372" t="str">
            <v>ML</v>
          </cell>
          <cell r="D4372">
            <v>11600</v>
          </cell>
        </row>
        <row r="4373">
          <cell r="A4373">
            <v>4373</v>
          </cell>
          <cell r="B4373" t="str">
            <v>TUBO PRESION/26 PVC    2"</v>
          </cell>
          <cell r="C4373" t="str">
            <v>ML</v>
          </cell>
          <cell r="D4373">
            <v>2784</v>
          </cell>
        </row>
        <row r="4374">
          <cell r="A4374">
            <v>4374</v>
          </cell>
          <cell r="B4374" t="str">
            <v>TUBO PRESION/32.5 PVC  3"</v>
          </cell>
          <cell r="C4374" t="str">
            <v>ML</v>
          </cell>
          <cell r="D4374">
            <v>4723</v>
          </cell>
        </row>
        <row r="4375">
          <cell r="A4375">
            <v>4375</v>
          </cell>
          <cell r="B4375" t="str">
            <v>TUBO PRESION/41 PVC    4"</v>
          </cell>
          <cell r="C4375" t="str">
            <v>ML</v>
          </cell>
          <cell r="D4375">
            <v>6546</v>
          </cell>
        </row>
        <row r="4376">
          <cell r="A4376">
            <v>4376</v>
          </cell>
          <cell r="B4376" t="str">
            <v>TEE PRESION PVC      1/2"</v>
          </cell>
          <cell r="C4376" t="str">
            <v>UN</v>
          </cell>
          <cell r="D4376">
            <v>508</v>
          </cell>
        </row>
        <row r="4377">
          <cell r="A4377">
            <v>4377</v>
          </cell>
          <cell r="B4377" t="str">
            <v>TEE PRESION PVC      3/4"</v>
          </cell>
          <cell r="C4377" t="str">
            <v>UN</v>
          </cell>
          <cell r="D4377">
            <v>1016</v>
          </cell>
        </row>
        <row r="4378">
          <cell r="A4378">
            <v>4378</v>
          </cell>
          <cell r="B4378" t="str">
            <v>TEE PRESION PVC        1"</v>
          </cell>
          <cell r="C4378" t="str">
            <v>UN</v>
          </cell>
          <cell r="D4378">
            <v>653</v>
          </cell>
        </row>
        <row r="4379">
          <cell r="A4379">
            <v>4379</v>
          </cell>
          <cell r="B4379" t="str">
            <v>TEE PRESION PVC    1 1/4"</v>
          </cell>
          <cell r="C4379" t="str">
            <v>UN</v>
          </cell>
          <cell r="D4379">
            <v>1014</v>
          </cell>
        </row>
        <row r="4380">
          <cell r="A4380">
            <v>4380</v>
          </cell>
          <cell r="B4380" t="str">
            <v>TEE PRESION PVC    1 1/2"</v>
          </cell>
          <cell r="C4380" t="str">
            <v>UN</v>
          </cell>
          <cell r="D4380">
            <v>1392</v>
          </cell>
        </row>
        <row r="4381">
          <cell r="A4381">
            <v>4381</v>
          </cell>
          <cell r="B4381" t="str">
            <v>TEE PRESION PVC        2"</v>
          </cell>
          <cell r="C4381" t="str">
            <v>UN</v>
          </cell>
          <cell r="D4381">
            <v>2321</v>
          </cell>
        </row>
        <row r="4382">
          <cell r="A4382">
            <v>4382</v>
          </cell>
          <cell r="B4382" t="str">
            <v>TEE PRESION PVC        3"</v>
          </cell>
          <cell r="C4382" t="str">
            <v>UN</v>
          </cell>
          <cell r="D4382">
            <v>6125</v>
          </cell>
        </row>
        <row r="4383">
          <cell r="A4383">
            <v>4383</v>
          </cell>
          <cell r="B4383" t="str">
            <v>TEE PRESION PVC  REDUCIDA DE 3/4 X 1/2</v>
          </cell>
          <cell r="C4383" t="str">
            <v>UN</v>
          </cell>
          <cell r="D4383">
            <v>1417</v>
          </cell>
        </row>
        <row r="4384">
          <cell r="A4384">
            <v>4384</v>
          </cell>
          <cell r="B4384" t="str">
            <v>AD.MACHO      1/2"</v>
          </cell>
          <cell r="C4384" t="str">
            <v>UN</v>
          </cell>
          <cell r="D4384">
            <v>321</v>
          </cell>
        </row>
        <row r="4385">
          <cell r="A4385">
            <v>4385</v>
          </cell>
          <cell r="B4385" t="str">
            <v>AD.MACHO      3/4"</v>
          </cell>
          <cell r="C4385" t="str">
            <v>UN</v>
          </cell>
          <cell r="D4385">
            <v>242</v>
          </cell>
        </row>
        <row r="4386">
          <cell r="A4386">
            <v>4386</v>
          </cell>
          <cell r="B4386" t="str">
            <v>BUJE SOLDADO     3/4x1/2"</v>
          </cell>
          <cell r="C4386" t="str">
            <v>UN</v>
          </cell>
          <cell r="D4386">
            <v>447</v>
          </cell>
        </row>
        <row r="4387">
          <cell r="A4387">
            <v>4387</v>
          </cell>
          <cell r="B4387" t="str">
            <v>CODO 90º PRES. PVC   1/2"</v>
          </cell>
          <cell r="C4387" t="str">
            <v>UN</v>
          </cell>
          <cell r="D4387">
            <v>385</v>
          </cell>
        </row>
        <row r="4388">
          <cell r="A4388">
            <v>4388</v>
          </cell>
          <cell r="B4388" t="str">
            <v>CODO 90º PRES. PVC   3/4"</v>
          </cell>
          <cell r="C4388" t="str">
            <v>UN</v>
          </cell>
          <cell r="D4388">
            <v>732</v>
          </cell>
        </row>
        <row r="4389">
          <cell r="A4389">
            <v>4389</v>
          </cell>
          <cell r="B4389" t="str">
            <v>CODO 90º PRES. PVC     1"</v>
          </cell>
          <cell r="C4389" t="str">
            <v>UN</v>
          </cell>
          <cell r="D4389">
            <v>445</v>
          </cell>
        </row>
        <row r="4390">
          <cell r="A4390">
            <v>4390</v>
          </cell>
          <cell r="B4390" t="str">
            <v>CODO 90º PRES. PVC 1 1/4"</v>
          </cell>
          <cell r="C4390" t="str">
            <v>UN</v>
          </cell>
          <cell r="D4390">
            <v>696</v>
          </cell>
        </row>
        <row r="4391">
          <cell r="A4391">
            <v>4391</v>
          </cell>
          <cell r="B4391" t="str">
            <v>CODO 90º PRES. PVC 1 1/2"</v>
          </cell>
          <cell r="C4391" t="str">
            <v>UN</v>
          </cell>
          <cell r="D4391">
            <v>1059</v>
          </cell>
        </row>
        <row r="4392">
          <cell r="A4392">
            <v>4392</v>
          </cell>
          <cell r="B4392" t="str">
            <v>CODO 90º PRES. PVC     2"</v>
          </cell>
          <cell r="C4392" t="str">
            <v>UN</v>
          </cell>
          <cell r="D4392">
            <v>1736</v>
          </cell>
        </row>
        <row r="4393">
          <cell r="A4393">
            <v>4393</v>
          </cell>
          <cell r="B4393" t="str">
            <v>CODO 90º PRES. PVC     3"</v>
          </cell>
          <cell r="C4393" t="str">
            <v>UN</v>
          </cell>
          <cell r="D4393">
            <v>5453</v>
          </cell>
        </row>
        <row r="4394">
          <cell r="A4394">
            <v>4394</v>
          </cell>
          <cell r="B4394" t="str">
            <v>CODO 90º PRES. PVC     4"</v>
          </cell>
          <cell r="C4394" t="str">
            <v>UN</v>
          </cell>
          <cell r="D4394">
            <v>10708</v>
          </cell>
        </row>
        <row r="4395">
          <cell r="A4395">
            <v>4395</v>
          </cell>
          <cell r="B4395" t="str">
            <v>CODO 45º PRES. PVC   1/2"</v>
          </cell>
          <cell r="C4395" t="str">
            <v>UN</v>
          </cell>
          <cell r="D4395">
            <v>179</v>
          </cell>
        </row>
        <row r="4396">
          <cell r="A4396">
            <v>4396</v>
          </cell>
          <cell r="B4396" t="str">
            <v>CODO 45º PRES. PVC   3/4"</v>
          </cell>
          <cell r="C4396" t="str">
            <v>UN</v>
          </cell>
          <cell r="D4396">
            <v>251</v>
          </cell>
        </row>
        <row r="4397">
          <cell r="A4397">
            <v>4397</v>
          </cell>
          <cell r="B4397" t="str">
            <v>CODO 45º PRES. PVC     1"</v>
          </cell>
          <cell r="C4397" t="str">
            <v>UN</v>
          </cell>
          <cell r="D4397">
            <v>474</v>
          </cell>
        </row>
        <row r="4398">
          <cell r="A4398">
            <v>4398</v>
          </cell>
          <cell r="B4398" t="str">
            <v>CODO 45º PRES. PVC 1 1/4"</v>
          </cell>
          <cell r="C4398" t="str">
            <v>UN</v>
          </cell>
          <cell r="D4398">
            <v>741</v>
          </cell>
        </row>
        <row r="4399">
          <cell r="A4399">
            <v>4399</v>
          </cell>
          <cell r="B4399" t="str">
            <v>CODO 45º PRES. PVC 1 1/2"</v>
          </cell>
          <cell r="C4399" t="str">
            <v>UN</v>
          </cell>
          <cell r="D4399">
            <v>1016</v>
          </cell>
        </row>
        <row r="4400">
          <cell r="A4400">
            <v>4400</v>
          </cell>
          <cell r="B4400" t="str">
            <v>CODO 45º PRES. PVC     2"</v>
          </cell>
          <cell r="C4400" t="str">
            <v>UN</v>
          </cell>
          <cell r="D4400">
            <v>1816</v>
          </cell>
        </row>
        <row r="4401">
          <cell r="A4401">
            <v>4401</v>
          </cell>
          <cell r="B4401" t="str">
            <v>CODO 45º PRES. PVC     3"</v>
          </cell>
          <cell r="C4401" t="str">
            <v>UN</v>
          </cell>
          <cell r="D4401">
            <v>5314</v>
          </cell>
        </row>
        <row r="4402">
          <cell r="A4402">
            <v>4402</v>
          </cell>
          <cell r="B4402" t="str">
            <v>CODO 45º PRES. PVC     4"</v>
          </cell>
          <cell r="C4402" t="str">
            <v>UN</v>
          </cell>
          <cell r="D4402">
            <v>10262</v>
          </cell>
        </row>
        <row r="4403">
          <cell r="A4403">
            <v>4403</v>
          </cell>
          <cell r="B4403" t="str">
            <v>UNION PRESION PVC    1/2"</v>
          </cell>
          <cell r="C4403" t="str">
            <v>UN</v>
          </cell>
          <cell r="D4403">
            <v>131</v>
          </cell>
        </row>
        <row r="4404">
          <cell r="A4404">
            <v>4404</v>
          </cell>
          <cell r="B4404" t="str">
            <v>UNION PRESION PVC    3/4"</v>
          </cell>
          <cell r="C4404" t="str">
            <v>UN</v>
          </cell>
          <cell r="D4404">
            <v>170</v>
          </cell>
        </row>
        <row r="4405">
          <cell r="A4405">
            <v>4405</v>
          </cell>
          <cell r="B4405" t="str">
            <v>UNION PRESION PVC      1"</v>
          </cell>
          <cell r="C4405" t="str">
            <v>UN</v>
          </cell>
          <cell r="D4405">
            <v>277</v>
          </cell>
        </row>
        <row r="4406">
          <cell r="A4406">
            <v>4406</v>
          </cell>
          <cell r="B4406" t="str">
            <v>UNION PRESION PVC   1 1/4</v>
          </cell>
          <cell r="C4406" t="str">
            <v>UN</v>
          </cell>
          <cell r="D4406">
            <v>476</v>
          </cell>
        </row>
        <row r="4407">
          <cell r="A4407">
            <v>4407</v>
          </cell>
          <cell r="B4407" t="str">
            <v>UNION PRESION PVC   1 1/2</v>
          </cell>
          <cell r="C4407" t="str">
            <v>UN</v>
          </cell>
          <cell r="D4407">
            <v>510</v>
          </cell>
        </row>
        <row r="4408">
          <cell r="A4408">
            <v>4408</v>
          </cell>
          <cell r="B4408" t="str">
            <v>UNION PRESION PVC      2"</v>
          </cell>
          <cell r="C4408" t="str">
            <v>UN</v>
          </cell>
          <cell r="D4408">
            <v>894</v>
          </cell>
        </row>
        <row r="4409">
          <cell r="A4409">
            <v>4409</v>
          </cell>
          <cell r="B4409" t="str">
            <v>UNION PRESION PVC      3"</v>
          </cell>
          <cell r="C4409" t="str">
            <v>UN</v>
          </cell>
          <cell r="D4409">
            <v>2734</v>
          </cell>
        </row>
        <row r="4410">
          <cell r="A4410">
            <v>4410</v>
          </cell>
          <cell r="B4410" t="str">
            <v>UNION PRESION PVC      4"</v>
          </cell>
          <cell r="C4410" t="str">
            <v>UN</v>
          </cell>
          <cell r="D4410">
            <v>5939</v>
          </cell>
        </row>
        <row r="4411">
          <cell r="A4411">
            <v>4411</v>
          </cell>
          <cell r="B4411" t="str">
            <v>RECONEXION ENERGIA    E-2</v>
          </cell>
          <cell r="C4411" t="str">
            <v>UN</v>
          </cell>
          <cell r="D4411">
            <v>2216</v>
          </cell>
        </row>
        <row r="4412">
          <cell r="A4412">
            <v>4412</v>
          </cell>
          <cell r="B4412" t="str">
            <v>RECONEXION ENERGIA    E-3</v>
          </cell>
          <cell r="C4412" t="str">
            <v>UN</v>
          </cell>
          <cell r="D4412">
            <v>2959</v>
          </cell>
        </row>
        <row r="4413">
          <cell r="A4413">
            <v>4413</v>
          </cell>
          <cell r="B4413" t="str">
            <v>RECONEXION ENERGIA    E-4</v>
          </cell>
          <cell r="C4413" t="str">
            <v>UN</v>
          </cell>
          <cell r="D4413">
            <v>4429</v>
          </cell>
        </row>
        <row r="4414">
          <cell r="A4414">
            <v>4414</v>
          </cell>
          <cell r="B4414" t="str">
            <v>RECONEXION ENERGIA    E-5</v>
          </cell>
          <cell r="C4414" t="str">
            <v>UN</v>
          </cell>
          <cell r="D4414">
            <v>5916</v>
          </cell>
        </row>
        <row r="4415">
          <cell r="A4415">
            <v>4415</v>
          </cell>
          <cell r="B4415" t="str">
            <v>RECONEXION ENERGIA    E-6</v>
          </cell>
          <cell r="C4415" t="str">
            <v>UN</v>
          </cell>
          <cell r="D4415">
            <v>7393</v>
          </cell>
        </row>
        <row r="4416">
          <cell r="A4416">
            <v>4416</v>
          </cell>
          <cell r="B4416" t="str">
            <v>MADERA CATIVO</v>
          </cell>
          <cell r="C4416" t="str">
            <v>ML</v>
          </cell>
          <cell r="D4416">
            <v>1476</v>
          </cell>
        </row>
        <row r="4417">
          <cell r="A4417">
            <v>4417</v>
          </cell>
          <cell r="B4417" t="str">
            <v>AD.MACHO PRES.PVC    1/2"</v>
          </cell>
          <cell r="C4417" t="str">
            <v>UN</v>
          </cell>
          <cell r="D4417">
            <v>169</v>
          </cell>
        </row>
        <row r="4418">
          <cell r="A4418">
            <v>4418</v>
          </cell>
          <cell r="B4418" t="str">
            <v>AD.MACHO PRES.PVC    3/4"</v>
          </cell>
          <cell r="C4418" t="str">
            <v>UN</v>
          </cell>
          <cell r="D4418">
            <v>178</v>
          </cell>
        </row>
        <row r="4419">
          <cell r="A4419">
            <v>4419</v>
          </cell>
          <cell r="B4419" t="str">
            <v>AD.MACHO PRES.PVC      1"</v>
          </cell>
          <cell r="C4419" t="str">
            <v>UN</v>
          </cell>
          <cell r="D4419">
            <v>369</v>
          </cell>
        </row>
        <row r="4420">
          <cell r="A4420">
            <v>4420</v>
          </cell>
          <cell r="B4420" t="str">
            <v>AD.MACHO PRES.PVC  1 1/4"</v>
          </cell>
          <cell r="C4420" t="str">
            <v>UN</v>
          </cell>
          <cell r="D4420">
            <v>546</v>
          </cell>
        </row>
        <row r="4421">
          <cell r="A4421">
            <v>4421</v>
          </cell>
          <cell r="B4421" t="str">
            <v>AD.MACHO PRES.PVC  1 1/2"</v>
          </cell>
          <cell r="C4421" t="str">
            <v>UN</v>
          </cell>
          <cell r="D4421">
            <v>614</v>
          </cell>
        </row>
        <row r="4422">
          <cell r="A4422">
            <v>4422</v>
          </cell>
          <cell r="B4422" t="str">
            <v>AD.MACHO PRES.PVC      2"</v>
          </cell>
          <cell r="C4422" t="str">
            <v>UN</v>
          </cell>
          <cell r="D4422">
            <v>959</v>
          </cell>
        </row>
        <row r="4423">
          <cell r="A4423">
            <v>4423</v>
          </cell>
          <cell r="B4423" t="str">
            <v>AD.MACHO PRES.PVC      3"</v>
          </cell>
          <cell r="C4423" t="str">
            <v>UN</v>
          </cell>
          <cell r="D4423">
            <v>3062</v>
          </cell>
        </row>
        <row r="4424">
          <cell r="A4424">
            <v>4424</v>
          </cell>
          <cell r="B4424" t="str">
            <v>AD.MACHO PRES.PVC      4"</v>
          </cell>
          <cell r="C4424" t="str">
            <v>UN</v>
          </cell>
          <cell r="D4424">
            <v>6549</v>
          </cell>
        </row>
        <row r="4425">
          <cell r="A4425">
            <v>4425</v>
          </cell>
          <cell r="B4425" t="str">
            <v>AD.HEMB.PRES.PVC 1/2x1/4"</v>
          </cell>
          <cell r="C4425" t="str">
            <v>UN</v>
          </cell>
          <cell r="D4425">
            <v>139</v>
          </cell>
        </row>
        <row r="4426">
          <cell r="A4426">
            <v>4426</v>
          </cell>
          <cell r="B4426" t="str">
            <v>AD.HEMB.PRES.PVC 1/2x3/8"</v>
          </cell>
          <cell r="C4426" t="str">
            <v>UN</v>
          </cell>
          <cell r="D4426">
            <v>139</v>
          </cell>
        </row>
        <row r="4427">
          <cell r="A4427">
            <v>4427</v>
          </cell>
          <cell r="B4427" t="str">
            <v>AD.HEMB.PRES.PVC     1/2"</v>
          </cell>
          <cell r="C4427" t="str">
            <v>UN</v>
          </cell>
          <cell r="D4427">
            <v>139</v>
          </cell>
        </row>
        <row r="4428">
          <cell r="A4428">
            <v>4428</v>
          </cell>
          <cell r="B4428" t="str">
            <v>AD.HEMB.PRES.PVC     3/4"</v>
          </cell>
          <cell r="C4428" t="str">
            <v>UN</v>
          </cell>
          <cell r="D4428">
            <v>175</v>
          </cell>
        </row>
        <row r="4429">
          <cell r="A4429">
            <v>4429</v>
          </cell>
          <cell r="B4429" t="str">
            <v>AD.HEMB.PRES.PVC       1"</v>
          </cell>
          <cell r="C4429" t="str">
            <v>UN</v>
          </cell>
          <cell r="D4429">
            <v>314</v>
          </cell>
        </row>
        <row r="4430">
          <cell r="A4430">
            <v>4430</v>
          </cell>
          <cell r="B4430" t="str">
            <v>AD.HEMB.PRES.PVC   1 1/4"</v>
          </cell>
          <cell r="C4430" t="str">
            <v>UN</v>
          </cell>
          <cell r="D4430">
            <v>540</v>
          </cell>
        </row>
        <row r="4431">
          <cell r="A4431">
            <v>4431</v>
          </cell>
          <cell r="B4431" t="str">
            <v>AD.HEMB.PRES.PVC   1 1/2"</v>
          </cell>
          <cell r="C4431" t="str">
            <v>UN</v>
          </cell>
          <cell r="D4431">
            <v>759</v>
          </cell>
        </row>
        <row r="4432">
          <cell r="A4432">
            <v>4432</v>
          </cell>
          <cell r="B4432" t="str">
            <v>AD.HEMB.PRES.PVC       2"</v>
          </cell>
          <cell r="C4432" t="str">
            <v>UN</v>
          </cell>
          <cell r="D4432">
            <v>1350</v>
          </cell>
        </row>
        <row r="4433">
          <cell r="A4433">
            <v>4433</v>
          </cell>
          <cell r="B4433" t="str">
            <v>AD.HEMB.PRES.PVC       3"</v>
          </cell>
          <cell r="C4433" t="str">
            <v>UN</v>
          </cell>
          <cell r="D4433">
            <v>4900</v>
          </cell>
        </row>
        <row r="4434">
          <cell r="A4434">
            <v>4434</v>
          </cell>
          <cell r="B4434" t="str">
            <v>AD.HEMB.PRES.PVC       4"</v>
          </cell>
          <cell r="C4434" t="str">
            <v>UN</v>
          </cell>
          <cell r="D4434">
            <v>6983</v>
          </cell>
        </row>
        <row r="4435">
          <cell r="A4435">
            <v>4435</v>
          </cell>
          <cell r="B4435" t="str">
            <v>TAPON SOLDADO PRES.  1/2"</v>
          </cell>
          <cell r="C4435" t="str">
            <v>UN</v>
          </cell>
          <cell r="D4435">
            <v>124</v>
          </cell>
        </row>
        <row r="4436">
          <cell r="A4436">
            <v>4436</v>
          </cell>
          <cell r="B4436" t="str">
            <v>TAPON SOLDADO PRES.  3/4"</v>
          </cell>
          <cell r="C4436" t="str">
            <v>UN</v>
          </cell>
          <cell r="D4436">
            <v>166</v>
          </cell>
        </row>
        <row r="4437">
          <cell r="A4437">
            <v>4437</v>
          </cell>
          <cell r="B4437" t="str">
            <v>TAPON SOLDADO PRES.    1"</v>
          </cell>
          <cell r="C4437" t="str">
            <v>UN</v>
          </cell>
          <cell r="D4437">
            <v>291</v>
          </cell>
        </row>
        <row r="4438">
          <cell r="A4438">
            <v>4438</v>
          </cell>
          <cell r="B4438" t="str">
            <v>TAPON SOLDADO PRES.1 1/4"</v>
          </cell>
          <cell r="C4438" t="str">
            <v>UN</v>
          </cell>
          <cell r="D4438">
            <v>517</v>
          </cell>
        </row>
        <row r="4439">
          <cell r="A4439">
            <v>4439</v>
          </cell>
          <cell r="B4439" t="str">
            <v>TAPON SOLDADO PRES.1 1/2"</v>
          </cell>
          <cell r="C4439" t="str">
            <v>UN</v>
          </cell>
          <cell r="D4439">
            <v>593</v>
          </cell>
        </row>
        <row r="4440">
          <cell r="A4440">
            <v>4440</v>
          </cell>
          <cell r="B4440" t="str">
            <v>TAPON SOLDADO PRES.    2"</v>
          </cell>
          <cell r="C4440" t="str">
            <v>UN</v>
          </cell>
          <cell r="D4440">
            <v>943</v>
          </cell>
        </row>
        <row r="4441">
          <cell r="A4441">
            <v>4441</v>
          </cell>
          <cell r="B4441" t="str">
            <v>TAPON SOLDADO PRES.    3"</v>
          </cell>
          <cell r="C4441" t="str">
            <v>UN</v>
          </cell>
          <cell r="D4441">
            <v>2913</v>
          </cell>
        </row>
        <row r="4442">
          <cell r="A4442">
            <v>4442</v>
          </cell>
          <cell r="B4442" t="str">
            <v>TAPON SOLDADO PRES.    4"</v>
          </cell>
          <cell r="C4442" t="str">
            <v>UN</v>
          </cell>
          <cell r="D4442">
            <v>5200</v>
          </cell>
        </row>
        <row r="4443">
          <cell r="A4443">
            <v>4443</v>
          </cell>
          <cell r="B4443" t="str">
            <v>BUJE SOLDAD.PRES.3/4x1/2"</v>
          </cell>
          <cell r="C4443" t="str">
            <v>UN</v>
          </cell>
          <cell r="D4443">
            <v>139</v>
          </cell>
        </row>
        <row r="4444">
          <cell r="A4444">
            <v>4444</v>
          </cell>
          <cell r="B4444" t="str">
            <v>BUJE SOLDAD.PRES.  1x1/2"</v>
          </cell>
          <cell r="C4444" t="str">
            <v>UN</v>
          </cell>
          <cell r="D4444">
            <v>274</v>
          </cell>
        </row>
        <row r="4445">
          <cell r="A4445">
            <v>4445</v>
          </cell>
          <cell r="B4445" t="str">
            <v>BUJE SOLDAD.PRES.  1x3/4"</v>
          </cell>
          <cell r="C4445" t="str">
            <v>UN</v>
          </cell>
          <cell r="D4445">
            <v>390</v>
          </cell>
        </row>
        <row r="4446">
          <cell r="A4446">
            <v>4446</v>
          </cell>
          <cell r="B4446" t="str">
            <v>BUJE ROSCAD.PRES.1/2x1/4"</v>
          </cell>
          <cell r="C4446" t="str">
            <v>UN</v>
          </cell>
          <cell r="D4446">
            <v>151</v>
          </cell>
        </row>
        <row r="4447">
          <cell r="A4447">
            <v>4447</v>
          </cell>
          <cell r="B4447" t="str">
            <v>BUJE ROSCAD.PRES.1/2x3/8"</v>
          </cell>
          <cell r="C4447" t="str">
            <v>UN</v>
          </cell>
          <cell r="D4447">
            <v>151</v>
          </cell>
        </row>
        <row r="4448">
          <cell r="A4448">
            <v>4448</v>
          </cell>
          <cell r="B4448" t="str">
            <v>BUJE ROSCAD.PRES.3/4x1/2"</v>
          </cell>
          <cell r="C4448" t="str">
            <v>UN</v>
          </cell>
          <cell r="D4448">
            <v>201</v>
          </cell>
        </row>
        <row r="4449">
          <cell r="A4449">
            <v>4449</v>
          </cell>
          <cell r="B4449" t="str">
            <v>BUJE ROSCAD.PRES.  1x1/2"</v>
          </cell>
          <cell r="C4449" t="str">
            <v>UN</v>
          </cell>
          <cell r="D4449">
            <v>274</v>
          </cell>
        </row>
        <row r="4450">
          <cell r="A4450">
            <v>4450</v>
          </cell>
          <cell r="B4450" t="str">
            <v>BUJE ROSCAD.PRES.  1x3/4"</v>
          </cell>
          <cell r="C4450" t="str">
            <v>UN</v>
          </cell>
          <cell r="D4450">
            <v>420</v>
          </cell>
        </row>
        <row r="4451">
          <cell r="A4451">
            <v>4451</v>
          </cell>
          <cell r="B4451" t="str">
            <v>TUBO AGUA CAL        1/2"</v>
          </cell>
          <cell r="C4451" t="str">
            <v>ML</v>
          </cell>
          <cell r="D4451">
            <v>2211</v>
          </cell>
        </row>
        <row r="4452">
          <cell r="A4452">
            <v>4452</v>
          </cell>
          <cell r="B4452" t="str">
            <v>TUBO AGUA CAL.       3/4"</v>
          </cell>
          <cell r="C4452" t="str">
            <v>ML</v>
          </cell>
          <cell r="D4452">
            <v>3569</v>
          </cell>
        </row>
        <row r="4453">
          <cell r="A4453">
            <v>4453</v>
          </cell>
          <cell r="B4453" t="str">
            <v>TEE AGUA CAL.CPVC    1/2"</v>
          </cell>
          <cell r="C4453" t="str">
            <v>UN</v>
          </cell>
          <cell r="D4453">
            <v>674</v>
          </cell>
        </row>
        <row r="4454">
          <cell r="A4454">
            <v>4454</v>
          </cell>
          <cell r="B4454" t="str">
            <v>TEE AGUA CAL.CPVC    3/4"</v>
          </cell>
          <cell r="C4454" t="str">
            <v>UN</v>
          </cell>
          <cell r="D4454">
            <v>1066</v>
          </cell>
        </row>
        <row r="4455">
          <cell r="A4455">
            <v>4455</v>
          </cell>
          <cell r="B4455" t="str">
            <v>CODO 90º AGUA CAL.   1/2"</v>
          </cell>
          <cell r="C4455" t="str">
            <v>UN</v>
          </cell>
          <cell r="D4455">
            <v>526</v>
          </cell>
        </row>
        <row r="4456">
          <cell r="A4456">
            <v>4456</v>
          </cell>
          <cell r="B4456" t="str">
            <v>CODO 90º AGUA CAL.   3/4"</v>
          </cell>
          <cell r="C4456" t="str">
            <v>UN</v>
          </cell>
          <cell r="D4456">
            <v>918</v>
          </cell>
        </row>
        <row r="4457">
          <cell r="A4457">
            <v>4457</v>
          </cell>
          <cell r="B4457" t="str">
            <v>BUJE SOLDADO       1x1/2"</v>
          </cell>
          <cell r="C4457" t="str">
            <v>UN</v>
          </cell>
          <cell r="D4457">
            <v>400</v>
          </cell>
        </row>
        <row r="4458">
          <cell r="A4458">
            <v>4458</v>
          </cell>
          <cell r="B4458" t="str">
            <v>BUJE SOLDADO       1x3/4"</v>
          </cell>
          <cell r="C4458" t="str">
            <v>UN</v>
          </cell>
          <cell r="D4458">
            <v>400</v>
          </cell>
        </row>
        <row r="4459">
          <cell r="A4459">
            <v>4459</v>
          </cell>
          <cell r="B4459" t="str">
            <v>UNION AGUA CAL.CPVC  1/2"</v>
          </cell>
          <cell r="C4459" t="str">
            <v>UN</v>
          </cell>
          <cell r="D4459">
            <v>321</v>
          </cell>
        </row>
        <row r="4460">
          <cell r="A4460">
            <v>4460</v>
          </cell>
          <cell r="B4460" t="str">
            <v>UNION AGUA CAL.CPVC  3/4"</v>
          </cell>
          <cell r="C4460" t="str">
            <v>UN</v>
          </cell>
          <cell r="D4460">
            <v>479</v>
          </cell>
        </row>
        <row r="4461">
          <cell r="A4461">
            <v>4461</v>
          </cell>
          <cell r="B4461" t="str">
            <v>CODO PRESION         1/2"</v>
          </cell>
          <cell r="C4461" t="str">
            <v>UN</v>
          </cell>
          <cell r="D4461">
            <v>262</v>
          </cell>
        </row>
        <row r="4462">
          <cell r="A4462">
            <v>4462</v>
          </cell>
          <cell r="B4462" t="str">
            <v>CODO PRESION         3/4"</v>
          </cell>
          <cell r="C4462" t="str">
            <v>UN</v>
          </cell>
          <cell r="D4462">
            <v>376</v>
          </cell>
        </row>
        <row r="4463">
          <cell r="A4463">
            <v>4463</v>
          </cell>
          <cell r="B4463" t="str">
            <v>CODO PRESION           1"</v>
          </cell>
          <cell r="C4463" t="str">
            <v>UN</v>
          </cell>
          <cell r="D4463">
            <v>651</v>
          </cell>
        </row>
        <row r="4464">
          <cell r="A4464">
            <v>4464</v>
          </cell>
          <cell r="B4464" t="str">
            <v>VERDE ANDES 153x305x10</v>
          </cell>
          <cell r="C4464" t="str">
            <v>M2</v>
          </cell>
          <cell r="D4464">
            <v>91872</v>
          </cell>
        </row>
        <row r="4465">
          <cell r="A4465">
            <v>4465</v>
          </cell>
          <cell r="B4465" t="str">
            <v>TEE PRESION          3/4"</v>
          </cell>
          <cell r="C4465" t="str">
            <v>UN</v>
          </cell>
          <cell r="D4465">
            <v>461</v>
          </cell>
        </row>
        <row r="4466">
          <cell r="A4466">
            <v>4466</v>
          </cell>
          <cell r="B4466" t="str">
            <v>TAPON SOL.AGUA CAL.  1/2"</v>
          </cell>
          <cell r="C4466" t="str">
            <v>UN</v>
          </cell>
          <cell r="D4466">
            <v>422</v>
          </cell>
        </row>
        <row r="4467">
          <cell r="A4467">
            <v>4467</v>
          </cell>
          <cell r="B4467" t="str">
            <v>TAPON SOL.AGUA CAL.  3/4"</v>
          </cell>
          <cell r="C4467" t="str">
            <v>UN</v>
          </cell>
          <cell r="D4467">
            <v>422</v>
          </cell>
        </row>
        <row r="4468">
          <cell r="A4468">
            <v>4468</v>
          </cell>
          <cell r="B4468" t="str">
            <v>UNIVERSAL AGUA CAL.  1/2"</v>
          </cell>
          <cell r="C4468" t="str">
            <v>UN</v>
          </cell>
          <cell r="D4468">
            <v>3514</v>
          </cell>
        </row>
        <row r="4469">
          <cell r="A4469">
            <v>4469</v>
          </cell>
          <cell r="B4469" t="str">
            <v>UNIVERSAL AGUA CAL.  3/4"</v>
          </cell>
          <cell r="C4469" t="str">
            <v>UN</v>
          </cell>
          <cell r="D4469">
            <v>4052</v>
          </cell>
        </row>
        <row r="4470">
          <cell r="A4470">
            <v>4470</v>
          </cell>
          <cell r="B4470" t="str">
            <v>TUBO CONDUIT PVC     1/2"</v>
          </cell>
          <cell r="C4470" t="str">
            <v>ML</v>
          </cell>
          <cell r="D4470">
            <v>321</v>
          </cell>
        </row>
        <row r="4471">
          <cell r="A4471">
            <v>4471</v>
          </cell>
          <cell r="B4471" t="str">
            <v>TUBO CONDUIT PVC     3/4"</v>
          </cell>
          <cell r="C4471" t="str">
            <v>ML</v>
          </cell>
          <cell r="D4471">
            <v>535</v>
          </cell>
        </row>
        <row r="4472">
          <cell r="A4472">
            <v>4472</v>
          </cell>
          <cell r="B4472" t="str">
            <v>TUBO CONDUIT PVC       1"</v>
          </cell>
          <cell r="C4472" t="str">
            <v>ML</v>
          </cell>
          <cell r="D4472">
            <v>439</v>
          </cell>
        </row>
        <row r="4473">
          <cell r="A4473">
            <v>4473</v>
          </cell>
          <cell r="B4473" t="str">
            <v>TUBO CONDUIT PVC1    1/4"</v>
          </cell>
          <cell r="C4473" t="str">
            <v>ML</v>
          </cell>
          <cell r="D4473">
            <v>679</v>
          </cell>
        </row>
        <row r="4474">
          <cell r="A4474">
            <v>4474</v>
          </cell>
          <cell r="B4474" t="str">
            <v>VERDE ANDES 305X305x10</v>
          </cell>
          <cell r="C4474" t="str">
            <v>M2</v>
          </cell>
          <cell r="D4474">
            <v>91872</v>
          </cell>
        </row>
        <row r="4475">
          <cell r="A4475">
            <v>4475</v>
          </cell>
          <cell r="B4475" t="str">
            <v>TUBO CONDUIT PVC       2"</v>
          </cell>
          <cell r="C4475" t="str">
            <v>ML</v>
          </cell>
          <cell r="D4475">
            <v>3964</v>
          </cell>
        </row>
        <row r="4476">
          <cell r="A4476">
            <v>4476</v>
          </cell>
          <cell r="B4476" t="str">
            <v>TUBO CONDUIT PVC       3"</v>
          </cell>
          <cell r="C4476" t="str">
            <v>ML</v>
          </cell>
          <cell r="D4476">
            <v>5278</v>
          </cell>
        </row>
        <row r="4477">
          <cell r="A4477">
            <v>4477</v>
          </cell>
          <cell r="B4477" t="str">
            <v>TUBO CON.FLEXIBLE    1/2"</v>
          </cell>
          <cell r="C4477" t="str">
            <v>ML</v>
          </cell>
          <cell r="D4477">
            <v>268</v>
          </cell>
        </row>
        <row r="4478">
          <cell r="A4478">
            <v>4478</v>
          </cell>
          <cell r="B4478" t="str">
            <v>CURVA 90ºCxE COND.   1/2"</v>
          </cell>
          <cell r="C4478" t="str">
            <v>UN</v>
          </cell>
          <cell r="D4478">
            <v>310</v>
          </cell>
        </row>
        <row r="4479">
          <cell r="A4479">
            <v>4479</v>
          </cell>
          <cell r="B4479" t="str">
            <v>CURVA 90ºCxE COND.   3/4"</v>
          </cell>
          <cell r="C4479" t="str">
            <v>UN</v>
          </cell>
          <cell r="D4479">
            <v>1045</v>
          </cell>
        </row>
        <row r="4480">
          <cell r="A4480">
            <v>4480</v>
          </cell>
          <cell r="B4480" t="str">
            <v>CURVA 90ºCxE COND.     1"</v>
          </cell>
          <cell r="C4480" t="str">
            <v>UN</v>
          </cell>
          <cell r="D4480">
            <v>912</v>
          </cell>
        </row>
        <row r="4481">
          <cell r="A4481">
            <v>4481</v>
          </cell>
          <cell r="B4481" t="str">
            <v>CURVA 90ºCxE COND. 1 1/4"</v>
          </cell>
          <cell r="C4481" t="str">
            <v>UN</v>
          </cell>
          <cell r="D4481">
            <v>1532</v>
          </cell>
        </row>
        <row r="4482">
          <cell r="A4482">
            <v>4482</v>
          </cell>
          <cell r="B4482" t="str">
            <v>CURVA 90ºCxE COND. 1 1/2"</v>
          </cell>
          <cell r="C4482" t="str">
            <v>UN</v>
          </cell>
          <cell r="D4482">
            <v>2076</v>
          </cell>
        </row>
        <row r="4483">
          <cell r="A4483">
            <v>4483</v>
          </cell>
          <cell r="B4483" t="str">
            <v>CURVA 90ºCxE COND.     2"</v>
          </cell>
          <cell r="C4483" t="str">
            <v>UN</v>
          </cell>
          <cell r="D4483">
            <v>5585</v>
          </cell>
        </row>
        <row r="4484">
          <cell r="A4484">
            <v>4484</v>
          </cell>
          <cell r="B4484" t="str">
            <v>CURVA 90ºCxE COND.     3"</v>
          </cell>
          <cell r="C4484" t="str">
            <v>UN</v>
          </cell>
          <cell r="D4484">
            <v>8641</v>
          </cell>
        </row>
        <row r="4485">
          <cell r="A4485">
            <v>4485</v>
          </cell>
          <cell r="B4485" t="str">
            <v>CURVA 45ºCxE COND.   1/2"</v>
          </cell>
          <cell r="C4485" t="str">
            <v>UN</v>
          </cell>
          <cell r="D4485">
            <v>292</v>
          </cell>
        </row>
        <row r="4486">
          <cell r="A4486">
            <v>4486</v>
          </cell>
          <cell r="B4486" t="str">
            <v>CURVA 45ºCxE COND.   3/4"</v>
          </cell>
          <cell r="C4486" t="str">
            <v>UN</v>
          </cell>
          <cell r="D4486">
            <v>360</v>
          </cell>
        </row>
        <row r="4487">
          <cell r="A4487">
            <v>4487</v>
          </cell>
          <cell r="B4487" t="str">
            <v>CURVA 45ºCxE COND.     1"</v>
          </cell>
          <cell r="C4487" t="str">
            <v>UN</v>
          </cell>
          <cell r="D4487">
            <v>819</v>
          </cell>
        </row>
        <row r="4488">
          <cell r="A4488">
            <v>4488</v>
          </cell>
          <cell r="B4488" t="str">
            <v>CURVA 45ºCxE COND. 1 1/4"</v>
          </cell>
          <cell r="C4488" t="str">
            <v>UN</v>
          </cell>
          <cell r="D4488">
            <v>1159</v>
          </cell>
        </row>
        <row r="4489">
          <cell r="A4489">
            <v>4489</v>
          </cell>
          <cell r="B4489" t="str">
            <v>CURVA 45ºCxE COND. 1 1/2"</v>
          </cell>
          <cell r="C4489" t="str">
            <v>UN</v>
          </cell>
          <cell r="D4489">
            <v>1532</v>
          </cell>
        </row>
        <row r="4490">
          <cell r="A4490">
            <v>4490</v>
          </cell>
          <cell r="B4490" t="str">
            <v>CURVA 45ºCxE COND.     2"</v>
          </cell>
          <cell r="C4490" t="str">
            <v>UN</v>
          </cell>
          <cell r="D4490">
            <v>2502</v>
          </cell>
        </row>
        <row r="4491">
          <cell r="A4491">
            <v>4491</v>
          </cell>
          <cell r="B4491" t="str">
            <v>CURVA 45ºCxE COND.     3"</v>
          </cell>
          <cell r="C4491" t="str">
            <v>UN</v>
          </cell>
          <cell r="D4491">
            <v>5157</v>
          </cell>
        </row>
        <row r="4492">
          <cell r="A4492">
            <v>4492</v>
          </cell>
          <cell r="B4492" t="str">
            <v>UNION CONDUIT  PVC   1/2"</v>
          </cell>
          <cell r="C4492" t="str">
            <v>UN</v>
          </cell>
          <cell r="D4492">
            <v>82</v>
          </cell>
        </row>
        <row r="4493">
          <cell r="A4493">
            <v>4493</v>
          </cell>
          <cell r="B4493" t="str">
            <v>UNION CONDUIT  PVC   3/4"</v>
          </cell>
          <cell r="C4493" t="str">
            <v>UN</v>
          </cell>
          <cell r="D4493">
            <v>126</v>
          </cell>
        </row>
        <row r="4494">
          <cell r="A4494">
            <v>4494</v>
          </cell>
          <cell r="B4494" t="str">
            <v>UNION CONDUIT   PVC    1"</v>
          </cell>
          <cell r="C4494" t="str">
            <v>UN</v>
          </cell>
          <cell r="D4494">
            <v>248</v>
          </cell>
        </row>
        <row r="4495">
          <cell r="A4495">
            <v>4495</v>
          </cell>
          <cell r="B4495" t="str">
            <v>UNION CONDUIT  PVC 1 1/4"</v>
          </cell>
          <cell r="C4495" t="str">
            <v>UN</v>
          </cell>
          <cell r="D4495">
            <v>394</v>
          </cell>
        </row>
        <row r="4496">
          <cell r="A4496">
            <v>4496</v>
          </cell>
          <cell r="B4496" t="str">
            <v>UNION CONDUIT  PVC 1 1/2"</v>
          </cell>
          <cell r="C4496" t="str">
            <v>UN</v>
          </cell>
          <cell r="D4496">
            <v>500</v>
          </cell>
        </row>
        <row r="4497">
          <cell r="A4497">
            <v>4497</v>
          </cell>
          <cell r="B4497" t="str">
            <v>UNION CONDUIT   PVC    2"</v>
          </cell>
          <cell r="C4497" t="str">
            <v>UN</v>
          </cell>
          <cell r="D4497">
            <v>641</v>
          </cell>
        </row>
        <row r="4498">
          <cell r="A4498">
            <v>4498</v>
          </cell>
          <cell r="B4498" t="str">
            <v>UNION CONDUIT   PVC    3"</v>
          </cell>
          <cell r="C4498" t="str">
            <v>UN</v>
          </cell>
          <cell r="D4498">
            <v>1472</v>
          </cell>
        </row>
        <row r="4499">
          <cell r="A4499">
            <v>4499</v>
          </cell>
          <cell r="B4499" t="str">
            <v>AD.TERMINAL COND.  1/2"</v>
          </cell>
          <cell r="C4499" t="str">
            <v>UN</v>
          </cell>
          <cell r="D4499">
            <v>70</v>
          </cell>
        </row>
        <row r="4500">
          <cell r="A4500">
            <v>4500</v>
          </cell>
          <cell r="B4500" t="str">
            <v>AD.TERMINAL COND.  3/4"</v>
          </cell>
          <cell r="C4500" t="str">
            <v>UN</v>
          </cell>
          <cell r="D4500">
            <v>88</v>
          </cell>
        </row>
        <row r="4501">
          <cell r="A4501">
            <v>4501</v>
          </cell>
          <cell r="B4501" t="str">
            <v>AD.TERMINAL COND.    1"</v>
          </cell>
          <cell r="C4501" t="str">
            <v>UN</v>
          </cell>
          <cell r="D4501">
            <v>182</v>
          </cell>
        </row>
        <row r="4502">
          <cell r="A4502">
            <v>4502</v>
          </cell>
          <cell r="B4502" t="str">
            <v>AD.TERMINAL COND.1 1/4"</v>
          </cell>
          <cell r="C4502" t="str">
            <v>UN</v>
          </cell>
          <cell r="D4502">
            <v>598</v>
          </cell>
        </row>
        <row r="4503">
          <cell r="A4503">
            <v>4503</v>
          </cell>
          <cell r="B4503" t="str">
            <v>AD.TERMINAL COND.1 1/2"</v>
          </cell>
          <cell r="C4503" t="str">
            <v>UN</v>
          </cell>
          <cell r="D4503">
            <v>618</v>
          </cell>
        </row>
        <row r="4504">
          <cell r="A4504">
            <v>4504</v>
          </cell>
          <cell r="B4504" t="str">
            <v>AD.TERMINAL COND.    2"</v>
          </cell>
          <cell r="C4504" t="str">
            <v>UN</v>
          </cell>
          <cell r="D4504">
            <v>897</v>
          </cell>
        </row>
        <row r="4505">
          <cell r="A4505">
            <v>4505</v>
          </cell>
          <cell r="B4505" t="str">
            <v>AD.TERMINAL COND.    3"</v>
          </cell>
          <cell r="C4505" t="str">
            <v>UN</v>
          </cell>
          <cell r="D4505">
            <v>3015</v>
          </cell>
        </row>
        <row r="4506">
          <cell r="A4506">
            <v>4506</v>
          </cell>
          <cell r="B4506" t="str">
            <v>ADAP. DE CAJA COND.  1/2"</v>
          </cell>
          <cell r="C4506" t="str">
            <v>UN</v>
          </cell>
          <cell r="D4506">
            <v>30</v>
          </cell>
        </row>
        <row r="4507">
          <cell r="A4507">
            <v>4507</v>
          </cell>
          <cell r="B4507" t="str">
            <v>AD.DE CAJA COND.  3/4"</v>
          </cell>
          <cell r="C4507" t="str">
            <v>UN</v>
          </cell>
          <cell r="D4507">
            <v>63</v>
          </cell>
        </row>
        <row r="4508">
          <cell r="A4508">
            <v>4508</v>
          </cell>
          <cell r="B4508" t="str">
            <v>ADAP. DE CAJA COND.    1"</v>
          </cell>
          <cell r="C4508" t="str">
            <v>UN</v>
          </cell>
          <cell r="D4508">
            <v>93</v>
          </cell>
        </row>
        <row r="4509">
          <cell r="A4509">
            <v>4509</v>
          </cell>
          <cell r="B4509" t="str">
            <v xml:space="preserve">CAJA SENCILLA CONDUIT 4 X 2 </v>
          </cell>
          <cell r="C4509" t="str">
            <v>UN</v>
          </cell>
          <cell r="D4509">
            <v>642</v>
          </cell>
        </row>
        <row r="4510">
          <cell r="A4510">
            <v>4510</v>
          </cell>
          <cell r="B4510" t="str">
            <v>CAJA DOBLE CONDUIT</v>
          </cell>
          <cell r="C4510" t="str">
            <v>UN</v>
          </cell>
          <cell r="D4510">
            <v>774</v>
          </cell>
        </row>
        <row r="4511">
          <cell r="A4511">
            <v>4511</v>
          </cell>
          <cell r="B4511" t="str">
            <v>CAJA OCTAGONAL CONDUIT</v>
          </cell>
          <cell r="C4511" t="str">
            <v>UN</v>
          </cell>
          <cell r="D4511">
            <v>1070</v>
          </cell>
        </row>
        <row r="4512">
          <cell r="A4512">
            <v>4512</v>
          </cell>
          <cell r="B4512" t="str">
            <v>TAPA DOBLE CONDUIT</v>
          </cell>
          <cell r="C4512" t="str">
            <v>UN</v>
          </cell>
          <cell r="D4512">
            <v>204</v>
          </cell>
        </row>
        <row r="4513">
          <cell r="A4513">
            <v>4513</v>
          </cell>
          <cell r="B4513" t="str">
            <v>DUCTO ELEC.LIVI.COND.  3"</v>
          </cell>
          <cell r="C4513" t="str">
            <v>ML</v>
          </cell>
          <cell r="D4513">
            <v>3048</v>
          </cell>
        </row>
        <row r="4514">
          <cell r="A4514">
            <v>4514</v>
          </cell>
          <cell r="B4514" t="str">
            <v>DUCTO ELEC.LIVI.COND.  4"</v>
          </cell>
          <cell r="C4514" t="str">
            <v>ML</v>
          </cell>
          <cell r="D4514">
            <v>4671</v>
          </cell>
        </row>
        <row r="4515">
          <cell r="A4515">
            <v>4515</v>
          </cell>
          <cell r="B4515" t="str">
            <v>DUCTO ELEC.LIVI.COND.  6"</v>
          </cell>
          <cell r="C4515" t="str">
            <v>ML</v>
          </cell>
          <cell r="D4515">
            <v>9803</v>
          </cell>
        </row>
        <row r="4516">
          <cell r="A4516">
            <v>4516</v>
          </cell>
          <cell r="B4516" t="str">
            <v>DUCTO ELEC.PESA.COND.  2"</v>
          </cell>
          <cell r="C4516" t="str">
            <v>ML</v>
          </cell>
          <cell r="D4516">
            <v>1994</v>
          </cell>
        </row>
        <row r="4517">
          <cell r="A4517">
            <v>4517</v>
          </cell>
          <cell r="B4517" t="str">
            <v>DUCTO ELEC.PESA.COND.  3"</v>
          </cell>
          <cell r="C4517" t="str">
            <v>ML</v>
          </cell>
          <cell r="D4517">
            <v>4199</v>
          </cell>
        </row>
        <row r="4518">
          <cell r="A4518">
            <v>4518</v>
          </cell>
          <cell r="B4518" t="str">
            <v>DUCTO ELEC.PESA.COND.  4"</v>
          </cell>
          <cell r="C4518" t="str">
            <v>ML</v>
          </cell>
          <cell r="D4518">
            <v>6671</v>
          </cell>
        </row>
        <row r="4519">
          <cell r="A4519">
            <v>4519</v>
          </cell>
          <cell r="B4519" t="str">
            <v>DUCTO ELEC.PESA.COND.  6"</v>
          </cell>
          <cell r="C4519" t="str">
            <v>ML</v>
          </cell>
          <cell r="D4519">
            <v>14585</v>
          </cell>
        </row>
        <row r="4520">
          <cell r="A4520">
            <v>4520</v>
          </cell>
          <cell r="B4520" t="str">
            <v>DUCTO ELEC.DOBLE PARED 3"</v>
          </cell>
          <cell r="C4520" t="str">
            <v>ML</v>
          </cell>
          <cell r="D4520">
            <v>4009</v>
          </cell>
        </row>
        <row r="4521">
          <cell r="A4521">
            <v>4521</v>
          </cell>
          <cell r="B4521" t="str">
            <v>DUCTO ELEC.DOBLE PARED 4"</v>
          </cell>
          <cell r="C4521" t="str">
            <v>ML</v>
          </cell>
          <cell r="D4521">
            <v>4962</v>
          </cell>
        </row>
        <row r="4522">
          <cell r="A4522">
            <v>4522</v>
          </cell>
          <cell r="B4522" t="str">
            <v>DUCTO ELEC.DOBLE PARED 6"</v>
          </cell>
          <cell r="C4522" t="str">
            <v>ML</v>
          </cell>
          <cell r="D4522">
            <v>10086</v>
          </cell>
        </row>
        <row r="4523">
          <cell r="A4523">
            <v>4523</v>
          </cell>
          <cell r="B4523" t="str">
            <v>CURVAS GRAN RADIO 90º  2"</v>
          </cell>
          <cell r="C4523" t="str">
            <v>UN</v>
          </cell>
          <cell r="D4523">
            <v>5213</v>
          </cell>
        </row>
        <row r="4524">
          <cell r="A4524">
            <v>4524</v>
          </cell>
          <cell r="B4524" t="str">
            <v>CURVAS GRAN RADIO 90º  3"</v>
          </cell>
          <cell r="C4524" t="str">
            <v>UN</v>
          </cell>
          <cell r="D4524">
            <v>13086</v>
          </cell>
        </row>
        <row r="4525">
          <cell r="A4525">
            <v>4525</v>
          </cell>
          <cell r="B4525" t="str">
            <v>CURVAS GRAN RADIO 90º  4"</v>
          </cell>
          <cell r="C4525" t="str">
            <v>UN</v>
          </cell>
          <cell r="D4525">
            <v>22976</v>
          </cell>
        </row>
        <row r="4526">
          <cell r="A4526">
            <v>4526</v>
          </cell>
          <cell r="B4526" t="str">
            <v>CURVAS GRAN RADIO 45º  2"</v>
          </cell>
          <cell r="C4526" t="str">
            <v>UN</v>
          </cell>
          <cell r="D4526">
            <v>4293</v>
          </cell>
        </row>
        <row r="4527">
          <cell r="A4527">
            <v>4527</v>
          </cell>
          <cell r="B4527" t="str">
            <v>CURVAS GRAN RADIO 45º  3"</v>
          </cell>
          <cell r="C4527" t="str">
            <v>UN</v>
          </cell>
          <cell r="D4527">
            <v>13086</v>
          </cell>
        </row>
        <row r="4528">
          <cell r="A4528">
            <v>4528</v>
          </cell>
          <cell r="B4528" t="str">
            <v>CURVAS GRAN RADIO 45º  4"</v>
          </cell>
          <cell r="C4528" t="str">
            <v>UN</v>
          </cell>
          <cell r="D4528">
            <v>23930</v>
          </cell>
        </row>
        <row r="4529">
          <cell r="A4529">
            <v>4529</v>
          </cell>
          <cell r="B4529" t="str">
            <v>VERDE ANDES ZOCALO</v>
          </cell>
          <cell r="C4529" t="str">
            <v>ML</v>
          </cell>
          <cell r="D4529">
            <v>6728</v>
          </cell>
        </row>
        <row r="4530">
          <cell r="A4530">
            <v>4530</v>
          </cell>
          <cell r="B4530" t="str">
            <v>VERDE ANDES 153x305x11</v>
          </cell>
          <cell r="C4530" t="str">
            <v>M2</v>
          </cell>
          <cell r="D4530">
            <v>90480</v>
          </cell>
        </row>
        <row r="4531">
          <cell r="A4531">
            <v>4531</v>
          </cell>
          <cell r="B4531" t="str">
            <v>UNION CONDUIT   PVC    4"</v>
          </cell>
          <cell r="C4531" t="str">
            <v>UN</v>
          </cell>
          <cell r="D4531">
            <v>2767</v>
          </cell>
        </row>
        <row r="4532">
          <cell r="A4532">
            <v>4532</v>
          </cell>
          <cell r="B4532" t="str">
            <v>UNION CONDUIT  PVC     6"</v>
          </cell>
          <cell r="C4532" t="str">
            <v>UN</v>
          </cell>
          <cell r="D4532">
            <v>5419</v>
          </cell>
        </row>
        <row r="4533">
          <cell r="A4533">
            <v>4533</v>
          </cell>
          <cell r="B4533" t="str">
            <v>AD.TERMINAL CAMPANA  2"</v>
          </cell>
          <cell r="C4533" t="str">
            <v>UN</v>
          </cell>
          <cell r="D4533">
            <v>1276</v>
          </cell>
        </row>
        <row r="4534">
          <cell r="A4534">
            <v>4534</v>
          </cell>
          <cell r="B4534" t="str">
            <v>AD.TERMINAL CAMPANA  3"</v>
          </cell>
          <cell r="C4534" t="str">
            <v>UN</v>
          </cell>
          <cell r="D4534">
            <v>1683</v>
          </cell>
        </row>
        <row r="4535">
          <cell r="A4535">
            <v>4535</v>
          </cell>
          <cell r="B4535" t="str">
            <v>AD.TERMINAL CAMPANA  4"</v>
          </cell>
          <cell r="C4535" t="str">
            <v>UN</v>
          </cell>
          <cell r="D4535">
            <v>3480</v>
          </cell>
        </row>
        <row r="4536">
          <cell r="A4536">
            <v>4536</v>
          </cell>
          <cell r="B4536" t="str">
            <v>AD.TERMINAL CAMPANA  6"</v>
          </cell>
          <cell r="C4536" t="str">
            <v>UN</v>
          </cell>
          <cell r="D4536">
            <v>5437</v>
          </cell>
        </row>
        <row r="4537">
          <cell r="A4537">
            <v>4537</v>
          </cell>
          <cell r="B4537" t="str">
            <v>TAPON DUCTO CONDUIT    3"</v>
          </cell>
          <cell r="C4537" t="str">
            <v>UN</v>
          </cell>
          <cell r="D4537">
            <v>1032</v>
          </cell>
        </row>
        <row r="4538">
          <cell r="A4538">
            <v>4538</v>
          </cell>
          <cell r="B4538" t="str">
            <v>TAPON DUCTO CONDUIT    4"</v>
          </cell>
          <cell r="C4538" t="str">
            <v>UN</v>
          </cell>
          <cell r="D4538">
            <v>1620</v>
          </cell>
        </row>
        <row r="4539">
          <cell r="A4539">
            <v>4539</v>
          </cell>
          <cell r="B4539" t="str">
            <v>TAPON DUCTO CONDUIT    6"</v>
          </cell>
          <cell r="C4539" t="str">
            <v>UN</v>
          </cell>
          <cell r="D4539">
            <v>1887</v>
          </cell>
        </row>
        <row r="4540">
          <cell r="A4540">
            <v>4540</v>
          </cell>
          <cell r="B4540" t="str">
            <v>CURVA G.RAD.90ºTDP 100mm.</v>
          </cell>
          <cell r="C4540" t="str">
            <v>UN</v>
          </cell>
          <cell r="D4540">
            <v>14681</v>
          </cell>
        </row>
        <row r="4541">
          <cell r="A4541">
            <v>4541</v>
          </cell>
          <cell r="B4541" t="str">
            <v>CURVA G.RAD.45ºTDP 100mm.</v>
          </cell>
          <cell r="C4541" t="str">
            <v>UN</v>
          </cell>
          <cell r="D4541">
            <v>14681</v>
          </cell>
        </row>
        <row r="4542">
          <cell r="A4542">
            <v>4542</v>
          </cell>
          <cell r="B4542" t="str">
            <v>UNION TDP          100mm.</v>
          </cell>
          <cell r="C4542" t="str">
            <v>UN</v>
          </cell>
          <cell r="D4542">
            <v>3011</v>
          </cell>
        </row>
        <row r="4543">
          <cell r="A4543">
            <v>4543</v>
          </cell>
          <cell r="B4543" t="str">
            <v>TERM.CAMPANA TDP   100mm</v>
          </cell>
          <cell r="C4543" t="str">
            <v>UN</v>
          </cell>
          <cell r="D4543">
            <v>3012</v>
          </cell>
        </row>
        <row r="4544">
          <cell r="A4544">
            <v>4544</v>
          </cell>
          <cell r="B4544" t="str">
            <v>TUBO ALCANTARILLA      4"</v>
          </cell>
          <cell r="C4544" t="str">
            <v>ML</v>
          </cell>
          <cell r="D4544">
            <v>7280</v>
          </cell>
        </row>
        <row r="4545">
          <cell r="A4545">
            <v>4545</v>
          </cell>
          <cell r="B4545" t="str">
            <v>TUBO ALCANTARILLA      6"</v>
          </cell>
          <cell r="C4545" t="str">
            <v>ML</v>
          </cell>
          <cell r="D4545">
            <v>12448</v>
          </cell>
        </row>
        <row r="4546">
          <cell r="A4546">
            <v>4546</v>
          </cell>
          <cell r="B4546" t="str">
            <v>TUBO ALCANTARILLA      8"</v>
          </cell>
          <cell r="C4546" t="str">
            <v>ML</v>
          </cell>
          <cell r="D4546">
            <v>21448</v>
          </cell>
        </row>
        <row r="4547">
          <cell r="A4547">
            <v>4547</v>
          </cell>
          <cell r="B4547" t="str">
            <v>TUBO ALCANTARILLA     10"</v>
          </cell>
          <cell r="C4547" t="str">
            <v>ML</v>
          </cell>
          <cell r="D4547">
            <v>33338</v>
          </cell>
        </row>
        <row r="4548">
          <cell r="A4548">
            <v>4548</v>
          </cell>
          <cell r="B4548" t="str">
            <v>TUBO ALCANTARILLA     12"</v>
          </cell>
          <cell r="C4548" t="str">
            <v>ML</v>
          </cell>
          <cell r="D4548">
            <v>47978</v>
          </cell>
        </row>
        <row r="4549">
          <cell r="A4549">
            <v>4549</v>
          </cell>
          <cell r="B4549" t="str">
            <v>CODO 90º CxC ALCANTA.  4"</v>
          </cell>
          <cell r="C4549" t="str">
            <v>UN</v>
          </cell>
          <cell r="D4549">
            <v>13507</v>
          </cell>
        </row>
        <row r="4550">
          <cell r="A4550">
            <v>4550</v>
          </cell>
          <cell r="B4550" t="str">
            <v>CODO 90º CxC ALCANTA.  6"</v>
          </cell>
          <cell r="C4550" t="str">
            <v>UN</v>
          </cell>
          <cell r="D4550">
            <v>22438</v>
          </cell>
        </row>
        <row r="4551">
          <cell r="A4551">
            <v>4551</v>
          </cell>
          <cell r="B4551" t="str">
            <v>CODO 90º CxE ALCANTA.  4"</v>
          </cell>
          <cell r="C4551" t="str">
            <v>UN</v>
          </cell>
          <cell r="D4551">
            <v>8873</v>
          </cell>
        </row>
        <row r="4552">
          <cell r="A4552">
            <v>4553</v>
          </cell>
          <cell r="B4552" t="str">
            <v>CODO 45º CxC ALCANTA.  4"</v>
          </cell>
          <cell r="C4552" t="str">
            <v>UN</v>
          </cell>
          <cell r="D4552">
            <v>2374</v>
          </cell>
        </row>
        <row r="4553">
          <cell r="A4553">
            <v>4554</v>
          </cell>
          <cell r="B4553" t="str">
            <v>CODO 45º CxC ALCANTA.  6"</v>
          </cell>
          <cell r="C4553" t="str">
            <v>UN</v>
          </cell>
          <cell r="D4553">
            <v>8022</v>
          </cell>
        </row>
        <row r="4554">
          <cell r="A4554">
            <v>4555</v>
          </cell>
          <cell r="B4554" t="str">
            <v>CODO 45º CxE ALCANTA.  4"</v>
          </cell>
          <cell r="C4554" t="str">
            <v>UN</v>
          </cell>
          <cell r="D4554">
            <v>2374</v>
          </cell>
        </row>
        <row r="4555">
          <cell r="A4555">
            <v>4556</v>
          </cell>
          <cell r="B4555" t="str">
            <v>CODO 45º CxE ALCANTA.  6"</v>
          </cell>
          <cell r="C4555" t="str">
            <v>UN</v>
          </cell>
          <cell r="D4555">
            <v>8022</v>
          </cell>
        </row>
        <row r="4556">
          <cell r="A4556">
            <v>4557</v>
          </cell>
          <cell r="B4556" t="str">
            <v>TEE CxC ALCANTARILLA   6"</v>
          </cell>
          <cell r="C4556" t="str">
            <v>UN</v>
          </cell>
          <cell r="D4556">
            <v>17865</v>
          </cell>
        </row>
        <row r="4557">
          <cell r="A4557">
            <v>4558</v>
          </cell>
          <cell r="B4557" t="str">
            <v>VERDE ANDES 305x305x11</v>
          </cell>
          <cell r="C4557" t="str">
            <v>M2</v>
          </cell>
          <cell r="D4557">
            <v>90480</v>
          </cell>
        </row>
        <row r="4558">
          <cell r="A4558">
            <v>4559</v>
          </cell>
          <cell r="B4558" t="str">
            <v>TEE CxE ALCANTARILLA   6"</v>
          </cell>
          <cell r="C4558" t="str">
            <v>UN</v>
          </cell>
          <cell r="D4558">
            <v>17865</v>
          </cell>
        </row>
        <row r="4559">
          <cell r="A4559">
            <v>4560</v>
          </cell>
          <cell r="B4559" t="str">
            <v>YEE CxC ALCANTARILLA   6"</v>
          </cell>
          <cell r="C4559" t="str">
            <v>UN</v>
          </cell>
          <cell r="D4559">
            <v>24476</v>
          </cell>
        </row>
        <row r="4560">
          <cell r="A4560">
            <v>4561</v>
          </cell>
          <cell r="B4560" t="str">
            <v>YEE REDUC.CxC ALCAN. 8x6"</v>
          </cell>
          <cell r="C4560" t="str">
            <v>UN</v>
          </cell>
          <cell r="D4560">
            <v>31849</v>
          </cell>
        </row>
        <row r="4561">
          <cell r="A4561">
            <v>4562</v>
          </cell>
          <cell r="B4561" t="str">
            <v>YEE CxE ALCANTARILLA   6"</v>
          </cell>
          <cell r="C4561" t="str">
            <v>UN</v>
          </cell>
          <cell r="D4561">
            <v>20957</v>
          </cell>
        </row>
        <row r="4562">
          <cell r="A4562">
            <v>4563</v>
          </cell>
          <cell r="B4562" t="str">
            <v>SILLA TEE ALCANTA.   6x4"</v>
          </cell>
          <cell r="C4562" t="str">
            <v>UN</v>
          </cell>
          <cell r="D4562">
            <v>11102</v>
          </cell>
        </row>
        <row r="4563">
          <cell r="A4563">
            <v>4564</v>
          </cell>
          <cell r="B4563" t="str">
            <v>SILLA TEE ALCANTA.   8x4"</v>
          </cell>
          <cell r="C4563" t="str">
            <v>UN</v>
          </cell>
          <cell r="D4563">
            <v>12150</v>
          </cell>
        </row>
        <row r="4564">
          <cell r="A4564">
            <v>4565</v>
          </cell>
          <cell r="B4564" t="str">
            <v>SILLA TEE ALCANTA.  10x4"</v>
          </cell>
          <cell r="C4564" t="str">
            <v>UN</v>
          </cell>
          <cell r="D4564">
            <v>20845</v>
          </cell>
        </row>
        <row r="4565">
          <cell r="A4565">
            <v>4566</v>
          </cell>
          <cell r="B4565" t="str">
            <v>SILLA TEE ALCANTA.  12x4"</v>
          </cell>
          <cell r="C4565" t="str">
            <v>UN</v>
          </cell>
          <cell r="D4565">
            <v>26843</v>
          </cell>
        </row>
        <row r="4566">
          <cell r="A4566">
            <v>4567</v>
          </cell>
          <cell r="B4566" t="str">
            <v>SILLA TEE ALCANTA.   8x6"</v>
          </cell>
          <cell r="C4566" t="str">
            <v>UN</v>
          </cell>
          <cell r="D4566">
            <v>14872</v>
          </cell>
        </row>
        <row r="4567">
          <cell r="A4567">
            <v>4568</v>
          </cell>
          <cell r="B4567" t="str">
            <v>SILLA TEE ALCANTA.  10x6"</v>
          </cell>
          <cell r="C4567" t="str">
            <v>UN</v>
          </cell>
          <cell r="D4567">
            <v>27108</v>
          </cell>
        </row>
        <row r="4568">
          <cell r="A4568">
            <v>4569</v>
          </cell>
          <cell r="B4568" t="str">
            <v>SILLA TEE ALCANTA.  12x6"</v>
          </cell>
          <cell r="C4568" t="str">
            <v>UN</v>
          </cell>
          <cell r="D4568">
            <v>31579</v>
          </cell>
        </row>
        <row r="4569">
          <cell r="A4569">
            <v>4570</v>
          </cell>
          <cell r="B4569" t="str">
            <v>SILLA YEE ALCANTA.   6x4"</v>
          </cell>
          <cell r="C4569" t="str">
            <v>UN</v>
          </cell>
          <cell r="D4569">
            <v>8710</v>
          </cell>
        </row>
        <row r="4570">
          <cell r="A4570">
            <v>4571</v>
          </cell>
          <cell r="B4570" t="str">
            <v>SILLA YEE ALCANTA.   8x4"</v>
          </cell>
          <cell r="C4570" t="str">
            <v>UN</v>
          </cell>
          <cell r="D4570">
            <v>12150</v>
          </cell>
        </row>
        <row r="4571">
          <cell r="A4571">
            <v>4572</v>
          </cell>
          <cell r="B4571" t="str">
            <v>SILLA YEE ALCANTA.  10x4"</v>
          </cell>
          <cell r="C4571" t="str">
            <v>UN</v>
          </cell>
          <cell r="D4571">
            <v>20845</v>
          </cell>
        </row>
        <row r="4572">
          <cell r="A4572">
            <v>4573</v>
          </cell>
          <cell r="B4572" t="str">
            <v>SILLA YEE ALCANTA.  12x4"</v>
          </cell>
          <cell r="C4572" t="str">
            <v>UN</v>
          </cell>
          <cell r="D4572">
            <v>29826</v>
          </cell>
        </row>
        <row r="4573">
          <cell r="A4573">
            <v>4574</v>
          </cell>
          <cell r="B4573" t="str">
            <v>SILLA YEE ALCANTA.   8x6"</v>
          </cell>
          <cell r="C4573" t="str">
            <v>UN</v>
          </cell>
          <cell r="D4573">
            <v>14872</v>
          </cell>
        </row>
        <row r="4574">
          <cell r="A4574">
            <v>4575</v>
          </cell>
          <cell r="B4574" t="str">
            <v>SILLA YEE ALCANTA.  10x6"</v>
          </cell>
          <cell r="C4574" t="str">
            <v>UN</v>
          </cell>
          <cell r="D4574">
            <v>31579</v>
          </cell>
        </row>
        <row r="4575">
          <cell r="A4575">
            <v>4576</v>
          </cell>
          <cell r="B4575" t="str">
            <v>SILLA YEE ALCANTA.  12x6"</v>
          </cell>
          <cell r="C4575" t="str">
            <v>UN</v>
          </cell>
          <cell r="D4575">
            <v>31579</v>
          </cell>
        </row>
        <row r="4576">
          <cell r="A4576">
            <v>4577</v>
          </cell>
          <cell r="B4576" t="str">
            <v>UNION ALCANTARILLA     4"</v>
          </cell>
          <cell r="C4576" t="str">
            <v>UN</v>
          </cell>
          <cell r="D4576">
            <v>8005</v>
          </cell>
        </row>
        <row r="4577">
          <cell r="A4577">
            <v>4578</v>
          </cell>
          <cell r="B4577" t="str">
            <v>UNION ALCANTARILLA     6"</v>
          </cell>
          <cell r="C4577" t="str">
            <v>UN</v>
          </cell>
          <cell r="D4577">
            <v>15258</v>
          </cell>
        </row>
        <row r="4578">
          <cell r="A4578">
            <v>4579</v>
          </cell>
          <cell r="B4578" t="str">
            <v>UNION ALCANTARILLA     8"</v>
          </cell>
          <cell r="C4578" t="str">
            <v>UN</v>
          </cell>
          <cell r="D4578">
            <v>23038</v>
          </cell>
        </row>
        <row r="4579">
          <cell r="A4579">
            <v>4580</v>
          </cell>
          <cell r="B4579" t="str">
            <v>UNION ALCANTARILLA    10"</v>
          </cell>
          <cell r="C4579" t="str">
            <v>UN</v>
          </cell>
          <cell r="D4579">
            <v>45129</v>
          </cell>
        </row>
        <row r="4580">
          <cell r="A4580">
            <v>4581</v>
          </cell>
          <cell r="B4580" t="str">
            <v>UNION ALCANTARILLA    12"</v>
          </cell>
          <cell r="C4580" t="str">
            <v>UN</v>
          </cell>
          <cell r="D4580">
            <v>78336</v>
          </cell>
        </row>
        <row r="4581">
          <cell r="A4581">
            <v>4582</v>
          </cell>
          <cell r="B4581" t="str">
            <v>TUBO UNION Z RDE       2"</v>
          </cell>
          <cell r="C4581" t="str">
            <v>ML</v>
          </cell>
          <cell r="D4581">
            <v>4062</v>
          </cell>
        </row>
        <row r="4582">
          <cell r="A4582">
            <v>4583</v>
          </cell>
          <cell r="B4582" t="str">
            <v>TUBO UNION Z RDE   2 1/2"</v>
          </cell>
          <cell r="C4582" t="str">
            <v>ML</v>
          </cell>
          <cell r="D4582">
            <v>6136</v>
          </cell>
        </row>
        <row r="4583">
          <cell r="A4583">
            <v>4584</v>
          </cell>
          <cell r="B4583" t="str">
            <v>TUBO UNION Z RDE       3"</v>
          </cell>
          <cell r="C4583" t="str">
            <v>ML</v>
          </cell>
          <cell r="D4583">
            <v>8869</v>
          </cell>
        </row>
        <row r="4584">
          <cell r="A4584">
            <v>4585</v>
          </cell>
          <cell r="B4584" t="str">
            <v>TUBO UNION Z RDE       4"</v>
          </cell>
          <cell r="C4584" t="str">
            <v>ML</v>
          </cell>
          <cell r="D4584">
            <v>13584</v>
          </cell>
        </row>
        <row r="4585">
          <cell r="A4585">
            <v>4586</v>
          </cell>
          <cell r="B4585" t="str">
            <v>TUBO UNION Z RDE       6"</v>
          </cell>
          <cell r="C4585" t="str">
            <v>ML</v>
          </cell>
          <cell r="D4585">
            <v>27303</v>
          </cell>
        </row>
        <row r="4586">
          <cell r="A4586">
            <v>4587</v>
          </cell>
          <cell r="B4586" t="str">
            <v>TUBO UNION Z RDE       8"</v>
          </cell>
          <cell r="C4586" t="str">
            <v>ML</v>
          </cell>
          <cell r="D4586">
            <v>46302</v>
          </cell>
        </row>
        <row r="4587">
          <cell r="A4587">
            <v>4588</v>
          </cell>
          <cell r="B4587" t="str">
            <v>TUBO UNION Z RDE      10"</v>
          </cell>
          <cell r="C4587" t="str">
            <v>ML</v>
          </cell>
          <cell r="D4587">
            <v>77276</v>
          </cell>
        </row>
        <row r="4588">
          <cell r="A4588">
            <v>4589</v>
          </cell>
          <cell r="B4588" t="str">
            <v>TUBO UNION Z RDE      12"</v>
          </cell>
          <cell r="C4588" t="str">
            <v>ML</v>
          </cell>
          <cell r="D4588">
            <v>109010</v>
          </cell>
        </row>
        <row r="4589">
          <cell r="A4589">
            <v>4590</v>
          </cell>
          <cell r="B4589" t="str">
            <v>VERDE ANDES 153x305x20</v>
          </cell>
          <cell r="C4589" t="str">
            <v>M2</v>
          </cell>
          <cell r="D4589">
            <v>106372</v>
          </cell>
        </row>
        <row r="4590">
          <cell r="A4590">
            <v>4591</v>
          </cell>
          <cell r="B4590" t="str">
            <v>UNION PRESION        1/2"</v>
          </cell>
          <cell r="C4590" t="str">
            <v>UN</v>
          </cell>
          <cell r="D4590">
            <v>190</v>
          </cell>
        </row>
        <row r="4591">
          <cell r="A4591">
            <v>4592</v>
          </cell>
          <cell r="B4591" t="str">
            <v>TUBO UNION Z           6"</v>
          </cell>
          <cell r="C4591" t="str">
            <v>ML</v>
          </cell>
          <cell r="D4591">
            <v>27303</v>
          </cell>
        </row>
        <row r="4592">
          <cell r="A4592">
            <v>4593</v>
          </cell>
          <cell r="B4592" t="str">
            <v>UNION PRESION        3/4"</v>
          </cell>
          <cell r="C4592" t="str">
            <v>UN</v>
          </cell>
          <cell r="D4592">
            <v>249</v>
          </cell>
        </row>
        <row r="4593">
          <cell r="A4593">
            <v>4594</v>
          </cell>
          <cell r="B4593" t="str">
            <v>CODO G.RAD.90ºUNION Z  2"</v>
          </cell>
          <cell r="C4593" t="str">
            <v>UN</v>
          </cell>
          <cell r="D4593">
            <v>10279</v>
          </cell>
        </row>
        <row r="4594">
          <cell r="A4594">
            <v>4595</v>
          </cell>
          <cell r="B4594" t="str">
            <v>CODO G.RAD.90ºUNION Z  3"</v>
          </cell>
          <cell r="C4594" t="str">
            <v>UN</v>
          </cell>
          <cell r="D4594">
            <v>21579</v>
          </cell>
        </row>
        <row r="4595">
          <cell r="A4595">
            <v>4596</v>
          </cell>
          <cell r="B4595" t="str">
            <v>CODO G.RAD.90ºUNION Z  4"</v>
          </cell>
          <cell r="C4595" t="str">
            <v>UN</v>
          </cell>
          <cell r="D4595">
            <v>41435</v>
          </cell>
        </row>
        <row r="4596">
          <cell r="A4596">
            <v>4597</v>
          </cell>
          <cell r="B4596" t="str">
            <v>CODO G.RAD.90ºUNION Z  6"</v>
          </cell>
          <cell r="C4596" t="str">
            <v>UN</v>
          </cell>
          <cell r="D4596">
            <v>110366</v>
          </cell>
        </row>
        <row r="4597">
          <cell r="A4597">
            <v>4598</v>
          </cell>
          <cell r="B4597" t="str">
            <v>CODO G.RAD.90ºUNION Z  8"</v>
          </cell>
          <cell r="C4597" t="str">
            <v>UN</v>
          </cell>
          <cell r="D4597">
            <v>262456</v>
          </cell>
        </row>
        <row r="4598">
          <cell r="A4598">
            <v>4599</v>
          </cell>
          <cell r="B4598" t="str">
            <v>CODO G.RAD.90ºUNION Z 10"</v>
          </cell>
          <cell r="C4598" t="str">
            <v>UN</v>
          </cell>
          <cell r="D4598">
            <v>539109</v>
          </cell>
        </row>
        <row r="4599">
          <cell r="A4599">
            <v>4600</v>
          </cell>
          <cell r="B4599" t="str">
            <v>CODO G.RAD.90ºUNION Z 12"</v>
          </cell>
          <cell r="C4599" t="str">
            <v>UN</v>
          </cell>
          <cell r="D4599">
            <v>774709</v>
          </cell>
        </row>
        <row r="4600">
          <cell r="A4600">
            <v>4601</v>
          </cell>
          <cell r="B4600" t="str">
            <v>UNIVERSAL            1/2"</v>
          </cell>
          <cell r="C4600" t="str">
            <v>UN</v>
          </cell>
          <cell r="D4600">
            <v>1506</v>
          </cell>
        </row>
        <row r="4601">
          <cell r="A4601">
            <v>4602</v>
          </cell>
          <cell r="B4601" t="str">
            <v>COLLAR DERIVACION  2x1/2"</v>
          </cell>
          <cell r="C4601" t="str">
            <v>UN</v>
          </cell>
          <cell r="D4601">
            <v>3363</v>
          </cell>
        </row>
        <row r="4602">
          <cell r="A4602">
            <v>4603</v>
          </cell>
          <cell r="B4602" t="str">
            <v>COLLAR DERIVACION  2x3/4"</v>
          </cell>
          <cell r="C4602" t="str">
            <v>UN</v>
          </cell>
          <cell r="D4602">
            <v>3363</v>
          </cell>
        </row>
        <row r="4603">
          <cell r="A4603">
            <v>4604</v>
          </cell>
          <cell r="B4603" t="str">
            <v>BUJE SOLDADO     2x1 1/2"</v>
          </cell>
          <cell r="C4603" t="str">
            <v>UN</v>
          </cell>
          <cell r="D4603">
            <v>791</v>
          </cell>
        </row>
        <row r="4604">
          <cell r="A4604">
            <v>4605</v>
          </cell>
          <cell r="B4604" t="str">
            <v>BUJE SOLDADO         3x2"</v>
          </cell>
          <cell r="C4604" t="str">
            <v>UN</v>
          </cell>
          <cell r="D4604">
            <v>1801</v>
          </cell>
        </row>
        <row r="4605">
          <cell r="A4605">
            <v>4606</v>
          </cell>
          <cell r="B4605" t="str">
            <v>CODO SANITARIO CxC 1 1/2"</v>
          </cell>
          <cell r="C4605" t="str">
            <v>UN</v>
          </cell>
          <cell r="D4605">
            <v>1034</v>
          </cell>
        </row>
        <row r="4606">
          <cell r="A4606">
            <v>4607</v>
          </cell>
          <cell r="B4606" t="str">
            <v>CODO SANITARIO CxE 1 1/2"</v>
          </cell>
          <cell r="C4606" t="str">
            <v>UN</v>
          </cell>
          <cell r="D4606">
            <v>1034</v>
          </cell>
        </row>
        <row r="4607">
          <cell r="A4607">
            <v>4608</v>
          </cell>
          <cell r="B4607" t="str">
            <v>UNION Z                2"</v>
          </cell>
          <cell r="C4607" t="str">
            <v>UN</v>
          </cell>
          <cell r="D4607">
            <v>6961</v>
          </cell>
        </row>
        <row r="4608">
          <cell r="A4608">
            <v>4609</v>
          </cell>
          <cell r="B4608" t="str">
            <v>UNION Z                3"</v>
          </cell>
          <cell r="C4608" t="str">
            <v>UN</v>
          </cell>
          <cell r="D4608">
            <v>13244</v>
          </cell>
        </row>
        <row r="4609">
          <cell r="A4609">
            <v>4610</v>
          </cell>
          <cell r="B4609" t="str">
            <v>UNION Z                4"</v>
          </cell>
          <cell r="C4609" t="str">
            <v>UN</v>
          </cell>
          <cell r="D4609">
            <v>19377</v>
          </cell>
        </row>
        <row r="4610">
          <cell r="A4610">
            <v>4611</v>
          </cell>
          <cell r="B4610" t="str">
            <v>UNION Z                6"</v>
          </cell>
          <cell r="C4610" t="str">
            <v>UN</v>
          </cell>
          <cell r="D4610">
            <v>45240</v>
          </cell>
        </row>
        <row r="4611">
          <cell r="A4611">
            <v>4612</v>
          </cell>
          <cell r="B4611" t="str">
            <v>UNION Z                8"</v>
          </cell>
          <cell r="C4611" t="str">
            <v>UN</v>
          </cell>
          <cell r="D4611">
            <v>83117</v>
          </cell>
        </row>
        <row r="4612">
          <cell r="A4612">
            <v>4613</v>
          </cell>
          <cell r="B4612" t="str">
            <v>UNION Z               10"</v>
          </cell>
          <cell r="C4612" t="str">
            <v>UN</v>
          </cell>
          <cell r="D4612">
            <v>148504</v>
          </cell>
        </row>
        <row r="4613">
          <cell r="A4613">
            <v>4614</v>
          </cell>
          <cell r="B4613" t="str">
            <v>UNION Z               12"</v>
          </cell>
          <cell r="C4613" t="str">
            <v>UN</v>
          </cell>
          <cell r="D4613">
            <v>255721</v>
          </cell>
        </row>
        <row r="4614">
          <cell r="A4614">
            <v>4615</v>
          </cell>
          <cell r="B4614" t="str">
            <v>COLL.DERIV.UNION Z 2x1/2"</v>
          </cell>
          <cell r="C4614" t="str">
            <v>UN</v>
          </cell>
          <cell r="D4614">
            <v>1875</v>
          </cell>
        </row>
        <row r="4615">
          <cell r="A4615">
            <v>4616</v>
          </cell>
          <cell r="B4615" t="str">
            <v>VERDE ANDES 153X305x20 01</v>
          </cell>
          <cell r="C4615" t="str">
            <v>M2</v>
          </cell>
          <cell r="D4615">
            <v>113796</v>
          </cell>
        </row>
        <row r="4616">
          <cell r="A4616">
            <v>4617</v>
          </cell>
          <cell r="B4616" t="str">
            <v>COLL.DERIV.UNION Z 3x1/2"</v>
          </cell>
          <cell r="C4616" t="str">
            <v>UN</v>
          </cell>
          <cell r="D4616">
            <v>5010</v>
          </cell>
        </row>
        <row r="4617">
          <cell r="A4617">
            <v>4618</v>
          </cell>
          <cell r="B4617" t="str">
            <v>VERDE ANDES 305x305x20</v>
          </cell>
          <cell r="C4617" t="str">
            <v>M2</v>
          </cell>
          <cell r="D4617">
            <v>111360</v>
          </cell>
        </row>
        <row r="4618">
          <cell r="A4618">
            <v>4619</v>
          </cell>
          <cell r="B4618" t="str">
            <v>COLL.DERIV.UNION Z 4x1/2"</v>
          </cell>
          <cell r="C4618" t="str">
            <v>UN</v>
          </cell>
          <cell r="D4618">
            <v>5533</v>
          </cell>
        </row>
        <row r="4619">
          <cell r="A4619">
            <v>4620</v>
          </cell>
          <cell r="B4619" t="str">
            <v>VERDE ANDES 305x305x20 01</v>
          </cell>
          <cell r="C4619" t="str">
            <v>M2</v>
          </cell>
          <cell r="D4619">
            <v>120060</v>
          </cell>
        </row>
        <row r="4620">
          <cell r="A4620">
            <v>4621</v>
          </cell>
          <cell r="B4620" t="str">
            <v>COLL.DERIV.UNION Z 6x1/2"</v>
          </cell>
          <cell r="C4620" t="str">
            <v>UN</v>
          </cell>
          <cell r="D4620">
            <v>6514</v>
          </cell>
        </row>
        <row r="4621">
          <cell r="A4621">
            <v>4622</v>
          </cell>
          <cell r="B4621" t="str">
            <v>VERDE ANDES 305x610x20</v>
          </cell>
          <cell r="C4621" t="str">
            <v>M2</v>
          </cell>
          <cell r="D4621">
            <v>117502</v>
          </cell>
        </row>
        <row r="4622">
          <cell r="A4622">
            <v>4623</v>
          </cell>
          <cell r="B4622" t="str">
            <v>COLL.DERIV.UNION Z   8x1"</v>
          </cell>
          <cell r="C4622" t="str">
            <v>UN</v>
          </cell>
          <cell r="D4622">
            <v>16569</v>
          </cell>
        </row>
        <row r="4623">
          <cell r="A4623">
            <v>4624</v>
          </cell>
          <cell r="B4623" t="str">
            <v>MARCO SUMIDERO   73x38x14</v>
          </cell>
          <cell r="C4623" t="str">
            <v>UN</v>
          </cell>
          <cell r="D4623">
            <v>23915</v>
          </cell>
        </row>
        <row r="4624">
          <cell r="A4624">
            <v>4625</v>
          </cell>
          <cell r="B4624" t="str">
            <v>SUMIDERO VIAL    95x45x10</v>
          </cell>
          <cell r="C4624" t="str">
            <v>UN</v>
          </cell>
          <cell r="D4624">
            <v>61761</v>
          </cell>
        </row>
        <row r="4625">
          <cell r="A4625">
            <v>4626</v>
          </cell>
          <cell r="B4625" t="str">
            <v>MARCO SUMIDERO  100x50x14</v>
          </cell>
          <cell r="C4625" t="str">
            <v>UN</v>
          </cell>
          <cell r="D4625">
            <v>25688</v>
          </cell>
        </row>
        <row r="4626">
          <cell r="A4626">
            <v>4627</v>
          </cell>
          <cell r="B4626" t="str">
            <v>SUMIDERO GARAJES 46x33x10</v>
          </cell>
          <cell r="C4626" t="str">
            <v>UN</v>
          </cell>
          <cell r="D4626">
            <v>31203</v>
          </cell>
        </row>
        <row r="4627">
          <cell r="A4627">
            <v>4628</v>
          </cell>
          <cell r="B4627" t="str">
            <v>TAPA POZO EN VIAS  D=0.60</v>
          </cell>
          <cell r="C4627" t="str">
            <v>UN</v>
          </cell>
          <cell r="D4627">
            <v>50015</v>
          </cell>
        </row>
        <row r="4628">
          <cell r="A4628">
            <v>4629</v>
          </cell>
          <cell r="B4628" t="str">
            <v>MARCO TAPA POZO</v>
          </cell>
          <cell r="C4628" t="str">
            <v>UN</v>
          </cell>
          <cell r="D4628">
            <v>32061</v>
          </cell>
        </row>
        <row r="4629">
          <cell r="A4629">
            <v>4630</v>
          </cell>
          <cell r="B4629" t="str">
            <v>CAJA CONTADOR   ACUEDUCTO</v>
          </cell>
          <cell r="C4629" t="str">
            <v>UN</v>
          </cell>
          <cell r="D4629">
            <v>28886</v>
          </cell>
        </row>
        <row r="4630">
          <cell r="A4630">
            <v>4631</v>
          </cell>
          <cell r="B4630" t="str">
            <v>CUNETA VIAS        L=1.00</v>
          </cell>
          <cell r="C4630" t="str">
            <v>UN</v>
          </cell>
          <cell r="D4630">
            <v>10613</v>
          </cell>
        </row>
        <row r="4631">
          <cell r="A4631">
            <v>4632</v>
          </cell>
          <cell r="B4631" t="str">
            <v>CAJA INSP.FIBRIT PANDA</v>
          </cell>
          <cell r="C4631" t="str">
            <v>UN</v>
          </cell>
          <cell r="D4631">
            <v>34322</v>
          </cell>
        </row>
        <row r="4632">
          <cell r="A4632">
            <v>4633</v>
          </cell>
          <cell r="B4632" t="str">
            <v>CAJA INSP.FIBRIT PROFUNDA</v>
          </cell>
          <cell r="C4632" t="str">
            <v>UN</v>
          </cell>
          <cell r="D4632">
            <v>48381</v>
          </cell>
        </row>
        <row r="4633">
          <cell r="A4633">
            <v>4634</v>
          </cell>
          <cell r="B4633" t="str">
            <v>TAPA CAJA TRAFICO LIVIANO</v>
          </cell>
          <cell r="C4633" t="str">
            <v>UN</v>
          </cell>
          <cell r="D4633">
            <v>42585</v>
          </cell>
        </row>
        <row r="4634">
          <cell r="A4634">
            <v>4635</v>
          </cell>
          <cell r="B4634" t="str">
            <v>TAPA CAJA TRAFICO  PESADO</v>
          </cell>
          <cell r="C4634" t="str">
            <v>UN</v>
          </cell>
          <cell r="D4634">
            <v>46515</v>
          </cell>
        </row>
        <row r="4635">
          <cell r="A4635">
            <v>4636</v>
          </cell>
          <cell r="B4635" t="str">
            <v>VERDE ANDES 305x610x20 01</v>
          </cell>
          <cell r="C4635" t="str">
            <v>M2</v>
          </cell>
          <cell r="D4635">
            <v>126440</v>
          </cell>
        </row>
        <row r="4636">
          <cell r="A4636">
            <v>4637</v>
          </cell>
          <cell r="B4636" t="str">
            <v>VERDE ANDES ASERRADO</v>
          </cell>
          <cell r="C4636" t="str">
            <v>M2</v>
          </cell>
          <cell r="D4636">
            <v>96860</v>
          </cell>
        </row>
        <row r="4637">
          <cell r="A4637">
            <v>4638</v>
          </cell>
          <cell r="B4637" t="str">
            <v>VERDE ANDES ASERRADO   01</v>
          </cell>
          <cell r="C4637" t="str">
            <v>M2</v>
          </cell>
          <cell r="D4637">
            <v>107764</v>
          </cell>
        </row>
        <row r="4638">
          <cell r="A4638">
            <v>4639</v>
          </cell>
          <cell r="B4638" t="str">
            <v>VERDE ANDES CUADREADO</v>
          </cell>
          <cell r="C4638" t="str">
            <v>M2</v>
          </cell>
          <cell r="D4638">
            <v>145928</v>
          </cell>
        </row>
        <row r="4639">
          <cell r="A4639">
            <v>4640</v>
          </cell>
          <cell r="B4639" t="str">
            <v>PLATINA            1/4x2"</v>
          </cell>
          <cell r="C4639" t="str">
            <v>TN</v>
          </cell>
          <cell r="D4639">
            <v>659007</v>
          </cell>
        </row>
        <row r="4640">
          <cell r="A4640">
            <v>4641</v>
          </cell>
          <cell r="B4640" t="str">
            <v>CHAZO MADERA        4"x4"</v>
          </cell>
          <cell r="C4640" t="str">
            <v>UN</v>
          </cell>
          <cell r="D4640">
            <v>1000</v>
          </cell>
        </row>
        <row r="4641">
          <cell r="A4641">
            <v>4642</v>
          </cell>
          <cell r="B4641" t="str">
            <v>BARNIZ MATE EXTERIOR</v>
          </cell>
          <cell r="C4641" t="str">
            <v>GL</v>
          </cell>
          <cell r="D4641">
            <v>18850</v>
          </cell>
        </row>
        <row r="4642">
          <cell r="A4642">
            <v>4643</v>
          </cell>
          <cell r="B4642" t="str">
            <v>PLATINA            1/4x3"</v>
          </cell>
          <cell r="C4642" t="str">
            <v>TN</v>
          </cell>
          <cell r="D4642">
            <v>656363</v>
          </cell>
        </row>
        <row r="4643">
          <cell r="A4643">
            <v>4644</v>
          </cell>
          <cell r="B4643" t="str">
            <v>VERDE ANDES CUADREADO  01</v>
          </cell>
          <cell r="C4643" t="str">
            <v>M2</v>
          </cell>
          <cell r="D4643">
            <v>157296</v>
          </cell>
        </row>
        <row r="4644">
          <cell r="A4644">
            <v>4645</v>
          </cell>
          <cell r="B4644" t="str">
            <v>VERDE OCRE 153x305x10</v>
          </cell>
          <cell r="C4644" t="str">
            <v>M2</v>
          </cell>
          <cell r="D4644">
            <v>71688</v>
          </cell>
        </row>
        <row r="4645">
          <cell r="A4645">
            <v>4646</v>
          </cell>
          <cell r="B4645" t="str">
            <v>VERDE OCRE 305x305x10</v>
          </cell>
          <cell r="C4645" t="str">
            <v>M2</v>
          </cell>
          <cell r="D4645">
            <v>71688</v>
          </cell>
        </row>
        <row r="4646">
          <cell r="A4646">
            <v>4647</v>
          </cell>
          <cell r="B4646" t="str">
            <v>LISTON M.H.  PINO ROMERON</v>
          </cell>
          <cell r="C4646" t="str">
            <v>M2</v>
          </cell>
          <cell r="D4646">
            <v>8250</v>
          </cell>
        </row>
        <row r="4647">
          <cell r="A4647">
            <v>4648</v>
          </cell>
          <cell r="B4647" t="str">
            <v>LISTON M.H.        VIROLA</v>
          </cell>
          <cell r="C4647" t="str">
            <v>M2</v>
          </cell>
          <cell r="D4647">
            <v>3850</v>
          </cell>
        </row>
        <row r="4648">
          <cell r="A4648">
            <v>4649</v>
          </cell>
          <cell r="B4648" t="str">
            <v>LISTON M.H.     PEINEMONO</v>
          </cell>
          <cell r="C4648" t="str">
            <v>M2</v>
          </cell>
          <cell r="D4648">
            <v>3520</v>
          </cell>
        </row>
        <row r="4649">
          <cell r="A4649">
            <v>4650</v>
          </cell>
          <cell r="B4649" t="str">
            <v>LISTON M.H.      AMARILLO</v>
          </cell>
          <cell r="C4649" t="str">
            <v>M2</v>
          </cell>
          <cell r="D4649">
            <v>7500</v>
          </cell>
        </row>
        <row r="4650">
          <cell r="A4650">
            <v>4651</v>
          </cell>
          <cell r="B4650" t="str">
            <v>LISTON M.H.      GUAYACAN</v>
          </cell>
          <cell r="C4650" t="str">
            <v>M2</v>
          </cell>
          <cell r="D4650">
            <v>17600</v>
          </cell>
        </row>
        <row r="4651">
          <cell r="A4651">
            <v>4652</v>
          </cell>
          <cell r="B4651" t="str">
            <v>VERDE OCRE ZOCALO</v>
          </cell>
          <cell r="C4651" t="str">
            <v>ML</v>
          </cell>
          <cell r="D4651">
            <v>5336</v>
          </cell>
        </row>
        <row r="4652">
          <cell r="A4652">
            <v>4653</v>
          </cell>
          <cell r="B4652" t="str">
            <v>VERDE OCRE 153x305x11</v>
          </cell>
          <cell r="C4652" t="str">
            <v>M2</v>
          </cell>
          <cell r="D4652">
            <v>67744</v>
          </cell>
        </row>
        <row r="4653">
          <cell r="A4653">
            <v>4654</v>
          </cell>
          <cell r="B4653" t="str">
            <v>VERDE OCRE 305x305x11</v>
          </cell>
          <cell r="C4653" t="str">
            <v>M2</v>
          </cell>
          <cell r="D4653">
            <v>79344</v>
          </cell>
        </row>
        <row r="4654">
          <cell r="A4654">
            <v>4655</v>
          </cell>
          <cell r="B4654" t="str">
            <v>PILOTES HINCADOS 25x25</v>
          </cell>
          <cell r="C4654" t="str">
            <v>ML</v>
          </cell>
          <cell r="D4654">
            <v>50000</v>
          </cell>
        </row>
        <row r="4655">
          <cell r="A4655">
            <v>4656</v>
          </cell>
          <cell r="B4655" t="str">
            <v>TUBO AGUA GALVAN     1/4"</v>
          </cell>
          <cell r="C4655" t="str">
            <v>ML</v>
          </cell>
          <cell r="D4655">
            <v>2688</v>
          </cell>
        </row>
        <row r="4656">
          <cell r="A4656">
            <v>4657</v>
          </cell>
          <cell r="B4656" t="str">
            <v>TUBO AGUA GALVAN     3/8"</v>
          </cell>
          <cell r="C4656" t="str">
            <v>ML</v>
          </cell>
          <cell r="D4656">
            <v>2903</v>
          </cell>
        </row>
        <row r="4657">
          <cell r="A4657">
            <v>4658</v>
          </cell>
          <cell r="B4657" t="str">
            <v>TUBO AGUA GALVAN.    1/2"</v>
          </cell>
          <cell r="C4657" t="str">
            <v>ML</v>
          </cell>
          <cell r="D4657">
            <v>2816</v>
          </cell>
        </row>
        <row r="4658">
          <cell r="A4658">
            <v>4659</v>
          </cell>
          <cell r="B4658" t="str">
            <v>TUBO AGUA GALVAN.    3/4"</v>
          </cell>
          <cell r="C4658" t="str">
            <v>ML</v>
          </cell>
          <cell r="D4658">
            <v>4106</v>
          </cell>
        </row>
        <row r="4659">
          <cell r="A4659">
            <v>4660</v>
          </cell>
          <cell r="B4659" t="str">
            <v>TUBO AGUA GALVAN.      1"</v>
          </cell>
          <cell r="C4659" t="str">
            <v>ML</v>
          </cell>
          <cell r="D4659">
            <v>5615</v>
          </cell>
        </row>
        <row r="4660">
          <cell r="A4660">
            <v>4661</v>
          </cell>
          <cell r="B4660" t="str">
            <v>TVP CLASICO 153x305x10</v>
          </cell>
          <cell r="C4660" t="str">
            <v>M2</v>
          </cell>
          <cell r="D4660">
            <v>51040</v>
          </cell>
        </row>
        <row r="4661">
          <cell r="A4661">
            <v>4662</v>
          </cell>
          <cell r="B4661" t="str">
            <v>TUBO AGUA GALVAN.  1 1/2"</v>
          </cell>
          <cell r="C4661" t="str">
            <v>ML</v>
          </cell>
          <cell r="D4661">
            <v>9125</v>
          </cell>
        </row>
        <row r="4662">
          <cell r="A4662">
            <v>4663</v>
          </cell>
          <cell r="B4662" t="str">
            <v>TUBO AGUA GALVAN.      2"</v>
          </cell>
          <cell r="C4662" t="str">
            <v>ML</v>
          </cell>
          <cell r="D4662">
            <v>12594</v>
          </cell>
        </row>
        <row r="4663">
          <cell r="A4663">
            <v>4664</v>
          </cell>
          <cell r="B4663" t="str">
            <v>TUBO AGUA GALVAN.  2-1/2"</v>
          </cell>
          <cell r="C4663" t="str">
            <v>ML</v>
          </cell>
          <cell r="D4663">
            <v>21401</v>
          </cell>
        </row>
        <row r="4664">
          <cell r="A4664">
            <v>4665</v>
          </cell>
          <cell r="B4664" t="str">
            <v>PLATINA            1/4x5"</v>
          </cell>
          <cell r="C4664" t="str">
            <v>TN</v>
          </cell>
          <cell r="D4664">
            <v>750384</v>
          </cell>
        </row>
        <row r="4665">
          <cell r="A4665">
            <v>4666</v>
          </cell>
          <cell r="B4665" t="str">
            <v>PLATINA            3/8x1"</v>
          </cell>
          <cell r="C4665" t="str">
            <v>TN</v>
          </cell>
          <cell r="D4665">
            <v>659007</v>
          </cell>
        </row>
        <row r="4666">
          <cell r="A4666">
            <v>4667</v>
          </cell>
          <cell r="B4666" t="str">
            <v>TVP CLASICO 153x305x10 01</v>
          </cell>
          <cell r="C4666" t="str">
            <v>M2</v>
          </cell>
          <cell r="D4666">
            <v>51040</v>
          </cell>
        </row>
        <row r="4667">
          <cell r="A4667">
            <v>4668</v>
          </cell>
          <cell r="B4667" t="str">
            <v>TVP CLASICO 153x305x10 02</v>
          </cell>
          <cell r="C4667" t="str">
            <v>ML</v>
          </cell>
          <cell r="D4667">
            <v>51040</v>
          </cell>
        </row>
        <row r="4668">
          <cell r="A4668">
            <v>4669</v>
          </cell>
          <cell r="B4668" t="str">
            <v>TUBO NEGRA AGUA      1/2"</v>
          </cell>
          <cell r="C4668" t="str">
            <v>ML</v>
          </cell>
          <cell r="D4668">
            <v>1650</v>
          </cell>
        </row>
        <row r="4669">
          <cell r="A4669">
            <v>4670</v>
          </cell>
          <cell r="B4669" t="str">
            <v>TUBO NEGRA AGUA      3/4"</v>
          </cell>
          <cell r="C4669" t="str">
            <v>ML</v>
          </cell>
          <cell r="D4669">
            <v>2034</v>
          </cell>
        </row>
        <row r="4670">
          <cell r="A4670">
            <v>4671</v>
          </cell>
          <cell r="B4670" t="str">
            <v>TVP CLASICO 153x305x10 03</v>
          </cell>
          <cell r="C4670" t="str">
            <v>M2</v>
          </cell>
          <cell r="D4670">
            <v>51040</v>
          </cell>
        </row>
        <row r="4671">
          <cell r="A4671">
            <v>4672</v>
          </cell>
          <cell r="B4671" t="str">
            <v>TVP CLASICO ZOCALO</v>
          </cell>
          <cell r="C4671" t="str">
            <v>ML</v>
          </cell>
          <cell r="D4671">
            <v>3828</v>
          </cell>
        </row>
        <row r="4672">
          <cell r="A4672">
            <v>4673</v>
          </cell>
          <cell r="B4672" t="str">
            <v>TUBO NEGRA AGUA    1 1/2"</v>
          </cell>
          <cell r="C4672" t="str">
            <v>ML</v>
          </cell>
          <cell r="D4672">
            <v>5593</v>
          </cell>
        </row>
        <row r="4673">
          <cell r="A4673">
            <v>4674</v>
          </cell>
          <cell r="B4673" t="str">
            <v>TVP CLASICO 153x305x20</v>
          </cell>
          <cell r="C4673" t="str">
            <v>M2</v>
          </cell>
          <cell r="D4673">
            <v>69020</v>
          </cell>
        </row>
        <row r="4674">
          <cell r="A4674">
            <v>4675</v>
          </cell>
          <cell r="B4674" t="str">
            <v>TVP CLASICO 153x305X20 01</v>
          </cell>
          <cell r="C4674" t="str">
            <v>M2</v>
          </cell>
          <cell r="D4674">
            <v>86420</v>
          </cell>
        </row>
        <row r="4675">
          <cell r="A4675">
            <v>4676</v>
          </cell>
          <cell r="B4675" t="str">
            <v>PLATINA            3/8x2"</v>
          </cell>
          <cell r="C4675" t="str">
            <v>TN</v>
          </cell>
          <cell r="D4675">
            <v>659007</v>
          </cell>
        </row>
        <row r="4676">
          <cell r="A4676">
            <v>4677</v>
          </cell>
          <cell r="B4676" t="str">
            <v>PLATINA            3/8x3"</v>
          </cell>
          <cell r="C4676" t="str">
            <v>TN</v>
          </cell>
          <cell r="D4676">
            <v>659007</v>
          </cell>
        </row>
        <row r="4677">
          <cell r="A4677">
            <v>4678</v>
          </cell>
          <cell r="B4677" t="str">
            <v>TUBO CONDUIT LIV.    1/2"</v>
          </cell>
          <cell r="C4677" t="str">
            <v>ML</v>
          </cell>
          <cell r="D4677">
            <v>1348</v>
          </cell>
        </row>
        <row r="4678">
          <cell r="A4678">
            <v>4679</v>
          </cell>
          <cell r="B4678" t="str">
            <v>TUBO CONDUIT LIV.    3/4"</v>
          </cell>
          <cell r="C4678" t="str">
            <v>ML</v>
          </cell>
          <cell r="D4678">
            <v>2423</v>
          </cell>
        </row>
        <row r="4679">
          <cell r="A4679">
            <v>4680</v>
          </cell>
          <cell r="B4679" t="str">
            <v>TUBO CONDUIT LIV.      1"</v>
          </cell>
          <cell r="C4679" t="str">
            <v>ML</v>
          </cell>
          <cell r="D4679">
            <v>2590</v>
          </cell>
        </row>
        <row r="4680">
          <cell r="A4680">
            <v>4681</v>
          </cell>
          <cell r="B4680" t="str">
            <v>TUBO CONDUIT LIV.  1 1/4"</v>
          </cell>
          <cell r="C4680" t="str">
            <v>ML</v>
          </cell>
          <cell r="D4680">
            <v>2798</v>
          </cell>
        </row>
        <row r="4681">
          <cell r="A4681">
            <v>4682</v>
          </cell>
          <cell r="B4681" t="str">
            <v>TUBO CONDUIT LIV.  1 1/2"</v>
          </cell>
          <cell r="C4681" t="str">
            <v>ML</v>
          </cell>
          <cell r="D4681">
            <v>3291</v>
          </cell>
        </row>
        <row r="4682">
          <cell r="A4682">
            <v>4683</v>
          </cell>
          <cell r="B4682" t="str">
            <v>TUBO CONDUIT LIV.      2"</v>
          </cell>
          <cell r="C4682" t="str">
            <v>ML</v>
          </cell>
          <cell r="D4682">
            <v>4850</v>
          </cell>
        </row>
        <row r="4683">
          <cell r="A4683">
            <v>4684</v>
          </cell>
          <cell r="B4683" t="str">
            <v>TUBO CONDUIT GRIS    1/2"</v>
          </cell>
          <cell r="C4683" t="str">
            <v>ML</v>
          </cell>
          <cell r="D4683">
            <v>1450</v>
          </cell>
        </row>
        <row r="4684">
          <cell r="A4684">
            <v>4685</v>
          </cell>
          <cell r="B4684" t="str">
            <v>TUBO CONDUIT GRIS    3/4"</v>
          </cell>
          <cell r="C4684" t="str">
            <v>ML</v>
          </cell>
          <cell r="D4684">
            <v>1917</v>
          </cell>
        </row>
        <row r="4685">
          <cell r="A4685">
            <v>4686</v>
          </cell>
          <cell r="B4685" t="str">
            <v>TUBO CONDUIT GRIS      1"</v>
          </cell>
          <cell r="C4685" t="str">
            <v>ML</v>
          </cell>
          <cell r="D4685">
            <v>3080</v>
          </cell>
        </row>
        <row r="4686">
          <cell r="A4686">
            <v>4687</v>
          </cell>
          <cell r="B4686" t="str">
            <v>TUBO CONDUIT GRIS  1 1/4"</v>
          </cell>
          <cell r="C4686" t="str">
            <v>ML</v>
          </cell>
          <cell r="D4686">
            <v>3801</v>
          </cell>
        </row>
        <row r="4687">
          <cell r="A4687">
            <v>4688</v>
          </cell>
          <cell r="B4687" t="str">
            <v>TUBO CONDUIT GRIS  1 1/2"</v>
          </cell>
          <cell r="C4687" t="str">
            <v>ML</v>
          </cell>
          <cell r="D4687">
            <v>5077</v>
          </cell>
        </row>
        <row r="4688">
          <cell r="A4688">
            <v>4689</v>
          </cell>
          <cell r="B4688" t="str">
            <v>TUBO CONDUIT GRIS      2"</v>
          </cell>
          <cell r="C4688" t="str">
            <v>ML</v>
          </cell>
          <cell r="D4688">
            <v>6264</v>
          </cell>
        </row>
        <row r="4689">
          <cell r="A4689">
            <v>4690</v>
          </cell>
          <cell r="B4689" t="str">
            <v>TUBO CONDUIT GRIS  2 1/2"</v>
          </cell>
          <cell r="C4689" t="str">
            <v>ML</v>
          </cell>
          <cell r="D4689">
            <v>10786</v>
          </cell>
        </row>
        <row r="4690">
          <cell r="A4690">
            <v>4691</v>
          </cell>
          <cell r="B4690" t="str">
            <v>TUBO CONDUIT GRIS      3"</v>
          </cell>
          <cell r="C4690" t="str">
            <v>ML</v>
          </cell>
          <cell r="D4690">
            <v>13035</v>
          </cell>
        </row>
        <row r="4691">
          <cell r="A4691">
            <v>4692</v>
          </cell>
          <cell r="B4691" t="str">
            <v>PLATINA            1/2x1"</v>
          </cell>
          <cell r="C4691" t="str">
            <v>TN</v>
          </cell>
          <cell r="D4691">
            <v>659007</v>
          </cell>
        </row>
        <row r="4692">
          <cell r="A4692">
            <v>4693</v>
          </cell>
          <cell r="B4692" t="str">
            <v>TUBO CONDU.GALVA     1/2"</v>
          </cell>
          <cell r="C4692" t="str">
            <v>ML</v>
          </cell>
          <cell r="D4692">
            <v>2083</v>
          </cell>
        </row>
        <row r="4693">
          <cell r="A4693">
            <v>4694</v>
          </cell>
          <cell r="B4693" t="str">
            <v>TUBO CONDU.GALVA     3/4"</v>
          </cell>
          <cell r="C4693" t="str">
            <v>ML</v>
          </cell>
          <cell r="D4693">
            <v>2752</v>
          </cell>
        </row>
        <row r="4694">
          <cell r="A4694">
            <v>4695</v>
          </cell>
          <cell r="B4694" t="str">
            <v>TUBO CONDU.GALVA       1"</v>
          </cell>
          <cell r="C4694" t="str">
            <v>ML</v>
          </cell>
          <cell r="D4694">
            <v>4160</v>
          </cell>
        </row>
        <row r="4695">
          <cell r="A4695">
            <v>4696</v>
          </cell>
          <cell r="B4695" t="str">
            <v>TUBO CONDU.GALVA   1 1/4"</v>
          </cell>
          <cell r="C4695" t="str">
            <v>ML</v>
          </cell>
          <cell r="D4695">
            <v>5348</v>
          </cell>
        </row>
        <row r="4696">
          <cell r="A4696">
            <v>4697</v>
          </cell>
          <cell r="B4696" t="str">
            <v>TUBO CONDU.GALVA   1 1/2"</v>
          </cell>
          <cell r="C4696" t="str">
            <v>ML</v>
          </cell>
          <cell r="D4696">
            <v>6688</v>
          </cell>
        </row>
        <row r="4697">
          <cell r="A4697">
            <v>4698</v>
          </cell>
          <cell r="B4697" t="str">
            <v>TUBO CONDU.GALVA       2"</v>
          </cell>
          <cell r="C4697" t="str">
            <v>ML</v>
          </cell>
          <cell r="D4697">
            <v>8867</v>
          </cell>
        </row>
        <row r="4698">
          <cell r="A4698">
            <v>4699</v>
          </cell>
          <cell r="B4698" t="str">
            <v>TUBO CONDU.GALVA   2 1/2"</v>
          </cell>
          <cell r="C4698" t="str">
            <v>ML</v>
          </cell>
          <cell r="D4698">
            <v>11758</v>
          </cell>
        </row>
        <row r="4699">
          <cell r="A4699">
            <v>4700</v>
          </cell>
          <cell r="B4699" t="str">
            <v>TUBO CONDU.GALVA       3"</v>
          </cell>
          <cell r="C4699" t="str">
            <v>ML</v>
          </cell>
          <cell r="D4699">
            <v>14553</v>
          </cell>
        </row>
        <row r="4700">
          <cell r="A4700">
            <v>4701</v>
          </cell>
          <cell r="B4700" t="str">
            <v>TUBO CONDU.GALVA       4"</v>
          </cell>
          <cell r="C4700" t="str">
            <v>ML</v>
          </cell>
          <cell r="D4700">
            <v>20462</v>
          </cell>
        </row>
        <row r="4701">
          <cell r="A4701">
            <v>4702</v>
          </cell>
          <cell r="B4701" t="str">
            <v>CURVA CONDUIT GRIS   1/2"</v>
          </cell>
          <cell r="C4701" t="str">
            <v>UN</v>
          </cell>
          <cell r="D4701">
            <v>494</v>
          </cell>
        </row>
        <row r="4702">
          <cell r="A4702">
            <v>4703</v>
          </cell>
          <cell r="B4702" t="str">
            <v>CURVA CONDUIT GRIS   3/4"</v>
          </cell>
          <cell r="C4702" t="str">
            <v>UN</v>
          </cell>
          <cell r="D4702">
            <v>668</v>
          </cell>
        </row>
        <row r="4703">
          <cell r="A4703">
            <v>4704</v>
          </cell>
          <cell r="B4703" t="str">
            <v>CURVA CONDUIT GRIS     1"</v>
          </cell>
          <cell r="C4703" t="str">
            <v>UN</v>
          </cell>
          <cell r="D4703">
            <v>807</v>
          </cell>
        </row>
        <row r="4704">
          <cell r="A4704">
            <v>4705</v>
          </cell>
          <cell r="B4704" t="str">
            <v>CURVA CONDUIT GRIS 1 1/4"</v>
          </cell>
          <cell r="C4704" t="str">
            <v>UN</v>
          </cell>
          <cell r="D4704">
            <v>1574</v>
          </cell>
        </row>
        <row r="4705">
          <cell r="A4705">
            <v>4706</v>
          </cell>
          <cell r="B4705" t="str">
            <v>CURVA CONDUIT GRIS 1 1/2"</v>
          </cell>
          <cell r="C4705" t="str">
            <v>UN</v>
          </cell>
          <cell r="D4705">
            <v>2583</v>
          </cell>
        </row>
        <row r="4706">
          <cell r="A4706">
            <v>4707</v>
          </cell>
          <cell r="B4706" t="str">
            <v>CURVA CONDUIT GRIS     2"</v>
          </cell>
          <cell r="C4706" t="str">
            <v>UN</v>
          </cell>
          <cell r="D4706">
            <v>3422</v>
          </cell>
        </row>
        <row r="4707">
          <cell r="A4707">
            <v>4708</v>
          </cell>
          <cell r="B4707" t="str">
            <v>CURVA CONDUIT GRIS 2 1/2"</v>
          </cell>
          <cell r="C4707" t="str">
            <v>UN</v>
          </cell>
          <cell r="D4707">
            <v>8237</v>
          </cell>
        </row>
        <row r="4708">
          <cell r="A4708">
            <v>4709</v>
          </cell>
          <cell r="B4708" t="str">
            <v>CURVA CONDUIT GRIS     3"</v>
          </cell>
          <cell r="C4708" t="str">
            <v>UN</v>
          </cell>
          <cell r="D4708">
            <v>13871</v>
          </cell>
        </row>
        <row r="4709">
          <cell r="A4709">
            <v>4710</v>
          </cell>
          <cell r="B4709" t="str">
            <v>PLATINA            1/2x2"</v>
          </cell>
          <cell r="C4709" t="str">
            <v>TN</v>
          </cell>
          <cell r="D4709">
            <v>659007</v>
          </cell>
        </row>
        <row r="4710">
          <cell r="A4710">
            <v>4711</v>
          </cell>
          <cell r="B4710" t="str">
            <v>CURVA CONDUIT GALV.  1/2"</v>
          </cell>
          <cell r="C4710" t="str">
            <v>UN</v>
          </cell>
          <cell r="D4710">
            <v>646</v>
          </cell>
        </row>
        <row r="4711">
          <cell r="A4711">
            <v>4712</v>
          </cell>
          <cell r="B4711" t="str">
            <v>CURVA CONDUIT GALV.  3/4"</v>
          </cell>
          <cell r="C4711" t="str">
            <v>UN</v>
          </cell>
          <cell r="D4711">
            <v>814</v>
          </cell>
        </row>
        <row r="4712">
          <cell r="A4712">
            <v>4713</v>
          </cell>
          <cell r="B4712" t="str">
            <v>CURVA CONDUIT GALV.    1"</v>
          </cell>
          <cell r="C4712" t="str">
            <v>UN</v>
          </cell>
          <cell r="D4712">
            <v>1032</v>
          </cell>
        </row>
        <row r="4713">
          <cell r="A4713">
            <v>4714</v>
          </cell>
          <cell r="B4713" t="str">
            <v>CURVA CONDUIT GALV.1 1/4"</v>
          </cell>
          <cell r="C4713" t="str">
            <v>UN</v>
          </cell>
          <cell r="D4713">
            <v>1844</v>
          </cell>
        </row>
        <row r="4714">
          <cell r="A4714">
            <v>4715</v>
          </cell>
          <cell r="B4714" t="str">
            <v>CURVA CONDUIT GALV.1 1/2"</v>
          </cell>
          <cell r="C4714" t="str">
            <v>UN</v>
          </cell>
          <cell r="D4714">
            <v>2989</v>
          </cell>
        </row>
        <row r="4715">
          <cell r="A4715">
            <v>4716</v>
          </cell>
          <cell r="B4715" t="str">
            <v>CURVA CONDUIT GALV.    2"</v>
          </cell>
          <cell r="C4715" t="str">
            <v>UN</v>
          </cell>
          <cell r="D4715">
            <v>4408</v>
          </cell>
        </row>
        <row r="4716">
          <cell r="A4716">
            <v>4717</v>
          </cell>
          <cell r="B4716" t="str">
            <v>CURVA CONDUIT GALV.2 1/2"</v>
          </cell>
          <cell r="C4716" t="str">
            <v>UN</v>
          </cell>
          <cell r="D4716">
            <v>11774</v>
          </cell>
        </row>
        <row r="4717">
          <cell r="A4717">
            <v>4718</v>
          </cell>
          <cell r="B4717" t="str">
            <v>CURVA CONDUIT GALV.    3"</v>
          </cell>
          <cell r="C4717" t="str">
            <v>UN</v>
          </cell>
          <cell r="D4717">
            <v>17574</v>
          </cell>
        </row>
        <row r="4718">
          <cell r="A4718">
            <v>4719</v>
          </cell>
          <cell r="B4718" t="str">
            <v>CURVA CONDUIT GALV.    4"</v>
          </cell>
          <cell r="C4718" t="str">
            <v>UN</v>
          </cell>
          <cell r="D4718">
            <v>38883</v>
          </cell>
        </row>
        <row r="4719">
          <cell r="A4719">
            <v>4720</v>
          </cell>
          <cell r="B4719" t="str">
            <v>TUBO ESTRUC.GALV.    1/4"</v>
          </cell>
          <cell r="C4719" t="str">
            <v>ML</v>
          </cell>
          <cell r="D4719">
            <v>2578</v>
          </cell>
        </row>
        <row r="4720">
          <cell r="A4720">
            <v>4721</v>
          </cell>
          <cell r="B4720" t="str">
            <v>TUBO ESTRUC.GALV.    3/8"</v>
          </cell>
          <cell r="C4720" t="str">
            <v>ML</v>
          </cell>
          <cell r="D4720">
            <v>2739</v>
          </cell>
        </row>
        <row r="4721">
          <cell r="A4721">
            <v>4722</v>
          </cell>
          <cell r="B4721" t="str">
            <v>TUBO ESTRUC.GALV.    1/2"</v>
          </cell>
          <cell r="C4721" t="str">
            <v>ML</v>
          </cell>
          <cell r="D4721">
            <v>3240</v>
          </cell>
        </row>
        <row r="4722">
          <cell r="A4722">
            <v>4723</v>
          </cell>
          <cell r="B4722" t="str">
            <v>TUBO ESTRUC.GALV.    3/4"</v>
          </cell>
          <cell r="C4722" t="str">
            <v>ML</v>
          </cell>
          <cell r="D4722">
            <v>4105</v>
          </cell>
        </row>
        <row r="4723">
          <cell r="A4723">
            <v>4724</v>
          </cell>
          <cell r="B4723" t="str">
            <v>TUBO ESTRUC.GALV.      1"</v>
          </cell>
          <cell r="C4723" t="str">
            <v>ML</v>
          </cell>
          <cell r="D4723">
            <v>5246</v>
          </cell>
        </row>
        <row r="4724">
          <cell r="A4724">
            <v>4725</v>
          </cell>
          <cell r="B4724" t="str">
            <v>TUBO ESTRUC.GALV.  1 1/4"</v>
          </cell>
          <cell r="C4724" t="str">
            <v>ML</v>
          </cell>
          <cell r="D4724">
            <v>5146</v>
          </cell>
        </row>
        <row r="4725">
          <cell r="A4725">
            <v>4726</v>
          </cell>
          <cell r="B4725" t="str">
            <v>TUBO ESTRUC.GALV.  1 1/2"</v>
          </cell>
          <cell r="C4725" t="str">
            <v>ML</v>
          </cell>
          <cell r="D4725">
            <v>5997</v>
          </cell>
        </row>
        <row r="4726">
          <cell r="A4726">
            <v>4727</v>
          </cell>
          <cell r="B4726" t="str">
            <v>TUBO ESTRUC.GALV.      2"</v>
          </cell>
          <cell r="C4726" t="str">
            <v>ML</v>
          </cell>
          <cell r="D4726">
            <v>7468</v>
          </cell>
        </row>
        <row r="4727">
          <cell r="A4727">
            <v>4728</v>
          </cell>
          <cell r="B4727" t="str">
            <v>TVP CLASICO 305x305x20</v>
          </cell>
          <cell r="C4727" t="str">
            <v>M2</v>
          </cell>
          <cell r="D4727">
            <v>79808</v>
          </cell>
        </row>
        <row r="4728">
          <cell r="A4728">
            <v>4729</v>
          </cell>
          <cell r="B4728" t="str">
            <v>PLATINA            1/2x3"</v>
          </cell>
          <cell r="C4728" t="str">
            <v>TN</v>
          </cell>
          <cell r="D4728">
            <v>659007</v>
          </cell>
        </row>
        <row r="4729">
          <cell r="A4729">
            <v>4730</v>
          </cell>
          <cell r="B4729" t="str">
            <v>PLATINA            5/8x2"</v>
          </cell>
          <cell r="C4729" t="str">
            <v>TN</v>
          </cell>
          <cell r="D4729">
            <v>726316</v>
          </cell>
        </row>
        <row r="4730">
          <cell r="A4730">
            <v>4731</v>
          </cell>
          <cell r="B4730" t="str">
            <v>TVP CLASICO 305x305x20 01</v>
          </cell>
          <cell r="C4730" t="str">
            <v>M2</v>
          </cell>
          <cell r="D4730">
            <v>97556</v>
          </cell>
        </row>
        <row r="4731">
          <cell r="A4731">
            <v>4732</v>
          </cell>
          <cell r="B4731" t="str">
            <v>TUBO ESTRUC.NEGRA    3/8"</v>
          </cell>
          <cell r="C4731" t="str">
            <v>ML</v>
          </cell>
          <cell r="D4731">
            <v>1383</v>
          </cell>
        </row>
        <row r="4732">
          <cell r="A4732">
            <v>4733</v>
          </cell>
          <cell r="B4732" t="str">
            <v>TUBO ESTRUC.NEGRA    1/2"</v>
          </cell>
          <cell r="C4732" t="str">
            <v>ML</v>
          </cell>
          <cell r="D4732">
            <v>1694</v>
          </cell>
        </row>
        <row r="4733">
          <cell r="A4733">
            <v>4734</v>
          </cell>
          <cell r="B4733" t="str">
            <v>TUBO ESTRUC.NEGRA    3/4"</v>
          </cell>
          <cell r="C4733" t="str">
            <v>ML</v>
          </cell>
          <cell r="D4733">
            <v>2111</v>
          </cell>
        </row>
        <row r="4734">
          <cell r="A4734">
            <v>4735</v>
          </cell>
          <cell r="B4734" t="str">
            <v>TUBO ESTRUC.NEGRA      1"</v>
          </cell>
          <cell r="C4734" t="str">
            <v>ML</v>
          </cell>
          <cell r="D4734">
            <v>2687</v>
          </cell>
        </row>
        <row r="4735">
          <cell r="A4735">
            <v>4736</v>
          </cell>
          <cell r="B4735" t="str">
            <v>TUBO ESTRUC.NEGRA  1 1/4"</v>
          </cell>
          <cell r="C4735" t="str">
            <v>ML</v>
          </cell>
          <cell r="D4735">
            <v>3398</v>
          </cell>
        </row>
        <row r="4736">
          <cell r="A4736">
            <v>4737</v>
          </cell>
          <cell r="B4736" t="str">
            <v>TUBO ESTRUC.NEGRA  1 1/2"</v>
          </cell>
          <cell r="C4736" t="str">
            <v>ML</v>
          </cell>
          <cell r="D4736">
            <v>3956</v>
          </cell>
        </row>
        <row r="4737">
          <cell r="A4737">
            <v>4738</v>
          </cell>
          <cell r="B4737" t="str">
            <v>TUBO ESTRUC.NEGRA      2"</v>
          </cell>
          <cell r="C4737" t="str">
            <v>ML</v>
          </cell>
          <cell r="D4737">
            <v>4928</v>
          </cell>
        </row>
        <row r="4738">
          <cell r="A4738">
            <v>4739</v>
          </cell>
          <cell r="B4738" t="str">
            <v>TVP CLASICO 305x610x20</v>
          </cell>
          <cell r="C4738" t="str">
            <v>M2</v>
          </cell>
          <cell r="D4738">
            <v>82244</v>
          </cell>
        </row>
        <row r="4739">
          <cell r="A4739">
            <v>4740</v>
          </cell>
          <cell r="B4739" t="str">
            <v>PLATINA            5/8x3"</v>
          </cell>
          <cell r="C4739" t="str">
            <v>TN</v>
          </cell>
          <cell r="D4739">
            <v>750384</v>
          </cell>
        </row>
        <row r="4740">
          <cell r="A4740">
            <v>4741</v>
          </cell>
          <cell r="B4740" t="str">
            <v>PLATINA            3/4x3"</v>
          </cell>
          <cell r="C4740" t="str">
            <v>TN</v>
          </cell>
          <cell r="D4740">
            <v>750384</v>
          </cell>
        </row>
        <row r="4741">
          <cell r="A4741">
            <v>4742</v>
          </cell>
          <cell r="B4741" t="str">
            <v>TUBO MUEBLE CAL.14     1"</v>
          </cell>
          <cell r="C4741" t="str">
            <v>ML</v>
          </cell>
          <cell r="D4741">
            <v>3356</v>
          </cell>
        </row>
        <row r="4742">
          <cell r="A4742">
            <v>4743</v>
          </cell>
          <cell r="B4742" t="str">
            <v>TUBO MUEBLE CL.14  1 1/2"</v>
          </cell>
          <cell r="C4742" t="str">
            <v>ML</v>
          </cell>
          <cell r="D4742">
            <v>5155</v>
          </cell>
        </row>
        <row r="4743">
          <cell r="A4743">
            <v>4744</v>
          </cell>
          <cell r="B4743" t="str">
            <v>CORTEZ DE ALCOBA TITAN</v>
          </cell>
          <cell r="C4743" t="str">
            <v>UN</v>
          </cell>
          <cell r="D4743">
            <v>33524</v>
          </cell>
        </row>
        <row r="4744">
          <cell r="A4744">
            <v>4745</v>
          </cell>
          <cell r="B4744" t="str">
            <v>TUBO MUEBLE CAL.16   1/2"</v>
          </cell>
          <cell r="C4744" t="str">
            <v>ML</v>
          </cell>
          <cell r="D4744">
            <v>1269</v>
          </cell>
        </row>
        <row r="4745">
          <cell r="A4745">
            <v>4746</v>
          </cell>
          <cell r="B4745" t="str">
            <v>TUBO MUEBLE CAL.16   3/4"</v>
          </cell>
          <cell r="C4745" t="str">
            <v>ML</v>
          </cell>
          <cell r="D4745">
            <v>1949</v>
          </cell>
        </row>
        <row r="4746">
          <cell r="A4746">
            <v>4747</v>
          </cell>
          <cell r="B4746" t="str">
            <v>TVP CLASICO 305x610x20 01</v>
          </cell>
          <cell r="C4746" t="str">
            <v>M2</v>
          </cell>
          <cell r="D4746">
            <v>101848</v>
          </cell>
        </row>
        <row r="4747">
          <cell r="A4747">
            <v>4748</v>
          </cell>
          <cell r="B4747" t="str">
            <v>TUBO MUEBLE CL.16   11/2"</v>
          </cell>
          <cell r="C4747" t="str">
            <v>ML</v>
          </cell>
          <cell r="D4747">
            <v>3750</v>
          </cell>
        </row>
        <row r="4748">
          <cell r="A4748">
            <v>4749</v>
          </cell>
          <cell r="B4748" t="str">
            <v>CORTEZ DE ENTRADA TITAN</v>
          </cell>
          <cell r="C4748" t="str">
            <v>UN</v>
          </cell>
          <cell r="D4748">
            <v>36656</v>
          </cell>
        </row>
        <row r="4749">
          <cell r="A4749">
            <v>4750</v>
          </cell>
          <cell r="B4749" t="str">
            <v>TUBO MUEBLE CAL.18   1/2"</v>
          </cell>
          <cell r="C4749" t="str">
            <v>ML</v>
          </cell>
          <cell r="D4749">
            <v>965</v>
          </cell>
        </row>
        <row r="4750">
          <cell r="A4750">
            <v>4751</v>
          </cell>
          <cell r="B4750" t="str">
            <v>TUBO MUEBLE CAL.18   3/4"</v>
          </cell>
          <cell r="C4750" t="str">
            <v>ML</v>
          </cell>
          <cell r="D4750">
            <v>1377</v>
          </cell>
        </row>
        <row r="4751">
          <cell r="A4751">
            <v>4752</v>
          </cell>
          <cell r="B4751" t="str">
            <v>TUBO MUEBLE CAL.18     1"</v>
          </cell>
          <cell r="C4751" t="str">
            <v>ML</v>
          </cell>
          <cell r="D4751">
            <v>1908</v>
          </cell>
        </row>
        <row r="4752">
          <cell r="A4752">
            <v>4753</v>
          </cell>
          <cell r="B4752" t="str">
            <v>TUBO MUEBLE CL.18   11/2"</v>
          </cell>
          <cell r="C4752" t="str">
            <v>ML</v>
          </cell>
          <cell r="D4752">
            <v>2749</v>
          </cell>
        </row>
        <row r="4753">
          <cell r="A4753">
            <v>4754</v>
          </cell>
          <cell r="B4753" t="str">
            <v>TUBO MUEBLE CAL.20   1/2"</v>
          </cell>
          <cell r="C4753" t="str">
            <v>ML</v>
          </cell>
          <cell r="D4753">
            <v>751</v>
          </cell>
        </row>
        <row r="4754">
          <cell r="A4754">
            <v>4755</v>
          </cell>
          <cell r="B4754" t="str">
            <v>TUBO MUEBLE CAL.20   3/4"</v>
          </cell>
          <cell r="C4754" t="str">
            <v>ML</v>
          </cell>
          <cell r="D4754">
            <v>1096</v>
          </cell>
        </row>
        <row r="4755">
          <cell r="A4755">
            <v>4756</v>
          </cell>
          <cell r="B4755" t="str">
            <v>TUBO MUEBLE CAL.20     1"</v>
          </cell>
          <cell r="C4755" t="str">
            <v>ML</v>
          </cell>
          <cell r="D4755">
            <v>1464</v>
          </cell>
        </row>
        <row r="4756">
          <cell r="A4756">
            <v>4757</v>
          </cell>
          <cell r="B4756" t="str">
            <v>TUBO MUEBLE CL.20   11/2"</v>
          </cell>
          <cell r="C4756" t="str">
            <v>ML</v>
          </cell>
          <cell r="D4756">
            <v>2133</v>
          </cell>
        </row>
        <row r="4757">
          <cell r="A4757">
            <v>4758</v>
          </cell>
          <cell r="B4757" t="str">
            <v>TUBO MUEBLE CAL.22   1/2"</v>
          </cell>
          <cell r="C4757" t="str">
            <v>ML</v>
          </cell>
          <cell r="D4757">
            <v>652</v>
          </cell>
        </row>
        <row r="4758">
          <cell r="A4758">
            <v>4759</v>
          </cell>
          <cell r="B4758" t="str">
            <v>TUBO MUEBLE CAL.22   3/4"</v>
          </cell>
          <cell r="C4758" t="str">
            <v>ML</v>
          </cell>
          <cell r="D4758">
            <v>970</v>
          </cell>
        </row>
        <row r="4759">
          <cell r="A4759">
            <v>4760</v>
          </cell>
          <cell r="B4759" t="str">
            <v>TUBO MUEBLE CAL.16     1"</v>
          </cell>
          <cell r="C4759" t="str">
            <v>ML</v>
          </cell>
          <cell r="D4759">
            <v>3180</v>
          </cell>
        </row>
        <row r="4760">
          <cell r="A4760">
            <v>4761</v>
          </cell>
          <cell r="B4760" t="str">
            <v>TUBO MUEBLE CL.16   11/01</v>
          </cell>
          <cell r="C4760" t="str">
            <v>ML</v>
          </cell>
          <cell r="D4760">
            <v>4877</v>
          </cell>
        </row>
        <row r="4761">
          <cell r="A4761">
            <v>4762</v>
          </cell>
          <cell r="B4761" t="str">
            <v>TUBO MUEBLE CAL.18   3/01</v>
          </cell>
          <cell r="C4761" t="str">
            <v>ML</v>
          </cell>
          <cell r="D4761">
            <v>1924</v>
          </cell>
        </row>
        <row r="4762">
          <cell r="A4762">
            <v>4763</v>
          </cell>
          <cell r="B4762" t="str">
            <v>TUBO MUEBLE CAL.18     01</v>
          </cell>
          <cell r="C4762" t="str">
            <v>ML</v>
          </cell>
          <cell r="D4762">
            <v>2368</v>
          </cell>
        </row>
        <row r="4763">
          <cell r="A4763">
            <v>4764</v>
          </cell>
          <cell r="B4763" t="str">
            <v>TUBO MUEBLE CL.18   11/01</v>
          </cell>
          <cell r="C4763" t="str">
            <v>ML</v>
          </cell>
          <cell r="D4763">
            <v>3922</v>
          </cell>
        </row>
        <row r="4764">
          <cell r="A4764">
            <v>4765</v>
          </cell>
          <cell r="B4764" t="str">
            <v>TUBO MUEBLE CAL.20   1/01</v>
          </cell>
          <cell r="C4764" t="str">
            <v>ML</v>
          </cell>
          <cell r="D4764">
            <v>871</v>
          </cell>
        </row>
        <row r="4765">
          <cell r="A4765">
            <v>4766</v>
          </cell>
          <cell r="B4765" t="str">
            <v>TUBO MUEBLE CAL.20   3/01</v>
          </cell>
          <cell r="C4765" t="str">
            <v>ML</v>
          </cell>
          <cell r="D4765">
            <v>1066</v>
          </cell>
        </row>
        <row r="4766">
          <cell r="A4766">
            <v>4767</v>
          </cell>
          <cell r="B4766" t="str">
            <v>TUBO MUEBLE CAL.20     01</v>
          </cell>
          <cell r="C4766" t="str">
            <v>ML</v>
          </cell>
          <cell r="D4766">
            <v>1416</v>
          </cell>
        </row>
        <row r="4767">
          <cell r="A4767">
            <v>4768</v>
          </cell>
          <cell r="B4767" t="str">
            <v>TUBO MUEBLE CL.20   11/01</v>
          </cell>
          <cell r="C4767" t="str">
            <v>ML</v>
          </cell>
          <cell r="D4767">
            <v>2236</v>
          </cell>
        </row>
        <row r="4768">
          <cell r="A4768">
            <v>4769</v>
          </cell>
          <cell r="B4768" t="str">
            <v>TUBO MUEBLE CAL.22   3/01</v>
          </cell>
          <cell r="C4768" t="str">
            <v>ML</v>
          </cell>
          <cell r="D4768">
            <v>980</v>
          </cell>
        </row>
        <row r="4769">
          <cell r="A4769">
            <v>4770</v>
          </cell>
          <cell r="B4769" t="str">
            <v>TUBO MUEBLE CAL.22     1"</v>
          </cell>
          <cell r="C4769" t="str">
            <v>M12</v>
          </cell>
          <cell r="D4769">
            <v>1279</v>
          </cell>
        </row>
        <row r="4770">
          <cell r="A4770">
            <v>4771</v>
          </cell>
          <cell r="B4770" t="str">
            <v>VENTANA ALUMINIO   100x01</v>
          </cell>
          <cell r="C4770" t="str">
            <v>UN</v>
          </cell>
          <cell r="D4770">
            <v>49938</v>
          </cell>
        </row>
        <row r="4771">
          <cell r="A4771">
            <v>4772</v>
          </cell>
          <cell r="B4771" t="str">
            <v>VENTANA ALUMINIO  200x100</v>
          </cell>
          <cell r="C4771" t="str">
            <v>UN</v>
          </cell>
          <cell r="D4771">
            <v>103165</v>
          </cell>
        </row>
        <row r="4772">
          <cell r="A4772">
            <v>4773</v>
          </cell>
          <cell r="B4772" t="str">
            <v>VENTANA ALUMINIO  100x100</v>
          </cell>
          <cell r="C4772" t="str">
            <v>UN</v>
          </cell>
          <cell r="D4772">
            <v>71254</v>
          </cell>
        </row>
        <row r="4773">
          <cell r="A4773">
            <v>4774</v>
          </cell>
          <cell r="B4773" t="str">
            <v>VENTANA ALUMINIO  200x150</v>
          </cell>
          <cell r="C4773" t="str">
            <v>UN</v>
          </cell>
          <cell r="D4773">
            <v>122830</v>
          </cell>
        </row>
        <row r="4774">
          <cell r="A4774">
            <v>4775</v>
          </cell>
          <cell r="B4774" t="str">
            <v>VENTANA ALUMINIO  100x150</v>
          </cell>
          <cell r="C4774" t="str">
            <v>UN</v>
          </cell>
          <cell r="D4774">
            <v>88670</v>
          </cell>
        </row>
        <row r="4775">
          <cell r="A4775">
            <v>4776</v>
          </cell>
          <cell r="B4775" t="str">
            <v>VENTANA ALUMINIO  250x100</v>
          </cell>
          <cell r="C4775" t="str">
            <v>UN</v>
          </cell>
          <cell r="D4775">
            <v>119364</v>
          </cell>
        </row>
        <row r="4776">
          <cell r="A4776">
            <v>4777</v>
          </cell>
          <cell r="B4776" t="str">
            <v>VENTANA ALUMINIO  150x100</v>
          </cell>
          <cell r="C4776" t="str">
            <v>UN</v>
          </cell>
          <cell r="D4776">
            <v>87209</v>
          </cell>
        </row>
        <row r="4777">
          <cell r="A4777">
            <v>4778</v>
          </cell>
          <cell r="B4777" t="str">
            <v>VENTANA ALUMINIO  250x150</v>
          </cell>
          <cell r="C4777" t="str">
            <v>UN</v>
          </cell>
          <cell r="D4777">
            <v>148231</v>
          </cell>
        </row>
        <row r="4778">
          <cell r="A4778">
            <v>4779</v>
          </cell>
          <cell r="B4778" t="str">
            <v>VENTANA ALUMINIO  150x150</v>
          </cell>
          <cell r="C4778" t="str">
            <v>UN</v>
          </cell>
          <cell r="D4778">
            <v>108403</v>
          </cell>
        </row>
        <row r="4779">
          <cell r="A4779">
            <v>4780</v>
          </cell>
          <cell r="B4779" t="str">
            <v>VENTANA ALUMINIO  250x101</v>
          </cell>
          <cell r="C4779" t="str">
            <v>UN</v>
          </cell>
          <cell r="D4779">
            <v>131057</v>
          </cell>
        </row>
        <row r="4780">
          <cell r="A4780">
            <v>4781</v>
          </cell>
          <cell r="B4780" t="str">
            <v>TVP CLASICO ASERRADO</v>
          </cell>
          <cell r="C4780" t="str">
            <v>M2</v>
          </cell>
          <cell r="D4780">
            <v>63104</v>
          </cell>
        </row>
        <row r="4781">
          <cell r="A4781">
            <v>4782</v>
          </cell>
          <cell r="B4781" t="str">
            <v>TUBO PRESION PVC     1/2"</v>
          </cell>
          <cell r="C4781" t="str">
            <v>ML</v>
          </cell>
          <cell r="D4781">
            <v>836</v>
          </cell>
        </row>
        <row r="4782">
          <cell r="A4782">
            <v>4783</v>
          </cell>
          <cell r="B4782" t="str">
            <v>MEZCLADOR ELITE 8"</v>
          </cell>
          <cell r="C4782" t="str">
            <v>UN</v>
          </cell>
          <cell r="D4782">
            <v>116511</v>
          </cell>
        </row>
        <row r="4783">
          <cell r="A4783">
            <v>4784</v>
          </cell>
          <cell r="B4783" t="str">
            <v>MEZCLADOR LOIRA EUROP.8"</v>
          </cell>
          <cell r="C4783" t="str">
            <v>UN</v>
          </cell>
          <cell r="D4783">
            <v>53777</v>
          </cell>
        </row>
        <row r="4784">
          <cell r="A4784">
            <v>4785</v>
          </cell>
          <cell r="B4784" t="str">
            <v>MEZCLADOR MONOCONTROL</v>
          </cell>
          <cell r="C4784" t="str">
            <v>UN</v>
          </cell>
          <cell r="D4784">
            <v>62615</v>
          </cell>
        </row>
        <row r="4785">
          <cell r="A4785">
            <v>4786</v>
          </cell>
          <cell r="B4785" t="str">
            <v>MEZCLADOR LOIRA CRIST.8"</v>
          </cell>
          <cell r="C4785" t="str">
            <v>UN</v>
          </cell>
          <cell r="D4785">
            <v>59015</v>
          </cell>
        </row>
        <row r="4786">
          <cell r="A4786">
            <v>4787</v>
          </cell>
          <cell r="B4786" t="str">
            <v>TUBO PRESION PVC     3/4"</v>
          </cell>
          <cell r="C4786" t="str">
            <v>ML</v>
          </cell>
          <cell r="D4786">
            <v>1118</v>
          </cell>
        </row>
        <row r="4787">
          <cell r="A4787">
            <v>4788</v>
          </cell>
          <cell r="B4787" t="str">
            <v>MEZCLADOR.SOB.PRISMA 4"</v>
          </cell>
          <cell r="C4787" t="str">
            <v>UN</v>
          </cell>
          <cell r="D4787">
            <v>38635</v>
          </cell>
        </row>
        <row r="4788">
          <cell r="A4788">
            <v>4789</v>
          </cell>
          <cell r="B4788" t="str">
            <v>MEZCLADOR SOB/.L.CRISTAL</v>
          </cell>
          <cell r="C4788" t="str">
            <v>UN</v>
          </cell>
          <cell r="D4788">
            <v>38635</v>
          </cell>
        </row>
        <row r="4789">
          <cell r="A4789">
            <v>4790</v>
          </cell>
          <cell r="B4789" t="str">
            <v>TUBO RESION PVC        1"</v>
          </cell>
          <cell r="C4789" t="str">
            <v>ML</v>
          </cell>
          <cell r="D4789">
            <v>1644</v>
          </cell>
        </row>
        <row r="4790">
          <cell r="A4790">
            <v>4791</v>
          </cell>
          <cell r="B4790" t="str">
            <v>MEZCLADOR SOB.GALAXIA 4"</v>
          </cell>
          <cell r="C4790" t="str">
            <v>UN</v>
          </cell>
          <cell r="D4790">
            <v>32993</v>
          </cell>
        </row>
        <row r="4791">
          <cell r="A4791">
            <v>4792</v>
          </cell>
          <cell r="B4791" t="str">
            <v>LLAVE INDIV.GALAXIA</v>
          </cell>
          <cell r="C4791" t="str">
            <v>UN</v>
          </cell>
          <cell r="D4791">
            <v>28320</v>
          </cell>
        </row>
        <row r="4792">
          <cell r="A4792">
            <v>4793</v>
          </cell>
          <cell r="B4792" t="str">
            <v>LLAVE INDIV.ONIX</v>
          </cell>
          <cell r="C4792" t="str">
            <v>UN</v>
          </cell>
          <cell r="D4792">
            <v>14263</v>
          </cell>
        </row>
        <row r="4793">
          <cell r="A4793">
            <v>4794</v>
          </cell>
          <cell r="B4793" t="str">
            <v>TUBO PRESION       1 1/4"</v>
          </cell>
          <cell r="C4793" t="str">
            <v>ML</v>
          </cell>
          <cell r="D4793">
            <v>1864</v>
          </cell>
        </row>
        <row r="4794">
          <cell r="A4794">
            <v>4795</v>
          </cell>
          <cell r="B4794" t="str">
            <v>GRIF. TANQ .HIDROST S</v>
          </cell>
          <cell r="C4794" t="str">
            <v>UN</v>
          </cell>
          <cell r="D4794">
            <v>17553</v>
          </cell>
        </row>
        <row r="4795">
          <cell r="A4795">
            <v>4796</v>
          </cell>
          <cell r="B4795" t="str">
            <v>GRIF. TANQ. HIDROSTAT</v>
          </cell>
          <cell r="C4795" t="str">
            <v>UN</v>
          </cell>
          <cell r="D4795">
            <v>15796</v>
          </cell>
        </row>
        <row r="4796">
          <cell r="A4796">
            <v>4797</v>
          </cell>
          <cell r="B4796" t="str">
            <v>GRIF. TANQ APOLO</v>
          </cell>
          <cell r="C4796" t="str">
            <v>UN</v>
          </cell>
          <cell r="D4796">
            <v>11573</v>
          </cell>
        </row>
        <row r="4797">
          <cell r="A4797">
            <v>4798</v>
          </cell>
          <cell r="B4797" t="str">
            <v>GRIF. CORTA P/TANQUE</v>
          </cell>
          <cell r="C4797" t="str">
            <v>UN</v>
          </cell>
          <cell r="D4797">
            <v>6577</v>
          </cell>
        </row>
        <row r="4798">
          <cell r="A4798">
            <v>4799</v>
          </cell>
          <cell r="B4798" t="str">
            <v>GRIF. TANQUE REP.</v>
          </cell>
          <cell r="C4798" t="str">
            <v>UN</v>
          </cell>
          <cell r="D4798">
            <v>11982</v>
          </cell>
        </row>
        <row r="4799">
          <cell r="A4799">
            <v>4800</v>
          </cell>
          <cell r="B4799" t="str">
            <v>TUBO PRESION PVC   1 1/2"</v>
          </cell>
          <cell r="C4799" t="str">
            <v>ML</v>
          </cell>
          <cell r="D4799">
            <v>2435</v>
          </cell>
        </row>
        <row r="4800">
          <cell r="A4800">
            <v>4801</v>
          </cell>
          <cell r="B4800" t="str">
            <v>MEZCL.BIDE ELITE 8"</v>
          </cell>
          <cell r="C4800" t="str">
            <v>UN</v>
          </cell>
          <cell r="D4800">
            <v>108930</v>
          </cell>
        </row>
        <row r="4801">
          <cell r="A4801">
            <v>4802</v>
          </cell>
          <cell r="B4801" t="str">
            <v>TUBO PRESION PVC       2"</v>
          </cell>
          <cell r="C4801" t="str">
            <v>ML</v>
          </cell>
          <cell r="D4801">
            <v>3435</v>
          </cell>
        </row>
        <row r="4802">
          <cell r="A4802">
            <v>4803</v>
          </cell>
          <cell r="B4802" t="str">
            <v>TUBO PRESION PVC   2 1/2"</v>
          </cell>
          <cell r="C4802" t="str">
            <v>ML</v>
          </cell>
          <cell r="D4802">
            <v>5138</v>
          </cell>
        </row>
        <row r="4803">
          <cell r="A4803">
            <v>4804</v>
          </cell>
          <cell r="B4803" t="str">
            <v>TUBO PRESION PVC       3"</v>
          </cell>
          <cell r="C4803" t="str">
            <v>ML</v>
          </cell>
          <cell r="D4803">
            <v>6629</v>
          </cell>
        </row>
        <row r="4804">
          <cell r="A4804">
            <v>4805</v>
          </cell>
          <cell r="B4804" t="str">
            <v>GRIF.ORINAL AUTOMAT.</v>
          </cell>
          <cell r="C4804" t="str">
            <v>UN</v>
          </cell>
          <cell r="D4804">
            <v>45399</v>
          </cell>
        </row>
        <row r="4805">
          <cell r="A4805">
            <v>4806</v>
          </cell>
          <cell r="B4805" t="str">
            <v>GRIF.ORINAL RESIDEN.</v>
          </cell>
          <cell r="C4805" t="str">
            <v>UN</v>
          </cell>
          <cell r="D4805">
            <v>29355</v>
          </cell>
        </row>
        <row r="4806">
          <cell r="A4806">
            <v>4807</v>
          </cell>
          <cell r="B4806" t="str">
            <v>GRIF.ORINAL  TRADIC.</v>
          </cell>
          <cell r="C4806" t="str">
            <v>UN</v>
          </cell>
          <cell r="D4806">
            <v>26545</v>
          </cell>
        </row>
        <row r="4807">
          <cell r="A4807">
            <v>4808</v>
          </cell>
          <cell r="B4807" t="str">
            <v>MADERA GUINO</v>
          </cell>
          <cell r="C4807" t="str">
            <v>ML</v>
          </cell>
          <cell r="D4807">
            <v>1968</v>
          </cell>
        </row>
        <row r="4808">
          <cell r="A4808">
            <v>4809</v>
          </cell>
          <cell r="B4808" t="str">
            <v>TUBO PRESION PVC       4"</v>
          </cell>
          <cell r="C4808" t="str">
            <v>ML</v>
          </cell>
          <cell r="D4808">
            <v>11600</v>
          </cell>
        </row>
        <row r="4809">
          <cell r="A4809">
            <v>4810</v>
          </cell>
          <cell r="B4809" t="str">
            <v>MEZCLADOR ELITE DUAL COL.</v>
          </cell>
          <cell r="C4809" t="str">
            <v>UN</v>
          </cell>
          <cell r="D4809">
            <v>120249</v>
          </cell>
        </row>
        <row r="4810">
          <cell r="A4810">
            <v>4811</v>
          </cell>
          <cell r="B4810" t="str">
            <v>DUCHA CONFORT.   CSB</v>
          </cell>
          <cell r="C4810" t="str">
            <v>UN</v>
          </cell>
          <cell r="D4810">
            <v>85254</v>
          </cell>
        </row>
        <row r="4811">
          <cell r="A4811">
            <v>4812</v>
          </cell>
          <cell r="B4811" t="str">
            <v>LOIRA EUROPA DUAL C.</v>
          </cell>
          <cell r="C4811" t="str">
            <v>UN</v>
          </cell>
          <cell r="D4811">
            <v>62469</v>
          </cell>
        </row>
        <row r="4812">
          <cell r="A4812">
            <v>4813</v>
          </cell>
          <cell r="B4812" t="str">
            <v>TUBO PRESION PVC       6"</v>
          </cell>
          <cell r="C4812" t="str">
            <v>ML</v>
          </cell>
          <cell r="D4812">
            <v>24633</v>
          </cell>
        </row>
        <row r="4813">
          <cell r="A4813">
            <v>4814</v>
          </cell>
          <cell r="B4813" t="str">
            <v>MEZC.LOIRA CRISTAL VENEC.</v>
          </cell>
          <cell r="C4813" t="str">
            <v>UN</v>
          </cell>
          <cell r="D4813">
            <v>62469</v>
          </cell>
        </row>
        <row r="4814">
          <cell r="A4814">
            <v>4815</v>
          </cell>
          <cell r="B4814" t="str">
            <v>TUBO PVC RIEGO       3/4"</v>
          </cell>
          <cell r="C4814" t="str">
            <v>ML</v>
          </cell>
          <cell r="D4814">
            <v>834</v>
          </cell>
        </row>
        <row r="4815">
          <cell r="A4815">
            <v>4816</v>
          </cell>
          <cell r="B4815" t="str">
            <v>MEZC.VENTURA  DUAL  COLOR</v>
          </cell>
          <cell r="C4815" t="str">
            <v>UN</v>
          </cell>
          <cell r="D4815">
            <v>88368</v>
          </cell>
        </row>
        <row r="4816">
          <cell r="A4816">
            <v>4817</v>
          </cell>
          <cell r="B4816" t="str">
            <v>MEZC.ELITE DUAL     COLOR</v>
          </cell>
          <cell r="C4816" t="str">
            <v>UN</v>
          </cell>
          <cell r="D4816">
            <v>100920</v>
          </cell>
        </row>
        <row r="4817">
          <cell r="A4817">
            <v>4818</v>
          </cell>
          <cell r="B4817" t="str">
            <v>DUCHA CONFORTAB.SSB</v>
          </cell>
          <cell r="C4817" t="str">
            <v>UN</v>
          </cell>
          <cell r="D4817">
            <v>70466</v>
          </cell>
        </row>
        <row r="4818">
          <cell r="A4818">
            <v>4819</v>
          </cell>
          <cell r="B4818" t="str">
            <v>MEZC.LOIRA EUROPA   COLOR</v>
          </cell>
          <cell r="C4818" t="str">
            <v>UN</v>
          </cell>
          <cell r="D4818">
            <v>35171</v>
          </cell>
        </row>
        <row r="4819">
          <cell r="A4819">
            <v>4820</v>
          </cell>
          <cell r="B4819" t="str">
            <v>TUBO PVC RIEGO         1"</v>
          </cell>
          <cell r="C4819" t="str">
            <v>ML</v>
          </cell>
          <cell r="D4819">
            <v>1187</v>
          </cell>
        </row>
        <row r="4820">
          <cell r="A4820">
            <v>4821</v>
          </cell>
          <cell r="B4820" t="str">
            <v>MEZC.LOIRA CRISTAL</v>
          </cell>
          <cell r="C4820" t="str">
            <v>UN</v>
          </cell>
          <cell r="D4820">
            <v>40722</v>
          </cell>
        </row>
        <row r="4821">
          <cell r="A4821">
            <v>4822</v>
          </cell>
          <cell r="B4821" t="str">
            <v>MEZC.IRIS</v>
          </cell>
          <cell r="C4821" t="str">
            <v>UN</v>
          </cell>
          <cell r="D4821">
            <v>57291</v>
          </cell>
        </row>
        <row r="4822">
          <cell r="A4822">
            <v>4823</v>
          </cell>
          <cell r="B4822" t="str">
            <v>MEZC.CALIPSO</v>
          </cell>
          <cell r="C4822" t="str">
            <v>UN</v>
          </cell>
          <cell r="D4822">
            <v>27805</v>
          </cell>
        </row>
        <row r="4823">
          <cell r="A4823">
            <v>4824</v>
          </cell>
          <cell r="B4823" t="str">
            <v>TUBO PVC RIEGO     1/1/4"</v>
          </cell>
          <cell r="C4823" t="str">
            <v>ML</v>
          </cell>
          <cell r="D4823">
            <v>1731</v>
          </cell>
        </row>
        <row r="4824">
          <cell r="A4824">
            <v>4825</v>
          </cell>
          <cell r="B4824" t="str">
            <v>KWIKSET GRECIAN DE PASO</v>
          </cell>
          <cell r="C4824" t="str">
            <v>UN</v>
          </cell>
          <cell r="D4824">
            <v>14732</v>
          </cell>
        </row>
        <row r="4825">
          <cell r="A4825">
            <v>4826</v>
          </cell>
          <cell r="B4825" t="str">
            <v>TELEDUCHA  EUROPA COLOR</v>
          </cell>
          <cell r="C4825" t="str">
            <v>UN</v>
          </cell>
          <cell r="D4825">
            <v>18841</v>
          </cell>
        </row>
        <row r="4826">
          <cell r="A4826">
            <v>4827</v>
          </cell>
          <cell r="B4826" t="str">
            <v>ANTICORROSIVO GRIS</v>
          </cell>
          <cell r="C4826" t="str">
            <v>GL</v>
          </cell>
          <cell r="D4826">
            <v>16900</v>
          </cell>
        </row>
        <row r="4827">
          <cell r="A4827">
            <v>4828</v>
          </cell>
          <cell r="B4827" t="str">
            <v>DESVIADOR PARA TELEDUCHA</v>
          </cell>
          <cell r="C4827" t="str">
            <v>UN</v>
          </cell>
          <cell r="D4827">
            <v>6350</v>
          </cell>
        </row>
        <row r="4828">
          <cell r="A4828">
            <v>4829</v>
          </cell>
          <cell r="B4828" t="str">
            <v>CONJ.DUCHA SENCILLA PORC.</v>
          </cell>
          <cell r="C4828" t="str">
            <v>UN</v>
          </cell>
          <cell r="D4828">
            <v>22951</v>
          </cell>
        </row>
        <row r="4829">
          <cell r="A4829">
            <v>4830</v>
          </cell>
          <cell r="B4829" t="str">
            <v>TUBO PVC RIEGO     1 1/2"</v>
          </cell>
          <cell r="C4829" t="str">
            <v>ML</v>
          </cell>
          <cell r="D4829">
            <v>2197</v>
          </cell>
        </row>
        <row r="4830">
          <cell r="A4830">
            <v>4831</v>
          </cell>
          <cell r="B4830" t="str">
            <v>KWIKSET GRECIAN DE BAÑO</v>
          </cell>
          <cell r="C4830" t="str">
            <v>UN</v>
          </cell>
          <cell r="D4830">
            <v>18444</v>
          </cell>
        </row>
        <row r="4831">
          <cell r="A4831">
            <v>4832</v>
          </cell>
          <cell r="B4831" t="str">
            <v>KWIKSET GRECIAN DE ALCOBA</v>
          </cell>
          <cell r="C4831" t="str">
            <v>UN</v>
          </cell>
          <cell r="D4831">
            <v>24244</v>
          </cell>
        </row>
        <row r="4832">
          <cell r="A4832">
            <v>4833</v>
          </cell>
          <cell r="B4832" t="str">
            <v>REGADERA DUAL      EUROPA</v>
          </cell>
          <cell r="C4832" t="str">
            <v>UN</v>
          </cell>
          <cell r="D4832">
            <v>18206</v>
          </cell>
        </row>
        <row r="4833">
          <cell r="A4833">
            <v>4834</v>
          </cell>
          <cell r="B4833" t="str">
            <v>REGADERA VENECIANA</v>
          </cell>
          <cell r="C4833" t="str">
            <v>UN</v>
          </cell>
          <cell r="D4833">
            <v>9170</v>
          </cell>
        </row>
        <row r="4834">
          <cell r="A4834">
            <v>4835</v>
          </cell>
          <cell r="B4834" t="str">
            <v>REGADERA CORRIENTE CROM.</v>
          </cell>
          <cell r="C4834" t="str">
            <v>UN</v>
          </cell>
          <cell r="D4834">
            <v>6911</v>
          </cell>
        </row>
        <row r="4835">
          <cell r="A4835">
            <v>4836</v>
          </cell>
          <cell r="B4835" t="str">
            <v>REGADERA OVAL</v>
          </cell>
          <cell r="C4835" t="str">
            <v>UN</v>
          </cell>
          <cell r="D4835">
            <v>7473</v>
          </cell>
        </row>
        <row r="4836">
          <cell r="A4836">
            <v>4837</v>
          </cell>
          <cell r="B4836" t="str">
            <v>REJILLA EUROPA    CROMADA</v>
          </cell>
          <cell r="C4836" t="str">
            <v>UN</v>
          </cell>
          <cell r="D4836">
            <v>3944</v>
          </cell>
        </row>
        <row r="4837">
          <cell r="A4837">
            <v>4838</v>
          </cell>
          <cell r="B4837" t="str">
            <v>REJILLA SIN CROMAR</v>
          </cell>
          <cell r="C4837" t="str">
            <v>UN</v>
          </cell>
          <cell r="D4837">
            <v>3944</v>
          </cell>
        </row>
        <row r="4838">
          <cell r="A4838">
            <v>4839</v>
          </cell>
          <cell r="B4838" t="str">
            <v>REJILLA CUADRADA EUR.CROM</v>
          </cell>
          <cell r="C4838" t="str">
            <v>UN</v>
          </cell>
          <cell r="D4838">
            <v>3944</v>
          </cell>
        </row>
        <row r="4839">
          <cell r="A4839">
            <v>4840</v>
          </cell>
          <cell r="B4839" t="str">
            <v>REJILLA CUADRADA GRIS</v>
          </cell>
          <cell r="C4839" t="str">
            <v>UN</v>
          </cell>
          <cell r="D4839">
            <v>2123</v>
          </cell>
        </row>
        <row r="4840">
          <cell r="A4840">
            <v>4841</v>
          </cell>
          <cell r="B4840" t="str">
            <v>MADERA ABARCO</v>
          </cell>
          <cell r="C4840" t="str">
            <v>ML</v>
          </cell>
          <cell r="D4840">
            <v>2296</v>
          </cell>
        </row>
        <row r="4841">
          <cell r="A4841">
            <v>4842</v>
          </cell>
          <cell r="B4841" t="str">
            <v>MEZC.L/PLATOS MONOCONTROL</v>
          </cell>
          <cell r="C4841" t="str">
            <v>UN</v>
          </cell>
          <cell r="D4841">
            <v>60742</v>
          </cell>
        </row>
        <row r="4842">
          <cell r="A4842">
            <v>4843</v>
          </cell>
          <cell r="B4842" t="str">
            <v>MEZC.L/PLATOS      EUROPA</v>
          </cell>
          <cell r="C4842" t="str">
            <v>UN</v>
          </cell>
          <cell r="D4842">
            <v>48744</v>
          </cell>
        </row>
        <row r="4843">
          <cell r="A4843">
            <v>4844</v>
          </cell>
          <cell r="B4843" t="str">
            <v>MEZC.L/PLATOS LOIRA CRIST</v>
          </cell>
          <cell r="C4843" t="str">
            <v>UN</v>
          </cell>
          <cell r="D4843">
            <v>48744</v>
          </cell>
        </row>
        <row r="4844">
          <cell r="A4844">
            <v>4845</v>
          </cell>
          <cell r="B4844" t="str">
            <v>MEZC.L/PLATOS SOBR/P IRIS</v>
          </cell>
          <cell r="C4844" t="str">
            <v>UN</v>
          </cell>
          <cell r="D4844">
            <v>38913</v>
          </cell>
        </row>
        <row r="4845">
          <cell r="A4845">
            <v>4846</v>
          </cell>
          <cell r="B4845" t="str">
            <v>KWIKSET GRECIAN DE ENTRAD</v>
          </cell>
          <cell r="C4845" t="str">
            <v>UN</v>
          </cell>
          <cell r="D4845">
            <v>36192</v>
          </cell>
        </row>
        <row r="4846">
          <cell r="A4846">
            <v>4847</v>
          </cell>
          <cell r="B4846" t="str">
            <v>MEZC.L/PL.ALETA PICO ALC.</v>
          </cell>
          <cell r="C4846" t="str">
            <v>UN</v>
          </cell>
          <cell r="D4846">
            <v>35577</v>
          </cell>
        </row>
        <row r="4847">
          <cell r="A4847">
            <v>4848</v>
          </cell>
          <cell r="B4847" t="str">
            <v>LLAVE DE COCINA C/EXTENS.</v>
          </cell>
          <cell r="C4847" t="str">
            <v>UN</v>
          </cell>
          <cell r="D4847">
            <v>15376</v>
          </cell>
        </row>
        <row r="4848">
          <cell r="A4848">
            <v>4849</v>
          </cell>
          <cell r="B4848" t="str">
            <v>LLAVE DE COCINA PESADA</v>
          </cell>
          <cell r="C4848" t="str">
            <v>UN</v>
          </cell>
          <cell r="D4848">
            <v>12878</v>
          </cell>
        </row>
        <row r="4849">
          <cell r="A4849">
            <v>4850</v>
          </cell>
          <cell r="B4849" t="str">
            <v>ANTICORROSIVO ROJO     01</v>
          </cell>
          <cell r="C4849" t="str">
            <v>GL</v>
          </cell>
          <cell r="D4849">
            <v>15100</v>
          </cell>
        </row>
        <row r="4850">
          <cell r="A4850">
            <v>4851</v>
          </cell>
          <cell r="B4850" t="str">
            <v>LLAVE LAVADORA-CALENTADOR</v>
          </cell>
          <cell r="C4850" t="str">
            <v>UN</v>
          </cell>
          <cell r="D4850">
            <v>13418</v>
          </cell>
        </row>
        <row r="4851">
          <cell r="A4851">
            <v>4852</v>
          </cell>
          <cell r="B4851" t="str">
            <v>TVP CLASICO ASERRADO   01</v>
          </cell>
          <cell r="C4851" t="str">
            <v>M2</v>
          </cell>
          <cell r="D4851">
            <v>77720</v>
          </cell>
        </row>
        <row r="4852">
          <cell r="A4852">
            <v>4853</v>
          </cell>
          <cell r="B4852" t="str">
            <v>TVP CLASICO CUADREADO</v>
          </cell>
          <cell r="C4852" t="str">
            <v>M2</v>
          </cell>
          <cell r="D4852">
            <v>88276</v>
          </cell>
        </row>
        <row r="4853">
          <cell r="A4853">
            <v>4854</v>
          </cell>
          <cell r="B4853" t="str">
            <v>TVP CLASICO CUADREADO  01</v>
          </cell>
          <cell r="C4853" t="str">
            <v>M2</v>
          </cell>
          <cell r="D4853">
            <v>109156</v>
          </cell>
        </row>
        <row r="4854">
          <cell r="A4854">
            <v>4855</v>
          </cell>
          <cell r="B4854" t="str">
            <v>VERDE SALTAN 153x305x10</v>
          </cell>
          <cell r="C4854" t="str">
            <v>M2</v>
          </cell>
          <cell r="D4854">
            <v>127600</v>
          </cell>
        </row>
        <row r="4855">
          <cell r="A4855">
            <v>4856</v>
          </cell>
          <cell r="B4855" t="str">
            <v>VERDE SALTAN 305x305x10</v>
          </cell>
          <cell r="C4855" t="str">
            <v>M2</v>
          </cell>
          <cell r="D4855">
            <v>127600</v>
          </cell>
        </row>
        <row r="4856">
          <cell r="A4856">
            <v>4857</v>
          </cell>
          <cell r="B4856" t="str">
            <v>138978NION MECANICA    2"</v>
          </cell>
          <cell r="C4856" t="str">
            <v>UN</v>
          </cell>
          <cell r="D4856">
            <v>126344</v>
          </cell>
        </row>
        <row r="4857">
          <cell r="A4857">
            <v>4858</v>
          </cell>
          <cell r="B4857" t="str">
            <v>EXT.ESCUDO LLAVE T.  1/2"</v>
          </cell>
          <cell r="C4857" t="str">
            <v>UN</v>
          </cell>
          <cell r="D4857">
            <v>2480</v>
          </cell>
        </row>
        <row r="4858">
          <cell r="A4858">
            <v>4859</v>
          </cell>
          <cell r="B4858" t="str">
            <v>VERDE SALTAN ZOCALO</v>
          </cell>
          <cell r="C4858" t="str">
            <v>M2</v>
          </cell>
          <cell r="D4858">
            <v>9280</v>
          </cell>
        </row>
        <row r="4859">
          <cell r="A4859">
            <v>4860</v>
          </cell>
          <cell r="B4859" t="str">
            <v>LLAVE TERMINAL MANG. 1/2"</v>
          </cell>
          <cell r="C4859" t="str">
            <v>UN</v>
          </cell>
          <cell r="D4859">
            <v>6206</v>
          </cell>
        </row>
        <row r="4860">
          <cell r="A4860">
            <v>4861</v>
          </cell>
          <cell r="B4860" t="str">
            <v>BOQUILLAS JUEGO 1 1/2"</v>
          </cell>
          <cell r="C4860" t="str">
            <v>UN</v>
          </cell>
          <cell r="D4860">
            <v>703</v>
          </cell>
        </row>
        <row r="4861">
          <cell r="A4861">
            <v>4862</v>
          </cell>
          <cell r="B4861" t="str">
            <v>LLAVE CAMPANA ECONOM.1.2"</v>
          </cell>
          <cell r="C4861" t="str">
            <v>UN</v>
          </cell>
          <cell r="D4861">
            <v>8755</v>
          </cell>
        </row>
        <row r="4862">
          <cell r="A4862">
            <v>4863</v>
          </cell>
          <cell r="B4862" t="str">
            <v>LLAVE CONTEN.MD.PASO 1/2"</v>
          </cell>
          <cell r="C4862" t="str">
            <v>UN</v>
          </cell>
          <cell r="D4862">
            <v>5337</v>
          </cell>
        </row>
        <row r="4863">
          <cell r="A4863">
            <v>4864</v>
          </cell>
          <cell r="B4863" t="str">
            <v>LLAVE TERM.CORR.LIV. 1/2"</v>
          </cell>
          <cell r="C4863" t="str">
            <v>UN</v>
          </cell>
          <cell r="D4863">
            <v>4421</v>
          </cell>
        </row>
        <row r="4864">
          <cell r="A4864">
            <v>4865</v>
          </cell>
          <cell r="B4864" t="str">
            <v>KWIKSET GRECIAN DE ENTR01</v>
          </cell>
          <cell r="C4864" t="str">
            <v>UN</v>
          </cell>
          <cell r="D4864">
            <v>26796</v>
          </cell>
        </row>
        <row r="4865">
          <cell r="A4865">
            <v>4866</v>
          </cell>
          <cell r="B4865" t="str">
            <v>LLAVE TERM.MANG.LIV. 1/2"</v>
          </cell>
          <cell r="C4865" t="str">
            <v>UN</v>
          </cell>
          <cell r="D4865">
            <v>4633</v>
          </cell>
        </row>
        <row r="4866">
          <cell r="A4866">
            <v>4867</v>
          </cell>
          <cell r="B4866" t="str">
            <v>TINA FRANCESA   1.8x1x.42</v>
          </cell>
          <cell r="C4866" t="str">
            <v>UN</v>
          </cell>
          <cell r="D4866">
            <v>351301</v>
          </cell>
        </row>
        <row r="4867">
          <cell r="A4867">
            <v>4868</v>
          </cell>
          <cell r="B4867" t="str">
            <v>VERDE SALTAN 153x305x11</v>
          </cell>
          <cell r="C4867" t="str">
            <v>M2</v>
          </cell>
          <cell r="D4867">
            <v>123192</v>
          </cell>
        </row>
        <row r="4868">
          <cell r="A4868">
            <v>4869</v>
          </cell>
          <cell r="B4868" t="str">
            <v>TINA ITALIANA  1.7x.7x.42</v>
          </cell>
          <cell r="C4868" t="str">
            <v>UN</v>
          </cell>
          <cell r="D4868">
            <v>225872</v>
          </cell>
        </row>
        <row r="4869">
          <cell r="A4869">
            <v>4870</v>
          </cell>
          <cell r="B4869" t="str">
            <v>TUBO PVC RIEGO         3"</v>
          </cell>
          <cell r="C4869" t="str">
            <v>ML</v>
          </cell>
          <cell r="D4869">
            <v>4125</v>
          </cell>
        </row>
        <row r="4870">
          <cell r="A4870">
            <v>4871</v>
          </cell>
          <cell r="B4870" t="str">
            <v>VERDE SALTAN 305x305X11</v>
          </cell>
          <cell r="C4870" t="str">
            <v>M2</v>
          </cell>
          <cell r="D4870">
            <v>123192</v>
          </cell>
        </row>
        <row r="4871">
          <cell r="A4871">
            <v>4872</v>
          </cell>
          <cell r="B4871" t="str">
            <v>VERDE SALTAN 153x305X20</v>
          </cell>
          <cell r="C4871" t="str">
            <v>M2</v>
          </cell>
          <cell r="D4871">
            <v>134328</v>
          </cell>
        </row>
        <row r="4872">
          <cell r="A4872">
            <v>4873</v>
          </cell>
          <cell r="B4872" t="str">
            <v>MEZC.L/PLATOS CONEX. 1/2"</v>
          </cell>
          <cell r="C4872" t="str">
            <v>UN</v>
          </cell>
          <cell r="D4872">
            <v>31525</v>
          </cell>
        </row>
        <row r="4873">
          <cell r="A4873">
            <v>4874</v>
          </cell>
          <cell r="B4873" t="str">
            <v>DUCHA PLASTICA</v>
          </cell>
          <cell r="C4873" t="str">
            <v>UN</v>
          </cell>
          <cell r="D4873">
            <v>2956</v>
          </cell>
        </row>
        <row r="4874">
          <cell r="A4874">
            <v>4875</v>
          </cell>
          <cell r="B4874" t="str">
            <v>DUCHA PLASTICA    CROMADA</v>
          </cell>
          <cell r="C4874" t="str">
            <v>UN</v>
          </cell>
          <cell r="D4874">
            <v>4329</v>
          </cell>
        </row>
        <row r="4875">
          <cell r="A4875">
            <v>4876</v>
          </cell>
          <cell r="B4875" t="str">
            <v>MEZCL.L/PLATOS PARED   8"</v>
          </cell>
          <cell r="C4875" t="str">
            <v>UN</v>
          </cell>
          <cell r="D4875">
            <v>164708</v>
          </cell>
        </row>
        <row r="4876">
          <cell r="A4876">
            <v>4877</v>
          </cell>
          <cell r="B4876" t="str">
            <v>MEZCL.L/PLATOS PARED   01</v>
          </cell>
          <cell r="C4876" t="str">
            <v>UN</v>
          </cell>
          <cell r="D4876">
            <v>171483</v>
          </cell>
        </row>
        <row r="4877">
          <cell r="A4877">
            <v>4878</v>
          </cell>
          <cell r="B4877" t="str">
            <v>LLAVE MOVIL PARED</v>
          </cell>
          <cell r="C4877" t="str">
            <v>UN</v>
          </cell>
          <cell r="D4877">
            <v>56817</v>
          </cell>
        </row>
        <row r="4878">
          <cell r="A4878">
            <v>4879</v>
          </cell>
          <cell r="B4878" t="str">
            <v>LLAVE MOVIL MESA</v>
          </cell>
          <cell r="C4878" t="str">
            <v>UN</v>
          </cell>
          <cell r="D4878">
            <v>85921</v>
          </cell>
        </row>
        <row r="4879">
          <cell r="A4879">
            <v>4880</v>
          </cell>
          <cell r="B4879" t="str">
            <v>INST.PISO VINILO C/PEGANT</v>
          </cell>
          <cell r="C4879" t="str">
            <v>M2</v>
          </cell>
          <cell r="D4879">
            <v>1200</v>
          </cell>
        </row>
        <row r="4880">
          <cell r="A4880">
            <v>4881</v>
          </cell>
          <cell r="B4880" t="str">
            <v>MEZCL.L/PLATOS MONOBL. 8"</v>
          </cell>
          <cell r="C4880" t="str">
            <v>UN</v>
          </cell>
          <cell r="D4880">
            <v>152540</v>
          </cell>
        </row>
        <row r="4881">
          <cell r="A4881">
            <v>4882</v>
          </cell>
          <cell r="B4881" t="str">
            <v>TINA NORUEGA DI.1.3 H=.42</v>
          </cell>
          <cell r="C4881" t="str">
            <v>UN</v>
          </cell>
          <cell r="D4881">
            <v>103644</v>
          </cell>
        </row>
        <row r="4882">
          <cell r="A4882">
            <v>4883</v>
          </cell>
          <cell r="B4882" t="str">
            <v>MEZCL.MESA TIPO C      6"</v>
          </cell>
          <cell r="C4882" t="str">
            <v>UN</v>
          </cell>
          <cell r="D4882">
            <v>122716</v>
          </cell>
        </row>
        <row r="4883">
          <cell r="A4883">
            <v>4884</v>
          </cell>
          <cell r="B4883" t="str">
            <v>MEZCL.MESA TIPO C      8"</v>
          </cell>
          <cell r="C4883" t="str">
            <v>UN</v>
          </cell>
          <cell r="D4883">
            <v>133968</v>
          </cell>
        </row>
        <row r="4884">
          <cell r="A4884">
            <v>4885</v>
          </cell>
          <cell r="B4884" t="str">
            <v>MEZCL.DUCHA 3 LLAVES</v>
          </cell>
          <cell r="C4884" t="str">
            <v>UN</v>
          </cell>
          <cell r="D4884">
            <v>223636</v>
          </cell>
        </row>
        <row r="4885">
          <cell r="A4885">
            <v>4886</v>
          </cell>
          <cell r="B4885" t="str">
            <v>C.RASO PLYCEM LISO</v>
          </cell>
          <cell r="C4885" t="str">
            <v>M2</v>
          </cell>
          <cell r="D4885">
            <v>14802</v>
          </cell>
        </row>
        <row r="4886">
          <cell r="A4886">
            <v>4887</v>
          </cell>
          <cell r="B4886" t="str">
            <v>TUBO PVC RIEGO         4"</v>
          </cell>
          <cell r="C4886" t="str">
            <v>ML</v>
          </cell>
          <cell r="D4886">
            <v>6832</v>
          </cell>
        </row>
        <row r="4887">
          <cell r="A4887">
            <v>4888</v>
          </cell>
          <cell r="B4887" t="str">
            <v>TUBO PVC RIEGO         6"</v>
          </cell>
          <cell r="C4887" t="str">
            <v>ML</v>
          </cell>
          <cell r="D4887">
            <v>13121</v>
          </cell>
        </row>
        <row r="4888">
          <cell r="A4888">
            <v>4889</v>
          </cell>
          <cell r="B4888" t="str">
            <v>TINA OVAL    1.52x1.06x.4</v>
          </cell>
          <cell r="C4888" t="str">
            <v>UN</v>
          </cell>
          <cell r="D4888">
            <v>273811</v>
          </cell>
        </row>
        <row r="4889">
          <cell r="A4889">
            <v>4890</v>
          </cell>
          <cell r="B4889" t="str">
            <v>VERDE SALTAN 153X305x2001</v>
          </cell>
          <cell r="C4889" t="str">
            <v>M2</v>
          </cell>
          <cell r="D4889">
            <v>143724</v>
          </cell>
        </row>
        <row r="4890">
          <cell r="A4890">
            <v>4891</v>
          </cell>
          <cell r="B4890" t="str">
            <v>MEZCL.DUCHA 2 LLAVES   8"</v>
          </cell>
          <cell r="C4890" t="str">
            <v>UN</v>
          </cell>
          <cell r="D4890">
            <v>158908</v>
          </cell>
        </row>
        <row r="4891">
          <cell r="A4891">
            <v>4892</v>
          </cell>
          <cell r="B4891" t="str">
            <v>MEZCL.LAVAMANOS 3H     8"</v>
          </cell>
          <cell r="C4891" t="str">
            <v>UN</v>
          </cell>
          <cell r="D4891">
            <v>171193</v>
          </cell>
        </row>
        <row r="4892">
          <cell r="A4892">
            <v>4893</v>
          </cell>
          <cell r="B4892" t="str">
            <v>MEZCL.L/MANOS MONOBL.  4"</v>
          </cell>
          <cell r="C4892" t="str">
            <v>UN</v>
          </cell>
          <cell r="D4892">
            <v>130106</v>
          </cell>
        </row>
        <row r="4893">
          <cell r="A4893">
            <v>4894</v>
          </cell>
          <cell r="B4893" t="str">
            <v>TUBO PVC RIEGO         8"</v>
          </cell>
          <cell r="C4893" t="str">
            <v>ML</v>
          </cell>
          <cell r="D4893">
            <v>23011</v>
          </cell>
        </row>
        <row r="4894">
          <cell r="A4894">
            <v>4895</v>
          </cell>
          <cell r="B4894" t="str">
            <v>TUBO PVC RIEGO        10"</v>
          </cell>
          <cell r="C4894" t="str">
            <v>ML</v>
          </cell>
          <cell r="D4894">
            <v>35575</v>
          </cell>
        </row>
        <row r="4895">
          <cell r="A4895">
            <v>4896</v>
          </cell>
          <cell r="B4895" t="str">
            <v>MEZCL.L/PLATOS COLOR   8"</v>
          </cell>
          <cell r="C4895" t="str">
            <v>UN</v>
          </cell>
          <cell r="D4895">
            <v>25694</v>
          </cell>
        </row>
        <row r="4896">
          <cell r="A4896">
            <v>4897</v>
          </cell>
          <cell r="B4896" t="str">
            <v>MEZCL.L/PLATOS CROMO   8"</v>
          </cell>
          <cell r="C4896" t="str">
            <v>UN</v>
          </cell>
          <cell r="D4896">
            <v>25833</v>
          </cell>
        </row>
        <row r="4897">
          <cell r="A4897">
            <v>4898</v>
          </cell>
          <cell r="B4897" t="str">
            <v>MEZCL.DUCHA COLOR SU   8"</v>
          </cell>
          <cell r="C4897" t="str">
            <v>UN</v>
          </cell>
          <cell r="D4897">
            <v>30264</v>
          </cell>
        </row>
        <row r="4898">
          <cell r="A4898">
            <v>4899</v>
          </cell>
          <cell r="B4898" t="str">
            <v>MEZCL.DUCHA CROMO CU   8"</v>
          </cell>
          <cell r="C4898" t="str">
            <v>UN</v>
          </cell>
          <cell r="D4898">
            <v>35020</v>
          </cell>
        </row>
        <row r="4899">
          <cell r="A4899">
            <v>4900</v>
          </cell>
          <cell r="B4899" t="str">
            <v>REGISTRO DUCHA COLOR</v>
          </cell>
          <cell r="C4899" t="str">
            <v>UN</v>
          </cell>
          <cell r="D4899">
            <v>10602</v>
          </cell>
        </row>
        <row r="4900">
          <cell r="A4900">
            <v>4901</v>
          </cell>
          <cell r="B4900" t="str">
            <v>VERDE SALTAN 305X305x20</v>
          </cell>
          <cell r="C4900" t="str">
            <v>M2</v>
          </cell>
          <cell r="D4900">
            <v>140592</v>
          </cell>
        </row>
        <row r="4901">
          <cell r="A4901">
            <v>4902</v>
          </cell>
          <cell r="B4901" t="str">
            <v>DUCTO TELEFONICO PVC 1/2"</v>
          </cell>
          <cell r="C4901" t="str">
            <v>ML</v>
          </cell>
          <cell r="D4901">
            <v>573</v>
          </cell>
        </row>
        <row r="4902">
          <cell r="A4902">
            <v>4903</v>
          </cell>
          <cell r="B4902" t="str">
            <v>VERDE SALTAN 305x305x2001</v>
          </cell>
          <cell r="C4902" t="str">
            <v>M2</v>
          </cell>
          <cell r="D4902">
            <v>151612</v>
          </cell>
        </row>
        <row r="4903">
          <cell r="A4903">
            <v>4904</v>
          </cell>
          <cell r="B4903" t="str">
            <v>VERDE SALTAN 305x610x20</v>
          </cell>
          <cell r="C4903" t="str">
            <v>M2</v>
          </cell>
          <cell r="D4903">
            <v>148364</v>
          </cell>
        </row>
        <row r="4904">
          <cell r="A4904">
            <v>4905</v>
          </cell>
          <cell r="B4904" t="str">
            <v>REGISTRO DUCHA CROMO</v>
          </cell>
          <cell r="C4904" t="str">
            <v>UN</v>
          </cell>
          <cell r="D4904">
            <v>11472</v>
          </cell>
        </row>
        <row r="4905">
          <cell r="A4905">
            <v>4906</v>
          </cell>
          <cell r="B4905" t="str">
            <v>ENCHAPE LISBOA</v>
          </cell>
          <cell r="C4905" t="str">
            <v>M2</v>
          </cell>
          <cell r="D4905">
            <v>26898</v>
          </cell>
        </row>
        <row r="4906">
          <cell r="A4906">
            <v>4907</v>
          </cell>
          <cell r="B4906" t="str">
            <v>ENCHAPE DECORADOS LOGOS B</v>
          </cell>
          <cell r="C4906" t="str">
            <v>M2</v>
          </cell>
          <cell r="D4906">
            <v>25600</v>
          </cell>
        </row>
        <row r="4907">
          <cell r="A4907">
            <v>4908</v>
          </cell>
          <cell r="B4907" t="str">
            <v>ENCHAPE DECORADOS LISBOA</v>
          </cell>
          <cell r="C4907" t="str">
            <v>M2</v>
          </cell>
          <cell r="D4907">
            <v>15367</v>
          </cell>
        </row>
        <row r="4908">
          <cell r="A4908">
            <v>4909</v>
          </cell>
          <cell r="B4908" t="str">
            <v>DUCHA PERSONAL URANO</v>
          </cell>
          <cell r="C4908" t="str">
            <v>UN</v>
          </cell>
          <cell r="D4908">
            <v>25903</v>
          </cell>
        </row>
        <row r="4909">
          <cell r="A4909">
            <v>4910</v>
          </cell>
          <cell r="B4909" t="str">
            <v>DUCHA PERSONAL DOBLE FUN.</v>
          </cell>
          <cell r="C4909" t="str">
            <v>UN</v>
          </cell>
          <cell r="D4909">
            <v>42398</v>
          </cell>
        </row>
        <row r="4910">
          <cell r="A4910">
            <v>4911</v>
          </cell>
          <cell r="B4910" t="str">
            <v>LLAVE L/MANOS URANO CL.</v>
          </cell>
          <cell r="C4910" t="str">
            <v>UN</v>
          </cell>
          <cell r="D4910">
            <v>6368</v>
          </cell>
        </row>
        <row r="4911">
          <cell r="A4911">
            <v>4912</v>
          </cell>
          <cell r="B4911" t="str">
            <v>LLAVE L/MANOS URANO CROMO</v>
          </cell>
          <cell r="C4911" t="str">
            <v>UN</v>
          </cell>
          <cell r="D4911">
            <v>12969</v>
          </cell>
        </row>
        <row r="4912">
          <cell r="A4912">
            <v>4913</v>
          </cell>
          <cell r="B4912" t="str">
            <v>MEZCL.L/MANOS URANO CL 4"</v>
          </cell>
          <cell r="C4912" t="str">
            <v>UN</v>
          </cell>
          <cell r="D4912">
            <v>21460</v>
          </cell>
        </row>
        <row r="4913">
          <cell r="A4913">
            <v>4914</v>
          </cell>
          <cell r="B4913" t="str">
            <v>MEZCL.L/MANOS URANO CR 4"</v>
          </cell>
          <cell r="C4913" t="str">
            <v>UN</v>
          </cell>
          <cell r="D4913">
            <v>25508</v>
          </cell>
        </row>
        <row r="4914">
          <cell r="A4914">
            <v>4915</v>
          </cell>
          <cell r="B4914" t="str">
            <v>MEZCL.L/MANOS URANO PL 8"</v>
          </cell>
          <cell r="C4914" t="str">
            <v>UN</v>
          </cell>
          <cell r="D4914">
            <v>33814</v>
          </cell>
        </row>
        <row r="4915">
          <cell r="A4915">
            <v>4916</v>
          </cell>
          <cell r="B4915" t="str">
            <v>MEZCL.L/MANOS URANO CR 8"</v>
          </cell>
          <cell r="C4915" t="str">
            <v>UN</v>
          </cell>
          <cell r="D4915">
            <v>41342</v>
          </cell>
        </row>
        <row r="4916">
          <cell r="A4916">
            <v>4917</v>
          </cell>
          <cell r="B4916" t="str">
            <v>VERDE SALTAN 305x610x2001</v>
          </cell>
          <cell r="C4916" t="str">
            <v>M2</v>
          </cell>
          <cell r="D4916">
            <v>159384</v>
          </cell>
        </row>
        <row r="4917">
          <cell r="A4917">
            <v>4918</v>
          </cell>
          <cell r="B4917" t="str">
            <v>ENCHAPE DECORADO ORIENT B</v>
          </cell>
          <cell r="C4917" t="str">
            <v>M2</v>
          </cell>
          <cell r="D4917">
            <v>20468</v>
          </cell>
        </row>
        <row r="4918">
          <cell r="A4918">
            <v>4919</v>
          </cell>
          <cell r="B4918" t="str">
            <v>LLAVE EXTENS. TERMINAL</v>
          </cell>
          <cell r="C4918" t="str">
            <v>UN</v>
          </cell>
          <cell r="D4918">
            <v>13340</v>
          </cell>
        </row>
        <row r="4919">
          <cell r="A4919">
            <v>4920</v>
          </cell>
          <cell r="B4919" t="str">
            <v>LLAVE MANGUERA</v>
          </cell>
          <cell r="C4919" t="str">
            <v>UN</v>
          </cell>
          <cell r="D4919">
            <v>9918</v>
          </cell>
        </row>
        <row r="4920">
          <cell r="A4920">
            <v>4921</v>
          </cell>
          <cell r="B4920" t="str">
            <v>LLAVE TERMINAL     SATIN.</v>
          </cell>
          <cell r="C4920" t="str">
            <v>UN</v>
          </cell>
          <cell r="D4920">
            <v>9164</v>
          </cell>
        </row>
        <row r="4921">
          <cell r="A4921">
            <v>4922</v>
          </cell>
          <cell r="B4921" t="str">
            <v>CONECTOR ALUM. 1/2"</v>
          </cell>
          <cell r="C4921" t="str">
            <v>UN</v>
          </cell>
          <cell r="D4921">
            <v>1392</v>
          </cell>
        </row>
        <row r="4922">
          <cell r="A4922">
            <v>4923</v>
          </cell>
          <cell r="B4922" t="str">
            <v>CONECTOR COBRE LAVAMANOS</v>
          </cell>
          <cell r="C4922" t="str">
            <v>UN</v>
          </cell>
          <cell r="D4922">
            <v>3677</v>
          </cell>
        </row>
        <row r="4923">
          <cell r="A4923">
            <v>4924</v>
          </cell>
          <cell r="B4923" t="str">
            <v>PISO ATLAS   G</v>
          </cell>
          <cell r="C4923" t="str">
            <v>M2</v>
          </cell>
          <cell r="D4923">
            <v>37326</v>
          </cell>
        </row>
        <row r="4924">
          <cell r="A4924">
            <v>4925</v>
          </cell>
          <cell r="B4924" t="str">
            <v>VERDE SALTAN ASERRADO</v>
          </cell>
          <cell r="C4924" t="str">
            <v>M2</v>
          </cell>
          <cell r="D4924">
            <v>111128</v>
          </cell>
        </row>
        <row r="4925">
          <cell r="A4925">
            <v>4926</v>
          </cell>
          <cell r="B4925" t="str">
            <v>VERDE SALTAN ASERRADO  01</v>
          </cell>
          <cell r="C4925" t="str">
            <v>M2</v>
          </cell>
          <cell r="D4925">
            <v>123656</v>
          </cell>
        </row>
        <row r="4926">
          <cell r="A4926">
            <v>4927</v>
          </cell>
          <cell r="B4926" t="str">
            <v>VERDE SALTAN CUADREADO</v>
          </cell>
          <cell r="C4926" t="str">
            <v>M2</v>
          </cell>
          <cell r="D4926">
            <v>169012</v>
          </cell>
        </row>
        <row r="4927">
          <cell r="A4927">
            <v>4928</v>
          </cell>
          <cell r="B4927" t="str">
            <v>VERDE SALTAN CUADREADO 01</v>
          </cell>
          <cell r="C4927" t="str">
            <v>M2</v>
          </cell>
          <cell r="D4927">
            <v>181308</v>
          </cell>
        </row>
        <row r="4928">
          <cell r="A4928">
            <v>4929</v>
          </cell>
          <cell r="B4928" t="str">
            <v>VERDE ESMERALD 153X305x20</v>
          </cell>
          <cell r="C4928" t="str">
            <v>M2</v>
          </cell>
          <cell r="D4928">
            <v>122496</v>
          </cell>
        </row>
        <row r="4929">
          <cell r="A4929">
            <v>4930</v>
          </cell>
          <cell r="B4929" t="str">
            <v>DUCTO TELEFONICO PVC   1"</v>
          </cell>
          <cell r="C4929" t="str">
            <v>ML</v>
          </cell>
          <cell r="D4929">
            <v>983</v>
          </cell>
        </row>
        <row r="4930">
          <cell r="A4930">
            <v>4931</v>
          </cell>
          <cell r="B4930" t="str">
            <v>DUCTO TELEFONICO PVC 11/4</v>
          </cell>
          <cell r="C4930" t="str">
            <v>ML</v>
          </cell>
          <cell r="D4930">
            <v>1521</v>
          </cell>
        </row>
        <row r="4931">
          <cell r="A4931">
            <v>4932</v>
          </cell>
          <cell r="B4931" t="str">
            <v>VERDE ESMERALD 305x305X20</v>
          </cell>
          <cell r="C4931" t="str">
            <v>M2</v>
          </cell>
          <cell r="D4931">
            <v>129224</v>
          </cell>
        </row>
        <row r="4932">
          <cell r="A4932">
            <v>4933</v>
          </cell>
          <cell r="B4932" t="str">
            <v>PEGANTE ASFALTICO PISOPAK</v>
          </cell>
          <cell r="C4932" t="str">
            <v>GL</v>
          </cell>
          <cell r="D4932">
            <v>8000</v>
          </cell>
        </row>
        <row r="4933">
          <cell r="A4933">
            <v>4934</v>
          </cell>
          <cell r="B4933" t="str">
            <v>CONECTOR COBRE SANITARIO</v>
          </cell>
          <cell r="C4933" t="str">
            <v>UN</v>
          </cell>
          <cell r="D4933">
            <v>4014</v>
          </cell>
        </row>
        <row r="4934">
          <cell r="A4934">
            <v>4935</v>
          </cell>
          <cell r="B4934" t="str">
            <v>VALVULA SALIDA SANITARIO</v>
          </cell>
          <cell r="C4934" t="str">
            <v>UN</v>
          </cell>
          <cell r="D4934">
            <v>6612</v>
          </cell>
        </row>
        <row r="4935">
          <cell r="A4935">
            <v>4936</v>
          </cell>
          <cell r="B4935" t="str">
            <v>VALVULA ENTRADA SANITARIO</v>
          </cell>
          <cell r="C4935" t="str">
            <v>UN</v>
          </cell>
          <cell r="D4935">
            <v>6612</v>
          </cell>
        </row>
        <row r="4936">
          <cell r="A4936">
            <v>4937</v>
          </cell>
          <cell r="B4936" t="str">
            <v>DUCHA TELEFONO C/SOPORTE</v>
          </cell>
          <cell r="C4936" t="str">
            <v>UN</v>
          </cell>
          <cell r="D4936">
            <v>19534</v>
          </cell>
        </row>
        <row r="4937">
          <cell r="A4937">
            <v>4938</v>
          </cell>
          <cell r="B4937" t="str">
            <v>DUCHA TELEFONO C/S  COLOR</v>
          </cell>
          <cell r="C4937" t="str">
            <v>UN</v>
          </cell>
          <cell r="D4937">
            <v>15544</v>
          </cell>
        </row>
        <row r="4938">
          <cell r="A4938">
            <v>4939</v>
          </cell>
          <cell r="B4938" t="str">
            <v>VERDE ESMERALD 305x610x20</v>
          </cell>
          <cell r="C4938" t="str">
            <v>M2</v>
          </cell>
          <cell r="D4938">
            <v>135836</v>
          </cell>
        </row>
        <row r="4939">
          <cell r="A4939">
            <v>4940</v>
          </cell>
          <cell r="B4939" t="str">
            <v>REJILLA SOSCO        3x2"</v>
          </cell>
          <cell r="C4939" t="str">
            <v>UN</v>
          </cell>
          <cell r="D4939">
            <v>2065</v>
          </cell>
        </row>
        <row r="4940">
          <cell r="A4940">
            <v>4941</v>
          </cell>
          <cell r="B4940" t="str">
            <v>REJILLA SOSCO    3 1/4x2"</v>
          </cell>
          <cell r="C4940" t="str">
            <v>UN</v>
          </cell>
          <cell r="D4940">
            <v>1450</v>
          </cell>
        </row>
        <row r="4941">
          <cell r="A4941">
            <v>4942</v>
          </cell>
          <cell r="B4941" t="str">
            <v>REJILLA A/CUCARACHA  3x2"</v>
          </cell>
          <cell r="C4941" t="str">
            <v>UN</v>
          </cell>
          <cell r="D4941">
            <v>1612</v>
          </cell>
        </row>
        <row r="4942">
          <cell r="A4942">
            <v>4943</v>
          </cell>
          <cell r="B4942" t="str">
            <v>REJILLA A/CUCARACHA  3x01</v>
          </cell>
          <cell r="C4942" t="str">
            <v>UN</v>
          </cell>
          <cell r="D4942">
            <v>2227</v>
          </cell>
        </row>
        <row r="4943">
          <cell r="A4943">
            <v>4944</v>
          </cell>
          <cell r="B4943" t="str">
            <v>REJILLA SOSCO        5x4"</v>
          </cell>
          <cell r="C4943" t="str">
            <v>UN</v>
          </cell>
          <cell r="D4943">
            <v>4907</v>
          </cell>
        </row>
        <row r="4944">
          <cell r="A4944">
            <v>4945</v>
          </cell>
          <cell r="B4944" t="str">
            <v>REJILLA SOSCO    3 1/4x01</v>
          </cell>
          <cell r="C4944" t="str">
            <v>UN</v>
          </cell>
          <cell r="D4944">
            <v>1340</v>
          </cell>
        </row>
        <row r="4945">
          <cell r="A4945">
            <v>4946</v>
          </cell>
          <cell r="B4945" t="str">
            <v>REJILLA PLANA          3"</v>
          </cell>
          <cell r="C4945" t="str">
            <v>UN</v>
          </cell>
          <cell r="D4945">
            <v>708</v>
          </cell>
        </row>
        <row r="4946">
          <cell r="A4946">
            <v>4947</v>
          </cell>
          <cell r="B4946" t="str">
            <v>REJILLA PLANA GALAXIA  3"</v>
          </cell>
          <cell r="C4946" t="str">
            <v>UN</v>
          </cell>
          <cell r="D4946">
            <v>882</v>
          </cell>
        </row>
        <row r="4947">
          <cell r="A4947">
            <v>4948</v>
          </cell>
          <cell r="B4947" t="str">
            <v>REJILLA LAVADERO 2.5x2.2"</v>
          </cell>
          <cell r="C4947" t="str">
            <v>UN</v>
          </cell>
          <cell r="D4947">
            <v>963</v>
          </cell>
        </row>
        <row r="4948">
          <cell r="A4948">
            <v>4949</v>
          </cell>
          <cell r="B4948" t="str">
            <v>REJILLA LAVADERO   2 1/2"</v>
          </cell>
          <cell r="C4948" t="str">
            <v>UN</v>
          </cell>
          <cell r="D4948">
            <v>522</v>
          </cell>
        </row>
        <row r="4949">
          <cell r="A4949">
            <v>4950</v>
          </cell>
          <cell r="B4949" t="str">
            <v>REJILLA VENTILACION 15x15</v>
          </cell>
          <cell r="C4949" t="str">
            <v>UN</v>
          </cell>
          <cell r="D4949">
            <v>2610</v>
          </cell>
        </row>
        <row r="4950">
          <cell r="A4950">
            <v>4951</v>
          </cell>
          <cell r="B4950" t="str">
            <v>REJILLA VENTILACION 20x20</v>
          </cell>
          <cell r="C4950" t="str">
            <v>UN</v>
          </cell>
          <cell r="D4950">
            <v>3805</v>
          </cell>
        </row>
        <row r="4951">
          <cell r="A4951">
            <v>4952</v>
          </cell>
          <cell r="B4951" t="str">
            <v>MALLA E.SOLDADA H-044</v>
          </cell>
          <cell r="C4951" t="str">
            <v>UN</v>
          </cell>
          <cell r="D4951">
            <v>8064</v>
          </cell>
        </row>
        <row r="4952">
          <cell r="A4952">
            <v>4953</v>
          </cell>
          <cell r="B4952" t="str">
            <v>MALLA E.SOLDADA H-050</v>
          </cell>
          <cell r="C4952" t="str">
            <v>UN</v>
          </cell>
          <cell r="D4952">
            <v>8201</v>
          </cell>
        </row>
        <row r="4953">
          <cell r="A4953">
            <v>4954</v>
          </cell>
          <cell r="B4953" t="str">
            <v>MALLA E.SOLDADA H-071</v>
          </cell>
          <cell r="C4953" t="str">
            <v>UN</v>
          </cell>
          <cell r="D4953">
            <v>10183</v>
          </cell>
        </row>
        <row r="4954">
          <cell r="A4954">
            <v>4955</v>
          </cell>
          <cell r="B4954" t="str">
            <v>MALLA E.SOLDADA H-084</v>
          </cell>
          <cell r="C4954" t="str">
            <v>UN</v>
          </cell>
          <cell r="D4954">
            <v>12207</v>
          </cell>
        </row>
        <row r="4955">
          <cell r="A4955">
            <v>4956</v>
          </cell>
          <cell r="B4955" t="str">
            <v>MALLA E.SOLDADA H-106</v>
          </cell>
          <cell r="C4955" t="str">
            <v>UN</v>
          </cell>
          <cell r="D4955">
            <v>13976</v>
          </cell>
        </row>
        <row r="4956">
          <cell r="A4956">
            <v>4957</v>
          </cell>
          <cell r="B4956" t="str">
            <v>MALLA E.SOLDADA H-106R</v>
          </cell>
          <cell r="C4956" t="str">
            <v>UN</v>
          </cell>
          <cell r="D4956">
            <v>12006</v>
          </cell>
        </row>
        <row r="4957">
          <cell r="A4957">
            <v>4958</v>
          </cell>
          <cell r="B4957" t="str">
            <v>MALLA E.SOLDADA H-131</v>
          </cell>
          <cell r="C4957" t="str">
            <v>UN</v>
          </cell>
          <cell r="D4957">
            <v>15740</v>
          </cell>
        </row>
        <row r="4958">
          <cell r="A4958">
            <v>4959</v>
          </cell>
          <cell r="B4958" t="str">
            <v>MALLA E.SOLDADA H-158</v>
          </cell>
          <cell r="C4958" t="str">
            <v>UN</v>
          </cell>
          <cell r="D4958">
            <v>19418</v>
          </cell>
        </row>
        <row r="4959">
          <cell r="A4959">
            <v>4960</v>
          </cell>
          <cell r="B4959" t="str">
            <v>MALLA E.SOLDADA H-196</v>
          </cell>
          <cell r="C4959" t="str">
            <v>UN</v>
          </cell>
          <cell r="D4959">
            <v>20832</v>
          </cell>
        </row>
        <row r="4960">
          <cell r="A4960">
            <v>4961</v>
          </cell>
          <cell r="B4960" t="str">
            <v>MALLA E.SOLDADA H-221</v>
          </cell>
          <cell r="C4960" t="str">
            <v>UN</v>
          </cell>
          <cell r="D4960">
            <v>22028</v>
          </cell>
        </row>
        <row r="4961">
          <cell r="A4961">
            <v>4962</v>
          </cell>
          <cell r="B4961" t="str">
            <v>MALLA E.SOLDADA H-257</v>
          </cell>
          <cell r="C4961" t="str">
            <v>UN</v>
          </cell>
          <cell r="D4961">
            <v>26634</v>
          </cell>
        </row>
        <row r="4962">
          <cell r="A4962">
            <v>4963</v>
          </cell>
          <cell r="B4962" t="str">
            <v>MALLA E.SOLDADA H-283</v>
          </cell>
          <cell r="C4962" t="str">
            <v>UN</v>
          </cell>
          <cell r="D4962">
            <v>30465</v>
          </cell>
        </row>
        <row r="4963">
          <cell r="A4963">
            <v>4964</v>
          </cell>
          <cell r="B4963" t="str">
            <v>MALLA E.SOLDADA H-335</v>
          </cell>
          <cell r="C4963" t="str">
            <v>UN</v>
          </cell>
          <cell r="D4963">
            <v>33223</v>
          </cell>
        </row>
        <row r="4964">
          <cell r="A4964">
            <v>4965</v>
          </cell>
          <cell r="B4964" t="str">
            <v>MALLA E.SOLDADA H-335R</v>
          </cell>
          <cell r="C4964" t="str">
            <v>UN</v>
          </cell>
          <cell r="D4964">
            <v>39545</v>
          </cell>
        </row>
        <row r="4965">
          <cell r="A4965">
            <v>4966</v>
          </cell>
          <cell r="B4965" t="str">
            <v>MALLA E.SOLDADA H-378</v>
          </cell>
          <cell r="C4965" t="str">
            <v>UN</v>
          </cell>
          <cell r="D4965">
            <v>36143</v>
          </cell>
        </row>
        <row r="4966">
          <cell r="A4966">
            <v>4967</v>
          </cell>
          <cell r="B4966" t="str">
            <v>MALLA E.SOLDADA H-442</v>
          </cell>
          <cell r="C4966" t="str">
            <v>UN</v>
          </cell>
          <cell r="D4966">
            <v>39677</v>
          </cell>
        </row>
        <row r="4967">
          <cell r="A4967">
            <v>4968</v>
          </cell>
          <cell r="B4967" t="str">
            <v>MALLA E.SOLDADA H-442R</v>
          </cell>
          <cell r="C4967" t="str">
            <v>UN</v>
          </cell>
          <cell r="D4967">
            <v>44660</v>
          </cell>
        </row>
        <row r="4968">
          <cell r="A4968">
            <v>4969</v>
          </cell>
          <cell r="B4968" t="str">
            <v>MALLA E.SOLDADA H-503</v>
          </cell>
          <cell r="C4968" t="str">
            <v>UN</v>
          </cell>
          <cell r="D4968">
            <v>54552</v>
          </cell>
        </row>
        <row r="4969">
          <cell r="A4969">
            <v>4970</v>
          </cell>
          <cell r="B4969" t="str">
            <v>MALLA E.SOLDADA H-513</v>
          </cell>
          <cell r="C4969" t="str">
            <v>UN</v>
          </cell>
          <cell r="D4969">
            <v>48034</v>
          </cell>
        </row>
        <row r="4970">
          <cell r="A4970">
            <v>4971</v>
          </cell>
          <cell r="B4970" t="str">
            <v>MALLA E.SOLDADA H-567</v>
          </cell>
          <cell r="C4970" t="str">
            <v>UN</v>
          </cell>
          <cell r="D4970">
            <v>59969</v>
          </cell>
        </row>
        <row r="4971">
          <cell r="A4971">
            <v>4972</v>
          </cell>
          <cell r="B4971" t="str">
            <v>MALLA E.SOLDADA H-589</v>
          </cell>
          <cell r="C4971" t="str">
            <v>UN</v>
          </cell>
          <cell r="D4971">
            <v>53882</v>
          </cell>
        </row>
        <row r="4972">
          <cell r="A4972">
            <v>4973</v>
          </cell>
          <cell r="B4972" t="str">
            <v>MALLA E.SOLDADA M-024</v>
          </cell>
          <cell r="C4972" t="str">
            <v>UN</v>
          </cell>
          <cell r="D4972">
            <v>4664</v>
          </cell>
        </row>
        <row r="4973">
          <cell r="A4973">
            <v>4974</v>
          </cell>
          <cell r="B4973" t="str">
            <v>MALLA E.SOLDADA M-064</v>
          </cell>
          <cell r="C4973" t="str">
            <v>UN</v>
          </cell>
          <cell r="D4973">
            <v>11086</v>
          </cell>
        </row>
        <row r="4974">
          <cell r="A4974">
            <v>4975</v>
          </cell>
          <cell r="B4974" t="str">
            <v>MALLA E.SOLDADA M-084</v>
          </cell>
          <cell r="C4974" t="str">
            <v>UN</v>
          </cell>
          <cell r="D4974">
            <v>15226</v>
          </cell>
        </row>
        <row r="4975">
          <cell r="A4975">
            <v>4976</v>
          </cell>
          <cell r="B4975" t="str">
            <v>MALLA E.SOLDADA M-106</v>
          </cell>
          <cell r="C4975" t="str">
            <v>UN</v>
          </cell>
          <cell r="D4975">
            <v>18520</v>
          </cell>
        </row>
        <row r="4976">
          <cell r="A4976">
            <v>4977</v>
          </cell>
          <cell r="B4976" t="str">
            <v>MALLA E.SOLDADA M-131</v>
          </cell>
          <cell r="C4976" t="str">
            <v>UN</v>
          </cell>
          <cell r="D4976">
            <v>23041</v>
          </cell>
        </row>
        <row r="4977">
          <cell r="A4977">
            <v>4978</v>
          </cell>
          <cell r="B4977" t="str">
            <v>MALLA E.SOLDADA M-159</v>
          </cell>
          <cell r="C4977" t="str">
            <v>UN</v>
          </cell>
          <cell r="D4977">
            <v>28785</v>
          </cell>
        </row>
        <row r="4978">
          <cell r="A4978">
            <v>4979</v>
          </cell>
          <cell r="B4978" t="str">
            <v>MALLA E.SOLDADA M-188</v>
          </cell>
          <cell r="C4978" t="str">
            <v>UN</v>
          </cell>
          <cell r="D4978">
            <v>30865</v>
          </cell>
        </row>
        <row r="4979">
          <cell r="A4979">
            <v>4980</v>
          </cell>
          <cell r="B4979" t="str">
            <v>MALLA E.SOLDADA M-221</v>
          </cell>
          <cell r="C4979" t="str">
            <v>UN</v>
          </cell>
          <cell r="D4979">
            <v>35464</v>
          </cell>
        </row>
        <row r="4980">
          <cell r="A4980">
            <v>4981</v>
          </cell>
          <cell r="B4980" t="str">
            <v>MALLA E.SOLDADA M-262</v>
          </cell>
          <cell r="C4980" t="str">
            <v>UN</v>
          </cell>
          <cell r="D4980">
            <v>41869</v>
          </cell>
        </row>
        <row r="4981">
          <cell r="A4981">
            <v>4982</v>
          </cell>
          <cell r="B4981" t="str">
            <v>MALLA E.SOLDADA M-295</v>
          </cell>
          <cell r="C4981" t="str">
            <v>UN</v>
          </cell>
          <cell r="D4981">
            <v>48105</v>
          </cell>
        </row>
        <row r="4982">
          <cell r="A4982">
            <v>4983</v>
          </cell>
          <cell r="B4982" t="str">
            <v>MALLA E.SOLDADA M-335</v>
          </cell>
          <cell r="C4982" t="str">
            <v>UN</v>
          </cell>
          <cell r="D4982">
            <v>54214</v>
          </cell>
        </row>
        <row r="4983">
          <cell r="A4983">
            <v>4984</v>
          </cell>
          <cell r="B4983" t="str">
            <v>MALLA E.SOLDADA M-378</v>
          </cell>
          <cell r="C4983" t="str">
            <v>UN</v>
          </cell>
          <cell r="D4983">
            <v>62843</v>
          </cell>
        </row>
        <row r="4984">
          <cell r="A4984">
            <v>4985</v>
          </cell>
          <cell r="B4984" t="str">
            <v>MALLA E.SOLDADA M-442</v>
          </cell>
          <cell r="C4984" t="str">
            <v>UN</v>
          </cell>
          <cell r="D4984">
            <v>72164</v>
          </cell>
        </row>
        <row r="4985">
          <cell r="A4985">
            <v>4986</v>
          </cell>
          <cell r="B4985" t="str">
            <v>MALLA E.SOLDADA M-567</v>
          </cell>
          <cell r="C4985" t="str">
            <v>UN</v>
          </cell>
          <cell r="D4985">
            <v>94261</v>
          </cell>
        </row>
        <row r="4986">
          <cell r="A4986">
            <v>4987</v>
          </cell>
          <cell r="B4986" t="str">
            <v>MALLA E.SOLDADA L-084</v>
          </cell>
          <cell r="C4986" t="str">
            <v>UN</v>
          </cell>
          <cell r="D4986">
            <v>11671</v>
          </cell>
        </row>
        <row r="4987">
          <cell r="A4987">
            <v>4988</v>
          </cell>
          <cell r="B4987" t="str">
            <v>MALLA E.SOLDADA L-098</v>
          </cell>
          <cell r="C4987" t="str">
            <v>UN</v>
          </cell>
          <cell r="D4987">
            <v>17785</v>
          </cell>
        </row>
        <row r="4988">
          <cell r="A4988">
            <v>4989</v>
          </cell>
          <cell r="B4988" t="str">
            <v>MALLA E.SOLDADA L-131</v>
          </cell>
          <cell r="C4988" t="str">
            <v>UN</v>
          </cell>
          <cell r="D4988">
            <v>15740</v>
          </cell>
        </row>
        <row r="4989">
          <cell r="A4989">
            <v>4990</v>
          </cell>
          <cell r="B4989" t="str">
            <v>MALLA E.SOLDADA E-047</v>
          </cell>
          <cell r="C4989" t="str">
            <v>UN</v>
          </cell>
          <cell r="D4989">
            <v>8700</v>
          </cell>
        </row>
        <row r="4990">
          <cell r="A4990">
            <v>4991</v>
          </cell>
          <cell r="B4990" t="str">
            <v>MALLA E.SOLDADA E-050</v>
          </cell>
          <cell r="C4990" t="str">
            <v>UN</v>
          </cell>
          <cell r="D4990">
            <v>8985</v>
          </cell>
        </row>
        <row r="4991">
          <cell r="A4991">
            <v>4992</v>
          </cell>
          <cell r="B4991" t="str">
            <v>G/ESCOBA PISOPAK</v>
          </cell>
          <cell r="C4991" t="str">
            <v>ML</v>
          </cell>
          <cell r="D4991">
            <v>600</v>
          </cell>
        </row>
        <row r="4992">
          <cell r="A4992">
            <v>4993</v>
          </cell>
          <cell r="B4992" t="str">
            <v>PISOPAK RESIDENCIAL 1.6mm</v>
          </cell>
          <cell r="C4992" t="str">
            <v>M2</v>
          </cell>
          <cell r="D4992">
            <v>5600</v>
          </cell>
        </row>
        <row r="4993">
          <cell r="A4993">
            <v>4994</v>
          </cell>
          <cell r="B4993" t="str">
            <v>PISOPAK RESIDENCIAL 1.601</v>
          </cell>
          <cell r="C4993" t="str">
            <v>M2</v>
          </cell>
          <cell r="D4993">
            <v>5600</v>
          </cell>
        </row>
        <row r="4994">
          <cell r="A4994">
            <v>4995</v>
          </cell>
          <cell r="B4994" t="str">
            <v>PISOPAK RESIDENCIAL 1.602</v>
          </cell>
          <cell r="C4994" t="str">
            <v>M2</v>
          </cell>
          <cell r="D4994">
            <v>5600</v>
          </cell>
        </row>
        <row r="4995">
          <cell r="A4995">
            <v>4996</v>
          </cell>
          <cell r="B4995" t="str">
            <v>PISOPAK RESIDENCIAL 1.603</v>
          </cell>
          <cell r="C4995" t="str">
            <v>M2</v>
          </cell>
          <cell r="D4995">
            <v>5600</v>
          </cell>
        </row>
        <row r="4996">
          <cell r="A4996">
            <v>4997</v>
          </cell>
          <cell r="B4996" t="str">
            <v>PISOPAK ALTO TRAFICO 2 mm</v>
          </cell>
          <cell r="C4996" t="str">
            <v>M2</v>
          </cell>
          <cell r="D4996">
            <v>9400</v>
          </cell>
        </row>
        <row r="4997">
          <cell r="A4997">
            <v>4998</v>
          </cell>
          <cell r="B4997" t="str">
            <v>PISOPAK COMERCIAL    2 mm</v>
          </cell>
          <cell r="C4997" t="str">
            <v>M2</v>
          </cell>
          <cell r="D4997">
            <v>8500</v>
          </cell>
        </row>
        <row r="4998">
          <cell r="A4998">
            <v>4999</v>
          </cell>
          <cell r="B4998" t="str">
            <v>PISOPAK TRAF.PESADO  3 mm</v>
          </cell>
          <cell r="C4998" t="str">
            <v>M2</v>
          </cell>
          <cell r="D4998">
            <v>9400</v>
          </cell>
        </row>
        <row r="4999">
          <cell r="A4999">
            <v>5000</v>
          </cell>
          <cell r="B4999" t="str">
            <v>INST.G/ESCOBA CON PEGANTE</v>
          </cell>
          <cell r="C4999" t="str">
            <v>ML</v>
          </cell>
          <cell r="D4999">
            <v>500</v>
          </cell>
        </row>
        <row r="5000">
          <cell r="A5000">
            <v>5001</v>
          </cell>
          <cell r="B5000" t="str">
            <v>VERDE ESMERALDA ASERRADO</v>
          </cell>
          <cell r="C5000" t="str">
            <v>M2</v>
          </cell>
          <cell r="D5000">
            <v>105560</v>
          </cell>
        </row>
        <row r="5001">
          <cell r="A5001">
            <v>5002</v>
          </cell>
          <cell r="B5001" t="str">
            <v>VERDE ESMERALDA CUADREADO</v>
          </cell>
          <cell r="C5001" t="str">
            <v>M2</v>
          </cell>
          <cell r="D5001">
            <v>154512</v>
          </cell>
        </row>
        <row r="5002">
          <cell r="A5002">
            <v>5003</v>
          </cell>
          <cell r="B5002" t="str">
            <v>MARFIL BAYAMO 153x305X11</v>
          </cell>
          <cell r="C5002" t="str">
            <v>M2</v>
          </cell>
          <cell r="D5002">
            <v>54868</v>
          </cell>
        </row>
        <row r="5003">
          <cell r="A5003">
            <v>5004</v>
          </cell>
          <cell r="B5003" t="str">
            <v>MARFIL BAYAMO 305x305x11</v>
          </cell>
          <cell r="C5003" t="str">
            <v>M2</v>
          </cell>
          <cell r="D5003">
            <v>54868</v>
          </cell>
        </row>
        <row r="5004">
          <cell r="A5004">
            <v>5005</v>
          </cell>
          <cell r="B5004" t="str">
            <v>MARFIL BAYAMO 153x305x20</v>
          </cell>
          <cell r="C5004" t="str">
            <v>M2</v>
          </cell>
          <cell r="D5004">
            <v>81024</v>
          </cell>
        </row>
        <row r="5005">
          <cell r="A5005">
            <v>5006</v>
          </cell>
          <cell r="B5005" t="str">
            <v>MARFIL BAYAMO 153x305x201</v>
          </cell>
          <cell r="C5005" t="str">
            <v>M2</v>
          </cell>
          <cell r="D5005">
            <v>91988</v>
          </cell>
        </row>
        <row r="5006">
          <cell r="A5006">
            <v>5007</v>
          </cell>
          <cell r="B5006" t="str">
            <v>MARFIL BAYAMO 305x305X20</v>
          </cell>
          <cell r="C5006" t="str">
            <v>M2</v>
          </cell>
          <cell r="D5006">
            <v>86420</v>
          </cell>
        </row>
        <row r="5007">
          <cell r="A5007">
            <v>5008</v>
          </cell>
          <cell r="B5007" t="str">
            <v>VENTANA ALUMINIO  250x102</v>
          </cell>
          <cell r="C5007" t="str">
            <v>UN</v>
          </cell>
          <cell r="D5007">
            <v>163822</v>
          </cell>
        </row>
        <row r="5008">
          <cell r="A5008">
            <v>5009</v>
          </cell>
          <cell r="B5008" t="str">
            <v>VENTANA ALUMINIO  300x100</v>
          </cell>
          <cell r="C5008" t="str">
            <v>UN</v>
          </cell>
          <cell r="D5008">
            <v>150789</v>
          </cell>
        </row>
        <row r="5009">
          <cell r="A5009">
            <v>5010</v>
          </cell>
          <cell r="B5009" t="str">
            <v>VENTANA ALUMINIO  200x101</v>
          </cell>
          <cell r="C5009" t="str">
            <v>UN</v>
          </cell>
          <cell r="D5009">
            <v>115711</v>
          </cell>
        </row>
        <row r="5010">
          <cell r="A5010">
            <v>5011</v>
          </cell>
          <cell r="B5010" t="str">
            <v>VENTANA ALUMINIO  300x150</v>
          </cell>
          <cell r="C5010" t="str">
            <v>UN</v>
          </cell>
          <cell r="D5010">
            <v>186964</v>
          </cell>
        </row>
        <row r="5011">
          <cell r="A5011">
            <v>5012</v>
          </cell>
          <cell r="B5011" t="str">
            <v>VENTANA ALUMINIO  200x102</v>
          </cell>
          <cell r="C5011" t="str">
            <v>UN</v>
          </cell>
          <cell r="D5011">
            <v>143968</v>
          </cell>
        </row>
        <row r="5012">
          <cell r="A5012">
            <v>5013</v>
          </cell>
          <cell r="B5012" t="str">
            <v>VENTANA ALUMINIO  300x101</v>
          </cell>
          <cell r="C5012" t="str">
            <v>UN</v>
          </cell>
          <cell r="D5012">
            <v>195490</v>
          </cell>
        </row>
        <row r="5013">
          <cell r="A5013">
            <v>5014</v>
          </cell>
          <cell r="B5013" t="str">
            <v>MARFIL BAYAMO 305x305X201</v>
          </cell>
          <cell r="C5013" t="str">
            <v>M2</v>
          </cell>
          <cell r="D5013">
            <v>97556</v>
          </cell>
        </row>
        <row r="5014">
          <cell r="A5014">
            <v>5015</v>
          </cell>
          <cell r="B5014" t="str">
            <v>MARFIL BAYAMO 305x610x20</v>
          </cell>
          <cell r="C5014" t="str">
            <v>M2</v>
          </cell>
          <cell r="D5014">
            <v>90016</v>
          </cell>
        </row>
        <row r="5015">
          <cell r="A5015">
            <v>5016</v>
          </cell>
          <cell r="B5015" t="str">
            <v>MARFIL BAYAMO 305x610x201</v>
          </cell>
          <cell r="C5015" t="str">
            <v>M2</v>
          </cell>
          <cell r="D5015">
            <v>101500</v>
          </cell>
        </row>
        <row r="5016">
          <cell r="A5016">
            <v>5017</v>
          </cell>
          <cell r="B5016" t="str">
            <v>MARFIL BAYAMO ASERRADO</v>
          </cell>
          <cell r="C5016" t="str">
            <v>M2</v>
          </cell>
          <cell r="D5016">
            <v>79460</v>
          </cell>
        </row>
        <row r="5017">
          <cell r="A5017">
            <v>5018</v>
          </cell>
          <cell r="B5017" t="str">
            <v>MARFIL BAYAMO ASERRADO 01</v>
          </cell>
          <cell r="C5017" t="str">
            <v>M2</v>
          </cell>
          <cell r="D5017">
            <v>80620</v>
          </cell>
        </row>
        <row r="5018">
          <cell r="A5018">
            <v>5019</v>
          </cell>
          <cell r="B5018" t="str">
            <v>MARFIL BAYAMO CUADREADO</v>
          </cell>
          <cell r="C5018" t="str">
            <v>M2</v>
          </cell>
          <cell r="D5018">
            <v>101384</v>
          </cell>
        </row>
        <row r="5019">
          <cell r="A5019">
            <v>5020</v>
          </cell>
          <cell r="B5019" t="str">
            <v>MARFIL BAYAMO CUADREADO01</v>
          </cell>
          <cell r="C5019" t="str">
            <v>M2</v>
          </cell>
          <cell r="D5019">
            <v>102196</v>
          </cell>
        </row>
        <row r="5020">
          <cell r="A5020">
            <v>5021</v>
          </cell>
          <cell r="B5020" t="str">
            <v>MULATA CAMPIÑA 135x305x10</v>
          </cell>
          <cell r="C5020" t="str">
            <v>M2</v>
          </cell>
          <cell r="D5020">
            <v>69948</v>
          </cell>
        </row>
        <row r="5021">
          <cell r="A5021">
            <v>5022</v>
          </cell>
          <cell r="B5021" t="str">
            <v>MULATA CAMPIÑA 305x305X10</v>
          </cell>
          <cell r="C5021" t="str">
            <v>M2</v>
          </cell>
          <cell r="D5021">
            <v>69948</v>
          </cell>
        </row>
        <row r="5022">
          <cell r="A5022">
            <v>5023</v>
          </cell>
          <cell r="B5022" t="str">
            <v>MULATA CAMPIÑA ZOCALO</v>
          </cell>
          <cell r="C5022" t="str">
            <v>ML</v>
          </cell>
          <cell r="D5022">
            <v>5684</v>
          </cell>
        </row>
        <row r="5023">
          <cell r="A5023">
            <v>5024</v>
          </cell>
          <cell r="B5023" t="str">
            <v>MULATA CAMPIÑA SPACATTO</v>
          </cell>
          <cell r="C5023" t="str">
            <v>M2</v>
          </cell>
          <cell r="D5023">
            <v>47328</v>
          </cell>
        </row>
        <row r="5024">
          <cell r="A5024">
            <v>5025</v>
          </cell>
          <cell r="B5024" t="str">
            <v>MULATA CAMPIÑA 153x305x11</v>
          </cell>
          <cell r="C5024" t="str">
            <v>M2</v>
          </cell>
          <cell r="D5024">
            <v>57304</v>
          </cell>
        </row>
        <row r="5025">
          <cell r="A5025">
            <v>5026</v>
          </cell>
          <cell r="B5025" t="str">
            <v>MULATA CAMPIÑA 305X305X11</v>
          </cell>
          <cell r="C5025" t="str">
            <v>M2</v>
          </cell>
          <cell r="D5025">
            <v>43848</v>
          </cell>
        </row>
        <row r="5026">
          <cell r="A5026">
            <v>5027</v>
          </cell>
          <cell r="B5026" t="str">
            <v>MULATA CAMPIÑA 153x305x20</v>
          </cell>
          <cell r="C5026" t="str">
            <v>M2</v>
          </cell>
          <cell r="D5026">
            <v>71804</v>
          </cell>
        </row>
        <row r="5027">
          <cell r="A5027">
            <v>5028</v>
          </cell>
          <cell r="B5027" t="str">
            <v>MULATA CAMPIÑA 153x305x01</v>
          </cell>
          <cell r="C5027" t="str">
            <v>M2</v>
          </cell>
          <cell r="D5027">
            <v>79410</v>
          </cell>
        </row>
        <row r="5028">
          <cell r="A5028">
            <v>5029</v>
          </cell>
          <cell r="B5028" t="str">
            <v>MULATA CAMPIÑA 305x305x20</v>
          </cell>
          <cell r="C5028" t="str">
            <v>M2</v>
          </cell>
          <cell r="D5028">
            <v>74356</v>
          </cell>
        </row>
        <row r="5029">
          <cell r="A5029">
            <v>5030</v>
          </cell>
          <cell r="B5029" t="str">
            <v>MULATA CAMPIÑA 305x305x01</v>
          </cell>
          <cell r="C5029" t="str">
            <v>M2</v>
          </cell>
          <cell r="D5029">
            <v>81780</v>
          </cell>
        </row>
        <row r="5030">
          <cell r="A5030">
            <v>5031</v>
          </cell>
          <cell r="B5030" t="str">
            <v>MULATA CAMPIÑA 305x610X20</v>
          </cell>
          <cell r="C5030" t="str">
            <v>M2</v>
          </cell>
          <cell r="D5030">
            <v>76792</v>
          </cell>
        </row>
        <row r="5031">
          <cell r="A5031">
            <v>5032</v>
          </cell>
          <cell r="B5031" t="str">
            <v>MULATA CAMPIÑA 305X610x01</v>
          </cell>
          <cell r="C5031" t="str">
            <v>M2</v>
          </cell>
          <cell r="D5031">
            <v>84332</v>
          </cell>
        </row>
        <row r="5032">
          <cell r="A5032">
            <v>5033</v>
          </cell>
          <cell r="B5032" t="str">
            <v>MULATA CAMPIÑA ASERRADO</v>
          </cell>
          <cell r="C5032" t="str">
            <v>M2</v>
          </cell>
          <cell r="D5032">
            <v>68904</v>
          </cell>
        </row>
        <row r="5033">
          <cell r="A5033">
            <v>5034</v>
          </cell>
          <cell r="B5033" t="str">
            <v>MULATA CAMPIÑA ASERRADO01</v>
          </cell>
          <cell r="C5033" t="str">
            <v>M2</v>
          </cell>
          <cell r="D5033">
            <v>76096</v>
          </cell>
        </row>
        <row r="5034">
          <cell r="A5034">
            <v>5035</v>
          </cell>
          <cell r="B5034" t="str">
            <v>MULATA CAMPIÑA CUADREADO</v>
          </cell>
          <cell r="C5034" t="str">
            <v>M2</v>
          </cell>
          <cell r="D5034">
            <v>95468</v>
          </cell>
        </row>
        <row r="5035">
          <cell r="A5035">
            <v>5036</v>
          </cell>
          <cell r="B5035" t="str">
            <v>MULATA CAMPIÑA CUADREAD01</v>
          </cell>
          <cell r="C5035" t="str">
            <v>M2</v>
          </cell>
          <cell r="D5035">
            <v>103820</v>
          </cell>
        </row>
        <row r="5036">
          <cell r="A5036">
            <v>5037</v>
          </cell>
          <cell r="B5036" t="str">
            <v>ACERO FIG.37000 PSI  1/4"</v>
          </cell>
          <cell r="C5036" t="str">
            <v>KG</v>
          </cell>
          <cell r="D5036">
            <v>875</v>
          </cell>
        </row>
        <row r="5037">
          <cell r="A5037">
            <v>5038</v>
          </cell>
          <cell r="B5037" t="str">
            <v>ACERO FIG.37000 PSI  3/8"</v>
          </cell>
          <cell r="C5037" t="str">
            <v>KG</v>
          </cell>
          <cell r="D5037">
            <v>912</v>
          </cell>
        </row>
        <row r="5038">
          <cell r="A5038">
            <v>5039</v>
          </cell>
          <cell r="B5038" t="str">
            <v>DUCTO TELEFONICO PVC 11/2</v>
          </cell>
          <cell r="C5038" t="str">
            <v>ML</v>
          </cell>
          <cell r="D5038">
            <v>1939</v>
          </cell>
        </row>
        <row r="5039">
          <cell r="A5039">
            <v>5040</v>
          </cell>
          <cell r="B5039" t="str">
            <v>ACERO FIG.60000 PSI  1/2"</v>
          </cell>
          <cell r="C5039" t="str">
            <v>KG</v>
          </cell>
          <cell r="D5039">
            <v>566</v>
          </cell>
        </row>
        <row r="5040">
          <cell r="A5040">
            <v>5041</v>
          </cell>
          <cell r="B5040" t="str">
            <v>ACERO FIG.60000 PSI  5/8"</v>
          </cell>
          <cell r="C5040" t="str">
            <v>KG</v>
          </cell>
          <cell r="D5040">
            <v>566</v>
          </cell>
        </row>
        <row r="5041">
          <cell r="A5041">
            <v>5042</v>
          </cell>
          <cell r="B5041" t="str">
            <v>ACERO FIG.60000 PSI  3/4"</v>
          </cell>
          <cell r="C5041" t="str">
            <v>KG</v>
          </cell>
          <cell r="D5041">
            <v>566</v>
          </cell>
        </row>
        <row r="5042">
          <cell r="A5042">
            <v>5043</v>
          </cell>
          <cell r="B5042" t="str">
            <v>ACERO FIG.60000 PSI  7/8"</v>
          </cell>
          <cell r="C5042" t="str">
            <v>KG</v>
          </cell>
          <cell r="D5042">
            <v>566</v>
          </cell>
        </row>
        <row r="5043">
          <cell r="A5043">
            <v>5044</v>
          </cell>
          <cell r="B5043" t="str">
            <v>ACERO FIG.60000 PSI    1"</v>
          </cell>
          <cell r="C5043" t="str">
            <v>KG</v>
          </cell>
          <cell r="D5043">
            <v>566</v>
          </cell>
        </row>
        <row r="5044">
          <cell r="A5044">
            <v>5045</v>
          </cell>
          <cell r="B5044" t="str">
            <v>DUCTO TELEFONICO PVC   2"</v>
          </cell>
          <cell r="C5044" t="str">
            <v>ML</v>
          </cell>
          <cell r="D5044">
            <v>2973</v>
          </cell>
        </row>
        <row r="5045">
          <cell r="A5045">
            <v>5046</v>
          </cell>
          <cell r="B5045" t="str">
            <v>GRAFIL             5.5.mm</v>
          </cell>
          <cell r="C5045" t="str">
            <v>KG</v>
          </cell>
          <cell r="D5045">
            <v>615</v>
          </cell>
        </row>
        <row r="5046">
          <cell r="A5046">
            <v>5047</v>
          </cell>
          <cell r="B5046" t="str">
            <v>GRAFIL             6.0.mm</v>
          </cell>
          <cell r="C5046" t="str">
            <v>KG</v>
          </cell>
          <cell r="D5046">
            <v>615</v>
          </cell>
        </row>
        <row r="5047">
          <cell r="A5047">
            <v>5048</v>
          </cell>
          <cell r="B5047" t="str">
            <v>GRAFIL             6.5.mm</v>
          </cell>
          <cell r="C5047" t="str">
            <v>KG</v>
          </cell>
          <cell r="D5047">
            <v>615</v>
          </cell>
        </row>
        <row r="5048">
          <cell r="A5048">
            <v>5049</v>
          </cell>
          <cell r="B5048" t="str">
            <v>GRAFIL             7.0.mm</v>
          </cell>
          <cell r="C5048" t="str">
            <v>KG</v>
          </cell>
          <cell r="D5048">
            <v>615</v>
          </cell>
        </row>
        <row r="5049">
          <cell r="A5049">
            <v>5050</v>
          </cell>
          <cell r="B5049" t="str">
            <v>GRAFIL             7.5.mm</v>
          </cell>
          <cell r="C5049" t="str">
            <v>KG</v>
          </cell>
          <cell r="D5049">
            <v>615</v>
          </cell>
        </row>
        <row r="5050">
          <cell r="A5050">
            <v>5051</v>
          </cell>
          <cell r="B5050" t="str">
            <v>GRAFIL             8.0.mm</v>
          </cell>
          <cell r="C5050" t="str">
            <v>KG</v>
          </cell>
          <cell r="D5050">
            <v>615</v>
          </cell>
        </row>
        <row r="5051">
          <cell r="A5051">
            <v>5052</v>
          </cell>
          <cell r="B5051" t="str">
            <v>GRAFIL             8.5.mm</v>
          </cell>
          <cell r="C5051" t="str">
            <v>KG</v>
          </cell>
          <cell r="D5051">
            <v>615</v>
          </cell>
        </row>
        <row r="5052">
          <cell r="A5052">
            <v>5053</v>
          </cell>
          <cell r="B5052" t="str">
            <v>GRAFIL             9.0.mm</v>
          </cell>
          <cell r="C5052" t="str">
            <v>KG</v>
          </cell>
          <cell r="D5052">
            <v>615</v>
          </cell>
        </row>
        <row r="5053">
          <cell r="A5053">
            <v>5054</v>
          </cell>
          <cell r="B5053" t="str">
            <v>PISO CARRARA B</v>
          </cell>
          <cell r="C5053" t="str">
            <v>M2</v>
          </cell>
          <cell r="D5053">
            <v>37326</v>
          </cell>
        </row>
        <row r="5054">
          <cell r="A5054">
            <v>5055</v>
          </cell>
          <cell r="B5054" t="str">
            <v>ROSA AURORA 153x305x20</v>
          </cell>
          <cell r="C5054" t="str">
            <v>M2</v>
          </cell>
          <cell r="D5054">
            <v>84912</v>
          </cell>
        </row>
        <row r="5055">
          <cell r="A5055">
            <v>5056</v>
          </cell>
          <cell r="B5055" t="str">
            <v>ROSA AURORA 153x305x29</v>
          </cell>
          <cell r="C5055" t="str">
            <v>M2</v>
          </cell>
          <cell r="D5055">
            <v>96280</v>
          </cell>
        </row>
        <row r="5056">
          <cell r="A5056">
            <v>5057</v>
          </cell>
          <cell r="B5056" t="str">
            <v>ROSA AURORA 305x305x20</v>
          </cell>
          <cell r="C5056" t="str">
            <v>M2</v>
          </cell>
          <cell r="D5056">
            <v>90596</v>
          </cell>
        </row>
        <row r="5057">
          <cell r="A5057">
            <v>5058</v>
          </cell>
          <cell r="B5057" t="str">
            <v>ROSA AURORA 305x305x20 01</v>
          </cell>
          <cell r="C5057" t="str">
            <v>M2</v>
          </cell>
          <cell r="D5057">
            <v>102196</v>
          </cell>
        </row>
        <row r="5058">
          <cell r="A5058">
            <v>5059</v>
          </cell>
          <cell r="B5058" t="str">
            <v>ROSA AURORA 305x610x20</v>
          </cell>
          <cell r="C5058" t="str">
            <v>M2</v>
          </cell>
          <cell r="D5058">
            <v>94308</v>
          </cell>
        </row>
        <row r="5059">
          <cell r="A5059">
            <v>5060</v>
          </cell>
          <cell r="B5059" t="str">
            <v>HIERRO CHIPA         1/4"</v>
          </cell>
          <cell r="C5059" t="str">
            <v>KG</v>
          </cell>
          <cell r="D5059">
            <v>600</v>
          </cell>
        </row>
        <row r="5060">
          <cell r="A5060">
            <v>5061</v>
          </cell>
          <cell r="B5060" t="str">
            <v>ROSA AURORA 305x610x20 01</v>
          </cell>
          <cell r="C5060" t="str">
            <v>M2</v>
          </cell>
          <cell r="D5060">
            <v>106256</v>
          </cell>
        </row>
        <row r="5061">
          <cell r="A5061">
            <v>5062</v>
          </cell>
          <cell r="B5061" t="str">
            <v>ROSA AURORA ASERRADO</v>
          </cell>
          <cell r="C5061" t="str">
            <v>M2</v>
          </cell>
          <cell r="D5061">
            <v>70876</v>
          </cell>
        </row>
        <row r="5062">
          <cell r="A5062">
            <v>5063</v>
          </cell>
          <cell r="B5062" t="str">
            <v>ROSA AURORA ASERRADO   01</v>
          </cell>
          <cell r="C5062" t="str">
            <v>M2</v>
          </cell>
          <cell r="D5062">
            <v>81896</v>
          </cell>
        </row>
        <row r="5063">
          <cell r="A5063">
            <v>5064</v>
          </cell>
          <cell r="B5063" t="str">
            <v>ROSA AURORA CUADREADO</v>
          </cell>
          <cell r="C5063" t="str">
            <v>M2</v>
          </cell>
          <cell r="D5063">
            <v>106024</v>
          </cell>
        </row>
        <row r="5064">
          <cell r="A5064">
            <v>5065</v>
          </cell>
          <cell r="B5064" t="str">
            <v>ROSA AURORA CUADREADO  01</v>
          </cell>
          <cell r="C5064" t="str">
            <v>M2</v>
          </cell>
          <cell r="D5064">
            <v>115420</v>
          </cell>
        </row>
        <row r="5065">
          <cell r="A5065">
            <v>5066</v>
          </cell>
          <cell r="B5065" t="str">
            <v>ROSA DEL RIO 153X305X20</v>
          </cell>
          <cell r="C5065" t="str">
            <v>M2</v>
          </cell>
          <cell r="D5065">
            <v>104052</v>
          </cell>
        </row>
        <row r="5066">
          <cell r="A5066">
            <v>5067</v>
          </cell>
          <cell r="B5066" t="str">
            <v>ROSA DEL RIO 305x305x20</v>
          </cell>
          <cell r="C5066" t="str">
            <v>M2</v>
          </cell>
          <cell r="D5066">
            <v>109504</v>
          </cell>
        </row>
        <row r="5067">
          <cell r="A5067">
            <v>5068</v>
          </cell>
          <cell r="B5067" t="str">
            <v>ROSA DEL RIO 305x610X20</v>
          </cell>
          <cell r="C5067" t="str">
            <v>M2</v>
          </cell>
          <cell r="D5067">
            <v>113912</v>
          </cell>
        </row>
        <row r="5068">
          <cell r="A5068">
            <v>5069</v>
          </cell>
          <cell r="B5068" t="str">
            <v>DUCTO TELEFONICO PVC   3"</v>
          </cell>
          <cell r="C5068" t="str">
            <v>ML</v>
          </cell>
          <cell r="D5068">
            <v>5827</v>
          </cell>
        </row>
        <row r="5069">
          <cell r="A5069">
            <v>5070</v>
          </cell>
          <cell r="B5069" t="str">
            <v>TUBO VENTILACION   1 1/2"</v>
          </cell>
          <cell r="C5069" t="str">
            <v>ML</v>
          </cell>
          <cell r="D5069">
            <v>1631</v>
          </cell>
        </row>
        <row r="5070">
          <cell r="A5070">
            <v>5071</v>
          </cell>
          <cell r="B5070" t="str">
            <v>TUBO VENTILACION       01</v>
          </cell>
          <cell r="C5070" t="str">
            <v>ML</v>
          </cell>
          <cell r="D5070">
            <v>2354</v>
          </cell>
        </row>
        <row r="5071">
          <cell r="A5071">
            <v>5072</v>
          </cell>
          <cell r="B5071" t="str">
            <v>TUBO VENTILACION       3"</v>
          </cell>
          <cell r="C5071" t="str">
            <v>ML</v>
          </cell>
          <cell r="D5071">
            <v>3173</v>
          </cell>
        </row>
        <row r="5072">
          <cell r="A5072">
            <v>5073</v>
          </cell>
          <cell r="B5072" t="str">
            <v>SOLDADURA SOLVENTE   1/4"</v>
          </cell>
          <cell r="C5072" t="str">
            <v>KG</v>
          </cell>
          <cell r="D5072">
            <v>46686</v>
          </cell>
        </row>
        <row r="5073">
          <cell r="A5073">
            <v>5074</v>
          </cell>
          <cell r="B5073" t="str">
            <v>LIMPIADOR PVC        1/4"</v>
          </cell>
          <cell r="C5073" t="str">
            <v>KG</v>
          </cell>
          <cell r="D5073">
            <v>22664</v>
          </cell>
        </row>
        <row r="5074">
          <cell r="A5074">
            <v>5075</v>
          </cell>
          <cell r="B5074" t="str">
            <v>CODO PRESION PVC 90º 1/2"</v>
          </cell>
          <cell r="C5074" t="str">
            <v>UN</v>
          </cell>
          <cell r="D5074">
            <v>196</v>
          </cell>
        </row>
        <row r="5075">
          <cell r="A5075">
            <v>5076</v>
          </cell>
          <cell r="B5075" t="str">
            <v>SEMICODO SANIT CxC     2"</v>
          </cell>
          <cell r="C5075" t="str">
            <v>UN</v>
          </cell>
          <cell r="D5075">
            <v>779</v>
          </cell>
        </row>
        <row r="5076">
          <cell r="A5076">
            <v>5077</v>
          </cell>
          <cell r="B5076" t="str">
            <v>ROSA DEL RIO ASERRADO</v>
          </cell>
          <cell r="C5076" t="str">
            <v>M2</v>
          </cell>
          <cell r="D5076">
            <v>90248</v>
          </cell>
        </row>
        <row r="5077">
          <cell r="A5077">
            <v>5078</v>
          </cell>
          <cell r="B5077" t="str">
            <v>PILOTES HINCADOS 30x30</v>
          </cell>
          <cell r="C5077" t="str">
            <v>ML</v>
          </cell>
          <cell r="D5077">
            <v>55000</v>
          </cell>
        </row>
        <row r="5078">
          <cell r="A5078">
            <v>5079</v>
          </cell>
          <cell r="B5078" t="str">
            <v>ROSA DEL RIO CUADREADO</v>
          </cell>
          <cell r="C5078" t="str">
            <v>M2</v>
          </cell>
          <cell r="D5078">
            <v>127484</v>
          </cell>
        </row>
        <row r="5079">
          <cell r="A5079">
            <v>5080</v>
          </cell>
          <cell r="B5079" t="str">
            <v>CREMO 305x305x10</v>
          </cell>
          <cell r="C5079" t="str">
            <v>M2</v>
          </cell>
          <cell r="D5079">
            <v>47792</v>
          </cell>
        </row>
        <row r="5080">
          <cell r="A5080">
            <v>5081</v>
          </cell>
          <cell r="B5080" t="str">
            <v>BLANCO CARRARA 135x305x10</v>
          </cell>
          <cell r="C5080" t="str">
            <v>M2</v>
          </cell>
          <cell r="D5080">
            <v>68556</v>
          </cell>
        </row>
        <row r="5081">
          <cell r="A5081">
            <v>5082</v>
          </cell>
          <cell r="B5081" t="str">
            <v>LAMINA COLD ROLLED Cal.18</v>
          </cell>
          <cell r="C5081" t="str">
            <v>UN</v>
          </cell>
          <cell r="D5081">
            <v>16400</v>
          </cell>
        </row>
        <row r="5082">
          <cell r="A5082">
            <v>5083</v>
          </cell>
          <cell r="B5082" t="str">
            <v>BROCHA DE CERDA        4"</v>
          </cell>
          <cell r="C5082" t="str">
            <v>UN</v>
          </cell>
          <cell r="D5082">
            <v>7540</v>
          </cell>
        </row>
        <row r="5083">
          <cell r="A5083">
            <v>5084</v>
          </cell>
          <cell r="B5083" t="str">
            <v>LAMINA COLD ROLLED Cal.16</v>
          </cell>
          <cell r="C5083" t="str">
            <v>UN</v>
          </cell>
          <cell r="D5083">
            <v>21000</v>
          </cell>
        </row>
        <row r="5084">
          <cell r="A5084">
            <v>5085</v>
          </cell>
          <cell r="B5084" t="str">
            <v>BLANCO CARRARA 305x305x10</v>
          </cell>
          <cell r="C5084" t="str">
            <v>M2</v>
          </cell>
          <cell r="D5084">
            <v>68556</v>
          </cell>
        </row>
        <row r="5085">
          <cell r="A5085">
            <v>5086</v>
          </cell>
          <cell r="B5085" t="str">
            <v>BLANCO CARRARA ZOCALO</v>
          </cell>
          <cell r="C5085" t="str">
            <v>ML</v>
          </cell>
          <cell r="D5085">
            <v>6032</v>
          </cell>
        </row>
        <row r="5086">
          <cell r="A5086">
            <v>5087</v>
          </cell>
          <cell r="B5086" t="str">
            <v>PREFAB -U- SIN CIELO RASO</v>
          </cell>
          <cell r="C5086" t="str">
            <v>M2</v>
          </cell>
          <cell r="D5086">
            <v>26000</v>
          </cell>
        </row>
        <row r="5087">
          <cell r="A5087">
            <v>5088</v>
          </cell>
          <cell r="B5087" t="str">
            <v>PLAQUETA C.RASO P/PREFABR</v>
          </cell>
          <cell r="C5087" t="str">
            <v>M2</v>
          </cell>
          <cell r="D5087">
            <v>8500</v>
          </cell>
        </row>
        <row r="5088">
          <cell r="A5088">
            <v>5089</v>
          </cell>
          <cell r="B5088" t="str">
            <v>BLANCO CARRARA 153x305x20</v>
          </cell>
          <cell r="C5088" t="str">
            <v>M2</v>
          </cell>
          <cell r="D5088">
            <v>118088</v>
          </cell>
        </row>
        <row r="5089">
          <cell r="A5089">
            <v>5090</v>
          </cell>
          <cell r="B5089" t="str">
            <v>BLANCO CARRARA 153x305x01</v>
          </cell>
          <cell r="C5089" t="str">
            <v>M2</v>
          </cell>
          <cell r="D5089">
            <v>129224</v>
          </cell>
        </row>
        <row r="5090">
          <cell r="A5090">
            <v>5091</v>
          </cell>
          <cell r="B5090" t="str">
            <v>ADOQUIN GRES    10x20x2.5</v>
          </cell>
          <cell r="C5090" t="str">
            <v>M2</v>
          </cell>
          <cell r="D5090">
            <v>9628</v>
          </cell>
        </row>
        <row r="5091">
          <cell r="A5091">
            <v>5092</v>
          </cell>
          <cell r="B5091" t="str">
            <v>TUBO DE CONCRETO       8"</v>
          </cell>
          <cell r="C5091" t="str">
            <v>ML</v>
          </cell>
          <cell r="D5091">
            <v>8101</v>
          </cell>
        </row>
        <row r="5092">
          <cell r="A5092">
            <v>5093</v>
          </cell>
          <cell r="B5092" t="str">
            <v>TUBO DE CONCRETO      10"</v>
          </cell>
          <cell r="C5092" t="str">
            <v>ML</v>
          </cell>
          <cell r="D5092">
            <v>10178</v>
          </cell>
        </row>
        <row r="5093">
          <cell r="A5093">
            <v>5094</v>
          </cell>
          <cell r="B5093" t="str">
            <v>TUBO DE CONCRETO      12"</v>
          </cell>
          <cell r="C5093" t="str">
            <v>ML</v>
          </cell>
          <cell r="D5093">
            <v>12666</v>
          </cell>
        </row>
        <row r="5094">
          <cell r="A5094">
            <v>5095</v>
          </cell>
          <cell r="B5094" t="str">
            <v>TUBO ALCANTARILLADO   36"</v>
          </cell>
          <cell r="C5094" t="str">
            <v>ML</v>
          </cell>
          <cell r="D5094">
            <v>282000</v>
          </cell>
        </row>
        <row r="5095">
          <cell r="A5095">
            <v>5096</v>
          </cell>
          <cell r="B5095" t="str">
            <v>TUBO ALCANTARILLADO   52"</v>
          </cell>
          <cell r="C5095" t="str">
            <v>ML</v>
          </cell>
          <cell r="D5095">
            <v>257566</v>
          </cell>
        </row>
        <row r="5096">
          <cell r="A5096">
            <v>5097</v>
          </cell>
          <cell r="B5096" t="str">
            <v>PISO SIDERAL B</v>
          </cell>
          <cell r="C5096" t="str">
            <v>M2</v>
          </cell>
          <cell r="D5096">
            <v>37326</v>
          </cell>
        </row>
        <row r="5097">
          <cell r="A5097">
            <v>5098</v>
          </cell>
          <cell r="B5097" t="str">
            <v>BLANCO CARRARA 305x305x20</v>
          </cell>
          <cell r="C5097" t="str">
            <v>M2</v>
          </cell>
          <cell r="D5097">
            <v>123076</v>
          </cell>
        </row>
        <row r="5098">
          <cell r="A5098">
            <v>5099</v>
          </cell>
          <cell r="B5098" t="str">
            <v>BLANCO CARRARA 305x305X01</v>
          </cell>
          <cell r="C5098" t="str">
            <v>M2</v>
          </cell>
          <cell r="D5098">
            <v>130964</v>
          </cell>
        </row>
        <row r="5099">
          <cell r="A5099">
            <v>5100</v>
          </cell>
          <cell r="B5099" t="str">
            <v>TUBO ALCANTARILLADO   201</v>
          </cell>
          <cell r="C5099" t="str">
            <v>ML</v>
          </cell>
          <cell r="D5099">
            <v>73776</v>
          </cell>
        </row>
        <row r="5100">
          <cell r="A5100">
            <v>5101</v>
          </cell>
          <cell r="B5100" t="str">
            <v>BLANCO CARRARA 305x610x20</v>
          </cell>
          <cell r="C5100" t="str">
            <v>M2</v>
          </cell>
          <cell r="D5100">
            <v>127716</v>
          </cell>
        </row>
        <row r="5101">
          <cell r="A5101">
            <v>5102</v>
          </cell>
          <cell r="B5101" t="str">
            <v>SEMICODO SANIT CxE     2"</v>
          </cell>
          <cell r="C5101" t="str">
            <v>UN</v>
          </cell>
          <cell r="D5101">
            <v>779</v>
          </cell>
        </row>
        <row r="5102">
          <cell r="A5102">
            <v>5103</v>
          </cell>
          <cell r="B5102" t="str">
            <v>TEE SANITARIO      1 1/2"</v>
          </cell>
          <cell r="C5102" t="str">
            <v>UN</v>
          </cell>
          <cell r="D5102">
            <v>1875</v>
          </cell>
        </row>
        <row r="5103">
          <cell r="A5103">
            <v>5104</v>
          </cell>
          <cell r="B5103" t="str">
            <v>TEE SANITARIO          2"</v>
          </cell>
          <cell r="C5103" t="str">
            <v>UN</v>
          </cell>
          <cell r="D5103">
            <v>5136</v>
          </cell>
        </row>
        <row r="5104">
          <cell r="A5104">
            <v>5105</v>
          </cell>
          <cell r="B5104" t="str">
            <v>TUBO ALCANTARILLADO   202</v>
          </cell>
          <cell r="C5104" t="str">
            <v>ML</v>
          </cell>
          <cell r="D5104">
            <v>80828</v>
          </cell>
        </row>
        <row r="5105">
          <cell r="A5105">
            <v>5106</v>
          </cell>
          <cell r="B5105" t="str">
            <v>TUBO ALCANTARILLADO   301</v>
          </cell>
          <cell r="C5105" t="str">
            <v>ML</v>
          </cell>
          <cell r="D5105">
            <v>116556</v>
          </cell>
        </row>
        <row r="5106">
          <cell r="A5106">
            <v>5107</v>
          </cell>
          <cell r="B5106" t="str">
            <v>TUBO ALCANTARILLADO   302</v>
          </cell>
          <cell r="C5106" t="str">
            <v>ML</v>
          </cell>
          <cell r="D5106">
            <v>129409</v>
          </cell>
        </row>
        <row r="5107">
          <cell r="A5107">
            <v>5108</v>
          </cell>
          <cell r="B5107" t="str">
            <v>BLANCO CARRARA 305x610x01</v>
          </cell>
          <cell r="C5107" t="str">
            <v>M2</v>
          </cell>
          <cell r="D5107">
            <v>138968</v>
          </cell>
        </row>
        <row r="5108">
          <cell r="A5108">
            <v>5109</v>
          </cell>
          <cell r="B5108" t="str">
            <v>LAMINA HOT ROLLED 4.5</v>
          </cell>
          <cell r="C5108" t="str">
            <v>UN</v>
          </cell>
          <cell r="D5108">
            <v>49900</v>
          </cell>
        </row>
        <row r="5109">
          <cell r="A5109">
            <v>5110</v>
          </cell>
          <cell r="B5109" t="str">
            <v>BLANCO CARRARA ASERRADO</v>
          </cell>
          <cell r="C5109" t="str">
            <v>M2</v>
          </cell>
          <cell r="D5109">
            <v>102428</v>
          </cell>
        </row>
        <row r="5110">
          <cell r="A5110">
            <v>5111</v>
          </cell>
          <cell r="B5110" t="str">
            <v>TUBO PRESION RDE-9   1/2"</v>
          </cell>
          <cell r="C5110" t="str">
            <v>ML</v>
          </cell>
          <cell r="D5110">
            <v>1274</v>
          </cell>
        </row>
        <row r="5111">
          <cell r="A5111">
            <v>5112</v>
          </cell>
          <cell r="B5111" t="str">
            <v>GASOLINA CORR.  BOGOTA</v>
          </cell>
          <cell r="C5111" t="str">
            <v>GL</v>
          </cell>
          <cell r="D5111">
            <v>1175</v>
          </cell>
        </row>
        <row r="5112">
          <cell r="A5112">
            <v>5113</v>
          </cell>
          <cell r="B5112" t="str">
            <v>TUBO PRESION RDE-21  3/4"</v>
          </cell>
          <cell r="C5112" t="str">
            <v>ML</v>
          </cell>
          <cell r="D5112">
            <v>2412</v>
          </cell>
        </row>
        <row r="5113">
          <cell r="A5113">
            <v>5114</v>
          </cell>
          <cell r="B5113" t="str">
            <v>TUBO PRESION RDE-21    2"</v>
          </cell>
          <cell r="C5113" t="str">
            <v>ML</v>
          </cell>
          <cell r="D5113">
            <v>4930</v>
          </cell>
        </row>
        <row r="5114">
          <cell r="A5114">
            <v>5115</v>
          </cell>
          <cell r="B5114" t="str">
            <v>A.C.P.M         BOGOTA</v>
          </cell>
          <cell r="C5114" t="str">
            <v>GL</v>
          </cell>
          <cell r="D5114">
            <v>1175</v>
          </cell>
        </row>
        <row r="5115">
          <cell r="A5115">
            <v>5116</v>
          </cell>
          <cell r="B5115" t="str">
            <v>TUBO PRESION RDE-26    3"</v>
          </cell>
          <cell r="C5115" t="str">
            <v>ML</v>
          </cell>
          <cell r="D5115">
            <v>7959</v>
          </cell>
        </row>
        <row r="5116">
          <cell r="A5116">
            <v>5117</v>
          </cell>
          <cell r="B5116" t="str">
            <v>TUBO PRESION RDE-26    4"</v>
          </cell>
          <cell r="C5116" t="str">
            <v>ML</v>
          </cell>
          <cell r="D5116">
            <v>13059</v>
          </cell>
        </row>
        <row r="5117">
          <cell r="A5117">
            <v>5118</v>
          </cell>
          <cell r="B5117" t="str">
            <v>CODO PRESION PVC 90º 3/4"</v>
          </cell>
          <cell r="C5117" t="str">
            <v>UN</v>
          </cell>
          <cell r="D5117">
            <v>285</v>
          </cell>
        </row>
        <row r="5118">
          <cell r="A5118">
            <v>5119</v>
          </cell>
          <cell r="B5118" t="str">
            <v>TUBO SANITARIO         2"</v>
          </cell>
          <cell r="C5118" t="str">
            <v>ML</v>
          </cell>
          <cell r="D5118">
            <v>4279</v>
          </cell>
        </row>
        <row r="5119">
          <cell r="A5119">
            <v>5120</v>
          </cell>
          <cell r="B5119" t="str">
            <v>BLANCO CARRARA ASERRADO01</v>
          </cell>
          <cell r="C5119" t="str">
            <v>M2</v>
          </cell>
          <cell r="D5119">
            <v>114144</v>
          </cell>
        </row>
        <row r="5120">
          <cell r="A5120">
            <v>5121</v>
          </cell>
          <cell r="B5120" t="str">
            <v>CAL PROMICAL POR  BULTO</v>
          </cell>
          <cell r="C5120" t="str">
            <v>KG</v>
          </cell>
          <cell r="D5120">
            <v>257</v>
          </cell>
        </row>
        <row r="5121">
          <cell r="A5121">
            <v>5122</v>
          </cell>
          <cell r="B5121" t="str">
            <v>TUBO SANITARIO         01</v>
          </cell>
          <cell r="C5121" t="str">
            <v>ML</v>
          </cell>
          <cell r="D5121">
            <v>7140</v>
          </cell>
        </row>
        <row r="5122">
          <cell r="A5122">
            <v>5123</v>
          </cell>
          <cell r="B5122" t="str">
            <v>CODO PRESION PVC 90º   1"</v>
          </cell>
          <cell r="C5122" t="str">
            <v>UN</v>
          </cell>
          <cell r="D5122">
            <v>498</v>
          </cell>
        </row>
        <row r="5123">
          <cell r="A5123">
            <v>5124</v>
          </cell>
          <cell r="B5123" t="str">
            <v>UNION PRESION PVC    1/01</v>
          </cell>
          <cell r="C5123" t="str">
            <v>UN</v>
          </cell>
          <cell r="D5123">
            <v>149</v>
          </cell>
        </row>
        <row r="5124">
          <cell r="A5124">
            <v>5125</v>
          </cell>
          <cell r="B5124" t="str">
            <v>UNION PRESION PVC    3/01</v>
          </cell>
          <cell r="C5124" t="str">
            <v>UN</v>
          </cell>
          <cell r="D5124">
            <v>189</v>
          </cell>
        </row>
        <row r="5125">
          <cell r="A5125">
            <v>5126</v>
          </cell>
          <cell r="B5125" t="str">
            <v>UNION PRESION PVC      01</v>
          </cell>
          <cell r="C5125" t="str">
            <v>UN</v>
          </cell>
          <cell r="D5125">
            <v>309</v>
          </cell>
        </row>
        <row r="5126">
          <cell r="A5126">
            <v>5127</v>
          </cell>
          <cell r="B5126" t="str">
            <v>C.RASO PLYCEM JUNTA PERD.</v>
          </cell>
          <cell r="C5126" t="str">
            <v>M2</v>
          </cell>
          <cell r="D5126">
            <v>34986</v>
          </cell>
        </row>
        <row r="5127">
          <cell r="A5127">
            <v>5128</v>
          </cell>
          <cell r="B5127" t="str">
            <v>MURO DIVISORIO INT. 10 cm</v>
          </cell>
          <cell r="C5127" t="str">
            <v>M2</v>
          </cell>
          <cell r="D5127">
            <v>43152</v>
          </cell>
        </row>
        <row r="5128">
          <cell r="A5128">
            <v>5129</v>
          </cell>
          <cell r="B5128" t="str">
            <v>BARRAJE PREMOLD.B.T.600 v</v>
          </cell>
          <cell r="C5128" t="str">
            <v>UN</v>
          </cell>
          <cell r="D5128">
            <v>49136</v>
          </cell>
        </row>
        <row r="5129">
          <cell r="A5129">
            <v>5130</v>
          </cell>
          <cell r="B5129" t="str">
            <v>G/ESCOBA VINISOL   6.8 cm</v>
          </cell>
          <cell r="C5129" t="str">
            <v>ML</v>
          </cell>
          <cell r="D5129">
            <v>726</v>
          </cell>
        </row>
        <row r="5130">
          <cell r="A5130">
            <v>5131</v>
          </cell>
          <cell r="B5130" t="str">
            <v>VALVULA LAVADERO       2"</v>
          </cell>
          <cell r="C5130" t="str">
            <v>UN</v>
          </cell>
          <cell r="D5130">
            <v>3220</v>
          </cell>
        </row>
        <row r="5131">
          <cell r="A5131">
            <v>5132</v>
          </cell>
          <cell r="B5131" t="str">
            <v>CODO GALVANIZADO       1"</v>
          </cell>
          <cell r="C5131" t="str">
            <v>UN</v>
          </cell>
          <cell r="D5131">
            <v>1265</v>
          </cell>
        </row>
        <row r="5132">
          <cell r="A5132">
            <v>5133</v>
          </cell>
          <cell r="B5132" t="str">
            <v>CODO GALVANIZADO   1 1/2"</v>
          </cell>
          <cell r="C5132" t="str">
            <v>UN</v>
          </cell>
          <cell r="D5132">
            <v>2616</v>
          </cell>
        </row>
        <row r="5133">
          <cell r="A5133">
            <v>5134</v>
          </cell>
          <cell r="B5133" t="str">
            <v>CODO GALVANIZADO       2"</v>
          </cell>
          <cell r="C5133" t="str">
            <v>UN</v>
          </cell>
          <cell r="D5133">
            <v>4011</v>
          </cell>
        </row>
        <row r="5134">
          <cell r="A5134">
            <v>5135</v>
          </cell>
          <cell r="B5134" t="str">
            <v>CODO GALVANIZADO     1/2"</v>
          </cell>
          <cell r="C5134" t="str">
            <v>UN</v>
          </cell>
          <cell r="D5134">
            <v>533</v>
          </cell>
        </row>
        <row r="5135">
          <cell r="A5135">
            <v>5136</v>
          </cell>
          <cell r="B5135" t="str">
            <v>CODO GALVANIZADO     3/4"</v>
          </cell>
          <cell r="C5135" t="str">
            <v>UN</v>
          </cell>
          <cell r="D5135">
            <v>820</v>
          </cell>
        </row>
        <row r="5136">
          <cell r="A5136">
            <v>5137</v>
          </cell>
          <cell r="B5136" t="str">
            <v>BLANCO CARRARA CUADREADO</v>
          </cell>
          <cell r="C5136" t="str">
            <v>M2</v>
          </cell>
          <cell r="D5136">
            <v>150684</v>
          </cell>
        </row>
        <row r="5137">
          <cell r="A5137">
            <v>5138</v>
          </cell>
          <cell r="B5137" t="str">
            <v>MURO DIVISORIO INT. 15 cm</v>
          </cell>
          <cell r="C5137" t="str">
            <v>M2</v>
          </cell>
          <cell r="D5137">
            <v>56608</v>
          </cell>
        </row>
        <row r="5138">
          <cell r="A5138">
            <v>5139</v>
          </cell>
          <cell r="B5138" t="str">
            <v>MURO DIV.EXT.FACHADA 10cm</v>
          </cell>
          <cell r="C5138" t="str">
            <v>M2</v>
          </cell>
          <cell r="D5138">
            <v>55800</v>
          </cell>
        </row>
        <row r="5139">
          <cell r="A5139">
            <v>5140</v>
          </cell>
          <cell r="B5139" t="str">
            <v>MURO DIV.EXT.FACHADA 15cm</v>
          </cell>
          <cell r="C5139" t="str">
            <v>M2</v>
          </cell>
          <cell r="D5139">
            <v>70006</v>
          </cell>
        </row>
        <row r="5140">
          <cell r="A5140">
            <v>5141</v>
          </cell>
          <cell r="B5140" t="str">
            <v>BASE P/TECHO C/PERFILERIA</v>
          </cell>
          <cell r="C5140" t="str">
            <v>M2</v>
          </cell>
          <cell r="D5140">
            <v>48488</v>
          </cell>
        </row>
        <row r="5141">
          <cell r="A5141">
            <v>5142</v>
          </cell>
          <cell r="B5141" t="str">
            <v>PULIDA/LACADA PISO MADERA</v>
          </cell>
          <cell r="C5141" t="str">
            <v>M2</v>
          </cell>
          <cell r="D5141">
            <v>8000</v>
          </cell>
        </row>
        <row r="5142">
          <cell r="A5142">
            <v>5143</v>
          </cell>
          <cell r="B5142" t="str">
            <v>PARQUET GUAYACAN TREBOL</v>
          </cell>
          <cell r="C5142" t="str">
            <v>M2</v>
          </cell>
          <cell r="D5142">
            <v>55000</v>
          </cell>
        </row>
        <row r="5143">
          <cell r="A5143">
            <v>5144</v>
          </cell>
          <cell r="B5143" t="str">
            <v>PARQUET GUAYACAN</v>
          </cell>
          <cell r="C5143" t="str">
            <v>M2</v>
          </cell>
          <cell r="D5143">
            <v>55000</v>
          </cell>
        </row>
        <row r="5144">
          <cell r="A5144">
            <v>5145</v>
          </cell>
          <cell r="B5144" t="str">
            <v>VINISOL RESIDENCIAL 1.6mm</v>
          </cell>
          <cell r="C5144" t="str">
            <v>M2</v>
          </cell>
          <cell r="D5144">
            <v>5638</v>
          </cell>
        </row>
        <row r="5145">
          <cell r="A5145">
            <v>5146</v>
          </cell>
          <cell r="B5145" t="str">
            <v>VINISOL COMERCIAL     2mm</v>
          </cell>
          <cell r="C5145" t="str">
            <v>M2</v>
          </cell>
          <cell r="D5145">
            <v>8918</v>
          </cell>
        </row>
        <row r="5146">
          <cell r="A5146">
            <v>5147</v>
          </cell>
          <cell r="B5146" t="str">
            <v>VINISOL TRAF.PESADO   3mm</v>
          </cell>
          <cell r="C5146" t="str">
            <v>M2</v>
          </cell>
          <cell r="D5146">
            <v>8588</v>
          </cell>
        </row>
        <row r="5147">
          <cell r="A5147">
            <v>5148</v>
          </cell>
          <cell r="B5147" t="str">
            <v>BLANCO CARRARA CUADREAD01</v>
          </cell>
          <cell r="C5147" t="str">
            <v>M2</v>
          </cell>
          <cell r="D5147">
            <v>162632</v>
          </cell>
        </row>
        <row r="5148">
          <cell r="A5148">
            <v>5149</v>
          </cell>
          <cell r="B5148" t="str">
            <v>TRIPLEX PIZANO TIPO 1 4mm</v>
          </cell>
          <cell r="C5148" t="str">
            <v>UN</v>
          </cell>
          <cell r="D5148">
            <v>20268</v>
          </cell>
        </row>
        <row r="5149">
          <cell r="A5149">
            <v>5150</v>
          </cell>
          <cell r="B5149" t="str">
            <v>TUBO ALCANTARILLADO   401</v>
          </cell>
          <cell r="C5149" t="str">
            <v>ML</v>
          </cell>
          <cell r="D5149">
            <v>182259</v>
          </cell>
        </row>
        <row r="5150">
          <cell r="A5150">
            <v>5151</v>
          </cell>
          <cell r="B5150" t="str">
            <v>TRIPLEX PIZANO        9mm</v>
          </cell>
          <cell r="C5150" t="str">
            <v>UN</v>
          </cell>
          <cell r="D5150">
            <v>44230</v>
          </cell>
        </row>
        <row r="5151">
          <cell r="A5151">
            <v>5152</v>
          </cell>
          <cell r="B5151" t="str">
            <v>TUBO ALCANTARILLADO   402</v>
          </cell>
          <cell r="C5151" t="str">
            <v>ML</v>
          </cell>
          <cell r="D5151">
            <v>241002</v>
          </cell>
        </row>
        <row r="5152">
          <cell r="A5152">
            <v>5153</v>
          </cell>
          <cell r="B5152" t="str">
            <v>TRIPLEX PIZANO       18mm</v>
          </cell>
          <cell r="C5152" t="str">
            <v>UN</v>
          </cell>
          <cell r="D5152">
            <v>78032</v>
          </cell>
        </row>
        <row r="5153">
          <cell r="A5153">
            <v>5154</v>
          </cell>
          <cell r="B5153" t="str">
            <v>PASOS ESCALERA VINILO</v>
          </cell>
          <cell r="C5153" t="str">
            <v>UN</v>
          </cell>
          <cell r="D5153">
            <v>4953</v>
          </cell>
        </row>
        <row r="5154">
          <cell r="A5154">
            <v>5155</v>
          </cell>
          <cell r="B5154" t="str">
            <v>LIMPIADOR REM.PVC 760 Gr.</v>
          </cell>
          <cell r="C5154" t="str">
            <v>UN</v>
          </cell>
          <cell r="D5154">
            <v>8352</v>
          </cell>
        </row>
        <row r="5155">
          <cell r="A5155">
            <v>5156</v>
          </cell>
          <cell r="B5155" t="str">
            <v>SOCKETS DULUX FLUORESC.</v>
          </cell>
          <cell r="C5155" t="str">
            <v>UN</v>
          </cell>
          <cell r="D5155">
            <v>1387</v>
          </cell>
        </row>
        <row r="5156">
          <cell r="A5156">
            <v>5157</v>
          </cell>
          <cell r="B5156" t="str">
            <v>TUBO ALCANTARILLADO   501</v>
          </cell>
          <cell r="C5156" t="str">
            <v>ML</v>
          </cell>
          <cell r="D5156">
            <v>265547</v>
          </cell>
        </row>
        <row r="5157">
          <cell r="A5157">
            <v>5158</v>
          </cell>
          <cell r="B5157" t="str">
            <v>TRIPLEX CATIVO TREBOL 4mm</v>
          </cell>
          <cell r="C5157" t="str">
            <v>UN</v>
          </cell>
          <cell r="D5157">
            <v>18077</v>
          </cell>
        </row>
        <row r="5158">
          <cell r="A5158">
            <v>5159</v>
          </cell>
          <cell r="B5158" t="str">
            <v>TUBO ALCANTARILLADO   203</v>
          </cell>
          <cell r="C5158" t="str">
            <v>ML</v>
          </cell>
          <cell r="D5158">
            <v>73776</v>
          </cell>
        </row>
        <row r="5159">
          <cell r="A5159">
            <v>5160</v>
          </cell>
          <cell r="B5159" t="str">
            <v>TRIPLEX TREBOL        9mm</v>
          </cell>
          <cell r="C5159" t="str">
            <v>UN</v>
          </cell>
          <cell r="D5159">
            <v>35299</v>
          </cell>
        </row>
        <row r="5160">
          <cell r="A5160">
            <v>5161</v>
          </cell>
          <cell r="B5160" t="str">
            <v>TUBO ALCANTARILLADO   204</v>
          </cell>
          <cell r="C5160" t="str">
            <v>ML</v>
          </cell>
          <cell r="D5160">
            <v>98368</v>
          </cell>
        </row>
        <row r="5161">
          <cell r="A5161">
            <v>5162</v>
          </cell>
          <cell r="B5161" t="str">
            <v>TRIPLEX TREBOL       18mm</v>
          </cell>
          <cell r="C5161" t="str">
            <v>UN</v>
          </cell>
          <cell r="D5161">
            <v>63218</v>
          </cell>
        </row>
        <row r="5162">
          <cell r="A5162">
            <v>5163</v>
          </cell>
          <cell r="B5162" t="str">
            <v>TUBO ALCANTARILLADO   303</v>
          </cell>
          <cell r="C5162" t="str">
            <v>ML</v>
          </cell>
          <cell r="D5162">
            <v>123331</v>
          </cell>
        </row>
        <row r="5163">
          <cell r="A5163">
            <v>5164</v>
          </cell>
          <cell r="B5163" t="str">
            <v>TRIPLEX ESTRUCTURAL   9mm</v>
          </cell>
          <cell r="C5163" t="str">
            <v>UN</v>
          </cell>
          <cell r="D5163">
            <v>24006</v>
          </cell>
        </row>
        <row r="5164">
          <cell r="A5164">
            <v>5165</v>
          </cell>
          <cell r="B5164" t="str">
            <v>TUBO ALCANTARILLADO   304</v>
          </cell>
          <cell r="C5164" t="str">
            <v>ML</v>
          </cell>
          <cell r="D5164">
            <v>153909</v>
          </cell>
        </row>
        <row r="5165">
          <cell r="A5165">
            <v>5166</v>
          </cell>
          <cell r="B5165" t="str">
            <v>TEJA ETERNIT 1000     # 4</v>
          </cell>
          <cell r="C5165" t="str">
            <v>UN</v>
          </cell>
          <cell r="D5165">
            <v>10164</v>
          </cell>
        </row>
        <row r="5166">
          <cell r="A5166">
            <v>5167</v>
          </cell>
          <cell r="B5166" t="str">
            <v>TUBO ALCANTARILLADO   403</v>
          </cell>
          <cell r="C5166" t="str">
            <v>ML</v>
          </cell>
          <cell r="D5166">
            <v>192838</v>
          </cell>
        </row>
        <row r="5167">
          <cell r="A5167">
            <v>5168</v>
          </cell>
          <cell r="B5167" t="str">
            <v>TRIPLEX ESTRUCTURAL  18mm</v>
          </cell>
          <cell r="C5167" t="str">
            <v>UN</v>
          </cell>
          <cell r="D5167">
            <v>53785</v>
          </cell>
        </row>
        <row r="5168">
          <cell r="A5168">
            <v>5169</v>
          </cell>
          <cell r="B5168" t="str">
            <v>TUBO ALCANTARILLADO   404</v>
          </cell>
          <cell r="C5168" t="str">
            <v>ML</v>
          </cell>
          <cell r="D5168">
            <v>254968</v>
          </cell>
        </row>
        <row r="5169">
          <cell r="A5169">
            <v>5170</v>
          </cell>
          <cell r="B5169" t="str">
            <v>TRIPLEX OKUME CONGO   4mm</v>
          </cell>
          <cell r="C5169" t="str">
            <v>UN</v>
          </cell>
          <cell r="D5169">
            <v>17382</v>
          </cell>
        </row>
        <row r="5170">
          <cell r="A5170">
            <v>5171</v>
          </cell>
          <cell r="B5170" t="str">
            <v>TRIPLEX OKUME PIZANO  4mm</v>
          </cell>
          <cell r="C5170" t="str">
            <v>UN</v>
          </cell>
          <cell r="D5170">
            <v>20572</v>
          </cell>
        </row>
        <row r="5171">
          <cell r="A5171">
            <v>5172</v>
          </cell>
          <cell r="B5171" t="str">
            <v>TUBO ALCANTARILLADO   405</v>
          </cell>
          <cell r="C5171" t="str">
            <v>ML</v>
          </cell>
          <cell r="D5171">
            <v>192838</v>
          </cell>
        </row>
        <row r="5172">
          <cell r="A5172">
            <v>5173</v>
          </cell>
          <cell r="B5172" t="str">
            <v>UNION SANITARIO    1 1/2"</v>
          </cell>
          <cell r="C5172" t="str">
            <v>UN</v>
          </cell>
          <cell r="D5172">
            <v>854</v>
          </cell>
        </row>
        <row r="5173">
          <cell r="A5173">
            <v>5174</v>
          </cell>
          <cell r="B5173" t="str">
            <v>TUBO ALCANTARILLADO   502</v>
          </cell>
          <cell r="C5173" t="str">
            <v>ML</v>
          </cell>
          <cell r="D5173">
            <v>280952</v>
          </cell>
        </row>
        <row r="5174">
          <cell r="A5174">
            <v>5175</v>
          </cell>
          <cell r="B5174" t="str">
            <v>UNION SANITARIO        2"</v>
          </cell>
          <cell r="C5174" t="str">
            <v>UN</v>
          </cell>
          <cell r="D5174">
            <v>936</v>
          </cell>
        </row>
        <row r="5175">
          <cell r="A5175">
            <v>5176</v>
          </cell>
          <cell r="B5175" t="str">
            <v>TRIPLEX OKUME TREBOL  4mm</v>
          </cell>
          <cell r="C5175" t="str">
            <v>UN</v>
          </cell>
          <cell r="D5175">
            <v>24979</v>
          </cell>
        </row>
        <row r="5176">
          <cell r="A5176">
            <v>5177</v>
          </cell>
          <cell r="B5176" t="str">
            <v>ANILLO DE CAUCHO 24"</v>
          </cell>
          <cell r="C5176" t="str">
            <v>UN</v>
          </cell>
          <cell r="D5176">
            <v>6403</v>
          </cell>
        </row>
        <row r="5177">
          <cell r="A5177">
            <v>5178</v>
          </cell>
          <cell r="B5177" t="str">
            <v>TUBO CONDUIT         3/4"</v>
          </cell>
          <cell r="C5177" t="str">
            <v>ML</v>
          </cell>
          <cell r="D5177">
            <v>551</v>
          </cell>
        </row>
        <row r="5178">
          <cell r="A5178">
            <v>5179</v>
          </cell>
          <cell r="B5178" t="str">
            <v>ANILLO DE CAUCHO 27"</v>
          </cell>
          <cell r="C5178" t="str">
            <v>UN</v>
          </cell>
          <cell r="D5178">
            <v>7250</v>
          </cell>
        </row>
        <row r="5179">
          <cell r="A5179">
            <v>5180</v>
          </cell>
          <cell r="B5179" t="str">
            <v>TUBO CONDUIT           1"</v>
          </cell>
          <cell r="C5179" t="str">
            <v>ML</v>
          </cell>
          <cell r="D5179">
            <v>606</v>
          </cell>
        </row>
        <row r="5180">
          <cell r="A5180">
            <v>5181</v>
          </cell>
          <cell r="B5180" t="str">
            <v>GRAVILLA PTO COLOMBIA</v>
          </cell>
          <cell r="C5180" t="str">
            <v>M3</v>
          </cell>
          <cell r="D5180">
            <v>23000</v>
          </cell>
        </row>
        <row r="5181">
          <cell r="A5181">
            <v>5182</v>
          </cell>
          <cell r="B5181" t="str">
            <v>ANILLO DE CAUCHO 30"</v>
          </cell>
          <cell r="C5181" t="str">
            <v>UN</v>
          </cell>
          <cell r="D5181">
            <v>8259</v>
          </cell>
        </row>
        <row r="5182">
          <cell r="A5182">
            <v>5183</v>
          </cell>
          <cell r="B5182" t="str">
            <v>TABLEX PIZANO         4mm</v>
          </cell>
          <cell r="C5182" t="str">
            <v>UN</v>
          </cell>
          <cell r="D5182">
            <v>15428</v>
          </cell>
        </row>
        <row r="5183">
          <cell r="A5183">
            <v>5184</v>
          </cell>
          <cell r="B5183" t="str">
            <v>ANILLO DE CAUCHO 36"</v>
          </cell>
          <cell r="C5183" t="str">
            <v>UN</v>
          </cell>
          <cell r="D5183">
            <v>13850</v>
          </cell>
        </row>
        <row r="5184">
          <cell r="A5184">
            <v>5185</v>
          </cell>
          <cell r="B5184" t="str">
            <v>TABLEX PIZANO        12mm</v>
          </cell>
          <cell r="C5184" t="str">
            <v>UN</v>
          </cell>
          <cell r="D5184">
            <v>26216</v>
          </cell>
        </row>
        <row r="5185">
          <cell r="A5185">
            <v>5186</v>
          </cell>
          <cell r="B5185" t="str">
            <v>ANILLO DE CAUCHO 40"</v>
          </cell>
          <cell r="C5185" t="str">
            <v>UN</v>
          </cell>
          <cell r="D5185">
            <v>15382</v>
          </cell>
        </row>
        <row r="5186">
          <cell r="A5186">
            <v>5187</v>
          </cell>
          <cell r="B5186" t="str">
            <v>TABLEX PIZANO        19mm</v>
          </cell>
          <cell r="C5186" t="str">
            <v>UN</v>
          </cell>
          <cell r="D5186">
            <v>39324</v>
          </cell>
        </row>
        <row r="5187">
          <cell r="A5187">
            <v>5188</v>
          </cell>
          <cell r="B5187" t="str">
            <v>ANILLO DE CAUCHO 44"</v>
          </cell>
          <cell r="C5187" t="str">
            <v>UN</v>
          </cell>
          <cell r="D5187">
            <v>12864</v>
          </cell>
        </row>
        <row r="5188">
          <cell r="A5188">
            <v>5189</v>
          </cell>
          <cell r="B5188" t="str">
            <v>TABLEX PIZANO        30mm</v>
          </cell>
          <cell r="C5188" t="str">
            <v>UN</v>
          </cell>
          <cell r="D5188">
            <v>54636</v>
          </cell>
        </row>
        <row r="5189">
          <cell r="A5189">
            <v>5190</v>
          </cell>
          <cell r="B5189" t="str">
            <v>ANILLO DE CAUCHO 48"</v>
          </cell>
          <cell r="C5189" t="str">
            <v>UN</v>
          </cell>
          <cell r="D5189">
            <v>13966</v>
          </cell>
        </row>
        <row r="5190">
          <cell r="A5190">
            <v>5191</v>
          </cell>
          <cell r="B5190" t="str">
            <v>C.RASO CIELOTABLEX 5.5 mm</v>
          </cell>
          <cell r="C5190" t="str">
            <v>UN</v>
          </cell>
          <cell r="D5190">
            <v>5800</v>
          </cell>
        </row>
        <row r="5191">
          <cell r="A5191">
            <v>5192</v>
          </cell>
          <cell r="B5191" t="str">
            <v>ANILLO DE CAUCHO 52"</v>
          </cell>
          <cell r="C5191" t="str">
            <v>UN</v>
          </cell>
          <cell r="D5191">
            <v>15196</v>
          </cell>
        </row>
        <row r="5192">
          <cell r="A5192">
            <v>5193</v>
          </cell>
          <cell r="B5192" t="str">
            <v>PIEDRA/CIMIENTO PTO COLOM</v>
          </cell>
          <cell r="C5192" t="str">
            <v>M3</v>
          </cell>
          <cell r="D5192">
            <v>16000</v>
          </cell>
        </row>
        <row r="5193">
          <cell r="A5193">
            <v>5194</v>
          </cell>
          <cell r="B5193" t="str">
            <v>BOTTIC CLASICO 305x305x10</v>
          </cell>
          <cell r="C5193" t="str">
            <v>M2</v>
          </cell>
          <cell r="D5193">
            <v>89320</v>
          </cell>
        </row>
        <row r="5194">
          <cell r="A5194">
            <v>5195</v>
          </cell>
          <cell r="B5194" t="str">
            <v>FORTEC RESIDENCIAL   0.41</v>
          </cell>
          <cell r="C5194" t="str">
            <v>UN</v>
          </cell>
          <cell r="D5194">
            <v>25014</v>
          </cell>
        </row>
        <row r="5195">
          <cell r="A5195">
            <v>5196</v>
          </cell>
          <cell r="B5195" t="str">
            <v>BOTTICINO CLASICO ZOCALO</v>
          </cell>
          <cell r="C5195" t="str">
            <v>ML</v>
          </cell>
          <cell r="D5195">
            <v>6728</v>
          </cell>
        </row>
        <row r="5196">
          <cell r="A5196">
            <v>5197</v>
          </cell>
          <cell r="B5196" t="str">
            <v>BOTTIC CLASICO 153X305x20</v>
          </cell>
          <cell r="C5196" t="str">
            <v>M2</v>
          </cell>
          <cell r="D5196">
            <v>145928</v>
          </cell>
        </row>
        <row r="5197">
          <cell r="A5197">
            <v>5198</v>
          </cell>
          <cell r="B5197" t="str">
            <v>FORTEC RESIDENCIAL   0.51</v>
          </cell>
          <cell r="C5197" t="str">
            <v>UN</v>
          </cell>
          <cell r="D5197">
            <v>26947</v>
          </cell>
        </row>
        <row r="5198">
          <cell r="A5198">
            <v>5199</v>
          </cell>
          <cell r="B5198" t="str">
            <v>FORTEC RESIDENCIAL   0.61</v>
          </cell>
          <cell r="C5198" t="str">
            <v>UN</v>
          </cell>
          <cell r="D5198">
            <v>28318</v>
          </cell>
        </row>
        <row r="5199">
          <cell r="A5199">
            <v>5200</v>
          </cell>
          <cell r="B5199" t="str">
            <v>BOTTIC CLASICO 305x305x20</v>
          </cell>
          <cell r="C5199" t="str">
            <v>M2</v>
          </cell>
          <cell r="D5199">
            <v>153932</v>
          </cell>
        </row>
        <row r="5200">
          <cell r="A5200">
            <v>5201</v>
          </cell>
          <cell r="B5200" t="str">
            <v>CABLEX OKUME PIZANO   9mm</v>
          </cell>
          <cell r="C5200" t="str">
            <v>UN</v>
          </cell>
          <cell r="D5200">
            <v>37816</v>
          </cell>
        </row>
        <row r="5201">
          <cell r="A5201">
            <v>5202</v>
          </cell>
          <cell r="B5201" t="str">
            <v>FORTEC RESIDENCIAL   0.71</v>
          </cell>
          <cell r="C5201" t="str">
            <v>UN</v>
          </cell>
          <cell r="D5201">
            <v>28318</v>
          </cell>
        </row>
        <row r="5202">
          <cell r="A5202">
            <v>5203</v>
          </cell>
          <cell r="B5202" t="str">
            <v>FORTEC RESIDENCIAL   0.81</v>
          </cell>
          <cell r="C5202" t="str">
            <v>UN</v>
          </cell>
          <cell r="D5202">
            <v>32042</v>
          </cell>
        </row>
        <row r="5203">
          <cell r="A5203">
            <v>5204</v>
          </cell>
          <cell r="B5203" t="str">
            <v>TABLEX OKUME PIZANO  19mm</v>
          </cell>
          <cell r="C5203" t="str">
            <v>UN</v>
          </cell>
          <cell r="D5203">
            <v>52780</v>
          </cell>
        </row>
        <row r="5204">
          <cell r="A5204">
            <v>5205</v>
          </cell>
          <cell r="B5204" t="str">
            <v>BOTTIC CLASICO 305x610x20</v>
          </cell>
          <cell r="C5204" t="str">
            <v>M2</v>
          </cell>
          <cell r="D5204">
            <v>161820</v>
          </cell>
        </row>
        <row r="5205">
          <cell r="A5205">
            <v>5206</v>
          </cell>
          <cell r="B5205" t="str">
            <v>COLLARIN DOS SALIDAS 4-5"</v>
          </cell>
          <cell r="C5205" t="str">
            <v>UN</v>
          </cell>
          <cell r="D5205">
            <v>4200</v>
          </cell>
        </row>
        <row r="5206">
          <cell r="A5206">
            <v>5207</v>
          </cell>
          <cell r="B5206" t="str">
            <v>FORTEC RESIDENCIAL   0.91</v>
          </cell>
          <cell r="C5206" t="str">
            <v>UN</v>
          </cell>
          <cell r="D5206">
            <v>34167</v>
          </cell>
        </row>
        <row r="5207">
          <cell r="A5207">
            <v>5208</v>
          </cell>
          <cell r="B5207" t="str">
            <v>BOTTICIN CLASICO ASERRADO</v>
          </cell>
          <cell r="C5207" t="str">
            <v>M2</v>
          </cell>
          <cell r="D5207">
            <v>128992</v>
          </cell>
        </row>
        <row r="5208">
          <cell r="A5208">
            <v>5209</v>
          </cell>
          <cell r="B5208" t="str">
            <v>TRIP.FORMAPLAC        7mm</v>
          </cell>
          <cell r="C5208" t="str">
            <v>UN</v>
          </cell>
          <cell r="D5208">
            <v>29392</v>
          </cell>
        </row>
        <row r="5209">
          <cell r="A5209">
            <v>5210</v>
          </cell>
          <cell r="B5209" t="str">
            <v>COLLARIN UNA SALIDA  5-6"</v>
          </cell>
          <cell r="C5209" t="str">
            <v>UN</v>
          </cell>
          <cell r="D5209">
            <v>4500</v>
          </cell>
        </row>
        <row r="5210">
          <cell r="A5210">
            <v>5211</v>
          </cell>
          <cell r="B5210" t="str">
            <v>FORTEC RESIDENCIAL   0.31</v>
          </cell>
          <cell r="C5210" t="str">
            <v>UN</v>
          </cell>
          <cell r="D5210">
            <v>23227</v>
          </cell>
        </row>
        <row r="5211">
          <cell r="A5211">
            <v>5212</v>
          </cell>
          <cell r="B5211" t="str">
            <v>COLLARIN DOS SALIDAS 6-7"</v>
          </cell>
          <cell r="C5211" t="str">
            <v>UN</v>
          </cell>
          <cell r="D5211">
            <v>4950</v>
          </cell>
        </row>
        <row r="5212">
          <cell r="A5212">
            <v>5213</v>
          </cell>
          <cell r="B5212" t="str">
            <v>TRIP.FORMAPLAC       18mm</v>
          </cell>
          <cell r="C5212" t="str">
            <v>UN</v>
          </cell>
          <cell r="D5212">
            <v>65414</v>
          </cell>
        </row>
        <row r="5213">
          <cell r="A5213">
            <v>5214</v>
          </cell>
          <cell r="B5213" t="str">
            <v>FORTEC RESIDENCIAL   0.01</v>
          </cell>
          <cell r="C5213" t="str">
            <v>UN</v>
          </cell>
          <cell r="D5213">
            <v>26912</v>
          </cell>
        </row>
        <row r="5214">
          <cell r="A5214">
            <v>5215</v>
          </cell>
          <cell r="B5214" t="str">
            <v>TUBO PRESION RDE 13.5 1/2</v>
          </cell>
          <cell r="C5214" t="str">
            <v>ML</v>
          </cell>
          <cell r="D5214">
            <v>2007</v>
          </cell>
        </row>
        <row r="5215">
          <cell r="A5215">
            <v>5216</v>
          </cell>
          <cell r="B5215" t="str">
            <v>COLLARIN UNA SALIDA  4-5"</v>
          </cell>
          <cell r="C5215" t="str">
            <v>UN</v>
          </cell>
          <cell r="D5215">
            <v>4150</v>
          </cell>
        </row>
        <row r="5216">
          <cell r="A5216">
            <v>5217</v>
          </cell>
          <cell r="B5216" t="str">
            <v>FORTEC ELEGANZA      0.31</v>
          </cell>
          <cell r="C5216" t="str">
            <v>UN</v>
          </cell>
          <cell r="D5216">
            <v>30818</v>
          </cell>
        </row>
        <row r="5217">
          <cell r="A5217">
            <v>5218</v>
          </cell>
          <cell r="B5217" t="str">
            <v>TUBO PRESION RDE 21 1 1/4</v>
          </cell>
          <cell r="C5217" t="str">
            <v>ML</v>
          </cell>
          <cell r="D5217">
            <v>2554</v>
          </cell>
        </row>
        <row r="5218">
          <cell r="A5218">
            <v>5219</v>
          </cell>
          <cell r="B5218" t="str">
            <v>BOTTICIN CLASICO CUADREAD</v>
          </cell>
          <cell r="C5218" t="str">
            <v>M2</v>
          </cell>
          <cell r="D5218">
            <v>186876</v>
          </cell>
        </row>
        <row r="5219">
          <cell r="A5219">
            <v>5220</v>
          </cell>
          <cell r="B5219" t="str">
            <v>T/NILLO CRRJE. 5/8"x   3"</v>
          </cell>
          <cell r="C5219" t="str">
            <v>UN</v>
          </cell>
          <cell r="D5219">
            <v>360</v>
          </cell>
        </row>
        <row r="5220">
          <cell r="A5220">
            <v>5221</v>
          </cell>
          <cell r="B5220" t="str">
            <v>FORTEC ELEGANZA      0.51</v>
          </cell>
          <cell r="C5220" t="str">
            <v>UN</v>
          </cell>
          <cell r="D5220">
            <v>31980</v>
          </cell>
        </row>
        <row r="5221">
          <cell r="A5221">
            <v>5222</v>
          </cell>
          <cell r="B5221" t="str">
            <v>CREMA MARFIL 305x305x10</v>
          </cell>
          <cell r="C5221" t="str">
            <v>M2</v>
          </cell>
          <cell r="D5221">
            <v>58304</v>
          </cell>
        </row>
        <row r="5222">
          <cell r="A5222">
            <v>5223</v>
          </cell>
          <cell r="B5222" t="str">
            <v>T/NILLO ESPGO. 5/8"x  24"</v>
          </cell>
          <cell r="C5222" t="str">
            <v>UN</v>
          </cell>
          <cell r="D5222">
            <v>2460</v>
          </cell>
        </row>
        <row r="5223">
          <cell r="A5223">
            <v>5224</v>
          </cell>
          <cell r="B5223" t="str">
            <v>FORTEC ELEGANZA      0.71</v>
          </cell>
          <cell r="C5223" t="str">
            <v>UN</v>
          </cell>
          <cell r="D5223">
            <v>32282</v>
          </cell>
        </row>
        <row r="5224">
          <cell r="A5224">
            <v>5225</v>
          </cell>
          <cell r="B5224" t="str">
            <v>FORMICA F-8 POST-FORMABLE</v>
          </cell>
          <cell r="C5224" t="str">
            <v>UN</v>
          </cell>
          <cell r="D5224">
            <v>33604</v>
          </cell>
        </row>
        <row r="5225">
          <cell r="A5225">
            <v>5226</v>
          </cell>
          <cell r="B5225" t="str">
            <v>CREMA MARFIL ZOCALO</v>
          </cell>
          <cell r="C5225" t="str">
            <v>ML</v>
          </cell>
          <cell r="D5225">
            <v>5568</v>
          </cell>
        </row>
        <row r="5226">
          <cell r="A5226">
            <v>5227</v>
          </cell>
          <cell r="B5226" t="str">
            <v>TEJA ETERNIT 1000     # 5</v>
          </cell>
          <cell r="C5226" t="str">
            <v>UN</v>
          </cell>
          <cell r="D5226">
            <v>13523</v>
          </cell>
        </row>
        <row r="5227">
          <cell r="A5227">
            <v>5228</v>
          </cell>
          <cell r="B5227" t="str">
            <v>FORTEC ELEGANZA      0.91</v>
          </cell>
          <cell r="C5227" t="str">
            <v>UN</v>
          </cell>
          <cell r="D5227">
            <v>32282</v>
          </cell>
        </row>
        <row r="5228">
          <cell r="A5228">
            <v>5229</v>
          </cell>
          <cell r="B5228" t="str">
            <v>FORMICA F-8 POST-FORMAB01</v>
          </cell>
          <cell r="C5228" t="str">
            <v>UN</v>
          </cell>
          <cell r="D5228">
            <v>36071</v>
          </cell>
        </row>
        <row r="5229">
          <cell r="A5229">
            <v>5230</v>
          </cell>
          <cell r="B5229" t="str">
            <v>PERNO          5/8" x 10"</v>
          </cell>
          <cell r="C5229" t="str">
            <v>UN</v>
          </cell>
          <cell r="D5229">
            <v>3000</v>
          </cell>
        </row>
        <row r="5230">
          <cell r="A5230">
            <v>5231</v>
          </cell>
          <cell r="B5230" t="str">
            <v>FORTEC RESIDENCIAL   0.02</v>
          </cell>
          <cell r="C5230" t="str">
            <v>UN</v>
          </cell>
          <cell r="D5230">
            <v>23227</v>
          </cell>
        </row>
        <row r="5231">
          <cell r="A5231">
            <v>5232</v>
          </cell>
          <cell r="B5231" t="str">
            <v>FORMICA F-6 POST-FORMABLE</v>
          </cell>
          <cell r="C5231" t="str">
            <v>UN</v>
          </cell>
          <cell r="D5231">
            <v>30588</v>
          </cell>
        </row>
        <row r="5232">
          <cell r="A5232">
            <v>5233</v>
          </cell>
          <cell r="B5232" t="str">
            <v>FORMICA F-6 POST-FORMAB01</v>
          </cell>
          <cell r="C5232" t="str">
            <v>UN</v>
          </cell>
          <cell r="D5232">
            <v>36071</v>
          </cell>
        </row>
        <row r="5233">
          <cell r="A5233">
            <v>5234</v>
          </cell>
          <cell r="B5233" t="str">
            <v>T/NILLO GALV.  5/8"x  10"</v>
          </cell>
          <cell r="C5233" t="str">
            <v>UN</v>
          </cell>
          <cell r="D5233">
            <v>1010</v>
          </cell>
        </row>
        <row r="5234">
          <cell r="A5234">
            <v>5235</v>
          </cell>
          <cell r="B5234" t="str">
            <v>PISO ANDROS  B</v>
          </cell>
          <cell r="C5234" t="str">
            <v>M2</v>
          </cell>
          <cell r="D5234">
            <v>31799</v>
          </cell>
        </row>
        <row r="5235">
          <cell r="A5235">
            <v>5236</v>
          </cell>
          <cell r="B5235" t="str">
            <v>CABINET LINER F-6 NORMAL</v>
          </cell>
          <cell r="C5235" t="str">
            <v>UN</v>
          </cell>
          <cell r="D5235">
            <v>19347</v>
          </cell>
        </row>
        <row r="5236">
          <cell r="A5236">
            <v>5237</v>
          </cell>
          <cell r="B5236" t="str">
            <v>TUERCA OJO ALARGADO  5/8"</v>
          </cell>
          <cell r="C5236" t="str">
            <v>UN</v>
          </cell>
          <cell r="D5236">
            <v>2624</v>
          </cell>
        </row>
        <row r="5237">
          <cell r="A5237">
            <v>5238</v>
          </cell>
          <cell r="B5237" t="str">
            <v>FORTEC CHAPILLA      0.31</v>
          </cell>
          <cell r="C5237" t="str">
            <v>UN</v>
          </cell>
          <cell r="D5237">
            <v>39636</v>
          </cell>
        </row>
        <row r="5238">
          <cell r="A5238">
            <v>5239</v>
          </cell>
          <cell r="B5238" t="str">
            <v>FORTEC CHAPILLA      0.51</v>
          </cell>
          <cell r="C5238" t="str">
            <v>UN</v>
          </cell>
          <cell r="D5238">
            <v>41244</v>
          </cell>
        </row>
        <row r="5239">
          <cell r="A5239">
            <v>5240</v>
          </cell>
          <cell r="B5239" t="str">
            <v>CREMA MARFIL 153x305X20</v>
          </cell>
          <cell r="C5239" t="str">
            <v>M2</v>
          </cell>
          <cell r="D5239">
            <v>102544</v>
          </cell>
        </row>
        <row r="5240">
          <cell r="A5240">
            <v>5241</v>
          </cell>
          <cell r="B5240" t="str">
            <v>VIGA MADERA INMUNIZ. 2.5n</v>
          </cell>
          <cell r="C5240" t="str">
            <v>UN</v>
          </cell>
          <cell r="D5240">
            <v>53360</v>
          </cell>
        </row>
        <row r="5241">
          <cell r="A5241">
            <v>5242</v>
          </cell>
          <cell r="B5241" t="str">
            <v>FORTEC CHAPILLA      0.71</v>
          </cell>
          <cell r="C5241" t="str">
            <v>UN</v>
          </cell>
          <cell r="D5241">
            <v>41244</v>
          </cell>
        </row>
        <row r="5242">
          <cell r="A5242">
            <v>5243</v>
          </cell>
          <cell r="B5242" t="str">
            <v>TEJA ETERNIT 1000     # 6</v>
          </cell>
          <cell r="C5242" t="str">
            <v>UN</v>
          </cell>
          <cell r="D5242">
            <v>16758</v>
          </cell>
        </row>
        <row r="5243">
          <cell r="A5243">
            <v>5244</v>
          </cell>
          <cell r="B5243" t="str">
            <v>CERCO MADERA INMUNIZ.2.5m</v>
          </cell>
          <cell r="C5243" t="str">
            <v>UN</v>
          </cell>
          <cell r="D5243">
            <v>27840</v>
          </cell>
        </row>
        <row r="5244">
          <cell r="A5244">
            <v>5245</v>
          </cell>
          <cell r="B5244" t="str">
            <v>FORTEC CHAPILLA      0.91</v>
          </cell>
          <cell r="C5244" t="str">
            <v>UN</v>
          </cell>
          <cell r="D5244">
            <v>44236</v>
          </cell>
        </row>
        <row r="5245">
          <cell r="A5245">
            <v>5246</v>
          </cell>
          <cell r="B5245" t="str">
            <v>GRAPA TERM. 2/0 a 4/0</v>
          </cell>
          <cell r="C5245" t="str">
            <v>UN</v>
          </cell>
          <cell r="D5245">
            <v>15700</v>
          </cell>
        </row>
        <row r="5246">
          <cell r="A5246">
            <v>5247</v>
          </cell>
          <cell r="B5246" t="str">
            <v>MADECOR B/CO MARQUES  9mm</v>
          </cell>
          <cell r="C5246" t="str">
            <v>UN</v>
          </cell>
          <cell r="D5246">
            <v>46980</v>
          </cell>
        </row>
        <row r="5247">
          <cell r="A5247">
            <v>5248</v>
          </cell>
          <cell r="B5247" t="str">
            <v>PORTA AISLADOR 3 PUESTO01</v>
          </cell>
          <cell r="C5247" t="str">
            <v>UN</v>
          </cell>
          <cell r="D5247">
            <v>7645</v>
          </cell>
        </row>
        <row r="5248">
          <cell r="A5248">
            <v>5249</v>
          </cell>
          <cell r="B5248" t="str">
            <v>PISO DUERO   B</v>
          </cell>
          <cell r="C5248" t="str">
            <v>M2</v>
          </cell>
          <cell r="D5248">
            <v>31196</v>
          </cell>
        </row>
        <row r="5249">
          <cell r="A5249">
            <v>5250</v>
          </cell>
          <cell r="B5249" t="str">
            <v>AISLADOR CARRETE ANSI 533</v>
          </cell>
          <cell r="C5249" t="str">
            <v>UN</v>
          </cell>
          <cell r="D5249">
            <v>1055</v>
          </cell>
        </row>
        <row r="5250">
          <cell r="A5250">
            <v>5251</v>
          </cell>
          <cell r="B5250" t="str">
            <v>MADECOR B/CO MARQUES 25mm</v>
          </cell>
          <cell r="C5250" t="str">
            <v>UN</v>
          </cell>
          <cell r="D5250">
            <v>71920</v>
          </cell>
        </row>
        <row r="5251">
          <cell r="A5251">
            <v>5252</v>
          </cell>
          <cell r="B5251" t="str">
            <v>CREMA MARFIL 305x305X20</v>
          </cell>
          <cell r="C5251" t="str">
            <v>M2</v>
          </cell>
          <cell r="D5251">
            <v>113100</v>
          </cell>
        </row>
        <row r="5252">
          <cell r="A5252">
            <v>5253</v>
          </cell>
          <cell r="B5252" t="str">
            <v>MADECOR B/CO MARQUES 36mm</v>
          </cell>
          <cell r="C5252" t="str">
            <v>UN</v>
          </cell>
          <cell r="D5252">
            <v>85144</v>
          </cell>
        </row>
        <row r="5253">
          <cell r="A5253">
            <v>5254</v>
          </cell>
          <cell r="B5253" t="str">
            <v>TEJA ETERNIT 1000     # 8</v>
          </cell>
          <cell r="C5253" t="str">
            <v>UN</v>
          </cell>
          <cell r="D5253">
            <v>22237</v>
          </cell>
        </row>
        <row r="5254">
          <cell r="A5254">
            <v>5255</v>
          </cell>
          <cell r="B5254" t="str">
            <v>GRAPA PRENSORA</v>
          </cell>
          <cell r="C5254" t="str">
            <v>UN</v>
          </cell>
          <cell r="D5254">
            <v>4500</v>
          </cell>
        </row>
        <row r="5255">
          <cell r="A5255">
            <v>5256</v>
          </cell>
          <cell r="B5255" t="str">
            <v>FORTEC CEDRO         0.31</v>
          </cell>
          <cell r="C5255" t="str">
            <v>UN</v>
          </cell>
          <cell r="D5255">
            <v>40931</v>
          </cell>
        </row>
        <row r="5256">
          <cell r="A5256">
            <v>5257</v>
          </cell>
          <cell r="B5256" t="str">
            <v>TEJA ETERNIT 1000     #10</v>
          </cell>
          <cell r="C5256" t="str">
            <v>UN</v>
          </cell>
          <cell r="D5256">
            <v>28080</v>
          </cell>
        </row>
        <row r="5257">
          <cell r="A5257">
            <v>5258</v>
          </cell>
          <cell r="B5257" t="str">
            <v>VARILLA ANCLAJE 5/8"x1.80</v>
          </cell>
          <cell r="C5257" t="str">
            <v>UN</v>
          </cell>
          <cell r="D5257">
            <v>9120</v>
          </cell>
        </row>
        <row r="5258">
          <cell r="A5258">
            <v>5259</v>
          </cell>
          <cell r="B5258" t="str">
            <v>FORTEC CEDRO         0.51</v>
          </cell>
          <cell r="C5258" t="str">
            <v>UN</v>
          </cell>
          <cell r="D5258">
            <v>42591</v>
          </cell>
        </row>
        <row r="5259">
          <cell r="A5259">
            <v>5260</v>
          </cell>
          <cell r="B5259" t="str">
            <v>AISLADOR TENSOR     4 1/2</v>
          </cell>
          <cell r="C5259" t="str">
            <v>UN</v>
          </cell>
          <cell r="D5259">
            <v>4060</v>
          </cell>
        </row>
        <row r="5260">
          <cell r="A5260">
            <v>5261</v>
          </cell>
          <cell r="B5260" t="str">
            <v>TEJA ETERNIT 1000     #12</v>
          </cell>
          <cell r="C5260" t="str">
            <v>UN</v>
          </cell>
          <cell r="D5260">
            <v>32414</v>
          </cell>
        </row>
        <row r="5261">
          <cell r="A5261">
            <v>5262</v>
          </cell>
          <cell r="B5261" t="str">
            <v>FORTEC CEDRO         0.71</v>
          </cell>
          <cell r="C5261" t="str">
            <v>UN</v>
          </cell>
          <cell r="D5261">
            <v>42591</v>
          </cell>
        </row>
        <row r="5262">
          <cell r="A5262">
            <v>5263</v>
          </cell>
          <cell r="B5262" t="str">
            <v>MADECANTO            16mm</v>
          </cell>
          <cell r="C5262" t="str">
            <v>ML</v>
          </cell>
          <cell r="D5262">
            <v>266</v>
          </cell>
        </row>
        <row r="5263">
          <cell r="A5263">
            <v>5264</v>
          </cell>
          <cell r="B5263" t="str">
            <v>FORTEC CEDRO         0.91</v>
          </cell>
          <cell r="C5263" t="str">
            <v>UN</v>
          </cell>
          <cell r="D5263">
            <v>45680</v>
          </cell>
        </row>
        <row r="5264">
          <cell r="A5264">
            <v>5265</v>
          </cell>
          <cell r="B5264" t="str">
            <v>MADECANTO            34mm</v>
          </cell>
          <cell r="C5264" t="str">
            <v>ML</v>
          </cell>
          <cell r="D5264">
            <v>436</v>
          </cell>
        </row>
        <row r="5265">
          <cell r="A5265">
            <v>5266</v>
          </cell>
          <cell r="B5265" t="str">
            <v>PISO TURIA   B</v>
          </cell>
          <cell r="C5265" t="str">
            <v>M2</v>
          </cell>
          <cell r="D5265">
            <v>31196</v>
          </cell>
        </row>
        <row r="5266">
          <cell r="A5266">
            <v>5267</v>
          </cell>
          <cell r="B5266" t="str">
            <v>PISO GREDOS  D</v>
          </cell>
          <cell r="C5266" t="str">
            <v>M2</v>
          </cell>
          <cell r="D5266">
            <v>28423</v>
          </cell>
        </row>
        <row r="5267">
          <cell r="A5267">
            <v>5268</v>
          </cell>
          <cell r="B5267" t="str">
            <v>TUBO VENTILACION       02</v>
          </cell>
          <cell r="C5267" t="str">
            <v>ML</v>
          </cell>
          <cell r="D5267">
            <v>3022</v>
          </cell>
        </row>
        <row r="5268">
          <cell r="A5268">
            <v>5269</v>
          </cell>
          <cell r="B5268" t="str">
            <v>TUBO VENTILACION       03</v>
          </cell>
          <cell r="C5268" t="str">
            <v>ML</v>
          </cell>
          <cell r="D5268">
            <v>3204</v>
          </cell>
        </row>
        <row r="5269">
          <cell r="A5269">
            <v>5270</v>
          </cell>
          <cell r="B5269" t="str">
            <v>MADERA ROBLE</v>
          </cell>
          <cell r="C5269" t="str">
            <v>ML</v>
          </cell>
          <cell r="D5269">
            <v>4592</v>
          </cell>
        </row>
        <row r="5270">
          <cell r="A5270">
            <v>5271</v>
          </cell>
          <cell r="B5270" t="str">
            <v>CEDRO REGULAR</v>
          </cell>
          <cell r="C5270" t="str">
            <v>ML</v>
          </cell>
          <cell r="D5270">
            <v>4264</v>
          </cell>
        </row>
        <row r="5271">
          <cell r="A5271">
            <v>5272</v>
          </cell>
          <cell r="B5271" t="str">
            <v>TUBO VENTILACION       4"</v>
          </cell>
          <cell r="C5271" t="str">
            <v>ML</v>
          </cell>
          <cell r="D5271">
            <v>6617</v>
          </cell>
        </row>
        <row r="5272">
          <cell r="A5272">
            <v>5273</v>
          </cell>
          <cell r="B5272" t="str">
            <v>CEDRO FINO</v>
          </cell>
          <cell r="C5272" t="str">
            <v>ML</v>
          </cell>
          <cell r="D5272">
            <v>5904</v>
          </cell>
        </row>
        <row r="5273">
          <cell r="A5273">
            <v>5274</v>
          </cell>
          <cell r="B5273" t="str">
            <v>TUBO RIEGO RDE-21  1 1/2"</v>
          </cell>
          <cell r="C5273" t="str">
            <v>ML</v>
          </cell>
          <cell r="D5273">
            <v>834</v>
          </cell>
        </row>
        <row r="5274">
          <cell r="A5274">
            <v>5275</v>
          </cell>
          <cell r="B5274" t="str">
            <v>CEIBA</v>
          </cell>
          <cell r="C5274" t="str">
            <v>ML</v>
          </cell>
          <cell r="D5274">
            <v>5576</v>
          </cell>
        </row>
        <row r="5275">
          <cell r="A5275">
            <v>5276</v>
          </cell>
          <cell r="B5275" t="str">
            <v>ECONOMICA PIZANO     0.40</v>
          </cell>
          <cell r="C5275" t="str">
            <v>UN</v>
          </cell>
          <cell r="D5275">
            <v>28114</v>
          </cell>
        </row>
        <row r="5276">
          <cell r="A5276">
            <v>5277</v>
          </cell>
          <cell r="B5276" t="str">
            <v>CREMA MARFIL 305x610X20</v>
          </cell>
          <cell r="C5276" t="str">
            <v>M2</v>
          </cell>
          <cell r="D5276">
            <v>118320</v>
          </cell>
        </row>
        <row r="5277">
          <cell r="A5277">
            <v>5278</v>
          </cell>
          <cell r="B5277" t="str">
            <v>ECONOMICA PIZANO     0.60</v>
          </cell>
          <cell r="C5277" t="str">
            <v>UN</v>
          </cell>
          <cell r="D5277">
            <v>33163</v>
          </cell>
        </row>
        <row r="5278">
          <cell r="A5278">
            <v>5279</v>
          </cell>
          <cell r="B5278" t="str">
            <v>PISO TEBAS   B</v>
          </cell>
          <cell r="C5278" t="str">
            <v>M2</v>
          </cell>
          <cell r="D5278">
            <v>25018</v>
          </cell>
        </row>
        <row r="5279">
          <cell r="A5279">
            <v>5280</v>
          </cell>
          <cell r="B5279" t="str">
            <v>TRANS. MONOFASICO  50 KvA</v>
          </cell>
          <cell r="C5279" t="str">
            <v>UN</v>
          </cell>
          <cell r="D5279">
            <v>2772400</v>
          </cell>
        </row>
        <row r="5280">
          <cell r="A5280">
            <v>5281</v>
          </cell>
          <cell r="B5280" t="str">
            <v>ECONOMICA PIZANO     0.80</v>
          </cell>
          <cell r="C5280" t="str">
            <v>UN</v>
          </cell>
          <cell r="D5280">
            <v>34628</v>
          </cell>
        </row>
        <row r="5281">
          <cell r="A5281">
            <v>5282</v>
          </cell>
          <cell r="B5281" t="str">
            <v>CREMA MARFIL ASERRADO</v>
          </cell>
          <cell r="C5281" t="str">
            <v>M2</v>
          </cell>
          <cell r="D5281">
            <v>95700</v>
          </cell>
        </row>
        <row r="5282">
          <cell r="A5282">
            <v>5283</v>
          </cell>
          <cell r="B5282" t="str">
            <v>GRANZON (CALIZA)</v>
          </cell>
          <cell r="C5282" t="str">
            <v>M3</v>
          </cell>
          <cell r="D5282">
            <v>36000</v>
          </cell>
        </row>
        <row r="5283">
          <cell r="A5283">
            <v>5284</v>
          </cell>
          <cell r="B5283" t="str">
            <v>ECONOMICA PIZANO     1.00</v>
          </cell>
          <cell r="C5283" t="str">
            <v>UN</v>
          </cell>
          <cell r="D5283">
            <v>41783</v>
          </cell>
        </row>
        <row r="5284">
          <cell r="A5284">
            <v>5285</v>
          </cell>
          <cell r="B5284" t="str">
            <v>PISO VENUS  VE</v>
          </cell>
          <cell r="C5284" t="str">
            <v>M2</v>
          </cell>
          <cell r="D5284">
            <v>25017</v>
          </cell>
        </row>
        <row r="5285">
          <cell r="A5285">
            <v>5286</v>
          </cell>
          <cell r="B5285" t="str">
            <v>ECONOMICA PIZANO CL. 0.30</v>
          </cell>
          <cell r="C5285" t="str">
            <v>UN</v>
          </cell>
          <cell r="D5285">
            <v>27576</v>
          </cell>
        </row>
        <row r="5286">
          <cell r="A5286">
            <v>5287</v>
          </cell>
          <cell r="B5286" t="str">
            <v>CREMA MARFIL CUADREADO</v>
          </cell>
          <cell r="C5286" t="str">
            <v>M2</v>
          </cell>
          <cell r="D5286">
            <v>135372</v>
          </cell>
        </row>
        <row r="5287">
          <cell r="A5287">
            <v>5288</v>
          </cell>
          <cell r="B5287" t="str">
            <v>JASPE 153x305x10</v>
          </cell>
          <cell r="C5287" t="str">
            <v>M2</v>
          </cell>
          <cell r="D5287">
            <v>52896</v>
          </cell>
        </row>
        <row r="5288">
          <cell r="A5288">
            <v>5289</v>
          </cell>
          <cell r="B5288" t="str">
            <v>ECONOMICA PIZANO CL. 0.40</v>
          </cell>
          <cell r="C5288" t="str">
            <v>UN</v>
          </cell>
          <cell r="D5288">
            <v>27576</v>
          </cell>
        </row>
        <row r="5289">
          <cell r="A5289">
            <v>5290</v>
          </cell>
          <cell r="B5289" t="str">
            <v>PISO GUDAR GRIS</v>
          </cell>
          <cell r="C5289" t="str">
            <v>M2</v>
          </cell>
          <cell r="D5289">
            <v>19872</v>
          </cell>
        </row>
        <row r="5290">
          <cell r="A5290">
            <v>5291</v>
          </cell>
          <cell r="B5290" t="str">
            <v>PIZANO  0.50</v>
          </cell>
          <cell r="C5290" t="str">
            <v>UN</v>
          </cell>
          <cell r="D5290">
            <v>37219</v>
          </cell>
        </row>
        <row r="5291">
          <cell r="A5291">
            <v>5292</v>
          </cell>
          <cell r="B5291" t="str">
            <v>PISO BRASILIA BEIGE</v>
          </cell>
          <cell r="C5291" t="str">
            <v>M2</v>
          </cell>
          <cell r="D5291">
            <v>25440</v>
          </cell>
        </row>
        <row r="5292">
          <cell r="A5292">
            <v>5293</v>
          </cell>
          <cell r="B5292" t="str">
            <v>PIZANO  0.60</v>
          </cell>
          <cell r="C5292" t="str">
            <v>UN</v>
          </cell>
          <cell r="D5292">
            <v>38748</v>
          </cell>
        </row>
        <row r="5293">
          <cell r="A5293">
            <v>5294</v>
          </cell>
          <cell r="B5293" t="str">
            <v>JASPE 153x305x10       01</v>
          </cell>
          <cell r="C5293" t="str">
            <v>M2</v>
          </cell>
          <cell r="D5293">
            <v>62176</v>
          </cell>
        </row>
        <row r="5294">
          <cell r="A5294">
            <v>5295</v>
          </cell>
          <cell r="B5294" t="str">
            <v>PIZANO  0.80</v>
          </cell>
          <cell r="C5294" t="str">
            <v>UN</v>
          </cell>
          <cell r="D5294">
            <v>49711</v>
          </cell>
        </row>
        <row r="5295">
          <cell r="A5295">
            <v>5296</v>
          </cell>
          <cell r="B5295" t="str">
            <v>JASPE 305x305x10</v>
          </cell>
          <cell r="C5295" t="str">
            <v>M2</v>
          </cell>
          <cell r="D5295">
            <v>52896</v>
          </cell>
        </row>
        <row r="5296">
          <cell r="A5296">
            <v>5297</v>
          </cell>
          <cell r="B5296" t="str">
            <v>PIZANO  1.00</v>
          </cell>
          <cell r="C5296" t="str">
            <v>UN</v>
          </cell>
          <cell r="D5296">
            <v>54561</v>
          </cell>
        </row>
        <row r="5297">
          <cell r="A5297">
            <v>5298</v>
          </cell>
          <cell r="B5297" t="str">
            <v>CABALLETE ETERNIT 1000</v>
          </cell>
          <cell r="C5297" t="str">
            <v>UN</v>
          </cell>
          <cell r="D5297">
            <v>6927</v>
          </cell>
        </row>
        <row r="5298">
          <cell r="A5298">
            <v>5299</v>
          </cell>
          <cell r="B5298" t="str">
            <v>PIZANO CLOSET        0.30</v>
          </cell>
          <cell r="C5298" t="str">
            <v>UN</v>
          </cell>
          <cell r="D5298">
            <v>34153</v>
          </cell>
        </row>
        <row r="5299">
          <cell r="A5299">
            <v>5300</v>
          </cell>
          <cell r="B5299" t="str">
            <v>JASPE 305x305x10       01</v>
          </cell>
          <cell r="C5299" t="str">
            <v>M2</v>
          </cell>
          <cell r="D5299">
            <v>62176</v>
          </cell>
        </row>
        <row r="5300">
          <cell r="A5300">
            <v>5301</v>
          </cell>
          <cell r="B5300" t="str">
            <v>PIZANO CLOSET        0.41</v>
          </cell>
          <cell r="C5300" t="str">
            <v>UN</v>
          </cell>
          <cell r="D5300">
            <v>37219</v>
          </cell>
        </row>
        <row r="5301">
          <cell r="A5301">
            <v>5302</v>
          </cell>
          <cell r="B5301" t="str">
            <v>JASPE 305x305x20</v>
          </cell>
          <cell r="C5301" t="str">
            <v>M2</v>
          </cell>
          <cell r="D5301">
            <v>65772</v>
          </cell>
        </row>
        <row r="5302">
          <cell r="A5302">
            <v>5303</v>
          </cell>
          <cell r="B5302" t="str">
            <v>CONTEMP.  R. PIZANO  0.30</v>
          </cell>
          <cell r="C5302" t="str">
            <v>UN</v>
          </cell>
          <cell r="D5302">
            <v>34550</v>
          </cell>
        </row>
        <row r="5303">
          <cell r="A5303">
            <v>5304</v>
          </cell>
          <cell r="B5303" t="str">
            <v>JASPE 305x305x20       01</v>
          </cell>
          <cell r="C5303" t="str">
            <v>M2</v>
          </cell>
          <cell r="D5303">
            <v>76096</v>
          </cell>
        </row>
        <row r="5304">
          <cell r="A5304">
            <v>5305</v>
          </cell>
          <cell r="B5304" t="str">
            <v>CONTEMP.  R. PIZANO  0.51</v>
          </cell>
          <cell r="C5304" t="str">
            <v>UN</v>
          </cell>
          <cell r="D5304">
            <v>36635</v>
          </cell>
        </row>
        <row r="5305">
          <cell r="A5305">
            <v>5306</v>
          </cell>
          <cell r="B5305" t="str">
            <v>JASPE 305x305x20       02</v>
          </cell>
          <cell r="C5305" t="str">
            <v>M2</v>
          </cell>
          <cell r="D5305">
            <v>81316</v>
          </cell>
        </row>
        <row r="5306">
          <cell r="A5306">
            <v>5307</v>
          </cell>
          <cell r="B5306" t="str">
            <v>CONTEMP.  R. PIZANO  0.61</v>
          </cell>
          <cell r="C5306" t="str">
            <v>UN</v>
          </cell>
          <cell r="D5306">
            <v>39856</v>
          </cell>
        </row>
        <row r="5307">
          <cell r="A5307">
            <v>5308</v>
          </cell>
          <cell r="B5307" t="str">
            <v>JASPE 305x610x20</v>
          </cell>
          <cell r="C5307" t="str">
            <v>M2</v>
          </cell>
          <cell r="D5307">
            <v>68672</v>
          </cell>
        </row>
        <row r="5308">
          <cell r="A5308">
            <v>5309</v>
          </cell>
          <cell r="B5308" t="str">
            <v>CONTEMP.  R. PIZANO  1.01</v>
          </cell>
          <cell r="C5308" t="str">
            <v>UN</v>
          </cell>
          <cell r="D5308">
            <v>48316</v>
          </cell>
        </row>
        <row r="5309">
          <cell r="A5309">
            <v>5310</v>
          </cell>
          <cell r="B5309" t="str">
            <v>TUBO RIEGO RDE-26      1"</v>
          </cell>
          <cell r="C5309" t="str">
            <v>ML</v>
          </cell>
          <cell r="D5309">
            <v>1509</v>
          </cell>
        </row>
        <row r="5310">
          <cell r="A5310">
            <v>5311</v>
          </cell>
          <cell r="B5310" t="str">
            <v>JASPE 305x610x20       01</v>
          </cell>
          <cell r="C5310" t="str">
            <v>M2</v>
          </cell>
          <cell r="D5310">
            <v>79460</v>
          </cell>
        </row>
        <row r="5311">
          <cell r="A5311">
            <v>5312</v>
          </cell>
          <cell r="B5311" t="str">
            <v>TUBO RIEGO RDE-26  1 1/2"</v>
          </cell>
          <cell r="C5311" t="str">
            <v>ML</v>
          </cell>
          <cell r="D5311">
            <v>2901</v>
          </cell>
        </row>
        <row r="5312">
          <cell r="A5312">
            <v>5313</v>
          </cell>
          <cell r="B5312" t="str">
            <v>JASPE 305x610x20       02</v>
          </cell>
          <cell r="C5312" t="str">
            <v>M2</v>
          </cell>
          <cell r="D5312">
            <v>84912</v>
          </cell>
        </row>
        <row r="5313">
          <cell r="A5313">
            <v>5314</v>
          </cell>
          <cell r="B5313" t="str">
            <v>JASPE 610x610x20</v>
          </cell>
          <cell r="C5313" t="str">
            <v>M2</v>
          </cell>
          <cell r="D5313">
            <v>72152</v>
          </cell>
        </row>
        <row r="5314">
          <cell r="A5314">
            <v>5315</v>
          </cell>
          <cell r="B5314" t="str">
            <v>JASPE 610x610x20       01</v>
          </cell>
          <cell r="C5314" t="str">
            <v>M2</v>
          </cell>
          <cell r="D5314">
            <v>83752</v>
          </cell>
        </row>
        <row r="5315">
          <cell r="A5315">
            <v>5316</v>
          </cell>
          <cell r="B5315" t="str">
            <v>JASPE 610x610x20       02</v>
          </cell>
          <cell r="C5315" t="str">
            <v>M2</v>
          </cell>
          <cell r="D5315">
            <v>89436</v>
          </cell>
        </row>
        <row r="5316">
          <cell r="A5316">
            <v>5317</v>
          </cell>
          <cell r="B5316" t="str">
            <v>JASPE ASERRADO</v>
          </cell>
          <cell r="C5316" t="str">
            <v>M2</v>
          </cell>
          <cell r="D5316">
            <v>54752</v>
          </cell>
        </row>
        <row r="5317">
          <cell r="A5317">
            <v>5318</v>
          </cell>
          <cell r="B5317" t="str">
            <v>JASPE ASERRADO         01</v>
          </cell>
          <cell r="C5317" t="str">
            <v>M2</v>
          </cell>
          <cell r="D5317">
            <v>61828</v>
          </cell>
        </row>
        <row r="5318">
          <cell r="A5318">
            <v>5319</v>
          </cell>
          <cell r="B5318" t="str">
            <v>CONTEMP. M1  PIZANO  0.30</v>
          </cell>
          <cell r="C5318" t="str">
            <v>UN</v>
          </cell>
          <cell r="D5318">
            <v>47251</v>
          </cell>
        </row>
        <row r="5319">
          <cell r="A5319">
            <v>5320</v>
          </cell>
          <cell r="B5319" t="str">
            <v>VARILLA CORRUGADA    1/2"</v>
          </cell>
          <cell r="C5319" t="str">
            <v>KG</v>
          </cell>
          <cell r="D5319">
            <v>523</v>
          </cell>
        </row>
        <row r="5320">
          <cell r="A5320">
            <v>5321</v>
          </cell>
          <cell r="B5320" t="str">
            <v>CONTEMP. M1  PIZANO  0.61</v>
          </cell>
          <cell r="C5320" t="str">
            <v>UN</v>
          </cell>
          <cell r="D5320">
            <v>55391</v>
          </cell>
        </row>
        <row r="5321">
          <cell r="A5321">
            <v>5322</v>
          </cell>
          <cell r="B5321" t="str">
            <v>JASPE ASERRADO         02</v>
          </cell>
          <cell r="C5321" t="str">
            <v>M2</v>
          </cell>
          <cell r="D5321">
            <v>67164</v>
          </cell>
        </row>
        <row r="5322">
          <cell r="A5322">
            <v>5323</v>
          </cell>
          <cell r="B5322" t="str">
            <v>CONTEMP. M1  PIZANO  0.81</v>
          </cell>
          <cell r="C5322" t="str">
            <v>UN</v>
          </cell>
          <cell r="D5322">
            <v>57790</v>
          </cell>
        </row>
        <row r="5323">
          <cell r="A5323">
            <v>5324</v>
          </cell>
          <cell r="B5323" t="str">
            <v>SALMON TAYRONA 153x305x10</v>
          </cell>
          <cell r="C5323" t="str">
            <v>M2</v>
          </cell>
          <cell r="D5323">
            <v>66816</v>
          </cell>
        </row>
        <row r="5324">
          <cell r="A5324">
            <v>5325</v>
          </cell>
          <cell r="B5324" t="str">
            <v>CONTEMP. M1  PIZANO  1.01</v>
          </cell>
          <cell r="C5324" t="str">
            <v>UN</v>
          </cell>
          <cell r="D5324">
            <v>64486</v>
          </cell>
        </row>
        <row r="5325">
          <cell r="A5325">
            <v>5326</v>
          </cell>
          <cell r="B5325" t="str">
            <v>TEJA ETERNIT 1000 VENT #6</v>
          </cell>
          <cell r="C5325" t="str">
            <v>UN</v>
          </cell>
          <cell r="D5325">
            <v>28758</v>
          </cell>
        </row>
        <row r="5326">
          <cell r="A5326">
            <v>5327</v>
          </cell>
          <cell r="B5326" t="str">
            <v>PIZANO OKUME         0.41</v>
          </cell>
          <cell r="C5326" t="str">
            <v>UN</v>
          </cell>
          <cell r="D5326">
            <v>36094</v>
          </cell>
        </row>
        <row r="5327">
          <cell r="A5327">
            <v>5328</v>
          </cell>
          <cell r="B5327" t="str">
            <v>PIZANO OKUME         0.61</v>
          </cell>
          <cell r="C5327" t="str">
            <v>UN</v>
          </cell>
          <cell r="D5327">
            <v>49732</v>
          </cell>
        </row>
        <row r="5328">
          <cell r="A5328">
            <v>5329</v>
          </cell>
          <cell r="B5328" t="str">
            <v>PIZANO OKUME         0.81</v>
          </cell>
          <cell r="C5328" t="str">
            <v>UN</v>
          </cell>
          <cell r="D5328">
            <v>63941</v>
          </cell>
        </row>
        <row r="5329">
          <cell r="A5329">
            <v>5330</v>
          </cell>
          <cell r="B5329" t="str">
            <v>PIZANO OKUME         1.01</v>
          </cell>
          <cell r="C5329" t="str">
            <v>UN</v>
          </cell>
          <cell r="D5329">
            <v>78152</v>
          </cell>
        </row>
        <row r="5330">
          <cell r="A5330">
            <v>5331</v>
          </cell>
          <cell r="B5330" t="str">
            <v>TEJA ETERNIT 1000 VENT #8</v>
          </cell>
          <cell r="C5330" t="str">
            <v>UN</v>
          </cell>
          <cell r="D5330">
            <v>38075</v>
          </cell>
        </row>
        <row r="5331">
          <cell r="A5331">
            <v>5332</v>
          </cell>
          <cell r="B5331" t="str">
            <v>TABLEX CLASSICA      0.30</v>
          </cell>
          <cell r="C5331" t="str">
            <v>UN</v>
          </cell>
          <cell r="D5331">
            <v>81632</v>
          </cell>
        </row>
        <row r="5332">
          <cell r="A5332">
            <v>5333</v>
          </cell>
          <cell r="B5332" t="str">
            <v>INSTALAC.CERRADURAS SENC.</v>
          </cell>
          <cell r="C5332" t="str">
            <v>UN</v>
          </cell>
          <cell r="D5332">
            <v>8000</v>
          </cell>
        </row>
        <row r="5333">
          <cell r="A5333">
            <v>5334</v>
          </cell>
          <cell r="B5333" t="str">
            <v>TABLEX CLASSICA      0.61</v>
          </cell>
          <cell r="C5333" t="str">
            <v>UN</v>
          </cell>
          <cell r="D5333">
            <v>108330</v>
          </cell>
        </row>
        <row r="5334">
          <cell r="A5334">
            <v>5335</v>
          </cell>
          <cell r="B5334" t="str">
            <v>INST.CERRADURAS PORTON</v>
          </cell>
          <cell r="C5334" t="str">
            <v>UN</v>
          </cell>
          <cell r="D5334">
            <v>12000</v>
          </cell>
        </row>
        <row r="5335">
          <cell r="A5335">
            <v>5336</v>
          </cell>
          <cell r="B5335" t="str">
            <v>TABLEX CLASSICA      0.81</v>
          </cell>
          <cell r="C5335" t="str">
            <v>UN</v>
          </cell>
          <cell r="D5335">
            <v>130983</v>
          </cell>
        </row>
        <row r="5336">
          <cell r="A5336">
            <v>5337</v>
          </cell>
          <cell r="B5336" t="str">
            <v>VARILLA CORRUGADA    5/8"</v>
          </cell>
          <cell r="C5336" t="str">
            <v>KG</v>
          </cell>
          <cell r="D5336">
            <v>563</v>
          </cell>
        </row>
        <row r="5337">
          <cell r="A5337">
            <v>5338</v>
          </cell>
          <cell r="B5337" t="str">
            <v>TABLEX CLASSICA      1.01</v>
          </cell>
          <cell r="C5337" t="str">
            <v>UN</v>
          </cell>
          <cell r="D5337">
            <v>158001</v>
          </cell>
        </row>
        <row r="5338">
          <cell r="A5338">
            <v>5339</v>
          </cell>
          <cell r="B5338" t="str">
            <v>SALMON TAYRONA 305x305x10</v>
          </cell>
          <cell r="C5338" t="str">
            <v>M2</v>
          </cell>
          <cell r="D5338">
            <v>66816</v>
          </cell>
        </row>
        <row r="5339">
          <cell r="A5339">
            <v>5340</v>
          </cell>
          <cell r="B5339" t="str">
            <v>SALMON TAYRONA 153xJPx10</v>
          </cell>
          <cell r="C5339" t="str">
            <v>M2</v>
          </cell>
          <cell r="D5339">
            <v>56724</v>
          </cell>
        </row>
        <row r="5340">
          <cell r="A5340">
            <v>5341</v>
          </cell>
          <cell r="B5340" t="str">
            <v>TABLEX               0.61</v>
          </cell>
          <cell r="C5340" t="str">
            <v>UN</v>
          </cell>
          <cell r="D5340">
            <v>28190</v>
          </cell>
        </row>
        <row r="5341">
          <cell r="A5341">
            <v>5342</v>
          </cell>
          <cell r="B5341" t="str">
            <v>SALMON TAYRONA 305xJPx10</v>
          </cell>
          <cell r="C5341" t="str">
            <v>M2</v>
          </cell>
          <cell r="D5341">
            <v>56724</v>
          </cell>
        </row>
        <row r="5342">
          <cell r="A5342">
            <v>5343</v>
          </cell>
          <cell r="B5342" t="str">
            <v>TABLEX               0.81</v>
          </cell>
          <cell r="C5342" t="str">
            <v>UN</v>
          </cell>
          <cell r="D5342">
            <v>33466</v>
          </cell>
        </row>
        <row r="5343">
          <cell r="A5343">
            <v>5344</v>
          </cell>
          <cell r="B5343" t="str">
            <v>PISO MIAMI BEIGE</v>
          </cell>
          <cell r="C5343" t="str">
            <v>M2</v>
          </cell>
          <cell r="D5343">
            <v>27917</v>
          </cell>
        </row>
        <row r="5344">
          <cell r="A5344">
            <v>5345</v>
          </cell>
          <cell r="B5344" t="str">
            <v>TRANS. MONOFASICO 100 KvA</v>
          </cell>
          <cell r="C5344" t="str">
            <v>UN</v>
          </cell>
          <cell r="D5344">
            <v>4315200</v>
          </cell>
        </row>
        <row r="5345">
          <cell r="A5345">
            <v>5346</v>
          </cell>
          <cell r="B5345" t="str">
            <v>TABLEX               1.01</v>
          </cell>
          <cell r="C5345" t="str">
            <v>UN</v>
          </cell>
          <cell r="D5345">
            <v>38747</v>
          </cell>
        </row>
        <row r="5346">
          <cell r="A5346">
            <v>5347</v>
          </cell>
          <cell r="B5346" t="str">
            <v>TABLEX CLOSET        0.30</v>
          </cell>
          <cell r="C5346" t="str">
            <v>UN</v>
          </cell>
          <cell r="D5346">
            <v>23078</v>
          </cell>
        </row>
        <row r="5347">
          <cell r="A5347">
            <v>5348</v>
          </cell>
          <cell r="B5347" t="str">
            <v>SALMON TAYRONA 305x305x20</v>
          </cell>
          <cell r="C5347" t="str">
            <v>M2</v>
          </cell>
          <cell r="D5347">
            <v>77372</v>
          </cell>
        </row>
        <row r="5348">
          <cell r="A5348">
            <v>5349</v>
          </cell>
          <cell r="B5348" t="str">
            <v>VARILLA LISA         1/2"</v>
          </cell>
          <cell r="C5348" t="str">
            <v>KG</v>
          </cell>
          <cell r="D5348">
            <v>523</v>
          </cell>
        </row>
        <row r="5349">
          <cell r="A5349">
            <v>5350</v>
          </cell>
          <cell r="B5349" t="str">
            <v>TABLEX CLOSET        0.41</v>
          </cell>
          <cell r="C5349" t="str">
            <v>UN</v>
          </cell>
          <cell r="D5349">
            <v>24889</v>
          </cell>
        </row>
        <row r="5350">
          <cell r="A5350">
            <v>5351</v>
          </cell>
          <cell r="B5350" t="str">
            <v>TRANS. MONOFASICO  15 KvA</v>
          </cell>
          <cell r="C5350" t="str">
            <v>UN</v>
          </cell>
          <cell r="D5350">
            <v>1577600</v>
          </cell>
        </row>
        <row r="5351">
          <cell r="A5351">
            <v>5352</v>
          </cell>
          <cell r="B5351" t="str">
            <v>SALMON TAYRONA 305x305x01</v>
          </cell>
          <cell r="C5351" t="str">
            <v>M2</v>
          </cell>
          <cell r="D5351">
            <v>95584</v>
          </cell>
        </row>
        <row r="5352">
          <cell r="A5352">
            <v>5353</v>
          </cell>
          <cell r="B5352" t="str">
            <v>SALMON TAYRONA 305x305x02</v>
          </cell>
          <cell r="C5352" t="str">
            <v>M2</v>
          </cell>
          <cell r="D5352">
            <v>95584</v>
          </cell>
        </row>
        <row r="5353">
          <cell r="A5353">
            <v>5354</v>
          </cell>
          <cell r="B5353" t="str">
            <v>TRANS. MONOFASICO 37.5KvA</v>
          </cell>
          <cell r="C5353" t="str">
            <v>UN</v>
          </cell>
          <cell r="D5353">
            <v>2378000</v>
          </cell>
        </row>
        <row r="5354">
          <cell r="A5354">
            <v>5355</v>
          </cell>
          <cell r="B5354" t="str">
            <v>VENECIANA  TIVOLI    0.30</v>
          </cell>
          <cell r="C5354" t="str">
            <v>UN</v>
          </cell>
          <cell r="D5354">
            <v>51680</v>
          </cell>
        </row>
        <row r="5355">
          <cell r="A5355">
            <v>5356</v>
          </cell>
          <cell r="B5355" t="str">
            <v>SHUT DE BASURAS ETERNIT</v>
          </cell>
          <cell r="C5355" t="str">
            <v>UN</v>
          </cell>
          <cell r="D5355">
            <v>64380</v>
          </cell>
        </row>
        <row r="5356">
          <cell r="A5356">
            <v>5357</v>
          </cell>
          <cell r="B5356" t="str">
            <v>TRANS. TRIFASICO  75  KvA</v>
          </cell>
          <cell r="C5356" t="str">
            <v>UN</v>
          </cell>
          <cell r="D5356">
            <v>7876061</v>
          </cell>
        </row>
        <row r="5357">
          <cell r="A5357">
            <v>5358</v>
          </cell>
          <cell r="B5357" t="str">
            <v>VENECIANA  TIVOLI    0.51</v>
          </cell>
          <cell r="C5357" t="str">
            <v>UN</v>
          </cell>
          <cell r="D5357">
            <v>65015</v>
          </cell>
        </row>
        <row r="5358">
          <cell r="A5358">
            <v>5359</v>
          </cell>
          <cell r="B5358" t="str">
            <v>SALMON TAYRONA 305x610x20</v>
          </cell>
          <cell r="C5358" t="str">
            <v>M2</v>
          </cell>
          <cell r="D5358">
            <v>80620</v>
          </cell>
        </row>
        <row r="5359">
          <cell r="A5359">
            <v>5360</v>
          </cell>
          <cell r="B5359" t="str">
            <v>TRANS. TRIFASICO 112.5KvA</v>
          </cell>
          <cell r="C5359" t="str">
            <v>UN</v>
          </cell>
          <cell r="D5359">
            <v>8857494</v>
          </cell>
        </row>
        <row r="5360">
          <cell r="A5360">
            <v>5361</v>
          </cell>
          <cell r="B5360" t="str">
            <v>VENECIANA  VERONA    0.41</v>
          </cell>
          <cell r="C5360" t="str">
            <v>UN</v>
          </cell>
          <cell r="D5360">
            <v>65484</v>
          </cell>
        </row>
        <row r="5361">
          <cell r="A5361">
            <v>5362</v>
          </cell>
          <cell r="B5361" t="str">
            <v>SALMON TAYRONA 305x610x01</v>
          </cell>
          <cell r="C5361" t="str">
            <v>M2</v>
          </cell>
          <cell r="D5361">
            <v>99876</v>
          </cell>
        </row>
        <row r="5362">
          <cell r="A5362">
            <v>5363</v>
          </cell>
          <cell r="B5362" t="str">
            <v>TRANS. TRIFASICO 150  KvA</v>
          </cell>
          <cell r="C5362" t="str">
            <v>UN</v>
          </cell>
          <cell r="D5362">
            <v>9285864</v>
          </cell>
        </row>
        <row r="5363">
          <cell r="A5363">
            <v>5364</v>
          </cell>
          <cell r="B5363" t="str">
            <v>TRANS. TRIFASICO 300  KvA</v>
          </cell>
          <cell r="C5363" t="str">
            <v>UN</v>
          </cell>
          <cell r="D5363">
            <v>13065329</v>
          </cell>
        </row>
        <row r="5364">
          <cell r="A5364">
            <v>5365</v>
          </cell>
          <cell r="B5364" t="str">
            <v>VENECIANA  VERONA    0.51</v>
          </cell>
          <cell r="C5364" t="str">
            <v>UN</v>
          </cell>
          <cell r="D5364">
            <v>72527</v>
          </cell>
        </row>
        <row r="5365">
          <cell r="A5365">
            <v>5366</v>
          </cell>
          <cell r="B5365" t="str">
            <v>TRANS. TRIFASICO 500  KvA</v>
          </cell>
          <cell r="C5365" t="str">
            <v>UN</v>
          </cell>
          <cell r="D5365">
            <v>17244513</v>
          </cell>
        </row>
        <row r="5366">
          <cell r="A5366">
            <v>5367</v>
          </cell>
          <cell r="B5366" t="str">
            <v>VENECIANA PICCOLA    0.41</v>
          </cell>
          <cell r="C5366" t="str">
            <v>UN</v>
          </cell>
          <cell r="D5366">
            <v>29751</v>
          </cell>
        </row>
        <row r="5367">
          <cell r="A5367">
            <v>5368</v>
          </cell>
          <cell r="B5367" t="str">
            <v>BOMBA AGUA           1/2"</v>
          </cell>
          <cell r="C5367" t="str">
            <v>UN</v>
          </cell>
          <cell r="D5367">
            <v>160520</v>
          </cell>
        </row>
        <row r="5368">
          <cell r="A5368">
            <v>5369</v>
          </cell>
          <cell r="B5368" t="str">
            <v>BOMBA AGUA           3/4"</v>
          </cell>
          <cell r="C5368" t="str">
            <v>UN</v>
          </cell>
          <cell r="D5368">
            <v>100920</v>
          </cell>
        </row>
        <row r="5369">
          <cell r="A5369">
            <v>5370</v>
          </cell>
          <cell r="B5369" t="str">
            <v>BOMBA SUMERGIBLE</v>
          </cell>
          <cell r="C5369" t="str">
            <v>UN</v>
          </cell>
          <cell r="D5369">
            <v>652649</v>
          </cell>
        </row>
        <row r="5370">
          <cell r="A5370">
            <v>5371</v>
          </cell>
          <cell r="B5370" t="str">
            <v>BOMBA CENTRIFUGA</v>
          </cell>
          <cell r="C5370" t="str">
            <v>UN</v>
          </cell>
          <cell r="D5370">
            <v>174000</v>
          </cell>
        </row>
        <row r="5371">
          <cell r="A5371">
            <v>5372</v>
          </cell>
          <cell r="B5371" t="str">
            <v>EQUIPO PRESION</v>
          </cell>
          <cell r="C5371" t="str">
            <v>UN</v>
          </cell>
          <cell r="D5371">
            <v>816295</v>
          </cell>
        </row>
        <row r="5372">
          <cell r="A5372">
            <v>5373</v>
          </cell>
          <cell r="B5372" t="str">
            <v>EQUIPO PRESION         01</v>
          </cell>
          <cell r="C5372" t="str">
            <v>UN</v>
          </cell>
          <cell r="D5372">
            <v>2222220</v>
          </cell>
        </row>
        <row r="5373">
          <cell r="A5373">
            <v>5374</v>
          </cell>
          <cell r="B5373" t="str">
            <v>CLAVO 1/4" ALT.VEL.    1"</v>
          </cell>
          <cell r="C5373" t="str">
            <v>UN</v>
          </cell>
          <cell r="D5373">
            <v>153</v>
          </cell>
        </row>
        <row r="5374">
          <cell r="A5374">
            <v>5375</v>
          </cell>
          <cell r="B5374" t="str">
            <v>CLAVO 1/4" ALT.VEL.1 1/2"</v>
          </cell>
          <cell r="C5374" t="str">
            <v>UN</v>
          </cell>
          <cell r="D5374">
            <v>162</v>
          </cell>
        </row>
        <row r="5375">
          <cell r="A5375">
            <v>5376</v>
          </cell>
          <cell r="B5375" t="str">
            <v>CLAVO 1/4" ALT.VEL.    2"</v>
          </cell>
          <cell r="C5375" t="str">
            <v>UN</v>
          </cell>
          <cell r="D5375">
            <v>189</v>
          </cell>
        </row>
        <row r="5376">
          <cell r="A5376">
            <v>5377</v>
          </cell>
          <cell r="B5376" t="str">
            <v>CLAVO 1/4" ALT.VEL.    3"</v>
          </cell>
          <cell r="C5376" t="str">
            <v>UN</v>
          </cell>
          <cell r="D5376">
            <v>237</v>
          </cell>
        </row>
        <row r="5377">
          <cell r="A5377">
            <v>5378</v>
          </cell>
          <cell r="B5377" t="str">
            <v>PERNO 1/4" ALT.VEL.1 3/8"</v>
          </cell>
          <cell r="C5377" t="str">
            <v>UN</v>
          </cell>
          <cell r="D5377">
            <v>355</v>
          </cell>
        </row>
        <row r="5378">
          <cell r="A5378">
            <v>5379</v>
          </cell>
          <cell r="B5378" t="str">
            <v>SALMON TAYRONA 305x610x02</v>
          </cell>
          <cell r="C5378" t="str">
            <v>M2</v>
          </cell>
          <cell r="D5378">
            <v>99876</v>
          </cell>
        </row>
        <row r="5379">
          <cell r="A5379">
            <v>5380</v>
          </cell>
          <cell r="B5379" t="str">
            <v>CLAVO 3/8" ALT.VEL.1 1/2"</v>
          </cell>
          <cell r="C5379" t="str">
            <v>UN</v>
          </cell>
          <cell r="D5379">
            <v>283</v>
          </cell>
        </row>
        <row r="5380">
          <cell r="A5380">
            <v>5381</v>
          </cell>
          <cell r="B5380" t="str">
            <v>SALMON TAYRONA 610x610x20</v>
          </cell>
          <cell r="C5380" t="str">
            <v>M2</v>
          </cell>
          <cell r="D5380">
            <v>84912</v>
          </cell>
        </row>
        <row r="5381">
          <cell r="A5381">
            <v>5382</v>
          </cell>
          <cell r="B5381" t="str">
            <v>BALA FTE  AHORRADOR  13 W</v>
          </cell>
          <cell r="C5381" t="str">
            <v>UN</v>
          </cell>
          <cell r="D5381">
            <v>23052</v>
          </cell>
        </row>
        <row r="5382">
          <cell r="A5382">
            <v>5383</v>
          </cell>
          <cell r="B5382" t="str">
            <v>CLAVO 1/4" BAJ.VEL.1 1/4"</v>
          </cell>
          <cell r="C5382" t="str">
            <v>UN</v>
          </cell>
          <cell r="D5382">
            <v>304</v>
          </cell>
        </row>
        <row r="5383">
          <cell r="A5383">
            <v>5384</v>
          </cell>
          <cell r="B5383" t="str">
            <v>SALMON TAYRONA 610x610x01</v>
          </cell>
          <cell r="C5383" t="str">
            <v>M2</v>
          </cell>
          <cell r="D5383">
            <v>106140</v>
          </cell>
        </row>
        <row r="5384">
          <cell r="A5384">
            <v>5385</v>
          </cell>
          <cell r="B5384" t="str">
            <v>SALMON TAYRONA 610x610x02</v>
          </cell>
          <cell r="C5384" t="str">
            <v>M2</v>
          </cell>
          <cell r="D5384">
            <v>106140</v>
          </cell>
        </row>
        <row r="5385">
          <cell r="A5385">
            <v>5386</v>
          </cell>
          <cell r="B5385" t="str">
            <v>BALA HALOGENA    50 W-12V</v>
          </cell>
          <cell r="C5385" t="str">
            <v>UN</v>
          </cell>
          <cell r="D5385">
            <v>18018</v>
          </cell>
        </row>
        <row r="5386">
          <cell r="A5386">
            <v>5387</v>
          </cell>
          <cell r="B5386" t="str">
            <v>GRANZON (CANTO RODADO)</v>
          </cell>
          <cell r="C5386" t="str">
            <v>M3</v>
          </cell>
          <cell r="D5386">
            <v>30000</v>
          </cell>
        </row>
        <row r="5387">
          <cell r="A5387">
            <v>5388</v>
          </cell>
          <cell r="B5387" t="str">
            <v>SALMON TAYRONA ASERRADO</v>
          </cell>
          <cell r="C5387" t="str">
            <v>M2</v>
          </cell>
          <cell r="D5387">
            <v>64264</v>
          </cell>
        </row>
        <row r="5388">
          <cell r="A5388">
            <v>5389</v>
          </cell>
          <cell r="B5388" t="str">
            <v>PERNO 1/4" BAJ.VEL.    2"</v>
          </cell>
          <cell r="C5388" t="str">
            <v>UN</v>
          </cell>
          <cell r="D5388">
            <v>349</v>
          </cell>
        </row>
        <row r="5389">
          <cell r="A5389">
            <v>5390</v>
          </cell>
          <cell r="B5389" t="str">
            <v>CLAVO 5/16" BAJ.VEL. 3/4"</v>
          </cell>
          <cell r="C5389" t="str">
            <v>UN</v>
          </cell>
          <cell r="D5389">
            <v>92</v>
          </cell>
        </row>
        <row r="5390">
          <cell r="A5390">
            <v>5391</v>
          </cell>
          <cell r="B5390" t="str">
            <v>CLAVO 5/16" BAJ.VEL.   1"</v>
          </cell>
          <cell r="C5390" t="str">
            <v>UN</v>
          </cell>
          <cell r="D5390">
            <v>104</v>
          </cell>
        </row>
        <row r="5391">
          <cell r="A5391">
            <v>5392</v>
          </cell>
          <cell r="B5391" t="str">
            <v>CLAVO 5/16"BAJ.VEL.1 1/2"</v>
          </cell>
          <cell r="C5391" t="str">
            <v>UN</v>
          </cell>
          <cell r="D5391">
            <v>174</v>
          </cell>
        </row>
        <row r="5392">
          <cell r="A5392">
            <v>5393</v>
          </cell>
          <cell r="B5392" t="str">
            <v>CLAVO 5/16" BAJ.VEL.   2"</v>
          </cell>
          <cell r="C5392" t="str">
            <v>UN</v>
          </cell>
          <cell r="D5392">
            <v>206</v>
          </cell>
        </row>
        <row r="5393">
          <cell r="A5393">
            <v>5394</v>
          </cell>
          <cell r="B5393" t="str">
            <v>CARGA FULM.SUAVE      330</v>
          </cell>
          <cell r="C5393" t="str">
            <v>UN</v>
          </cell>
          <cell r="D5393">
            <v>113</v>
          </cell>
        </row>
        <row r="5394">
          <cell r="A5394">
            <v>5395</v>
          </cell>
          <cell r="B5394" t="str">
            <v>CARGA FULM.FUERTE     330</v>
          </cell>
          <cell r="C5394" t="str">
            <v>UN</v>
          </cell>
          <cell r="D5394">
            <v>115</v>
          </cell>
        </row>
        <row r="5395">
          <cell r="A5395">
            <v>5396</v>
          </cell>
          <cell r="B5395" t="str">
            <v>CARGA FULM.ULTRA      330</v>
          </cell>
          <cell r="C5395" t="str">
            <v>UN</v>
          </cell>
          <cell r="D5395">
            <v>282</v>
          </cell>
        </row>
        <row r="5396">
          <cell r="A5396">
            <v>5397</v>
          </cell>
          <cell r="B5396" t="str">
            <v>CARGA FULM.SUAVE      721</v>
          </cell>
          <cell r="C5396" t="str">
            <v>UN</v>
          </cell>
          <cell r="D5396">
            <v>88</v>
          </cell>
        </row>
        <row r="5397">
          <cell r="A5397">
            <v>5398</v>
          </cell>
          <cell r="B5397" t="str">
            <v>CARGA FULM.MEDIO      721</v>
          </cell>
          <cell r="C5397" t="str">
            <v>UN</v>
          </cell>
          <cell r="D5397">
            <v>89</v>
          </cell>
        </row>
        <row r="5398">
          <cell r="A5398">
            <v>5399</v>
          </cell>
          <cell r="B5398" t="str">
            <v>CARGA FULM.FUERTE     721</v>
          </cell>
          <cell r="C5398" t="str">
            <v>UN</v>
          </cell>
          <cell r="D5398">
            <v>90</v>
          </cell>
        </row>
        <row r="5399">
          <cell r="A5399">
            <v>5400</v>
          </cell>
          <cell r="B5399" t="str">
            <v>FTE SOBREPONER 2x32 T-8</v>
          </cell>
          <cell r="C5399" t="str">
            <v>UN</v>
          </cell>
          <cell r="D5399">
            <v>76829</v>
          </cell>
        </row>
        <row r="5400">
          <cell r="A5400">
            <v>5401</v>
          </cell>
          <cell r="B5400" t="str">
            <v>CARGA FULMINANTE     D 60</v>
          </cell>
          <cell r="C5400" t="str">
            <v>UN</v>
          </cell>
          <cell r="D5400">
            <v>146</v>
          </cell>
        </row>
        <row r="5401">
          <cell r="A5401">
            <v>5402</v>
          </cell>
          <cell r="B5401" t="str">
            <v>CARGA FULMINANTE     D 01</v>
          </cell>
          <cell r="C5401" t="str">
            <v>UN</v>
          </cell>
          <cell r="D5401">
            <v>147</v>
          </cell>
        </row>
        <row r="5402">
          <cell r="A5402">
            <v>5403</v>
          </cell>
          <cell r="B5402" t="str">
            <v>ANCLA DE CUÑA  1/4x1 3/4"</v>
          </cell>
          <cell r="C5402" t="str">
            <v>UN</v>
          </cell>
          <cell r="D5402">
            <v>447</v>
          </cell>
        </row>
        <row r="5403">
          <cell r="A5403">
            <v>5404</v>
          </cell>
          <cell r="B5403" t="str">
            <v>SALMON TAYRONA ASERRADO01</v>
          </cell>
          <cell r="C5403" t="str">
            <v>M2</v>
          </cell>
          <cell r="D5403">
            <v>81664</v>
          </cell>
        </row>
        <row r="5404">
          <cell r="A5404">
            <v>5405</v>
          </cell>
          <cell r="B5404" t="str">
            <v>ANCLA DE CUÑA  3/8x2 1/4"</v>
          </cell>
          <cell r="C5404" t="str">
            <v>UN</v>
          </cell>
          <cell r="D5404">
            <v>667</v>
          </cell>
        </row>
        <row r="5405">
          <cell r="A5405">
            <v>5406</v>
          </cell>
          <cell r="B5405" t="str">
            <v>ANCLA DE CUÑA      3 3/4"</v>
          </cell>
          <cell r="C5405" t="str">
            <v>UN</v>
          </cell>
          <cell r="D5405">
            <v>713</v>
          </cell>
        </row>
        <row r="5406">
          <cell r="A5406">
            <v>5407</v>
          </cell>
          <cell r="B5406" t="str">
            <v>ANCLA DE CUÑA  1/2x2 3/4"</v>
          </cell>
          <cell r="C5406" t="str">
            <v>UN</v>
          </cell>
          <cell r="D5406">
            <v>1216</v>
          </cell>
        </row>
        <row r="5407">
          <cell r="A5407">
            <v>5408</v>
          </cell>
          <cell r="B5407" t="str">
            <v>SALMON TAYRONA ASERRADO02</v>
          </cell>
          <cell r="C5407" t="str">
            <v>M2</v>
          </cell>
          <cell r="D5407">
            <v>81664</v>
          </cell>
        </row>
        <row r="5408">
          <cell r="A5408">
            <v>5409</v>
          </cell>
          <cell r="B5408" t="str">
            <v>ANCLA DE CUÑA  5/8x4 1/4"</v>
          </cell>
          <cell r="C5408" t="str">
            <v>UN</v>
          </cell>
          <cell r="D5408">
            <v>2311</v>
          </cell>
        </row>
        <row r="5409">
          <cell r="A5409">
            <v>5410</v>
          </cell>
          <cell r="B5409" t="str">
            <v>ANCLA DE CUÑA          5"</v>
          </cell>
          <cell r="C5409" t="str">
            <v>UN</v>
          </cell>
          <cell r="D5409">
            <v>2406</v>
          </cell>
        </row>
        <row r="5410">
          <cell r="A5410">
            <v>5411</v>
          </cell>
          <cell r="B5410" t="str">
            <v>ANCLA DE CUÑA  3/4x4 3/4"</v>
          </cell>
          <cell r="C5410" t="str">
            <v>UN</v>
          </cell>
          <cell r="D5410">
            <v>3115</v>
          </cell>
        </row>
        <row r="5411">
          <cell r="A5411">
            <v>5412</v>
          </cell>
          <cell r="B5411" t="str">
            <v>ANCLA DE CUÑA          7"</v>
          </cell>
          <cell r="C5411" t="str">
            <v>UN</v>
          </cell>
          <cell r="D5411">
            <v>4672</v>
          </cell>
        </row>
        <row r="5412">
          <cell r="A5412">
            <v>5413</v>
          </cell>
          <cell r="B5412" t="str">
            <v>SANITARIO EMBAJADOR  B/CO</v>
          </cell>
          <cell r="C5412" t="str">
            <v>UN</v>
          </cell>
          <cell r="D5412">
            <v>371200</v>
          </cell>
        </row>
        <row r="5413">
          <cell r="A5413">
            <v>5414</v>
          </cell>
          <cell r="B5413" t="str">
            <v>ANCLA DE MANG.     2 1/4"</v>
          </cell>
          <cell r="C5413" t="str">
            <v>UN</v>
          </cell>
          <cell r="D5413">
            <v>459</v>
          </cell>
        </row>
        <row r="5414">
          <cell r="A5414">
            <v>5415</v>
          </cell>
          <cell r="B5414" t="str">
            <v>ANCLA DE MANG. 1/4x1 3/8"</v>
          </cell>
          <cell r="C5414" t="str">
            <v>UN</v>
          </cell>
          <cell r="D5414">
            <v>338</v>
          </cell>
        </row>
        <row r="5415">
          <cell r="A5415">
            <v>5416</v>
          </cell>
          <cell r="B5415" t="str">
            <v>ANCLA DE MANG.     2 1/2"</v>
          </cell>
          <cell r="C5415" t="str">
            <v>UN</v>
          </cell>
          <cell r="D5415">
            <v>459</v>
          </cell>
        </row>
        <row r="5416">
          <cell r="A5416">
            <v>5417</v>
          </cell>
          <cell r="B5416" t="str">
            <v>ANCLA DE MANG.5/16x1 1/2"</v>
          </cell>
          <cell r="C5416" t="str">
            <v>UN</v>
          </cell>
          <cell r="D5416">
            <v>433</v>
          </cell>
        </row>
        <row r="5417">
          <cell r="A5417">
            <v>5418</v>
          </cell>
          <cell r="B5417" t="str">
            <v>ANCLA DE MANG.     2 1/01</v>
          </cell>
          <cell r="C5417" t="str">
            <v>UN</v>
          </cell>
          <cell r="D5417">
            <v>525</v>
          </cell>
        </row>
        <row r="5418">
          <cell r="A5418">
            <v>5419</v>
          </cell>
          <cell r="B5418" t="str">
            <v>ANCLA DE MANG. 3/8x1 7/8"</v>
          </cell>
          <cell r="C5418" t="str">
            <v>UN</v>
          </cell>
          <cell r="D5418">
            <v>436</v>
          </cell>
        </row>
        <row r="5419">
          <cell r="A5419">
            <v>5420</v>
          </cell>
          <cell r="B5419" t="str">
            <v>ANCLA DE MANG.         3"</v>
          </cell>
          <cell r="C5419" t="str">
            <v>UN</v>
          </cell>
          <cell r="D5419">
            <v>554</v>
          </cell>
        </row>
        <row r="5420">
          <cell r="A5420">
            <v>5421</v>
          </cell>
          <cell r="B5420" t="str">
            <v>ANCLA DE MANG.     1/2x3"</v>
          </cell>
          <cell r="C5420" t="str">
            <v>UN</v>
          </cell>
          <cell r="D5420">
            <v>936</v>
          </cell>
        </row>
        <row r="5421">
          <cell r="A5421">
            <v>5422</v>
          </cell>
          <cell r="B5421" t="str">
            <v>ANCLA DE MANG.         4"</v>
          </cell>
          <cell r="C5421" t="str">
            <v>UN</v>
          </cell>
          <cell r="D5421">
            <v>1130</v>
          </cell>
        </row>
        <row r="5422">
          <cell r="A5422">
            <v>5423</v>
          </cell>
          <cell r="B5422" t="str">
            <v>ANCLA DE MANG. 5/8x4 1/4"</v>
          </cell>
          <cell r="C5422" t="str">
            <v>UN</v>
          </cell>
          <cell r="D5422">
            <v>2223</v>
          </cell>
        </row>
        <row r="5423">
          <cell r="A5423">
            <v>5424</v>
          </cell>
          <cell r="B5423" t="str">
            <v>ANCLA DE MANG.         6"</v>
          </cell>
          <cell r="C5423" t="str">
            <v>UN</v>
          </cell>
          <cell r="D5423">
            <v>2799</v>
          </cell>
        </row>
        <row r="5424">
          <cell r="A5424">
            <v>5425</v>
          </cell>
          <cell r="B5424" t="str">
            <v>PROVISIONAL DE ENERGIA</v>
          </cell>
          <cell r="C5424" t="str">
            <v>MS</v>
          </cell>
          <cell r="D5424">
            <v>50000</v>
          </cell>
        </row>
        <row r="5425">
          <cell r="A5425">
            <v>5426</v>
          </cell>
          <cell r="B5425" t="str">
            <v>ANCLA DE MANG.     6 1/4"</v>
          </cell>
          <cell r="C5425" t="str">
            <v>UN</v>
          </cell>
          <cell r="D5425">
            <v>4233</v>
          </cell>
        </row>
        <row r="5426">
          <cell r="A5426">
            <v>5427</v>
          </cell>
          <cell r="B5426" t="str">
            <v>ANCLA DE CONO      5/8x4"</v>
          </cell>
          <cell r="C5426" t="str">
            <v>UN</v>
          </cell>
          <cell r="D5426">
            <v>1102</v>
          </cell>
        </row>
        <row r="5427">
          <cell r="A5427">
            <v>5428</v>
          </cell>
          <cell r="B5427" t="str">
            <v>SALMON TAYRONA CUADREADO</v>
          </cell>
          <cell r="C5427" t="str">
            <v>M2</v>
          </cell>
          <cell r="D5427">
            <v>89204</v>
          </cell>
        </row>
        <row r="5428">
          <cell r="A5428">
            <v>5429</v>
          </cell>
          <cell r="B5428" t="str">
            <v>ANCLA DE CONO      3/4x4"</v>
          </cell>
          <cell r="C5428" t="str">
            <v>UN</v>
          </cell>
          <cell r="D5428">
            <v>1346</v>
          </cell>
        </row>
        <row r="5429">
          <cell r="A5429">
            <v>5430</v>
          </cell>
          <cell r="B5429" t="str">
            <v>ANCLA DE CONO          7"</v>
          </cell>
          <cell r="C5429" t="str">
            <v>UN</v>
          </cell>
          <cell r="D5429">
            <v>1949</v>
          </cell>
        </row>
        <row r="5430">
          <cell r="A5430">
            <v>5431</v>
          </cell>
          <cell r="B5430" t="str">
            <v>AUTOPERFORANTE       1/4"</v>
          </cell>
          <cell r="C5430" t="str">
            <v>UN</v>
          </cell>
          <cell r="D5430">
            <v>1559</v>
          </cell>
        </row>
        <row r="5431">
          <cell r="A5431">
            <v>5432</v>
          </cell>
          <cell r="B5431" t="str">
            <v>AUTOPERFORANTE       3/8"</v>
          </cell>
          <cell r="C5431" t="str">
            <v>UN</v>
          </cell>
          <cell r="D5431">
            <v>1776</v>
          </cell>
        </row>
        <row r="5432">
          <cell r="A5432">
            <v>5433</v>
          </cell>
          <cell r="B5432" t="str">
            <v>AUTOPERFORANTE       1/2"</v>
          </cell>
          <cell r="C5432" t="str">
            <v>UN</v>
          </cell>
          <cell r="D5432">
            <v>2641</v>
          </cell>
        </row>
        <row r="5433">
          <cell r="A5433">
            <v>5434</v>
          </cell>
          <cell r="B5433" t="str">
            <v>AUTOPERFORANTE       5/8"</v>
          </cell>
          <cell r="C5433" t="str">
            <v>UN</v>
          </cell>
          <cell r="D5433">
            <v>4446</v>
          </cell>
        </row>
        <row r="5434">
          <cell r="A5434">
            <v>5435</v>
          </cell>
          <cell r="B5434" t="str">
            <v>AUTOPERFORANTE       3/4"</v>
          </cell>
          <cell r="C5434" t="str">
            <v>UN</v>
          </cell>
          <cell r="D5434">
            <v>8282</v>
          </cell>
        </row>
        <row r="5435">
          <cell r="A5435">
            <v>5436</v>
          </cell>
          <cell r="B5435" t="str">
            <v>RAWL  5/16"      3/8a1/2"</v>
          </cell>
          <cell r="C5435" t="str">
            <v>UN</v>
          </cell>
          <cell r="D5435">
            <v>237</v>
          </cell>
        </row>
        <row r="5436">
          <cell r="A5436">
            <v>5437</v>
          </cell>
          <cell r="B5436" t="str">
            <v>RAWL  5/16"        5/8a1"</v>
          </cell>
          <cell r="C5436" t="str">
            <v>UN</v>
          </cell>
          <cell r="D5436">
            <v>262</v>
          </cell>
        </row>
        <row r="5437">
          <cell r="A5437">
            <v>5438</v>
          </cell>
          <cell r="B5437" t="str">
            <v>RAWLI 3/8"       3/8a5/8"</v>
          </cell>
          <cell r="C5437" t="str">
            <v>UN</v>
          </cell>
          <cell r="D5437">
            <v>552</v>
          </cell>
        </row>
        <row r="5438">
          <cell r="A5438">
            <v>5439</v>
          </cell>
          <cell r="B5438" t="str">
            <v>TORNILLO TAPCON 3/16"</v>
          </cell>
          <cell r="C5438" t="str">
            <v>UN</v>
          </cell>
          <cell r="D5438">
            <v>139</v>
          </cell>
        </row>
        <row r="5439">
          <cell r="A5439">
            <v>5440</v>
          </cell>
          <cell r="B5439" t="str">
            <v>SALMON TAYRONA CUADREAD01</v>
          </cell>
          <cell r="C5439" t="str">
            <v>M2</v>
          </cell>
          <cell r="D5439">
            <v>111244</v>
          </cell>
        </row>
        <row r="5440">
          <cell r="A5440">
            <v>5441</v>
          </cell>
          <cell r="B5440" t="str">
            <v>TORNILLO TAPCON 3/16"  01</v>
          </cell>
          <cell r="C5440" t="str">
            <v>UN</v>
          </cell>
          <cell r="D5440">
            <v>254</v>
          </cell>
        </row>
        <row r="5441">
          <cell r="A5441">
            <v>5442</v>
          </cell>
          <cell r="B5441" t="str">
            <v>TORNILLO TAPCON 1/4"</v>
          </cell>
          <cell r="C5441" t="str">
            <v>UN</v>
          </cell>
          <cell r="D5441">
            <v>226</v>
          </cell>
        </row>
        <row r="5442">
          <cell r="A5442">
            <v>5443</v>
          </cell>
          <cell r="B5442" t="str">
            <v>TORNILLO TAPCON 1/4"   01</v>
          </cell>
          <cell r="C5442" t="str">
            <v>UN</v>
          </cell>
          <cell r="D5442">
            <v>285</v>
          </cell>
        </row>
        <row r="5443">
          <cell r="A5443">
            <v>5444</v>
          </cell>
          <cell r="B5443" t="str">
            <v>TORNILLO TAPCON 1/4"   02</v>
          </cell>
          <cell r="C5443" t="str">
            <v>UN</v>
          </cell>
          <cell r="D5443">
            <v>423</v>
          </cell>
        </row>
        <row r="5444">
          <cell r="A5444">
            <v>5445</v>
          </cell>
          <cell r="B5444" t="str">
            <v>SALMON TAYRONA CUADREAD02</v>
          </cell>
          <cell r="C5444" t="str">
            <v>M2</v>
          </cell>
          <cell r="D5444">
            <v>111244</v>
          </cell>
        </row>
        <row r="5445">
          <cell r="A5445">
            <v>5446</v>
          </cell>
          <cell r="B5445" t="str">
            <v>BLANCO SARDO 305x305x20</v>
          </cell>
          <cell r="C5445" t="str">
            <v>M2</v>
          </cell>
          <cell r="D5445">
            <v>148596</v>
          </cell>
        </row>
        <row r="5446">
          <cell r="A5446">
            <v>5447</v>
          </cell>
          <cell r="B5446" t="str">
            <v>BLANCO SARDO 305x610x20</v>
          </cell>
          <cell r="C5446" t="str">
            <v>M2</v>
          </cell>
          <cell r="D5446">
            <v>155208</v>
          </cell>
        </row>
        <row r="5447">
          <cell r="A5447">
            <v>5448</v>
          </cell>
          <cell r="B5447" t="str">
            <v>BLANCO SARDO 610x610X20</v>
          </cell>
          <cell r="C5447" t="str">
            <v>M2</v>
          </cell>
          <cell r="D5447">
            <v>163676</v>
          </cell>
        </row>
        <row r="5448">
          <cell r="A5448">
            <v>5449</v>
          </cell>
          <cell r="B5448" t="str">
            <v>BROCA GALAXY      3/16x6"</v>
          </cell>
          <cell r="C5448" t="str">
            <v>UN</v>
          </cell>
          <cell r="D5448">
            <v>2065</v>
          </cell>
        </row>
        <row r="5449">
          <cell r="A5449">
            <v>5450</v>
          </cell>
          <cell r="B5449" t="str">
            <v>BROCA GALAXY       1/4x6"</v>
          </cell>
          <cell r="C5449" t="str">
            <v>UN</v>
          </cell>
          <cell r="D5449">
            <v>2088</v>
          </cell>
        </row>
        <row r="5450">
          <cell r="A5450">
            <v>5451</v>
          </cell>
          <cell r="B5450" t="str">
            <v>BROCA GALAXY      5/16x6"</v>
          </cell>
          <cell r="C5450" t="str">
            <v>UN</v>
          </cell>
          <cell r="D5450">
            <v>2610</v>
          </cell>
        </row>
        <row r="5451">
          <cell r="A5451">
            <v>5452</v>
          </cell>
          <cell r="B5451" t="str">
            <v>BROCA GALAXY       3/8x6"</v>
          </cell>
          <cell r="C5451" t="str">
            <v>UN</v>
          </cell>
          <cell r="D5451">
            <v>2784</v>
          </cell>
        </row>
        <row r="5452">
          <cell r="A5452">
            <v>5453</v>
          </cell>
          <cell r="B5452" t="str">
            <v>TALADRO PERCUTOR</v>
          </cell>
          <cell r="C5452" t="str">
            <v>UN</v>
          </cell>
          <cell r="D5452">
            <v>316680</v>
          </cell>
        </row>
        <row r="5453">
          <cell r="A5453">
            <v>5454</v>
          </cell>
          <cell r="B5453" t="str">
            <v>TALADRO ELECTRONEUMATICO</v>
          </cell>
          <cell r="C5453" t="str">
            <v>UN</v>
          </cell>
          <cell r="D5453">
            <v>522000</v>
          </cell>
        </row>
        <row r="5454">
          <cell r="A5454">
            <v>5455</v>
          </cell>
          <cell r="B5454" t="str">
            <v>BLANCO SARDO ASERRADO</v>
          </cell>
          <cell r="C5454" t="str">
            <v>M2</v>
          </cell>
          <cell r="D5454">
            <v>127948</v>
          </cell>
        </row>
        <row r="5455">
          <cell r="A5455">
            <v>5456</v>
          </cell>
          <cell r="B5455" t="str">
            <v>MARTILLO ELECTRONEUMATICO</v>
          </cell>
          <cell r="C5455" t="str">
            <v>UN</v>
          </cell>
          <cell r="D5455">
            <v>2078720</v>
          </cell>
        </row>
        <row r="5456">
          <cell r="A5456">
            <v>5457</v>
          </cell>
          <cell r="B5456" t="str">
            <v>BLANCO SARDO CUADREADO</v>
          </cell>
          <cell r="C5456" t="str">
            <v>M2</v>
          </cell>
          <cell r="D5456">
            <v>178524</v>
          </cell>
        </row>
        <row r="5457">
          <cell r="A5457">
            <v>5458</v>
          </cell>
          <cell r="B5457" t="str">
            <v>TALADRO ATORNILLADOR</v>
          </cell>
          <cell r="C5457" t="str">
            <v>UN</v>
          </cell>
          <cell r="D5457">
            <v>223300</v>
          </cell>
        </row>
        <row r="5458">
          <cell r="A5458">
            <v>5459</v>
          </cell>
          <cell r="B5458" t="str">
            <v>PISTOLA BAJA VELOCIDAD</v>
          </cell>
          <cell r="C5458" t="str">
            <v>UN</v>
          </cell>
          <cell r="D5458">
            <v>576520</v>
          </cell>
        </row>
        <row r="5459">
          <cell r="A5459">
            <v>5460</v>
          </cell>
          <cell r="B5459" t="str">
            <v>PLASTBLOCK PS</v>
          </cell>
          <cell r="C5459" t="str">
            <v>M2</v>
          </cell>
          <cell r="D5459">
            <v>3140</v>
          </cell>
        </row>
        <row r="5460">
          <cell r="A5460">
            <v>5461</v>
          </cell>
          <cell r="B5460" t="str">
            <v>PISTOLA AUTOMATICA B.VEL.</v>
          </cell>
          <cell r="C5460" t="str">
            <v>UN</v>
          </cell>
          <cell r="D5460">
            <v>841000</v>
          </cell>
        </row>
        <row r="5461">
          <cell r="A5461">
            <v>5462</v>
          </cell>
          <cell r="B5461" t="str">
            <v>CAFE BALTICO 305x305x20</v>
          </cell>
          <cell r="C5461" t="str">
            <v>M2</v>
          </cell>
          <cell r="D5461">
            <v>196156</v>
          </cell>
        </row>
        <row r="5462">
          <cell r="A5462">
            <v>5463</v>
          </cell>
          <cell r="B5462" t="str">
            <v>SOCKETS P/TUBO SLIM-LINE</v>
          </cell>
          <cell r="C5462" t="str">
            <v>UN</v>
          </cell>
          <cell r="D5462">
            <v>1653</v>
          </cell>
        </row>
        <row r="5463">
          <cell r="A5463">
            <v>5464</v>
          </cell>
          <cell r="B5463" t="str">
            <v>CAFE BALTICO 305x610x20</v>
          </cell>
          <cell r="C5463" t="str">
            <v>M2</v>
          </cell>
          <cell r="D5463">
            <v>205088</v>
          </cell>
        </row>
        <row r="5464">
          <cell r="A5464">
            <v>5465</v>
          </cell>
          <cell r="B5464" t="str">
            <v>TUBO PRESION RDE 21 11/2"</v>
          </cell>
          <cell r="C5464" t="str">
            <v>ML</v>
          </cell>
          <cell r="D5464">
            <v>3335</v>
          </cell>
        </row>
        <row r="5465">
          <cell r="A5465">
            <v>5466</v>
          </cell>
          <cell r="B5465" t="str">
            <v>CAFE BALTICO 610x610x20</v>
          </cell>
          <cell r="C5465" t="str">
            <v>M2</v>
          </cell>
          <cell r="D5465">
            <v>216108</v>
          </cell>
        </row>
        <row r="5466">
          <cell r="A5466">
            <v>5467</v>
          </cell>
          <cell r="B5466" t="str">
            <v>CAFE BALTICO ASERRADO</v>
          </cell>
          <cell r="C5466" t="str">
            <v>M2</v>
          </cell>
          <cell r="D5466">
            <v>168896</v>
          </cell>
        </row>
        <row r="5467">
          <cell r="A5467">
            <v>5468</v>
          </cell>
          <cell r="B5467" t="str">
            <v>GIALLO VENEZIAN CUADREADO</v>
          </cell>
          <cell r="C5467" t="str">
            <v>M2</v>
          </cell>
          <cell r="D5467">
            <v>236610</v>
          </cell>
        </row>
        <row r="5468">
          <cell r="A5468">
            <v>5469</v>
          </cell>
          <cell r="B5468" t="str">
            <v>SANITARIO EMBAJADOR PREM.</v>
          </cell>
          <cell r="C5468" t="str">
            <v>UN</v>
          </cell>
          <cell r="D5468">
            <v>411707</v>
          </cell>
        </row>
        <row r="5469">
          <cell r="A5469">
            <v>5470</v>
          </cell>
          <cell r="B5469" t="str">
            <v>GIALLO VENEZIA 305x305x20</v>
          </cell>
          <cell r="C5469" t="str">
            <v>M2</v>
          </cell>
          <cell r="D5469">
            <v>239192</v>
          </cell>
        </row>
        <row r="5470">
          <cell r="A5470">
            <v>5471</v>
          </cell>
          <cell r="B5470" t="str">
            <v>CABLE BLINDADO RG-59U  TV</v>
          </cell>
          <cell r="C5470" t="str">
            <v>ML</v>
          </cell>
          <cell r="D5470">
            <v>358</v>
          </cell>
        </row>
        <row r="5471">
          <cell r="A5471">
            <v>5472</v>
          </cell>
          <cell r="B5471" t="str">
            <v>GIALLO VENEZIA 305x610x20</v>
          </cell>
          <cell r="C5471" t="str">
            <v>M2</v>
          </cell>
          <cell r="D5471">
            <v>246964</v>
          </cell>
        </row>
        <row r="5472">
          <cell r="A5472">
            <v>5473</v>
          </cell>
          <cell r="B5472" t="str">
            <v>GIALLO VENEZIA 610x610x20</v>
          </cell>
          <cell r="C5472" t="str">
            <v>M2</v>
          </cell>
          <cell r="D5472">
            <v>263204</v>
          </cell>
        </row>
        <row r="5473">
          <cell r="A5473">
            <v>5474</v>
          </cell>
          <cell r="B5473" t="str">
            <v>AMPLIFICADOR           TV</v>
          </cell>
          <cell r="C5473" t="str">
            <v>UN</v>
          </cell>
          <cell r="D5473">
            <v>75000</v>
          </cell>
        </row>
        <row r="5474">
          <cell r="A5474">
            <v>5475</v>
          </cell>
          <cell r="B5474" t="str">
            <v>GIALLO VENEZIANO ASERRADO</v>
          </cell>
          <cell r="C5474" t="str">
            <v>M2</v>
          </cell>
          <cell r="D5474">
            <v>197084</v>
          </cell>
        </row>
        <row r="5475">
          <cell r="A5475">
            <v>5476</v>
          </cell>
          <cell r="B5475" t="str">
            <v>ANTENA EXTERNA         TV</v>
          </cell>
          <cell r="C5475" t="str">
            <v>UN</v>
          </cell>
          <cell r="D5475">
            <v>62000</v>
          </cell>
        </row>
        <row r="5476">
          <cell r="A5476">
            <v>5477</v>
          </cell>
          <cell r="B5476" t="str">
            <v>GIALLO VENEZIAN CUADREA01</v>
          </cell>
          <cell r="C5476" t="str">
            <v>M2</v>
          </cell>
          <cell r="D5476">
            <v>274572</v>
          </cell>
        </row>
        <row r="5477">
          <cell r="A5477">
            <v>5478</v>
          </cell>
          <cell r="B5477" t="str">
            <v>GHIANDONE 305x305x20</v>
          </cell>
          <cell r="C5477" t="str">
            <v>M2</v>
          </cell>
          <cell r="D5477">
            <v>141288</v>
          </cell>
        </row>
        <row r="5478">
          <cell r="A5478">
            <v>5479</v>
          </cell>
          <cell r="B5478" t="str">
            <v>GHIANDONE 305x610x20</v>
          </cell>
          <cell r="C5478" t="str">
            <v>M2</v>
          </cell>
          <cell r="D5478">
            <v>147436</v>
          </cell>
        </row>
        <row r="5479">
          <cell r="A5479">
            <v>5480</v>
          </cell>
          <cell r="B5479" t="str">
            <v>GHIANDONE 610x610x20</v>
          </cell>
          <cell r="C5479" t="str">
            <v>M2</v>
          </cell>
          <cell r="D5479">
            <v>155672</v>
          </cell>
        </row>
        <row r="5480">
          <cell r="A5480">
            <v>5481</v>
          </cell>
          <cell r="B5480" t="str">
            <v>BLOQUE PARA CAMARA TELEF.</v>
          </cell>
          <cell r="C5480" t="str">
            <v>UN</v>
          </cell>
          <cell r="D5480">
            <v>1752</v>
          </cell>
        </row>
        <row r="5481">
          <cell r="A5481">
            <v>5482</v>
          </cell>
          <cell r="B5481" t="str">
            <v>GHIANDONE ASERRADO</v>
          </cell>
          <cell r="C5481" t="str">
            <v>M2</v>
          </cell>
          <cell r="D5481">
            <v>114376</v>
          </cell>
        </row>
        <row r="5482">
          <cell r="A5482">
            <v>5483</v>
          </cell>
          <cell r="B5482" t="str">
            <v>GHIANDONE CUADREADO</v>
          </cell>
          <cell r="C5482" t="str">
            <v>M2</v>
          </cell>
          <cell r="D5482">
            <v>162748</v>
          </cell>
        </row>
        <row r="5483">
          <cell r="A5483">
            <v>5484</v>
          </cell>
          <cell r="B5483" t="str">
            <v>GRIS GUAYANA 153x305x10</v>
          </cell>
          <cell r="C5483" t="str">
            <v>M2</v>
          </cell>
          <cell r="D5483">
            <v>75516</v>
          </cell>
        </row>
        <row r="5484">
          <cell r="A5484">
            <v>5485</v>
          </cell>
          <cell r="B5484" t="str">
            <v>GRIS GUAYANA 153x305x1001</v>
          </cell>
          <cell r="C5484" t="str">
            <v>M2</v>
          </cell>
          <cell r="D5484">
            <v>84796</v>
          </cell>
        </row>
        <row r="5485">
          <cell r="A5485">
            <v>5486</v>
          </cell>
          <cell r="B5485" t="str">
            <v>GRIS GUAYANA 305x305X10</v>
          </cell>
          <cell r="C5485" t="str">
            <v>M2</v>
          </cell>
          <cell r="D5485">
            <v>75516</v>
          </cell>
        </row>
        <row r="5486">
          <cell r="A5486">
            <v>5487</v>
          </cell>
          <cell r="B5486" t="str">
            <v>GRIS GUAYANA 305x305x1001</v>
          </cell>
          <cell r="C5486" t="str">
            <v>M2</v>
          </cell>
          <cell r="D5486">
            <v>84796</v>
          </cell>
        </row>
        <row r="5487">
          <cell r="A5487">
            <v>5488</v>
          </cell>
          <cell r="B5487" t="str">
            <v>GRIS GUAYANA 153xJPx10</v>
          </cell>
          <cell r="C5487" t="str">
            <v>M2</v>
          </cell>
          <cell r="D5487">
            <v>60668</v>
          </cell>
        </row>
        <row r="5488">
          <cell r="A5488">
            <v>5489</v>
          </cell>
          <cell r="B5488" t="str">
            <v>GRIS GUAYANA 153xJPx10 01</v>
          </cell>
          <cell r="C5488" t="str">
            <v>M2</v>
          </cell>
          <cell r="D5488">
            <v>70064</v>
          </cell>
        </row>
        <row r="5489">
          <cell r="A5489">
            <v>5490</v>
          </cell>
          <cell r="B5489" t="str">
            <v>DECORALT DECOTURF II</v>
          </cell>
          <cell r="C5489" t="str">
            <v>M2</v>
          </cell>
          <cell r="D5489">
            <v>9950</v>
          </cell>
        </row>
        <row r="5490">
          <cell r="A5490">
            <v>5491</v>
          </cell>
          <cell r="B5490" t="str">
            <v>SANITARIO DIPLOMATICO B/C</v>
          </cell>
          <cell r="C5490" t="str">
            <v>UN</v>
          </cell>
          <cell r="D5490">
            <v>349160</v>
          </cell>
        </row>
        <row r="5491">
          <cell r="A5491">
            <v>5492</v>
          </cell>
          <cell r="B5491" t="str">
            <v>SANITARIO DIPLOMATICO PRE</v>
          </cell>
          <cell r="C5491" t="str">
            <v>UN</v>
          </cell>
          <cell r="D5491">
            <v>386605</v>
          </cell>
        </row>
        <row r="5492">
          <cell r="A5492">
            <v>5493</v>
          </cell>
          <cell r="B5492" t="str">
            <v>SANITARIO PORTOBELLO B/CO</v>
          </cell>
          <cell r="C5492" t="str">
            <v>UN</v>
          </cell>
          <cell r="D5492">
            <v>174000</v>
          </cell>
        </row>
        <row r="5493">
          <cell r="A5493">
            <v>5494</v>
          </cell>
          <cell r="B5493" t="str">
            <v>BOMBA AGUA 1 1/2"</v>
          </cell>
          <cell r="C5493" t="str">
            <v>UN</v>
          </cell>
          <cell r="D5493">
            <v>490711</v>
          </cell>
        </row>
        <row r="5494">
          <cell r="A5494">
            <v>5495</v>
          </cell>
          <cell r="B5494" t="str">
            <v>BOMBA AGUA 2"</v>
          </cell>
          <cell r="C5494" t="str">
            <v>UN</v>
          </cell>
          <cell r="D5494">
            <v>954871</v>
          </cell>
        </row>
        <row r="5495">
          <cell r="A5495">
            <v>5496</v>
          </cell>
          <cell r="B5495" t="str">
            <v>GRIS GUAYANA 305xJPX10</v>
          </cell>
          <cell r="C5495" t="str">
            <v>M2</v>
          </cell>
          <cell r="D5495">
            <v>60668</v>
          </cell>
        </row>
        <row r="5496">
          <cell r="A5496">
            <v>5497</v>
          </cell>
          <cell r="B5496" t="str">
            <v>GRIS GUAYANA 305xJPx10 01</v>
          </cell>
          <cell r="C5496" t="str">
            <v>M2</v>
          </cell>
          <cell r="D5496">
            <v>70064</v>
          </cell>
        </row>
        <row r="5497">
          <cell r="A5497">
            <v>5498</v>
          </cell>
          <cell r="B5497" t="str">
            <v>GRIS GUAYANA 305x305x20</v>
          </cell>
          <cell r="C5497" t="str">
            <v>M2</v>
          </cell>
          <cell r="D5497">
            <v>86072</v>
          </cell>
        </row>
        <row r="5498">
          <cell r="A5498">
            <v>5499</v>
          </cell>
          <cell r="B5498" t="str">
            <v>GRIS GUAYANA 305x305x2001</v>
          </cell>
          <cell r="C5498" t="str">
            <v>M2</v>
          </cell>
          <cell r="D5498">
            <v>104864</v>
          </cell>
        </row>
        <row r="5499">
          <cell r="A5499">
            <v>5500</v>
          </cell>
          <cell r="B5499" t="str">
            <v>TUBO PVC             1/2"</v>
          </cell>
          <cell r="C5499" t="str">
            <v>ML</v>
          </cell>
          <cell r="D5499">
            <v>556</v>
          </cell>
        </row>
        <row r="5500">
          <cell r="A5500">
            <v>5501</v>
          </cell>
          <cell r="B5500" t="str">
            <v>GRIS GUAYANA 305x305x2002</v>
          </cell>
          <cell r="C5500" t="str">
            <v>M2</v>
          </cell>
          <cell r="D5500">
            <v>104864</v>
          </cell>
        </row>
        <row r="5501">
          <cell r="A5501">
            <v>5502</v>
          </cell>
          <cell r="B5501" t="str">
            <v>GRIS GUAYANA 305x610x20</v>
          </cell>
          <cell r="C5501" t="str">
            <v>M2</v>
          </cell>
          <cell r="D5501">
            <v>90016</v>
          </cell>
        </row>
        <row r="5502">
          <cell r="A5502">
            <v>5503</v>
          </cell>
          <cell r="B5502" t="str">
            <v>GRIS GUAYANA 305x610x2001</v>
          </cell>
          <cell r="C5502" t="str">
            <v>M2</v>
          </cell>
          <cell r="D5502">
            <v>109272</v>
          </cell>
        </row>
        <row r="5503">
          <cell r="A5503">
            <v>5504</v>
          </cell>
          <cell r="B5503" t="str">
            <v>TUBO PVC               1"</v>
          </cell>
          <cell r="C5503" t="str">
            <v>ML</v>
          </cell>
          <cell r="D5503">
            <v>1671</v>
          </cell>
        </row>
        <row r="5504">
          <cell r="A5504">
            <v>5505</v>
          </cell>
          <cell r="B5504" t="str">
            <v>GRIS GUAYANA 305x610x2002</v>
          </cell>
          <cell r="C5504" t="str">
            <v>M2</v>
          </cell>
          <cell r="D5504">
            <v>109272</v>
          </cell>
        </row>
        <row r="5505">
          <cell r="A5505">
            <v>5506</v>
          </cell>
          <cell r="B5505" t="str">
            <v>GRIS GUAYANA 610x610x20</v>
          </cell>
          <cell r="C5505" t="str">
            <v>M2</v>
          </cell>
          <cell r="D5505">
            <v>94656</v>
          </cell>
        </row>
        <row r="5506">
          <cell r="A5506">
            <v>5507</v>
          </cell>
          <cell r="B5506" t="str">
            <v>SANITARIO PORTOFINO B/CO</v>
          </cell>
          <cell r="C5506" t="str">
            <v>UN</v>
          </cell>
          <cell r="D5506">
            <v>174000</v>
          </cell>
        </row>
        <row r="5507">
          <cell r="A5507">
            <v>5508</v>
          </cell>
          <cell r="B5507" t="str">
            <v>SANITARIO VICTORIA B/CO</v>
          </cell>
          <cell r="C5507" t="str">
            <v>UN</v>
          </cell>
          <cell r="D5507">
            <v>150800</v>
          </cell>
        </row>
        <row r="5508">
          <cell r="A5508">
            <v>5509</v>
          </cell>
          <cell r="B5508" t="str">
            <v>SANITARIO VICTORIA PREM.</v>
          </cell>
          <cell r="C5508" t="str">
            <v>UN</v>
          </cell>
          <cell r="D5508">
            <v>167504</v>
          </cell>
        </row>
        <row r="5509">
          <cell r="A5509">
            <v>5510</v>
          </cell>
          <cell r="B5509" t="str">
            <v>CALENTADOR HACEB   15 Gl.</v>
          </cell>
          <cell r="C5509" t="str">
            <v>UN</v>
          </cell>
          <cell r="D5509">
            <v>115200</v>
          </cell>
        </row>
        <row r="5510">
          <cell r="A5510">
            <v>5511</v>
          </cell>
          <cell r="B5510" t="str">
            <v>CALENTADOR HACEB   20 Gl.</v>
          </cell>
          <cell r="C5510" t="str">
            <v>UN</v>
          </cell>
          <cell r="D5510">
            <v>125300</v>
          </cell>
        </row>
        <row r="5511">
          <cell r="A5511">
            <v>5512</v>
          </cell>
          <cell r="B5511" t="str">
            <v>CALENTADOR HACEB   30 Gl.</v>
          </cell>
          <cell r="C5511" t="str">
            <v>UN</v>
          </cell>
          <cell r="D5511">
            <v>183000</v>
          </cell>
        </row>
        <row r="5512">
          <cell r="A5512">
            <v>5513</v>
          </cell>
          <cell r="B5512" t="str">
            <v>GRIS GUAYANA 610x610x2001</v>
          </cell>
          <cell r="C5512" t="str">
            <v>M2</v>
          </cell>
          <cell r="D5512">
            <v>115188</v>
          </cell>
        </row>
        <row r="5513">
          <cell r="A5513">
            <v>5514</v>
          </cell>
          <cell r="B5513" t="str">
            <v>PULIDA PISOS GRANITO</v>
          </cell>
          <cell r="C5513" t="str">
            <v>M2</v>
          </cell>
          <cell r="D5513">
            <v>5000</v>
          </cell>
        </row>
        <row r="5514">
          <cell r="A5514">
            <v>5515</v>
          </cell>
          <cell r="B5514" t="str">
            <v>PORC.ESTANCIA PLANO 11x11</v>
          </cell>
          <cell r="C5514" t="str">
            <v>M2</v>
          </cell>
          <cell r="D5514">
            <v>9500</v>
          </cell>
        </row>
        <row r="5515">
          <cell r="A5515">
            <v>5516</v>
          </cell>
          <cell r="B5515" t="str">
            <v>PORC.ESTANCIA GRABA.11x11</v>
          </cell>
          <cell r="C5515" t="str">
            <v>M2</v>
          </cell>
          <cell r="D5515">
            <v>9500</v>
          </cell>
        </row>
        <row r="5516">
          <cell r="A5516">
            <v>5517</v>
          </cell>
          <cell r="B5516" t="str">
            <v>SANITARIO CANAIMA COLORES</v>
          </cell>
          <cell r="C5516" t="str">
            <v>UN</v>
          </cell>
          <cell r="D5516">
            <v>133400</v>
          </cell>
        </row>
        <row r="5517">
          <cell r="A5517">
            <v>5518</v>
          </cell>
          <cell r="B5517" t="str">
            <v>PORC.ESTANCIA DUNAS 11x11</v>
          </cell>
          <cell r="C5517" t="str">
            <v>M2</v>
          </cell>
          <cell r="D5517">
            <v>9500</v>
          </cell>
        </row>
        <row r="5518">
          <cell r="A5518">
            <v>5519</v>
          </cell>
          <cell r="B5518" t="str">
            <v>GRIS GUAYANA 610x610x2002</v>
          </cell>
          <cell r="C5518" t="str">
            <v>M2</v>
          </cell>
          <cell r="D5518">
            <v>115188</v>
          </cell>
        </row>
        <row r="5519">
          <cell r="A5519">
            <v>5520</v>
          </cell>
          <cell r="B5519" t="str">
            <v>HORNO ESTATICO EMPOTRAR</v>
          </cell>
          <cell r="C5519" t="str">
            <v>UN</v>
          </cell>
          <cell r="D5519">
            <v>153990</v>
          </cell>
        </row>
        <row r="5520">
          <cell r="A5520">
            <v>5521</v>
          </cell>
          <cell r="B5520" t="str">
            <v>GRIS GUAYANA ASERRADO</v>
          </cell>
          <cell r="C5520" t="str">
            <v>M2</v>
          </cell>
          <cell r="D5520">
            <v>73776</v>
          </cell>
        </row>
        <row r="5521">
          <cell r="A5521">
            <v>5522</v>
          </cell>
          <cell r="B5521" t="str">
            <v>GRIS GUAYANA ASERRADO  01</v>
          </cell>
          <cell r="C5521" t="str">
            <v>M2</v>
          </cell>
          <cell r="D5521">
            <v>89668</v>
          </cell>
        </row>
        <row r="5522">
          <cell r="A5522">
            <v>5523</v>
          </cell>
          <cell r="B5522" t="str">
            <v>CAMPANA EXTRACT DE 60 C01</v>
          </cell>
          <cell r="C5522" t="str">
            <v>UN</v>
          </cell>
          <cell r="D5522">
            <v>93390</v>
          </cell>
        </row>
        <row r="5523">
          <cell r="A5523">
            <v>5524</v>
          </cell>
          <cell r="B5523" t="str">
            <v>GRIS GUAYANA ASERRADO  02</v>
          </cell>
          <cell r="C5523" t="str">
            <v>M2</v>
          </cell>
          <cell r="D5523">
            <v>89668</v>
          </cell>
        </row>
        <row r="5524">
          <cell r="A5524">
            <v>5525</v>
          </cell>
          <cell r="B5524" t="str">
            <v>GRIS GUAYANA CUADREADO</v>
          </cell>
          <cell r="C5524" t="str">
            <v>M2</v>
          </cell>
          <cell r="D5524">
            <v>103472</v>
          </cell>
        </row>
        <row r="5525">
          <cell r="A5525">
            <v>5526</v>
          </cell>
          <cell r="B5525" t="str">
            <v>GRIS GUAYANA CUADREADO 01</v>
          </cell>
          <cell r="C5525" t="str">
            <v>M2</v>
          </cell>
          <cell r="D5525">
            <v>125976</v>
          </cell>
        </row>
        <row r="5526">
          <cell r="A5526">
            <v>5527</v>
          </cell>
          <cell r="B5526" t="str">
            <v>GRIS GUAYANA CUADREADO 02</v>
          </cell>
          <cell r="C5526" t="str">
            <v>M2</v>
          </cell>
          <cell r="D5526">
            <v>125976</v>
          </cell>
        </row>
        <row r="5527">
          <cell r="A5527">
            <v>5528</v>
          </cell>
          <cell r="B5527" t="str">
            <v>FUENTE DE ALIMENTACION</v>
          </cell>
          <cell r="C5527" t="str">
            <v>UN</v>
          </cell>
          <cell r="D5527">
            <v>50000</v>
          </cell>
        </row>
        <row r="5528">
          <cell r="A5528">
            <v>5529</v>
          </cell>
          <cell r="B5528" t="str">
            <v>LABRADOR CLARO 305x305x20</v>
          </cell>
          <cell r="C5528" t="str">
            <v>M2</v>
          </cell>
          <cell r="D5528">
            <v>328628</v>
          </cell>
        </row>
        <row r="5529">
          <cell r="A5529">
            <v>5530</v>
          </cell>
          <cell r="B5529" t="str">
            <v>LABRADOR CLARO 305x610x20</v>
          </cell>
          <cell r="C5529" t="str">
            <v>M2</v>
          </cell>
          <cell r="D5529">
            <v>343708</v>
          </cell>
        </row>
        <row r="5530">
          <cell r="A5530">
            <v>5531</v>
          </cell>
          <cell r="B5530" t="str">
            <v>LABRADOR CLARO 610x610x20</v>
          </cell>
          <cell r="C5530" t="str">
            <v>M2</v>
          </cell>
          <cell r="D5530">
            <v>362500</v>
          </cell>
        </row>
        <row r="5531">
          <cell r="A5531">
            <v>5532</v>
          </cell>
          <cell r="B5531" t="str">
            <v>LABRADOR ASERRADO</v>
          </cell>
          <cell r="C5531" t="str">
            <v>M2</v>
          </cell>
          <cell r="D5531">
            <v>290580</v>
          </cell>
        </row>
        <row r="5532">
          <cell r="A5532">
            <v>5533</v>
          </cell>
          <cell r="B5532" t="str">
            <v>LABRADOR CUADREADO</v>
          </cell>
          <cell r="C5532" t="str">
            <v>M2</v>
          </cell>
          <cell r="D5532">
            <v>395908</v>
          </cell>
        </row>
        <row r="5533">
          <cell r="A5533">
            <v>5534</v>
          </cell>
          <cell r="B5533" t="str">
            <v>NEW IMPERIAL 305x305X20</v>
          </cell>
          <cell r="C5533" t="str">
            <v>M2</v>
          </cell>
          <cell r="D5533">
            <v>216340</v>
          </cell>
        </row>
        <row r="5534">
          <cell r="A5534">
            <v>5535</v>
          </cell>
          <cell r="B5534" t="str">
            <v>NEW IMPERIAL 305x610x20</v>
          </cell>
          <cell r="C5534" t="str">
            <v>M2</v>
          </cell>
          <cell r="D5534">
            <v>226316</v>
          </cell>
        </row>
        <row r="5535">
          <cell r="A5535">
            <v>5536</v>
          </cell>
          <cell r="B5535" t="str">
            <v>NEW IMPERIAL 610x610x20</v>
          </cell>
          <cell r="C5535" t="str">
            <v>M2</v>
          </cell>
          <cell r="D5535">
            <v>238264</v>
          </cell>
        </row>
        <row r="5536">
          <cell r="A5536">
            <v>5537</v>
          </cell>
          <cell r="B5536" t="str">
            <v>NEW IMPERIAL ASERRADO</v>
          </cell>
          <cell r="C5536" t="str">
            <v>M2</v>
          </cell>
          <cell r="D5536">
            <v>184440</v>
          </cell>
        </row>
        <row r="5537">
          <cell r="A5537">
            <v>5538</v>
          </cell>
          <cell r="B5537" t="str">
            <v>NEW IMPERIAL CUADREADO</v>
          </cell>
          <cell r="C5537" t="str">
            <v>M2</v>
          </cell>
          <cell r="D5537">
            <v>248704</v>
          </cell>
        </row>
        <row r="5538">
          <cell r="A5538">
            <v>5539</v>
          </cell>
          <cell r="B5538" t="str">
            <v>PLASTBLOCK PS          01</v>
          </cell>
          <cell r="C5538" t="str">
            <v>M2</v>
          </cell>
          <cell r="D5538">
            <v>2890</v>
          </cell>
        </row>
        <row r="5539">
          <cell r="A5539">
            <v>5540</v>
          </cell>
          <cell r="B5539" t="str">
            <v>TANQUE PLASTICO 1000 LT</v>
          </cell>
          <cell r="C5539" t="str">
            <v>UN</v>
          </cell>
          <cell r="D5539">
            <v>160000</v>
          </cell>
        </row>
        <row r="5540">
          <cell r="A5540">
            <v>5541</v>
          </cell>
          <cell r="B5540" t="str">
            <v>TANQUE PLASTICO 500 LT</v>
          </cell>
          <cell r="C5540" t="str">
            <v>UN</v>
          </cell>
          <cell r="D5540">
            <v>98000</v>
          </cell>
        </row>
        <row r="5541">
          <cell r="A5541">
            <v>5542</v>
          </cell>
          <cell r="B5541" t="str">
            <v>TANQUE PLASTICO 25 LT</v>
          </cell>
          <cell r="C5541" t="str">
            <v>UN</v>
          </cell>
          <cell r="D5541">
            <v>68000</v>
          </cell>
        </row>
        <row r="5542">
          <cell r="A5542">
            <v>5543</v>
          </cell>
          <cell r="B5542" t="str">
            <v>PIE DE CEDRO</v>
          </cell>
          <cell r="C5542" t="str">
            <v>UN</v>
          </cell>
          <cell r="D5542">
            <v>800</v>
          </cell>
        </row>
        <row r="5543">
          <cell r="A5543">
            <v>5544</v>
          </cell>
          <cell r="B5543" t="str">
            <v>LISTON CEIBA 2"X4"X10'</v>
          </cell>
          <cell r="C5543" t="str">
            <v>UN</v>
          </cell>
          <cell r="D5543">
            <v>12000</v>
          </cell>
        </row>
        <row r="5544">
          <cell r="A5544">
            <v>5545</v>
          </cell>
          <cell r="B5544" t="str">
            <v>PLASTBLOCK PMMA</v>
          </cell>
          <cell r="C5544" t="str">
            <v>M2</v>
          </cell>
          <cell r="D5544">
            <v>4780</v>
          </cell>
        </row>
        <row r="5545">
          <cell r="A5545">
            <v>5546</v>
          </cell>
          <cell r="B5545" t="str">
            <v>LISTON CEIBA 2"X3"X10'</v>
          </cell>
          <cell r="C5545" t="str">
            <v>UN</v>
          </cell>
          <cell r="D5545">
            <v>5400</v>
          </cell>
        </row>
        <row r="5546">
          <cell r="A5546">
            <v>5547</v>
          </cell>
          <cell r="B5546" t="str">
            <v>TABLON CEIBA 1"X12"X10'</v>
          </cell>
          <cell r="C5546" t="str">
            <v>UN</v>
          </cell>
          <cell r="D5546">
            <v>18000</v>
          </cell>
        </row>
        <row r="5547">
          <cell r="A5547">
            <v>5548</v>
          </cell>
          <cell r="B5547" t="str">
            <v>TABLON ABARCO 2"X8"X15'</v>
          </cell>
          <cell r="C5547" t="str">
            <v>UN</v>
          </cell>
          <cell r="D5547">
            <v>16000</v>
          </cell>
        </row>
        <row r="5548">
          <cell r="A5548">
            <v>5549</v>
          </cell>
          <cell r="B5548" t="str">
            <v>TABLON CATIVO 3/4"X12"X15</v>
          </cell>
          <cell r="C5548" t="str">
            <v>UN</v>
          </cell>
          <cell r="D5548">
            <v>6000</v>
          </cell>
        </row>
        <row r="5549">
          <cell r="A5549">
            <v>5550</v>
          </cell>
          <cell r="B5549" t="str">
            <v>TABLON CATIVO 1"X12"X1501</v>
          </cell>
          <cell r="C5549" t="str">
            <v>UN</v>
          </cell>
          <cell r="D5549">
            <v>7500</v>
          </cell>
        </row>
        <row r="5550">
          <cell r="A5550">
            <v>5551</v>
          </cell>
          <cell r="B5550" t="str">
            <v>PLASTBLOCK PMMA        01</v>
          </cell>
          <cell r="C5550" t="str">
            <v>M2</v>
          </cell>
          <cell r="D5550">
            <v>4460</v>
          </cell>
        </row>
        <row r="5551">
          <cell r="A5551">
            <v>5552</v>
          </cell>
          <cell r="B5551" t="str">
            <v>TABLON CATIVO 2"X12"X15'</v>
          </cell>
          <cell r="C5551" t="str">
            <v>UN</v>
          </cell>
          <cell r="D5551">
            <v>15000</v>
          </cell>
        </row>
        <row r="5552">
          <cell r="A5552">
            <v>5553</v>
          </cell>
          <cell r="B5552" t="str">
            <v>POCETA SENCILLA 480x435mm</v>
          </cell>
          <cell r="C5552" t="str">
            <v>UN</v>
          </cell>
          <cell r="D5552">
            <v>58990</v>
          </cell>
        </row>
        <row r="5553">
          <cell r="A5553">
            <v>5554</v>
          </cell>
          <cell r="B5553" t="str">
            <v>POCETA SENCILLA 600x530mm</v>
          </cell>
          <cell r="C5553" t="str">
            <v>UN</v>
          </cell>
          <cell r="D5553">
            <v>76300</v>
          </cell>
        </row>
        <row r="5554">
          <cell r="A5554">
            <v>5555</v>
          </cell>
          <cell r="B5554" t="str">
            <v>CHAZO MADERA 4"X4"X15'</v>
          </cell>
          <cell r="C5554" t="str">
            <v>UN</v>
          </cell>
          <cell r="D5554">
            <v>16000</v>
          </cell>
        </row>
        <row r="5555">
          <cell r="A5555">
            <v>5556</v>
          </cell>
          <cell r="B5555" t="str">
            <v>TUBO ALCANTARILLADO 27"</v>
          </cell>
          <cell r="C5555" t="str">
            <v>ML</v>
          </cell>
          <cell r="D5555">
            <v>92986</v>
          </cell>
        </row>
        <row r="5556">
          <cell r="A5556">
            <v>5557</v>
          </cell>
          <cell r="B5556" t="str">
            <v>TUBO ALCANTARILLADO 36"</v>
          </cell>
          <cell r="C5556" t="str">
            <v>ML</v>
          </cell>
          <cell r="D5556">
            <v>285000</v>
          </cell>
        </row>
        <row r="5557">
          <cell r="A5557">
            <v>5558</v>
          </cell>
          <cell r="B5557" t="str">
            <v>TUBO ALCANTARILLADO 48"</v>
          </cell>
          <cell r="C5557" t="str">
            <v>ML</v>
          </cell>
          <cell r="D5557">
            <v>241002</v>
          </cell>
        </row>
        <row r="5558">
          <cell r="A5558">
            <v>5559</v>
          </cell>
          <cell r="B5558" t="str">
            <v>TUBO ALCANTARILLADO 27"01</v>
          </cell>
          <cell r="C5558" t="str">
            <v>ML</v>
          </cell>
          <cell r="D5558">
            <v>98368</v>
          </cell>
        </row>
        <row r="5559">
          <cell r="A5559">
            <v>5560</v>
          </cell>
          <cell r="B5559" t="str">
            <v>TUBO PRESION RDE 21    4"</v>
          </cell>
          <cell r="C5559" t="str">
            <v>ML</v>
          </cell>
          <cell r="D5559">
            <v>16955</v>
          </cell>
        </row>
        <row r="5560">
          <cell r="A5560">
            <v>5561</v>
          </cell>
          <cell r="B5560" t="str">
            <v>PLASTBLOCK PC</v>
          </cell>
          <cell r="C5560" t="str">
            <v>M2</v>
          </cell>
          <cell r="D5560">
            <v>8100</v>
          </cell>
        </row>
        <row r="5561">
          <cell r="A5561">
            <v>5562</v>
          </cell>
          <cell r="B5561" t="str">
            <v>CONTACTOR AUXILIAR  CA 4A</v>
          </cell>
          <cell r="C5561" t="str">
            <v>UN</v>
          </cell>
          <cell r="D5561">
            <v>76980</v>
          </cell>
        </row>
        <row r="5562">
          <cell r="A5562">
            <v>5563</v>
          </cell>
          <cell r="B5562" t="str">
            <v>CONTACTOR AUXILIAR  CC 4A</v>
          </cell>
          <cell r="C5562" t="str">
            <v>UN</v>
          </cell>
          <cell r="D5562">
            <v>160776</v>
          </cell>
        </row>
        <row r="5563">
          <cell r="A5563">
            <v>5564</v>
          </cell>
          <cell r="B5563" t="str">
            <v>CONTACTOR TRIPOLAR  25  A</v>
          </cell>
          <cell r="C5563" t="str">
            <v>UN</v>
          </cell>
          <cell r="D5563">
            <v>74008</v>
          </cell>
        </row>
        <row r="5564">
          <cell r="A5564">
            <v>5565</v>
          </cell>
          <cell r="B5564" t="str">
            <v>CONTACTOR TRIPOLAR  25 01</v>
          </cell>
          <cell r="C5564" t="str">
            <v>UN</v>
          </cell>
          <cell r="D5564">
            <v>88856</v>
          </cell>
        </row>
        <row r="5565">
          <cell r="A5565">
            <v>5566</v>
          </cell>
          <cell r="B5565" t="str">
            <v>CONTACTOR TRIPOLAR  32  A</v>
          </cell>
          <cell r="C5565" t="str">
            <v>UN</v>
          </cell>
          <cell r="D5565">
            <v>116116</v>
          </cell>
        </row>
        <row r="5566">
          <cell r="A5566">
            <v>5567</v>
          </cell>
          <cell r="B5566" t="str">
            <v>CONTACTOR TRIPOLAR  40  A</v>
          </cell>
          <cell r="C5566" t="str">
            <v>UN</v>
          </cell>
          <cell r="D5566">
            <v>158340</v>
          </cell>
        </row>
        <row r="5567">
          <cell r="A5567">
            <v>5568</v>
          </cell>
          <cell r="B5567" t="str">
            <v>CONTACTOR TRIPOLAR  32 01</v>
          </cell>
          <cell r="C5567" t="str">
            <v>UN</v>
          </cell>
          <cell r="D5567">
            <v>236060</v>
          </cell>
        </row>
        <row r="5568">
          <cell r="A5568">
            <v>5569</v>
          </cell>
          <cell r="B5568" t="str">
            <v>CONTACTOR TRIPOLAR  60  A</v>
          </cell>
          <cell r="C5568" t="str">
            <v>UN</v>
          </cell>
          <cell r="D5568">
            <v>294060</v>
          </cell>
        </row>
        <row r="5569">
          <cell r="A5569">
            <v>5570</v>
          </cell>
          <cell r="B5569" t="str">
            <v>CONTACTOR TRIPOLAR  80  A</v>
          </cell>
          <cell r="C5569" t="str">
            <v>UN</v>
          </cell>
          <cell r="D5569">
            <v>344636</v>
          </cell>
        </row>
        <row r="5570">
          <cell r="A5570">
            <v>5571</v>
          </cell>
          <cell r="B5570" t="str">
            <v>CONTACTOR TRIPOLAR  80 01</v>
          </cell>
          <cell r="C5570" t="str">
            <v>UN</v>
          </cell>
          <cell r="D5570">
            <v>434420</v>
          </cell>
        </row>
        <row r="5571">
          <cell r="A5571">
            <v>5572</v>
          </cell>
          <cell r="B5571" t="str">
            <v>CONTACTOR TRIPOLAR 125  A</v>
          </cell>
          <cell r="C5571" t="str">
            <v>UN</v>
          </cell>
          <cell r="D5571">
            <v>552740</v>
          </cell>
        </row>
        <row r="5572">
          <cell r="A5572">
            <v>5573</v>
          </cell>
          <cell r="B5572" t="str">
            <v>CONTACTOR TRIPOLAR 200  A</v>
          </cell>
          <cell r="C5572" t="str">
            <v>UN</v>
          </cell>
          <cell r="D5572">
            <v>862692</v>
          </cell>
        </row>
        <row r="5573">
          <cell r="A5573">
            <v>5574</v>
          </cell>
          <cell r="B5573" t="str">
            <v>CONTACTOR TRIPOLAR 270  A</v>
          </cell>
          <cell r="C5573" t="str">
            <v>UN</v>
          </cell>
          <cell r="D5573">
            <v>1463572</v>
          </cell>
        </row>
        <row r="5574">
          <cell r="A5574">
            <v>5575</v>
          </cell>
          <cell r="B5574" t="str">
            <v>CONTACTOR TRIPOLAR 350  A</v>
          </cell>
          <cell r="C5574" t="str">
            <v>UN</v>
          </cell>
          <cell r="D5574">
            <v>1964808</v>
          </cell>
        </row>
        <row r="5575">
          <cell r="A5575">
            <v>5576</v>
          </cell>
          <cell r="B5575" t="str">
            <v>CONTACTOR TRIPOLAR 500  A</v>
          </cell>
          <cell r="C5575" t="str">
            <v>UN</v>
          </cell>
          <cell r="D5575">
            <v>2591904</v>
          </cell>
        </row>
        <row r="5576">
          <cell r="A5576">
            <v>5577</v>
          </cell>
          <cell r="B5576" t="str">
            <v>CONTACTOR TRIPOLAR 700  A</v>
          </cell>
          <cell r="C5576" t="str">
            <v>UN</v>
          </cell>
          <cell r="D5576">
            <v>3590548</v>
          </cell>
        </row>
        <row r="5577">
          <cell r="A5577">
            <v>5578</v>
          </cell>
          <cell r="B5577" t="str">
            <v>CONTACTOR TRIPOLAR 1000 A</v>
          </cell>
          <cell r="C5577" t="str">
            <v>UN</v>
          </cell>
          <cell r="D5577">
            <v>5067576</v>
          </cell>
        </row>
        <row r="5578">
          <cell r="A5578">
            <v>5579</v>
          </cell>
          <cell r="B5578" t="str">
            <v>CONTACTOR TRIPOLAR 1600 A</v>
          </cell>
          <cell r="C5578" t="str">
            <v>UN</v>
          </cell>
          <cell r="D5578">
            <v>8755680</v>
          </cell>
        </row>
        <row r="5579">
          <cell r="A5579">
            <v>5580</v>
          </cell>
          <cell r="B5579" t="str">
            <v>PLASTBLOCK PC          01</v>
          </cell>
          <cell r="C5579" t="str">
            <v>M2</v>
          </cell>
          <cell r="D5579">
            <v>7200</v>
          </cell>
        </row>
        <row r="5580">
          <cell r="A5580">
            <v>5581</v>
          </cell>
          <cell r="B5580" t="str">
            <v>TEMPORIZADOR ELECTRONICO</v>
          </cell>
          <cell r="C5580" t="str">
            <v>UN</v>
          </cell>
          <cell r="D5580">
            <v>139084</v>
          </cell>
        </row>
        <row r="5581">
          <cell r="A5581">
            <v>5582</v>
          </cell>
          <cell r="B5581" t="str">
            <v>CAJA STRIP 30x30x10 CL 22</v>
          </cell>
          <cell r="C5581" t="str">
            <v>UN</v>
          </cell>
          <cell r="D5581">
            <v>42000</v>
          </cell>
        </row>
        <row r="5582">
          <cell r="A5582">
            <v>5583</v>
          </cell>
          <cell r="B5582" t="str">
            <v>TUBO ALCANTARILLADO 36"01</v>
          </cell>
          <cell r="C5582" t="str">
            <v>ML</v>
          </cell>
          <cell r="D5582">
            <v>153909</v>
          </cell>
        </row>
        <row r="5583">
          <cell r="A5583">
            <v>5584</v>
          </cell>
          <cell r="B5583" t="str">
            <v>ARRANCADOR DIRECTO 1.5 HP</v>
          </cell>
          <cell r="C5583" t="str">
            <v>UN</v>
          </cell>
          <cell r="D5583">
            <v>177596</v>
          </cell>
        </row>
        <row r="5584">
          <cell r="A5584">
            <v>5585</v>
          </cell>
          <cell r="B5584" t="str">
            <v>SANITARIO CARABOBO COLOR.</v>
          </cell>
          <cell r="C5584" t="str">
            <v>UN</v>
          </cell>
          <cell r="D5584">
            <v>82360</v>
          </cell>
        </row>
        <row r="5585">
          <cell r="A5585">
            <v>5586</v>
          </cell>
          <cell r="B5585" t="str">
            <v>SANITARIO TORINO COLORES</v>
          </cell>
          <cell r="C5585" t="str">
            <v>UN</v>
          </cell>
          <cell r="D5585">
            <v>76560</v>
          </cell>
        </row>
        <row r="5586">
          <cell r="A5586">
            <v>5587</v>
          </cell>
          <cell r="B5586" t="str">
            <v>ARRANCADOR DIRECTO 7.4 HP</v>
          </cell>
          <cell r="C5586" t="str">
            <v>UN</v>
          </cell>
          <cell r="D5586">
            <v>186876</v>
          </cell>
        </row>
        <row r="5587">
          <cell r="A5587">
            <v>5588</v>
          </cell>
          <cell r="B5587" t="str">
            <v>ARRANCADOR DIRECTO  12 HP</v>
          </cell>
          <cell r="C5587" t="str">
            <v>UN</v>
          </cell>
          <cell r="D5587">
            <v>237220</v>
          </cell>
        </row>
        <row r="5588">
          <cell r="A5588">
            <v>5589</v>
          </cell>
          <cell r="B5588" t="str">
            <v>ARRANCADOR DIRECTO  15 HP</v>
          </cell>
          <cell r="C5588" t="str">
            <v>UN</v>
          </cell>
          <cell r="D5588">
            <v>277820</v>
          </cell>
        </row>
        <row r="5589">
          <cell r="A5589">
            <v>5590</v>
          </cell>
          <cell r="B5589" t="str">
            <v>ALFOMBRA MALAGA</v>
          </cell>
          <cell r="C5589" t="str">
            <v>M2</v>
          </cell>
          <cell r="D5589">
            <v>10210</v>
          </cell>
        </row>
        <row r="5590">
          <cell r="A5590">
            <v>5591</v>
          </cell>
          <cell r="B5590" t="str">
            <v>ARRANCADOR DIRECTO  25 HP</v>
          </cell>
          <cell r="C5590" t="str">
            <v>UN</v>
          </cell>
          <cell r="D5590">
            <v>486504</v>
          </cell>
        </row>
        <row r="5591">
          <cell r="A5591">
            <v>5592</v>
          </cell>
          <cell r="B5591" t="str">
            <v>SANITARIO MARA COLORES</v>
          </cell>
          <cell r="C5591" t="str">
            <v>UN</v>
          </cell>
          <cell r="D5591">
            <v>71920</v>
          </cell>
        </row>
        <row r="5592">
          <cell r="A5592">
            <v>5593</v>
          </cell>
          <cell r="B5592" t="str">
            <v>INVERSOR DE MARCHA   3 HP</v>
          </cell>
          <cell r="C5592" t="str">
            <v>UN</v>
          </cell>
          <cell r="D5592">
            <v>201956</v>
          </cell>
        </row>
        <row r="5593">
          <cell r="A5593">
            <v>5594</v>
          </cell>
          <cell r="B5593" t="str">
            <v>INVERSOR DE MARCHA   4 HP</v>
          </cell>
          <cell r="C5593" t="str">
            <v>UN</v>
          </cell>
          <cell r="D5593">
            <v>219124</v>
          </cell>
        </row>
        <row r="5594">
          <cell r="A5594">
            <v>5595</v>
          </cell>
          <cell r="B5594" t="str">
            <v>INVERSOR DE MARCHA 5.5 HP</v>
          </cell>
          <cell r="C5594" t="str">
            <v>UN</v>
          </cell>
          <cell r="D5594">
            <v>297328</v>
          </cell>
        </row>
        <row r="5595">
          <cell r="A5595">
            <v>5596</v>
          </cell>
          <cell r="B5595" t="str">
            <v>INVERSOR DE MARCHA 7.5 HP</v>
          </cell>
          <cell r="C5595" t="str">
            <v>UN</v>
          </cell>
          <cell r="D5595">
            <v>410408</v>
          </cell>
        </row>
        <row r="5596">
          <cell r="A5596">
            <v>5597</v>
          </cell>
          <cell r="B5596" t="str">
            <v>INVERSOR DE MARCHA  10 HP</v>
          </cell>
          <cell r="C5596" t="str">
            <v>UN</v>
          </cell>
          <cell r="D5596">
            <v>530120</v>
          </cell>
        </row>
        <row r="5597">
          <cell r="A5597">
            <v>5598</v>
          </cell>
          <cell r="B5597" t="str">
            <v>CONVERSOR DE MARCHA 15 HP</v>
          </cell>
          <cell r="C5597" t="str">
            <v>UN</v>
          </cell>
          <cell r="D5597">
            <v>665956</v>
          </cell>
        </row>
        <row r="5598">
          <cell r="A5598">
            <v>5599</v>
          </cell>
          <cell r="B5598" t="str">
            <v>INVERSOR DE MARCHA  20 HP</v>
          </cell>
          <cell r="C5598" t="str">
            <v>UN</v>
          </cell>
          <cell r="D5598">
            <v>880208</v>
          </cell>
        </row>
        <row r="5599">
          <cell r="A5599">
            <v>5600</v>
          </cell>
          <cell r="B5599" t="str">
            <v>INVERSOR DE MARCHA  25 HP</v>
          </cell>
          <cell r="C5599" t="str">
            <v>UN</v>
          </cell>
          <cell r="D5599">
            <v>912804</v>
          </cell>
        </row>
        <row r="5600">
          <cell r="A5600">
            <v>5601</v>
          </cell>
          <cell r="B5600" t="str">
            <v>INVERSOR DE MARCHA  30 HP</v>
          </cell>
          <cell r="C5600" t="str">
            <v>UN</v>
          </cell>
          <cell r="D5600">
            <v>1154548</v>
          </cell>
        </row>
        <row r="5601">
          <cell r="A5601">
            <v>5602</v>
          </cell>
          <cell r="B5601" t="str">
            <v>DISYUNTOR TRIPOLAR  T/ 32</v>
          </cell>
          <cell r="C5601" t="str">
            <v>UN</v>
          </cell>
          <cell r="D5601">
            <v>524668</v>
          </cell>
        </row>
        <row r="5602">
          <cell r="A5602">
            <v>5603</v>
          </cell>
          <cell r="B5602" t="str">
            <v>DISYUNTOR TRIPOLAR  T/ 63</v>
          </cell>
          <cell r="C5602" t="str">
            <v>UN</v>
          </cell>
          <cell r="D5602">
            <v>1120560</v>
          </cell>
        </row>
        <row r="5603">
          <cell r="A5603">
            <v>5604</v>
          </cell>
          <cell r="B5603" t="str">
            <v>ARRANCADOR ESTR.   7.5 HP</v>
          </cell>
          <cell r="C5603" t="str">
            <v>UN</v>
          </cell>
          <cell r="D5603">
            <v>758640</v>
          </cell>
        </row>
        <row r="5604">
          <cell r="A5604">
            <v>5605</v>
          </cell>
          <cell r="B5604" t="str">
            <v>ARRANCADOR ESTR.    10 HP</v>
          </cell>
          <cell r="C5604" t="str">
            <v>UN</v>
          </cell>
          <cell r="D5604">
            <v>832416</v>
          </cell>
        </row>
        <row r="5605">
          <cell r="A5605">
            <v>5606</v>
          </cell>
          <cell r="B5605" t="str">
            <v>ARRANCADOR ESTR.    15 HP</v>
          </cell>
          <cell r="C5605" t="str">
            <v>UN</v>
          </cell>
          <cell r="D5605">
            <v>891344</v>
          </cell>
        </row>
        <row r="5606">
          <cell r="A5606">
            <v>5607</v>
          </cell>
          <cell r="B5606" t="str">
            <v>ARRANCADOR ESTR.    20 HP</v>
          </cell>
          <cell r="C5606" t="str">
            <v>UN</v>
          </cell>
          <cell r="D5606">
            <v>1082280</v>
          </cell>
        </row>
        <row r="5607">
          <cell r="A5607">
            <v>5608</v>
          </cell>
          <cell r="B5607" t="str">
            <v>ARRANCADOR ESTR.    25 HP</v>
          </cell>
          <cell r="C5607" t="str">
            <v>UN</v>
          </cell>
          <cell r="D5607">
            <v>1332608</v>
          </cell>
        </row>
        <row r="5608">
          <cell r="A5608">
            <v>5609</v>
          </cell>
          <cell r="B5608" t="str">
            <v>ARRANCADOR ESTR.    37 HP</v>
          </cell>
          <cell r="C5608" t="str">
            <v>UN</v>
          </cell>
          <cell r="D5608">
            <v>1861452</v>
          </cell>
        </row>
        <row r="5609">
          <cell r="A5609">
            <v>5610</v>
          </cell>
          <cell r="B5609" t="str">
            <v>ARRANCADOR ESTR.    53 HP</v>
          </cell>
          <cell r="C5609" t="str">
            <v>UN</v>
          </cell>
          <cell r="D5609">
            <v>2303760</v>
          </cell>
        </row>
        <row r="5610">
          <cell r="A5610">
            <v>5611</v>
          </cell>
          <cell r="B5610" t="str">
            <v>ARRANCADOR ESTR.    82 HP</v>
          </cell>
          <cell r="C5610" t="str">
            <v>UN</v>
          </cell>
          <cell r="D5610">
            <v>4527480</v>
          </cell>
        </row>
        <row r="5611">
          <cell r="A5611">
            <v>5612</v>
          </cell>
          <cell r="B5611" t="str">
            <v>ARRANCADOR ESTR.   105 HP</v>
          </cell>
          <cell r="C5611" t="str">
            <v>UN</v>
          </cell>
          <cell r="D5611">
            <v>5050176</v>
          </cell>
        </row>
        <row r="5612">
          <cell r="A5612">
            <v>5613</v>
          </cell>
          <cell r="B5612" t="str">
            <v>ARRANCADOR ESTR.   165 HP</v>
          </cell>
          <cell r="C5612" t="str">
            <v>UN</v>
          </cell>
          <cell r="D5612">
            <v>7371568</v>
          </cell>
        </row>
        <row r="5613">
          <cell r="A5613">
            <v>5614</v>
          </cell>
          <cell r="B5613" t="str">
            <v>ARRANCADOR ESTR.   200 HP</v>
          </cell>
          <cell r="C5613" t="str">
            <v>UN</v>
          </cell>
          <cell r="D5613">
            <v>8901840</v>
          </cell>
        </row>
        <row r="5614">
          <cell r="A5614">
            <v>5615</v>
          </cell>
          <cell r="B5614" t="str">
            <v>ARRANCADOR ESTR.   400 HP</v>
          </cell>
          <cell r="C5614" t="str">
            <v>UN</v>
          </cell>
          <cell r="D5614">
            <v>14625280</v>
          </cell>
        </row>
        <row r="5615">
          <cell r="A5615">
            <v>5616</v>
          </cell>
          <cell r="B5615" t="str">
            <v>PULSADOR RASANTE    XB2-E</v>
          </cell>
          <cell r="C5615" t="str">
            <v>UN</v>
          </cell>
          <cell r="D5615">
            <v>8816</v>
          </cell>
        </row>
        <row r="5616">
          <cell r="A5616">
            <v>5617</v>
          </cell>
          <cell r="B5616" t="str">
            <v>PULSADOR RASANTE    XB2-B</v>
          </cell>
          <cell r="C5616" t="str">
            <v>UN</v>
          </cell>
          <cell r="D5616">
            <v>20880</v>
          </cell>
        </row>
        <row r="5617">
          <cell r="A5617">
            <v>5618</v>
          </cell>
          <cell r="B5617" t="str">
            <v>PULSADOR RASANTE   C/TAPA</v>
          </cell>
          <cell r="C5617" t="str">
            <v>UN</v>
          </cell>
          <cell r="D5617">
            <v>41876</v>
          </cell>
        </row>
        <row r="5618">
          <cell r="A5618">
            <v>5619</v>
          </cell>
          <cell r="B5618" t="str">
            <v>PULSADOR RASANTE    DOBLE</v>
          </cell>
          <cell r="C5618" t="str">
            <v>UN</v>
          </cell>
          <cell r="D5618">
            <v>48952</v>
          </cell>
        </row>
        <row r="5619">
          <cell r="A5619">
            <v>5620</v>
          </cell>
          <cell r="B5619" t="str">
            <v>PULS.RASANTE DOBLE/PILOTO</v>
          </cell>
          <cell r="C5619" t="str">
            <v>UN</v>
          </cell>
          <cell r="D5619">
            <v>72848</v>
          </cell>
        </row>
        <row r="5620">
          <cell r="A5620">
            <v>5621</v>
          </cell>
          <cell r="B5620" t="str">
            <v>PULS.LUMINOSO   S/LAMPARA</v>
          </cell>
          <cell r="C5620" t="str">
            <v>UN</v>
          </cell>
          <cell r="D5620">
            <v>65888</v>
          </cell>
        </row>
        <row r="5621">
          <cell r="A5621">
            <v>5622</v>
          </cell>
          <cell r="B5621" t="str">
            <v>PILOTO 250 V    S/LAMPARA</v>
          </cell>
          <cell r="C5621" t="str">
            <v>UN</v>
          </cell>
          <cell r="D5621">
            <v>7540</v>
          </cell>
        </row>
        <row r="5622">
          <cell r="A5622">
            <v>5623</v>
          </cell>
          <cell r="B5622" t="str">
            <v>TUBO ALCANTARILLADO 48"01</v>
          </cell>
          <cell r="C5622" t="str">
            <v>ML</v>
          </cell>
          <cell r="D5622">
            <v>254968</v>
          </cell>
        </row>
        <row r="5623">
          <cell r="A5623">
            <v>5624</v>
          </cell>
          <cell r="B5623" t="str">
            <v>CONM.XB2-B / 2 POSIC.</v>
          </cell>
          <cell r="C5623" t="str">
            <v>UN</v>
          </cell>
          <cell r="D5623">
            <v>23896</v>
          </cell>
        </row>
        <row r="5624">
          <cell r="A5624">
            <v>5625</v>
          </cell>
          <cell r="B5624" t="str">
            <v>CONM.XB2-B / 3 POSIC.</v>
          </cell>
          <cell r="C5624" t="str">
            <v>UN</v>
          </cell>
          <cell r="D5624">
            <v>31088</v>
          </cell>
        </row>
        <row r="5625">
          <cell r="A5625">
            <v>5626</v>
          </cell>
          <cell r="B5625" t="str">
            <v>CONM.LLAVE / 2 POSIC.</v>
          </cell>
          <cell r="C5625" t="str">
            <v>UN</v>
          </cell>
          <cell r="D5625">
            <v>52316</v>
          </cell>
        </row>
        <row r="5626">
          <cell r="A5626">
            <v>5627</v>
          </cell>
          <cell r="B5626" t="str">
            <v>CONM.XB2-M / 2 POSIC.</v>
          </cell>
          <cell r="C5626" t="str">
            <v>UN</v>
          </cell>
          <cell r="D5626">
            <v>47908</v>
          </cell>
        </row>
        <row r="5627">
          <cell r="A5627">
            <v>5628</v>
          </cell>
          <cell r="B5627" t="str">
            <v>CONM.XB2-M / 3 POSIC.</v>
          </cell>
          <cell r="C5627" t="str">
            <v>UN</v>
          </cell>
          <cell r="D5627">
            <v>51388</v>
          </cell>
        </row>
        <row r="5628">
          <cell r="A5628">
            <v>5629</v>
          </cell>
          <cell r="B5628" t="str">
            <v>CONM.LLAVE / 2 POSIC.  01</v>
          </cell>
          <cell r="C5628" t="str">
            <v>UN</v>
          </cell>
          <cell r="D5628">
            <v>106952</v>
          </cell>
        </row>
        <row r="5629">
          <cell r="A5629">
            <v>5630</v>
          </cell>
          <cell r="B5629" t="str">
            <v>CONM.LLAVE / 3 POSIC.</v>
          </cell>
          <cell r="C5629" t="str">
            <v>UN</v>
          </cell>
          <cell r="D5629">
            <v>144652</v>
          </cell>
        </row>
        <row r="5630">
          <cell r="A5630">
            <v>5631</v>
          </cell>
          <cell r="B5630" t="str">
            <v>DETECTOR FOTOELECT.  4  m</v>
          </cell>
          <cell r="C5630" t="str">
            <v>UN</v>
          </cell>
          <cell r="D5630">
            <v>174000</v>
          </cell>
        </row>
        <row r="5631">
          <cell r="A5631">
            <v>5632</v>
          </cell>
          <cell r="B5631" t="str">
            <v>DETECTOR FOTOELECT. 30 cm</v>
          </cell>
          <cell r="C5631" t="str">
            <v>UN</v>
          </cell>
          <cell r="D5631">
            <v>290000</v>
          </cell>
        </row>
        <row r="5632">
          <cell r="A5632">
            <v>5633</v>
          </cell>
          <cell r="B5632" t="str">
            <v>LUMIN.REFLELUX ATC</v>
          </cell>
          <cell r="C5632" t="str">
            <v>UN</v>
          </cell>
          <cell r="D5632">
            <v>89320</v>
          </cell>
        </row>
        <row r="5633">
          <cell r="A5633">
            <v>5634</v>
          </cell>
          <cell r="B5633" t="str">
            <v>L/MANOS VICTORIA B/CO</v>
          </cell>
          <cell r="C5633" t="str">
            <v>UN</v>
          </cell>
          <cell r="D5633">
            <v>150800</v>
          </cell>
        </row>
        <row r="5634">
          <cell r="A5634">
            <v>5635</v>
          </cell>
          <cell r="B5634" t="str">
            <v>LUMIN.REFLELUX HA DBS</v>
          </cell>
          <cell r="C5634" t="str">
            <v>UN</v>
          </cell>
          <cell r="D5634">
            <v>109736</v>
          </cell>
        </row>
        <row r="5635">
          <cell r="A5635">
            <v>5636</v>
          </cell>
          <cell r="B5635" t="str">
            <v>LAMINA POPULAR VF</v>
          </cell>
          <cell r="C5635" t="str">
            <v>UN</v>
          </cell>
          <cell r="D5635">
            <v>19604</v>
          </cell>
        </row>
        <row r="5636">
          <cell r="A5636">
            <v>5637</v>
          </cell>
          <cell r="B5636" t="str">
            <v>LAMINA POPULAR VF      01</v>
          </cell>
          <cell r="C5636" t="str">
            <v>UN</v>
          </cell>
          <cell r="D5636">
            <v>19568</v>
          </cell>
        </row>
        <row r="5637">
          <cell r="A5637">
            <v>5638</v>
          </cell>
          <cell r="B5637" t="str">
            <v>L/MANOS VICTORIA COLOR.</v>
          </cell>
          <cell r="C5637" t="str">
            <v>UN</v>
          </cell>
          <cell r="D5637">
            <v>168896</v>
          </cell>
        </row>
        <row r="5638">
          <cell r="A5638">
            <v>5639</v>
          </cell>
          <cell r="B5638" t="str">
            <v>POSTE PARA CERCA       1m</v>
          </cell>
          <cell r="C5638" t="str">
            <v>UN</v>
          </cell>
          <cell r="D5638">
            <v>4000</v>
          </cell>
        </row>
        <row r="5639">
          <cell r="A5639">
            <v>5640</v>
          </cell>
          <cell r="B5639" t="str">
            <v>POSTE PARA CERCA    1.50m</v>
          </cell>
          <cell r="C5639" t="str">
            <v>UN</v>
          </cell>
          <cell r="D5639">
            <v>5500</v>
          </cell>
        </row>
        <row r="5640">
          <cell r="A5640">
            <v>5641</v>
          </cell>
          <cell r="B5640" t="str">
            <v>L/MANOS SIENA B/CO</v>
          </cell>
          <cell r="C5640" t="str">
            <v>UN</v>
          </cell>
          <cell r="D5640">
            <v>71920</v>
          </cell>
        </row>
        <row r="5641">
          <cell r="A5641">
            <v>5642</v>
          </cell>
          <cell r="B5641" t="str">
            <v>MADECOR  T1          0.41</v>
          </cell>
          <cell r="C5641" t="str">
            <v>UN</v>
          </cell>
          <cell r="D5641">
            <v>56427</v>
          </cell>
        </row>
        <row r="5642">
          <cell r="A5642">
            <v>5643</v>
          </cell>
          <cell r="B5642" t="str">
            <v>MADECOR  T1          0.61</v>
          </cell>
          <cell r="C5642" t="str">
            <v>UN</v>
          </cell>
          <cell r="D5642">
            <v>70141</v>
          </cell>
        </row>
        <row r="5643">
          <cell r="A5643">
            <v>5644</v>
          </cell>
          <cell r="B5643" t="str">
            <v>L/MANOS SIENA COLORES</v>
          </cell>
          <cell r="C5643" t="str">
            <v>UN</v>
          </cell>
          <cell r="D5643">
            <v>80550</v>
          </cell>
        </row>
        <row r="5644">
          <cell r="A5644">
            <v>5645</v>
          </cell>
          <cell r="B5644" t="str">
            <v>POSTE PARA CERCA    2.30m</v>
          </cell>
          <cell r="C5644" t="str">
            <v>UN</v>
          </cell>
          <cell r="D5644">
            <v>11300</v>
          </cell>
        </row>
        <row r="5645">
          <cell r="A5645">
            <v>5646</v>
          </cell>
          <cell r="B5645" t="str">
            <v>ING.CONSULTOR CAT1-SUELDO</v>
          </cell>
          <cell r="C5645" t="str">
            <v>MS</v>
          </cell>
          <cell r="D5645">
            <v>2872880</v>
          </cell>
        </row>
        <row r="5646">
          <cell r="A5646">
            <v>5647</v>
          </cell>
          <cell r="B5646" t="str">
            <v>TRITURADO PUERTO COLOMBIA</v>
          </cell>
          <cell r="C5646" t="str">
            <v>M3</v>
          </cell>
          <cell r="D5646">
            <v>22500</v>
          </cell>
        </row>
        <row r="5647">
          <cell r="A5647">
            <v>5648</v>
          </cell>
          <cell r="B5647" t="str">
            <v>L/MANOS BAHAMA BLANCO</v>
          </cell>
          <cell r="C5647" t="str">
            <v>UN</v>
          </cell>
          <cell r="D5647">
            <v>76560</v>
          </cell>
        </row>
        <row r="5648">
          <cell r="A5648">
            <v>5649</v>
          </cell>
          <cell r="B5648" t="str">
            <v>POSTE PARA CERCA    3.00m</v>
          </cell>
          <cell r="C5648" t="str">
            <v>UN</v>
          </cell>
          <cell r="D5648">
            <v>13300</v>
          </cell>
        </row>
        <row r="5649">
          <cell r="A5649">
            <v>5650</v>
          </cell>
          <cell r="B5649" t="str">
            <v>GRUA AUTODESPLEGABLE</v>
          </cell>
          <cell r="C5649" t="str">
            <v>DD</v>
          </cell>
          <cell r="D5649">
            <v>104400</v>
          </cell>
        </row>
        <row r="5650">
          <cell r="A5650">
            <v>5651</v>
          </cell>
          <cell r="B5650" t="str">
            <v>GRANZON PUERTO COLOMBIA</v>
          </cell>
          <cell r="C5650" t="str">
            <v>M3</v>
          </cell>
          <cell r="D5650">
            <v>24000</v>
          </cell>
        </row>
        <row r="5651">
          <cell r="A5651">
            <v>5652</v>
          </cell>
          <cell r="B5651" t="str">
            <v>LAMINA POPULAR VF      02</v>
          </cell>
          <cell r="C5651" t="str">
            <v>UN</v>
          </cell>
          <cell r="D5651">
            <v>30393</v>
          </cell>
        </row>
        <row r="5652">
          <cell r="A5652">
            <v>5653</v>
          </cell>
          <cell r="B5652" t="str">
            <v>COMPRESOR DE 1 MARTILLO</v>
          </cell>
          <cell r="C5652" t="str">
            <v>HR</v>
          </cell>
          <cell r="D5652">
            <v>24650</v>
          </cell>
        </row>
        <row r="5653">
          <cell r="A5653">
            <v>5654</v>
          </cell>
          <cell r="B5653" t="str">
            <v>GRAVILLA PUERTO COLOMBIA</v>
          </cell>
          <cell r="C5653" t="str">
            <v>M3</v>
          </cell>
          <cell r="D5653">
            <v>23000</v>
          </cell>
        </row>
        <row r="5654">
          <cell r="A5654">
            <v>5655</v>
          </cell>
          <cell r="B5654" t="str">
            <v>LUMIN.A.P  SB NMVU</v>
          </cell>
          <cell r="C5654" t="str">
            <v>UN</v>
          </cell>
          <cell r="D5654">
            <v>79112</v>
          </cell>
        </row>
        <row r="5655">
          <cell r="A5655">
            <v>5656</v>
          </cell>
          <cell r="B5655" t="str">
            <v>LUMIN.A.P. SB NMVU</v>
          </cell>
          <cell r="C5655" t="str">
            <v>UN</v>
          </cell>
          <cell r="D5655">
            <v>109736</v>
          </cell>
        </row>
        <row r="5656">
          <cell r="A5656">
            <v>5657</v>
          </cell>
          <cell r="B5656" t="str">
            <v>LAMINA POPULAR VF      03</v>
          </cell>
          <cell r="C5656" t="str">
            <v>UN</v>
          </cell>
          <cell r="D5656">
            <v>12608</v>
          </cell>
        </row>
        <row r="5657">
          <cell r="A5657">
            <v>5658</v>
          </cell>
          <cell r="B5657" t="str">
            <v>L/MANOS BAHAMA COLORES</v>
          </cell>
          <cell r="C5657" t="str">
            <v>UN</v>
          </cell>
          <cell r="D5657">
            <v>85747</v>
          </cell>
        </row>
        <row r="5658">
          <cell r="A5658">
            <v>5659</v>
          </cell>
          <cell r="B5658" t="str">
            <v>MADEFLEX P/PUERTA     .32</v>
          </cell>
          <cell r="C5658" t="str">
            <v>UN</v>
          </cell>
          <cell r="D5658">
            <v>1755</v>
          </cell>
        </row>
        <row r="5659">
          <cell r="A5659">
            <v>5660</v>
          </cell>
          <cell r="B5659" t="str">
            <v>LAMINA POPULAR VF      04</v>
          </cell>
          <cell r="C5659" t="str">
            <v>UN</v>
          </cell>
          <cell r="D5659">
            <v>24504</v>
          </cell>
        </row>
        <row r="5660">
          <cell r="A5660">
            <v>5661</v>
          </cell>
          <cell r="B5660" t="str">
            <v>RANA CON OPERADOR</v>
          </cell>
          <cell r="C5660" t="str">
            <v>DD</v>
          </cell>
          <cell r="D5660">
            <v>30740</v>
          </cell>
        </row>
        <row r="5661">
          <cell r="A5661">
            <v>5662</v>
          </cell>
          <cell r="B5661" t="str">
            <v>MADEFLEX P/PUERTA     .50</v>
          </cell>
          <cell r="C5661" t="str">
            <v>UN</v>
          </cell>
          <cell r="D5661">
            <v>2940</v>
          </cell>
        </row>
        <row r="5662">
          <cell r="A5662">
            <v>5663</v>
          </cell>
          <cell r="B5662" t="str">
            <v>MADEFLEX P/PUERTA     .81</v>
          </cell>
          <cell r="C5662" t="str">
            <v>UN</v>
          </cell>
          <cell r="D5662">
            <v>5357</v>
          </cell>
        </row>
        <row r="5663">
          <cell r="A5663">
            <v>5664</v>
          </cell>
          <cell r="B5663" t="str">
            <v>LUMIN.MODULO 60 X 60</v>
          </cell>
          <cell r="C5663" t="str">
            <v>UN</v>
          </cell>
          <cell r="D5663">
            <v>238612</v>
          </cell>
        </row>
        <row r="5664">
          <cell r="A5664">
            <v>5665</v>
          </cell>
          <cell r="B5664" t="str">
            <v>LAMINA TABLEX</v>
          </cell>
          <cell r="C5664" t="str">
            <v>UN</v>
          </cell>
          <cell r="D5664">
            <v>47792</v>
          </cell>
        </row>
        <row r="5665">
          <cell r="A5665">
            <v>5666</v>
          </cell>
          <cell r="B5665" t="str">
            <v>MADEFLEX P/PUERTA    1.01</v>
          </cell>
          <cell r="C5665" t="str">
            <v>UN</v>
          </cell>
          <cell r="D5665">
            <v>8281</v>
          </cell>
        </row>
        <row r="5666">
          <cell r="A5666">
            <v>5667</v>
          </cell>
          <cell r="B5666" t="str">
            <v>L/MANOS CAPRI BLANCO</v>
          </cell>
          <cell r="C5666" t="str">
            <v>UN</v>
          </cell>
          <cell r="D5666">
            <v>34160</v>
          </cell>
        </row>
        <row r="5667">
          <cell r="A5667">
            <v>5668</v>
          </cell>
          <cell r="B5667" t="str">
            <v>LAMINA TABLEX          01</v>
          </cell>
          <cell r="C5667" t="str">
            <v>UN</v>
          </cell>
          <cell r="D5667">
            <v>31134</v>
          </cell>
        </row>
        <row r="5668">
          <cell r="A5668">
            <v>5669</v>
          </cell>
          <cell r="B5668" t="str">
            <v>REFLECTOR DECKAFLOOD</v>
          </cell>
          <cell r="C5668" t="str">
            <v>UN</v>
          </cell>
          <cell r="D5668">
            <v>168432</v>
          </cell>
        </row>
        <row r="5669">
          <cell r="A5669">
            <v>5670</v>
          </cell>
          <cell r="B5669" t="str">
            <v>MADEFLEX TRENZA 1.22X2.44</v>
          </cell>
          <cell r="C5669" t="str">
            <v>UN</v>
          </cell>
          <cell r="D5669">
            <v>10330</v>
          </cell>
        </row>
        <row r="5670">
          <cell r="A5670">
            <v>5671</v>
          </cell>
          <cell r="B5670" t="str">
            <v>MADEFLEX MARMOL 1.22X2.44</v>
          </cell>
          <cell r="C5670" t="str">
            <v>UN</v>
          </cell>
          <cell r="D5670">
            <v>10330</v>
          </cell>
        </row>
        <row r="5671">
          <cell r="A5671">
            <v>5672</v>
          </cell>
          <cell r="B5671" t="str">
            <v>REFLECTOR FH 1000</v>
          </cell>
          <cell r="C5671" t="str">
            <v>UN</v>
          </cell>
          <cell r="D5671">
            <v>229680</v>
          </cell>
        </row>
        <row r="5672">
          <cell r="A5672">
            <v>5673</v>
          </cell>
          <cell r="B5672" t="str">
            <v>REFLECTOR FH 2000</v>
          </cell>
          <cell r="C5672" t="str">
            <v>UN</v>
          </cell>
          <cell r="D5672">
            <v>201608</v>
          </cell>
        </row>
        <row r="5673">
          <cell r="A5673">
            <v>5674</v>
          </cell>
          <cell r="B5673" t="str">
            <v>MADEFLEX BALD.  0.61x1.22</v>
          </cell>
          <cell r="C5673" t="str">
            <v>UN</v>
          </cell>
          <cell r="D5673">
            <v>1206</v>
          </cell>
        </row>
        <row r="5674">
          <cell r="A5674">
            <v>5675</v>
          </cell>
          <cell r="B5674" t="str">
            <v>L/MANOS ARAGUA BLANCO</v>
          </cell>
          <cell r="C5674" t="str">
            <v>UN</v>
          </cell>
          <cell r="D5674">
            <v>34800</v>
          </cell>
        </row>
        <row r="5675">
          <cell r="A5675">
            <v>5676</v>
          </cell>
          <cell r="B5675" t="str">
            <v>L/MANOS VICTORIA BLANCO</v>
          </cell>
          <cell r="C5675" t="str">
            <v>UN</v>
          </cell>
          <cell r="D5675">
            <v>150800</v>
          </cell>
        </row>
        <row r="5676">
          <cell r="A5676">
            <v>5677</v>
          </cell>
          <cell r="B5676" t="str">
            <v>LUMIN.A.P.LGC 250/400</v>
          </cell>
          <cell r="C5676" t="str">
            <v>UN</v>
          </cell>
          <cell r="D5676">
            <v>229680</v>
          </cell>
        </row>
        <row r="5677">
          <cell r="A5677">
            <v>5678</v>
          </cell>
          <cell r="B5677" t="str">
            <v>LUMIN.MODULO  45x45</v>
          </cell>
          <cell r="C5677" t="str">
            <v>UN</v>
          </cell>
          <cell r="D5677">
            <v>168432</v>
          </cell>
        </row>
        <row r="5678">
          <cell r="A5678">
            <v>5679</v>
          </cell>
          <cell r="B5678" t="str">
            <v>CALICHE PUERTO COLOMBIA01</v>
          </cell>
          <cell r="C5678" t="str">
            <v>M3</v>
          </cell>
          <cell r="D5678">
            <v>7500</v>
          </cell>
        </row>
        <row r="5679">
          <cell r="A5679">
            <v>5680</v>
          </cell>
          <cell r="B5679" t="str">
            <v>PIEDRA PARA CIMIENTO</v>
          </cell>
          <cell r="C5679" t="str">
            <v>M3</v>
          </cell>
          <cell r="D5679">
            <v>16000</v>
          </cell>
        </row>
        <row r="5680">
          <cell r="A5680">
            <v>5681</v>
          </cell>
          <cell r="B5680" t="str">
            <v>BRAZO LUMINARIA    1 1/2"</v>
          </cell>
          <cell r="C5680" t="str">
            <v>UN</v>
          </cell>
          <cell r="D5680">
            <v>38280</v>
          </cell>
        </row>
        <row r="5681">
          <cell r="A5681">
            <v>5682</v>
          </cell>
          <cell r="B5681" t="str">
            <v>BRAZO LUMINARIA  3/4</v>
          </cell>
          <cell r="C5681" t="str">
            <v>UN</v>
          </cell>
          <cell r="D5681">
            <v>12760</v>
          </cell>
        </row>
        <row r="5682">
          <cell r="A5682">
            <v>5683</v>
          </cell>
          <cell r="B5682" t="str">
            <v>LAMINA TABLEX          02</v>
          </cell>
          <cell r="C5682" t="str">
            <v>UN</v>
          </cell>
          <cell r="D5682">
            <v>39324</v>
          </cell>
        </row>
        <row r="5683">
          <cell r="A5683">
            <v>5684</v>
          </cell>
          <cell r="B5683" t="str">
            <v>ARENA LAVADA</v>
          </cell>
          <cell r="C5683" t="str">
            <v>M3</v>
          </cell>
          <cell r="D5683">
            <v>14000</v>
          </cell>
        </row>
        <row r="5684">
          <cell r="A5684">
            <v>5685</v>
          </cell>
          <cell r="B5684" t="str">
            <v>LUMIN.MERCURIO       400W</v>
          </cell>
          <cell r="C5684" t="str">
            <v>UN</v>
          </cell>
          <cell r="D5684">
            <v>201608</v>
          </cell>
        </row>
        <row r="5685">
          <cell r="A5685">
            <v>5686</v>
          </cell>
          <cell r="B5685" t="str">
            <v>ARENA AMARILLA PTO COLOMB</v>
          </cell>
          <cell r="C5685" t="str">
            <v>M3</v>
          </cell>
          <cell r="D5685">
            <v>6600</v>
          </cell>
        </row>
        <row r="5686">
          <cell r="A5686">
            <v>5687</v>
          </cell>
          <cell r="B5686" t="str">
            <v>ARENA NEGRA STO TOMAS</v>
          </cell>
          <cell r="C5686" t="str">
            <v>M3</v>
          </cell>
          <cell r="D5686">
            <v>6600</v>
          </cell>
        </row>
        <row r="5687">
          <cell r="A5687">
            <v>5688</v>
          </cell>
          <cell r="B5687" t="str">
            <v>LAMPARA FLCTE OVAL    32W</v>
          </cell>
          <cell r="C5687" t="str">
            <v>UN</v>
          </cell>
          <cell r="D5687">
            <v>80250</v>
          </cell>
        </row>
        <row r="5688">
          <cell r="A5688">
            <v>5689</v>
          </cell>
          <cell r="B5688" t="str">
            <v>LAMPARA FLCTE CIRC.   40W</v>
          </cell>
          <cell r="C5688" t="str">
            <v>UN</v>
          </cell>
          <cell r="D5688">
            <v>60600</v>
          </cell>
        </row>
        <row r="5689">
          <cell r="A5689">
            <v>5691</v>
          </cell>
          <cell r="B5689" t="str">
            <v>ALFOMBRA OASIS IMPORT.</v>
          </cell>
          <cell r="C5689" t="str">
            <v>M2</v>
          </cell>
          <cell r="D5689">
            <v>23735</v>
          </cell>
        </row>
        <row r="5690">
          <cell r="A5690">
            <v>5692</v>
          </cell>
          <cell r="B5690" t="str">
            <v>RIEL ELECTRICO     30 AMP</v>
          </cell>
          <cell r="C5690" t="str">
            <v>UN</v>
          </cell>
          <cell r="D5690">
            <v>15080</v>
          </cell>
        </row>
        <row r="5691">
          <cell r="A5691">
            <v>5693</v>
          </cell>
          <cell r="B5691" t="str">
            <v>RIEL ELECTRICO     30 A01</v>
          </cell>
          <cell r="C5691" t="str">
            <v>UN</v>
          </cell>
          <cell r="D5691">
            <v>28565</v>
          </cell>
        </row>
        <row r="5692">
          <cell r="A5692">
            <v>5694</v>
          </cell>
          <cell r="B5692" t="str">
            <v>LAMINA TABLEX          03</v>
          </cell>
          <cell r="C5692" t="str">
            <v>UN</v>
          </cell>
          <cell r="D5692">
            <v>66584</v>
          </cell>
        </row>
        <row r="5693">
          <cell r="A5693">
            <v>5695</v>
          </cell>
          <cell r="B5693" t="str">
            <v>CONECTOR EN L P/RIEL ELEC</v>
          </cell>
          <cell r="C5693" t="str">
            <v>UN</v>
          </cell>
          <cell r="D5693">
            <v>9100</v>
          </cell>
        </row>
        <row r="5694">
          <cell r="A5694">
            <v>5697</v>
          </cell>
          <cell r="B5694" t="str">
            <v>PARAL LARGO    3 a 5.00mt</v>
          </cell>
          <cell r="C5694" t="str">
            <v>DD</v>
          </cell>
          <cell r="D5694">
            <v>88</v>
          </cell>
        </row>
        <row r="5695">
          <cell r="A5695">
            <v>5698</v>
          </cell>
          <cell r="B5695" t="str">
            <v>GATO CORRIENTE 2 A 3.50mt</v>
          </cell>
          <cell r="C5695" t="str">
            <v>DD</v>
          </cell>
          <cell r="D5695">
            <v>112</v>
          </cell>
        </row>
        <row r="5696">
          <cell r="A5696">
            <v>5699</v>
          </cell>
          <cell r="B5696" t="str">
            <v>CONECTOR FLEXIBLE P/RIEL</v>
          </cell>
          <cell r="C5696" t="str">
            <v>UN</v>
          </cell>
          <cell r="D5696">
            <v>11965</v>
          </cell>
        </row>
        <row r="5697">
          <cell r="A5697">
            <v>5700</v>
          </cell>
          <cell r="B5697" t="str">
            <v>REFLEC.SPOT INCANDESC.60W</v>
          </cell>
          <cell r="C5697" t="str">
            <v>UN</v>
          </cell>
          <cell r="D5697">
            <v>9250</v>
          </cell>
        </row>
        <row r="5698">
          <cell r="A5698">
            <v>5701</v>
          </cell>
          <cell r="B5698" t="str">
            <v>CAJA STRIP 45x40x10 CL 22</v>
          </cell>
          <cell r="C5698" t="str">
            <v>UN</v>
          </cell>
          <cell r="D5698">
            <v>42000</v>
          </cell>
        </row>
        <row r="5699">
          <cell r="A5699">
            <v>5702</v>
          </cell>
          <cell r="B5699" t="str">
            <v>REFLEC.SPOT HALOGENO  50W</v>
          </cell>
          <cell r="C5699" t="str">
            <v>UN</v>
          </cell>
          <cell r="D5699">
            <v>33150</v>
          </cell>
        </row>
        <row r="5700">
          <cell r="A5700">
            <v>5703</v>
          </cell>
          <cell r="B5700" t="str">
            <v>CAJA STRIP 60x40x10 CL 22</v>
          </cell>
          <cell r="C5700" t="str">
            <v>UN</v>
          </cell>
          <cell r="D5700">
            <v>42000</v>
          </cell>
        </row>
        <row r="5701">
          <cell r="A5701">
            <v>5704</v>
          </cell>
          <cell r="B5701" t="str">
            <v>CAJA STRIP 60x50x10 CL 22</v>
          </cell>
          <cell r="C5701" t="str">
            <v>UN</v>
          </cell>
          <cell r="D5701">
            <v>42000</v>
          </cell>
        </row>
        <row r="5702">
          <cell r="A5702">
            <v>5705</v>
          </cell>
          <cell r="B5702" t="str">
            <v>REFLEC.TUNGSTEN.HALOG 30W</v>
          </cell>
          <cell r="C5702" t="str">
            <v>UN</v>
          </cell>
          <cell r="D5702">
            <v>25800</v>
          </cell>
        </row>
        <row r="5703">
          <cell r="A5703">
            <v>5706</v>
          </cell>
          <cell r="B5703" t="str">
            <v>CAJA STRIP 60x60X10 CL 22</v>
          </cell>
          <cell r="C5703" t="str">
            <v>UN</v>
          </cell>
          <cell r="D5703">
            <v>42000</v>
          </cell>
        </row>
        <row r="5704">
          <cell r="A5704">
            <v>5707</v>
          </cell>
          <cell r="B5704" t="str">
            <v>OJO DE BUEY CIRCULAR</v>
          </cell>
          <cell r="C5704" t="str">
            <v>UN</v>
          </cell>
          <cell r="D5704">
            <v>8775</v>
          </cell>
        </row>
        <row r="5705">
          <cell r="A5705">
            <v>5708</v>
          </cell>
          <cell r="B5705" t="str">
            <v>OJO DE BUEY HALOG.ESFERIC</v>
          </cell>
          <cell r="C5705" t="str">
            <v>UN</v>
          </cell>
          <cell r="D5705">
            <v>10370</v>
          </cell>
        </row>
        <row r="5706">
          <cell r="A5706">
            <v>5709</v>
          </cell>
          <cell r="B5706" t="str">
            <v>BALA FLCTE D= 13 CM</v>
          </cell>
          <cell r="C5706" t="str">
            <v>UN</v>
          </cell>
          <cell r="D5706">
            <v>18185</v>
          </cell>
        </row>
        <row r="5707">
          <cell r="A5707">
            <v>5710</v>
          </cell>
          <cell r="B5707" t="str">
            <v>BALA FLCTE D= 17.5 CM</v>
          </cell>
          <cell r="C5707" t="str">
            <v>UN</v>
          </cell>
          <cell r="D5707">
            <v>19995</v>
          </cell>
        </row>
        <row r="5708">
          <cell r="A5708">
            <v>5711</v>
          </cell>
          <cell r="B5708" t="str">
            <v>CAJA STRIP 75x60x10 CL 22</v>
          </cell>
          <cell r="C5708" t="str">
            <v>UN</v>
          </cell>
          <cell r="D5708">
            <v>42000</v>
          </cell>
        </row>
        <row r="5709">
          <cell r="A5709">
            <v>5712</v>
          </cell>
          <cell r="B5709" t="str">
            <v>BALA INCANDESCENTE  100 W</v>
          </cell>
          <cell r="C5709" t="str">
            <v>UN</v>
          </cell>
          <cell r="D5709">
            <v>9485</v>
          </cell>
        </row>
        <row r="5710">
          <cell r="A5710">
            <v>5713</v>
          </cell>
          <cell r="B5710" t="str">
            <v>CAJA STRIP 90x60x15 CL 22</v>
          </cell>
          <cell r="C5710" t="str">
            <v>UN</v>
          </cell>
          <cell r="D5710">
            <v>60000</v>
          </cell>
        </row>
        <row r="5711">
          <cell r="A5711">
            <v>5714</v>
          </cell>
          <cell r="B5711" t="str">
            <v>BALA INCANDESCENTE   60 W</v>
          </cell>
          <cell r="C5711" t="str">
            <v>UN</v>
          </cell>
          <cell r="D5711">
            <v>5610</v>
          </cell>
        </row>
        <row r="5712">
          <cell r="A5712">
            <v>5715</v>
          </cell>
          <cell r="B5712" t="str">
            <v>BALA INCANDESCENTE  150 W</v>
          </cell>
          <cell r="C5712" t="str">
            <v>UN</v>
          </cell>
          <cell r="D5712">
            <v>7500</v>
          </cell>
        </row>
        <row r="5713">
          <cell r="A5713">
            <v>5716</v>
          </cell>
          <cell r="B5713" t="str">
            <v>CAJA STRIP 120x60x15 C 22</v>
          </cell>
          <cell r="C5713" t="str">
            <v>UN</v>
          </cell>
          <cell r="D5713">
            <v>85000</v>
          </cell>
        </row>
        <row r="5714">
          <cell r="A5714">
            <v>5717</v>
          </cell>
          <cell r="B5714" t="str">
            <v>CAJA PASO  15 x 15 x 10</v>
          </cell>
          <cell r="C5714" t="str">
            <v>UN</v>
          </cell>
          <cell r="D5714">
            <v>9500</v>
          </cell>
        </row>
        <row r="5715">
          <cell r="A5715">
            <v>5718</v>
          </cell>
          <cell r="B5715" t="str">
            <v>LAMINA MOHO</v>
          </cell>
          <cell r="C5715" t="str">
            <v>UN</v>
          </cell>
          <cell r="D5715">
            <v>28926</v>
          </cell>
        </row>
        <row r="5716">
          <cell r="A5716">
            <v>5719</v>
          </cell>
          <cell r="B5716" t="str">
            <v>APLIQUE INCANDESCENTE 60W</v>
          </cell>
          <cell r="C5716" t="str">
            <v>UN</v>
          </cell>
          <cell r="D5716">
            <v>10845</v>
          </cell>
        </row>
        <row r="5717">
          <cell r="A5717">
            <v>5720</v>
          </cell>
          <cell r="B5717" t="str">
            <v>RIEL P/ 2 SPOT INCAND.60W</v>
          </cell>
          <cell r="C5717" t="str">
            <v>UN</v>
          </cell>
          <cell r="D5717">
            <v>14755</v>
          </cell>
        </row>
        <row r="5718">
          <cell r="A5718">
            <v>5721</v>
          </cell>
          <cell r="B5718" t="str">
            <v>LAMINA FORMAPLAC</v>
          </cell>
          <cell r="C5718" t="str">
            <v>UN</v>
          </cell>
          <cell r="D5718">
            <v>34271</v>
          </cell>
        </row>
        <row r="5719">
          <cell r="A5719">
            <v>5722</v>
          </cell>
          <cell r="B5719" t="str">
            <v>LAMINA ABARCO P</v>
          </cell>
          <cell r="C5719" t="str">
            <v>UN</v>
          </cell>
          <cell r="D5719">
            <v>25124</v>
          </cell>
        </row>
        <row r="5720">
          <cell r="A5720">
            <v>5723</v>
          </cell>
          <cell r="B5720" t="str">
            <v>CAJA PASO  25x25x10</v>
          </cell>
          <cell r="C5720" t="str">
            <v>UN</v>
          </cell>
          <cell r="D5720">
            <v>16400</v>
          </cell>
        </row>
        <row r="5721">
          <cell r="A5721">
            <v>5724</v>
          </cell>
          <cell r="B5721" t="str">
            <v>MADECOR DOBLE</v>
          </cell>
          <cell r="C5721" t="str">
            <v>UN</v>
          </cell>
          <cell r="D5721">
            <v>51272</v>
          </cell>
        </row>
        <row r="5722">
          <cell r="A5722">
            <v>5725</v>
          </cell>
          <cell r="B5722" t="str">
            <v>MADECOR DOBLE          01</v>
          </cell>
          <cell r="C5722" t="str">
            <v>UN</v>
          </cell>
          <cell r="D5722">
            <v>56376</v>
          </cell>
        </row>
        <row r="5723">
          <cell r="A5723">
            <v>5726</v>
          </cell>
          <cell r="B5723" t="str">
            <v>MADECOR DOBLE          02</v>
          </cell>
          <cell r="C5723" t="str">
            <v>UN</v>
          </cell>
          <cell r="D5723">
            <v>61886</v>
          </cell>
        </row>
        <row r="5724">
          <cell r="A5724">
            <v>5727</v>
          </cell>
          <cell r="B5724" t="str">
            <v>LUMIN.MERCURIO   LBA 125W</v>
          </cell>
          <cell r="C5724" t="str">
            <v>UN</v>
          </cell>
          <cell r="D5724">
            <v>102080</v>
          </cell>
        </row>
        <row r="5725">
          <cell r="A5725">
            <v>5728</v>
          </cell>
          <cell r="B5725" t="str">
            <v>LUMIN.MERCURIO   LBA 250W</v>
          </cell>
          <cell r="C5725" t="str">
            <v>UN</v>
          </cell>
          <cell r="D5725">
            <v>116116</v>
          </cell>
        </row>
        <row r="5726">
          <cell r="A5726">
            <v>5729</v>
          </cell>
          <cell r="B5726" t="str">
            <v>LUMIN.MERCURIO   CJK 125W</v>
          </cell>
          <cell r="C5726" t="str">
            <v>UN</v>
          </cell>
          <cell r="D5726">
            <v>75400</v>
          </cell>
        </row>
        <row r="5727">
          <cell r="A5727">
            <v>5730</v>
          </cell>
          <cell r="B5727" t="str">
            <v>LUMIN.MERCURIO   CJK 250W</v>
          </cell>
          <cell r="C5727" t="str">
            <v>UN</v>
          </cell>
          <cell r="D5727">
            <v>93960</v>
          </cell>
        </row>
        <row r="5728">
          <cell r="A5728">
            <v>5731</v>
          </cell>
          <cell r="B5728" t="str">
            <v>LUMIN.MERCURIO  IJKA 125W</v>
          </cell>
          <cell r="C5728" t="str">
            <v>UN</v>
          </cell>
          <cell r="D5728">
            <v>100804</v>
          </cell>
        </row>
        <row r="5729">
          <cell r="A5729">
            <v>5732</v>
          </cell>
          <cell r="B5729" t="str">
            <v>LUMIN.MERCURIO   IJK 250W</v>
          </cell>
          <cell r="C5729" t="str">
            <v>UN</v>
          </cell>
          <cell r="D5729">
            <v>116116</v>
          </cell>
        </row>
        <row r="5730">
          <cell r="A5730">
            <v>5733</v>
          </cell>
          <cell r="B5730" t="str">
            <v>LUMIN.SODIO      LBA 150W</v>
          </cell>
          <cell r="C5730" t="str">
            <v>UN</v>
          </cell>
          <cell r="D5730">
            <v>135720</v>
          </cell>
        </row>
        <row r="5731">
          <cell r="A5731">
            <v>5734</v>
          </cell>
          <cell r="B5731" t="str">
            <v>LUMIN.SODIO      LBA 250W</v>
          </cell>
          <cell r="C5731" t="str">
            <v>UN</v>
          </cell>
          <cell r="D5731">
            <v>156600</v>
          </cell>
        </row>
        <row r="5732">
          <cell r="A5732">
            <v>5735</v>
          </cell>
          <cell r="B5732" t="str">
            <v>LUMIN.SODIO      CJK 150W</v>
          </cell>
          <cell r="C5732" t="str">
            <v>UN</v>
          </cell>
          <cell r="D5732">
            <v>110200</v>
          </cell>
        </row>
        <row r="5733">
          <cell r="A5733">
            <v>5736</v>
          </cell>
          <cell r="B5733" t="str">
            <v>LUMIN.SODIO      CJK 250W</v>
          </cell>
          <cell r="C5733" t="str">
            <v>UN</v>
          </cell>
          <cell r="D5733">
            <v>135720</v>
          </cell>
        </row>
        <row r="5734">
          <cell r="A5734">
            <v>5737</v>
          </cell>
          <cell r="B5734" t="str">
            <v>LUMIN.SODIO IJK-G-VP 250W</v>
          </cell>
          <cell r="C5734" t="str">
            <v>UN</v>
          </cell>
          <cell r="D5734">
            <v>206480</v>
          </cell>
        </row>
        <row r="5735">
          <cell r="A5735">
            <v>5738</v>
          </cell>
          <cell r="B5735" t="str">
            <v>LUMIN.SODIO IJK-G-VP 400W</v>
          </cell>
          <cell r="C5735" t="str">
            <v>UN</v>
          </cell>
          <cell r="D5735">
            <v>226200</v>
          </cell>
        </row>
        <row r="5736">
          <cell r="A5736">
            <v>5739</v>
          </cell>
          <cell r="B5736" t="str">
            <v>ADOQUIN CORBATIN      8cm</v>
          </cell>
          <cell r="C5736" t="str">
            <v>M2</v>
          </cell>
          <cell r="D5736">
            <v>10092</v>
          </cell>
        </row>
        <row r="5737">
          <cell r="A5737">
            <v>5740</v>
          </cell>
          <cell r="B5737" t="str">
            <v>ADOQUIN CORBATIN     10cm</v>
          </cell>
          <cell r="C5737" t="str">
            <v>M2</v>
          </cell>
          <cell r="D5737">
            <v>11948</v>
          </cell>
        </row>
        <row r="5738">
          <cell r="A5738">
            <v>5741</v>
          </cell>
          <cell r="B5738" t="str">
            <v>LAMPARA FLCTE.2x40 X-20KM</v>
          </cell>
          <cell r="C5738" t="str">
            <v>UN</v>
          </cell>
          <cell r="D5738">
            <v>90480</v>
          </cell>
        </row>
        <row r="5739">
          <cell r="A5739">
            <v>5742</v>
          </cell>
          <cell r="B5739" t="str">
            <v>MADECOR PRELUDIO</v>
          </cell>
          <cell r="C5739" t="str">
            <v>UN</v>
          </cell>
          <cell r="D5739">
            <v>51272</v>
          </cell>
        </row>
        <row r="5740">
          <cell r="A5740">
            <v>5743</v>
          </cell>
          <cell r="B5740" t="str">
            <v>MADECOR PRELUDIO       01</v>
          </cell>
          <cell r="C5740" t="str">
            <v>UN</v>
          </cell>
          <cell r="D5740">
            <v>61886</v>
          </cell>
        </row>
        <row r="5741">
          <cell r="A5741">
            <v>5744</v>
          </cell>
          <cell r="B5741" t="str">
            <v>LAMPARA FLCTE.2x40 X-70P</v>
          </cell>
          <cell r="C5741" t="str">
            <v>UN</v>
          </cell>
          <cell r="D5741">
            <v>111940</v>
          </cell>
        </row>
        <row r="5742">
          <cell r="A5742">
            <v>5745</v>
          </cell>
          <cell r="B5742" t="str">
            <v>LAMPARA FLCTE.2x20 X-13K</v>
          </cell>
          <cell r="C5742" t="str">
            <v>UN</v>
          </cell>
          <cell r="D5742">
            <v>76560</v>
          </cell>
        </row>
        <row r="5743">
          <cell r="A5743">
            <v>5746</v>
          </cell>
          <cell r="B5743" t="str">
            <v>MADECOR PRELUDIO       02</v>
          </cell>
          <cell r="C5743" t="str">
            <v>UN</v>
          </cell>
          <cell r="D5743">
            <v>87696</v>
          </cell>
        </row>
        <row r="5744">
          <cell r="A5744">
            <v>5747</v>
          </cell>
          <cell r="B5744" t="str">
            <v>LAMPARA FLCTE.2x20 X-20KM</v>
          </cell>
          <cell r="C5744" t="str">
            <v>UN</v>
          </cell>
          <cell r="D5744">
            <v>52200</v>
          </cell>
        </row>
        <row r="5745">
          <cell r="A5745">
            <v>5748</v>
          </cell>
          <cell r="B5745" t="str">
            <v>LAMPARA FLCTE.2x20 I-91K</v>
          </cell>
          <cell r="C5745" t="str">
            <v>UN</v>
          </cell>
          <cell r="D5745">
            <v>44080</v>
          </cell>
        </row>
        <row r="5746">
          <cell r="A5746">
            <v>5749</v>
          </cell>
          <cell r="B5746" t="str">
            <v>MADECOR ARMONIA</v>
          </cell>
          <cell r="C5746" t="str">
            <v>UN</v>
          </cell>
          <cell r="D5746">
            <v>53376</v>
          </cell>
        </row>
        <row r="5747">
          <cell r="A5747">
            <v>5750</v>
          </cell>
          <cell r="B5747" t="str">
            <v>LAMPARA FLCTE.2x20 X-70P</v>
          </cell>
          <cell r="C5747" t="str">
            <v>UN</v>
          </cell>
          <cell r="D5747">
            <v>59160</v>
          </cell>
        </row>
        <row r="5748">
          <cell r="A5748">
            <v>5751</v>
          </cell>
          <cell r="B5748" t="str">
            <v>LAMPARA FLCTE.4x20 X-13K</v>
          </cell>
          <cell r="C5748" t="str">
            <v>UN</v>
          </cell>
          <cell r="D5748">
            <v>70760</v>
          </cell>
        </row>
        <row r="5749">
          <cell r="A5749">
            <v>5752</v>
          </cell>
          <cell r="B5749" t="str">
            <v>LAMPARA FLCTE.4x20 X-20K</v>
          </cell>
          <cell r="C5749" t="str">
            <v>UN</v>
          </cell>
          <cell r="D5749">
            <v>75980</v>
          </cell>
        </row>
        <row r="5750">
          <cell r="A5750">
            <v>5753</v>
          </cell>
          <cell r="B5750" t="str">
            <v>MADECOR NORDICO</v>
          </cell>
          <cell r="C5750" t="str">
            <v>UN</v>
          </cell>
          <cell r="D5750">
            <v>53376</v>
          </cell>
        </row>
        <row r="5751">
          <cell r="A5751">
            <v>5754</v>
          </cell>
          <cell r="B5751" t="str">
            <v>MADECOR SAPELY</v>
          </cell>
          <cell r="C5751" t="str">
            <v>UN</v>
          </cell>
          <cell r="D5751">
            <v>69832</v>
          </cell>
        </row>
        <row r="5752">
          <cell r="A5752">
            <v>5755</v>
          </cell>
          <cell r="B5752" t="str">
            <v>MADECOR SAPELY         01</v>
          </cell>
          <cell r="C5752" t="str">
            <v>UN</v>
          </cell>
          <cell r="D5752">
            <v>87696</v>
          </cell>
        </row>
        <row r="5753">
          <cell r="A5753">
            <v>5756</v>
          </cell>
          <cell r="B5753" t="str">
            <v>LAMPARA FLCTE.4x20 X-70P</v>
          </cell>
          <cell r="C5753" t="str">
            <v>UN</v>
          </cell>
          <cell r="D5753">
            <v>96280</v>
          </cell>
        </row>
        <row r="5754">
          <cell r="A5754">
            <v>5757</v>
          </cell>
          <cell r="B5754" t="str">
            <v>MADECOR FLOR MORADO</v>
          </cell>
          <cell r="C5754" t="str">
            <v>UN</v>
          </cell>
          <cell r="D5754">
            <v>56376</v>
          </cell>
        </row>
        <row r="5755">
          <cell r="A5755">
            <v>5758</v>
          </cell>
          <cell r="B5755" t="str">
            <v>MADECOR FLOR MORADO    01</v>
          </cell>
          <cell r="C5755" t="str">
            <v>UN</v>
          </cell>
          <cell r="D5755">
            <v>69832</v>
          </cell>
        </row>
        <row r="5756">
          <cell r="A5756">
            <v>5759</v>
          </cell>
          <cell r="B5756" t="str">
            <v>MADECOR KIOTO</v>
          </cell>
          <cell r="C5756" t="str">
            <v>UN</v>
          </cell>
          <cell r="D5756">
            <v>61886</v>
          </cell>
        </row>
        <row r="5757">
          <cell r="A5757">
            <v>5760</v>
          </cell>
          <cell r="B5757" t="str">
            <v>MADECANTO KIOTO</v>
          </cell>
          <cell r="C5757" t="str">
            <v>UN</v>
          </cell>
          <cell r="D5757">
            <v>297</v>
          </cell>
        </row>
        <row r="5758">
          <cell r="A5758">
            <v>5761</v>
          </cell>
          <cell r="B5758" t="str">
            <v>PROYECTOR MERCURIO  250 W</v>
          </cell>
          <cell r="C5758" t="str">
            <v>UN</v>
          </cell>
          <cell r="D5758">
            <v>234129</v>
          </cell>
        </row>
        <row r="5759">
          <cell r="A5759">
            <v>5762</v>
          </cell>
          <cell r="B5759" t="str">
            <v>PROYECTOR SODIO     250 W</v>
          </cell>
          <cell r="C5759" t="str">
            <v>UN</v>
          </cell>
          <cell r="D5759">
            <v>265343</v>
          </cell>
        </row>
        <row r="5760">
          <cell r="A5760">
            <v>5763</v>
          </cell>
          <cell r="B5760" t="str">
            <v>LAMPARA SLIM  2x48 X-13K</v>
          </cell>
          <cell r="C5760" t="str">
            <v>UN</v>
          </cell>
          <cell r="D5760">
            <v>89320</v>
          </cell>
        </row>
        <row r="5761">
          <cell r="A5761">
            <v>5764</v>
          </cell>
          <cell r="B5761" t="str">
            <v>MADECANTO MACORE</v>
          </cell>
          <cell r="C5761" t="str">
            <v>UN</v>
          </cell>
          <cell r="D5761">
            <v>267</v>
          </cell>
        </row>
        <row r="5762">
          <cell r="A5762">
            <v>5765</v>
          </cell>
          <cell r="B5762" t="str">
            <v>LAMPARA SLIM  2x48 X-20KM</v>
          </cell>
          <cell r="C5762" t="str">
            <v>UN</v>
          </cell>
          <cell r="D5762">
            <v>103820</v>
          </cell>
        </row>
        <row r="5763">
          <cell r="A5763">
            <v>5766</v>
          </cell>
          <cell r="B5763" t="str">
            <v>MADECANTO ROBLE BAVARO</v>
          </cell>
          <cell r="C5763" t="str">
            <v>UN</v>
          </cell>
          <cell r="D5763">
            <v>267</v>
          </cell>
        </row>
        <row r="5764">
          <cell r="A5764">
            <v>5767</v>
          </cell>
          <cell r="B5764" t="str">
            <v>GASOLINA EXTRA  BOGOTA</v>
          </cell>
          <cell r="C5764" t="str">
            <v>GL</v>
          </cell>
          <cell r="D5764">
            <v>1850</v>
          </cell>
        </row>
        <row r="5765">
          <cell r="A5765">
            <v>5768</v>
          </cell>
          <cell r="B5765" t="str">
            <v>LAMPARA SLIM  2x48 X-60P</v>
          </cell>
          <cell r="C5765" t="str">
            <v>UN</v>
          </cell>
          <cell r="D5765">
            <v>92220</v>
          </cell>
        </row>
        <row r="5766">
          <cell r="A5766">
            <v>5769</v>
          </cell>
          <cell r="B5766" t="str">
            <v>LAMPARA SLIM  4x48 X-13K</v>
          </cell>
          <cell r="C5766" t="str">
            <v>UN</v>
          </cell>
          <cell r="D5766">
            <v>153700</v>
          </cell>
        </row>
        <row r="5767">
          <cell r="A5767">
            <v>5770</v>
          </cell>
          <cell r="B5767" t="str">
            <v>MADECANTO SAPELY</v>
          </cell>
          <cell r="C5767" t="str">
            <v>UN</v>
          </cell>
          <cell r="D5767">
            <v>297</v>
          </cell>
        </row>
        <row r="5768">
          <cell r="A5768">
            <v>5771</v>
          </cell>
          <cell r="B5768" t="str">
            <v>PUERTA PIZANO</v>
          </cell>
          <cell r="C5768" t="str">
            <v>UN</v>
          </cell>
          <cell r="D5768">
            <v>30577</v>
          </cell>
        </row>
        <row r="5769">
          <cell r="A5769">
            <v>5772</v>
          </cell>
          <cell r="B5769" t="str">
            <v>LAMPARA SLIM  4x48 I-91K</v>
          </cell>
          <cell r="C5769" t="str">
            <v>UN</v>
          </cell>
          <cell r="D5769">
            <v>150220</v>
          </cell>
        </row>
        <row r="5770">
          <cell r="A5770">
            <v>5773</v>
          </cell>
          <cell r="B5770" t="str">
            <v>FORMALITE F6 NORMAL</v>
          </cell>
          <cell r="C5770" t="str">
            <v>UN</v>
          </cell>
          <cell r="D5770">
            <v>16677</v>
          </cell>
        </row>
        <row r="5771">
          <cell r="A5771">
            <v>5774</v>
          </cell>
          <cell r="B5771" t="str">
            <v>LAMPARA SLIM  4x48 X-70P</v>
          </cell>
          <cell r="C5771" t="str">
            <v>UN</v>
          </cell>
          <cell r="D5771">
            <v>205900</v>
          </cell>
        </row>
        <row r="5772">
          <cell r="A5772">
            <v>5775</v>
          </cell>
          <cell r="B5772" t="str">
            <v>PUERTA PIZANO          01</v>
          </cell>
          <cell r="C5772" t="str">
            <v>UN</v>
          </cell>
          <cell r="D5772">
            <v>38928</v>
          </cell>
        </row>
        <row r="5773">
          <cell r="A5773">
            <v>5776</v>
          </cell>
          <cell r="B5773" t="str">
            <v>PUERTA PIZANO          02</v>
          </cell>
          <cell r="C5773" t="str">
            <v>UN</v>
          </cell>
          <cell r="D5773">
            <v>41386</v>
          </cell>
        </row>
        <row r="5774">
          <cell r="A5774">
            <v>5777</v>
          </cell>
          <cell r="B5774" t="str">
            <v>LAMPARA SLIM  2x96 X-20KM</v>
          </cell>
          <cell r="C5774" t="str">
            <v>UN</v>
          </cell>
          <cell r="D5774">
            <v>143260</v>
          </cell>
        </row>
        <row r="5775">
          <cell r="A5775">
            <v>5778</v>
          </cell>
          <cell r="B5775" t="str">
            <v>LAMPARA SLIM  2x96 I-91K</v>
          </cell>
          <cell r="C5775" t="str">
            <v>UN</v>
          </cell>
          <cell r="D5775">
            <v>118320</v>
          </cell>
        </row>
        <row r="5776">
          <cell r="A5776">
            <v>5779</v>
          </cell>
          <cell r="B5776" t="str">
            <v>FAROL COLONIAL</v>
          </cell>
          <cell r="C5776" t="str">
            <v>UN</v>
          </cell>
          <cell r="D5776">
            <v>180960</v>
          </cell>
        </row>
        <row r="5777">
          <cell r="A5777">
            <v>5780</v>
          </cell>
          <cell r="B5777" t="str">
            <v>FAROL POSTE         125 W</v>
          </cell>
          <cell r="C5777" t="str">
            <v>UN</v>
          </cell>
          <cell r="D5777">
            <v>118848</v>
          </cell>
        </row>
        <row r="5778">
          <cell r="A5778">
            <v>5781</v>
          </cell>
          <cell r="B5778" t="str">
            <v>FAROL       DJK     125 W</v>
          </cell>
          <cell r="C5778" t="str">
            <v>UN</v>
          </cell>
          <cell r="D5778">
            <v>114840</v>
          </cell>
        </row>
        <row r="5779">
          <cell r="A5779">
            <v>5782</v>
          </cell>
          <cell r="B5779" t="str">
            <v>PUERTA PIZANO          03</v>
          </cell>
          <cell r="C5779" t="str">
            <v>UN</v>
          </cell>
          <cell r="D5779">
            <v>44365</v>
          </cell>
        </row>
        <row r="5780">
          <cell r="A5780">
            <v>5783</v>
          </cell>
          <cell r="B5780" t="str">
            <v>FORMALITE F6 POSTFORM</v>
          </cell>
          <cell r="C5780" t="str">
            <v>UN</v>
          </cell>
          <cell r="D5780">
            <v>26369</v>
          </cell>
        </row>
        <row r="5781">
          <cell r="A5781">
            <v>5784</v>
          </cell>
          <cell r="B5781" t="str">
            <v>REFLECTOR   RA-P    125 W</v>
          </cell>
          <cell r="C5781" t="str">
            <v>UN</v>
          </cell>
          <cell r="D5781">
            <v>191400</v>
          </cell>
        </row>
        <row r="5782">
          <cell r="A5782">
            <v>5785</v>
          </cell>
          <cell r="B5782" t="str">
            <v>REFLECTOR   RA-P    250 W</v>
          </cell>
          <cell r="C5782" t="str">
            <v>UN</v>
          </cell>
          <cell r="D5782">
            <v>211816</v>
          </cell>
        </row>
        <row r="5783">
          <cell r="A5783">
            <v>5786</v>
          </cell>
          <cell r="B5783" t="str">
            <v>PUERTA PIZANO ECONOMICA</v>
          </cell>
          <cell r="C5783" t="str">
            <v>UN</v>
          </cell>
          <cell r="D5783">
            <v>34628</v>
          </cell>
        </row>
        <row r="5784">
          <cell r="A5784">
            <v>5787</v>
          </cell>
          <cell r="B5784" t="str">
            <v>REFLECTOR PISO  RRA 250 W</v>
          </cell>
          <cell r="C5784" t="str">
            <v>UN</v>
          </cell>
          <cell r="D5784">
            <v>242440</v>
          </cell>
        </row>
        <row r="5785">
          <cell r="A5785">
            <v>5788</v>
          </cell>
          <cell r="B5785" t="str">
            <v>REFLECTOR PISO  RRA 400 W</v>
          </cell>
          <cell r="C5785" t="str">
            <v>UN</v>
          </cell>
          <cell r="D5785">
            <v>265640</v>
          </cell>
        </row>
        <row r="5786">
          <cell r="A5786">
            <v>5789</v>
          </cell>
          <cell r="B5786" t="str">
            <v>CONSERJE S/MESA 10  PULS.</v>
          </cell>
          <cell r="C5786" t="str">
            <v>UN</v>
          </cell>
          <cell r="D5786">
            <v>209000</v>
          </cell>
        </row>
        <row r="5787">
          <cell r="A5787">
            <v>5790</v>
          </cell>
          <cell r="B5787" t="str">
            <v>CONSERJE S/MESA 13  PULS.</v>
          </cell>
          <cell r="C5787" t="str">
            <v>UN</v>
          </cell>
          <cell r="D5787">
            <v>230000</v>
          </cell>
        </row>
        <row r="5788">
          <cell r="A5788">
            <v>5791</v>
          </cell>
          <cell r="B5788" t="str">
            <v>CONSERJE S/MESA 20  PULS.</v>
          </cell>
          <cell r="C5788" t="str">
            <v>UN</v>
          </cell>
          <cell r="D5788">
            <v>310000</v>
          </cell>
        </row>
        <row r="5789">
          <cell r="A5789">
            <v>5792</v>
          </cell>
          <cell r="B5789" t="str">
            <v>CONSERJE S/MESA 30  PULS.</v>
          </cell>
          <cell r="C5789" t="str">
            <v>UN</v>
          </cell>
          <cell r="D5789">
            <v>405000</v>
          </cell>
        </row>
        <row r="5790">
          <cell r="A5790">
            <v>5793</v>
          </cell>
          <cell r="B5790" t="str">
            <v>CONSERJE S/MESA 40  PULS.</v>
          </cell>
          <cell r="C5790" t="str">
            <v>UN</v>
          </cell>
          <cell r="D5790">
            <v>480000</v>
          </cell>
        </row>
        <row r="5791">
          <cell r="A5791">
            <v>5794</v>
          </cell>
          <cell r="B5791" t="str">
            <v>CONSERJE S/MESA 50  PULS.</v>
          </cell>
          <cell r="C5791" t="str">
            <v>UN</v>
          </cell>
          <cell r="D5791">
            <v>560000</v>
          </cell>
        </row>
        <row r="5792">
          <cell r="A5792">
            <v>5795</v>
          </cell>
          <cell r="B5792" t="str">
            <v>CONSERJE S/MESA 100 PULS.</v>
          </cell>
          <cell r="C5792" t="str">
            <v>UN</v>
          </cell>
          <cell r="D5792">
            <v>895000</v>
          </cell>
        </row>
        <row r="5793">
          <cell r="A5793">
            <v>5796</v>
          </cell>
          <cell r="B5793" t="str">
            <v>PORTERO ELECT.   1  PULS.</v>
          </cell>
          <cell r="C5793" t="str">
            <v>UN</v>
          </cell>
          <cell r="D5793">
            <v>80000</v>
          </cell>
        </row>
        <row r="5794">
          <cell r="A5794">
            <v>5797</v>
          </cell>
          <cell r="B5794" t="str">
            <v>PORTERO ELECT.  10  PULS.</v>
          </cell>
          <cell r="C5794" t="str">
            <v>UN</v>
          </cell>
          <cell r="D5794">
            <v>150000</v>
          </cell>
        </row>
        <row r="5795">
          <cell r="A5795">
            <v>5798</v>
          </cell>
          <cell r="B5795" t="str">
            <v>PORTERO ELECT.  14  PULS.</v>
          </cell>
          <cell r="C5795" t="str">
            <v>UN</v>
          </cell>
          <cell r="D5795">
            <v>215000</v>
          </cell>
        </row>
        <row r="5796">
          <cell r="A5796">
            <v>5799</v>
          </cell>
          <cell r="B5796" t="str">
            <v>PORTERO ELECT.  20  PULS.</v>
          </cell>
          <cell r="C5796" t="str">
            <v>UN</v>
          </cell>
          <cell r="D5796">
            <v>235000</v>
          </cell>
        </row>
        <row r="5797">
          <cell r="A5797">
            <v>5800</v>
          </cell>
          <cell r="B5797" t="str">
            <v>FORMALITE F6 POSTFORM  01</v>
          </cell>
          <cell r="C5797" t="str">
            <v>UN</v>
          </cell>
          <cell r="D5797">
            <v>38921</v>
          </cell>
        </row>
        <row r="5798">
          <cell r="A5798">
            <v>5801</v>
          </cell>
          <cell r="B5798" t="str">
            <v>BOMBILLA CLARA       60 W</v>
          </cell>
          <cell r="C5798" t="str">
            <v>UN</v>
          </cell>
          <cell r="D5798">
            <v>481</v>
          </cell>
        </row>
        <row r="5799">
          <cell r="A5799">
            <v>5802</v>
          </cell>
          <cell r="B5799" t="str">
            <v>BOMBILLA CLARA      100 W</v>
          </cell>
          <cell r="C5799" t="str">
            <v>UN</v>
          </cell>
          <cell r="D5799">
            <v>2675</v>
          </cell>
        </row>
        <row r="5800">
          <cell r="A5800">
            <v>5803</v>
          </cell>
          <cell r="B5800" t="str">
            <v>BOMBILLA CLARA      150 W</v>
          </cell>
          <cell r="C5800" t="str">
            <v>UN</v>
          </cell>
          <cell r="D5800">
            <v>941</v>
          </cell>
        </row>
        <row r="5801">
          <cell r="A5801">
            <v>5804</v>
          </cell>
          <cell r="B5801" t="str">
            <v>BOMBILLA CLARA      200 W</v>
          </cell>
          <cell r="C5801" t="str">
            <v>UN</v>
          </cell>
          <cell r="D5801">
            <v>1249</v>
          </cell>
        </row>
        <row r="5802">
          <cell r="A5802">
            <v>5805</v>
          </cell>
          <cell r="B5802" t="str">
            <v>BOMBILLA FANTASIA    25 W</v>
          </cell>
          <cell r="C5802" t="str">
            <v>UN</v>
          </cell>
          <cell r="D5802">
            <v>524</v>
          </cell>
        </row>
        <row r="5803">
          <cell r="A5803">
            <v>5806</v>
          </cell>
          <cell r="B5803" t="str">
            <v>BOMBILLA FANTASIA    60 W</v>
          </cell>
          <cell r="C5803" t="str">
            <v>UN</v>
          </cell>
          <cell r="D5803">
            <v>524</v>
          </cell>
        </row>
        <row r="5804">
          <cell r="A5804">
            <v>5807</v>
          </cell>
          <cell r="B5804" t="str">
            <v>BOMBILLA FANTASIA   100 W</v>
          </cell>
          <cell r="C5804" t="str">
            <v>UN</v>
          </cell>
          <cell r="D5804">
            <v>545</v>
          </cell>
        </row>
        <row r="5805">
          <cell r="A5805">
            <v>5808</v>
          </cell>
          <cell r="B5805" t="str">
            <v>FORMALITE F8 POSTFORM</v>
          </cell>
          <cell r="C5805" t="str">
            <v>UN</v>
          </cell>
          <cell r="D5805">
            <v>28971</v>
          </cell>
        </row>
        <row r="5806">
          <cell r="A5806">
            <v>5809</v>
          </cell>
          <cell r="B5806" t="str">
            <v>BALASTO MERCURIO     125W</v>
          </cell>
          <cell r="C5806" t="str">
            <v>UN</v>
          </cell>
          <cell r="D5806">
            <v>12992</v>
          </cell>
        </row>
        <row r="5807">
          <cell r="A5807">
            <v>5810</v>
          </cell>
          <cell r="B5807" t="str">
            <v>BALASTO MERCURIO     250W</v>
          </cell>
          <cell r="C5807" t="str">
            <v>UN</v>
          </cell>
          <cell r="D5807">
            <v>21228</v>
          </cell>
        </row>
        <row r="5808">
          <cell r="A5808">
            <v>5811</v>
          </cell>
          <cell r="B5808" t="str">
            <v>BALASTO MERCURIO     400W</v>
          </cell>
          <cell r="C5808" t="str">
            <v>UN</v>
          </cell>
          <cell r="D5808">
            <v>31436</v>
          </cell>
        </row>
        <row r="5809">
          <cell r="A5809">
            <v>5812</v>
          </cell>
          <cell r="B5809" t="str">
            <v>BALASTO SODIO        150W</v>
          </cell>
          <cell r="C5809" t="str">
            <v>UN</v>
          </cell>
          <cell r="D5809">
            <v>22850</v>
          </cell>
        </row>
        <row r="5810">
          <cell r="A5810">
            <v>5813</v>
          </cell>
          <cell r="B5810" t="str">
            <v>BALASTO SODIO        250W</v>
          </cell>
          <cell r="C5810" t="str">
            <v>UN</v>
          </cell>
          <cell r="D5810">
            <v>27376</v>
          </cell>
        </row>
        <row r="5811">
          <cell r="A5811">
            <v>5814</v>
          </cell>
          <cell r="B5811" t="str">
            <v>BALASTO SODIO        400W</v>
          </cell>
          <cell r="C5811" t="str">
            <v>UN</v>
          </cell>
          <cell r="D5811">
            <v>44080</v>
          </cell>
        </row>
        <row r="5812">
          <cell r="A5812">
            <v>5815</v>
          </cell>
          <cell r="B5812" t="str">
            <v>BALASTO E.C.SLIM L. 2x48"</v>
          </cell>
          <cell r="C5812" t="str">
            <v>UN</v>
          </cell>
          <cell r="D5812">
            <v>18328</v>
          </cell>
        </row>
        <row r="5813">
          <cell r="A5813">
            <v>5816</v>
          </cell>
          <cell r="B5813" t="str">
            <v>BALASTO E.C.SLIM L. 2x96"</v>
          </cell>
          <cell r="C5813" t="str">
            <v>UN</v>
          </cell>
          <cell r="D5813">
            <v>21228</v>
          </cell>
        </row>
        <row r="5814">
          <cell r="A5814">
            <v>5817</v>
          </cell>
          <cell r="B5814" t="str">
            <v>PUERTA PIZANO ECONOMICA01</v>
          </cell>
          <cell r="C5814" t="str">
            <v>UN</v>
          </cell>
          <cell r="D5814">
            <v>34628</v>
          </cell>
        </row>
        <row r="5815">
          <cell r="A5815">
            <v>5818</v>
          </cell>
          <cell r="B5815" t="str">
            <v>PUERTA PIZANO ECONOMICA02</v>
          </cell>
          <cell r="C5815" t="str">
            <v>UN</v>
          </cell>
          <cell r="D5815">
            <v>41783</v>
          </cell>
        </row>
        <row r="5816">
          <cell r="A5816">
            <v>5819</v>
          </cell>
          <cell r="B5816" t="str">
            <v>TEJA REYNALUM 81 No.6</v>
          </cell>
          <cell r="C5816" t="str">
            <v>UN</v>
          </cell>
          <cell r="D5816">
            <v>14042</v>
          </cell>
        </row>
        <row r="5817">
          <cell r="A5817">
            <v>5820</v>
          </cell>
          <cell r="B5817" t="str">
            <v>FORMALITE F8 POSTFORM  01</v>
          </cell>
          <cell r="C5817" t="str">
            <v>UN</v>
          </cell>
          <cell r="D5817">
            <v>38921</v>
          </cell>
        </row>
        <row r="5818">
          <cell r="A5818">
            <v>5821</v>
          </cell>
          <cell r="B5818" t="str">
            <v>FORMALITE KORAPLAC UF</v>
          </cell>
          <cell r="C5818" t="str">
            <v>UN</v>
          </cell>
          <cell r="D5818">
            <v>35715</v>
          </cell>
        </row>
        <row r="5819">
          <cell r="A5819">
            <v>5822</v>
          </cell>
          <cell r="B5819" t="str">
            <v>FORMALITE KORAPLAC DF</v>
          </cell>
          <cell r="C5819" t="str">
            <v>UN</v>
          </cell>
          <cell r="D5819">
            <v>40235</v>
          </cell>
        </row>
        <row r="5820">
          <cell r="A5820">
            <v>5823</v>
          </cell>
          <cell r="B5820" t="str">
            <v>TUBO FLUORESC.STANDARD 20</v>
          </cell>
          <cell r="C5820" t="str">
            <v>UN</v>
          </cell>
          <cell r="D5820">
            <v>1124</v>
          </cell>
        </row>
        <row r="5821">
          <cell r="A5821">
            <v>5824</v>
          </cell>
          <cell r="B5821" t="str">
            <v>PROYECTOR METAL HALIDE</v>
          </cell>
          <cell r="C5821" t="str">
            <v>UN</v>
          </cell>
          <cell r="D5821">
            <v>386714</v>
          </cell>
        </row>
        <row r="5822">
          <cell r="A5822">
            <v>5825</v>
          </cell>
          <cell r="B5822" t="str">
            <v>TUBO FLUORESC.SLIM L. 40"</v>
          </cell>
          <cell r="C5822" t="str">
            <v>UN</v>
          </cell>
          <cell r="D5822">
            <v>1124</v>
          </cell>
        </row>
        <row r="5823">
          <cell r="A5823">
            <v>5826</v>
          </cell>
          <cell r="B5823" t="str">
            <v>TUBO FLUORESC.SLIM L. 96"</v>
          </cell>
          <cell r="C5823" t="str">
            <v>UN</v>
          </cell>
          <cell r="D5823">
            <v>2407</v>
          </cell>
        </row>
        <row r="5824">
          <cell r="A5824">
            <v>5827</v>
          </cell>
          <cell r="B5824" t="str">
            <v>TEJA REYNALUM 81 No.8</v>
          </cell>
          <cell r="C5824" t="str">
            <v>UN</v>
          </cell>
          <cell r="D5824">
            <v>18723</v>
          </cell>
        </row>
        <row r="5825">
          <cell r="A5825">
            <v>5828</v>
          </cell>
          <cell r="B5825" t="str">
            <v>TEJA REYNALUM 81 No.10</v>
          </cell>
          <cell r="C5825" t="str">
            <v>UN</v>
          </cell>
          <cell r="D5825">
            <v>23403</v>
          </cell>
        </row>
        <row r="5826">
          <cell r="A5826">
            <v>5829</v>
          </cell>
          <cell r="B5826" t="str">
            <v>CAJA GALVANIZADA 5800</v>
          </cell>
          <cell r="C5826" t="str">
            <v>UN</v>
          </cell>
          <cell r="D5826">
            <v>392</v>
          </cell>
        </row>
        <row r="5827">
          <cell r="A5827">
            <v>5830</v>
          </cell>
          <cell r="B5827" t="str">
            <v>BOQUILLAS JUEGO PVC 1/2"</v>
          </cell>
          <cell r="C5827" t="str">
            <v>UN</v>
          </cell>
          <cell r="D5827">
            <v>1484</v>
          </cell>
        </row>
        <row r="5828">
          <cell r="A5828">
            <v>5831</v>
          </cell>
          <cell r="B5828" t="str">
            <v>CAJA GALVANIZADA 4x4</v>
          </cell>
          <cell r="C5828" t="str">
            <v>UN</v>
          </cell>
          <cell r="D5828">
            <v>838</v>
          </cell>
        </row>
        <row r="5829">
          <cell r="A5829">
            <v>5832</v>
          </cell>
          <cell r="B5829" t="str">
            <v>GATO CORTO   1.5 A 2.65mt</v>
          </cell>
          <cell r="C5829" t="str">
            <v>DD</v>
          </cell>
          <cell r="D5829">
            <v>56</v>
          </cell>
        </row>
        <row r="5830">
          <cell r="A5830">
            <v>5833</v>
          </cell>
          <cell r="B5830" t="str">
            <v>TRANS.TRIF.SECO   75  KvA</v>
          </cell>
          <cell r="C5830" t="str">
            <v>UN</v>
          </cell>
          <cell r="D5830">
            <v>3505752</v>
          </cell>
        </row>
        <row r="5831">
          <cell r="A5831">
            <v>5834</v>
          </cell>
          <cell r="B5831" t="str">
            <v>TEJA REYNALUM 81 No.12</v>
          </cell>
          <cell r="C5831" t="str">
            <v>UN</v>
          </cell>
          <cell r="D5831">
            <v>28085</v>
          </cell>
        </row>
        <row r="5832">
          <cell r="A5832">
            <v>5835</v>
          </cell>
          <cell r="B5832" t="str">
            <v>TRANS.TRIF.SECO  150  KvA</v>
          </cell>
          <cell r="C5832" t="str">
            <v>UN</v>
          </cell>
          <cell r="D5832">
            <v>5602360</v>
          </cell>
        </row>
        <row r="5833">
          <cell r="A5833">
            <v>5836</v>
          </cell>
          <cell r="B5833" t="str">
            <v>ING.CONSULTOR CAT2-SUELDO</v>
          </cell>
          <cell r="C5833" t="str">
            <v>MS</v>
          </cell>
          <cell r="D5833">
            <v>2188860</v>
          </cell>
        </row>
        <row r="5834">
          <cell r="A5834">
            <v>5837</v>
          </cell>
          <cell r="B5834" t="str">
            <v>ING.CONSULTOR CAT3-SUELDO</v>
          </cell>
          <cell r="C5834" t="str">
            <v>MS</v>
          </cell>
          <cell r="D5834">
            <v>1846850</v>
          </cell>
        </row>
        <row r="5835">
          <cell r="A5835">
            <v>5838</v>
          </cell>
          <cell r="B5835" t="str">
            <v>TRANS.TRIF.SECO  300  KvA</v>
          </cell>
          <cell r="C5835" t="str">
            <v>UN</v>
          </cell>
          <cell r="D5835">
            <v>8260128</v>
          </cell>
        </row>
        <row r="5836">
          <cell r="A5836">
            <v>5839</v>
          </cell>
          <cell r="B5836" t="str">
            <v>ING.CONSULTOR CAT4-SUELDO</v>
          </cell>
          <cell r="C5836" t="str">
            <v>MS</v>
          </cell>
          <cell r="D5836">
            <v>1573240</v>
          </cell>
        </row>
        <row r="5837">
          <cell r="A5837">
            <v>5840</v>
          </cell>
          <cell r="B5837" t="str">
            <v>TRANS.TRIF.SECO  500  KvA</v>
          </cell>
          <cell r="C5837" t="str">
            <v>UN</v>
          </cell>
          <cell r="D5837">
            <v>11772376</v>
          </cell>
        </row>
        <row r="5838">
          <cell r="A5838">
            <v>5841</v>
          </cell>
          <cell r="B5838" t="str">
            <v>SUB-ESTACION      45  KvA</v>
          </cell>
          <cell r="C5838" t="str">
            <v>UN</v>
          </cell>
          <cell r="D5838">
            <v>4937340</v>
          </cell>
        </row>
        <row r="5839">
          <cell r="A5839">
            <v>5842</v>
          </cell>
          <cell r="B5839" t="str">
            <v>SUB-ESTACION      75  KvA</v>
          </cell>
          <cell r="C5839" t="str">
            <v>UN</v>
          </cell>
          <cell r="D5839">
            <v>5386500</v>
          </cell>
        </row>
        <row r="5840">
          <cell r="A5840">
            <v>5843</v>
          </cell>
          <cell r="B5840" t="str">
            <v>TRANS. TRIF.SECO 1000 KvA</v>
          </cell>
          <cell r="C5840" t="str">
            <v>UN</v>
          </cell>
          <cell r="D5840">
            <v>18696000</v>
          </cell>
        </row>
        <row r="5841">
          <cell r="A5841">
            <v>5844</v>
          </cell>
          <cell r="B5841" t="str">
            <v>SUB-ESTACION    112.5 KvA</v>
          </cell>
          <cell r="C5841" t="str">
            <v>UN</v>
          </cell>
          <cell r="D5841">
            <v>6060240</v>
          </cell>
        </row>
        <row r="5842">
          <cell r="A5842">
            <v>5845</v>
          </cell>
          <cell r="B5842" t="str">
            <v>SUB-ESTACION     150  KvA</v>
          </cell>
          <cell r="C5842" t="str">
            <v>UN</v>
          </cell>
          <cell r="D5842">
            <v>6508260</v>
          </cell>
        </row>
        <row r="5843">
          <cell r="A5843">
            <v>5846</v>
          </cell>
          <cell r="B5843" t="str">
            <v>SUB-ESTACION     300  KvA</v>
          </cell>
          <cell r="C5843" t="str">
            <v>UN</v>
          </cell>
          <cell r="D5843">
            <v>8379000</v>
          </cell>
        </row>
        <row r="5844">
          <cell r="A5844">
            <v>5847</v>
          </cell>
          <cell r="B5844" t="str">
            <v>SUB-ESTACION     400  KvA</v>
          </cell>
          <cell r="C5844" t="str">
            <v>UN</v>
          </cell>
          <cell r="D5844">
            <v>8902260</v>
          </cell>
        </row>
        <row r="5845">
          <cell r="A5845">
            <v>5848</v>
          </cell>
          <cell r="B5845" t="str">
            <v>SUB-ESTACION     500  KvA</v>
          </cell>
          <cell r="C5845" t="str">
            <v>UN</v>
          </cell>
          <cell r="D5845">
            <v>11344140</v>
          </cell>
        </row>
        <row r="5846">
          <cell r="A5846">
            <v>5849</v>
          </cell>
          <cell r="B5846" t="str">
            <v>ING.CONSULTOR CAT5-SUELDO</v>
          </cell>
          <cell r="C5846" t="str">
            <v>MS</v>
          </cell>
          <cell r="D5846">
            <v>1419340</v>
          </cell>
        </row>
        <row r="5847">
          <cell r="A5847">
            <v>5850</v>
          </cell>
          <cell r="B5847" t="str">
            <v>PARARRAYOS VALVULA 12 KV</v>
          </cell>
          <cell r="C5847" t="str">
            <v>UN</v>
          </cell>
          <cell r="D5847">
            <v>55000</v>
          </cell>
        </row>
        <row r="5848">
          <cell r="A5848">
            <v>5851</v>
          </cell>
          <cell r="B5848" t="str">
            <v>CORTACIRC.100 A</v>
          </cell>
          <cell r="C5848" t="str">
            <v>UN</v>
          </cell>
          <cell r="D5848">
            <v>58000</v>
          </cell>
        </row>
        <row r="5849">
          <cell r="A5849">
            <v>5852</v>
          </cell>
          <cell r="B5849" t="str">
            <v>PLANTA ELECTRICA     TJ40</v>
          </cell>
          <cell r="C5849" t="str">
            <v>UN</v>
          </cell>
          <cell r="D5849">
            <v>15689016</v>
          </cell>
        </row>
        <row r="5850">
          <cell r="A5850">
            <v>5853</v>
          </cell>
          <cell r="B5850" t="str">
            <v>TRANSFER. AUTOM.  125 AMP</v>
          </cell>
          <cell r="C5850" t="str">
            <v>UN</v>
          </cell>
          <cell r="D5850">
            <v>2429852</v>
          </cell>
        </row>
        <row r="5851">
          <cell r="A5851">
            <v>5854</v>
          </cell>
          <cell r="B5851" t="str">
            <v>PLANTA ELECT.LISTER  TJ60</v>
          </cell>
          <cell r="C5851" t="str">
            <v>UN</v>
          </cell>
          <cell r="D5851">
            <v>17828430</v>
          </cell>
        </row>
        <row r="5852">
          <cell r="A5852">
            <v>5855</v>
          </cell>
          <cell r="B5852" t="str">
            <v>TRANSFER. AUTOM.  200 AMP</v>
          </cell>
          <cell r="C5852" t="str">
            <v>UN</v>
          </cell>
          <cell r="D5852">
            <v>3471300</v>
          </cell>
        </row>
        <row r="5853">
          <cell r="A5853">
            <v>5856</v>
          </cell>
          <cell r="B5853" t="str">
            <v>PLANTA ELECT.LISTER  TJ80</v>
          </cell>
          <cell r="C5853" t="str">
            <v>UN</v>
          </cell>
          <cell r="D5853">
            <v>21822000</v>
          </cell>
        </row>
        <row r="5854">
          <cell r="A5854">
            <v>5857</v>
          </cell>
          <cell r="B5854" t="str">
            <v>TRANSFER. AUTOM.  250 AMP</v>
          </cell>
          <cell r="C5854" t="str">
            <v>UN</v>
          </cell>
          <cell r="D5854">
            <v>3540668</v>
          </cell>
        </row>
        <row r="5855">
          <cell r="A5855">
            <v>5858</v>
          </cell>
          <cell r="B5855" t="str">
            <v>ADOQUIN MEDIO MOÑO BISEL.</v>
          </cell>
          <cell r="C5855" t="str">
            <v>UN</v>
          </cell>
          <cell r="D5855">
            <v>373</v>
          </cell>
        </row>
        <row r="5856">
          <cell r="A5856">
            <v>5859</v>
          </cell>
          <cell r="B5856" t="str">
            <v>CAJA P/TACO 20 A   2 CKTS</v>
          </cell>
          <cell r="C5856" t="str">
            <v>UN</v>
          </cell>
          <cell r="D5856">
            <v>3652</v>
          </cell>
        </row>
        <row r="5857">
          <cell r="A5857">
            <v>5860</v>
          </cell>
          <cell r="B5857" t="str">
            <v>CAJA P/TACO 20 A   4 CKTS</v>
          </cell>
          <cell r="C5857" t="str">
            <v>UN</v>
          </cell>
          <cell r="D5857">
            <v>5508</v>
          </cell>
        </row>
        <row r="5858">
          <cell r="A5858">
            <v>5861</v>
          </cell>
          <cell r="B5858" t="str">
            <v>CAJA P/TACO 20 A   6 CKTS</v>
          </cell>
          <cell r="C5858" t="str">
            <v>UN</v>
          </cell>
          <cell r="D5858">
            <v>10941</v>
          </cell>
        </row>
        <row r="5859">
          <cell r="A5859">
            <v>5862</v>
          </cell>
          <cell r="B5859" t="str">
            <v>CAJA P/TACO 20 A   9 CKTS</v>
          </cell>
          <cell r="C5859" t="str">
            <v>UN</v>
          </cell>
          <cell r="D5859">
            <v>14962</v>
          </cell>
        </row>
        <row r="5860">
          <cell r="A5860">
            <v>5863</v>
          </cell>
          <cell r="B5860" t="str">
            <v>CAJA P/TACO 20 A  12 CKTS</v>
          </cell>
          <cell r="C5860" t="str">
            <v>UN</v>
          </cell>
          <cell r="D5860">
            <v>20175</v>
          </cell>
        </row>
        <row r="5861">
          <cell r="A5861">
            <v>5864</v>
          </cell>
          <cell r="B5861" t="str">
            <v>CAJA P/TACO 100 A  2 CKTS</v>
          </cell>
          <cell r="C5861" t="str">
            <v>UN</v>
          </cell>
          <cell r="D5861">
            <v>4151</v>
          </cell>
        </row>
        <row r="5862">
          <cell r="A5862">
            <v>5865</v>
          </cell>
          <cell r="B5862" t="str">
            <v>CAJA P/TACO 100 A  4 CKTS</v>
          </cell>
          <cell r="C5862" t="str">
            <v>UN</v>
          </cell>
          <cell r="D5862">
            <v>6801</v>
          </cell>
        </row>
        <row r="5863">
          <cell r="A5863">
            <v>5866</v>
          </cell>
          <cell r="B5863" t="str">
            <v>CAJA P/TACO 100 A  6 CKTS</v>
          </cell>
          <cell r="C5863" t="str">
            <v>UN</v>
          </cell>
          <cell r="D5863">
            <v>13561</v>
          </cell>
        </row>
        <row r="5864">
          <cell r="A5864">
            <v>5867</v>
          </cell>
          <cell r="B5864" t="str">
            <v>CAJA P/TACO 100 A  9 CKTS</v>
          </cell>
          <cell r="C5864" t="str">
            <v>UN</v>
          </cell>
          <cell r="D5864">
            <v>18240</v>
          </cell>
        </row>
        <row r="5865">
          <cell r="A5865">
            <v>5868</v>
          </cell>
          <cell r="B5865" t="str">
            <v>CAJA P/TACO 100 A 12 CKTS</v>
          </cell>
          <cell r="C5865" t="str">
            <v>UN</v>
          </cell>
          <cell r="D5865">
            <v>25997</v>
          </cell>
        </row>
        <row r="5866">
          <cell r="A5866">
            <v>5869</v>
          </cell>
          <cell r="B5866" t="str">
            <v>TABLERO TAPA LISA  6 CIRC</v>
          </cell>
          <cell r="C5866" t="str">
            <v>UN</v>
          </cell>
          <cell r="D5866">
            <v>40128</v>
          </cell>
        </row>
        <row r="5867">
          <cell r="A5867">
            <v>5870</v>
          </cell>
          <cell r="B5867" t="str">
            <v>TABLERO TAPA LISA 12 CIRC</v>
          </cell>
          <cell r="C5867" t="str">
            <v>UN</v>
          </cell>
          <cell r="D5867">
            <v>55454</v>
          </cell>
        </row>
        <row r="5868">
          <cell r="A5868">
            <v>5871</v>
          </cell>
          <cell r="B5868" t="str">
            <v>TABLERO C/PUERTA  12 CIRC</v>
          </cell>
          <cell r="C5868" t="str">
            <v>UN</v>
          </cell>
          <cell r="D5868">
            <v>71230</v>
          </cell>
        </row>
        <row r="5869">
          <cell r="A5869">
            <v>5872</v>
          </cell>
          <cell r="B5869" t="str">
            <v>TABLERO C/PUERTA  18 CIRC</v>
          </cell>
          <cell r="C5869" t="str">
            <v>UN</v>
          </cell>
          <cell r="D5869">
            <v>122729</v>
          </cell>
        </row>
        <row r="5870">
          <cell r="A5870">
            <v>5873</v>
          </cell>
          <cell r="B5870" t="str">
            <v>TABLERO C/PUERTA  24 CIRC</v>
          </cell>
          <cell r="C5870" t="str">
            <v>UN</v>
          </cell>
          <cell r="D5870">
            <v>99827</v>
          </cell>
        </row>
        <row r="5871">
          <cell r="A5871">
            <v>5874</v>
          </cell>
          <cell r="B5871" t="str">
            <v>TABLERO C/PUERTA  30 CIRC</v>
          </cell>
          <cell r="C5871" t="str">
            <v>UN</v>
          </cell>
          <cell r="D5871">
            <v>133128</v>
          </cell>
        </row>
        <row r="5872">
          <cell r="A5872">
            <v>5875</v>
          </cell>
          <cell r="B5872" t="str">
            <v>TABLERO C/PUERTA  36 CIRC</v>
          </cell>
          <cell r="C5872" t="str">
            <v>UN</v>
          </cell>
          <cell r="D5872">
            <v>140449</v>
          </cell>
        </row>
        <row r="5873">
          <cell r="A5873">
            <v>5876</v>
          </cell>
          <cell r="B5873" t="str">
            <v>TABLERO C/LLAVE   12 CIRC</v>
          </cell>
          <cell r="C5873" t="str">
            <v>UN</v>
          </cell>
          <cell r="D5873">
            <v>61000</v>
          </cell>
        </row>
        <row r="5874">
          <cell r="A5874">
            <v>5877</v>
          </cell>
          <cell r="B5874" t="str">
            <v>TABLERO C/LLAVE   18 CIRC</v>
          </cell>
          <cell r="C5874" t="str">
            <v>UN</v>
          </cell>
          <cell r="D5874">
            <v>70580</v>
          </cell>
        </row>
        <row r="5875">
          <cell r="A5875">
            <v>5878</v>
          </cell>
          <cell r="B5875" t="str">
            <v>TABLERO C/LLAVE   24 CIRC</v>
          </cell>
          <cell r="C5875" t="str">
            <v>UN</v>
          </cell>
          <cell r="D5875">
            <v>113268</v>
          </cell>
        </row>
        <row r="5876">
          <cell r="A5876">
            <v>5879</v>
          </cell>
          <cell r="B5876" t="str">
            <v>TABLERO C/LLAVE   30 CIRC</v>
          </cell>
          <cell r="C5876" t="str">
            <v>UN</v>
          </cell>
          <cell r="D5876">
            <v>146833</v>
          </cell>
        </row>
        <row r="5877">
          <cell r="A5877">
            <v>5880</v>
          </cell>
          <cell r="B5877" t="str">
            <v>TABLERO C/LLAVE   36 CIRC</v>
          </cell>
          <cell r="C5877" t="str">
            <v>UN</v>
          </cell>
          <cell r="D5877">
            <v>155683</v>
          </cell>
        </row>
        <row r="5878">
          <cell r="A5878">
            <v>5881</v>
          </cell>
          <cell r="B5878" t="str">
            <v>TEJA REYNALUM 81 No.14</v>
          </cell>
          <cell r="C5878" t="str">
            <v>UN</v>
          </cell>
          <cell r="D5878">
            <v>32765</v>
          </cell>
        </row>
        <row r="5879">
          <cell r="A5879">
            <v>5882</v>
          </cell>
          <cell r="B5879" t="str">
            <v>TEJA REYNALUM 81 No.17</v>
          </cell>
          <cell r="C5879" t="str">
            <v>UN</v>
          </cell>
          <cell r="D5879">
            <v>39748</v>
          </cell>
        </row>
        <row r="5880">
          <cell r="A5880">
            <v>5883</v>
          </cell>
          <cell r="B5880" t="str">
            <v>ARMARIO P/  9 MEDIDORES</v>
          </cell>
          <cell r="C5880" t="str">
            <v>UN</v>
          </cell>
          <cell r="D5880">
            <v>738000</v>
          </cell>
        </row>
        <row r="5881">
          <cell r="A5881">
            <v>5884</v>
          </cell>
          <cell r="B5881" t="str">
            <v>ARMARIO P/ 12 MEDIDORES</v>
          </cell>
          <cell r="C5881" t="str">
            <v>UN</v>
          </cell>
          <cell r="D5881">
            <v>1374034</v>
          </cell>
        </row>
        <row r="5882">
          <cell r="A5882">
            <v>5885</v>
          </cell>
          <cell r="B5882" t="str">
            <v>ARMARIO P/ 15 MEDIDORES</v>
          </cell>
          <cell r="C5882" t="str">
            <v>UN</v>
          </cell>
          <cell r="D5882">
            <v>1861800</v>
          </cell>
        </row>
        <row r="5883">
          <cell r="A5883">
            <v>5886</v>
          </cell>
          <cell r="B5883" t="str">
            <v>ARMARIO P/ 18 MEDIDORES</v>
          </cell>
          <cell r="C5883" t="str">
            <v>UN</v>
          </cell>
          <cell r="D5883">
            <v>2159588</v>
          </cell>
        </row>
        <row r="5884">
          <cell r="A5884">
            <v>5887</v>
          </cell>
          <cell r="B5884" t="str">
            <v>ARMARIO P/ 21 MEDIDORES</v>
          </cell>
          <cell r="C5884" t="str">
            <v>UN</v>
          </cell>
          <cell r="D5884">
            <v>2940599</v>
          </cell>
        </row>
        <row r="5885">
          <cell r="A5885">
            <v>5888</v>
          </cell>
          <cell r="B5885" t="str">
            <v>ADOQUIN RECTANG. BISELADO</v>
          </cell>
          <cell r="C5885" t="str">
            <v>UN</v>
          </cell>
          <cell r="D5885">
            <v>183</v>
          </cell>
        </row>
        <row r="5886">
          <cell r="A5886">
            <v>5889</v>
          </cell>
          <cell r="B5886" t="str">
            <v>TRANS. TRIFASICO 1000 KvA</v>
          </cell>
          <cell r="C5886" t="str">
            <v>UN</v>
          </cell>
          <cell r="D5886">
            <v>29620135</v>
          </cell>
        </row>
        <row r="5887">
          <cell r="A5887">
            <v>5890</v>
          </cell>
          <cell r="B5887" t="str">
            <v>GRUA EXTENSION  P/POSTES</v>
          </cell>
          <cell r="C5887" t="str">
            <v>HR</v>
          </cell>
          <cell r="D5887">
            <v>27800</v>
          </cell>
        </row>
        <row r="5888">
          <cell r="A5888">
            <v>5891</v>
          </cell>
          <cell r="B5888" t="str">
            <v>ESPACIADOR           C-90</v>
          </cell>
          <cell r="C5888" t="str">
            <v>UN</v>
          </cell>
          <cell r="D5888">
            <v>150</v>
          </cell>
        </row>
        <row r="5889">
          <cell r="A5889">
            <v>5892</v>
          </cell>
          <cell r="B5889" t="str">
            <v>POSTE CONC.   10m-1050 Kg</v>
          </cell>
          <cell r="C5889" t="str">
            <v>UN</v>
          </cell>
          <cell r="D5889">
            <v>305000</v>
          </cell>
        </row>
        <row r="5890">
          <cell r="A5890">
            <v>5893</v>
          </cell>
          <cell r="B5890" t="str">
            <v>POSTE MADERA INMUNIZ.  8M</v>
          </cell>
          <cell r="C5890" t="str">
            <v>UN</v>
          </cell>
          <cell r="D5890">
            <v>82800</v>
          </cell>
        </row>
        <row r="5891">
          <cell r="A5891">
            <v>5894</v>
          </cell>
          <cell r="B5891" t="str">
            <v>POSTE MADERA INMUNIZ. 12M</v>
          </cell>
          <cell r="C5891" t="str">
            <v>UN</v>
          </cell>
          <cell r="D5891">
            <v>178300</v>
          </cell>
        </row>
        <row r="5892">
          <cell r="A5892">
            <v>5895</v>
          </cell>
          <cell r="B5892" t="str">
            <v>TEJA REYNALUM 81 No.20</v>
          </cell>
          <cell r="C5892" t="str">
            <v>UN</v>
          </cell>
          <cell r="D5892">
            <v>46040</v>
          </cell>
        </row>
        <row r="5893">
          <cell r="A5893">
            <v>5896</v>
          </cell>
          <cell r="B5893" t="str">
            <v>ABRAZADERA EN U TIPO-1</v>
          </cell>
          <cell r="C5893" t="str">
            <v>UN</v>
          </cell>
          <cell r="D5893">
            <v>4350</v>
          </cell>
        </row>
        <row r="5894">
          <cell r="A5894">
            <v>5897</v>
          </cell>
          <cell r="B5894" t="str">
            <v>PLATINA DIAGONALES</v>
          </cell>
          <cell r="C5894" t="str">
            <v>UN</v>
          </cell>
          <cell r="D5894">
            <v>1972</v>
          </cell>
        </row>
        <row r="5895">
          <cell r="A5895">
            <v>5898</v>
          </cell>
          <cell r="B5895" t="str">
            <v>ING.CONSULTOR CAT6-SUELDO</v>
          </cell>
          <cell r="C5895" t="str">
            <v>MS</v>
          </cell>
          <cell r="D5895">
            <v>1265430</v>
          </cell>
        </row>
        <row r="5896">
          <cell r="A5896">
            <v>5899</v>
          </cell>
          <cell r="B5896" t="str">
            <v>BOTONERA-FUENTE CITOFONOS</v>
          </cell>
          <cell r="C5896" t="str">
            <v>UN</v>
          </cell>
          <cell r="D5896">
            <v>180000</v>
          </cell>
        </row>
        <row r="5897">
          <cell r="A5897">
            <v>5900</v>
          </cell>
          <cell r="B5897" t="str">
            <v>CABALLETE REYNALUM</v>
          </cell>
          <cell r="C5897" t="str">
            <v>UN</v>
          </cell>
          <cell r="D5897">
            <v>15496</v>
          </cell>
        </row>
        <row r="5898">
          <cell r="A5898">
            <v>5901</v>
          </cell>
          <cell r="B5898" t="str">
            <v>CANTONERA ELECTRICA NAL.</v>
          </cell>
          <cell r="C5898" t="str">
            <v>UN</v>
          </cell>
          <cell r="D5898">
            <v>38600</v>
          </cell>
        </row>
        <row r="5899">
          <cell r="A5899">
            <v>5902</v>
          </cell>
          <cell r="B5899" t="str">
            <v>INDUSTRIAL MERCURIO 250 W</v>
          </cell>
          <cell r="C5899" t="str">
            <v>UN</v>
          </cell>
          <cell r="D5899">
            <v>167614</v>
          </cell>
        </row>
        <row r="5900">
          <cell r="A5900">
            <v>5903</v>
          </cell>
          <cell r="B5900" t="str">
            <v>T.V CABLE INSTALACION</v>
          </cell>
          <cell r="C5900" t="str">
            <v>UN</v>
          </cell>
          <cell r="D5900">
            <v>120000</v>
          </cell>
        </row>
        <row r="5901">
          <cell r="A5901">
            <v>5904</v>
          </cell>
          <cell r="B5901" t="str">
            <v>T.V CABLE CUOTA MENSUAL</v>
          </cell>
          <cell r="C5901" t="str">
            <v>MS</v>
          </cell>
          <cell r="D5901">
            <v>50000</v>
          </cell>
        </row>
        <row r="5902">
          <cell r="A5902">
            <v>5905</v>
          </cell>
          <cell r="B5902" t="str">
            <v>INDUSTRIAL SODIO    150 W</v>
          </cell>
          <cell r="C5902" t="str">
            <v>UN</v>
          </cell>
          <cell r="D5902">
            <v>194696</v>
          </cell>
        </row>
        <row r="5903">
          <cell r="A5903">
            <v>5906</v>
          </cell>
          <cell r="B5903" t="str">
            <v>CIERRA PUERTAS KING</v>
          </cell>
          <cell r="C5903" t="str">
            <v>UN</v>
          </cell>
          <cell r="D5903">
            <v>55000</v>
          </cell>
        </row>
        <row r="5904">
          <cell r="A5904">
            <v>5907</v>
          </cell>
          <cell r="B5904" t="str">
            <v>ESTRUCTURA TIPO A-1   SCI</v>
          </cell>
          <cell r="C5904" t="str">
            <v>M2</v>
          </cell>
          <cell r="D5904">
            <v>67819</v>
          </cell>
        </row>
        <row r="5905">
          <cell r="A5905">
            <v>5908</v>
          </cell>
          <cell r="B5905" t="str">
            <v>ESTRUCTURA TIPO A-2   SCI</v>
          </cell>
          <cell r="C5905" t="str">
            <v>M2</v>
          </cell>
          <cell r="D5905">
            <v>81000</v>
          </cell>
        </row>
        <row r="5906">
          <cell r="A5906">
            <v>5909</v>
          </cell>
          <cell r="B5906" t="str">
            <v>ESTRUCTURA TIPO A-3   SCI</v>
          </cell>
          <cell r="C5906" t="str">
            <v>M2</v>
          </cell>
          <cell r="D5906">
            <v>103000</v>
          </cell>
        </row>
        <row r="5907">
          <cell r="A5907">
            <v>5910</v>
          </cell>
          <cell r="B5907" t="str">
            <v>ESTRUCTURA TIPO B     SCI</v>
          </cell>
          <cell r="C5907" t="str">
            <v>M2</v>
          </cell>
          <cell r="D5907">
            <v>103000</v>
          </cell>
        </row>
        <row r="5908">
          <cell r="A5908">
            <v>5911</v>
          </cell>
          <cell r="B5908" t="str">
            <v>DIV BAÑO ESTANDAR CORRED</v>
          </cell>
          <cell r="C5908" t="str">
            <v>M2</v>
          </cell>
          <cell r="D5908">
            <v>100000</v>
          </cell>
        </row>
        <row r="5909">
          <cell r="A5909">
            <v>5912</v>
          </cell>
          <cell r="B5909" t="str">
            <v>INDUSTRIAL METAL HALIDE</v>
          </cell>
          <cell r="C5909" t="str">
            <v>UN</v>
          </cell>
          <cell r="D5909">
            <v>243000</v>
          </cell>
        </row>
        <row r="5910">
          <cell r="A5910">
            <v>5913</v>
          </cell>
          <cell r="B5910" t="str">
            <v>CEMENTO BLANCO NARE    02</v>
          </cell>
          <cell r="C5910" t="str">
            <v>KG</v>
          </cell>
          <cell r="D5910">
            <v>802</v>
          </cell>
        </row>
        <row r="5911">
          <cell r="A5911">
            <v>5914</v>
          </cell>
          <cell r="B5911" t="str">
            <v>AISLADOR SUSPENSION No.10</v>
          </cell>
          <cell r="C5911" t="str">
            <v>UN</v>
          </cell>
          <cell r="D5911">
            <v>17790</v>
          </cell>
        </row>
        <row r="5912">
          <cell r="A5912">
            <v>5915</v>
          </cell>
          <cell r="B5912" t="str">
            <v>GRAVILLA CALDERON</v>
          </cell>
          <cell r="C5912" t="str">
            <v>M3</v>
          </cell>
          <cell r="D5912">
            <v>32000</v>
          </cell>
        </row>
        <row r="5913">
          <cell r="A5913">
            <v>5916</v>
          </cell>
          <cell r="B5913" t="str">
            <v>ARENA LAVADA JUAN ACOSTA</v>
          </cell>
          <cell r="C5913" t="str">
            <v>M3</v>
          </cell>
          <cell r="D5913">
            <v>14000</v>
          </cell>
        </row>
        <row r="5914">
          <cell r="A5914">
            <v>5917</v>
          </cell>
          <cell r="B5914" t="str">
            <v>ARENA VERACRUZ</v>
          </cell>
          <cell r="C5914" t="str">
            <v>M3</v>
          </cell>
          <cell r="D5914">
            <v>11700</v>
          </cell>
        </row>
        <row r="5915">
          <cell r="A5915">
            <v>5918</v>
          </cell>
          <cell r="B5915" t="str">
            <v>ARENA LAVADA RIO</v>
          </cell>
          <cell r="C5915" t="str">
            <v>M3</v>
          </cell>
          <cell r="D5915">
            <v>18000</v>
          </cell>
        </row>
        <row r="5916">
          <cell r="A5916">
            <v>5919</v>
          </cell>
          <cell r="B5916" t="str">
            <v>ARENA AMAR.PTO.COLOMBIA</v>
          </cell>
          <cell r="C5916" t="str">
            <v>M3</v>
          </cell>
          <cell r="D5916">
            <v>30000</v>
          </cell>
        </row>
        <row r="5917">
          <cell r="A5917">
            <v>5920</v>
          </cell>
          <cell r="B5917" t="str">
            <v>ZAHORRA</v>
          </cell>
          <cell r="C5917" t="str">
            <v>M3</v>
          </cell>
          <cell r="D5917">
            <v>9664</v>
          </cell>
        </row>
        <row r="5918">
          <cell r="A5918">
            <v>5921</v>
          </cell>
          <cell r="B5918" t="str">
            <v>DIV BAÑO ESTANDAR CORRE01</v>
          </cell>
          <cell r="C5918" t="str">
            <v>M2</v>
          </cell>
          <cell r="D5918">
            <v>110000</v>
          </cell>
        </row>
        <row r="5919">
          <cell r="A5919">
            <v>5922</v>
          </cell>
          <cell r="B5919" t="str">
            <v>PIEDRA CIMIENTO        01</v>
          </cell>
          <cell r="C5919" t="str">
            <v>M3</v>
          </cell>
          <cell r="D5919">
            <v>17400</v>
          </cell>
        </row>
        <row r="5920">
          <cell r="A5920">
            <v>5923</v>
          </cell>
          <cell r="B5920" t="str">
            <v>DIV BAÑO ESTANDAR CORRE02</v>
          </cell>
          <cell r="C5920" t="str">
            <v>UN</v>
          </cell>
          <cell r="D5920">
            <v>130000</v>
          </cell>
        </row>
        <row r="5921">
          <cell r="A5921">
            <v>5924</v>
          </cell>
          <cell r="B5921" t="str">
            <v>DIV BAÑO ESTANDAR CORRE03</v>
          </cell>
          <cell r="C5921" t="str">
            <v>UN</v>
          </cell>
          <cell r="D5921">
            <v>180000</v>
          </cell>
        </row>
        <row r="5922">
          <cell r="A5922">
            <v>5925</v>
          </cell>
          <cell r="B5922" t="str">
            <v>DIV BAÑO ESTANDAR CORRE04</v>
          </cell>
          <cell r="C5922" t="str">
            <v>UN</v>
          </cell>
          <cell r="D5922">
            <v>140000</v>
          </cell>
        </row>
        <row r="5923">
          <cell r="A5923">
            <v>5926</v>
          </cell>
          <cell r="B5923" t="str">
            <v>DIV BAÑO ESTANDAR CORRE05</v>
          </cell>
          <cell r="C5923" t="str">
            <v>UN</v>
          </cell>
          <cell r="D5923">
            <v>190000</v>
          </cell>
        </row>
        <row r="5924">
          <cell r="A5924">
            <v>5927</v>
          </cell>
          <cell r="B5924" t="str">
            <v>DIV BAÑO ESTANDAR CORRE06</v>
          </cell>
          <cell r="C5924" t="str">
            <v>UN</v>
          </cell>
          <cell r="D5924">
            <v>150000</v>
          </cell>
        </row>
        <row r="5925">
          <cell r="A5925">
            <v>5928</v>
          </cell>
          <cell r="B5925" t="str">
            <v>DIV BAÑO ESTANDAR CORRE07</v>
          </cell>
          <cell r="C5925" t="str">
            <v>UN</v>
          </cell>
          <cell r="D5925">
            <v>200000</v>
          </cell>
        </row>
        <row r="5926">
          <cell r="A5926">
            <v>5929</v>
          </cell>
          <cell r="B5926" t="str">
            <v>DIV BAÑO ESTANDAR CORRE08</v>
          </cell>
          <cell r="C5926" t="str">
            <v>UN</v>
          </cell>
          <cell r="D5926">
            <v>160000</v>
          </cell>
        </row>
        <row r="5927">
          <cell r="A5927">
            <v>5930</v>
          </cell>
          <cell r="B5927" t="str">
            <v>DIV BAÑO ESTANDAR CORRE09</v>
          </cell>
          <cell r="C5927" t="str">
            <v>UN</v>
          </cell>
          <cell r="D5927">
            <v>210000</v>
          </cell>
        </row>
        <row r="5928">
          <cell r="A5928">
            <v>5931</v>
          </cell>
          <cell r="B5928" t="str">
            <v>DIV BAÑO ESTANDAR CORRE10</v>
          </cell>
          <cell r="C5928" t="str">
            <v>UN</v>
          </cell>
          <cell r="D5928">
            <v>170000</v>
          </cell>
        </row>
        <row r="5929">
          <cell r="A5929">
            <v>5932</v>
          </cell>
          <cell r="B5929" t="str">
            <v>DIV BAÑO ESTANDAR CORRE11</v>
          </cell>
          <cell r="C5929" t="str">
            <v>UN</v>
          </cell>
          <cell r="D5929">
            <v>220000</v>
          </cell>
        </row>
        <row r="5930">
          <cell r="A5930">
            <v>5933</v>
          </cell>
          <cell r="B5930" t="str">
            <v>DIV BAÑO ESTANDAR CORRE12</v>
          </cell>
          <cell r="C5930" t="str">
            <v>UN</v>
          </cell>
          <cell r="D5930">
            <v>180000</v>
          </cell>
        </row>
        <row r="5931">
          <cell r="A5931">
            <v>5934</v>
          </cell>
          <cell r="B5931" t="str">
            <v>DIV BAÑO ESTANDAR CORRE13</v>
          </cell>
          <cell r="C5931" t="str">
            <v>UN</v>
          </cell>
          <cell r="D5931">
            <v>230000</v>
          </cell>
        </row>
        <row r="5932">
          <cell r="A5932">
            <v>5935</v>
          </cell>
          <cell r="B5932" t="str">
            <v>DIV BAÑO ESTANDAR CORRE14</v>
          </cell>
          <cell r="C5932" t="str">
            <v>UN</v>
          </cell>
          <cell r="D5932">
            <v>190000</v>
          </cell>
        </row>
        <row r="5933">
          <cell r="A5933">
            <v>5936</v>
          </cell>
          <cell r="B5933" t="str">
            <v>DIV BAÑO ESTANDAR CORRE15</v>
          </cell>
          <cell r="C5933" t="str">
            <v>UN</v>
          </cell>
          <cell r="D5933">
            <v>240000</v>
          </cell>
        </row>
        <row r="5934">
          <cell r="A5934">
            <v>5937</v>
          </cell>
          <cell r="B5934" t="str">
            <v>DIV BAÑO ESTANDAR CORRE16</v>
          </cell>
          <cell r="C5934" t="str">
            <v>UN</v>
          </cell>
          <cell r="D5934">
            <v>200000</v>
          </cell>
        </row>
        <row r="5935">
          <cell r="A5935">
            <v>5941</v>
          </cell>
          <cell r="B5935" t="str">
            <v>MEDIDOR DE 1/2"</v>
          </cell>
          <cell r="C5935" t="str">
            <v>UN</v>
          </cell>
          <cell r="D5935">
            <v>50909</v>
          </cell>
        </row>
        <row r="5936">
          <cell r="A5936">
            <v>5942</v>
          </cell>
          <cell r="B5936" t="str">
            <v>ACUEDUCTO RESIDENCIAL E11</v>
          </cell>
          <cell r="C5936" t="str">
            <v>UN</v>
          </cell>
          <cell r="D5936">
            <v>1</v>
          </cell>
        </row>
        <row r="5937">
          <cell r="A5937">
            <v>5943</v>
          </cell>
          <cell r="B5937" t="str">
            <v>ACUEDUCTO RESIDENCIAL E12</v>
          </cell>
          <cell r="C5937" t="str">
            <v>UN</v>
          </cell>
          <cell r="D5937">
            <v>71628</v>
          </cell>
        </row>
        <row r="5938">
          <cell r="A5938">
            <v>5944</v>
          </cell>
          <cell r="B5938" t="str">
            <v>ACUEDUCTO RESIDENCIAL E13</v>
          </cell>
          <cell r="C5938" t="str">
            <v>UN</v>
          </cell>
          <cell r="D5938">
            <v>143265</v>
          </cell>
        </row>
        <row r="5939">
          <cell r="A5939">
            <v>5945</v>
          </cell>
          <cell r="B5939" t="str">
            <v>ACUEDUCTO RESIDENCIAL E14</v>
          </cell>
          <cell r="C5939" t="str">
            <v>UN</v>
          </cell>
          <cell r="D5939">
            <v>286531</v>
          </cell>
        </row>
        <row r="5940">
          <cell r="A5940">
            <v>5946</v>
          </cell>
          <cell r="B5940" t="str">
            <v>ACUEDUCTO RESIDENCIAL E15</v>
          </cell>
          <cell r="C5940" t="str">
            <v>UN</v>
          </cell>
          <cell r="D5940">
            <v>644697</v>
          </cell>
        </row>
        <row r="5941">
          <cell r="A5941">
            <v>5947</v>
          </cell>
          <cell r="B5941" t="str">
            <v>ACUEDUCTO RESIDENCIAL E16</v>
          </cell>
          <cell r="C5941" t="str">
            <v>UN</v>
          </cell>
          <cell r="D5941">
            <v>1146132</v>
          </cell>
        </row>
        <row r="5942">
          <cell r="A5942">
            <v>5948</v>
          </cell>
          <cell r="B5942" t="str">
            <v>ACUEDUCTO COMERCIAL   E-1</v>
          </cell>
          <cell r="C5942" t="str">
            <v>UN</v>
          </cell>
          <cell r="D5942">
            <v>1</v>
          </cell>
        </row>
        <row r="5943">
          <cell r="A5943">
            <v>5949</v>
          </cell>
          <cell r="B5943" t="str">
            <v>ACUEDUCTO COMERCIAL   E-2</v>
          </cell>
          <cell r="C5943" t="str">
            <v>UN</v>
          </cell>
          <cell r="D5943">
            <v>35816</v>
          </cell>
        </row>
        <row r="5944">
          <cell r="A5944">
            <v>5950</v>
          </cell>
          <cell r="B5944" t="str">
            <v>ACUEDUCTO COMERCIAL   E-3</v>
          </cell>
          <cell r="C5944" t="str">
            <v>UN</v>
          </cell>
          <cell r="D5944">
            <v>71628</v>
          </cell>
        </row>
        <row r="5945">
          <cell r="A5945">
            <v>5951</v>
          </cell>
          <cell r="B5945" t="str">
            <v>ACUEDUCTO COMERCIAL   E-4</v>
          </cell>
          <cell r="C5945" t="str">
            <v>UN</v>
          </cell>
          <cell r="D5945">
            <v>143264</v>
          </cell>
        </row>
        <row r="5946">
          <cell r="A5946">
            <v>5952</v>
          </cell>
          <cell r="B5946" t="str">
            <v>ACUEDUCTO COMERCIAL   E-5</v>
          </cell>
          <cell r="C5946" t="str">
            <v>UN</v>
          </cell>
          <cell r="D5946">
            <v>322352</v>
          </cell>
        </row>
        <row r="5947">
          <cell r="A5947">
            <v>5953</v>
          </cell>
          <cell r="B5947" t="str">
            <v>ACUEDUCTO COMERCIAL   E01</v>
          </cell>
          <cell r="C5947" t="str">
            <v>UN</v>
          </cell>
          <cell r="D5947">
            <v>572063</v>
          </cell>
        </row>
        <row r="5948">
          <cell r="A5948">
            <v>5962</v>
          </cell>
          <cell r="B5948" t="str">
            <v>DIV BAÑO EN VIDRIO DE SEG</v>
          </cell>
          <cell r="C5948" t="str">
            <v>M2</v>
          </cell>
          <cell r="D5948">
            <v>140000</v>
          </cell>
        </row>
        <row r="5949">
          <cell r="A5949">
            <v>5963</v>
          </cell>
          <cell r="B5949" t="str">
            <v>DIV BAÑO EN VIDRIO DE S01</v>
          </cell>
          <cell r="C5949" t="str">
            <v>M2</v>
          </cell>
          <cell r="D5949">
            <v>180000</v>
          </cell>
        </row>
        <row r="5950">
          <cell r="A5950">
            <v>5964</v>
          </cell>
          <cell r="B5950" t="str">
            <v>DIV BAÑO EN VIDRIO DE S02</v>
          </cell>
          <cell r="C5950" t="str">
            <v>M2</v>
          </cell>
          <cell r="D5950">
            <v>210000</v>
          </cell>
        </row>
        <row r="5951">
          <cell r="A5951">
            <v>5965</v>
          </cell>
          <cell r="B5951" t="str">
            <v>CUERPO FIJO PARA DIV BAÑO</v>
          </cell>
          <cell r="C5951" t="str">
            <v>M2</v>
          </cell>
          <cell r="D5951">
            <v>80000</v>
          </cell>
        </row>
        <row r="5952">
          <cell r="A5952">
            <v>5966</v>
          </cell>
          <cell r="B5952" t="str">
            <v>CUERPO FIJO PARA DIV BA01</v>
          </cell>
          <cell r="C5952" t="str">
            <v>M2</v>
          </cell>
          <cell r="D5952">
            <v>100000</v>
          </cell>
        </row>
        <row r="5953">
          <cell r="A5953">
            <v>5967</v>
          </cell>
          <cell r="B5953" t="str">
            <v>MONTANTE PARA DIV BAÑO</v>
          </cell>
          <cell r="C5953" t="str">
            <v>M2</v>
          </cell>
          <cell r="D5953">
            <v>80000</v>
          </cell>
        </row>
        <row r="5954">
          <cell r="A5954">
            <v>5968</v>
          </cell>
          <cell r="B5954" t="str">
            <v>TORTUGA INCANDESCENTE</v>
          </cell>
          <cell r="C5954" t="str">
            <v>UN</v>
          </cell>
          <cell r="D5954">
            <v>44096</v>
          </cell>
        </row>
        <row r="5955">
          <cell r="A5955">
            <v>5969</v>
          </cell>
          <cell r="B5955" t="str">
            <v>ING.CONSULTOR CAT7-SUELDO</v>
          </cell>
          <cell r="C5955" t="str">
            <v>MS</v>
          </cell>
          <cell r="D5955">
            <v>957630</v>
          </cell>
        </row>
        <row r="5956">
          <cell r="A5956">
            <v>5970</v>
          </cell>
          <cell r="B5956" t="str">
            <v>AYUDANTE ALB.2-JORNAL</v>
          </cell>
          <cell r="C5956" t="str">
            <v>DD</v>
          </cell>
          <cell r="D5956">
            <v>8482</v>
          </cell>
        </row>
        <row r="5957">
          <cell r="A5957">
            <v>5971</v>
          </cell>
          <cell r="B5957" t="str">
            <v>OFICIAL ALB. -JORNAL</v>
          </cell>
          <cell r="C5957" t="str">
            <v>DD</v>
          </cell>
          <cell r="D5957">
            <v>12441</v>
          </cell>
        </row>
        <row r="5958">
          <cell r="A5958">
            <v>5972</v>
          </cell>
          <cell r="B5958" t="str">
            <v>CONEXION  DE GAS  E-1 CTG</v>
          </cell>
          <cell r="C5958" t="str">
            <v>UN</v>
          </cell>
          <cell r="D5958">
            <v>299320</v>
          </cell>
        </row>
        <row r="5959">
          <cell r="A5959">
            <v>5973</v>
          </cell>
          <cell r="B5959" t="str">
            <v>CONEXION  DE GAS  E-2 CTG</v>
          </cell>
          <cell r="C5959" t="str">
            <v>UN</v>
          </cell>
          <cell r="D5959">
            <v>299320</v>
          </cell>
        </row>
        <row r="5960">
          <cell r="A5960">
            <v>5974</v>
          </cell>
          <cell r="B5960" t="str">
            <v>CONEXION  DE GAS  E-3 CTG</v>
          </cell>
          <cell r="C5960" t="str">
            <v>UN</v>
          </cell>
          <cell r="D5960">
            <v>299320</v>
          </cell>
        </row>
        <row r="5961">
          <cell r="A5961">
            <v>5975</v>
          </cell>
          <cell r="B5961" t="str">
            <v>CONEXION  DE GAS  E-4 CTG</v>
          </cell>
          <cell r="C5961" t="str">
            <v>UN</v>
          </cell>
          <cell r="D5961">
            <v>299320</v>
          </cell>
        </row>
        <row r="5962">
          <cell r="A5962">
            <v>5976</v>
          </cell>
          <cell r="B5962" t="str">
            <v>CONEXION  DE GAS  E-5 CTG</v>
          </cell>
          <cell r="C5962" t="str">
            <v>UN</v>
          </cell>
          <cell r="D5962">
            <v>299320</v>
          </cell>
        </row>
        <row r="5963">
          <cell r="A5963">
            <v>5977</v>
          </cell>
          <cell r="B5963" t="str">
            <v>CONEXION  DE GAS  E-6 CTG</v>
          </cell>
          <cell r="C5963" t="str">
            <v>UN</v>
          </cell>
          <cell r="D5963">
            <v>299320</v>
          </cell>
        </row>
        <row r="5964">
          <cell r="A5964">
            <v>5978</v>
          </cell>
          <cell r="B5964" t="str">
            <v>MONTANTE PARA DIV BAÑO 01</v>
          </cell>
          <cell r="C5964" t="str">
            <v>M2</v>
          </cell>
          <cell r="D5964">
            <v>100000</v>
          </cell>
        </row>
        <row r="5965">
          <cell r="A5965">
            <v>5979</v>
          </cell>
          <cell r="B5965" t="str">
            <v>LATERAL PARA DIV DE BAÑO</v>
          </cell>
          <cell r="C5965" t="str">
            <v>M2</v>
          </cell>
          <cell r="D5965">
            <v>80000</v>
          </cell>
        </row>
        <row r="5966">
          <cell r="A5966">
            <v>5980</v>
          </cell>
          <cell r="B5966" t="str">
            <v>LATERAL PARA DIV DE BAÑ01</v>
          </cell>
          <cell r="C5966" t="str">
            <v>M2</v>
          </cell>
          <cell r="D5966">
            <v>100000</v>
          </cell>
        </row>
        <row r="5967">
          <cell r="A5967">
            <v>5981</v>
          </cell>
          <cell r="B5967" t="str">
            <v>COMPLEMENTO PARA DIV BAÑO</v>
          </cell>
          <cell r="C5967" t="str">
            <v>M2</v>
          </cell>
          <cell r="D5967">
            <v>80000</v>
          </cell>
        </row>
        <row r="5968">
          <cell r="A5968">
            <v>5982</v>
          </cell>
          <cell r="B5968" t="str">
            <v>COMPLEMENTO PARA DIV BA01</v>
          </cell>
          <cell r="C5968" t="str">
            <v>M2</v>
          </cell>
          <cell r="D5968">
            <v>100000</v>
          </cell>
        </row>
        <row r="5969">
          <cell r="A5969">
            <v>5983</v>
          </cell>
          <cell r="B5969" t="str">
            <v>VIDRIO DE SEGUR. LAMINADO</v>
          </cell>
          <cell r="C5969" t="str">
            <v>M2</v>
          </cell>
          <cell r="D5969">
            <v>40000</v>
          </cell>
        </row>
        <row r="5970">
          <cell r="A5970">
            <v>5984</v>
          </cell>
          <cell r="B5970" t="str">
            <v>VIDRIO DE SEGUR. LAMINA01</v>
          </cell>
          <cell r="C5970" t="str">
            <v>M2</v>
          </cell>
          <cell r="D5970">
            <v>42000</v>
          </cell>
        </row>
        <row r="5971">
          <cell r="A5971">
            <v>5985</v>
          </cell>
          <cell r="B5971" t="str">
            <v>VIDRIO DE SEGUR. LAMINA02</v>
          </cell>
          <cell r="C5971" t="str">
            <v>M2</v>
          </cell>
          <cell r="D5971">
            <v>42000</v>
          </cell>
        </row>
        <row r="5972">
          <cell r="A5972">
            <v>5986</v>
          </cell>
          <cell r="B5972" t="str">
            <v>AYUDANTE ELECTRICO -HORA</v>
          </cell>
          <cell r="C5972" t="str">
            <v>HH</v>
          </cell>
          <cell r="D5972">
            <v>2441</v>
          </cell>
        </row>
        <row r="5973">
          <cell r="A5973">
            <v>5987</v>
          </cell>
          <cell r="B5973" t="str">
            <v>OFICIAL ELECTRICO-HORA</v>
          </cell>
          <cell r="C5973" t="str">
            <v>HH</v>
          </cell>
          <cell r="D5973">
            <v>3520</v>
          </cell>
        </row>
        <row r="5974">
          <cell r="A5974">
            <v>5988</v>
          </cell>
          <cell r="B5974" t="str">
            <v>HR.CUADRILLA Of+Ay  ELECT</v>
          </cell>
          <cell r="C5974" t="str">
            <v>HC</v>
          </cell>
          <cell r="D5974">
            <v>5961</v>
          </cell>
        </row>
        <row r="5975">
          <cell r="A5975">
            <v>5989</v>
          </cell>
          <cell r="B5975" t="str">
            <v>HR.CUADRILLA Of+2Ay ELECT</v>
          </cell>
          <cell r="C5975" t="str">
            <v>HC</v>
          </cell>
          <cell r="D5975">
            <v>9481</v>
          </cell>
        </row>
        <row r="5976">
          <cell r="A5976">
            <v>5990</v>
          </cell>
          <cell r="B5976" t="str">
            <v>ING.CONSULTOR CAT8-SUELDO</v>
          </cell>
          <cell r="C5976" t="str">
            <v>MS</v>
          </cell>
          <cell r="D5976">
            <v>902900</v>
          </cell>
        </row>
        <row r="5977">
          <cell r="A5977">
            <v>5991</v>
          </cell>
          <cell r="B5977" t="str">
            <v>CAPATAZ-SUELDO</v>
          </cell>
          <cell r="C5977" t="str">
            <v>MS</v>
          </cell>
          <cell r="D5977">
            <v>550416</v>
          </cell>
        </row>
        <row r="5978">
          <cell r="A5978">
            <v>5992</v>
          </cell>
          <cell r="B5978" t="str">
            <v>MANO OBRA SALIDA ELECTR.</v>
          </cell>
          <cell r="C5978" t="str">
            <v>UN</v>
          </cell>
          <cell r="D5978">
            <v>8709</v>
          </cell>
        </row>
        <row r="5979">
          <cell r="A5979">
            <v>5993</v>
          </cell>
          <cell r="B5979" t="str">
            <v>VIDRIO DE SEGUR. LAMINA03</v>
          </cell>
          <cell r="C5979" t="str">
            <v>M2</v>
          </cell>
          <cell r="D5979">
            <v>45000</v>
          </cell>
        </row>
        <row r="5980">
          <cell r="A5980">
            <v>5994</v>
          </cell>
          <cell r="B5980" t="str">
            <v>VIDRIO DE SEGUR. LAMINA04</v>
          </cell>
          <cell r="C5980" t="str">
            <v>M2</v>
          </cell>
          <cell r="D5980">
            <v>45000</v>
          </cell>
        </row>
        <row r="5981">
          <cell r="A5981">
            <v>5995</v>
          </cell>
          <cell r="B5981" t="str">
            <v>MANO DE OBRA AA</v>
          </cell>
          <cell r="C5981" t="str">
            <v>HH</v>
          </cell>
          <cell r="D5981">
            <v>10208</v>
          </cell>
        </row>
        <row r="5982">
          <cell r="A5982">
            <v>5996</v>
          </cell>
          <cell r="B5982" t="str">
            <v>MANO DE OBRA BB</v>
          </cell>
          <cell r="C5982" t="str">
            <v>HC</v>
          </cell>
          <cell r="D5982">
            <v>11230</v>
          </cell>
        </row>
        <row r="5983">
          <cell r="A5983">
            <v>5997</v>
          </cell>
          <cell r="B5983" t="str">
            <v>MANO DE OBRA CC</v>
          </cell>
          <cell r="C5983" t="str">
            <v>HC</v>
          </cell>
          <cell r="D5983">
            <v>11740</v>
          </cell>
        </row>
        <row r="5984">
          <cell r="A5984">
            <v>5998</v>
          </cell>
          <cell r="B5984" t="str">
            <v>MANO DE OBRA DD</v>
          </cell>
          <cell r="C5984" t="str">
            <v>HC</v>
          </cell>
          <cell r="D5984">
            <v>11740</v>
          </cell>
        </row>
        <row r="5985">
          <cell r="A5985">
            <v>5999</v>
          </cell>
          <cell r="B5985" t="str">
            <v>VIDRIO DE SEGUR. LAMINA05</v>
          </cell>
          <cell r="C5985" t="str">
            <v>M2</v>
          </cell>
          <cell r="D5985">
            <v>50000</v>
          </cell>
        </row>
        <row r="5986">
          <cell r="A5986">
            <v>6000</v>
          </cell>
          <cell r="B5986" t="str">
            <v>VIDRIO DE SEGUR. LAMINA06</v>
          </cell>
          <cell r="C5986" t="str">
            <v>M2</v>
          </cell>
          <cell r="D5986">
            <v>48000</v>
          </cell>
        </row>
        <row r="5987">
          <cell r="A5987">
            <v>6001</v>
          </cell>
          <cell r="B5987" t="str">
            <v>PUNTILLA DE 2" 21/2" 3"</v>
          </cell>
          <cell r="C5987" t="str">
            <v>Lbs</v>
          </cell>
          <cell r="D5987">
            <v>1200</v>
          </cell>
        </row>
        <row r="5988">
          <cell r="A5988">
            <v>6002</v>
          </cell>
          <cell r="B5988" t="str">
            <v>LISTON ABARCO 3"x2"x15'</v>
          </cell>
          <cell r="C5988" t="str">
            <v>ML</v>
          </cell>
          <cell r="D5988">
            <v>8025</v>
          </cell>
        </row>
        <row r="5989">
          <cell r="A5989">
            <v>6003</v>
          </cell>
        </row>
        <row r="5990">
          <cell r="A5990">
            <v>6004</v>
          </cell>
        </row>
        <row r="5991">
          <cell r="A5991">
            <v>6005</v>
          </cell>
        </row>
        <row r="5992">
          <cell r="A5992">
            <v>6006</v>
          </cell>
        </row>
        <row r="5993">
          <cell r="A5993">
            <v>6007</v>
          </cell>
          <cell r="B5993" t="str">
            <v>POSTES DE CONCRETO  8 MTS X 510 KGS</v>
          </cell>
          <cell r="C5993" t="str">
            <v>Und</v>
          </cell>
          <cell r="D5993">
            <v>142000</v>
          </cell>
        </row>
        <row r="5994">
          <cell r="A5994">
            <v>6008</v>
          </cell>
          <cell r="B5994" t="str">
            <v>POSTES DE CONCRETO  8 MTS X 750 KGS</v>
          </cell>
          <cell r="C5994" t="str">
            <v>Und</v>
          </cell>
          <cell r="D5994">
            <v>182000</v>
          </cell>
        </row>
        <row r="5995">
          <cell r="A5995">
            <v>6009</v>
          </cell>
          <cell r="B5995" t="str">
            <v>POSTES DE CONCRETO  8 MTS X 1050 KGS</v>
          </cell>
          <cell r="C5995" t="str">
            <v>Und</v>
          </cell>
          <cell r="D5995">
            <v>228000</v>
          </cell>
        </row>
        <row r="5996">
          <cell r="A5996">
            <v>6010</v>
          </cell>
          <cell r="B5996" t="str">
            <v>POSTES DE CONCRETO  9 MTS X 510 KGS</v>
          </cell>
          <cell r="C5996" t="str">
            <v>Und</v>
          </cell>
          <cell r="D5996">
            <v>208000</v>
          </cell>
        </row>
        <row r="5997">
          <cell r="A5997">
            <v>6011</v>
          </cell>
          <cell r="B5997" t="str">
            <v>POSTES DE CONCRETO  10 MTS X 510 KGS</v>
          </cell>
          <cell r="C5997" t="str">
            <v>Und</v>
          </cell>
          <cell r="D5997">
            <v>223000</v>
          </cell>
        </row>
        <row r="5998">
          <cell r="A5998">
            <v>6012</v>
          </cell>
          <cell r="B5998" t="str">
            <v>POSTES DE CONCRETO  10 MTS X 750 KGS</v>
          </cell>
          <cell r="C5998" t="str">
            <v>Und</v>
          </cell>
          <cell r="D5998">
            <v>251000</v>
          </cell>
        </row>
        <row r="5999">
          <cell r="A5999">
            <v>6013</v>
          </cell>
          <cell r="B5999" t="str">
            <v>POSTES DE CONCRETO  11 MTS X 510 KGS</v>
          </cell>
          <cell r="C5999" t="str">
            <v>Und</v>
          </cell>
          <cell r="D5999">
            <v>238000</v>
          </cell>
        </row>
        <row r="6000">
          <cell r="A6000">
            <v>6014</v>
          </cell>
          <cell r="B6000" t="str">
            <v>POSTES DE CONCRETO  11 MTS X 750 KGS</v>
          </cell>
          <cell r="C6000" t="str">
            <v>Und</v>
          </cell>
          <cell r="D6000">
            <v>288000</v>
          </cell>
        </row>
        <row r="6001">
          <cell r="A6001">
            <v>6015</v>
          </cell>
          <cell r="B6001" t="str">
            <v>POSTES DE CONCRETO  12 MTS X 510 KGS</v>
          </cell>
          <cell r="C6001" t="str">
            <v>Und</v>
          </cell>
          <cell r="D6001">
            <v>269000</v>
          </cell>
        </row>
        <row r="6002">
          <cell r="A6002">
            <v>6016</v>
          </cell>
          <cell r="B6002" t="str">
            <v>POSTES DE CONCRETO  12 MTS X 750 KGS</v>
          </cell>
          <cell r="C6002" t="str">
            <v>Und</v>
          </cell>
          <cell r="D6002">
            <v>321000</v>
          </cell>
        </row>
        <row r="6003">
          <cell r="A6003">
            <v>6017</v>
          </cell>
          <cell r="B6003" t="str">
            <v>POSTES DE CONCRETO  12 MTS X 1050 KGS</v>
          </cell>
          <cell r="C6003" t="str">
            <v>Und</v>
          </cell>
          <cell r="D6003">
            <v>452000</v>
          </cell>
        </row>
        <row r="6004">
          <cell r="A6004">
            <v>6018</v>
          </cell>
          <cell r="B6004" t="str">
            <v>POSTES DE CONCRETO  14 MTS X 750 KGS</v>
          </cell>
          <cell r="C6004" t="str">
            <v>Und</v>
          </cell>
          <cell r="D6004">
            <v>498000</v>
          </cell>
        </row>
        <row r="6005">
          <cell r="A6005">
            <v>6019</v>
          </cell>
          <cell r="B6005" t="str">
            <v>POSTES DE CONCRETO  14 MTS X 1050 KGS</v>
          </cell>
          <cell r="C6005" t="str">
            <v>Und</v>
          </cell>
          <cell r="D6005">
            <v>570000</v>
          </cell>
        </row>
        <row r="6006">
          <cell r="A6006">
            <v>6020</v>
          </cell>
          <cell r="B6006" t="str">
            <v>POSTES DE CONCRETO  16 MTS X 750 KGS</v>
          </cell>
          <cell r="C6006" t="str">
            <v>Und</v>
          </cell>
          <cell r="D6006">
            <v>620000</v>
          </cell>
        </row>
        <row r="6007">
          <cell r="A6007">
            <v>6021</v>
          </cell>
          <cell r="B6007" t="str">
            <v>POSTES DE CONCRETO  8 MTS X 510 KGS</v>
          </cell>
          <cell r="C6007" t="str">
            <v>Und</v>
          </cell>
          <cell r="D6007">
            <v>145000</v>
          </cell>
        </row>
        <row r="6008">
          <cell r="A6008">
            <v>6022</v>
          </cell>
          <cell r="B6008" t="str">
            <v>POSTES DE CONCRETO  10 MTS X 510 KGS</v>
          </cell>
          <cell r="C6008" t="str">
            <v>Und</v>
          </cell>
          <cell r="D6008">
            <v>230000</v>
          </cell>
        </row>
        <row r="6009">
          <cell r="A6009">
            <v>6023</v>
          </cell>
          <cell r="B6009" t="str">
            <v>POSTES DE CONCRETO  11 MTS X 510 KGS</v>
          </cell>
          <cell r="C6009" t="str">
            <v>Und</v>
          </cell>
          <cell r="D6009">
            <v>276000</v>
          </cell>
        </row>
        <row r="6010">
          <cell r="A6010">
            <v>6024</v>
          </cell>
          <cell r="B6010" t="str">
            <v>POSTES DE CONCRETO  12 MTS X 510 KGS</v>
          </cell>
          <cell r="C6010" t="str">
            <v>Und</v>
          </cell>
          <cell r="D6010">
            <v>245000</v>
          </cell>
        </row>
        <row r="6011">
          <cell r="A6011">
            <v>6025</v>
          </cell>
          <cell r="B6011" t="str">
            <v>POSTES DE CONCRETO  14 MTS X 750 KGS</v>
          </cell>
          <cell r="C6011" t="str">
            <v>Und</v>
          </cell>
          <cell r="D6011">
            <v>510000</v>
          </cell>
        </row>
        <row r="6012">
          <cell r="A6012">
            <v>6026</v>
          </cell>
          <cell r="B6012" t="str">
            <v>POSTES DE CONCRETO  16 MTS X 750 KGS</v>
          </cell>
          <cell r="C6012" t="str">
            <v>Und</v>
          </cell>
          <cell r="D6012">
            <v>646000</v>
          </cell>
        </row>
        <row r="6013">
          <cell r="A6013">
            <v>6027</v>
          </cell>
          <cell r="B6013" t="str">
            <v>BLOQUES DE CONCRETO BASE .40 X20X.20X.20</v>
          </cell>
          <cell r="C6013" t="str">
            <v>Und</v>
          </cell>
          <cell r="D6013">
            <v>7000</v>
          </cell>
        </row>
        <row r="6014">
          <cell r="A6014">
            <v>6028</v>
          </cell>
          <cell r="B6014" t="str">
            <v>BLOQUES DE CONCRETO BASE .40 X20X.20X.50</v>
          </cell>
          <cell r="C6014" t="str">
            <v>Und</v>
          </cell>
          <cell r="D6014">
            <v>12000</v>
          </cell>
        </row>
        <row r="6015">
          <cell r="A6015">
            <v>6029</v>
          </cell>
          <cell r="B6015" t="str">
            <v>BLOQUES DE CONCRETO BASE .40 X50X.50X.30</v>
          </cell>
          <cell r="C6015" t="str">
            <v>Und</v>
          </cell>
          <cell r="D6015">
            <v>40000</v>
          </cell>
        </row>
        <row r="6016">
          <cell r="A6016">
            <v>6030</v>
          </cell>
          <cell r="B6016" t="str">
            <v>SIKA 101 MORTERO B</v>
          </cell>
          <cell r="C6016" t="str">
            <v>Kgs</v>
          </cell>
          <cell r="D6016">
            <v>2110</v>
          </cell>
        </row>
        <row r="6017">
          <cell r="A6017">
            <v>6031</v>
          </cell>
          <cell r="B6017" t="str">
            <v>SIKA 101 MORTERO GRIS</v>
          </cell>
          <cell r="C6017" t="str">
            <v>Kgs</v>
          </cell>
          <cell r="D6017">
            <v>1751</v>
          </cell>
        </row>
        <row r="6018">
          <cell r="A6018">
            <v>6032</v>
          </cell>
          <cell r="B6018" t="str">
            <v>ESTACA MADERAS</v>
          </cell>
          <cell r="C6018" t="str">
            <v>Und</v>
          </cell>
          <cell r="D6018">
            <v>30</v>
          </cell>
        </row>
        <row r="6019">
          <cell r="A6019">
            <v>6033</v>
          </cell>
          <cell r="B6019" t="str">
            <v>HERRAMIENTAS MENORES</v>
          </cell>
          <cell r="C6019" t="str">
            <v>Gbl</v>
          </cell>
          <cell r="D6019">
            <v>9899</v>
          </cell>
        </row>
        <row r="6020">
          <cell r="A6020">
            <v>6034</v>
          </cell>
          <cell r="B6020" t="str">
            <v xml:space="preserve">OFICIAL </v>
          </cell>
          <cell r="C6020" t="str">
            <v>DD</v>
          </cell>
          <cell r="D6020">
            <v>20000</v>
          </cell>
        </row>
        <row r="6021">
          <cell r="A6021">
            <v>6035</v>
          </cell>
          <cell r="B6021" t="str">
            <v xml:space="preserve">1 AYUDANTE </v>
          </cell>
          <cell r="C6021" t="str">
            <v>DD</v>
          </cell>
          <cell r="D6021">
            <v>13000</v>
          </cell>
        </row>
        <row r="6022">
          <cell r="A6022">
            <v>6036</v>
          </cell>
          <cell r="B6022" t="str">
            <v xml:space="preserve">2 AYUDANTE </v>
          </cell>
          <cell r="C6022" t="str">
            <v>DD</v>
          </cell>
          <cell r="D6022">
            <v>26000</v>
          </cell>
        </row>
        <row r="6023">
          <cell r="A6023">
            <v>6037</v>
          </cell>
          <cell r="B6023" t="str">
            <v xml:space="preserve">3 AYUDANTE </v>
          </cell>
          <cell r="C6023" t="str">
            <v>DD</v>
          </cell>
          <cell r="D6023">
            <v>39000</v>
          </cell>
        </row>
        <row r="6024">
          <cell r="A6024">
            <v>6038</v>
          </cell>
          <cell r="B6024" t="str">
            <v>MAESTRO</v>
          </cell>
          <cell r="C6024" t="str">
            <v>DD</v>
          </cell>
          <cell r="D6024">
            <v>30000</v>
          </cell>
        </row>
        <row r="6025">
          <cell r="A6025">
            <v>6039</v>
          </cell>
          <cell r="B6025" t="str">
            <v>CONCRETO 3000 P.S.I.</v>
          </cell>
          <cell r="C6025" t="str">
            <v>M3</v>
          </cell>
          <cell r="D6025">
            <v>180080</v>
          </cell>
        </row>
        <row r="6026">
          <cell r="A6026">
            <v>6040</v>
          </cell>
          <cell r="B6026" t="str">
            <v>CONCRETO 3000 P.S.I. 60%</v>
          </cell>
          <cell r="C6026" t="str">
            <v>M3</v>
          </cell>
          <cell r="D6026">
            <v>180080</v>
          </cell>
        </row>
        <row r="6027">
          <cell r="A6027">
            <v>6041</v>
          </cell>
          <cell r="B6027" t="str">
            <v>PIEDRA BRUTA  40%</v>
          </cell>
          <cell r="C6027" t="str">
            <v>M3</v>
          </cell>
          <cell r="D6027">
            <v>14000</v>
          </cell>
        </row>
        <row r="6028">
          <cell r="A6028">
            <v>6042</v>
          </cell>
          <cell r="B6028" t="str">
            <v xml:space="preserve">4  AYUDANTE </v>
          </cell>
          <cell r="C6028" t="str">
            <v>DD</v>
          </cell>
          <cell r="D6028">
            <v>52000</v>
          </cell>
        </row>
        <row r="6029">
          <cell r="A6029">
            <v>6043</v>
          </cell>
          <cell r="B6029" t="str">
            <v>BLOQUE MACIZO CEMENTO</v>
          </cell>
          <cell r="C6029" t="str">
            <v>Und</v>
          </cell>
          <cell r="D6029">
            <v>800</v>
          </cell>
        </row>
        <row r="6030">
          <cell r="A6030">
            <v>6044</v>
          </cell>
          <cell r="B6030" t="str">
            <v>MORTERO 1:5</v>
          </cell>
          <cell r="C6030" t="str">
            <v>M3</v>
          </cell>
          <cell r="D6030">
            <v>138894</v>
          </cell>
        </row>
        <row r="6031">
          <cell r="A6031">
            <v>6045</v>
          </cell>
          <cell r="B6031" t="str">
            <v>DESPERDICIO</v>
          </cell>
          <cell r="C6031" t="str">
            <v>%</v>
          </cell>
          <cell r="D6031">
            <v>5</v>
          </cell>
        </row>
        <row r="6032">
          <cell r="A6032">
            <v>6046</v>
          </cell>
          <cell r="B6032" t="str">
            <v>LISTON MADERA  3"X2" X 15'</v>
          </cell>
          <cell r="C6032" t="str">
            <v>P3</v>
          </cell>
          <cell r="D6032">
            <v>1700</v>
          </cell>
        </row>
        <row r="6033">
          <cell r="A6033">
            <v>6047</v>
          </cell>
          <cell r="B6033" t="str">
            <v>LISTON MADERA  4"X2" X 15'</v>
          </cell>
          <cell r="C6033" t="str">
            <v>P3</v>
          </cell>
          <cell r="D6033">
            <v>1700</v>
          </cell>
        </row>
        <row r="6034">
          <cell r="A6034">
            <v>6048</v>
          </cell>
          <cell r="B6034" t="str">
            <v>LAMINA DE ETERNIT</v>
          </cell>
          <cell r="C6034" t="str">
            <v>Und</v>
          </cell>
          <cell r="D6034">
            <v>12199</v>
          </cell>
        </row>
        <row r="6035">
          <cell r="A6035">
            <v>6049</v>
          </cell>
          <cell r="B6035" t="str">
            <v>PUNTILLAS DE 2" 3" 31/2"</v>
          </cell>
          <cell r="C6035" t="str">
            <v>KGS</v>
          </cell>
          <cell r="D6035">
            <v>2000</v>
          </cell>
        </row>
        <row r="6036">
          <cell r="A6036">
            <v>6050</v>
          </cell>
          <cell r="B6036" t="str">
            <v>RELLENO MATERIAL SELECCIONADO</v>
          </cell>
          <cell r="C6036" t="str">
            <v>M3</v>
          </cell>
          <cell r="D6036">
            <v>10000</v>
          </cell>
        </row>
        <row r="6037">
          <cell r="A6037">
            <v>6051</v>
          </cell>
          <cell r="B6037" t="str">
            <v>CONCRETO 2500 P.S.I.</v>
          </cell>
          <cell r="C6037" t="str">
            <v>M3</v>
          </cell>
          <cell r="D6037">
            <v>155160</v>
          </cell>
        </row>
        <row r="6038">
          <cell r="A6038">
            <v>6052</v>
          </cell>
          <cell r="B6038" t="str">
            <v>PUERTA METALICA</v>
          </cell>
          <cell r="C6038" t="str">
            <v>UND</v>
          </cell>
          <cell r="D6038">
            <v>99750</v>
          </cell>
        </row>
        <row r="6039">
          <cell r="A6039">
            <v>6053</v>
          </cell>
          <cell r="B6039" t="str">
            <v>FORMALETA DE COLUMNETA</v>
          </cell>
          <cell r="C6039" t="str">
            <v>GBL</v>
          </cell>
          <cell r="D6039">
            <v>0</v>
          </cell>
        </row>
        <row r="6040">
          <cell r="A6040">
            <v>6054</v>
          </cell>
          <cell r="B6040" t="str">
            <v>TABLA CARACOLI 1"x12cmx3m</v>
          </cell>
          <cell r="C6040" t="str">
            <v>UN</v>
          </cell>
          <cell r="D6040">
            <v>5500</v>
          </cell>
        </row>
        <row r="6041">
          <cell r="A6041">
            <v>6055</v>
          </cell>
          <cell r="B6041" t="str">
            <v>GANCHO DE HIERRO</v>
          </cell>
          <cell r="C6041" t="str">
            <v>UN</v>
          </cell>
          <cell r="D6041">
            <v>200</v>
          </cell>
        </row>
        <row r="6042">
          <cell r="A6042">
            <v>6056</v>
          </cell>
          <cell r="B6042" t="str">
            <v>ALAMBRE NEGRO       No.18</v>
          </cell>
          <cell r="C6042" t="str">
            <v>KG</v>
          </cell>
          <cell r="D6042">
            <v>3000</v>
          </cell>
        </row>
        <row r="6043">
          <cell r="A6043">
            <v>6057</v>
          </cell>
          <cell r="B6043" t="str">
            <v>ACERO FIG.60000 PSI  1/2"</v>
          </cell>
          <cell r="C6043" t="str">
            <v>KG</v>
          </cell>
          <cell r="D6043">
            <v>900</v>
          </cell>
        </row>
        <row r="6044">
          <cell r="A6044">
            <v>6058</v>
          </cell>
          <cell r="B6044" t="str">
            <v>SEGUETA METALOY   12x3 cm</v>
          </cell>
          <cell r="C6044" t="str">
            <v>UN</v>
          </cell>
          <cell r="D6044">
            <v>1500</v>
          </cell>
        </row>
        <row r="6045">
          <cell r="A6045">
            <v>6059</v>
          </cell>
          <cell r="B6045" t="str">
            <v>ACERO DE REFUERZO 60,000 PSI</v>
          </cell>
          <cell r="C6045" t="str">
            <v>KG</v>
          </cell>
          <cell r="D6045">
            <v>2134</v>
          </cell>
        </row>
        <row r="6046">
          <cell r="A6046">
            <v>6060</v>
          </cell>
          <cell r="B6046" t="str">
            <v>TUBERIA SANITARIA 2"</v>
          </cell>
          <cell r="C6046" t="str">
            <v>ML</v>
          </cell>
          <cell r="D6046">
            <v>9432</v>
          </cell>
        </row>
        <row r="6047">
          <cell r="A6047">
            <v>6061</v>
          </cell>
          <cell r="B6047" t="str">
            <v>TUBERIA SANITARIA 3"</v>
          </cell>
          <cell r="C6047" t="str">
            <v>ML</v>
          </cell>
          <cell r="D6047">
            <v>8455</v>
          </cell>
        </row>
        <row r="6048">
          <cell r="A6048">
            <v>6062</v>
          </cell>
          <cell r="B6048" t="str">
            <v>TUBERIA SANITARIA 4"</v>
          </cell>
          <cell r="C6048" t="str">
            <v>ML</v>
          </cell>
          <cell r="D6048">
            <v>11787</v>
          </cell>
        </row>
        <row r="6049">
          <cell r="A6049">
            <v>6063</v>
          </cell>
          <cell r="B6049" t="str">
            <v>SOLDADURA LIQUIDA</v>
          </cell>
          <cell r="C6049" t="str">
            <v>GLN</v>
          </cell>
          <cell r="D6049">
            <v>37198</v>
          </cell>
        </row>
        <row r="6050">
          <cell r="A6050">
            <v>6064</v>
          </cell>
          <cell r="B6050" t="str">
            <v>LIMPIADOR TUBERIA</v>
          </cell>
          <cell r="C6050" t="str">
            <v>UND</v>
          </cell>
          <cell r="D6050">
            <v>17936</v>
          </cell>
        </row>
        <row r="6051">
          <cell r="A6051">
            <v>6065</v>
          </cell>
          <cell r="B6051" t="str">
            <v>BUJE DE 4 X 2</v>
          </cell>
          <cell r="C6051" t="str">
            <v>UND</v>
          </cell>
          <cell r="D6051">
            <v>8800</v>
          </cell>
        </row>
        <row r="6052">
          <cell r="A6052">
            <v>6066</v>
          </cell>
          <cell r="B6052" t="str">
            <v>BUJE DE 4 X3</v>
          </cell>
          <cell r="C6052" t="str">
            <v>UND</v>
          </cell>
          <cell r="D6052">
            <v>9410</v>
          </cell>
        </row>
        <row r="6053">
          <cell r="A6053">
            <v>6067</v>
          </cell>
          <cell r="B6053" t="str">
            <v>BUJE DE 3 X2</v>
          </cell>
          <cell r="C6053" t="str">
            <v>UND</v>
          </cell>
          <cell r="D6053">
            <v>7650</v>
          </cell>
        </row>
        <row r="6054">
          <cell r="A6054">
            <v>6068</v>
          </cell>
          <cell r="B6054" t="str">
            <v>CODO 90 X 2</v>
          </cell>
          <cell r="C6054" t="str">
            <v>UND</v>
          </cell>
          <cell r="D6054">
            <v>1894</v>
          </cell>
        </row>
        <row r="6055">
          <cell r="A6055">
            <v>6069</v>
          </cell>
          <cell r="B6055" t="str">
            <v>CODO 90 X 3</v>
          </cell>
          <cell r="C6055" t="str">
            <v>UND</v>
          </cell>
          <cell r="D6055">
            <v>4120</v>
          </cell>
        </row>
        <row r="6056">
          <cell r="A6056">
            <v>6070</v>
          </cell>
          <cell r="B6056" t="str">
            <v>CODO 90 CXC 4</v>
          </cell>
          <cell r="C6056" t="str">
            <v>UND</v>
          </cell>
          <cell r="D6056">
            <v>9437</v>
          </cell>
        </row>
        <row r="6057">
          <cell r="A6057">
            <v>6071</v>
          </cell>
          <cell r="B6057" t="str">
            <v>CODO 45 X 2 SANITARIA</v>
          </cell>
          <cell r="C6057" t="str">
            <v>UND</v>
          </cell>
          <cell r="D6057">
            <v>2889</v>
          </cell>
        </row>
        <row r="6058">
          <cell r="A6058">
            <v>6072</v>
          </cell>
          <cell r="B6058" t="str">
            <v>CODO 45 X 3 SANT CXC</v>
          </cell>
          <cell r="C6058" t="str">
            <v>UND</v>
          </cell>
          <cell r="D6058">
            <v>10309</v>
          </cell>
        </row>
        <row r="6059">
          <cell r="A6059">
            <v>6073</v>
          </cell>
          <cell r="B6059" t="str">
            <v>CODO 45 X 4</v>
          </cell>
          <cell r="C6059" t="str">
            <v>UND</v>
          </cell>
          <cell r="D6059">
            <v>7561</v>
          </cell>
        </row>
        <row r="6060">
          <cell r="A6060">
            <v>6074</v>
          </cell>
          <cell r="B6060" t="str">
            <v>LADRILLO COMUN</v>
          </cell>
          <cell r="C6060" t="str">
            <v>UND</v>
          </cell>
          <cell r="D6060">
            <v>68</v>
          </cell>
        </row>
        <row r="6061">
          <cell r="A6061">
            <v>6075</v>
          </cell>
          <cell r="B6061" t="str">
            <v>BASE GRANULAR</v>
          </cell>
          <cell r="C6061" t="str">
            <v>M3</v>
          </cell>
          <cell r="D6061">
            <v>17694.59</v>
          </cell>
        </row>
        <row r="6062">
          <cell r="A6062">
            <v>6076</v>
          </cell>
          <cell r="B6062" t="str">
            <v>ACERO DE REFUERZO 40,000 PSI 3/8</v>
          </cell>
          <cell r="C6062" t="str">
            <v>KG</v>
          </cell>
          <cell r="D6062">
            <v>2359</v>
          </cell>
        </row>
        <row r="6063">
          <cell r="A6063">
            <v>6077</v>
          </cell>
          <cell r="B6063" t="str">
            <v>FORMALETA PARA ENTREPISO</v>
          </cell>
          <cell r="C6063" t="str">
            <v>DD</v>
          </cell>
          <cell r="D6063">
            <v>289</v>
          </cell>
        </row>
        <row r="6064">
          <cell r="A6064">
            <v>6078</v>
          </cell>
          <cell r="B6064" t="str">
            <v>ACERO DE REFUERZO 40,000 PSI 1/4</v>
          </cell>
          <cell r="C6064" t="str">
            <v>KG</v>
          </cell>
          <cell r="D6064">
            <v>2359</v>
          </cell>
        </row>
        <row r="6065">
          <cell r="A6065">
            <v>6079</v>
          </cell>
          <cell r="B6065" t="str">
            <v>A.C.P.M.</v>
          </cell>
          <cell r="C6065" t="str">
            <v>GLN</v>
          </cell>
          <cell r="D6065">
            <v>3254</v>
          </cell>
        </row>
        <row r="6066">
          <cell r="A6066">
            <v>6080</v>
          </cell>
          <cell r="B6066" t="str">
            <v>TABLA DE CATIVO 1X2X3,00 MTS</v>
          </cell>
          <cell r="C6066" t="str">
            <v>UND</v>
          </cell>
          <cell r="D6066">
            <v>9630</v>
          </cell>
        </row>
        <row r="6067">
          <cell r="A6067">
            <v>6081</v>
          </cell>
          <cell r="B6067" t="str">
            <v>TABLA DE CEIBA  1X2X3,00 MTS</v>
          </cell>
          <cell r="C6067" t="str">
            <v>UND</v>
          </cell>
          <cell r="D6067">
            <v>37800</v>
          </cell>
        </row>
        <row r="6068">
          <cell r="A6068">
            <v>6082</v>
          </cell>
          <cell r="B6068" t="str">
            <v>BLOQUE EN ARCILLA No 4 0,1X0,2X0,40</v>
          </cell>
          <cell r="C6068" t="str">
            <v>UND</v>
          </cell>
          <cell r="D6068">
            <v>706</v>
          </cell>
        </row>
        <row r="6069">
          <cell r="A6069">
            <v>6083</v>
          </cell>
          <cell r="B6069" t="str">
            <v>BLOQUE EN ARCILLA No 6 0,15X0,2X0,40</v>
          </cell>
          <cell r="C6069" t="str">
            <v>UND</v>
          </cell>
          <cell r="D6069">
            <v>1177</v>
          </cell>
        </row>
        <row r="6070">
          <cell r="A6070">
            <v>6084</v>
          </cell>
          <cell r="B6070" t="str">
            <v>BLOQUE ABUZARDADO FACHADA No 12</v>
          </cell>
          <cell r="C6070" t="str">
            <v>UND</v>
          </cell>
          <cell r="D6070">
            <v>1123</v>
          </cell>
        </row>
        <row r="6071">
          <cell r="A6071">
            <v>6085</v>
          </cell>
        </row>
        <row r="6072">
          <cell r="A6072">
            <v>6086</v>
          </cell>
        </row>
        <row r="6073">
          <cell r="A6073">
            <v>6087</v>
          </cell>
        </row>
        <row r="6074">
          <cell r="A6074">
            <v>6088</v>
          </cell>
        </row>
        <row r="6075">
          <cell r="A6075">
            <v>6089</v>
          </cell>
        </row>
        <row r="6076">
          <cell r="A6076">
            <v>6090</v>
          </cell>
        </row>
        <row r="6077">
          <cell r="A6077">
            <v>6091</v>
          </cell>
        </row>
        <row r="6078">
          <cell r="A6078">
            <v>6092</v>
          </cell>
        </row>
        <row r="6079">
          <cell r="A6079">
            <v>6093</v>
          </cell>
        </row>
        <row r="6080">
          <cell r="A6080">
            <v>6094</v>
          </cell>
        </row>
        <row r="6081">
          <cell r="A6081">
            <v>6095</v>
          </cell>
        </row>
        <row r="6082">
          <cell r="A6082">
            <v>6096</v>
          </cell>
        </row>
        <row r="6083">
          <cell r="A6083">
            <v>6097</v>
          </cell>
        </row>
        <row r="6084">
          <cell r="A6084">
            <v>6098</v>
          </cell>
        </row>
        <row r="6085">
          <cell r="A6085">
            <v>6099</v>
          </cell>
        </row>
        <row r="6086">
          <cell r="A6086">
            <v>6100</v>
          </cell>
        </row>
        <row r="6087">
          <cell r="A6087">
            <v>6101</v>
          </cell>
        </row>
        <row r="6088">
          <cell r="A6088">
            <v>6102</v>
          </cell>
        </row>
        <row r="6089">
          <cell r="A6089">
            <v>6103</v>
          </cell>
        </row>
        <row r="6090">
          <cell r="A6090">
            <v>6104</v>
          </cell>
        </row>
        <row r="6091">
          <cell r="A6091">
            <v>6105</v>
          </cell>
        </row>
        <row r="6092">
          <cell r="A6092">
            <v>6106</v>
          </cell>
        </row>
        <row r="6093">
          <cell r="A6093">
            <v>6107</v>
          </cell>
        </row>
        <row r="6094">
          <cell r="A6094">
            <v>6108</v>
          </cell>
        </row>
        <row r="6095">
          <cell r="A6095">
            <v>6109</v>
          </cell>
        </row>
        <row r="6096">
          <cell r="A6096">
            <v>6110</v>
          </cell>
          <cell r="B6096" t="str">
            <v>CERCHA METALICA TIPO PRATT L= 11.00m CUBIERTA</v>
          </cell>
          <cell r="C6096" t="str">
            <v>UN</v>
          </cell>
          <cell r="D6096">
            <v>621653.94999999995</v>
          </cell>
        </row>
        <row r="6097">
          <cell r="A6097">
            <v>6111</v>
          </cell>
          <cell r="B6097" t="str">
            <v>CORREA METALICA TIPO 1: 2 de1/2``+1 de 3/8``</v>
          </cell>
          <cell r="C6097" t="str">
            <v>ML</v>
          </cell>
          <cell r="D6097">
            <v>27071</v>
          </cell>
        </row>
        <row r="6098">
          <cell r="A6098">
            <v>6112</v>
          </cell>
          <cell r="B6098" t="str">
            <v>CORREA METALICA TIPO 2: 2 de1/2``+1 de 3/8``</v>
          </cell>
          <cell r="C6098" t="str">
            <v>ML</v>
          </cell>
          <cell r="D6098">
            <v>37931</v>
          </cell>
        </row>
        <row r="6099">
          <cell r="A6099">
            <v>6113</v>
          </cell>
          <cell r="B6099" t="str">
            <v>CERCHA METALICA TIPO PRATT L= 5,50m CUBIERTA</v>
          </cell>
          <cell r="C6099" t="str">
            <v>ML</v>
          </cell>
          <cell r="D6099">
            <v>310835</v>
          </cell>
        </row>
        <row r="6100">
          <cell r="A6100">
            <v>6114</v>
          </cell>
        </row>
        <row r="6101">
          <cell r="A6101">
            <v>6115</v>
          </cell>
        </row>
        <row r="6102">
          <cell r="A6102">
            <v>6116</v>
          </cell>
        </row>
        <row r="6103">
          <cell r="A6103">
            <v>6117</v>
          </cell>
        </row>
        <row r="6104">
          <cell r="A6104">
            <v>6118</v>
          </cell>
        </row>
        <row r="6105">
          <cell r="A6105">
            <v>6119</v>
          </cell>
        </row>
        <row r="6106">
          <cell r="A6106">
            <v>6120</v>
          </cell>
          <cell r="B6106" t="str">
            <v>HIDROSOLTA</v>
          </cell>
          <cell r="C6106" t="str">
            <v>KGS</v>
          </cell>
          <cell r="D6106">
            <v>4815</v>
          </cell>
        </row>
        <row r="6107">
          <cell r="A6107">
            <v>6121</v>
          </cell>
          <cell r="B6107" t="str">
            <v>REGISTRO ELECTRICO CON TAPA PARA PUESTA A TIERRA</v>
          </cell>
          <cell r="C6107" t="str">
            <v>UND</v>
          </cell>
          <cell r="D6107">
            <v>80250</v>
          </cell>
        </row>
        <row r="6108">
          <cell r="A6108">
            <v>6122</v>
          </cell>
          <cell r="B6108" t="str">
            <v>VARILLA PARA POLO A TIERRA 5/8 X 2,40 M CON CONECTOR</v>
          </cell>
          <cell r="C6108" t="str">
            <v>UND</v>
          </cell>
          <cell r="D6108">
            <v>43442</v>
          </cell>
        </row>
        <row r="6109">
          <cell r="A6109">
            <v>6123</v>
          </cell>
          <cell r="B6109" t="str">
            <v>CABLE No 4/0 AWG THHN</v>
          </cell>
          <cell r="C6109" t="str">
            <v>ML</v>
          </cell>
          <cell r="D6109">
            <v>74124</v>
          </cell>
        </row>
        <row r="6110">
          <cell r="A6110">
            <v>6124</v>
          </cell>
          <cell r="B6110" t="str">
            <v>CABLE No 1/0 AWG THHN</v>
          </cell>
          <cell r="C6110" t="str">
            <v>ML</v>
          </cell>
          <cell r="D6110">
            <v>37833</v>
          </cell>
        </row>
        <row r="6111">
          <cell r="A6111">
            <v>6125</v>
          </cell>
          <cell r="B6111" t="str">
            <v>CABLE No 2 AWG THHN</v>
          </cell>
          <cell r="C6111" t="str">
            <v>ML</v>
          </cell>
          <cell r="D6111">
            <v>23170</v>
          </cell>
        </row>
        <row r="6112">
          <cell r="A6112">
            <v>6126</v>
          </cell>
          <cell r="B6112" t="str">
            <v>CABLE No 12 AWG THHN</v>
          </cell>
          <cell r="C6112" t="str">
            <v>ML</v>
          </cell>
          <cell r="D6112">
            <v>3018</v>
          </cell>
        </row>
        <row r="6113">
          <cell r="A6113">
            <v>6127</v>
          </cell>
          <cell r="B6113" t="str">
            <v>ALAMBRE COBRE  THHN No 4</v>
          </cell>
          <cell r="C6113" t="str">
            <v>ML</v>
          </cell>
          <cell r="D6113">
            <v>5229</v>
          </cell>
        </row>
        <row r="6114">
          <cell r="A6114">
            <v>6128</v>
          </cell>
          <cell r="B6114" t="str">
            <v>ANCLA SOBRE FACHADA ALEACION ALUMINIO</v>
          </cell>
          <cell r="C6114" t="str">
            <v>UND</v>
          </cell>
          <cell r="D6114">
            <v>10922</v>
          </cell>
        </row>
        <row r="6115">
          <cell r="A6115">
            <v>6129</v>
          </cell>
          <cell r="B6115" t="str">
            <v>ANCLAJE PARA ACOMETIDA EN ALEACION ALUMINIO</v>
          </cell>
          <cell r="C6115" t="str">
            <v>UND</v>
          </cell>
          <cell r="D6115">
            <v>10922</v>
          </cell>
        </row>
        <row r="6116">
          <cell r="A6116">
            <v>6130</v>
          </cell>
          <cell r="B6116" t="str">
            <v>GRAPA PARA ACOMETIDA CON CUÑA PARA 1 PUESTO</v>
          </cell>
          <cell r="C6116" t="str">
            <v>UND</v>
          </cell>
          <cell r="D6116">
            <v>7509</v>
          </cell>
        </row>
        <row r="6117">
          <cell r="A6117">
            <v>6131</v>
          </cell>
          <cell r="B6117" t="str">
            <v>GRAPA DE SUJECCION PARA CABLE ACOMETIDA</v>
          </cell>
          <cell r="C6117" t="str">
            <v>UND</v>
          </cell>
          <cell r="D6117">
            <v>6006</v>
          </cell>
        </row>
        <row r="6118">
          <cell r="A6118">
            <v>6132</v>
          </cell>
          <cell r="B6118" t="str">
            <v>MEDIDOR DE ENERGIA CON CAJA DE SEGURIDAD</v>
          </cell>
          <cell r="C6118" t="str">
            <v>UND</v>
          </cell>
          <cell r="D6118">
            <v>524300</v>
          </cell>
        </row>
        <row r="6119">
          <cell r="A6119">
            <v>6133</v>
          </cell>
          <cell r="B6119" t="str">
            <v>PERNO DE EXPANSION 3/8 X 2 EN ACERO INOXIDABLE</v>
          </cell>
          <cell r="C6119" t="str">
            <v>UND</v>
          </cell>
          <cell r="D6119">
            <v>7509</v>
          </cell>
        </row>
        <row r="6120">
          <cell r="A6120">
            <v>6134</v>
          </cell>
          <cell r="B6120" t="str">
            <v>TENSOR DE UN PUESTO PARA CABLE ANTIFRAUDE</v>
          </cell>
          <cell r="C6120" t="str">
            <v>UND</v>
          </cell>
          <cell r="D6120">
            <v>5399</v>
          </cell>
        </row>
        <row r="6121">
          <cell r="A6121">
            <v>6135</v>
          </cell>
          <cell r="B6121" t="str">
            <v>TORNILLO GOLOSO /4 X /2</v>
          </cell>
          <cell r="C6121" t="str">
            <v>UND</v>
          </cell>
          <cell r="D6121">
            <v>620</v>
          </cell>
        </row>
        <row r="6122">
          <cell r="A6122">
            <v>6136</v>
          </cell>
          <cell r="B6122" t="str">
            <v>BANDA PARA TRANFORMADOR 7 1/2</v>
          </cell>
          <cell r="C6122" t="str">
            <v>UND</v>
          </cell>
          <cell r="D6122">
            <v>18636</v>
          </cell>
        </row>
        <row r="6123">
          <cell r="A6123">
            <v>6137</v>
          </cell>
          <cell r="B6123" t="str">
            <v>TRANFORMADOR MONOFASICO 25 KVA</v>
          </cell>
          <cell r="C6123" t="str">
            <v>UND</v>
          </cell>
          <cell r="D6123">
            <v>3564131</v>
          </cell>
        </row>
        <row r="6124">
          <cell r="A6124">
            <v>6138</v>
          </cell>
          <cell r="B6124" t="str">
            <v>CINTA BANDIT DE 1/2</v>
          </cell>
          <cell r="C6124" t="str">
            <v>UND</v>
          </cell>
          <cell r="D6124">
            <v>3786</v>
          </cell>
        </row>
        <row r="6125">
          <cell r="A6125">
            <v>6139</v>
          </cell>
          <cell r="B6125" t="str">
            <v>HEBILLA PARA CINTA BANDIT 1/2</v>
          </cell>
          <cell r="C6125" t="str">
            <v>UND</v>
          </cell>
          <cell r="D6125">
            <v>620</v>
          </cell>
        </row>
        <row r="6126">
          <cell r="A6126">
            <v>6140</v>
          </cell>
          <cell r="B6126" t="str">
            <v>PARARRAYOS 12 KV 18" DIST. FUGA COMPLETO</v>
          </cell>
          <cell r="C6126" t="str">
            <v>UND</v>
          </cell>
          <cell r="D6126">
            <v>142706</v>
          </cell>
        </row>
        <row r="6127">
          <cell r="A6127">
            <v>6141</v>
          </cell>
          <cell r="B6127" t="str">
            <v>TUBO CONDUIT GALVANIZADO 1/2</v>
          </cell>
          <cell r="C6127" t="str">
            <v>ML</v>
          </cell>
          <cell r="D6127">
            <v>22341</v>
          </cell>
        </row>
        <row r="6128">
          <cell r="A6128">
            <v>6142</v>
          </cell>
          <cell r="B6128" t="str">
            <v>TABLETA ALFA  LISA 20 X 20</v>
          </cell>
          <cell r="C6128" t="str">
            <v>ML</v>
          </cell>
          <cell r="D6128">
            <v>9763</v>
          </cell>
        </row>
        <row r="6129">
          <cell r="A6129">
            <v>6143</v>
          </cell>
          <cell r="B6129" t="str">
            <v>PIEDRA CHINA O GRAVILLA</v>
          </cell>
          <cell r="C6129" t="str">
            <v>M3</v>
          </cell>
          <cell r="D6129">
            <v>59492</v>
          </cell>
        </row>
        <row r="6130">
          <cell r="A6130">
            <v>6144</v>
          </cell>
          <cell r="B6130" t="str">
            <v>CIELO RASO INSTALADO EN LAMINA 61 X 61 TERMOACUSTICA</v>
          </cell>
          <cell r="C6130" t="str">
            <v>M2</v>
          </cell>
          <cell r="D6130">
            <v>34240</v>
          </cell>
        </row>
        <row r="6131">
          <cell r="A6131">
            <v>6145</v>
          </cell>
          <cell r="B6131" t="str">
            <v>LAMINA GALVANIZADA CALIBRE 20</v>
          </cell>
          <cell r="C6131" t="str">
            <v>UND</v>
          </cell>
          <cell r="D6131">
            <v>50894</v>
          </cell>
        </row>
        <row r="6132">
          <cell r="A6132">
            <v>6146</v>
          </cell>
          <cell r="B6132" t="str">
            <v>LISTON DE CATIVO 2 X 3</v>
          </cell>
          <cell r="C6132" t="str">
            <v>UND</v>
          </cell>
          <cell r="D6132">
            <v>10700</v>
          </cell>
        </row>
        <row r="6133">
          <cell r="A6133">
            <v>6147</v>
          </cell>
          <cell r="B6133" t="str">
            <v>PUNTILLA DE 3 1/2</v>
          </cell>
          <cell r="C6133" t="str">
            <v>LB</v>
          </cell>
          <cell r="D6133">
            <v>1744</v>
          </cell>
        </row>
        <row r="6134">
          <cell r="A6134">
            <v>6148</v>
          </cell>
          <cell r="B6134" t="str">
            <v>TUBO ESTUCTURAL GALVANIZADO 1 1/2</v>
          </cell>
          <cell r="C6134" t="str">
            <v>ML</v>
          </cell>
          <cell r="D6134">
            <v>16585</v>
          </cell>
        </row>
        <row r="6135">
          <cell r="A6135">
            <v>6149</v>
          </cell>
          <cell r="B6135" t="str">
            <v>UNION GALVANIZADA 1 1 /2"</v>
          </cell>
          <cell r="C6135" t="str">
            <v>UND</v>
          </cell>
          <cell r="D6135">
            <v>3852</v>
          </cell>
        </row>
        <row r="6136">
          <cell r="A6136">
            <v>6150</v>
          </cell>
          <cell r="B6136" t="str">
            <v xml:space="preserve">LISTON DE CATIVO </v>
          </cell>
          <cell r="C6136" t="str">
            <v>UND</v>
          </cell>
          <cell r="D6136">
            <v>4334</v>
          </cell>
        </row>
        <row r="6137">
          <cell r="A6137">
            <v>6151</v>
          </cell>
          <cell r="B6137" t="str">
            <v>CERRADURA SAFE ENTRADA VERONA</v>
          </cell>
          <cell r="C6137" t="str">
            <v>UND</v>
          </cell>
          <cell r="D6137">
            <v>27071</v>
          </cell>
        </row>
        <row r="6138">
          <cell r="A6138">
            <v>6152</v>
          </cell>
          <cell r="B6138" t="str">
            <v>VENTANA ALUMINIO PROYECTANTE VP-3831</v>
          </cell>
          <cell r="C6138" t="str">
            <v>M2</v>
          </cell>
          <cell r="D6138">
            <v>76398</v>
          </cell>
        </row>
        <row r="6139">
          <cell r="A6139">
            <v>6153</v>
          </cell>
          <cell r="B6139" t="str">
            <v>PABMERIL PLIEGO 9" x 11"</v>
          </cell>
          <cell r="C6139" t="str">
            <v>UND</v>
          </cell>
          <cell r="D6139">
            <v>1979</v>
          </cell>
        </row>
        <row r="6140">
          <cell r="A6140">
            <v>6154</v>
          </cell>
          <cell r="B6140" t="str">
            <v>MASTERKURE 122 - CURADOR</v>
          </cell>
          <cell r="C6140" t="str">
            <v>KG</v>
          </cell>
          <cell r="D6140">
            <v>3605.9</v>
          </cell>
        </row>
        <row r="6141">
          <cell r="A6141">
            <v>6155</v>
          </cell>
          <cell r="B6141" t="str">
            <v>PISACONCRETO PARA PAVIMENTO O BURRO</v>
          </cell>
          <cell r="C6141" t="str">
            <v>DD</v>
          </cell>
          <cell r="D6141">
            <v>2730.64</v>
          </cell>
        </row>
        <row r="6142">
          <cell r="A6142">
            <v>6156</v>
          </cell>
          <cell r="B6142" t="str">
            <v>RIELES PARA PAVIMENTO</v>
          </cell>
          <cell r="C6142" t="str">
            <v>DD</v>
          </cell>
          <cell r="D6142">
            <v>1488.37</v>
          </cell>
        </row>
        <row r="6143">
          <cell r="A6143">
            <v>6157</v>
          </cell>
          <cell r="B6143" t="str">
            <v>INSUMOS PARA ASEO Y LIMPIEZA</v>
          </cell>
          <cell r="C6143" t="str">
            <v>Esp</v>
          </cell>
          <cell r="D6143">
            <v>2246</v>
          </cell>
        </row>
        <row r="6144">
          <cell r="A6144">
            <v>6158</v>
          </cell>
        </row>
        <row r="6145">
          <cell r="A6145">
            <v>6159</v>
          </cell>
        </row>
        <row r="6146">
          <cell r="A6146">
            <v>6160</v>
          </cell>
          <cell r="B6146" t="str">
            <v>CERCHA METALICA TIPO PRATT L=  7.70m  CUBIERTA</v>
          </cell>
          <cell r="C6146" t="str">
            <v>UN</v>
          </cell>
          <cell r="D6146">
            <v>434687.5</v>
          </cell>
        </row>
        <row r="6147">
          <cell r="A6147">
            <v>6161</v>
          </cell>
          <cell r="B6147" t="str">
            <v>CORREA METALICA TIPO 1: 2 de1/2``+1 de 3/8``</v>
          </cell>
          <cell r="C6147" t="str">
            <v>ML</v>
          </cell>
          <cell r="D6147">
            <v>27071</v>
          </cell>
        </row>
        <row r="6148">
          <cell r="A6148">
            <v>6162</v>
          </cell>
          <cell r="B6148" t="str">
            <v>CAÑUELA EN CONCRETO DE 20x12</v>
          </cell>
          <cell r="C6148" t="str">
            <v>ML</v>
          </cell>
          <cell r="D6148">
            <v>4846</v>
          </cell>
        </row>
        <row r="6149">
          <cell r="A6149">
            <v>6163</v>
          </cell>
          <cell r="B6149" t="str">
            <v>IMPERMEABILIZACION ZABALETAS CON MANTO EDIL (ME) DE 3 mm y ACABADO EN PINTURA DE ALUMINIO</v>
          </cell>
          <cell r="C6149" t="str">
            <v>ML</v>
          </cell>
          <cell r="D6149">
            <v>10312</v>
          </cell>
        </row>
        <row r="6150">
          <cell r="A6150">
            <v>6164</v>
          </cell>
          <cell r="B6150" t="str">
            <v>PAÑETE IMPERMEABILIZADO MORTERO 1:3 - SIKA-1</v>
          </cell>
          <cell r="C6150" t="str">
            <v>M2</v>
          </cell>
          <cell r="D6150">
            <v>14787</v>
          </cell>
        </row>
        <row r="6151">
          <cell r="A6151">
            <v>6165</v>
          </cell>
          <cell r="B6151" t="str">
            <v>VÁLVULA DE COMPUERTA 3/4"  RED WHITE</v>
          </cell>
          <cell r="C6151" t="str">
            <v>UN</v>
          </cell>
          <cell r="D6151">
            <v>27124.5</v>
          </cell>
        </row>
        <row r="6152">
          <cell r="A6152">
            <v>6166</v>
          </cell>
          <cell r="B6152" t="str">
            <v>BOMBILLO INCANDESENTE 100 W</v>
          </cell>
          <cell r="C6152" t="str">
            <v>UN</v>
          </cell>
          <cell r="D6152">
            <v>2675</v>
          </cell>
        </row>
        <row r="6153">
          <cell r="A6153">
            <v>6167</v>
          </cell>
          <cell r="B6153" t="str">
            <v>TABLON ANTIDESLIZANTE 0,30 X 0,30</v>
          </cell>
          <cell r="C6153" t="str">
            <v>M2</v>
          </cell>
          <cell r="D6153">
            <v>18825</v>
          </cell>
        </row>
        <row r="6154">
          <cell r="A6154">
            <v>6168</v>
          </cell>
          <cell r="B6154" t="str">
            <v>WIN PVC BEIGE</v>
          </cell>
          <cell r="C6154" t="str">
            <v>UN</v>
          </cell>
          <cell r="D6154">
            <v>3049.5</v>
          </cell>
        </row>
        <row r="6155">
          <cell r="A6155">
            <v>6169</v>
          </cell>
          <cell r="B6155" t="str">
            <v>ÁNGULO HIERRO 3/4 x 1/8</v>
          </cell>
          <cell r="C6155" t="str">
            <v>ML</v>
          </cell>
          <cell r="D6155">
            <v>1323.59</v>
          </cell>
        </row>
        <row r="6156">
          <cell r="A6156">
            <v>6170</v>
          </cell>
          <cell r="B6156" t="str">
            <v>ANTICORROSIVO ROJO CLARO</v>
          </cell>
          <cell r="C6156" t="str">
            <v>GL</v>
          </cell>
          <cell r="D6156">
            <v>34026</v>
          </cell>
        </row>
        <row r="6157">
          <cell r="A6157">
            <v>6171</v>
          </cell>
          <cell r="B6157" t="str">
            <v>BISAGRA ALUMINIO EXT 3"</v>
          </cell>
          <cell r="C6157" t="str">
            <v>UN</v>
          </cell>
          <cell r="D6157">
            <v>2033</v>
          </cell>
        </row>
        <row r="6158">
          <cell r="A6158">
            <v>6172</v>
          </cell>
          <cell r="B6158" t="str">
            <v>DISOLVENTE THINNER</v>
          </cell>
          <cell r="C6158" t="str">
            <v>GL</v>
          </cell>
          <cell r="D6158">
            <v>9117.4699999999993</v>
          </cell>
        </row>
        <row r="6159">
          <cell r="A6159">
            <v>6173</v>
          </cell>
          <cell r="B6159" t="str">
            <v>ESMALTE SINTÉTICO PINTULUX</v>
          </cell>
          <cell r="C6159" t="str">
            <v>GL</v>
          </cell>
          <cell r="D6159">
            <v>46283.92</v>
          </cell>
        </row>
        <row r="6160">
          <cell r="A6160">
            <v>6174</v>
          </cell>
          <cell r="B6160" t="str">
            <v>LÁMINA GALVANIZADA CALIBRE 20</v>
          </cell>
          <cell r="C6160" t="str">
            <v>UN</v>
          </cell>
          <cell r="D6160">
            <v>50894.55</v>
          </cell>
        </row>
        <row r="6161">
          <cell r="A6161">
            <v>6175</v>
          </cell>
          <cell r="B6161" t="str">
            <v>PABMERIL PLIEGO 9" x 11"</v>
          </cell>
          <cell r="C6161" t="str">
            <v>UN</v>
          </cell>
          <cell r="D6161">
            <v>1979.5</v>
          </cell>
        </row>
        <row r="6162">
          <cell r="A6162">
            <v>6176</v>
          </cell>
          <cell r="B6162" t="str">
            <v>SOLDADURA ELÉCTRICA 004-3/23"</v>
          </cell>
          <cell r="C6162" t="str">
            <v>KG</v>
          </cell>
          <cell r="D6162">
            <v>4601</v>
          </cell>
        </row>
        <row r="6163">
          <cell r="A6163">
            <v>6177</v>
          </cell>
          <cell r="B6163" t="str">
            <v>TEE 19MM X 17MM PINTADO</v>
          </cell>
          <cell r="C6163" t="str">
            <v>ML</v>
          </cell>
          <cell r="D6163">
            <v>1605</v>
          </cell>
        </row>
        <row r="6164">
          <cell r="A6164">
            <v>6178</v>
          </cell>
          <cell r="B6164" t="str">
            <v>ANCLAJE HDI 12 HILTI</v>
          </cell>
          <cell r="C6164" t="str">
            <v>UN</v>
          </cell>
          <cell r="D6164">
            <v>2209.5500000000002</v>
          </cell>
        </row>
        <row r="6165">
          <cell r="A6165">
            <v>6179</v>
          </cell>
          <cell r="B6165" t="str">
            <v>TUBO ESTRUCT. REDONDO NEGRO 1-1/4"</v>
          </cell>
          <cell r="C6165" t="str">
            <v>ML</v>
          </cell>
          <cell r="D6165">
            <v>6955</v>
          </cell>
        </row>
        <row r="6166">
          <cell r="A6166">
            <v>6180</v>
          </cell>
          <cell r="B6166" t="str">
            <v>GAS POR CUÑETE</v>
          </cell>
          <cell r="C6166" t="str">
            <v>UN</v>
          </cell>
          <cell r="D6166">
            <v>16050</v>
          </cell>
        </row>
        <row r="6167">
          <cell r="A6167">
            <v>6181</v>
          </cell>
          <cell r="B6167" t="str">
            <v>MANTO EDIL ESTÁNDAR 3MM</v>
          </cell>
          <cell r="C6167" t="str">
            <v>M2</v>
          </cell>
          <cell r="D6167">
            <v>12163.76</v>
          </cell>
        </row>
        <row r="6168">
          <cell r="A6168">
            <v>6182</v>
          </cell>
          <cell r="B6168" t="str">
            <v>PRIMER SUPER POR CUÑETE</v>
          </cell>
          <cell r="C6168" t="str">
            <v>UN</v>
          </cell>
          <cell r="D6168">
            <v>37450</v>
          </cell>
        </row>
        <row r="6169">
          <cell r="A6169">
            <v>6183</v>
          </cell>
          <cell r="B6169" t="str">
            <v>LAVAMANOS ACUACER 07320</v>
          </cell>
          <cell r="C6169" t="str">
            <v>UN</v>
          </cell>
          <cell r="D6169">
            <v>86991</v>
          </cell>
        </row>
        <row r="6170">
          <cell r="A6170">
            <v>6184</v>
          </cell>
          <cell r="B6170" t="str">
            <v>MANGUERA CONEXIÓN FLEXIBLE - LAVAMANOS</v>
          </cell>
          <cell r="C6170" t="str">
            <v>UN</v>
          </cell>
          <cell r="D6170">
            <v>2000.9</v>
          </cell>
        </row>
        <row r="6171">
          <cell r="A6171">
            <v>6185</v>
          </cell>
          <cell r="B6171" t="str">
            <v>SANITARIO INFALTIL CORONA BLANCO COMPLETO</v>
          </cell>
          <cell r="C6171" t="str">
            <v>UN</v>
          </cell>
          <cell r="D6171">
            <v>270576</v>
          </cell>
        </row>
        <row r="6172">
          <cell r="A6172">
            <v>6186</v>
          </cell>
          <cell r="B6172" t="str">
            <v>CORTACIRCUITOS 100 A</v>
          </cell>
          <cell r="C6172" t="str">
            <v>UN</v>
          </cell>
          <cell r="D6172">
            <v>263910.15000000002</v>
          </cell>
        </row>
        <row r="6173">
          <cell r="A6173">
            <v>6187</v>
          </cell>
          <cell r="B6173" t="str">
            <v>FUSIBLE TIPO K 15 KV</v>
          </cell>
          <cell r="C6173" t="str">
            <v>UN</v>
          </cell>
          <cell r="D6173">
            <v>4964.8</v>
          </cell>
        </row>
        <row r="6174">
          <cell r="A6174">
            <v>6188</v>
          </cell>
          <cell r="B6174" t="str">
            <v>CAÑUELA EN CONCRETO DE 20x12</v>
          </cell>
          <cell r="C6174" t="str">
            <v>ML</v>
          </cell>
          <cell r="D6174">
            <v>4846</v>
          </cell>
        </row>
        <row r="6175">
          <cell r="A6175">
            <v>6189</v>
          </cell>
          <cell r="B6175" t="str">
            <v>IMPERMEABILIZACION CON EMULSION ASFALTICA</v>
          </cell>
          <cell r="C6175" t="str">
            <v>M²</v>
          </cell>
          <cell r="D6175">
            <v>1506</v>
          </cell>
        </row>
        <row r="6176">
          <cell r="A6176">
            <v>6190</v>
          </cell>
          <cell r="B6176" t="str">
            <v>MANTO EDIL STANDARD 3mm</v>
          </cell>
          <cell r="C6176" t="str">
            <v>M²</v>
          </cell>
          <cell r="D6176">
            <v>16486</v>
          </cell>
        </row>
        <row r="6177">
          <cell r="A6177">
            <v>6191</v>
          </cell>
          <cell r="B6177" t="str">
            <v>PAÑETE IMPERMEABILIZADO MORTERO 1:3 - SIKA-1</v>
          </cell>
          <cell r="C6177" t="str">
            <v>M²</v>
          </cell>
          <cell r="D6177">
            <v>14787</v>
          </cell>
        </row>
        <row r="6178">
          <cell r="A6178">
            <v>6192</v>
          </cell>
          <cell r="B6178" t="str">
            <v>PLACA BASE CONCRETO 2500 PSI, E=0.10 m</v>
          </cell>
          <cell r="C6178" t="str">
            <v>M²</v>
          </cell>
          <cell r="D6178">
            <v>25939</v>
          </cell>
        </row>
        <row r="6179">
          <cell r="A6179">
            <v>6193</v>
          </cell>
        </row>
        <row r="6180">
          <cell r="A6180">
            <v>6194</v>
          </cell>
        </row>
        <row r="6181">
          <cell r="A6181">
            <v>6195</v>
          </cell>
        </row>
        <row r="6182">
          <cell r="A6182">
            <v>6196</v>
          </cell>
        </row>
        <row r="6183">
          <cell r="A6183">
            <v>6197</v>
          </cell>
        </row>
        <row r="6184">
          <cell r="A6184">
            <v>6198</v>
          </cell>
        </row>
        <row r="6185">
          <cell r="A6185">
            <v>6199</v>
          </cell>
        </row>
        <row r="6186">
          <cell r="A6186">
            <v>6200</v>
          </cell>
        </row>
        <row r="6187">
          <cell r="A6187">
            <v>6201</v>
          </cell>
        </row>
        <row r="6188">
          <cell r="A6188">
            <v>6202</v>
          </cell>
        </row>
        <row r="6189">
          <cell r="A6189">
            <v>6203</v>
          </cell>
        </row>
        <row r="6498">
          <cell r="A6498">
            <v>8000</v>
          </cell>
          <cell r="B6498" t="str">
            <v>PPPPPR</v>
          </cell>
        </row>
      </sheetData>
      <sheetData sheetId="1" refreshError="1"/>
      <sheetData sheetId="2" refreshError="1"/>
      <sheetData sheetId="3" refreshError="1">
        <row r="2">
          <cell r="A2">
            <v>1</v>
          </cell>
          <cell r="B2" t="str">
            <v>DESCAPOTE A MANO</v>
          </cell>
          <cell r="C2" t="str">
            <v>M2</v>
          </cell>
        </row>
        <row r="3">
          <cell r="A3">
            <v>2</v>
          </cell>
          <cell r="B3" t="str">
            <v>EXCAVACION MECANICA Y RETIRO</v>
          </cell>
          <cell r="C3" t="str">
            <v>M3</v>
          </cell>
        </row>
        <row r="4">
          <cell r="A4">
            <v>3</v>
          </cell>
          <cell r="B4" t="str">
            <v>DESCAPOTE A MAQUINA</v>
          </cell>
          <cell r="C4" t="str">
            <v>M3</v>
          </cell>
        </row>
        <row r="5">
          <cell r="A5">
            <v>4</v>
          </cell>
          <cell r="B5" t="str">
            <v>EXPLANACION Y EXTENDIDA</v>
          </cell>
          <cell r="C5" t="str">
            <v>M3</v>
          </cell>
        </row>
        <row r="6">
          <cell r="A6">
            <v>5</v>
          </cell>
          <cell r="B6" t="str">
            <v>EXPLANACION Y RETIRO</v>
          </cell>
          <cell r="C6" t="str">
            <v>M3</v>
          </cell>
        </row>
        <row r="7">
          <cell r="A7">
            <v>6</v>
          </cell>
          <cell r="B7" t="str">
            <v>RELLENOS EN TIERRA</v>
          </cell>
          <cell r="C7" t="str">
            <v>M3</v>
          </cell>
        </row>
        <row r="8">
          <cell r="A8">
            <v>7</v>
          </cell>
          <cell r="B8" t="str">
            <v>REPLANTEO</v>
          </cell>
          <cell r="C8" t="str">
            <v>M2</v>
          </cell>
        </row>
        <row r="9">
          <cell r="A9">
            <v>8</v>
          </cell>
          <cell r="B9" t="str">
            <v>CAMPAMENTO           9 M2</v>
          </cell>
          <cell r="C9" t="str">
            <v>UN</v>
          </cell>
        </row>
        <row r="10">
          <cell r="A10">
            <v>9</v>
          </cell>
          <cell r="B10" t="str">
            <v>CAMPAMENTO          18 M2</v>
          </cell>
          <cell r="C10" t="str">
            <v>UN</v>
          </cell>
        </row>
        <row r="11">
          <cell r="A11">
            <v>10</v>
          </cell>
          <cell r="B11" t="str">
            <v>CAMPAMENTO          36 M2</v>
          </cell>
          <cell r="C11" t="str">
            <v>UN</v>
          </cell>
        </row>
        <row r="12">
          <cell r="A12">
            <v>11</v>
          </cell>
          <cell r="B12" t="str">
            <v>LETRINA         2.00x1.00</v>
          </cell>
          <cell r="C12" t="str">
            <v>UN</v>
          </cell>
        </row>
        <row r="13">
          <cell r="A13">
            <v>12</v>
          </cell>
          <cell r="B13" t="str">
            <v>CERCA EN TABLA</v>
          </cell>
          <cell r="C13" t="str">
            <v>M2</v>
          </cell>
        </row>
        <row r="14">
          <cell r="A14">
            <v>13</v>
          </cell>
          <cell r="B14" t="str">
            <v>CERCA EN ALAMBRE DE PUA</v>
          </cell>
          <cell r="C14" t="str">
            <v>M2</v>
          </cell>
        </row>
        <row r="15">
          <cell r="A15">
            <v>14</v>
          </cell>
          <cell r="B15" t="str">
            <v>CERCA EN LAMINA  h =2.00</v>
          </cell>
          <cell r="C15" t="str">
            <v>ML</v>
          </cell>
        </row>
        <row r="16">
          <cell r="A16">
            <v>15</v>
          </cell>
          <cell r="B16" t="str">
            <v>CERCA LAMINA/BASE h =2.25</v>
          </cell>
          <cell r="C16" t="str">
            <v>ML</v>
          </cell>
        </row>
        <row r="17">
          <cell r="A17">
            <v>16</v>
          </cell>
          <cell r="B17" t="str">
            <v>PUERTA FLOR.MARCO Y HOJA</v>
          </cell>
          <cell r="C17" t="str">
            <v>UN</v>
          </cell>
        </row>
        <row r="18">
          <cell r="A18">
            <v>17</v>
          </cell>
          <cell r="B18" t="str">
            <v>MURO DRYWALL (ACUST)0.15m</v>
          </cell>
          <cell r="C18" t="str">
            <v>M2</v>
          </cell>
        </row>
        <row r="19">
          <cell r="A19">
            <v>18</v>
          </cell>
          <cell r="B19" t="str">
            <v>RED PROV.TELEFONOS</v>
          </cell>
          <cell r="C19" t="str">
            <v>UN</v>
          </cell>
        </row>
        <row r="20">
          <cell r="A20">
            <v>19</v>
          </cell>
          <cell r="B20" t="str">
            <v>RED AGUA PROVIS.L= 50 Mts</v>
          </cell>
          <cell r="C20" t="str">
            <v>UN</v>
          </cell>
        </row>
        <row r="21">
          <cell r="A21">
            <v>20</v>
          </cell>
          <cell r="B21" t="str">
            <v>RED ELECT.PROVIS.l=50 MTS</v>
          </cell>
          <cell r="C21" t="str">
            <v>UN</v>
          </cell>
        </row>
        <row r="22">
          <cell r="A22">
            <v>21</v>
          </cell>
          <cell r="B22" t="str">
            <v>DESMONTE APARATOS SANIT.</v>
          </cell>
          <cell r="C22" t="str">
            <v>UN</v>
          </cell>
        </row>
        <row r="23">
          <cell r="A23">
            <v>22</v>
          </cell>
          <cell r="B23" t="str">
            <v>DESMONTE MARCOS Y PUERTAS</v>
          </cell>
          <cell r="C23" t="str">
            <v>UN</v>
          </cell>
        </row>
        <row r="24">
          <cell r="A24">
            <v>23</v>
          </cell>
          <cell r="B24" t="str">
            <v>DESMONTE VENTANAS</v>
          </cell>
          <cell r="C24" t="str">
            <v>M2</v>
          </cell>
        </row>
        <row r="25">
          <cell r="A25">
            <v>24</v>
          </cell>
          <cell r="B25" t="str">
            <v>DESMONTE CUBIERTAS A.C.</v>
          </cell>
          <cell r="C25" t="str">
            <v>M2</v>
          </cell>
        </row>
        <row r="26">
          <cell r="A26">
            <v>25</v>
          </cell>
          <cell r="B26" t="str">
            <v>MURO DRYWALL (SENC.)0.15m</v>
          </cell>
          <cell r="C26" t="str">
            <v>M2</v>
          </cell>
        </row>
        <row r="27">
          <cell r="A27">
            <v>26</v>
          </cell>
          <cell r="B27" t="str">
            <v>MURO DRYWALL (SENC.)0.10m</v>
          </cell>
          <cell r="C27" t="str">
            <v>M2</v>
          </cell>
        </row>
        <row r="28">
          <cell r="A28">
            <v>27</v>
          </cell>
          <cell r="B28" t="str">
            <v>CASETON DE LONA .80 X .70</v>
          </cell>
          <cell r="C28" t="str">
            <v>ML</v>
          </cell>
        </row>
        <row r="29">
          <cell r="A29">
            <v>28</v>
          </cell>
          <cell r="B29" t="str">
            <v>DEMOLICION MUROS   0,10 Y 0,15 Y RETIRO DE ESCOMBROS</v>
          </cell>
          <cell r="C29" t="str">
            <v>M2</v>
          </cell>
          <cell r="D29">
            <v>9048.9818999999989</v>
          </cell>
        </row>
        <row r="30">
          <cell r="A30">
            <v>29</v>
          </cell>
          <cell r="B30" t="str">
            <v>DEMOLICION MUROS     0.25</v>
          </cell>
          <cell r="C30" t="str">
            <v>M2</v>
          </cell>
        </row>
        <row r="31">
          <cell r="A31">
            <v>30</v>
          </cell>
          <cell r="B31" t="str">
            <v>DEMOLICION.PLACAS MACIZAS Y RETIRO</v>
          </cell>
          <cell r="C31" t="str">
            <v>M2</v>
          </cell>
          <cell r="D31">
            <v>12104</v>
          </cell>
        </row>
        <row r="32">
          <cell r="A32">
            <v>31</v>
          </cell>
          <cell r="B32" t="str">
            <v>DEMOL.PLACAS MACIZAS 0.30</v>
          </cell>
          <cell r="C32" t="str">
            <v>M2</v>
          </cell>
        </row>
        <row r="33">
          <cell r="A33">
            <v>32</v>
          </cell>
          <cell r="B33" t="str">
            <v>DEMOL.PLACAS ALIGER. 0.25</v>
          </cell>
          <cell r="C33" t="str">
            <v>M2</v>
          </cell>
        </row>
        <row r="34">
          <cell r="A34">
            <v>33</v>
          </cell>
          <cell r="B34" t="str">
            <v>DEMOL.PLACAS ALIGER. 0.45</v>
          </cell>
          <cell r="C34" t="str">
            <v>M2</v>
          </cell>
        </row>
        <row r="35">
          <cell r="A35">
            <v>34</v>
          </cell>
          <cell r="B35" t="str">
            <v>DEMOL. VIGAS Y COLUMNAS</v>
          </cell>
          <cell r="C35" t="str">
            <v>M3</v>
          </cell>
        </row>
        <row r="36">
          <cell r="A36">
            <v>35</v>
          </cell>
          <cell r="B36" t="str">
            <v>DEMOLICION PLACAS PISO</v>
          </cell>
          <cell r="C36" t="str">
            <v>M2</v>
          </cell>
        </row>
        <row r="37">
          <cell r="A37">
            <v>36</v>
          </cell>
          <cell r="B37" t="str">
            <v>ESCALERA MACIZA 1/2 TRAMO CONCRETO</v>
          </cell>
          <cell r="C37" t="str">
            <v>M3</v>
          </cell>
        </row>
        <row r="38">
          <cell r="A38">
            <v>37</v>
          </cell>
          <cell r="B38" t="str">
            <v>DINTEL 0.25x0.25</v>
          </cell>
          <cell r="C38" t="str">
            <v>ML</v>
          </cell>
        </row>
        <row r="39">
          <cell r="A39">
            <v>38</v>
          </cell>
          <cell r="B39" t="str">
            <v>FORMALETA ENTREPISO/M2</v>
          </cell>
          <cell r="C39" t="str">
            <v>DD</v>
          </cell>
        </row>
        <row r="40">
          <cell r="A40">
            <v>39</v>
          </cell>
          <cell r="B40" t="str">
            <v>DESCAPOTE          h-0.10</v>
          </cell>
          <cell r="C40" t="str">
            <v>M2</v>
          </cell>
        </row>
        <row r="41">
          <cell r="A41">
            <v>40</v>
          </cell>
          <cell r="B41" t="str">
            <v>C. RASO PLANO DRYWALL</v>
          </cell>
          <cell r="C41" t="str">
            <v>M2</v>
          </cell>
        </row>
        <row r="42">
          <cell r="A42">
            <v>41</v>
          </cell>
          <cell r="B42" t="str">
            <v>C. RASO BOVEDAS DRYWALL</v>
          </cell>
          <cell r="C42" t="str">
            <v>M2</v>
          </cell>
        </row>
        <row r="43">
          <cell r="A43">
            <v>42</v>
          </cell>
          <cell r="B43" t="str">
            <v>MURO DRY-WALL    E= 10 cm</v>
          </cell>
          <cell r="C43" t="str">
            <v>M2</v>
          </cell>
        </row>
        <row r="44">
          <cell r="A44">
            <v>43</v>
          </cell>
          <cell r="B44" t="str">
            <v>MURO DRY-WALL    E= 12 cm</v>
          </cell>
          <cell r="C44" t="str">
            <v>M2</v>
          </cell>
        </row>
        <row r="45">
          <cell r="A45">
            <v>44</v>
          </cell>
          <cell r="B45" t="str">
            <v>MURO DRY-WALL    E=15  cm</v>
          </cell>
          <cell r="C45" t="str">
            <v>M2</v>
          </cell>
        </row>
        <row r="46">
          <cell r="A46">
            <v>45</v>
          </cell>
          <cell r="B46" t="str">
            <v>CONCRETO CICLOPEO</v>
          </cell>
          <cell r="C46" t="str">
            <v>M3</v>
          </cell>
          <cell r="D46">
            <v>161949.72140099999</v>
          </cell>
        </row>
        <row r="47">
          <cell r="A47">
            <v>46</v>
          </cell>
          <cell r="B47" t="str">
            <v>MALLA GRUESA (VOI)</v>
          </cell>
          <cell r="C47" t="str">
            <v>UN</v>
          </cell>
        </row>
        <row r="48">
          <cell r="A48">
            <v>47</v>
          </cell>
          <cell r="B48" t="str">
            <v>RECUBRIM.SINT.TRUFLEX  38</v>
          </cell>
          <cell r="C48" t="str">
            <v>M2</v>
          </cell>
        </row>
        <row r="49">
          <cell r="A49">
            <v>48</v>
          </cell>
          <cell r="B49" t="str">
            <v>DECORAL DECORTURT II</v>
          </cell>
          <cell r="C49" t="str">
            <v>M2</v>
          </cell>
        </row>
        <row r="50">
          <cell r="A50">
            <v>49</v>
          </cell>
          <cell r="B50" t="str">
            <v>EXCAVACION MANUAL</v>
          </cell>
          <cell r="C50" t="str">
            <v>M3</v>
          </cell>
        </row>
        <row r="51">
          <cell r="A51">
            <v>50</v>
          </cell>
          <cell r="B51" t="str">
            <v xml:space="preserve">VIGA SOBRE MURO </v>
          </cell>
          <cell r="C51" t="str">
            <v>M3</v>
          </cell>
        </row>
        <row r="52">
          <cell r="A52">
            <v>51</v>
          </cell>
          <cell r="B52" t="str">
            <v>TOLETE VISTO LACADO</v>
          </cell>
          <cell r="C52" t="str">
            <v>M2</v>
          </cell>
        </row>
        <row r="53">
          <cell r="A53">
            <v>52</v>
          </cell>
          <cell r="B53" t="str">
            <v>PISO CONCR.INDUSTRIAL LIV</v>
          </cell>
          <cell r="C53" t="str">
            <v>M2</v>
          </cell>
        </row>
        <row r="54">
          <cell r="A54">
            <v>53</v>
          </cell>
          <cell r="B54" t="str">
            <v>PISO CONCR.INDUSTRIAL MED</v>
          </cell>
          <cell r="C54" t="str">
            <v>M2</v>
          </cell>
        </row>
        <row r="55">
          <cell r="A55">
            <v>54</v>
          </cell>
          <cell r="B55" t="str">
            <v>PISO CONCR.INDUSTRIAL PES</v>
          </cell>
          <cell r="C55" t="str">
            <v>M2</v>
          </cell>
        </row>
        <row r="56">
          <cell r="A56">
            <v>55</v>
          </cell>
          <cell r="B56" t="str">
            <v>BAJANTE P.V.C          4"</v>
          </cell>
          <cell r="C56" t="str">
            <v>ML</v>
          </cell>
        </row>
        <row r="57">
          <cell r="A57">
            <v>56</v>
          </cell>
          <cell r="B57" t="str">
            <v>ESTRUCTURA METALICA BODEG</v>
          </cell>
          <cell r="C57" t="str">
            <v>KG</v>
          </cell>
        </row>
        <row r="58">
          <cell r="A58">
            <v>57</v>
          </cell>
          <cell r="B58" t="str">
            <v>TEJA LIVIANA</v>
          </cell>
          <cell r="C58" t="str">
            <v>M2</v>
          </cell>
        </row>
        <row r="59">
          <cell r="A59">
            <v>58</v>
          </cell>
          <cell r="B59" t="str">
            <v>VIDRIO DE 3 MM INSTALADO</v>
          </cell>
          <cell r="C59" t="str">
            <v>M2</v>
          </cell>
        </row>
        <row r="60">
          <cell r="A60">
            <v>59</v>
          </cell>
          <cell r="B60" t="str">
            <v>TOMA MONOFASICA DOBLE P.T</v>
          </cell>
          <cell r="C60" t="str">
            <v>UN</v>
          </cell>
        </row>
        <row r="61">
          <cell r="A61">
            <v>60</v>
          </cell>
          <cell r="B61" t="str">
            <v>SOBRECOST0  PUERTA TIPO A</v>
          </cell>
          <cell r="C61" t="str">
            <v>UN</v>
          </cell>
        </row>
        <row r="62">
          <cell r="A62">
            <v>61</v>
          </cell>
          <cell r="B62" t="str">
            <v>SOBRECOSTO  PUERTA TIPO B</v>
          </cell>
          <cell r="C62" t="str">
            <v>UN</v>
          </cell>
        </row>
        <row r="63">
          <cell r="A63">
            <v>62</v>
          </cell>
          <cell r="B63" t="str">
            <v>SOBRECOSTO  PUERTA TIPO C</v>
          </cell>
          <cell r="C63" t="str">
            <v>UN</v>
          </cell>
        </row>
        <row r="64">
          <cell r="A64">
            <v>63</v>
          </cell>
          <cell r="B64" t="str">
            <v>SOBRECOSTO  PUERTA TIPO D</v>
          </cell>
          <cell r="C64" t="str">
            <v>UN</v>
          </cell>
        </row>
        <row r="65">
          <cell r="A65">
            <v>64</v>
          </cell>
          <cell r="B65" t="str">
            <v>EXCAVACION Y RETIRO SOBR.</v>
          </cell>
          <cell r="C65" t="str">
            <v>M3</v>
          </cell>
        </row>
        <row r="66">
          <cell r="A66">
            <v>65</v>
          </cell>
          <cell r="B66" t="str">
            <v>BLOQUE   0.23 PAÑETADO</v>
          </cell>
          <cell r="C66" t="str">
            <v>M2</v>
          </cell>
        </row>
        <row r="67">
          <cell r="A67">
            <v>66</v>
          </cell>
          <cell r="B67" t="str">
            <v>BLOQUE CONCRETO .23 PAÑET</v>
          </cell>
          <cell r="C67" t="str">
            <v>M2</v>
          </cell>
        </row>
        <row r="68">
          <cell r="A68">
            <v>67</v>
          </cell>
          <cell r="B68" t="str">
            <v>DEMOL.CIMIENTO ENTERRADOS</v>
          </cell>
          <cell r="C68" t="str">
            <v>M3</v>
          </cell>
        </row>
        <row r="69">
          <cell r="A69">
            <v>68</v>
          </cell>
          <cell r="B69" t="str">
            <v>DEMOL.CABEZAS     PILOTES</v>
          </cell>
          <cell r="C69" t="str">
            <v>M3</v>
          </cell>
        </row>
        <row r="70">
          <cell r="A70">
            <v>69</v>
          </cell>
          <cell r="B70" t="str">
            <v>EXCAVACION LINEAL MANUAL  CIMIENTOS ZAPATASVIGAS DE AMARRE CILOPEO Y RETIRO DE MATERIAL</v>
          </cell>
          <cell r="C70" t="str">
            <v>ML</v>
          </cell>
          <cell r="D70">
            <v>5200.9301100000002</v>
          </cell>
        </row>
        <row r="71">
          <cell r="A71">
            <v>70</v>
          </cell>
          <cell r="B71" t="str">
            <v>RELLENOS DE EXCAVACION</v>
          </cell>
          <cell r="C71" t="str">
            <v>M3</v>
          </cell>
        </row>
        <row r="72">
          <cell r="A72">
            <v>71</v>
          </cell>
          <cell r="B72" t="str">
            <v>RETIRO SOBRANTES TIERRA</v>
          </cell>
          <cell r="C72" t="str">
            <v>M3</v>
          </cell>
        </row>
        <row r="73">
          <cell r="A73">
            <v>72</v>
          </cell>
          <cell r="B73" t="str">
            <v>BASE SUELO- CAL H= 0,35 M PROPORCION 1:8</v>
          </cell>
          <cell r="C73" t="str">
            <v>M3</v>
          </cell>
          <cell r="D73">
            <v>33161.095875999999</v>
          </cell>
        </row>
        <row r="74">
          <cell r="A74">
            <v>73</v>
          </cell>
          <cell r="B74" t="str">
            <v>BASE ARENA CEMENTO   1:20</v>
          </cell>
          <cell r="C74" t="str">
            <v>M3</v>
          </cell>
        </row>
        <row r="75">
          <cell r="A75">
            <v>74</v>
          </cell>
          <cell r="B75" t="str">
            <v>BASE CONCRETO POBRE e=.05</v>
          </cell>
          <cell r="C75" t="str">
            <v>M2</v>
          </cell>
        </row>
        <row r="76">
          <cell r="A76">
            <v>75</v>
          </cell>
          <cell r="B76" t="str">
            <v>LLAVE MANGUERA</v>
          </cell>
          <cell r="C76" t="str">
            <v>UN</v>
          </cell>
        </row>
        <row r="77">
          <cell r="A77">
            <v>76</v>
          </cell>
          <cell r="B77" t="str">
            <v>ZAPATAS EN CONCRETO DE 3,000 PSI</v>
          </cell>
          <cell r="C77" t="str">
            <v>M3</v>
          </cell>
          <cell r="D77">
            <v>264764.89825000003</v>
          </cell>
        </row>
        <row r="78">
          <cell r="A78">
            <v>77</v>
          </cell>
          <cell r="B78" t="str">
            <v>VIGA AMARRE  EN  CONCRETO</v>
          </cell>
          <cell r="C78" t="str">
            <v>M3</v>
          </cell>
        </row>
        <row r="79">
          <cell r="A79">
            <v>78</v>
          </cell>
          <cell r="B79" t="str">
            <v>VIGA TEE      25x25x20x50</v>
          </cell>
          <cell r="C79" t="str">
            <v>M3</v>
          </cell>
        </row>
        <row r="80">
          <cell r="A80">
            <v>79</v>
          </cell>
          <cell r="B80" t="str">
            <v>VIGA TEE      25x25x20x40</v>
          </cell>
          <cell r="C80" t="str">
            <v>M3</v>
          </cell>
        </row>
        <row r="81">
          <cell r="A81">
            <v>80</v>
          </cell>
          <cell r="B81" t="str">
            <v>S/CIMIENTO CONCRETO 25x25</v>
          </cell>
          <cell r="C81" t="str">
            <v>M3</v>
          </cell>
        </row>
        <row r="82">
          <cell r="A82">
            <v>81</v>
          </cell>
          <cell r="B82" t="str">
            <v>S/CIMIENTO CONCRETO 15x25</v>
          </cell>
          <cell r="C82" t="str">
            <v>M3</v>
          </cell>
        </row>
        <row r="83">
          <cell r="A83">
            <v>82</v>
          </cell>
          <cell r="B83" t="str">
            <v>PILOTES HINCADOS    25x25</v>
          </cell>
          <cell r="C83" t="str">
            <v>ML</v>
          </cell>
        </row>
        <row r="84">
          <cell r="A84">
            <v>83</v>
          </cell>
          <cell r="B84" t="str">
            <v>PLACA CIMENTACION   0.90</v>
          </cell>
          <cell r="C84" t="str">
            <v>M2</v>
          </cell>
        </row>
        <row r="85">
          <cell r="A85">
            <v>84</v>
          </cell>
          <cell r="B85" t="str">
            <v>REFUERZOS HIERRO 37000 FG</v>
          </cell>
          <cell r="C85" t="str">
            <v>TN</v>
          </cell>
        </row>
        <row r="86">
          <cell r="A86">
            <v>85</v>
          </cell>
          <cell r="B86" t="str">
            <v>REFUERZOS HIERRO 60000 FG</v>
          </cell>
          <cell r="C86" t="str">
            <v>TN</v>
          </cell>
        </row>
        <row r="87">
          <cell r="A87">
            <v>86</v>
          </cell>
          <cell r="B87" t="str">
            <v>FLOTADOR MECANICO</v>
          </cell>
          <cell r="C87" t="str">
            <v>UN</v>
          </cell>
        </row>
        <row r="88">
          <cell r="A88">
            <v>87</v>
          </cell>
          <cell r="B88" t="str">
            <v>EXCAVACION MANUA2</v>
          </cell>
          <cell r="C88" t="str">
            <v>M3</v>
          </cell>
        </row>
        <row r="89">
          <cell r="A89">
            <v>88</v>
          </cell>
          <cell r="B89" t="str">
            <v>REPLANTEO CANCHAS</v>
          </cell>
          <cell r="C89" t="str">
            <v>M2</v>
          </cell>
        </row>
        <row r="90">
          <cell r="A90">
            <v>89</v>
          </cell>
          <cell r="B90" t="str">
            <v>BOMBA AGUA 1 1/2 - 3.6 HP</v>
          </cell>
          <cell r="C90" t="str">
            <v>UN</v>
          </cell>
        </row>
        <row r="91">
          <cell r="A91">
            <v>90</v>
          </cell>
          <cell r="B91" t="str">
            <v>MORTERO PARA PEGA 1:3/LT</v>
          </cell>
          <cell r="C91" t="str">
            <v>LT</v>
          </cell>
        </row>
        <row r="92">
          <cell r="A92">
            <v>91</v>
          </cell>
          <cell r="B92" t="str">
            <v>RECUBRIM.SINT.TRUFLEX  42</v>
          </cell>
          <cell r="C92" t="str">
            <v>M2</v>
          </cell>
        </row>
        <row r="93">
          <cell r="A93">
            <v>92</v>
          </cell>
          <cell r="B93" t="str">
            <v>BODEGA SUPERIOR       /ML</v>
          </cell>
          <cell r="C93" t="str">
            <v>ML</v>
          </cell>
        </row>
        <row r="94">
          <cell r="A94">
            <v>93</v>
          </cell>
          <cell r="B94" t="str">
            <v>BODEGA NORMAL         /ML</v>
          </cell>
          <cell r="C94" t="str">
            <v>ML</v>
          </cell>
        </row>
        <row r="95">
          <cell r="A95">
            <v>94</v>
          </cell>
          <cell r="B95" t="str">
            <v>BODEGA MEDIA          /ML</v>
          </cell>
          <cell r="C95" t="str">
            <v>ML</v>
          </cell>
        </row>
        <row r="96">
          <cell r="A96">
            <v>95</v>
          </cell>
          <cell r="B96" t="str">
            <v>BODEGA POPULAR        /ML</v>
          </cell>
          <cell r="C96" t="str">
            <v>ML</v>
          </cell>
        </row>
        <row r="97">
          <cell r="A97">
            <v>96</v>
          </cell>
          <cell r="B97" t="str">
            <v>CUBIERTA BODEGA SUPERIOR</v>
          </cell>
          <cell r="C97" t="str">
            <v>ML</v>
          </cell>
        </row>
        <row r="98">
          <cell r="A98">
            <v>97</v>
          </cell>
          <cell r="B98" t="str">
            <v>CUBIERTA BODEGA NORMAL</v>
          </cell>
          <cell r="C98" t="str">
            <v>ML</v>
          </cell>
        </row>
        <row r="99">
          <cell r="A99">
            <v>98</v>
          </cell>
          <cell r="B99" t="str">
            <v>CUBIERTA BODEGA MEDIA</v>
          </cell>
          <cell r="C99" t="str">
            <v>ML</v>
          </cell>
        </row>
        <row r="100">
          <cell r="A100">
            <v>99</v>
          </cell>
          <cell r="B100" t="str">
            <v>CUBIERTA BODEGA POPULAR</v>
          </cell>
          <cell r="C100" t="str">
            <v>ML</v>
          </cell>
        </row>
        <row r="101">
          <cell r="A101">
            <v>100</v>
          </cell>
          <cell r="B101" t="str">
            <v>BOD.SUPERIOR-ESTR.FACHADA</v>
          </cell>
          <cell r="C101" t="str">
            <v>GL</v>
          </cell>
        </row>
        <row r="102">
          <cell r="A102">
            <v>101</v>
          </cell>
          <cell r="B102" t="str">
            <v>BOD.NORMAL-ESTR. FACHADA</v>
          </cell>
          <cell r="C102" t="str">
            <v>GL</v>
          </cell>
        </row>
        <row r="103">
          <cell r="A103">
            <v>102</v>
          </cell>
          <cell r="B103" t="str">
            <v>BOD. MEDIA-ESTR. FACHADA</v>
          </cell>
          <cell r="C103" t="str">
            <v>GL</v>
          </cell>
        </row>
        <row r="104">
          <cell r="A104">
            <v>103</v>
          </cell>
          <cell r="B104" t="str">
            <v>BOD. POPULAR-ESTR.FACHADA</v>
          </cell>
          <cell r="C104" t="str">
            <v>GL</v>
          </cell>
        </row>
        <row r="105">
          <cell r="A105">
            <v>104</v>
          </cell>
          <cell r="B105" t="str">
            <v>BOD.SUPERIOR ESTRUCT  /ML</v>
          </cell>
          <cell r="C105" t="str">
            <v>ML</v>
          </cell>
        </row>
        <row r="106">
          <cell r="A106">
            <v>105</v>
          </cell>
          <cell r="B106" t="str">
            <v>BOD.NORMAL ESTRUCTURA /ML</v>
          </cell>
          <cell r="C106" t="str">
            <v>ML</v>
          </cell>
        </row>
        <row r="107">
          <cell r="A107">
            <v>106</v>
          </cell>
          <cell r="B107" t="str">
            <v>BOD. MEDIA ESTRUCTURA /ML</v>
          </cell>
          <cell r="C107" t="str">
            <v>ML</v>
          </cell>
        </row>
        <row r="108">
          <cell r="A108">
            <v>107</v>
          </cell>
          <cell r="B108" t="str">
            <v>BOD.POPULAR ESTRUCTURA/ML</v>
          </cell>
          <cell r="C108" t="str">
            <v>ML</v>
          </cell>
        </row>
        <row r="109">
          <cell r="A109">
            <v>108</v>
          </cell>
          <cell r="B109" t="str">
            <v>BOD.SUPERIOR    -FACHADAS</v>
          </cell>
          <cell r="C109" t="str">
            <v>GL</v>
          </cell>
        </row>
        <row r="110">
          <cell r="A110">
            <v>109</v>
          </cell>
          <cell r="B110" t="str">
            <v>BOD.NORMAL      -FACHADAS</v>
          </cell>
          <cell r="C110" t="str">
            <v>GL</v>
          </cell>
        </row>
        <row r="111">
          <cell r="A111">
            <v>110</v>
          </cell>
          <cell r="B111" t="str">
            <v>BOD.MEDIA       -FACHADAS</v>
          </cell>
          <cell r="C111" t="str">
            <v>GL</v>
          </cell>
        </row>
        <row r="112">
          <cell r="A112">
            <v>111</v>
          </cell>
          <cell r="B112" t="str">
            <v>BOD.POPULAR     -FACHADAS</v>
          </cell>
          <cell r="C112" t="str">
            <v>GL</v>
          </cell>
        </row>
        <row r="113">
          <cell r="A113">
            <v>112</v>
          </cell>
          <cell r="B113" t="str">
            <v>RELLENOS TIERRA NEGRA</v>
          </cell>
          <cell r="C113" t="str">
            <v>M3</v>
          </cell>
          <cell r="D113">
            <v>52960.448999999993</v>
          </cell>
        </row>
        <row r="114">
          <cell r="A114">
            <v>113</v>
          </cell>
          <cell r="B114" t="str">
            <v>CAÑUELA CONCRETO  .20x.12</v>
          </cell>
          <cell r="C114" t="str">
            <v>ML</v>
          </cell>
        </row>
        <row r="115">
          <cell r="A115">
            <v>114</v>
          </cell>
          <cell r="B115" t="str">
            <v>RECUBRIM.SINT.TRUFLEX  82</v>
          </cell>
          <cell r="C115" t="str">
            <v>M2</v>
          </cell>
        </row>
        <row r="116">
          <cell r="A116">
            <v>115</v>
          </cell>
          <cell r="B116" t="str">
            <v>ACOMETIDA 3/4" 3 No.10+12</v>
          </cell>
          <cell r="C116" t="str">
            <v>ML</v>
          </cell>
        </row>
        <row r="117">
          <cell r="A117">
            <v>116</v>
          </cell>
          <cell r="B117" t="str">
            <v>ACOMETIDA 11/2"3 No.8+10</v>
          </cell>
          <cell r="C117" t="str">
            <v>ML</v>
          </cell>
        </row>
        <row r="118">
          <cell r="A118">
            <v>117</v>
          </cell>
          <cell r="B118" t="str">
            <v>EXCAVACION MANUA3</v>
          </cell>
          <cell r="C118" t="str">
            <v>M3</v>
          </cell>
        </row>
        <row r="119">
          <cell r="A119">
            <v>118</v>
          </cell>
          <cell r="B119" t="str">
            <v>RELLENOS DE EXCAVACIO1</v>
          </cell>
          <cell r="C119" t="str">
            <v>M3</v>
          </cell>
        </row>
        <row r="120">
          <cell r="A120">
            <v>119</v>
          </cell>
          <cell r="B120" t="str">
            <v>RETIRO SOBRANTES TIERR1</v>
          </cell>
          <cell r="C120" t="str">
            <v>M3</v>
          </cell>
        </row>
        <row r="121">
          <cell r="A121">
            <v>120</v>
          </cell>
          <cell r="B121" t="str">
            <v>EXCAVACION MANUAL</v>
          </cell>
          <cell r="C121" t="str">
            <v>M3</v>
          </cell>
        </row>
        <row r="122">
          <cell r="A122">
            <v>121</v>
          </cell>
          <cell r="B122" t="str">
            <v>TUBERIA  DE  GRES      4"</v>
          </cell>
          <cell r="C122" t="str">
            <v>ML</v>
          </cell>
        </row>
        <row r="123">
          <cell r="A123">
            <v>122</v>
          </cell>
          <cell r="B123" t="str">
            <v>TUBERIA  DE  GRES      6"</v>
          </cell>
          <cell r="C123" t="str">
            <v>ML</v>
          </cell>
        </row>
        <row r="124">
          <cell r="A124">
            <v>123</v>
          </cell>
          <cell r="B124" t="str">
            <v>TUBERIA  DE  GRES      8"</v>
          </cell>
          <cell r="C124" t="str">
            <v>ML</v>
          </cell>
        </row>
        <row r="125">
          <cell r="A125">
            <v>124</v>
          </cell>
          <cell r="B125" t="str">
            <v>TUBERIA  DE  GRES     10"</v>
          </cell>
          <cell r="C125" t="str">
            <v>ML</v>
          </cell>
        </row>
        <row r="126">
          <cell r="A126">
            <v>125</v>
          </cell>
          <cell r="B126" t="str">
            <v>TUBERIA DRENAJE  GRES  4"</v>
          </cell>
          <cell r="C126" t="str">
            <v>ML</v>
          </cell>
        </row>
        <row r="127">
          <cell r="A127">
            <v>126</v>
          </cell>
          <cell r="B127" t="str">
            <v>TUBERIA DRENAJE PVC 100mm</v>
          </cell>
          <cell r="C127" t="str">
            <v>ML</v>
          </cell>
        </row>
        <row r="128">
          <cell r="A128">
            <v>127</v>
          </cell>
          <cell r="B128" t="str">
            <v>TUBERIA  CONCRETO      8"</v>
          </cell>
          <cell r="C128" t="str">
            <v>ML</v>
          </cell>
        </row>
        <row r="129">
          <cell r="A129">
            <v>128</v>
          </cell>
          <cell r="B129" t="str">
            <v>TUBERIA  CONCRETO     10"</v>
          </cell>
          <cell r="C129" t="str">
            <v>ML</v>
          </cell>
        </row>
        <row r="130">
          <cell r="A130">
            <v>129</v>
          </cell>
          <cell r="B130" t="str">
            <v>TUBERIA  CONCRETO     12"</v>
          </cell>
          <cell r="C130" t="str">
            <v>ML</v>
          </cell>
        </row>
        <row r="131">
          <cell r="A131">
            <v>130</v>
          </cell>
          <cell r="B131" t="str">
            <v>ACOMETIDA 2" 3  No. 2+1</v>
          </cell>
          <cell r="C131" t="str">
            <v>ML</v>
          </cell>
        </row>
        <row r="132">
          <cell r="A132">
            <v>131</v>
          </cell>
          <cell r="B132" t="str">
            <v>ACCESORIOS DE GRES     4"</v>
          </cell>
          <cell r="C132" t="str">
            <v>UN</v>
          </cell>
        </row>
        <row r="133">
          <cell r="A133">
            <v>132</v>
          </cell>
          <cell r="B133" t="str">
            <v>ACCESORIOS DE GRES     6"</v>
          </cell>
          <cell r="C133" t="str">
            <v>UN</v>
          </cell>
        </row>
        <row r="134">
          <cell r="A134">
            <v>133</v>
          </cell>
          <cell r="B134" t="str">
            <v>CAJAS INSPECCION  40 x 40</v>
          </cell>
          <cell r="C134" t="str">
            <v>UN</v>
          </cell>
        </row>
        <row r="135">
          <cell r="A135">
            <v>134</v>
          </cell>
          <cell r="B135" t="str">
            <v>CAJAS INSPECCION  50 x 50</v>
          </cell>
          <cell r="C135" t="str">
            <v>UN</v>
          </cell>
        </row>
        <row r="136">
          <cell r="A136">
            <v>135</v>
          </cell>
          <cell r="B136" t="str">
            <v>CAJAS INSPECCION  60 x 60</v>
          </cell>
          <cell r="C136" t="str">
            <v>UN</v>
          </cell>
        </row>
        <row r="137">
          <cell r="A137">
            <v>136</v>
          </cell>
          <cell r="B137" t="str">
            <v>CAJAS INSPECCION  80 x 80</v>
          </cell>
          <cell r="C137" t="str">
            <v>UN</v>
          </cell>
        </row>
        <row r="138">
          <cell r="A138">
            <v>137</v>
          </cell>
          <cell r="B138" t="str">
            <v>CAJAS INSPECCION  100x100</v>
          </cell>
          <cell r="C138" t="str">
            <v>UN</v>
          </cell>
        </row>
        <row r="139">
          <cell r="A139">
            <v>138</v>
          </cell>
          <cell r="B139" t="str">
            <v>CAJA INSP.FIBRIT   TR.LIV</v>
          </cell>
          <cell r="C139" t="str">
            <v>UN</v>
          </cell>
        </row>
        <row r="140">
          <cell r="A140">
            <v>139</v>
          </cell>
          <cell r="B140" t="str">
            <v>CAJA INSP. FIBRIT  TR.PES</v>
          </cell>
          <cell r="C140" t="str">
            <v>UN</v>
          </cell>
        </row>
        <row r="141">
          <cell r="A141">
            <v>140</v>
          </cell>
          <cell r="B141" t="str">
            <v>CAMARAS ELECTRICAS DOBLES</v>
          </cell>
          <cell r="C141" t="str">
            <v>UN</v>
          </cell>
        </row>
        <row r="142">
          <cell r="A142">
            <v>141</v>
          </cell>
          <cell r="B142" t="str">
            <v>DUCTOS ELECTRICOS A.C. 4"</v>
          </cell>
          <cell r="C142" t="str">
            <v>ML</v>
          </cell>
        </row>
        <row r="143">
          <cell r="A143">
            <v>142</v>
          </cell>
          <cell r="B143" t="str">
            <v>DUCTOS ELECTRICOS PVC  4"</v>
          </cell>
          <cell r="C143" t="str">
            <v>ML</v>
          </cell>
        </row>
        <row r="144">
          <cell r="A144">
            <v>143</v>
          </cell>
          <cell r="B144" t="str">
            <v>TAPA SUMIDERO       68x33</v>
          </cell>
          <cell r="C144" t="str">
            <v>UN</v>
          </cell>
        </row>
        <row r="145">
          <cell r="A145">
            <v>144</v>
          </cell>
          <cell r="B145" t="str">
            <v>TAPA SUMIDERO       95x45</v>
          </cell>
          <cell r="C145" t="str">
            <v>UN</v>
          </cell>
        </row>
        <row r="146">
          <cell r="A146">
            <v>145</v>
          </cell>
          <cell r="B146" t="str">
            <v>ACOMETIDA 1" 3 No. 10+12</v>
          </cell>
          <cell r="C146" t="str">
            <v>ML</v>
          </cell>
        </row>
        <row r="147">
          <cell r="A147">
            <v>146</v>
          </cell>
          <cell r="B147" t="str">
            <v>ACOMETIDA 11/2"3 No.12+12</v>
          </cell>
          <cell r="C147" t="str">
            <v>ML</v>
          </cell>
        </row>
        <row r="148">
          <cell r="A148">
            <v>147</v>
          </cell>
          <cell r="B148" t="str">
            <v>TAPA POZO EN VIA</v>
          </cell>
          <cell r="C148" t="str">
            <v>UN</v>
          </cell>
        </row>
        <row r="149">
          <cell r="A149">
            <v>148</v>
          </cell>
          <cell r="B149" t="str">
            <v>CAJA CONTADOR AGUA FIBRIT</v>
          </cell>
          <cell r="C149" t="str">
            <v>UN</v>
          </cell>
        </row>
        <row r="150">
          <cell r="A150">
            <v>149</v>
          </cell>
          <cell r="B150" t="str">
            <v>POZO SEPTICO      ETERNIT</v>
          </cell>
          <cell r="C150" t="str">
            <v>UN</v>
          </cell>
        </row>
        <row r="151">
          <cell r="A151">
            <v>150</v>
          </cell>
          <cell r="B151" t="str">
            <v>TAPA P/CAMARA VEHICULAR</v>
          </cell>
          <cell r="C151" t="str">
            <v>UN</v>
          </cell>
        </row>
        <row r="152">
          <cell r="A152">
            <v>151</v>
          </cell>
          <cell r="B152" t="str">
            <v>TAPA P/CAMARA AP</v>
          </cell>
          <cell r="C152" t="str">
            <v>UN</v>
          </cell>
        </row>
        <row r="153">
          <cell r="A153">
            <v>152</v>
          </cell>
          <cell r="B153" t="str">
            <v>TAPA P/CAMARA AP DOBLE</v>
          </cell>
          <cell r="C153" t="str">
            <v>UN</v>
          </cell>
        </row>
        <row r="154">
          <cell r="A154">
            <v>153</v>
          </cell>
          <cell r="B154" t="str">
            <v>MARCO P/TAPA CAMARA VEHIC</v>
          </cell>
          <cell r="C154" t="str">
            <v>UN</v>
          </cell>
        </row>
        <row r="155">
          <cell r="A155">
            <v>154</v>
          </cell>
          <cell r="B155" t="str">
            <v>MARCO P/TAPA CAMARA AP</v>
          </cell>
          <cell r="C155" t="str">
            <v>UN</v>
          </cell>
        </row>
        <row r="156">
          <cell r="A156">
            <v>155</v>
          </cell>
          <cell r="B156" t="str">
            <v>MARCO P/TAPA CAMARA DOBLE</v>
          </cell>
          <cell r="C156" t="str">
            <v>UN</v>
          </cell>
        </row>
        <row r="157">
          <cell r="A157">
            <v>156</v>
          </cell>
          <cell r="B157" t="str">
            <v>DUCTO ELECTRICO PVC 3"</v>
          </cell>
          <cell r="C157" t="str">
            <v>ML</v>
          </cell>
        </row>
        <row r="158">
          <cell r="A158">
            <v>157</v>
          </cell>
          <cell r="B158" t="str">
            <v>RESERVA 1 1/2"</v>
          </cell>
          <cell r="C158" t="str">
            <v>ML</v>
          </cell>
        </row>
        <row r="159">
          <cell r="A159">
            <v>158</v>
          </cell>
          <cell r="B159" t="str">
            <v>G/ESCOBA PISOPAK     7 cm</v>
          </cell>
          <cell r="C159" t="str">
            <v>ML</v>
          </cell>
        </row>
        <row r="160">
          <cell r="A160">
            <v>159</v>
          </cell>
          <cell r="B160" t="str">
            <v>PISO VINILO PISOPAK 1.6mm</v>
          </cell>
          <cell r="C160" t="str">
            <v>M2</v>
          </cell>
        </row>
        <row r="161">
          <cell r="A161">
            <v>160</v>
          </cell>
          <cell r="B161" t="str">
            <v>PISO VINILO PISOPAK 2 mm</v>
          </cell>
          <cell r="C161" t="str">
            <v>M2</v>
          </cell>
        </row>
        <row r="162">
          <cell r="A162">
            <v>161</v>
          </cell>
          <cell r="B162" t="str">
            <v>PISO VINILO PISOPAK 3 mm</v>
          </cell>
          <cell r="C162" t="str">
            <v>M2</v>
          </cell>
        </row>
        <row r="163">
          <cell r="A163">
            <v>162</v>
          </cell>
          <cell r="B163" t="str">
            <v>INSTALACION PISOPAK 1.6mm</v>
          </cell>
          <cell r="C163" t="str">
            <v>M2</v>
          </cell>
        </row>
        <row r="164">
          <cell r="A164">
            <v>163</v>
          </cell>
          <cell r="B164" t="str">
            <v>INTERCONEXION ENTRE STRIP</v>
          </cell>
          <cell r="C164" t="str">
            <v>ML</v>
          </cell>
        </row>
        <row r="165">
          <cell r="A165">
            <v>164</v>
          </cell>
          <cell r="B165" t="str">
            <v>BARANDA EN MADERA</v>
          </cell>
          <cell r="C165" t="str">
            <v>ML</v>
          </cell>
        </row>
        <row r="166">
          <cell r="A166">
            <v>165</v>
          </cell>
          <cell r="B166" t="str">
            <v>VENTILADOR  100 W</v>
          </cell>
          <cell r="C166" t="str">
            <v>UN</v>
          </cell>
        </row>
        <row r="167">
          <cell r="A167">
            <v>166</v>
          </cell>
          <cell r="B167" t="str">
            <v>VENTILADOR  200 W</v>
          </cell>
          <cell r="C167" t="str">
            <v>UN</v>
          </cell>
        </row>
        <row r="168">
          <cell r="A168">
            <v>167</v>
          </cell>
          <cell r="B168" t="str">
            <v>BALA FLUORESCENTE</v>
          </cell>
          <cell r="C168" t="str">
            <v>UN</v>
          </cell>
        </row>
        <row r="169">
          <cell r="A169">
            <v>168</v>
          </cell>
          <cell r="B169" t="str">
            <v>CHEQUE 1/2"</v>
          </cell>
          <cell r="C169" t="str">
            <v>UN</v>
          </cell>
        </row>
        <row r="170">
          <cell r="A170">
            <v>169</v>
          </cell>
          <cell r="B170" t="str">
            <v>PLACA ALIG. BLOQUE E=0.35</v>
          </cell>
          <cell r="C170" t="str">
            <v>M2</v>
          </cell>
        </row>
        <row r="171">
          <cell r="A171">
            <v>170</v>
          </cell>
          <cell r="B171" t="str">
            <v>PLACA ALIG. BLOQUE E=0.40</v>
          </cell>
          <cell r="C171" t="str">
            <v>M2</v>
          </cell>
        </row>
        <row r="172">
          <cell r="A172">
            <v>171</v>
          </cell>
          <cell r="B172" t="str">
            <v>PLACA ALIG. BLOQUE E=0.45</v>
          </cell>
          <cell r="C172" t="str">
            <v>M2</v>
          </cell>
        </row>
        <row r="173">
          <cell r="A173">
            <v>172</v>
          </cell>
          <cell r="B173" t="str">
            <v>ANCLAJE SALA DE MAQUINAS</v>
          </cell>
          <cell r="C173" t="str">
            <v>UN</v>
          </cell>
        </row>
        <row r="174">
          <cell r="A174">
            <v>173</v>
          </cell>
          <cell r="B174" t="str">
            <v>BOMBA AGUA 2"</v>
          </cell>
          <cell r="C174" t="str">
            <v>UN</v>
          </cell>
        </row>
        <row r="175">
          <cell r="A175">
            <v>174</v>
          </cell>
          <cell r="B175" t="str">
            <v>MURO BLOQUE  No. 5</v>
          </cell>
          <cell r="C175" t="str">
            <v>M2</v>
          </cell>
        </row>
        <row r="176">
          <cell r="A176">
            <v>175</v>
          </cell>
          <cell r="B176" t="str">
            <v>MURO TABIQUE COMUN  0.125</v>
          </cell>
          <cell r="C176" t="str">
            <v>M2</v>
          </cell>
        </row>
        <row r="177">
          <cell r="A177">
            <v>176</v>
          </cell>
          <cell r="B177" t="str">
            <v>MURO TABICON COMUN   0.20</v>
          </cell>
          <cell r="C177" t="str">
            <v>M2</v>
          </cell>
        </row>
        <row r="178">
          <cell r="A178">
            <v>177</v>
          </cell>
          <cell r="B178" t="str">
            <v>MANOMETRO  150 PSI</v>
          </cell>
          <cell r="C178" t="str">
            <v>UN</v>
          </cell>
        </row>
        <row r="179">
          <cell r="A179">
            <v>178</v>
          </cell>
          <cell r="B179" t="str">
            <v>NIPLES PASAMURO 2"</v>
          </cell>
          <cell r="C179" t="str">
            <v>UN</v>
          </cell>
        </row>
        <row r="180">
          <cell r="A180">
            <v>179</v>
          </cell>
          <cell r="B180" t="str">
            <v>NIPLE PASAMURO 4"</v>
          </cell>
          <cell r="C180" t="str">
            <v>UN</v>
          </cell>
        </row>
        <row r="181">
          <cell r="A181">
            <v>180</v>
          </cell>
          <cell r="B181" t="str">
            <v>POCETA</v>
          </cell>
          <cell r="C181" t="str">
            <v>UN</v>
          </cell>
        </row>
        <row r="182">
          <cell r="A182">
            <v>181</v>
          </cell>
          <cell r="B182" t="str">
            <v>CAJA 10 x 10</v>
          </cell>
          <cell r="C182" t="str">
            <v>UN</v>
          </cell>
        </row>
        <row r="183">
          <cell r="A183">
            <v>182</v>
          </cell>
          <cell r="B183" t="str">
            <v>SOBRECIMIENTOS  LADRILLO DOBLE h=0,25 M</v>
          </cell>
          <cell r="C183" t="str">
            <v>ML</v>
          </cell>
          <cell r="D183">
            <v>12536.496360000001</v>
          </cell>
        </row>
        <row r="184">
          <cell r="A184">
            <v>183</v>
          </cell>
          <cell r="B184" t="str">
            <v>SOBRECIMIENTOS       0.15</v>
          </cell>
          <cell r="C184" t="str">
            <v>ML</v>
          </cell>
        </row>
        <row r="185">
          <cell r="A185">
            <v>184</v>
          </cell>
          <cell r="B185" t="str">
            <v>COCINA INT.PARRILLAS 6"</v>
          </cell>
          <cell r="C185" t="str">
            <v>UN</v>
          </cell>
        </row>
        <row r="186">
          <cell r="A186">
            <v>185</v>
          </cell>
          <cell r="B186" t="str">
            <v>SOBRECIMIENTOS       0.20</v>
          </cell>
          <cell r="C186" t="str">
            <v>ML</v>
          </cell>
        </row>
        <row r="187">
          <cell r="A187">
            <v>186</v>
          </cell>
          <cell r="B187" t="str">
            <v>SOBRECIMIENTOS       0.25</v>
          </cell>
          <cell r="C187" t="str">
            <v>ML</v>
          </cell>
        </row>
        <row r="188">
          <cell r="A188">
            <v>187</v>
          </cell>
          <cell r="B188" t="str">
            <v>GROUTING - FLUIDOCONCRETO</v>
          </cell>
          <cell r="C188" t="str">
            <v>M3</v>
          </cell>
        </row>
        <row r="189">
          <cell r="A189">
            <v>188</v>
          </cell>
          <cell r="B189" t="str">
            <v>MURO TOLETE COMUN    0.06</v>
          </cell>
          <cell r="C189" t="str">
            <v>M2</v>
          </cell>
        </row>
        <row r="190">
          <cell r="A190">
            <v>189</v>
          </cell>
          <cell r="B190" t="str">
            <v>MURO TOLETE COMUN    0.12</v>
          </cell>
          <cell r="C190" t="str">
            <v>M2</v>
          </cell>
        </row>
        <row r="191">
          <cell r="A191">
            <v>190</v>
          </cell>
          <cell r="B191" t="str">
            <v>MURO TOLETE COMUN    0.24</v>
          </cell>
          <cell r="C191" t="str">
            <v>M2</v>
          </cell>
        </row>
        <row r="192">
          <cell r="A192">
            <v>191</v>
          </cell>
          <cell r="B192" t="str">
            <v>BLOQUE No.4          0.09</v>
          </cell>
          <cell r="C192" t="str">
            <v>M2</v>
          </cell>
        </row>
        <row r="193">
          <cell r="A193">
            <v>192</v>
          </cell>
          <cell r="B193" t="str">
            <v>BLOQUE No.5         0.125</v>
          </cell>
          <cell r="C193" t="str">
            <v>M2</v>
          </cell>
        </row>
        <row r="194">
          <cell r="A194">
            <v>193</v>
          </cell>
          <cell r="B194" t="str">
            <v>BLOQUE No.5          0.20</v>
          </cell>
          <cell r="C194" t="str">
            <v>M2</v>
          </cell>
        </row>
        <row r="195">
          <cell r="A195">
            <v>194</v>
          </cell>
          <cell r="B195" t="str">
            <v>MURO BOCADILLO       5 cm</v>
          </cell>
          <cell r="C195" t="str">
            <v>M2</v>
          </cell>
        </row>
        <row r="196">
          <cell r="A196">
            <v>195</v>
          </cell>
          <cell r="B196" t="str">
            <v>CAMPAMENTO           9 M1</v>
          </cell>
          <cell r="C196" t="str">
            <v>UN</v>
          </cell>
        </row>
        <row r="197">
          <cell r="A197">
            <v>196</v>
          </cell>
          <cell r="B197" t="str">
            <v>RELLENOS ZAHORRA</v>
          </cell>
          <cell r="C197" t="str">
            <v>M3</v>
          </cell>
        </row>
        <row r="198">
          <cell r="A198">
            <v>197</v>
          </cell>
          <cell r="B198" t="str">
            <v>BLOQUE No.6          0.15</v>
          </cell>
          <cell r="C198" t="str">
            <v>M2</v>
          </cell>
        </row>
        <row r="199">
          <cell r="A199">
            <v>198</v>
          </cell>
          <cell r="B199" t="str">
            <v>BLOQUE No.6          0.20</v>
          </cell>
          <cell r="C199" t="str">
            <v>M2</v>
          </cell>
        </row>
        <row r="200">
          <cell r="A200">
            <v>199</v>
          </cell>
          <cell r="B200" t="str">
            <v>BLOQUE No. 7         0.20</v>
          </cell>
          <cell r="C200" t="str">
            <v>M2</v>
          </cell>
        </row>
        <row r="201">
          <cell r="A201">
            <v>200</v>
          </cell>
          <cell r="B201" t="str">
            <v>MENSULAS EN CONCRETO</v>
          </cell>
          <cell r="C201" t="str">
            <v>UN</v>
          </cell>
        </row>
        <row r="202">
          <cell r="A202">
            <v>201</v>
          </cell>
          <cell r="B202" t="str">
            <v>INSTALACION DE QUICIOS</v>
          </cell>
          <cell r="C202" t="str">
            <v>UN</v>
          </cell>
        </row>
        <row r="203">
          <cell r="A203">
            <v>202</v>
          </cell>
          <cell r="B203" t="str">
            <v>RETIRO DE QUICIOS EXIST.</v>
          </cell>
          <cell r="C203" t="str">
            <v>UN</v>
          </cell>
        </row>
        <row r="204">
          <cell r="A204">
            <v>204</v>
          </cell>
          <cell r="B204" t="str">
            <v>RETIRO DE BOTONERAS</v>
          </cell>
          <cell r="C204" t="str">
            <v>UN</v>
          </cell>
        </row>
        <row r="205">
          <cell r="A205">
            <v>207</v>
          </cell>
          <cell r="B205" t="str">
            <v>BLOQUE CONCRETO      0.10</v>
          </cell>
          <cell r="C205" t="str">
            <v>M2</v>
          </cell>
        </row>
        <row r="206">
          <cell r="A206">
            <v>208</v>
          </cell>
          <cell r="B206" t="str">
            <v>BLOQUE CONCRETO      0.20</v>
          </cell>
          <cell r="C206" t="str">
            <v>M2</v>
          </cell>
        </row>
        <row r="207">
          <cell r="A207">
            <v>209</v>
          </cell>
          <cell r="B207" t="str">
            <v>DINTEL BLOQUE No.5  0.125</v>
          </cell>
          <cell r="C207" t="str">
            <v>ML</v>
          </cell>
        </row>
        <row r="208">
          <cell r="A208">
            <v>210</v>
          </cell>
          <cell r="B208" t="str">
            <v>DINTELES EN BLOQUE   0.15</v>
          </cell>
          <cell r="C208" t="str">
            <v>ML</v>
          </cell>
        </row>
        <row r="209">
          <cell r="A209">
            <v>211</v>
          </cell>
          <cell r="B209" t="str">
            <v>DINTELES EN VARILLA</v>
          </cell>
          <cell r="C209" t="str">
            <v>ML</v>
          </cell>
        </row>
        <row r="210">
          <cell r="A210">
            <v>212</v>
          </cell>
          <cell r="B210" t="str">
            <v>DINTELES CONCRETO   15x20</v>
          </cell>
          <cell r="C210" t="str">
            <v>ML</v>
          </cell>
        </row>
        <row r="211">
          <cell r="A211">
            <v>213</v>
          </cell>
          <cell r="B211" t="str">
            <v>ALFAJIA LADR.TOLETE   .12</v>
          </cell>
          <cell r="C211" t="str">
            <v>ML</v>
          </cell>
        </row>
        <row r="212">
          <cell r="A212">
            <v>216</v>
          </cell>
          <cell r="B212" t="str">
            <v>REMATES LADR.    TOLETE</v>
          </cell>
          <cell r="C212" t="str">
            <v>ML</v>
          </cell>
        </row>
        <row r="213">
          <cell r="A213">
            <v>217</v>
          </cell>
          <cell r="B213" t="str">
            <v>ARCOS 0.25 LADR. PRENSADO</v>
          </cell>
          <cell r="C213" t="str">
            <v>ML</v>
          </cell>
        </row>
        <row r="214">
          <cell r="A214">
            <v>218</v>
          </cell>
          <cell r="B214" t="str">
            <v>BOVEDAS LADR.    PRENSADO</v>
          </cell>
          <cell r="C214" t="str">
            <v>M2</v>
          </cell>
        </row>
        <row r="215">
          <cell r="A215">
            <v>219</v>
          </cell>
          <cell r="B215" t="str">
            <v>ENCHAPES FACHADA  TABLETA</v>
          </cell>
          <cell r="C215" t="str">
            <v>M2</v>
          </cell>
        </row>
        <row r="216">
          <cell r="A216">
            <v>222</v>
          </cell>
          <cell r="B216" t="str">
            <v>ALFAJIAS EN LADR. TOLETE</v>
          </cell>
          <cell r="C216" t="str">
            <v>ML</v>
          </cell>
        </row>
        <row r="217">
          <cell r="A217">
            <v>223</v>
          </cell>
          <cell r="B217" t="str">
            <v>ALFAJIAS CONCRETO     .15</v>
          </cell>
          <cell r="C217" t="str">
            <v>ML</v>
          </cell>
        </row>
        <row r="218">
          <cell r="A218">
            <v>224</v>
          </cell>
          <cell r="B218" t="str">
            <v>ALFAJIAS CONCRETO     .25</v>
          </cell>
          <cell r="C218" t="str">
            <v>ML</v>
          </cell>
        </row>
        <row r="219">
          <cell r="A219">
            <v>226</v>
          </cell>
          <cell r="B219" t="str">
            <v>ENCHAPES LADR.   PRENSADO</v>
          </cell>
          <cell r="C219" t="str">
            <v>M2</v>
          </cell>
        </row>
        <row r="220">
          <cell r="A220">
            <v>227</v>
          </cell>
          <cell r="B220" t="str">
            <v>INSTALACION  SHUT BASURAS</v>
          </cell>
          <cell r="C220" t="str">
            <v>PS</v>
          </cell>
        </row>
        <row r="221">
          <cell r="A221">
            <v>228</v>
          </cell>
          <cell r="B221" t="str">
            <v>INSTALACION CARP.METALICA</v>
          </cell>
          <cell r="C221" t="str">
            <v>M2</v>
          </cell>
        </row>
        <row r="222">
          <cell r="A222">
            <v>229</v>
          </cell>
          <cell r="B222" t="str">
            <v>CHAZOS    P/CARP.  MADERA</v>
          </cell>
          <cell r="C222" t="str">
            <v>UN</v>
          </cell>
        </row>
        <row r="223">
          <cell r="A223">
            <v>230</v>
          </cell>
          <cell r="B223" t="str">
            <v>MESONES EN CONCRETO</v>
          </cell>
          <cell r="C223" t="str">
            <v>M2</v>
          </cell>
        </row>
        <row r="224">
          <cell r="A224">
            <v>231</v>
          </cell>
          <cell r="B224" t="str">
            <v>SALIDA TOMA SNC. P.T  C.N</v>
          </cell>
          <cell r="C224" t="str">
            <v>UN</v>
          </cell>
        </row>
        <row r="225">
          <cell r="A225">
            <v>233</v>
          </cell>
          <cell r="B225" t="str">
            <v>SALIDA VENTILADOR    CN</v>
          </cell>
          <cell r="C225" t="str">
            <v>UN</v>
          </cell>
        </row>
        <row r="226">
          <cell r="A226">
            <v>234</v>
          </cell>
          <cell r="B226" t="str">
            <v>SALIDA PUNTO ALARMA  CN</v>
          </cell>
          <cell r="C226" t="str">
            <v>UN</v>
          </cell>
        </row>
        <row r="227">
          <cell r="A227">
            <v>235</v>
          </cell>
          <cell r="B227" t="str">
            <v>EXCAVACION MECANIC1</v>
          </cell>
          <cell r="C227" t="str">
            <v>M3</v>
          </cell>
        </row>
        <row r="228">
          <cell r="A228">
            <v>236</v>
          </cell>
          <cell r="B228" t="str">
            <v>BASE B-200</v>
          </cell>
          <cell r="C228" t="str">
            <v>M3</v>
          </cell>
        </row>
        <row r="229">
          <cell r="A229">
            <v>237</v>
          </cell>
          <cell r="B229" t="str">
            <v>BASE B-600</v>
          </cell>
          <cell r="C229" t="str">
            <v>M3</v>
          </cell>
        </row>
        <row r="230">
          <cell r="A230">
            <v>238</v>
          </cell>
          <cell r="B230" t="str">
            <v>ACERO TRANSFERENCIA</v>
          </cell>
          <cell r="C230" t="str">
            <v>KG</v>
          </cell>
        </row>
        <row r="231">
          <cell r="A231">
            <v>239</v>
          </cell>
          <cell r="B231" t="str">
            <v>JUNTAS EXTERIORES 1: 4 0,0003 m3/ml</v>
          </cell>
          <cell r="C231" t="str">
            <v>ML</v>
          </cell>
          <cell r="D231">
            <v>1233.7691000000002</v>
          </cell>
        </row>
        <row r="232">
          <cell r="A232">
            <v>240</v>
          </cell>
          <cell r="B232" t="str">
            <v>ZONA VERDE</v>
          </cell>
          <cell r="C232" t="str">
            <v>M2</v>
          </cell>
        </row>
        <row r="233">
          <cell r="A233">
            <v>241</v>
          </cell>
          <cell r="B233" t="str">
            <v>ANDEN EN CONCRETO(h=0.10)</v>
          </cell>
          <cell r="C233" t="str">
            <v>M2</v>
          </cell>
        </row>
        <row r="234">
          <cell r="A234">
            <v>242</v>
          </cell>
          <cell r="B234" t="str">
            <v>SARDINEL EN CONCRETO</v>
          </cell>
          <cell r="C234" t="str">
            <v>ML</v>
          </cell>
        </row>
        <row r="235">
          <cell r="A235">
            <v>243</v>
          </cell>
          <cell r="B235" t="str">
            <v>CALZADA V0 A V2-CONCRETO</v>
          </cell>
          <cell r="C235" t="str">
            <v>M2</v>
          </cell>
        </row>
        <row r="236">
          <cell r="A236">
            <v>244</v>
          </cell>
          <cell r="B236" t="str">
            <v>CALZADA V3 A V8-CONCRETO</v>
          </cell>
          <cell r="C236" t="str">
            <v>M2</v>
          </cell>
        </row>
        <row r="237">
          <cell r="A237">
            <v>245</v>
          </cell>
          <cell r="B237" t="str">
            <v>CALZADA V0 A V2-ASFALTO</v>
          </cell>
          <cell r="C237" t="str">
            <v>M2</v>
          </cell>
        </row>
        <row r="238">
          <cell r="A238">
            <v>246</v>
          </cell>
          <cell r="B238" t="str">
            <v>CALZADA V3 A V4 ASFALTO</v>
          </cell>
          <cell r="C238" t="str">
            <v>M2</v>
          </cell>
        </row>
        <row r="239">
          <cell r="A239">
            <v>247</v>
          </cell>
          <cell r="B239" t="str">
            <v>CALZADA V5 A V8-ASFALTO</v>
          </cell>
          <cell r="C239" t="str">
            <v>M2</v>
          </cell>
        </row>
        <row r="240">
          <cell r="A240">
            <v>248</v>
          </cell>
          <cell r="B240" t="str">
            <v>PAVIMENTO EN CONC. e=.017</v>
          </cell>
          <cell r="C240" t="str">
            <v>M2</v>
          </cell>
        </row>
        <row r="241">
          <cell r="A241">
            <v>249</v>
          </cell>
          <cell r="B241" t="str">
            <v>PAVIMENTO EN CONCR.e=.018</v>
          </cell>
          <cell r="C241" t="str">
            <v>M2</v>
          </cell>
        </row>
        <row r="242">
          <cell r="A242">
            <v>250</v>
          </cell>
          <cell r="B242" t="str">
            <v>SEPARADOR</v>
          </cell>
          <cell r="C242" t="str">
            <v>M2</v>
          </cell>
        </row>
        <row r="243">
          <cell r="A243">
            <v>251</v>
          </cell>
          <cell r="B243" t="str">
            <v>SALIDA SONIDO         C.N</v>
          </cell>
          <cell r="C243" t="str">
            <v>UN</v>
          </cell>
        </row>
        <row r="244">
          <cell r="A244">
            <v>252</v>
          </cell>
          <cell r="B244" t="str">
            <v>INT.AUT.ENCH. 1 x 30 A</v>
          </cell>
          <cell r="C244" t="str">
            <v>UN</v>
          </cell>
        </row>
        <row r="245">
          <cell r="A245">
            <v>253</v>
          </cell>
          <cell r="B245" t="str">
            <v>INT.AUT.ENC. 3 x 30  A</v>
          </cell>
          <cell r="C245" t="str">
            <v>UN</v>
          </cell>
        </row>
        <row r="246">
          <cell r="A246">
            <v>254</v>
          </cell>
          <cell r="B246" t="str">
            <v>TIERRA TABLERO GRAL.DIST.</v>
          </cell>
          <cell r="C246" t="str">
            <v>UN</v>
          </cell>
        </row>
        <row r="247">
          <cell r="A247">
            <v>255</v>
          </cell>
          <cell r="B247" t="str">
            <v>CAJA DE PASO 10x10 TV</v>
          </cell>
          <cell r="C247" t="str">
            <v>UN</v>
          </cell>
        </row>
        <row r="248">
          <cell r="A248">
            <v>256</v>
          </cell>
          <cell r="B248" t="str">
            <v>SALIDA CN 1/2" ANTENA TV</v>
          </cell>
          <cell r="C248" t="str">
            <v>UN</v>
          </cell>
        </row>
        <row r="249">
          <cell r="A249">
            <v>257</v>
          </cell>
          <cell r="B249" t="str">
            <v>STRIP TELEFONOS 20 PARES</v>
          </cell>
          <cell r="C249" t="str">
            <v>UN</v>
          </cell>
        </row>
        <row r="250">
          <cell r="A250">
            <v>258</v>
          </cell>
          <cell r="B250" t="str">
            <v>BALA INCANDESCENTE 100 W</v>
          </cell>
          <cell r="C250" t="str">
            <v>UN</v>
          </cell>
        </row>
        <row r="251">
          <cell r="A251">
            <v>259</v>
          </cell>
          <cell r="B251" t="str">
            <v>PRADIZACION</v>
          </cell>
          <cell r="C251" t="str">
            <v>M2</v>
          </cell>
        </row>
        <row r="252">
          <cell r="A252">
            <v>260</v>
          </cell>
          <cell r="B252" t="str">
            <v>ASEO GENERAL</v>
          </cell>
          <cell r="C252" t="str">
            <v>M2</v>
          </cell>
        </row>
        <row r="253">
          <cell r="A253">
            <v>261</v>
          </cell>
          <cell r="B253" t="str">
            <v>SANITARIO FLUXOMETRO</v>
          </cell>
          <cell r="C253" t="str">
            <v>UN</v>
          </cell>
        </row>
        <row r="254">
          <cell r="A254">
            <v>262</v>
          </cell>
          <cell r="B254" t="str">
            <v>BALA FLUORESCENT1</v>
          </cell>
          <cell r="C254" t="str">
            <v>UN</v>
          </cell>
        </row>
        <row r="255">
          <cell r="A255">
            <v>263</v>
          </cell>
          <cell r="B255" t="str">
            <v>FILOS YJUNTAS EN MORTERO 1,6 0,0003 m3/ml</v>
          </cell>
          <cell r="C255" t="str">
            <v>ML</v>
          </cell>
          <cell r="D255">
            <v>1059.5240000000001</v>
          </cell>
        </row>
        <row r="256">
          <cell r="A256">
            <v>264</v>
          </cell>
          <cell r="B256" t="str">
            <v>GOTEROS EN MORTERO 1:4</v>
          </cell>
          <cell r="C256" t="str">
            <v>ML</v>
          </cell>
          <cell r="D256">
            <v>3902.3723</v>
          </cell>
        </row>
        <row r="257">
          <cell r="A257">
            <v>265</v>
          </cell>
          <cell r="B257" t="str">
            <v>PAÑETE LISO MUROS     1:4</v>
          </cell>
          <cell r="C257" t="str">
            <v>M2</v>
          </cell>
        </row>
        <row r="258">
          <cell r="A258">
            <v>266</v>
          </cell>
          <cell r="B258" t="str">
            <v>PAÑETE LISO MUROS     1:5</v>
          </cell>
          <cell r="C258" t="str">
            <v>M2</v>
          </cell>
        </row>
        <row r="259">
          <cell r="A259">
            <v>267</v>
          </cell>
          <cell r="B259" t="str">
            <v>PAÑETE LISO 1:6  e= 0,015 M MUROS INTERIORES</v>
          </cell>
          <cell r="C259" t="str">
            <v>M2</v>
          </cell>
          <cell r="D259">
            <v>6019.85149</v>
          </cell>
        </row>
        <row r="260">
          <cell r="A260">
            <v>268</v>
          </cell>
          <cell r="B260" t="str">
            <v>PAÑETE LISO MUROS     1:7</v>
          </cell>
          <cell r="C260" t="str">
            <v>M2</v>
          </cell>
        </row>
        <row r="261">
          <cell r="A261">
            <v>269</v>
          </cell>
          <cell r="B261" t="str">
            <v>PAÑETE IMP. MUROS     1:3</v>
          </cell>
          <cell r="C261" t="str">
            <v>M2</v>
          </cell>
        </row>
        <row r="262">
          <cell r="A262">
            <v>270</v>
          </cell>
          <cell r="B262" t="str">
            <v>PAÑETE IMP. MUROS     1:1</v>
          </cell>
          <cell r="C262" t="str">
            <v>M2</v>
          </cell>
        </row>
        <row r="263">
          <cell r="A263">
            <v>271</v>
          </cell>
          <cell r="B263" t="str">
            <v>PAÑETE IMP. MUROS     1:2</v>
          </cell>
          <cell r="C263" t="str">
            <v>M2</v>
          </cell>
        </row>
        <row r="264">
          <cell r="A264">
            <v>272</v>
          </cell>
          <cell r="B264" t="str">
            <v>PAÑETE RUSTICO MUROS  1:5</v>
          </cell>
          <cell r="C264" t="str">
            <v>M2</v>
          </cell>
        </row>
        <row r="265">
          <cell r="A265">
            <v>273</v>
          </cell>
          <cell r="B265" t="str">
            <v>PAÑETE LISO PLACAS    1:4</v>
          </cell>
          <cell r="C265" t="str">
            <v>M2</v>
          </cell>
        </row>
        <row r="266">
          <cell r="A266">
            <v>274</v>
          </cell>
          <cell r="B266" t="str">
            <v>PAÑETE LISO PLACAS    1:5</v>
          </cell>
          <cell r="C266" t="str">
            <v>M2</v>
          </cell>
        </row>
        <row r="267">
          <cell r="A267">
            <v>275</v>
          </cell>
          <cell r="B267" t="str">
            <v>PAÑETE LINEAL LISO PLACAS MORTERO  1:6 e=0,015 M</v>
          </cell>
          <cell r="C267" t="str">
            <v>M2</v>
          </cell>
          <cell r="D267">
            <v>4398.1346000000003</v>
          </cell>
        </row>
        <row r="268">
          <cell r="A268">
            <v>276</v>
          </cell>
          <cell r="B268" t="str">
            <v>PAÑETE LISO PLACAS    1:7</v>
          </cell>
          <cell r="C268" t="str">
            <v>M2</v>
          </cell>
        </row>
        <row r="269">
          <cell r="A269">
            <v>277</v>
          </cell>
          <cell r="B269" t="str">
            <v>PAÑETE RUSTICO PLACAS 1:5</v>
          </cell>
          <cell r="C269" t="str">
            <v>M2</v>
          </cell>
        </row>
        <row r="270">
          <cell r="A270">
            <v>278</v>
          </cell>
          <cell r="B270" t="str">
            <v xml:space="preserve">PAÑETE CON MALLA - VENA   </v>
          </cell>
          <cell r="C270" t="str">
            <v>M2</v>
          </cell>
          <cell r="D270">
            <v>11389.625679999999</v>
          </cell>
        </row>
        <row r="271">
          <cell r="A271">
            <v>279</v>
          </cell>
          <cell r="B271" t="str">
            <v>PAÑETE BAJO MALLA     1:5</v>
          </cell>
          <cell r="C271" t="str">
            <v>M2</v>
          </cell>
        </row>
        <row r="272">
          <cell r="A272">
            <v>280</v>
          </cell>
          <cell r="B272" t="str">
            <v>PAÑETE BAJO MALLA     1:6</v>
          </cell>
          <cell r="C272" t="str">
            <v>M2</v>
          </cell>
        </row>
        <row r="273">
          <cell r="A273">
            <v>281</v>
          </cell>
          <cell r="B273" t="str">
            <v>PAÑETE BAJO GUADUA    1:5</v>
          </cell>
          <cell r="C273" t="str">
            <v>M2</v>
          </cell>
        </row>
        <row r="274">
          <cell r="A274">
            <v>282</v>
          </cell>
          <cell r="B274" t="str">
            <v>PAÑETE CULATAS        1:4 e=0,015 M</v>
          </cell>
          <cell r="C274" t="str">
            <v>M2</v>
          </cell>
          <cell r="D274">
            <v>7747.3721999999989</v>
          </cell>
        </row>
        <row r="275">
          <cell r="A275">
            <v>283</v>
          </cell>
          <cell r="B275" t="str">
            <v>PAÑETE CULATAS        1:5</v>
          </cell>
          <cell r="C275" t="str">
            <v>M2</v>
          </cell>
        </row>
        <row r="276">
          <cell r="A276">
            <v>284</v>
          </cell>
          <cell r="B276" t="str">
            <v>PAÑETE LINEAL CULATAS MORTERO 1:4 e=0,015 M HASTA 0,60 M</v>
          </cell>
          <cell r="C276" t="str">
            <v>ML</v>
          </cell>
          <cell r="D276">
            <v>4765.2179999999998</v>
          </cell>
        </row>
        <row r="277">
          <cell r="A277">
            <v>285</v>
          </cell>
          <cell r="B277" t="str">
            <v>IMPERM.INTEG MORT  TOXEM.</v>
          </cell>
          <cell r="C277" t="str">
            <v>M2</v>
          </cell>
        </row>
        <row r="278">
          <cell r="A278">
            <v>286</v>
          </cell>
          <cell r="B278" t="str">
            <v>IMPERM.INTEG MORT     TEC</v>
          </cell>
          <cell r="C278" t="str">
            <v>M2</v>
          </cell>
        </row>
        <row r="279">
          <cell r="A279">
            <v>287</v>
          </cell>
          <cell r="B279" t="str">
            <v>IMPERM.INTEG MORT    SIKA</v>
          </cell>
          <cell r="C279" t="str">
            <v>M2</v>
          </cell>
        </row>
        <row r="280">
          <cell r="A280">
            <v>288</v>
          </cell>
          <cell r="B280" t="str">
            <v>ENTRAMADO MADERA  C. RASO</v>
          </cell>
          <cell r="C280" t="str">
            <v>M2</v>
          </cell>
        </row>
        <row r="281">
          <cell r="A281">
            <v>289</v>
          </cell>
          <cell r="B281" t="str">
            <v>MALLA BAJO ENTRAMADO</v>
          </cell>
          <cell r="C281" t="str">
            <v>M2</v>
          </cell>
        </row>
        <row r="282">
          <cell r="A282">
            <v>291</v>
          </cell>
          <cell r="B282" t="str">
            <v>BALA INCANDESCENTE 150 W</v>
          </cell>
          <cell r="C282" t="str">
            <v>UN</v>
          </cell>
        </row>
        <row r="283">
          <cell r="A283">
            <v>292</v>
          </cell>
          <cell r="B283" t="str">
            <v>INTERRUPTOR TRIPOLAR</v>
          </cell>
          <cell r="C283" t="str">
            <v>UN</v>
          </cell>
        </row>
        <row r="284">
          <cell r="A284">
            <v>293</v>
          </cell>
          <cell r="B284" t="str">
            <v>CONEXION A TIERRA</v>
          </cell>
          <cell r="C284" t="str">
            <v>UN</v>
          </cell>
        </row>
        <row r="285">
          <cell r="A285">
            <v>294</v>
          </cell>
          <cell r="B285" t="str">
            <v>ACOMETIDA MONOFASICA</v>
          </cell>
          <cell r="C285" t="str">
            <v>UN</v>
          </cell>
        </row>
        <row r="286">
          <cell r="A286">
            <v>295</v>
          </cell>
          <cell r="B286" t="str">
            <v>EQUIPOS</v>
          </cell>
          <cell r="C286" t="str">
            <v>DD</v>
          </cell>
        </row>
        <row r="287">
          <cell r="A287">
            <v>300</v>
          </cell>
          <cell r="B287" t="str">
            <v>CONCRETO CICLOPE1</v>
          </cell>
          <cell r="C287" t="str">
            <v>M3</v>
          </cell>
        </row>
        <row r="288">
          <cell r="A288">
            <v>301</v>
          </cell>
          <cell r="B288" t="str">
            <v>ZAPATA1</v>
          </cell>
          <cell r="C288" t="str">
            <v>M3</v>
          </cell>
        </row>
        <row r="289">
          <cell r="A289">
            <v>302</v>
          </cell>
          <cell r="B289" t="str">
            <v>VIGA AMARRE  EN  CONCRET1</v>
          </cell>
          <cell r="C289" t="str">
            <v>M3</v>
          </cell>
        </row>
        <row r="290">
          <cell r="A290">
            <v>303</v>
          </cell>
          <cell r="B290" t="str">
            <v>VIGA TEE      25x25x20x51</v>
          </cell>
          <cell r="C290" t="str">
            <v>M3</v>
          </cell>
        </row>
        <row r="291">
          <cell r="A291">
            <v>304</v>
          </cell>
          <cell r="B291" t="str">
            <v>VIGA TEE      25x25x20x41</v>
          </cell>
          <cell r="C291" t="str">
            <v>M3</v>
          </cell>
        </row>
        <row r="292">
          <cell r="A292">
            <v>305</v>
          </cell>
          <cell r="B292" t="str">
            <v>S/CIMIENTO CONCRETO 25x21</v>
          </cell>
          <cell r="C292" t="str">
            <v>M3</v>
          </cell>
        </row>
        <row r="293">
          <cell r="A293">
            <v>306</v>
          </cell>
          <cell r="B293" t="str">
            <v>S/CIMIENTO CONCRETO 15x21</v>
          </cell>
          <cell r="C293" t="str">
            <v>M3</v>
          </cell>
        </row>
        <row r="294">
          <cell r="A294">
            <v>307</v>
          </cell>
          <cell r="B294" t="str">
            <v>PILOTES HINCADOS    25x21</v>
          </cell>
          <cell r="C294" t="str">
            <v>ML</v>
          </cell>
        </row>
        <row r="295">
          <cell r="A295">
            <v>308</v>
          </cell>
          <cell r="B295" t="str">
            <v>PLACA CIMENTACION    0.90</v>
          </cell>
          <cell r="C295" t="str">
            <v>M2</v>
          </cell>
        </row>
        <row r="296">
          <cell r="A296">
            <v>320</v>
          </cell>
          <cell r="B296" t="str">
            <v>CASETON DE LONA .80 X .35</v>
          </cell>
          <cell r="C296" t="str">
            <v>ML</v>
          </cell>
        </row>
        <row r="297">
          <cell r="A297">
            <v>321</v>
          </cell>
          <cell r="B297" t="str">
            <v>FORMALETA P/COLUMNA .30m</v>
          </cell>
          <cell r="C297" t="str">
            <v>ML</v>
          </cell>
        </row>
        <row r="298">
          <cell r="A298">
            <v>322</v>
          </cell>
          <cell r="B298" t="str">
            <v>COLUMNA CIRCULAR 0.30 M</v>
          </cell>
          <cell r="C298" t="str">
            <v>ML</v>
          </cell>
        </row>
        <row r="299">
          <cell r="A299">
            <v>323</v>
          </cell>
          <cell r="B299" t="str">
            <v>LADRILLO ESTRUCT.  STA.FE</v>
          </cell>
          <cell r="C299" t="str">
            <v>M2</v>
          </cell>
        </row>
        <row r="300">
          <cell r="A300">
            <v>324</v>
          </cell>
          <cell r="B300" t="str">
            <v>EXCAVACION A MANO</v>
          </cell>
          <cell r="C300" t="str">
            <v>M3</v>
          </cell>
        </row>
        <row r="301">
          <cell r="A301">
            <v>325</v>
          </cell>
          <cell r="B301" t="str">
            <v>RELLENOS  DE   EXCAVACION</v>
          </cell>
          <cell r="C301" t="str">
            <v>M3</v>
          </cell>
        </row>
        <row r="302">
          <cell r="A302">
            <v>326</v>
          </cell>
          <cell r="B302" t="str">
            <v>RETIRO  SOBRANTES  TIERRA</v>
          </cell>
          <cell r="C302" t="str">
            <v>M3</v>
          </cell>
        </row>
        <row r="303">
          <cell r="A303">
            <v>327</v>
          </cell>
          <cell r="B303" t="str">
            <v>DEMOL.CIMIENTO  ENTERRADO</v>
          </cell>
          <cell r="C303" t="str">
            <v>M3</v>
          </cell>
        </row>
        <row r="304">
          <cell r="A304">
            <v>328</v>
          </cell>
          <cell r="B304" t="str">
            <v>DEMOL.CABEZAS     PILOTE1</v>
          </cell>
          <cell r="C304" t="str">
            <v>M3</v>
          </cell>
        </row>
        <row r="305">
          <cell r="A305">
            <v>329</v>
          </cell>
          <cell r="B305" t="str">
            <v>BASE CONCRETO POBRE e=.01</v>
          </cell>
          <cell r="C305" t="str">
            <v>M2</v>
          </cell>
        </row>
        <row r="306">
          <cell r="A306">
            <v>330</v>
          </cell>
          <cell r="B306" t="str">
            <v>PILOTES HINCADOS    25x22</v>
          </cell>
          <cell r="C306" t="str">
            <v>ML</v>
          </cell>
        </row>
        <row r="307">
          <cell r="A307">
            <v>332</v>
          </cell>
          <cell r="B307" t="str">
            <v>CONCRETO VIGAS CIMENTACION</v>
          </cell>
          <cell r="C307" t="str">
            <v>M3</v>
          </cell>
        </row>
        <row r="308">
          <cell r="A308">
            <v>333</v>
          </cell>
          <cell r="B308" t="str">
            <v>COLUMNAS EN CONCRETO</v>
          </cell>
          <cell r="C308" t="str">
            <v>M3</v>
          </cell>
        </row>
        <row r="309">
          <cell r="A309">
            <v>334</v>
          </cell>
          <cell r="B309" t="str">
            <v>ESCALERA</v>
          </cell>
          <cell r="C309" t="str">
            <v>M3</v>
          </cell>
        </row>
        <row r="310">
          <cell r="A310">
            <v>335</v>
          </cell>
          <cell r="B310" t="str">
            <v>PASOS PREF.ESCALERAS  L=1</v>
          </cell>
          <cell r="C310" t="str">
            <v>UN</v>
          </cell>
        </row>
        <row r="311">
          <cell r="A311">
            <v>336</v>
          </cell>
          <cell r="B311" t="str">
            <v>MUROS CONTENCION   h=2.00</v>
          </cell>
          <cell r="C311" t="str">
            <v>M3</v>
          </cell>
        </row>
        <row r="312">
          <cell r="A312">
            <v>337</v>
          </cell>
          <cell r="B312" t="str">
            <v>TANQUE SUBTERRANEO</v>
          </cell>
          <cell r="C312" t="str">
            <v>M3</v>
          </cell>
        </row>
        <row r="313">
          <cell r="A313">
            <v>338</v>
          </cell>
          <cell r="B313" t="str">
            <v>TANQUE ELEVADO</v>
          </cell>
          <cell r="C313" t="str">
            <v>M3</v>
          </cell>
        </row>
        <row r="314">
          <cell r="A314">
            <v>339</v>
          </cell>
          <cell r="B314" t="str">
            <v>CONCRETO VIGAS AEREAS</v>
          </cell>
          <cell r="C314" t="str">
            <v>M3</v>
          </cell>
        </row>
        <row r="315">
          <cell r="A315">
            <v>340</v>
          </cell>
          <cell r="B315" t="str">
            <v>LOSA MACIZA         h=.10</v>
          </cell>
          <cell r="C315" t="str">
            <v>M2</v>
          </cell>
        </row>
        <row r="316">
          <cell r="A316">
            <v>341</v>
          </cell>
          <cell r="B316" t="str">
            <v>LOSA MACIZA         h=.12</v>
          </cell>
          <cell r="C316" t="str">
            <v>M2</v>
          </cell>
        </row>
        <row r="317">
          <cell r="A317">
            <v>342</v>
          </cell>
          <cell r="B317" t="str">
            <v>LOSA MACIZA         h=.15</v>
          </cell>
          <cell r="C317" t="str">
            <v>M2</v>
          </cell>
        </row>
        <row r="318">
          <cell r="A318">
            <v>347</v>
          </cell>
          <cell r="B318" t="str">
            <v>ENTREP.CASETON  SIN VIGAS</v>
          </cell>
          <cell r="C318" t="str">
            <v>M2</v>
          </cell>
        </row>
        <row r="319">
          <cell r="A319">
            <v>348</v>
          </cell>
          <cell r="B319" t="str">
            <v>ENTREP.CASETON  CON VIGAS</v>
          </cell>
          <cell r="C319" t="str">
            <v>M2</v>
          </cell>
        </row>
        <row r="320">
          <cell r="A320">
            <v>349</v>
          </cell>
          <cell r="B320" t="str">
            <v>ENTREPISOS UU  SIN C.RASO</v>
          </cell>
          <cell r="C320" t="str">
            <v>M2</v>
          </cell>
        </row>
        <row r="321">
          <cell r="A321">
            <v>350</v>
          </cell>
          <cell r="B321" t="str">
            <v>ENTREPISOS UU  CON C.RASO</v>
          </cell>
          <cell r="C321" t="str">
            <v>M2</v>
          </cell>
        </row>
        <row r="322">
          <cell r="A322">
            <v>351</v>
          </cell>
          <cell r="B322" t="str">
            <v>ENTREPISOS VIGUETA BLOQUE</v>
          </cell>
          <cell r="C322" t="str">
            <v>M2</v>
          </cell>
        </row>
        <row r="323">
          <cell r="A323">
            <v>355</v>
          </cell>
          <cell r="B323" t="str">
            <v>ENTREPISOS         FIBRIT</v>
          </cell>
          <cell r="C323" t="str">
            <v>M2</v>
          </cell>
        </row>
        <row r="324">
          <cell r="A324">
            <v>356</v>
          </cell>
          <cell r="B324" t="str">
            <v>IMPERM.INTEG CONC  TOXEM.</v>
          </cell>
          <cell r="C324" t="str">
            <v>M3</v>
          </cell>
        </row>
        <row r="325">
          <cell r="A325">
            <v>357</v>
          </cell>
          <cell r="B325" t="str">
            <v>REFUERZOS MALLA</v>
          </cell>
          <cell r="C325" t="str">
            <v>KG</v>
          </cell>
        </row>
        <row r="326">
          <cell r="A326">
            <v>358</v>
          </cell>
          <cell r="B326" t="str">
            <v>REFUERZOS HIERRO 37000 F1</v>
          </cell>
          <cell r="C326" t="str">
            <v>TN</v>
          </cell>
        </row>
        <row r="327">
          <cell r="A327">
            <v>359</v>
          </cell>
          <cell r="B327" t="str">
            <v>REFUERZOS HIERRO 60000 F1</v>
          </cell>
          <cell r="C327" t="str">
            <v>TN</v>
          </cell>
        </row>
        <row r="328">
          <cell r="A328">
            <v>385</v>
          </cell>
          <cell r="B328" t="str">
            <v>PISO SINTETICO TENISSINCO</v>
          </cell>
          <cell r="C328" t="str">
            <v>M2</v>
          </cell>
        </row>
        <row r="329">
          <cell r="A329">
            <v>386</v>
          </cell>
          <cell r="B329" t="str">
            <v>PISO SINTETICO TENISLEIBO</v>
          </cell>
          <cell r="C329" t="str">
            <v>M2</v>
          </cell>
        </row>
        <row r="330">
          <cell r="A330">
            <v>387</v>
          </cell>
          <cell r="B330" t="str">
            <v>EQUIPO1</v>
          </cell>
          <cell r="C330" t="str">
            <v>HR</v>
          </cell>
        </row>
        <row r="331">
          <cell r="A331">
            <v>397</v>
          </cell>
          <cell r="B331" t="str">
            <v>ENTRAMADO  TEJA  ONDULADA</v>
          </cell>
          <cell r="C331" t="str">
            <v>M2</v>
          </cell>
        </row>
        <row r="332">
          <cell r="A332">
            <v>398</v>
          </cell>
          <cell r="B332" t="str">
            <v>ENTRAMADO  TEJA     MOORE</v>
          </cell>
          <cell r="C332" t="str">
            <v>M2</v>
          </cell>
        </row>
        <row r="333">
          <cell r="A333">
            <v>399</v>
          </cell>
          <cell r="B333" t="str">
            <v>ENTRAMADO  TEJA  DE BARRO</v>
          </cell>
          <cell r="C333" t="str">
            <v>M2</v>
          </cell>
        </row>
        <row r="334">
          <cell r="A334">
            <v>400</v>
          </cell>
          <cell r="B334" t="str">
            <v>INMUNIZANTE PARA CUBIERTA</v>
          </cell>
          <cell r="C334" t="str">
            <v>M2</v>
          </cell>
        </row>
        <row r="335">
          <cell r="A335">
            <v>401</v>
          </cell>
          <cell r="B335" t="str">
            <v>TEJA ETERNIT         No.4</v>
          </cell>
          <cell r="C335" t="str">
            <v>M2</v>
          </cell>
        </row>
        <row r="336">
          <cell r="A336">
            <v>402</v>
          </cell>
          <cell r="B336" t="str">
            <v>TEJA ETERNIT         No.6</v>
          </cell>
          <cell r="C336" t="str">
            <v>M2</v>
          </cell>
        </row>
        <row r="337">
          <cell r="A337">
            <v>403</v>
          </cell>
          <cell r="B337" t="str">
            <v>TEJA ETERNIT         No.8</v>
          </cell>
          <cell r="C337" t="str">
            <v>M2</v>
          </cell>
        </row>
        <row r="338">
          <cell r="A338">
            <v>404</v>
          </cell>
          <cell r="B338" t="str">
            <v>CABALLETE  TEJA   ETERNIT</v>
          </cell>
          <cell r="C338" t="str">
            <v>ML</v>
          </cell>
        </row>
        <row r="339">
          <cell r="A339">
            <v>405</v>
          </cell>
          <cell r="B339" t="str">
            <v>ALISTADO IMP.  TEJA BARRO</v>
          </cell>
          <cell r="C339" t="str">
            <v>M2</v>
          </cell>
        </row>
        <row r="340">
          <cell r="A340">
            <v>406</v>
          </cell>
          <cell r="B340" t="str">
            <v>TEJA  DE  BARRO     MOORE</v>
          </cell>
          <cell r="C340" t="str">
            <v>M2</v>
          </cell>
        </row>
        <row r="341">
          <cell r="A341">
            <v>409</v>
          </cell>
          <cell r="B341" t="str">
            <v>CABALLETE  TEJA     MOORE</v>
          </cell>
          <cell r="C341" t="str">
            <v>ML</v>
          </cell>
        </row>
        <row r="342">
          <cell r="A342">
            <v>410</v>
          </cell>
          <cell r="B342" t="str">
            <v>TEJA DE BARRO   S/ETERNIT</v>
          </cell>
          <cell r="C342" t="str">
            <v>M2</v>
          </cell>
        </row>
        <row r="343">
          <cell r="A343">
            <v>412</v>
          </cell>
          <cell r="B343" t="str">
            <v>CANALETA 90       DE 3.75</v>
          </cell>
          <cell r="C343" t="str">
            <v>M2</v>
          </cell>
        </row>
        <row r="344">
          <cell r="A344">
            <v>413</v>
          </cell>
          <cell r="B344" t="str">
            <v>CANALETA 90       DE 4.50</v>
          </cell>
          <cell r="C344" t="str">
            <v>M2</v>
          </cell>
        </row>
        <row r="345">
          <cell r="A345">
            <v>414</v>
          </cell>
          <cell r="B345" t="str">
            <v>CANALETA 90       DE 5.25</v>
          </cell>
          <cell r="C345" t="str">
            <v>M2</v>
          </cell>
        </row>
        <row r="346">
          <cell r="A346">
            <v>415</v>
          </cell>
          <cell r="B346" t="str">
            <v>CANALETA 90       DE 6.00</v>
          </cell>
          <cell r="C346" t="str">
            <v>M2</v>
          </cell>
        </row>
        <row r="347">
          <cell r="A347">
            <v>416</v>
          </cell>
          <cell r="B347" t="str">
            <v>CANALETA 90       DE 7.50</v>
          </cell>
          <cell r="C347" t="str">
            <v>M2</v>
          </cell>
        </row>
        <row r="348">
          <cell r="A348">
            <v>417</v>
          </cell>
          <cell r="B348" t="str">
            <v>CANALETA 90       DE 9.00</v>
          </cell>
          <cell r="C348" t="str">
            <v>M2</v>
          </cell>
        </row>
        <row r="349">
          <cell r="A349">
            <v>418</v>
          </cell>
          <cell r="B349" t="str">
            <v>CANALETA 43       DE 3.50</v>
          </cell>
          <cell r="C349" t="str">
            <v>M2</v>
          </cell>
        </row>
        <row r="350">
          <cell r="A350">
            <v>419</v>
          </cell>
          <cell r="B350" t="str">
            <v>CANALETA 43       DE 4.00</v>
          </cell>
          <cell r="C350" t="str">
            <v>M2</v>
          </cell>
        </row>
        <row r="351">
          <cell r="A351">
            <v>420</v>
          </cell>
          <cell r="B351" t="str">
            <v>CANALETA 43       DE 4.50</v>
          </cell>
          <cell r="C351" t="str">
            <v>M2</v>
          </cell>
        </row>
        <row r="352">
          <cell r="A352">
            <v>421</v>
          </cell>
          <cell r="B352" t="str">
            <v>CANALETA 43       DE 5.00</v>
          </cell>
          <cell r="C352" t="str">
            <v>M2</v>
          </cell>
        </row>
        <row r="353">
          <cell r="A353">
            <v>422</v>
          </cell>
          <cell r="B353" t="str">
            <v>CANALETA 43       DE 5.50</v>
          </cell>
          <cell r="C353" t="str">
            <v>M2</v>
          </cell>
        </row>
        <row r="354">
          <cell r="A354">
            <v>423</v>
          </cell>
          <cell r="B354" t="str">
            <v>CANALETA 43       DE 6.00</v>
          </cell>
          <cell r="C354" t="str">
            <v>M2</v>
          </cell>
        </row>
        <row r="355">
          <cell r="A355">
            <v>424</v>
          </cell>
          <cell r="B355" t="str">
            <v>AFINADO  CUBIERTAS PLANAS</v>
          </cell>
          <cell r="C355" t="str">
            <v>M2</v>
          </cell>
        </row>
        <row r="356">
          <cell r="A356">
            <v>425</v>
          </cell>
          <cell r="B356" t="str">
            <v>PERMA PLY   3 CAPAS</v>
          </cell>
          <cell r="C356" t="str">
            <v>M2</v>
          </cell>
        </row>
        <row r="357">
          <cell r="A357">
            <v>426</v>
          </cell>
          <cell r="B357" t="str">
            <v>MANTO FIBERGLASS       3M</v>
          </cell>
          <cell r="C357" t="str">
            <v>M2</v>
          </cell>
        </row>
        <row r="358">
          <cell r="A358">
            <v>427</v>
          </cell>
          <cell r="B358" t="str">
            <v>MANTO FIBERGLASS       2M</v>
          </cell>
          <cell r="C358" t="str">
            <v>M2</v>
          </cell>
        </row>
        <row r="359">
          <cell r="A359">
            <v>428</v>
          </cell>
          <cell r="B359" t="str">
            <v>SHINGLE     CON IMPERMEAB</v>
          </cell>
          <cell r="C359" t="str">
            <v>M2</v>
          </cell>
        </row>
        <row r="360">
          <cell r="A360">
            <v>429</v>
          </cell>
          <cell r="B360" t="str">
            <v>TEJA ESPAÑOLA     ETERNIT</v>
          </cell>
          <cell r="C360" t="str">
            <v>M2</v>
          </cell>
        </row>
        <row r="361">
          <cell r="A361">
            <v>430</v>
          </cell>
          <cell r="B361" t="str">
            <v>TEJA TRANSPARENTE    No.4</v>
          </cell>
          <cell r="C361" t="str">
            <v>M2</v>
          </cell>
        </row>
        <row r="362">
          <cell r="A362">
            <v>431</v>
          </cell>
          <cell r="B362" t="str">
            <v>TEJA TRANSPARENTE    No.6</v>
          </cell>
          <cell r="C362" t="str">
            <v>M2</v>
          </cell>
        </row>
        <row r="363">
          <cell r="A363">
            <v>432</v>
          </cell>
          <cell r="B363" t="str">
            <v>CANALETA ACESCO   DE 4.50</v>
          </cell>
          <cell r="C363" t="str">
            <v>M2</v>
          </cell>
        </row>
        <row r="364">
          <cell r="A364">
            <v>433</v>
          </cell>
          <cell r="B364" t="str">
            <v>DOMO CIRCULAR      d=1.10</v>
          </cell>
          <cell r="C364" t="str">
            <v>UN</v>
          </cell>
        </row>
        <row r="365">
          <cell r="A365">
            <v>437</v>
          </cell>
          <cell r="B365" t="str">
            <v>CANAL LATON        d=0.50</v>
          </cell>
          <cell r="C365" t="str">
            <v>ML</v>
          </cell>
        </row>
        <row r="366">
          <cell r="A366">
            <v>438</v>
          </cell>
          <cell r="B366" t="str">
            <v>CANAL LATON        d=0.75</v>
          </cell>
          <cell r="C366" t="str">
            <v>ML</v>
          </cell>
        </row>
        <row r="367">
          <cell r="A367">
            <v>439</v>
          </cell>
          <cell r="B367" t="str">
            <v>CANAL LATON        d=1.00</v>
          </cell>
          <cell r="C367" t="str">
            <v>ML</v>
          </cell>
        </row>
        <row r="368">
          <cell r="A368">
            <v>440</v>
          </cell>
          <cell r="B368" t="str">
            <v>BAJANTE LATON      12 x 6</v>
          </cell>
          <cell r="C368" t="str">
            <v>ML</v>
          </cell>
        </row>
        <row r="369">
          <cell r="A369">
            <v>441</v>
          </cell>
          <cell r="B369" t="str">
            <v>FLANCHE LATON        0.08</v>
          </cell>
          <cell r="C369" t="str">
            <v>ML</v>
          </cell>
        </row>
        <row r="370">
          <cell r="A370">
            <v>442</v>
          </cell>
          <cell r="B370" t="str">
            <v>CANAL   PVC 3"</v>
          </cell>
          <cell r="C370" t="str">
            <v>ML</v>
          </cell>
        </row>
        <row r="371">
          <cell r="A371">
            <v>443</v>
          </cell>
          <cell r="B371" t="str">
            <v>BAJANTE PVC 3"</v>
          </cell>
          <cell r="C371" t="str">
            <v>ML</v>
          </cell>
        </row>
        <row r="372">
          <cell r="A372">
            <v>444</v>
          </cell>
          <cell r="B372" t="str">
            <v>TRAGANTES              4"</v>
          </cell>
          <cell r="C372" t="str">
            <v>UN</v>
          </cell>
        </row>
        <row r="373">
          <cell r="A373">
            <v>445</v>
          </cell>
          <cell r="B373" t="str">
            <v>TRAGANTES              6"</v>
          </cell>
          <cell r="C373" t="str">
            <v>UN</v>
          </cell>
        </row>
        <row r="374">
          <cell r="A374">
            <v>478</v>
          </cell>
          <cell r="B374" t="str">
            <v>MALLA    PARA     PAÑETAR</v>
          </cell>
          <cell r="C374" t="str">
            <v>M2</v>
          </cell>
        </row>
        <row r="375">
          <cell r="A375">
            <v>479</v>
          </cell>
          <cell r="B375" t="str">
            <v>ARMADURA   MADERA Y MALLA</v>
          </cell>
          <cell r="C375" t="str">
            <v>M2</v>
          </cell>
        </row>
        <row r="376">
          <cell r="A376">
            <v>480</v>
          </cell>
          <cell r="B376" t="str">
            <v>CIELO RASO PINO CIPRES</v>
          </cell>
          <cell r="C376" t="str">
            <v>M2</v>
          </cell>
        </row>
        <row r="377">
          <cell r="A377">
            <v>481</v>
          </cell>
          <cell r="B377" t="str">
            <v>CIELO RASO MARFIL</v>
          </cell>
          <cell r="C377" t="str">
            <v>M2</v>
          </cell>
        </row>
        <row r="378">
          <cell r="A378">
            <v>482</v>
          </cell>
          <cell r="B378" t="str">
            <v>CIELO RASO CEDRILLO</v>
          </cell>
          <cell r="C378" t="str">
            <v>M2</v>
          </cell>
        </row>
        <row r="379">
          <cell r="A379">
            <v>483</v>
          </cell>
          <cell r="B379" t="str">
            <v>CIELO RASO ZAPAN</v>
          </cell>
          <cell r="C379" t="str">
            <v>M2</v>
          </cell>
        </row>
        <row r="380">
          <cell r="A380">
            <v>484</v>
          </cell>
          <cell r="B380" t="str">
            <v>CANES EN PLANCHON</v>
          </cell>
          <cell r="C380" t="str">
            <v>ML</v>
          </cell>
        </row>
        <row r="381">
          <cell r="A381">
            <v>485</v>
          </cell>
          <cell r="B381" t="str">
            <v>LAMINA   PLANA    ETERNIT</v>
          </cell>
          <cell r="C381" t="str">
            <v>M2</v>
          </cell>
        </row>
        <row r="382">
          <cell r="A382">
            <v>486</v>
          </cell>
          <cell r="B382" t="str">
            <v>CIELO RASO DURACUSTIC</v>
          </cell>
          <cell r="C382" t="str">
            <v>M2</v>
          </cell>
        </row>
        <row r="383">
          <cell r="A383">
            <v>487</v>
          </cell>
          <cell r="B383" t="str">
            <v>CIELO RASO AMARILLON</v>
          </cell>
          <cell r="C383" t="str">
            <v>M2</v>
          </cell>
        </row>
        <row r="384">
          <cell r="A384">
            <v>488</v>
          </cell>
          <cell r="B384" t="str">
            <v>LUXACELL ACERO</v>
          </cell>
          <cell r="C384" t="str">
            <v>M2</v>
          </cell>
        </row>
        <row r="385">
          <cell r="A385">
            <v>489</v>
          </cell>
          <cell r="B385" t="str">
            <v>LUXALON ALUMINIO    P  80</v>
          </cell>
          <cell r="C385" t="str">
            <v>M2</v>
          </cell>
        </row>
        <row r="386">
          <cell r="A386">
            <v>490</v>
          </cell>
          <cell r="B386" t="str">
            <v>LUXALON GALV.ACUST. P 130</v>
          </cell>
          <cell r="C386" t="str">
            <v>M2</v>
          </cell>
        </row>
        <row r="387">
          <cell r="A387">
            <v>491</v>
          </cell>
          <cell r="B387" t="str">
            <v>LUXALON ACERO ACUST.P  80</v>
          </cell>
          <cell r="C387" t="str">
            <v>M2</v>
          </cell>
        </row>
        <row r="388">
          <cell r="A388">
            <v>492</v>
          </cell>
          <cell r="B388" t="str">
            <v>LUXALON ACERO DECOR P 130</v>
          </cell>
          <cell r="C388" t="str">
            <v>M2</v>
          </cell>
        </row>
        <row r="389">
          <cell r="A389">
            <v>493</v>
          </cell>
          <cell r="B389" t="str">
            <v>C.RASO YESO (OCULTO)</v>
          </cell>
          <cell r="C389" t="str">
            <v>M2</v>
          </cell>
        </row>
        <row r="390">
          <cell r="A390">
            <v>494</v>
          </cell>
          <cell r="B390" t="str">
            <v>C.RASO YESO SEMI OCULTO</v>
          </cell>
          <cell r="C390" t="str">
            <v>M2</v>
          </cell>
        </row>
        <row r="391">
          <cell r="A391">
            <v>495</v>
          </cell>
          <cell r="B391" t="str">
            <v>FRISO YESO</v>
          </cell>
          <cell r="C391" t="str">
            <v>ML</v>
          </cell>
        </row>
        <row r="392">
          <cell r="A392">
            <v>496</v>
          </cell>
          <cell r="B392" t="str">
            <v>APLIQUE  YESO</v>
          </cell>
          <cell r="C392" t="str">
            <v>ML</v>
          </cell>
        </row>
        <row r="393">
          <cell r="A393">
            <v>497</v>
          </cell>
          <cell r="B393" t="str">
            <v>CORNISAS YESO</v>
          </cell>
          <cell r="C393" t="str">
            <v>ML</v>
          </cell>
        </row>
        <row r="394">
          <cell r="A394">
            <v>498</v>
          </cell>
          <cell r="B394" t="str">
            <v>TRIPLEX PIZANO       9 mm</v>
          </cell>
          <cell r="C394" t="str">
            <v>M2</v>
          </cell>
        </row>
        <row r="395">
          <cell r="A395">
            <v>499</v>
          </cell>
          <cell r="B395" t="str">
            <v>TABLEX              19 mm</v>
          </cell>
          <cell r="C395" t="str">
            <v>M2</v>
          </cell>
        </row>
        <row r="396">
          <cell r="A396">
            <v>500</v>
          </cell>
          <cell r="B396" t="str">
            <v>CIELO RASO OTOBO</v>
          </cell>
          <cell r="C396" t="str">
            <v>M2</v>
          </cell>
        </row>
        <row r="397">
          <cell r="A397">
            <v>501</v>
          </cell>
          <cell r="B397" t="str">
            <v>CIELO RASO PARDILLO</v>
          </cell>
          <cell r="C397" t="str">
            <v>M2</v>
          </cell>
        </row>
        <row r="398">
          <cell r="A398">
            <v>532</v>
          </cell>
          <cell r="B398" t="str">
            <v>EXCAVACION  VIGA CIMIENTO</v>
          </cell>
          <cell r="C398" t="str">
            <v>M3</v>
          </cell>
        </row>
        <row r="399">
          <cell r="A399">
            <v>533</v>
          </cell>
          <cell r="B399" t="str">
            <v>RELLENOS   DE  EXCAVACION</v>
          </cell>
          <cell r="C399" t="str">
            <v>M3</v>
          </cell>
        </row>
        <row r="400">
          <cell r="A400">
            <v>534</v>
          </cell>
          <cell r="B400" t="str">
            <v>RETIRO  SOBRANTES  TIERR1</v>
          </cell>
          <cell r="C400" t="str">
            <v>M3</v>
          </cell>
        </row>
        <row r="401">
          <cell r="A401">
            <v>535</v>
          </cell>
          <cell r="B401" t="str">
            <v>RELLENOS  AGREGADO PETREO</v>
          </cell>
          <cell r="C401" t="str">
            <v>M3</v>
          </cell>
          <cell r="D401">
            <v>31473.910600000003</v>
          </cell>
        </row>
        <row r="402">
          <cell r="A402">
            <v>536</v>
          </cell>
          <cell r="B402" t="str">
            <v>ENSAYOS  DENSIDAD TERRENO</v>
          </cell>
          <cell r="C402" t="str">
            <v>UN</v>
          </cell>
        </row>
        <row r="403">
          <cell r="A403">
            <v>537</v>
          </cell>
          <cell r="B403" t="str">
            <v>ENSAYOS PROCTOR</v>
          </cell>
          <cell r="C403" t="str">
            <v>UN</v>
          </cell>
        </row>
        <row r="404">
          <cell r="A404">
            <v>538</v>
          </cell>
          <cell r="B404" t="str">
            <v>POLISEC</v>
          </cell>
          <cell r="C404" t="str">
            <v>M2</v>
          </cell>
        </row>
        <row r="405">
          <cell r="A405">
            <v>539</v>
          </cell>
          <cell r="B405" t="str">
            <v>PLACA BASE CONCRETO  0.08</v>
          </cell>
          <cell r="C405" t="str">
            <v>M2</v>
          </cell>
        </row>
        <row r="406">
          <cell r="A406">
            <v>540</v>
          </cell>
          <cell r="B406" t="str">
            <v>PLACA BASE CONCRETO  2,500 PSI e= 0.10 M</v>
          </cell>
          <cell r="C406" t="str">
            <v>M2</v>
          </cell>
          <cell r="D406">
            <v>25752.415999999997</v>
          </cell>
        </row>
        <row r="407">
          <cell r="A407">
            <v>541</v>
          </cell>
          <cell r="B407" t="str">
            <v>PLACA BASE CONCRETO  0.15</v>
          </cell>
          <cell r="C407" t="str">
            <v>M2</v>
          </cell>
        </row>
        <row r="408">
          <cell r="A408">
            <v>542</v>
          </cell>
          <cell r="B408" t="str">
            <v>CONCRETO BASE GRADAS</v>
          </cell>
          <cell r="C408" t="str">
            <v>M2</v>
          </cell>
        </row>
        <row r="409">
          <cell r="A409">
            <v>543</v>
          </cell>
          <cell r="B409" t="str">
            <v>CONCRETO SARDINELES  0.40</v>
          </cell>
          <cell r="C409" t="str">
            <v>ML</v>
          </cell>
        </row>
        <row r="410">
          <cell r="A410">
            <v>544</v>
          </cell>
          <cell r="B410" t="str">
            <v>CONCRETO ANDENES     0.10</v>
          </cell>
          <cell r="C410" t="str">
            <v>M2</v>
          </cell>
        </row>
        <row r="411">
          <cell r="A411">
            <v>545</v>
          </cell>
          <cell r="B411" t="str">
            <v>CONCRETO ESTRIADO  RAMPAS</v>
          </cell>
          <cell r="C411" t="str">
            <v>M2</v>
          </cell>
        </row>
        <row r="412">
          <cell r="A412">
            <v>546</v>
          </cell>
          <cell r="B412" t="str">
            <v>MANTO FIBERGLASS   600 XT</v>
          </cell>
          <cell r="C412" t="str">
            <v>T2</v>
          </cell>
        </row>
        <row r="413">
          <cell r="A413">
            <v>547</v>
          </cell>
          <cell r="B413" t="str">
            <v>PERMA PLY         2 CAPAS</v>
          </cell>
          <cell r="C413" t="str">
            <v>M2</v>
          </cell>
        </row>
        <row r="414">
          <cell r="A414">
            <v>548</v>
          </cell>
          <cell r="B414" t="str">
            <v>ALISTADO ENDURECIDO</v>
          </cell>
          <cell r="C414" t="str">
            <v>M2</v>
          </cell>
        </row>
        <row r="415">
          <cell r="A415">
            <v>549</v>
          </cell>
          <cell r="B415" t="str">
            <v>ALISTADO ENDURECID1</v>
          </cell>
          <cell r="C415" t="str">
            <v>M2</v>
          </cell>
        </row>
        <row r="416">
          <cell r="A416">
            <v>550</v>
          </cell>
          <cell r="B416" t="str">
            <v>ALISTADO PISOS       0.04</v>
          </cell>
          <cell r="C416" t="str">
            <v>M2</v>
          </cell>
        </row>
        <row r="417">
          <cell r="A417">
            <v>551</v>
          </cell>
          <cell r="B417" t="str">
            <v>ALISTADO IMP.PISOS   0.04</v>
          </cell>
          <cell r="C417" t="str">
            <v>M2</v>
          </cell>
        </row>
        <row r="418">
          <cell r="A418">
            <v>552</v>
          </cell>
          <cell r="B418" t="str">
            <v>ALISTADO IMP.PISOS   0.01</v>
          </cell>
          <cell r="C418" t="str">
            <v>M2</v>
          </cell>
        </row>
        <row r="419">
          <cell r="A419">
            <v>553</v>
          </cell>
          <cell r="B419" t="str">
            <v>ALISTADO PARA LISTON</v>
          </cell>
          <cell r="C419" t="str">
            <v>M2</v>
          </cell>
        </row>
        <row r="420">
          <cell r="A420">
            <v>554</v>
          </cell>
          <cell r="B420" t="str">
            <v>ALISTADO TERRAZAS    0.08</v>
          </cell>
          <cell r="C420" t="str">
            <v>M2</v>
          </cell>
        </row>
        <row r="421">
          <cell r="A421">
            <v>555</v>
          </cell>
          <cell r="B421" t="str">
            <v>POLISE1</v>
          </cell>
          <cell r="C421" t="str">
            <v>M2</v>
          </cell>
        </row>
        <row r="422">
          <cell r="A422">
            <v>556</v>
          </cell>
          <cell r="B422" t="str">
            <v>PEGANTE  MORTERO-CONCRETO</v>
          </cell>
          <cell r="C422" t="str">
            <v>M2</v>
          </cell>
        </row>
        <row r="423">
          <cell r="A423">
            <v>557</v>
          </cell>
          <cell r="B423" t="str">
            <v>BASE ASFALTO 1350</v>
          </cell>
          <cell r="C423" t="str">
            <v>M2</v>
          </cell>
        </row>
        <row r="424">
          <cell r="A424">
            <v>558</v>
          </cell>
          <cell r="B424" t="str">
            <v>RELLENO GRAVILLA DE RIO</v>
          </cell>
          <cell r="C424" t="str">
            <v>M3</v>
          </cell>
        </row>
        <row r="425">
          <cell r="A425">
            <v>560</v>
          </cell>
          <cell r="B425" t="str">
            <v>PISO EN POLVO DE LADRILLO</v>
          </cell>
          <cell r="C425" t="str">
            <v>M3</v>
          </cell>
        </row>
        <row r="426">
          <cell r="A426">
            <v>589</v>
          </cell>
          <cell r="B426" t="str">
            <v>ADOQUIN CONCRETO     8 cm</v>
          </cell>
          <cell r="C426" t="str">
            <v>M2</v>
          </cell>
        </row>
        <row r="427">
          <cell r="A427">
            <v>591</v>
          </cell>
          <cell r="B427" t="str">
            <v>ADOQUIN CONCRETO    10 cm</v>
          </cell>
          <cell r="C427" t="str">
            <v>M2</v>
          </cell>
        </row>
        <row r="428">
          <cell r="A428">
            <v>593</v>
          </cell>
          <cell r="B428" t="str">
            <v>ADOQUIN  GRES    PEATONAL</v>
          </cell>
          <cell r="C428" t="str">
            <v>M2</v>
          </cell>
        </row>
        <row r="429">
          <cell r="A429">
            <v>594</v>
          </cell>
          <cell r="B429" t="str">
            <v>ADOQUIN  GRES   VEHICULAR</v>
          </cell>
          <cell r="C429" t="str">
            <v>M2</v>
          </cell>
        </row>
        <row r="430">
          <cell r="A430">
            <v>596</v>
          </cell>
          <cell r="B430" t="str">
            <v>CALDOSIN DE GRANITO 33x33</v>
          </cell>
          <cell r="C430" t="str">
            <v>M2</v>
          </cell>
        </row>
        <row r="431">
          <cell r="A431">
            <v>597</v>
          </cell>
          <cell r="B431" t="str">
            <v>BALDOSIN GRANITO    20x20</v>
          </cell>
          <cell r="C431" t="str">
            <v>M2</v>
          </cell>
        </row>
        <row r="432">
          <cell r="A432">
            <v>598</v>
          </cell>
          <cell r="B432" t="str">
            <v>BALDOSIN GRANITO    33x33</v>
          </cell>
          <cell r="C432" t="str">
            <v>M2</v>
          </cell>
        </row>
        <row r="433">
          <cell r="A433">
            <v>600</v>
          </cell>
          <cell r="B433" t="str">
            <v>PLANCHUELA MARMOL   NEGRO</v>
          </cell>
          <cell r="C433" t="str">
            <v>M2</v>
          </cell>
        </row>
        <row r="434">
          <cell r="A434">
            <v>601</v>
          </cell>
          <cell r="B434" t="str">
            <v>PLANCHUELA MARMOL    GRIS</v>
          </cell>
          <cell r="C434" t="str">
            <v>M2</v>
          </cell>
        </row>
        <row r="435">
          <cell r="A435">
            <v>602</v>
          </cell>
          <cell r="B435" t="str">
            <v>PLANCHUELA MARMOL TRAVERT</v>
          </cell>
          <cell r="C435" t="str">
            <v>M2</v>
          </cell>
        </row>
        <row r="436">
          <cell r="A436">
            <v>603</v>
          </cell>
          <cell r="B436" t="str">
            <v>PLANCHUELA TRAV.  PERUANO</v>
          </cell>
          <cell r="C436" t="str">
            <v>M2</v>
          </cell>
        </row>
        <row r="437">
          <cell r="A437">
            <v>604</v>
          </cell>
          <cell r="B437" t="str">
            <v>ZOCALO MARMOL NEGRO 7.3cm</v>
          </cell>
          <cell r="C437" t="str">
            <v>ML</v>
          </cell>
        </row>
        <row r="438">
          <cell r="A438">
            <v>605</v>
          </cell>
          <cell r="B438" t="str">
            <v>ZOCALO MARMOL GRIS  7.3cm</v>
          </cell>
          <cell r="C438" t="str">
            <v>ML</v>
          </cell>
        </row>
        <row r="439">
          <cell r="A439">
            <v>606</v>
          </cell>
          <cell r="B439" t="str">
            <v>ZOCALO MARMOL TRAV. 7.3cm</v>
          </cell>
          <cell r="C439" t="str">
            <v>ML</v>
          </cell>
        </row>
        <row r="440">
          <cell r="A440">
            <v>608</v>
          </cell>
          <cell r="B440" t="str">
            <v>VENECIA PLANO (BASE)20x20</v>
          </cell>
          <cell r="C440" t="str">
            <v>M2</v>
          </cell>
        </row>
        <row r="441">
          <cell r="A441">
            <v>609</v>
          </cell>
          <cell r="B441" t="str">
            <v>VENECIA DECOR.      20x20</v>
          </cell>
          <cell r="C441" t="str">
            <v>M2</v>
          </cell>
        </row>
        <row r="442">
          <cell r="A442">
            <v>610</v>
          </cell>
          <cell r="B442" t="str">
            <v>ACENTO  COLOR       20x20</v>
          </cell>
          <cell r="C442" t="str">
            <v>M2</v>
          </cell>
        </row>
        <row r="443">
          <cell r="A443">
            <v>611</v>
          </cell>
          <cell r="B443" t="str">
            <v>SEGOVIA  COLOR      30x30</v>
          </cell>
          <cell r="C443" t="str">
            <v>M2</v>
          </cell>
        </row>
        <row r="444">
          <cell r="A444">
            <v>612</v>
          </cell>
          <cell r="B444" t="str">
            <v>DIAMANTE COLOR      30x30</v>
          </cell>
          <cell r="C444" t="str">
            <v>M2</v>
          </cell>
        </row>
        <row r="445">
          <cell r="A445">
            <v>613</v>
          </cell>
          <cell r="B445" t="str">
            <v>DECORPISO           11x22</v>
          </cell>
          <cell r="C445" t="str">
            <v>M2</v>
          </cell>
        </row>
        <row r="446">
          <cell r="A446">
            <v>614</v>
          </cell>
          <cell r="B446" t="str">
            <v>CRISTANAC        ESPECIAL</v>
          </cell>
          <cell r="C446" t="str">
            <v>M2</v>
          </cell>
        </row>
        <row r="447">
          <cell r="A447">
            <v>615</v>
          </cell>
          <cell r="B447" t="str">
            <v>EMEFLEX CAUCHO NEGRO</v>
          </cell>
          <cell r="C447" t="str">
            <v>M2</v>
          </cell>
        </row>
        <row r="448">
          <cell r="A448">
            <v>616</v>
          </cell>
          <cell r="B448" t="str">
            <v>EMEFLEX COLORES</v>
          </cell>
          <cell r="C448" t="str">
            <v>M2</v>
          </cell>
        </row>
        <row r="449">
          <cell r="A449">
            <v>617</v>
          </cell>
          <cell r="B449" t="str">
            <v>GRANITO</v>
          </cell>
          <cell r="C449" t="str">
            <v>M2</v>
          </cell>
        </row>
        <row r="450">
          <cell r="A450">
            <v>618</v>
          </cell>
          <cell r="B450" t="str">
            <v>PASO ESCALERA GRANITO</v>
          </cell>
          <cell r="C450" t="str">
            <v>ML</v>
          </cell>
        </row>
        <row r="451">
          <cell r="A451">
            <v>619</v>
          </cell>
          <cell r="B451" t="str">
            <v>G/ESCOBAS GRANITO</v>
          </cell>
          <cell r="C451" t="str">
            <v>ML</v>
          </cell>
        </row>
        <row r="452">
          <cell r="A452">
            <v>620</v>
          </cell>
          <cell r="B452" t="str">
            <v>GRAVILLA LAVADA</v>
          </cell>
          <cell r="C452" t="str">
            <v>M2</v>
          </cell>
        </row>
        <row r="453">
          <cell r="A453">
            <v>621</v>
          </cell>
          <cell r="B453" t="str">
            <v>GRADAS GRAVILLA</v>
          </cell>
          <cell r="C453" t="str">
            <v>ML</v>
          </cell>
        </row>
        <row r="454">
          <cell r="A454">
            <v>622</v>
          </cell>
          <cell r="B454" t="str">
            <v>G/ESCOBA GRAVILLA</v>
          </cell>
          <cell r="C454" t="str">
            <v>ML</v>
          </cell>
        </row>
        <row r="455">
          <cell r="A455">
            <v>623</v>
          </cell>
          <cell r="B455" t="str">
            <v>PISO TABLON 30 X 30 ANTIDESLIZANTE</v>
          </cell>
          <cell r="C455" t="str">
            <v>M2</v>
          </cell>
          <cell r="D455">
            <v>19521.9611</v>
          </cell>
        </row>
        <row r="456">
          <cell r="A456">
            <v>625</v>
          </cell>
          <cell r="B456" t="str">
            <v>TABLETA             25x25</v>
          </cell>
          <cell r="C456" t="str">
            <v>M2</v>
          </cell>
        </row>
        <row r="457">
          <cell r="A457">
            <v>626</v>
          </cell>
          <cell r="B457" t="str">
            <v>TABLETA GRES        10x10</v>
          </cell>
          <cell r="C457" t="str">
            <v>M2</v>
          </cell>
        </row>
        <row r="458">
          <cell r="A458">
            <v>627</v>
          </cell>
          <cell r="B458" t="str">
            <v>TABLETA DE GRES   20 x 20</v>
          </cell>
          <cell r="C458" t="str">
            <v>M2</v>
          </cell>
        </row>
        <row r="459">
          <cell r="A459">
            <v>629</v>
          </cell>
          <cell r="B459" t="str">
            <v>ZOCALO P/TABLETA   7.5 cm</v>
          </cell>
          <cell r="C459" t="str">
            <v>ML</v>
          </cell>
        </row>
        <row r="460">
          <cell r="A460">
            <v>630</v>
          </cell>
          <cell r="B460" t="str">
            <v>ZOCALO P/TABLETA    10 cm</v>
          </cell>
          <cell r="C460" t="str">
            <v>ML</v>
          </cell>
          <cell r="D460">
            <v>6473.8464999999997</v>
          </cell>
        </row>
        <row r="461">
          <cell r="A461">
            <v>631</v>
          </cell>
          <cell r="B461" t="str">
            <v>PIRLANES ALUMINIO</v>
          </cell>
          <cell r="C461" t="str">
            <v>ML</v>
          </cell>
        </row>
        <row r="462">
          <cell r="A462">
            <v>632</v>
          </cell>
          <cell r="B462" t="str">
            <v>PIRLANES LADRILLO</v>
          </cell>
          <cell r="C462" t="str">
            <v>ML</v>
          </cell>
        </row>
        <row r="463">
          <cell r="A463">
            <v>633</v>
          </cell>
          <cell r="B463" t="str">
            <v>PULIDA/LACADA    PISO MAD</v>
          </cell>
          <cell r="C463" t="str">
            <v>M2</v>
          </cell>
        </row>
        <row r="464">
          <cell r="A464">
            <v>634</v>
          </cell>
          <cell r="B464" t="str">
            <v>PULIDA PLOMO PISO GRANITO</v>
          </cell>
          <cell r="C464" t="str">
            <v>M2</v>
          </cell>
        </row>
        <row r="465">
          <cell r="A465">
            <v>636</v>
          </cell>
          <cell r="B465" t="str">
            <v>LISTON M.H.      AMARILLO</v>
          </cell>
          <cell r="C465" t="str">
            <v>M2</v>
          </cell>
        </row>
        <row r="466">
          <cell r="A466">
            <v>637</v>
          </cell>
          <cell r="B466" t="str">
            <v>LISTON M.H.      GUAYACAN</v>
          </cell>
          <cell r="C466" t="str">
            <v>M2</v>
          </cell>
        </row>
        <row r="467">
          <cell r="A467">
            <v>638</v>
          </cell>
          <cell r="B467" t="str">
            <v>PISO PARKET GUAYAN FINO</v>
          </cell>
          <cell r="C467" t="str">
            <v>M2</v>
          </cell>
        </row>
        <row r="468">
          <cell r="A468">
            <v>639</v>
          </cell>
          <cell r="B468" t="str">
            <v>PISO PARKET ZAPAN CORR.</v>
          </cell>
          <cell r="C468" t="str">
            <v>M2</v>
          </cell>
        </row>
        <row r="469">
          <cell r="A469">
            <v>640</v>
          </cell>
          <cell r="B469" t="str">
            <v>G/ESCOBA CEDRO      6 cm</v>
          </cell>
          <cell r="C469" t="str">
            <v>ML</v>
          </cell>
        </row>
        <row r="470">
          <cell r="A470">
            <v>641</v>
          </cell>
          <cell r="B470" t="str">
            <v>G/ESCOBA CEDRO      8 cm</v>
          </cell>
          <cell r="C470" t="str">
            <v>ML</v>
          </cell>
        </row>
        <row r="471">
          <cell r="A471">
            <v>642</v>
          </cell>
          <cell r="B471" t="str">
            <v>VINISOL            1.6 mm</v>
          </cell>
          <cell r="C471" t="str">
            <v>M2</v>
          </cell>
        </row>
        <row r="472">
          <cell r="A472">
            <v>643</v>
          </cell>
          <cell r="B472" t="str">
            <v>VINISOL            2.0 mm</v>
          </cell>
          <cell r="C472" t="str">
            <v>M2</v>
          </cell>
        </row>
        <row r="473">
          <cell r="A473">
            <v>644</v>
          </cell>
          <cell r="B473" t="str">
            <v>VINISOL            3.0 mm</v>
          </cell>
          <cell r="C473" t="str">
            <v>M2</v>
          </cell>
        </row>
        <row r="474">
          <cell r="A474">
            <v>645</v>
          </cell>
          <cell r="B474" t="str">
            <v>G/ESCOBA VINISOL   6.8 mm</v>
          </cell>
          <cell r="C474" t="str">
            <v>ML</v>
          </cell>
        </row>
        <row r="475">
          <cell r="A475">
            <v>646</v>
          </cell>
          <cell r="B475" t="str">
            <v>PASOS ESCALERA     VINILO</v>
          </cell>
          <cell r="C475" t="str">
            <v>UN</v>
          </cell>
        </row>
        <row r="476">
          <cell r="A476">
            <v>679</v>
          </cell>
          <cell r="B476" t="str">
            <v>PORC.ESTANCIA GRAB. 11X11</v>
          </cell>
          <cell r="C476" t="str">
            <v>M2</v>
          </cell>
        </row>
        <row r="477">
          <cell r="A477">
            <v>680</v>
          </cell>
          <cell r="B477" t="str">
            <v>PORC.ESTANCIA PLANO 11X11</v>
          </cell>
          <cell r="C477" t="str">
            <v>M2</v>
          </cell>
        </row>
        <row r="478">
          <cell r="A478">
            <v>681</v>
          </cell>
          <cell r="B478" t="str">
            <v>PORC.PLANO ESTANCIA 11X22</v>
          </cell>
          <cell r="C478" t="str">
            <v>M2</v>
          </cell>
        </row>
        <row r="479">
          <cell r="A479">
            <v>682</v>
          </cell>
          <cell r="B479" t="str">
            <v>PORC.ESTANCIA DUNAS 11x11</v>
          </cell>
          <cell r="C479" t="str">
            <v>M2</v>
          </cell>
        </row>
        <row r="480">
          <cell r="A480">
            <v>683</v>
          </cell>
          <cell r="B480" t="str">
            <v>PORC.ROSSO ITALIA 20X20</v>
          </cell>
          <cell r="C480" t="str">
            <v>M2</v>
          </cell>
        </row>
        <row r="481">
          <cell r="A481">
            <v>684</v>
          </cell>
          <cell r="B481" t="str">
            <v>PORC.ESFUMADO BASE 20x20</v>
          </cell>
          <cell r="C481" t="str">
            <v>M2</v>
          </cell>
        </row>
        <row r="482">
          <cell r="A482">
            <v>685</v>
          </cell>
          <cell r="B482" t="str">
            <v>PORC.MARMOL CARRARA 20x20</v>
          </cell>
          <cell r="C482" t="str">
            <v>M2</v>
          </cell>
        </row>
        <row r="483">
          <cell r="A483">
            <v>686</v>
          </cell>
          <cell r="B483" t="str">
            <v>PORC.ATLANTIS BASE 20x20</v>
          </cell>
          <cell r="C483" t="str">
            <v>M2</v>
          </cell>
        </row>
        <row r="484">
          <cell r="A484">
            <v>687</v>
          </cell>
          <cell r="B484" t="str">
            <v>PORC.VENECIA BASE   20x20</v>
          </cell>
          <cell r="C484" t="str">
            <v>M2</v>
          </cell>
        </row>
        <row r="485">
          <cell r="A485">
            <v>688</v>
          </cell>
          <cell r="B485" t="str">
            <v>PORC.MOSAIC.VENECIA 20x20</v>
          </cell>
          <cell r="C485" t="str">
            <v>M2</v>
          </cell>
        </row>
        <row r="486">
          <cell r="A486">
            <v>689</v>
          </cell>
          <cell r="B486" t="str">
            <v>PORC.PLANO ITALIA 20x20</v>
          </cell>
          <cell r="C486" t="str">
            <v>M2</v>
          </cell>
        </row>
        <row r="487">
          <cell r="A487">
            <v>695</v>
          </cell>
          <cell r="B487" t="str">
            <v>PAPEL COLGADURA TIPO 1</v>
          </cell>
          <cell r="C487" t="str">
            <v>M2</v>
          </cell>
        </row>
        <row r="488">
          <cell r="A488">
            <v>696</v>
          </cell>
          <cell r="B488" t="str">
            <v>PAPEL COLGADURA   ESTILOS</v>
          </cell>
          <cell r="C488" t="str">
            <v>M2</v>
          </cell>
        </row>
        <row r="489">
          <cell r="A489">
            <v>697</v>
          </cell>
          <cell r="B489" t="str">
            <v>CRISTANAC        ESPECIA1</v>
          </cell>
          <cell r="C489" t="str">
            <v>M2</v>
          </cell>
        </row>
        <row r="490">
          <cell r="A490">
            <v>698</v>
          </cell>
          <cell r="B490" t="str">
            <v>DUCHAS CRISTANAC  1.2x.90</v>
          </cell>
          <cell r="C490" t="str">
            <v>UN</v>
          </cell>
        </row>
        <row r="491">
          <cell r="A491">
            <v>699</v>
          </cell>
          <cell r="B491" t="str">
            <v>LAVADEROS PORCELANA 11x11</v>
          </cell>
          <cell r="C491" t="str">
            <v>UN</v>
          </cell>
        </row>
        <row r="492">
          <cell r="A492">
            <v>700</v>
          </cell>
          <cell r="B492" t="str">
            <v>LAVADEROS PORCELANA 20x20</v>
          </cell>
          <cell r="C492" t="str">
            <v>UN</v>
          </cell>
        </row>
        <row r="493">
          <cell r="A493">
            <v>701</v>
          </cell>
          <cell r="B493" t="str">
            <v>JUEGOS INCRUSTAR  ACUARIO</v>
          </cell>
          <cell r="C493" t="str">
            <v>UN</v>
          </cell>
        </row>
        <row r="494">
          <cell r="A494">
            <v>702</v>
          </cell>
          <cell r="B494" t="str">
            <v>JUEGOS INCRUSTAR    ROYAL</v>
          </cell>
          <cell r="C494" t="str">
            <v>UN</v>
          </cell>
        </row>
        <row r="495">
          <cell r="A495">
            <v>703</v>
          </cell>
          <cell r="B495" t="str">
            <v>JUEGOS INCRUSTAR    STILO</v>
          </cell>
          <cell r="C495" t="str">
            <v>UN</v>
          </cell>
        </row>
        <row r="496">
          <cell r="A496">
            <v>704</v>
          </cell>
          <cell r="B496" t="str">
            <v>JABONERAS  PORC. ACUARIO</v>
          </cell>
          <cell r="C496" t="str">
            <v>UN</v>
          </cell>
        </row>
        <row r="497">
          <cell r="A497">
            <v>705</v>
          </cell>
          <cell r="B497" t="str">
            <v>PAPELERAS  PORC. ACUARIO</v>
          </cell>
          <cell r="C497" t="str">
            <v>UN</v>
          </cell>
        </row>
        <row r="498">
          <cell r="A498">
            <v>706</v>
          </cell>
          <cell r="B498" t="str">
            <v>REMATES BOCEL PORC.  0.11</v>
          </cell>
          <cell r="C498" t="str">
            <v>ML</v>
          </cell>
        </row>
        <row r="499">
          <cell r="A499">
            <v>707</v>
          </cell>
          <cell r="B499" t="str">
            <v>REMATES BOCEL    ALUMINIO</v>
          </cell>
          <cell r="C499" t="str">
            <v>ML</v>
          </cell>
        </row>
        <row r="500">
          <cell r="A500">
            <v>708</v>
          </cell>
          <cell r="B500" t="str">
            <v>REMATES PORC.   BISELADOS</v>
          </cell>
          <cell r="C500" t="str">
            <v>ML</v>
          </cell>
        </row>
        <row r="501">
          <cell r="A501">
            <v>709</v>
          </cell>
          <cell r="B501" t="str">
            <v>PIRLAN DUCHA PORC.  11x11</v>
          </cell>
          <cell r="C501" t="str">
            <v>ML</v>
          </cell>
        </row>
        <row r="502">
          <cell r="A502">
            <v>710</v>
          </cell>
          <cell r="B502" t="str">
            <v>PIRLAN DUCHA PORC.  20x20</v>
          </cell>
          <cell r="C502" t="str">
            <v>ML</v>
          </cell>
        </row>
        <row r="503">
          <cell r="A503">
            <v>711</v>
          </cell>
          <cell r="B503" t="str">
            <v>SPACATTO TRAVERTINO</v>
          </cell>
          <cell r="C503" t="str">
            <v>M2</v>
          </cell>
        </row>
        <row r="504">
          <cell r="A504">
            <v>712</v>
          </cell>
          <cell r="B504" t="str">
            <v>SPACATTO CAFE</v>
          </cell>
          <cell r="C504" t="str">
            <v>M2</v>
          </cell>
        </row>
        <row r="505">
          <cell r="A505">
            <v>713</v>
          </cell>
          <cell r="B505" t="str">
            <v>MARMOL GRIS         30x15</v>
          </cell>
          <cell r="C505" t="str">
            <v>M2</v>
          </cell>
        </row>
        <row r="506">
          <cell r="A506">
            <v>714</v>
          </cell>
          <cell r="B506" t="str">
            <v>MARMOL TRAVERTINO   30x15</v>
          </cell>
          <cell r="C506" t="str">
            <v>M2</v>
          </cell>
        </row>
        <row r="507">
          <cell r="A507">
            <v>715</v>
          </cell>
          <cell r="B507" t="str">
            <v>MARMOL TRAV.      PERUANO</v>
          </cell>
          <cell r="C507" t="str">
            <v>M2</v>
          </cell>
        </row>
        <row r="508">
          <cell r="A508">
            <v>716</v>
          </cell>
          <cell r="B508" t="str">
            <v>PIEDRA CREMA</v>
          </cell>
          <cell r="C508" t="str">
            <v>M2</v>
          </cell>
        </row>
        <row r="509">
          <cell r="A509">
            <v>717</v>
          </cell>
          <cell r="B509" t="str">
            <v>PIEDRA MUÑECA</v>
          </cell>
          <cell r="C509" t="str">
            <v>M2</v>
          </cell>
        </row>
        <row r="510">
          <cell r="A510">
            <v>727</v>
          </cell>
          <cell r="B510" t="str">
            <v>REJILLAS VENT.      20x20</v>
          </cell>
          <cell r="C510" t="str">
            <v>UN</v>
          </cell>
        </row>
        <row r="511">
          <cell r="A511">
            <v>728</v>
          </cell>
          <cell r="B511" t="str">
            <v>REJILLAS PLAST.SOSCO 3x2</v>
          </cell>
          <cell r="C511" t="str">
            <v>UN</v>
          </cell>
        </row>
        <row r="512">
          <cell r="A512">
            <v>729</v>
          </cell>
          <cell r="B512" t="str">
            <v>REJILLAS SOSCO       3x 2</v>
          </cell>
          <cell r="C512" t="str">
            <v>UN</v>
          </cell>
        </row>
        <row r="513">
          <cell r="A513">
            <v>730</v>
          </cell>
          <cell r="B513" t="str">
            <v>VALVULAS LAVADERO      2"</v>
          </cell>
          <cell r="C513" t="str">
            <v>UN</v>
          </cell>
        </row>
        <row r="514">
          <cell r="A514">
            <v>731</v>
          </cell>
          <cell r="B514" t="str">
            <v>TAPAS REGISTRO    17 x 17</v>
          </cell>
          <cell r="C514" t="str">
            <v>UN</v>
          </cell>
        </row>
        <row r="515">
          <cell r="A515">
            <v>732</v>
          </cell>
          <cell r="B515" t="str">
            <v>TAPAS REGISTRO      24x24</v>
          </cell>
          <cell r="C515" t="str">
            <v>UN</v>
          </cell>
        </row>
        <row r="516">
          <cell r="A516">
            <v>733</v>
          </cell>
          <cell r="B516" t="str">
            <v>TUBO   CORTINA      DUCHA</v>
          </cell>
          <cell r="C516" t="str">
            <v>UN</v>
          </cell>
        </row>
        <row r="517">
          <cell r="A517">
            <v>734</v>
          </cell>
          <cell r="B517" t="str">
            <v>REJILLAS SIFON  4.5 x 3.5</v>
          </cell>
          <cell r="C517" t="str">
            <v>UN</v>
          </cell>
        </row>
        <row r="518">
          <cell r="A518">
            <v>735</v>
          </cell>
          <cell r="B518" t="str">
            <v>REJILLAS SIFON      20x20</v>
          </cell>
          <cell r="C518" t="str">
            <v>UN</v>
          </cell>
        </row>
        <row r="519">
          <cell r="A519">
            <v>736</v>
          </cell>
          <cell r="B519" t="str">
            <v>GABINETES   BAÑO SERVICIO</v>
          </cell>
          <cell r="C519" t="str">
            <v>UN</v>
          </cell>
        </row>
        <row r="520">
          <cell r="A520">
            <v>737</v>
          </cell>
          <cell r="B520" t="str">
            <v>GABINETES  BAÑO PRINCIPAL</v>
          </cell>
          <cell r="C520" t="str">
            <v>UN</v>
          </cell>
        </row>
        <row r="521">
          <cell r="A521">
            <v>770</v>
          </cell>
          <cell r="B521" t="str">
            <v>ACOMETIDA PVC 1/2"   5 MT</v>
          </cell>
          <cell r="C521" t="str">
            <v>UN</v>
          </cell>
        </row>
        <row r="522">
          <cell r="A522">
            <v>771</v>
          </cell>
          <cell r="B522" t="str">
            <v>ACOMETIDA PVC 3/4"   5 MT</v>
          </cell>
          <cell r="C522" t="str">
            <v>UN</v>
          </cell>
        </row>
        <row r="523">
          <cell r="A523">
            <v>772</v>
          </cell>
          <cell r="B523" t="str">
            <v>RED SUMINISTRO PVC   1/2"</v>
          </cell>
          <cell r="C523" t="str">
            <v>ML</v>
          </cell>
        </row>
        <row r="524">
          <cell r="A524">
            <v>773</v>
          </cell>
          <cell r="B524" t="str">
            <v>RED SUMINISTRO PVC   3/4"</v>
          </cell>
          <cell r="C524" t="str">
            <v>ML</v>
          </cell>
        </row>
        <row r="525">
          <cell r="A525">
            <v>774</v>
          </cell>
          <cell r="B525" t="str">
            <v>RED SUMINISTRO PVC     1"</v>
          </cell>
          <cell r="C525" t="str">
            <v>ML</v>
          </cell>
        </row>
        <row r="526">
          <cell r="A526">
            <v>775</v>
          </cell>
          <cell r="B526" t="str">
            <v>RED SUMINISTRO PVC 1 1/2"</v>
          </cell>
          <cell r="C526" t="str">
            <v>ML</v>
          </cell>
        </row>
        <row r="527">
          <cell r="A527">
            <v>776</v>
          </cell>
          <cell r="B527" t="str">
            <v>RED SUMINISTRO PVC     2"</v>
          </cell>
          <cell r="C527" t="str">
            <v>ML</v>
          </cell>
        </row>
        <row r="528">
          <cell r="A528">
            <v>777</v>
          </cell>
          <cell r="B528" t="str">
            <v>RED SUMINISTRO CPVC  1/2"</v>
          </cell>
          <cell r="C528" t="str">
            <v>ML</v>
          </cell>
        </row>
        <row r="529">
          <cell r="A529">
            <v>778</v>
          </cell>
          <cell r="B529" t="str">
            <v>RED SUMINISTRO CPVC  3/4"</v>
          </cell>
          <cell r="C529" t="str">
            <v>ML</v>
          </cell>
        </row>
        <row r="530">
          <cell r="A530">
            <v>779</v>
          </cell>
          <cell r="B530" t="str">
            <v>PUNTO DESAGUE PVC   3";4"</v>
          </cell>
          <cell r="C530" t="str">
            <v>UN</v>
          </cell>
        </row>
        <row r="531">
          <cell r="A531">
            <v>780</v>
          </cell>
          <cell r="B531" t="str">
            <v>PUNTO AGUA FRIA       PVC</v>
          </cell>
          <cell r="C531" t="str">
            <v>UN</v>
          </cell>
        </row>
        <row r="532">
          <cell r="A532">
            <v>781</v>
          </cell>
          <cell r="B532" t="str">
            <v>PUNTO AGUA CALIENTE  CPVC</v>
          </cell>
          <cell r="C532" t="str">
            <v>UN</v>
          </cell>
        </row>
        <row r="533">
          <cell r="A533">
            <v>782</v>
          </cell>
          <cell r="B533" t="str">
            <v>BAJANTE A.LL.    PVC   3"</v>
          </cell>
          <cell r="C533" t="str">
            <v>ML</v>
          </cell>
        </row>
        <row r="534">
          <cell r="A534">
            <v>783</v>
          </cell>
          <cell r="B534" t="str">
            <v>BAJANTE A.LL.    PVC   4"</v>
          </cell>
          <cell r="C534" t="str">
            <v>ML</v>
          </cell>
        </row>
        <row r="535">
          <cell r="A535">
            <v>784</v>
          </cell>
          <cell r="B535" t="str">
            <v>REVENTILACION    PVC   3"</v>
          </cell>
          <cell r="C535" t="str">
            <v>ML</v>
          </cell>
        </row>
        <row r="536">
          <cell r="A536">
            <v>785</v>
          </cell>
          <cell r="B536" t="str">
            <v>BAJANTE A.N.     PVC   3"</v>
          </cell>
          <cell r="C536" t="str">
            <v>ML</v>
          </cell>
        </row>
        <row r="537">
          <cell r="A537">
            <v>786</v>
          </cell>
          <cell r="B537" t="str">
            <v>BAJANTE A.N.     PVC   4"</v>
          </cell>
          <cell r="C537" t="str">
            <v>ML</v>
          </cell>
        </row>
        <row r="538">
          <cell r="A538">
            <v>787</v>
          </cell>
          <cell r="B538" t="str">
            <v>BAJANTE A.N.     PVC   6"</v>
          </cell>
          <cell r="C538" t="str">
            <v>ML</v>
          </cell>
        </row>
        <row r="539">
          <cell r="A539">
            <v>788</v>
          </cell>
          <cell r="B539" t="str">
            <v>INST.  APARATO  SANITARIO</v>
          </cell>
          <cell r="C539" t="str">
            <v>UN</v>
          </cell>
        </row>
        <row r="540">
          <cell r="A540">
            <v>789</v>
          </cell>
          <cell r="B540" t="str">
            <v>CONEX. TANQUE ELEVADO PVC</v>
          </cell>
          <cell r="C540" t="str">
            <v>UN</v>
          </cell>
        </row>
        <row r="541">
          <cell r="A541">
            <v>790</v>
          </cell>
          <cell r="B541" t="str">
            <v>INST.EQUIP.HIDRONEUMATICO</v>
          </cell>
          <cell r="C541" t="str">
            <v>UN</v>
          </cell>
        </row>
        <row r="542">
          <cell r="A542">
            <v>791</v>
          </cell>
          <cell r="B542" t="str">
            <v>INST.   BOMBAS       AGUA</v>
          </cell>
          <cell r="C542" t="str">
            <v>UN</v>
          </cell>
        </row>
        <row r="543">
          <cell r="A543">
            <v>792</v>
          </cell>
          <cell r="B543" t="str">
            <v>ACOMETIDA GALV. 1/2" 5 MT</v>
          </cell>
          <cell r="C543" t="str">
            <v>UN</v>
          </cell>
        </row>
        <row r="544">
          <cell r="A544">
            <v>794</v>
          </cell>
          <cell r="B544" t="str">
            <v>RED SUMINISTRO GALV. 1/2"</v>
          </cell>
          <cell r="C544" t="str">
            <v>ML</v>
          </cell>
        </row>
        <row r="545">
          <cell r="A545">
            <v>795</v>
          </cell>
          <cell r="B545" t="str">
            <v>RED SUMINISTRO GALV. 3/4"</v>
          </cell>
          <cell r="C545" t="str">
            <v>ML</v>
          </cell>
        </row>
        <row r="546">
          <cell r="A546">
            <v>796</v>
          </cell>
          <cell r="B546" t="str">
            <v>RED SUMINISTRO GALV.   1"</v>
          </cell>
          <cell r="C546" t="str">
            <v>ML</v>
          </cell>
        </row>
        <row r="547">
          <cell r="A547">
            <v>797</v>
          </cell>
          <cell r="B547" t="str">
            <v>RED SUMINISTRO GALV.1 1/2</v>
          </cell>
          <cell r="C547" t="str">
            <v>ML</v>
          </cell>
        </row>
        <row r="548">
          <cell r="A548">
            <v>798</v>
          </cell>
          <cell r="B548" t="str">
            <v>RED SUMINISTRO GALV.   2"</v>
          </cell>
          <cell r="C548" t="str">
            <v>ML</v>
          </cell>
        </row>
        <row r="549">
          <cell r="A549">
            <v>799</v>
          </cell>
          <cell r="B549" t="str">
            <v>REGISTRO             1/2"</v>
          </cell>
          <cell r="C549" t="str">
            <v>UN</v>
          </cell>
        </row>
        <row r="550">
          <cell r="A550">
            <v>800</v>
          </cell>
          <cell r="B550" t="str">
            <v>REGISTRO             3/4"</v>
          </cell>
          <cell r="C550" t="str">
            <v>UN</v>
          </cell>
        </row>
        <row r="551">
          <cell r="A551">
            <v>801</v>
          </cell>
          <cell r="B551" t="str">
            <v>REGISTRO               1"</v>
          </cell>
          <cell r="C551" t="str">
            <v>UN</v>
          </cell>
        </row>
        <row r="552">
          <cell r="A552">
            <v>802</v>
          </cell>
          <cell r="B552" t="str">
            <v>PUNTO   SUMINISTRO   GALV</v>
          </cell>
          <cell r="C552" t="str">
            <v>UN</v>
          </cell>
        </row>
        <row r="553">
          <cell r="A553">
            <v>804</v>
          </cell>
          <cell r="B553" t="str">
            <v>CONEX.TANQUE ELEVADO GALV</v>
          </cell>
          <cell r="C553" t="str">
            <v>UN</v>
          </cell>
        </row>
        <row r="554">
          <cell r="A554">
            <v>805</v>
          </cell>
          <cell r="B554" t="str">
            <v>RED COBRE            3/4"</v>
          </cell>
          <cell r="C554" t="str">
            <v>ML</v>
          </cell>
        </row>
        <row r="555">
          <cell r="A555">
            <v>806</v>
          </cell>
          <cell r="B555" t="str">
            <v>RED COBRE            1/2"</v>
          </cell>
          <cell r="C555" t="str">
            <v>ML</v>
          </cell>
        </row>
        <row r="556">
          <cell r="A556">
            <v>807</v>
          </cell>
          <cell r="B556" t="str">
            <v>CANAL LATON        d=0.51</v>
          </cell>
          <cell r="C556" t="str">
            <v>ML</v>
          </cell>
        </row>
        <row r="557">
          <cell r="A557">
            <v>808</v>
          </cell>
          <cell r="B557" t="str">
            <v>CANAL LATON        d=0.71</v>
          </cell>
          <cell r="C557" t="str">
            <v>ML</v>
          </cell>
        </row>
        <row r="558">
          <cell r="A558">
            <v>809</v>
          </cell>
          <cell r="B558" t="str">
            <v>CANAL LATON        d=1.01</v>
          </cell>
          <cell r="C558" t="str">
            <v>ML</v>
          </cell>
        </row>
        <row r="559">
          <cell r="A559">
            <v>810</v>
          </cell>
          <cell r="B559" t="str">
            <v>BAJANTE LATON       12x 6</v>
          </cell>
          <cell r="C559" t="str">
            <v>ML</v>
          </cell>
        </row>
        <row r="560">
          <cell r="A560">
            <v>811</v>
          </cell>
          <cell r="B560" t="str">
            <v>FLANCHE LATON        0.01</v>
          </cell>
          <cell r="C560" t="str">
            <v>ML</v>
          </cell>
        </row>
        <row r="561">
          <cell r="A561">
            <v>812</v>
          </cell>
          <cell r="B561" t="str">
            <v>CANAL   PVC 31</v>
          </cell>
          <cell r="C561" t="str">
            <v>ML</v>
          </cell>
        </row>
        <row r="562">
          <cell r="A562">
            <v>813</v>
          </cell>
          <cell r="B562" t="str">
            <v>BAJANTE PVC 31</v>
          </cell>
          <cell r="C562" t="str">
            <v>ML</v>
          </cell>
        </row>
        <row r="563">
          <cell r="A563">
            <v>815</v>
          </cell>
          <cell r="B563" t="str">
            <v>TUBERIA PVC COND. 1 1/2"</v>
          </cell>
          <cell r="C563" t="str">
            <v>ML</v>
          </cell>
        </row>
        <row r="564">
          <cell r="A564">
            <v>846</v>
          </cell>
          <cell r="B564" t="str">
            <v>ACOMETIDA GRAL  3 x 2 x 0</v>
          </cell>
          <cell r="C564" t="str">
            <v>ML</v>
          </cell>
        </row>
        <row r="565">
          <cell r="A565">
            <v>848</v>
          </cell>
          <cell r="B565" t="str">
            <v>ACOMETIDA AEREA 10 MT/PVC</v>
          </cell>
          <cell r="C565" t="str">
            <v>UN</v>
          </cell>
        </row>
        <row r="566">
          <cell r="A566">
            <v>849</v>
          </cell>
          <cell r="B566" t="str">
            <v>PARCIAL   30  MT      PVC</v>
          </cell>
          <cell r="C566" t="str">
            <v>UN</v>
          </cell>
        </row>
        <row r="567">
          <cell r="A567">
            <v>850</v>
          </cell>
          <cell r="B567" t="str">
            <v>TABLERO PARCIALES 18 CIRC</v>
          </cell>
          <cell r="C567" t="str">
            <v>UN</v>
          </cell>
        </row>
        <row r="568">
          <cell r="A568">
            <v>851</v>
          </cell>
          <cell r="B568" t="str">
            <v>TABLERO PARCIALES 12 CIRC</v>
          </cell>
          <cell r="C568" t="str">
            <v>UN</v>
          </cell>
        </row>
        <row r="569">
          <cell r="A569">
            <v>852</v>
          </cell>
          <cell r="B569" t="str">
            <v>TABLERO PARCIALES  4 CIRC</v>
          </cell>
          <cell r="C569" t="str">
            <v>UN</v>
          </cell>
        </row>
        <row r="570">
          <cell r="A570">
            <v>853</v>
          </cell>
          <cell r="B570" t="str">
            <v>TABLERO GRAL.  10 CUENTAS</v>
          </cell>
          <cell r="C570" t="str">
            <v>UN</v>
          </cell>
        </row>
        <row r="571">
          <cell r="A571">
            <v>854</v>
          </cell>
          <cell r="B571" t="str">
            <v>TABLERO TIMBRE        PVC</v>
          </cell>
          <cell r="C571" t="str">
            <v>UN</v>
          </cell>
        </row>
        <row r="572">
          <cell r="A572">
            <v>855</v>
          </cell>
          <cell r="B572" t="str">
            <v>SALIDA LAMPARA/TOMA   PVC</v>
          </cell>
          <cell r="C572" t="str">
            <v>UN</v>
          </cell>
        </row>
        <row r="573">
          <cell r="A573">
            <v>856</v>
          </cell>
          <cell r="B573" t="str">
            <v>SALIDA LAMPARA CONMUT.PVC</v>
          </cell>
          <cell r="C573" t="str">
            <v>UN</v>
          </cell>
        </row>
        <row r="574">
          <cell r="A574">
            <v>857</v>
          </cell>
          <cell r="B574" t="str">
            <v>SALIDA TRIFASICA      PVC</v>
          </cell>
          <cell r="C574" t="str">
            <v>UN</v>
          </cell>
        </row>
        <row r="575">
          <cell r="A575">
            <v>858</v>
          </cell>
          <cell r="B575" t="str">
            <v>SALIDA BIFASICA       PVC</v>
          </cell>
          <cell r="C575" t="str">
            <v>UN</v>
          </cell>
        </row>
        <row r="576">
          <cell r="A576">
            <v>859</v>
          </cell>
          <cell r="B576" t="str">
            <v>SALIDA TELEFONO       PVC</v>
          </cell>
          <cell r="C576" t="str">
            <v>UN</v>
          </cell>
        </row>
        <row r="577">
          <cell r="A577">
            <v>860</v>
          </cell>
          <cell r="B577" t="str">
            <v>SALIDA TIMBRE         PVC</v>
          </cell>
          <cell r="C577" t="str">
            <v>UN</v>
          </cell>
        </row>
        <row r="578">
          <cell r="A578">
            <v>861</v>
          </cell>
          <cell r="B578" t="str">
            <v>SALIDA TV             PVC</v>
          </cell>
          <cell r="C578" t="str">
            <v>UN</v>
          </cell>
        </row>
        <row r="579">
          <cell r="A579">
            <v>862</v>
          </cell>
          <cell r="B579" t="str">
            <v>LAMPARA-TOMA /  ECONOMICA</v>
          </cell>
          <cell r="C579" t="str">
            <v>UN</v>
          </cell>
        </row>
        <row r="580">
          <cell r="A580">
            <v>863</v>
          </cell>
          <cell r="B580" t="str">
            <v>TELEFONO-CITOFONO /ECONOM</v>
          </cell>
          <cell r="C580" t="str">
            <v>UN</v>
          </cell>
        </row>
        <row r="581">
          <cell r="A581">
            <v>864</v>
          </cell>
          <cell r="B581" t="str">
            <v>BALA ALUMINIO No.10</v>
          </cell>
          <cell r="C581" t="str">
            <v>UN</v>
          </cell>
        </row>
        <row r="582">
          <cell r="A582">
            <v>866</v>
          </cell>
          <cell r="B582" t="str">
            <v>STRIP TELEFONOS /10 PARES</v>
          </cell>
          <cell r="C582" t="str">
            <v>UN</v>
          </cell>
        </row>
        <row r="583">
          <cell r="A583">
            <v>867</v>
          </cell>
          <cell r="B583" t="str">
            <v>ACOMETIDA AEREA 10 MT/ CN</v>
          </cell>
          <cell r="C583" t="str">
            <v>UN</v>
          </cell>
        </row>
        <row r="584">
          <cell r="A584">
            <v>868</v>
          </cell>
          <cell r="B584" t="str">
            <v>PARCIAL 30 MT         C.N</v>
          </cell>
          <cell r="C584" t="str">
            <v>UN</v>
          </cell>
        </row>
        <row r="585">
          <cell r="A585">
            <v>869</v>
          </cell>
          <cell r="B585" t="str">
            <v>TABLERO TIMBRE        C.N</v>
          </cell>
          <cell r="C585" t="str">
            <v>UN</v>
          </cell>
        </row>
        <row r="586">
          <cell r="A586">
            <v>870</v>
          </cell>
          <cell r="B586" t="str">
            <v>SALIDA LAMPARA/TOMA   C.N</v>
          </cell>
          <cell r="C586" t="str">
            <v>UN</v>
          </cell>
        </row>
        <row r="587">
          <cell r="A587">
            <v>871</v>
          </cell>
          <cell r="B587" t="str">
            <v>SALIDA LAMPARA CONMUT.C.N</v>
          </cell>
          <cell r="C587" t="str">
            <v>UN</v>
          </cell>
        </row>
        <row r="588">
          <cell r="A588">
            <v>872</v>
          </cell>
          <cell r="B588" t="str">
            <v>SALIDA TRIFASICA      C.N</v>
          </cell>
          <cell r="C588" t="str">
            <v>UN</v>
          </cell>
        </row>
        <row r="589">
          <cell r="A589">
            <v>873</v>
          </cell>
          <cell r="B589" t="str">
            <v>SALIDA BIFASICA       C.N</v>
          </cell>
          <cell r="C589" t="str">
            <v>UN</v>
          </cell>
        </row>
        <row r="590">
          <cell r="A590">
            <v>874</v>
          </cell>
          <cell r="B590" t="str">
            <v>SALIDA TELEFONO       C.N</v>
          </cell>
          <cell r="C590" t="str">
            <v>UN</v>
          </cell>
        </row>
        <row r="591">
          <cell r="A591">
            <v>875</v>
          </cell>
          <cell r="B591" t="str">
            <v>SALIDA TIMBRE         C.N</v>
          </cell>
          <cell r="C591" t="str">
            <v>UN</v>
          </cell>
        </row>
        <row r="592">
          <cell r="A592">
            <v>876</v>
          </cell>
          <cell r="B592" t="str">
            <v>SALIDA TV             C.N</v>
          </cell>
          <cell r="C592" t="str">
            <v>UN</v>
          </cell>
        </row>
        <row r="593">
          <cell r="A593">
            <v>877</v>
          </cell>
          <cell r="B593" t="str">
            <v>TIMBRE BOTON / ECONOM.</v>
          </cell>
          <cell r="C593" t="str">
            <v>UN</v>
          </cell>
        </row>
        <row r="594">
          <cell r="A594">
            <v>878</v>
          </cell>
          <cell r="B594" t="str">
            <v>TUBERIA PVC CONDUIT 3/4"</v>
          </cell>
          <cell r="C594" t="str">
            <v>UN</v>
          </cell>
        </row>
        <row r="595">
          <cell r="A595">
            <v>879</v>
          </cell>
          <cell r="B595" t="str">
            <v>TUBERIA PVC CONDUIT 1 1/2</v>
          </cell>
          <cell r="C595" t="str">
            <v>ML</v>
          </cell>
        </row>
        <row r="596">
          <cell r="A596">
            <v>880</v>
          </cell>
          <cell r="B596" t="str">
            <v>TUBERIA PVC CONDUIT 1"</v>
          </cell>
          <cell r="C596" t="str">
            <v>ML</v>
          </cell>
        </row>
        <row r="597">
          <cell r="A597">
            <v>881</v>
          </cell>
          <cell r="B597" t="str">
            <v>TUBERIA CONDUIT 2"</v>
          </cell>
          <cell r="C597" t="str">
            <v>ML</v>
          </cell>
        </row>
        <row r="598">
          <cell r="A598">
            <v>885</v>
          </cell>
          <cell r="B598" t="str">
            <v>INT.AUTOM.ENCHU.2x30 AMP</v>
          </cell>
          <cell r="C598" t="str">
            <v>UN</v>
          </cell>
        </row>
        <row r="599">
          <cell r="A599">
            <v>886</v>
          </cell>
          <cell r="B599" t="str">
            <v>TABLERO C/PUERTA 24 CIRC.</v>
          </cell>
          <cell r="C599" t="str">
            <v>UN</v>
          </cell>
        </row>
        <row r="600">
          <cell r="A600">
            <v>887</v>
          </cell>
          <cell r="B600" t="str">
            <v>TABLERO C/PUERTA 36 CIRC.</v>
          </cell>
          <cell r="C600" t="str">
            <v>UN</v>
          </cell>
        </row>
        <row r="601">
          <cell r="A601">
            <v>890</v>
          </cell>
          <cell r="B601" t="str">
            <v>SALIDA BOMBA TRIF. PVC</v>
          </cell>
          <cell r="C601" t="str">
            <v>UN</v>
          </cell>
        </row>
        <row r="602">
          <cell r="A602">
            <v>891</v>
          </cell>
          <cell r="B602" t="str">
            <v>SALIDA FLOTADOR</v>
          </cell>
          <cell r="C602" t="str">
            <v>UN</v>
          </cell>
        </row>
        <row r="603">
          <cell r="A603">
            <v>892</v>
          </cell>
          <cell r="B603" t="str">
            <v>SALIDA MOTOR PUERTA</v>
          </cell>
          <cell r="C603" t="str">
            <v>UN</v>
          </cell>
        </row>
        <row r="604">
          <cell r="A604">
            <v>893</v>
          </cell>
          <cell r="B604" t="str">
            <v>INTER.AUTOM.ENCHU 1x30 AM</v>
          </cell>
          <cell r="C604" t="str">
            <v>UN</v>
          </cell>
        </row>
        <row r="605">
          <cell r="A605">
            <v>894</v>
          </cell>
          <cell r="B605" t="str">
            <v>INT.AUT.ENCHU. 3x50 AMP</v>
          </cell>
          <cell r="C605" t="str">
            <v>UN</v>
          </cell>
        </row>
        <row r="606">
          <cell r="A606">
            <v>909</v>
          </cell>
          <cell r="B606" t="str">
            <v>HOJA PUERTA  TRIPLEX 0.61</v>
          </cell>
          <cell r="C606" t="str">
            <v>UN</v>
          </cell>
        </row>
        <row r="607">
          <cell r="A607">
            <v>910</v>
          </cell>
          <cell r="B607" t="str">
            <v>HOJA PUERTA  TRIPLEX 0.81</v>
          </cell>
          <cell r="C607" t="str">
            <v>UN</v>
          </cell>
        </row>
        <row r="608">
          <cell r="A608">
            <v>911</v>
          </cell>
          <cell r="B608" t="str">
            <v>HOJA PUERTA  TRIPLEX 1.01</v>
          </cell>
          <cell r="C608" t="str">
            <v>UN</v>
          </cell>
        </row>
        <row r="609">
          <cell r="A609">
            <v>912</v>
          </cell>
          <cell r="B609" t="str">
            <v>HOJA PUERTA  FORTEC  0.61</v>
          </cell>
          <cell r="C609" t="str">
            <v>UN</v>
          </cell>
        </row>
        <row r="610">
          <cell r="A610">
            <v>913</v>
          </cell>
          <cell r="B610" t="str">
            <v>HOJA PUERTA  FORTEC  0.81</v>
          </cell>
          <cell r="C610" t="str">
            <v>UN</v>
          </cell>
        </row>
        <row r="611">
          <cell r="A611">
            <v>914</v>
          </cell>
          <cell r="B611" t="str">
            <v>HOJA PUERTA  FORTEC  0.91</v>
          </cell>
          <cell r="C611" t="str">
            <v>UN</v>
          </cell>
        </row>
        <row r="612">
          <cell r="A612">
            <v>915</v>
          </cell>
          <cell r="B612" t="str">
            <v>PUERTAS      MARCO Y HOJA</v>
          </cell>
          <cell r="C612" t="str">
            <v>UN</v>
          </cell>
        </row>
        <row r="613">
          <cell r="A613">
            <v>916</v>
          </cell>
          <cell r="B613" t="str">
            <v>CLOSET TIPO A FORRADO</v>
          </cell>
          <cell r="C613" t="str">
            <v>M2</v>
          </cell>
        </row>
        <row r="614">
          <cell r="A614">
            <v>917</v>
          </cell>
          <cell r="B614" t="str">
            <v>CLOSET TIPO B</v>
          </cell>
          <cell r="C614" t="str">
            <v>M2</v>
          </cell>
        </row>
        <row r="615">
          <cell r="A615">
            <v>918</v>
          </cell>
          <cell r="B615" t="str">
            <v>MUEBLE TIPO LINOS</v>
          </cell>
          <cell r="C615" t="str">
            <v>M2</v>
          </cell>
        </row>
        <row r="616">
          <cell r="A616">
            <v>919</v>
          </cell>
          <cell r="B616" t="str">
            <v>MUEBLE BAJO           .80</v>
          </cell>
          <cell r="C616" t="str">
            <v>ML</v>
          </cell>
        </row>
        <row r="617">
          <cell r="A617">
            <v>920</v>
          </cell>
          <cell r="B617" t="str">
            <v>DIFUSORES- MARCO P/VIDRIO</v>
          </cell>
          <cell r="C617" t="str">
            <v>M2</v>
          </cell>
        </row>
        <row r="618">
          <cell r="A618">
            <v>921</v>
          </cell>
          <cell r="B618" t="str">
            <v>PIRLANES DE MADERA    .10</v>
          </cell>
          <cell r="C618" t="str">
            <v>ML</v>
          </cell>
        </row>
        <row r="619">
          <cell r="A619">
            <v>922</v>
          </cell>
          <cell r="B619" t="str">
            <v>PASAMANOS ESCAL.  .15x.02</v>
          </cell>
          <cell r="C619" t="str">
            <v>ML</v>
          </cell>
        </row>
        <row r="620">
          <cell r="A620">
            <v>923</v>
          </cell>
          <cell r="B620" t="str">
            <v>ENCHAPES MUROS EN TRIPLEX</v>
          </cell>
          <cell r="C620" t="str">
            <v>M2</v>
          </cell>
        </row>
        <row r="621">
          <cell r="A621">
            <v>925</v>
          </cell>
          <cell r="B621" t="str">
            <v>HOJA PUERTA FORTEC 0.70</v>
          </cell>
          <cell r="C621" t="str">
            <v>UN</v>
          </cell>
        </row>
        <row r="622">
          <cell r="A622">
            <v>926</v>
          </cell>
          <cell r="B622" t="str">
            <v>VENTANERIA EN MADERA</v>
          </cell>
          <cell r="C622" t="str">
            <v>M2</v>
          </cell>
        </row>
        <row r="623">
          <cell r="A623">
            <v>927</v>
          </cell>
          <cell r="B623" t="str">
            <v>HOJA PUERTA FORTEC 1.50</v>
          </cell>
          <cell r="C623" t="str">
            <v>UN</v>
          </cell>
        </row>
        <row r="624">
          <cell r="A624">
            <v>928</v>
          </cell>
          <cell r="B624" t="str">
            <v>HOJA PUERTA FORTEC 1.00</v>
          </cell>
          <cell r="C624" t="str">
            <v>UN</v>
          </cell>
        </row>
        <row r="625">
          <cell r="A625">
            <v>930</v>
          </cell>
          <cell r="B625" t="str">
            <v>HOJA PUERTA TRIPLEX 0.60</v>
          </cell>
          <cell r="C625" t="str">
            <v>UN</v>
          </cell>
        </row>
        <row r="626">
          <cell r="A626">
            <v>931</v>
          </cell>
          <cell r="B626" t="str">
            <v>HOJA PUERTA TRIPLEX 0.80</v>
          </cell>
          <cell r="C626" t="str">
            <v>UN</v>
          </cell>
        </row>
        <row r="627">
          <cell r="A627">
            <v>932</v>
          </cell>
          <cell r="B627" t="str">
            <v>HOJA PUERTA TRIPLEX 0.90</v>
          </cell>
          <cell r="C627" t="str">
            <v>UN</v>
          </cell>
        </row>
        <row r="628">
          <cell r="A628">
            <v>933</v>
          </cell>
          <cell r="B628" t="str">
            <v>PUERTA TRIP. MARCO Y HOJA</v>
          </cell>
          <cell r="C628" t="str">
            <v>UN</v>
          </cell>
        </row>
        <row r="629">
          <cell r="A629">
            <v>934</v>
          </cell>
          <cell r="B629" t="str">
            <v>CLOSET FORRADO CEDRO</v>
          </cell>
          <cell r="C629" t="str">
            <v>M2</v>
          </cell>
        </row>
        <row r="630">
          <cell r="A630">
            <v>935</v>
          </cell>
          <cell r="B630" t="str">
            <v>CLOSET FLORMORADO</v>
          </cell>
          <cell r="C630" t="str">
            <v>M2</v>
          </cell>
        </row>
        <row r="631">
          <cell r="A631">
            <v>936</v>
          </cell>
          <cell r="B631" t="str">
            <v>MUEBLE LINOS FLORMORADO</v>
          </cell>
          <cell r="C631" t="str">
            <v>M2</v>
          </cell>
        </row>
        <row r="632">
          <cell r="A632">
            <v>937</v>
          </cell>
          <cell r="B632" t="str">
            <v>MUEBLE h=.80 FLORMORADO</v>
          </cell>
          <cell r="C632" t="str">
            <v>ML</v>
          </cell>
        </row>
        <row r="633">
          <cell r="A633">
            <v>938</v>
          </cell>
          <cell r="B633" t="str">
            <v>DIFUSOR - FLORMORADO</v>
          </cell>
          <cell r="C633" t="str">
            <v>M2</v>
          </cell>
        </row>
        <row r="634">
          <cell r="A634">
            <v>939</v>
          </cell>
          <cell r="B634" t="str">
            <v>PIRLAN .10 FLORMORADO</v>
          </cell>
          <cell r="C634" t="str">
            <v>ML</v>
          </cell>
        </row>
        <row r="635">
          <cell r="A635">
            <v>940</v>
          </cell>
          <cell r="B635" t="str">
            <v>PASAMANOS FLORM.   15x.02</v>
          </cell>
          <cell r="C635" t="str">
            <v>ML</v>
          </cell>
        </row>
        <row r="636">
          <cell r="A636">
            <v>941</v>
          </cell>
          <cell r="B636" t="str">
            <v>ENCHAPES MUROS FLORMORADO</v>
          </cell>
          <cell r="C636" t="str">
            <v>M2</v>
          </cell>
        </row>
        <row r="637">
          <cell r="A637">
            <v>942</v>
          </cell>
          <cell r="B637" t="str">
            <v>CLOSET VARTEL MADERA</v>
          </cell>
          <cell r="C637" t="str">
            <v>M2</v>
          </cell>
        </row>
        <row r="638">
          <cell r="A638">
            <v>943</v>
          </cell>
          <cell r="B638" t="str">
            <v>CLOSET VENECIA FOLDING D.</v>
          </cell>
          <cell r="C638" t="str">
            <v>M2</v>
          </cell>
        </row>
        <row r="639">
          <cell r="A639">
            <v>944</v>
          </cell>
          <cell r="B639" t="str">
            <v>CLOSET SEVILLA FOLDING D.</v>
          </cell>
          <cell r="C639" t="str">
            <v>M2</v>
          </cell>
        </row>
        <row r="640">
          <cell r="A640">
            <v>945</v>
          </cell>
          <cell r="B640" t="str">
            <v>CLOSET INGLES FOLDING D.</v>
          </cell>
          <cell r="C640" t="str">
            <v>M2</v>
          </cell>
        </row>
        <row r="641">
          <cell r="A641">
            <v>946</v>
          </cell>
          <cell r="B641" t="str">
            <v>CLOSET AMERICA FOLDING D.</v>
          </cell>
          <cell r="C641" t="str">
            <v>M2</v>
          </cell>
        </row>
        <row r="642">
          <cell r="A642">
            <v>980</v>
          </cell>
          <cell r="B642" t="str">
            <v>VENTANAS           LAMINA</v>
          </cell>
          <cell r="C642" t="str">
            <v>M2</v>
          </cell>
        </row>
        <row r="643">
          <cell r="A643">
            <v>981</v>
          </cell>
          <cell r="B643" t="str">
            <v>MARCOS PUERTAS LAMINA-.80</v>
          </cell>
          <cell r="C643" t="str">
            <v>UN</v>
          </cell>
        </row>
        <row r="644">
          <cell r="A644">
            <v>982</v>
          </cell>
          <cell r="B644" t="str">
            <v>PUERTAS VENTANAS   LAMINA</v>
          </cell>
          <cell r="C644" t="str">
            <v>M2</v>
          </cell>
        </row>
        <row r="645">
          <cell r="A645">
            <v>983</v>
          </cell>
          <cell r="B645" t="str">
            <v>REJAS              LAMINA</v>
          </cell>
          <cell r="C645" t="str">
            <v>M2</v>
          </cell>
        </row>
        <row r="646">
          <cell r="A646">
            <v>984</v>
          </cell>
          <cell r="B646" t="str">
            <v>PUERTAS            LAMINA</v>
          </cell>
          <cell r="C646" t="str">
            <v>M2</v>
          </cell>
        </row>
        <row r="647">
          <cell r="A647">
            <v>985</v>
          </cell>
          <cell r="B647" t="str">
            <v>MARQUESINAS        LAMINA</v>
          </cell>
          <cell r="C647" t="str">
            <v>M2</v>
          </cell>
        </row>
        <row r="648">
          <cell r="A648">
            <v>986</v>
          </cell>
          <cell r="B648" t="str">
            <v>CAJAS CONTADORES     AGUA</v>
          </cell>
          <cell r="C648" t="str">
            <v>UN</v>
          </cell>
        </row>
        <row r="649">
          <cell r="A649">
            <v>987</v>
          </cell>
          <cell r="B649" t="str">
            <v>TAPAS SHUT         LAMINA</v>
          </cell>
          <cell r="C649" t="str">
            <v>UN</v>
          </cell>
        </row>
        <row r="650">
          <cell r="A650">
            <v>988</v>
          </cell>
          <cell r="B650" t="str">
            <v>REJILLAS PISO         .30</v>
          </cell>
          <cell r="C650" t="str">
            <v>ML</v>
          </cell>
        </row>
        <row r="651">
          <cell r="A651">
            <v>989</v>
          </cell>
          <cell r="B651" t="str">
            <v>MARCOS TAPAS   C. INSPECC</v>
          </cell>
          <cell r="C651" t="str">
            <v>UN</v>
          </cell>
        </row>
        <row r="652">
          <cell r="A652">
            <v>990</v>
          </cell>
          <cell r="B652" t="str">
            <v>REJA BANCARIA</v>
          </cell>
          <cell r="C652" t="str">
            <v>M2</v>
          </cell>
        </row>
        <row r="653">
          <cell r="A653">
            <v>991</v>
          </cell>
          <cell r="B653" t="str">
            <v>ESCALERA DE GATO</v>
          </cell>
          <cell r="C653" t="str">
            <v>ML</v>
          </cell>
        </row>
        <row r="654">
          <cell r="A654">
            <v>992</v>
          </cell>
          <cell r="B654" t="str">
            <v>PUERTA ELECTRICA CORRED.</v>
          </cell>
          <cell r="C654" t="str">
            <v>UN</v>
          </cell>
        </row>
        <row r="655">
          <cell r="A655">
            <v>994</v>
          </cell>
          <cell r="B655" t="str">
            <v>VENTANAS ALUMINIO   FIJAS</v>
          </cell>
          <cell r="C655" t="str">
            <v>M2</v>
          </cell>
        </row>
        <row r="656">
          <cell r="A656">
            <v>995</v>
          </cell>
          <cell r="B656" t="str">
            <v>VENTANAS ALUM. GUILLOTINA</v>
          </cell>
          <cell r="C656" t="str">
            <v>M2</v>
          </cell>
        </row>
        <row r="657">
          <cell r="A657">
            <v>996</v>
          </cell>
          <cell r="B657" t="str">
            <v>VENTANAS ALUM. CORREDIZAS</v>
          </cell>
          <cell r="C657" t="str">
            <v>M2</v>
          </cell>
        </row>
        <row r="658">
          <cell r="A658">
            <v>997</v>
          </cell>
          <cell r="B658" t="str">
            <v>CELOSIA ALUMINIO</v>
          </cell>
          <cell r="C658" t="str">
            <v>M2</v>
          </cell>
        </row>
        <row r="659">
          <cell r="A659">
            <v>998</v>
          </cell>
          <cell r="B659" t="str">
            <v>VENTANA ALUM.   ECONOMICA</v>
          </cell>
          <cell r="C659" t="str">
            <v>M2</v>
          </cell>
        </row>
        <row r="660">
          <cell r="A660">
            <v>999</v>
          </cell>
          <cell r="B660" t="str">
            <v>PUERTA CANCHA TENIS 1x1</v>
          </cell>
          <cell r="C660" t="str">
            <v>UN</v>
          </cell>
        </row>
        <row r="661">
          <cell r="A661">
            <v>1000</v>
          </cell>
          <cell r="B661" t="str">
            <v>SOPORTE MALLA TUBO   4"</v>
          </cell>
          <cell r="C661" t="str">
            <v>UN</v>
          </cell>
        </row>
        <row r="662">
          <cell r="A662">
            <v>1001</v>
          </cell>
          <cell r="B662" t="str">
            <v>SOPORTE (Malla Voleibol)</v>
          </cell>
          <cell r="C662" t="str">
            <v>UN</v>
          </cell>
        </row>
        <row r="663">
          <cell r="A663">
            <v>1028</v>
          </cell>
          <cell r="B663" t="str">
            <v>TRITURADO GRUESO</v>
          </cell>
          <cell r="C663" t="str">
            <v>M3</v>
          </cell>
        </row>
        <row r="664">
          <cell r="A664">
            <v>1029</v>
          </cell>
          <cell r="B664" t="str">
            <v>TRITURADO FINO</v>
          </cell>
          <cell r="C664" t="str">
            <v>M3</v>
          </cell>
        </row>
        <row r="665">
          <cell r="A665">
            <v>1031</v>
          </cell>
          <cell r="B665" t="str">
            <v>ESTUCO</v>
          </cell>
          <cell r="C665" t="str">
            <v>M2</v>
          </cell>
        </row>
        <row r="666">
          <cell r="A666">
            <v>1032</v>
          </cell>
          <cell r="B666" t="str">
            <v>FILOS Y DILATACIONE1</v>
          </cell>
          <cell r="C666" t="str">
            <v>ML</v>
          </cell>
        </row>
        <row r="667">
          <cell r="A667">
            <v>1033</v>
          </cell>
          <cell r="B667" t="str">
            <v>ESTUCO Y VINILO 3 MANOS</v>
          </cell>
          <cell r="C667" t="str">
            <v>M2</v>
          </cell>
        </row>
        <row r="668">
          <cell r="A668">
            <v>1034</v>
          </cell>
          <cell r="B668" t="str">
            <v>VINILO S/PAÑETE   2 MANOS</v>
          </cell>
          <cell r="C668" t="str">
            <v>M2</v>
          </cell>
        </row>
        <row r="669">
          <cell r="A669">
            <v>1035</v>
          </cell>
          <cell r="B669" t="str">
            <v>MARMOLINA        S/PAÑETE</v>
          </cell>
          <cell r="C669" t="str">
            <v>M2</v>
          </cell>
        </row>
        <row r="670">
          <cell r="A670">
            <v>1036</v>
          </cell>
          <cell r="B670" t="str">
            <v>CARBURO          S/PAÑETE</v>
          </cell>
          <cell r="C670" t="str">
            <v>M2</v>
          </cell>
        </row>
        <row r="671">
          <cell r="A671">
            <v>1037</v>
          </cell>
          <cell r="B671" t="str">
            <v>ESMALTE  S/ LAMINA LINEAL</v>
          </cell>
          <cell r="C671" t="str">
            <v>ML</v>
          </cell>
        </row>
        <row r="672">
          <cell r="A672">
            <v>1038</v>
          </cell>
          <cell r="B672" t="str">
            <v>ESMALTE  S/ LAMINA  LLENA</v>
          </cell>
          <cell r="C672" t="str">
            <v>M2</v>
          </cell>
        </row>
        <row r="673">
          <cell r="A673">
            <v>1039</v>
          </cell>
          <cell r="B673" t="str">
            <v>ESMALTE  S/ MARCOS LAMINA</v>
          </cell>
          <cell r="C673" t="str">
            <v>ML</v>
          </cell>
        </row>
        <row r="674">
          <cell r="A674">
            <v>1040</v>
          </cell>
          <cell r="B674" t="str">
            <v>ESMALTE  S/ MARCOS MADERA</v>
          </cell>
          <cell r="C674" t="str">
            <v>M2</v>
          </cell>
        </row>
        <row r="675">
          <cell r="A675">
            <v>1041</v>
          </cell>
          <cell r="B675" t="str">
            <v>ESMALTE  S/ MADERA  LLENA</v>
          </cell>
          <cell r="C675" t="str">
            <v>M2</v>
          </cell>
        </row>
        <row r="676">
          <cell r="A676">
            <v>1042</v>
          </cell>
          <cell r="B676" t="str">
            <v>ESMALTE  S/ MADERA LINEAL</v>
          </cell>
          <cell r="C676" t="str">
            <v>ML</v>
          </cell>
        </row>
        <row r="677">
          <cell r="A677">
            <v>1043</v>
          </cell>
          <cell r="B677" t="str">
            <v>TINTILLA S/ MADERA  LLENA</v>
          </cell>
          <cell r="C677" t="str">
            <v>M2</v>
          </cell>
        </row>
        <row r="678">
          <cell r="A678">
            <v>1044</v>
          </cell>
          <cell r="B678" t="str">
            <v>TINTILLA S/ MADERA LINEAL</v>
          </cell>
          <cell r="C678" t="str">
            <v>ML</v>
          </cell>
        </row>
        <row r="679">
          <cell r="A679">
            <v>1045</v>
          </cell>
          <cell r="B679" t="str">
            <v>TINTILLA S/       MUEBLES</v>
          </cell>
          <cell r="C679" t="str">
            <v>M2</v>
          </cell>
        </row>
        <row r="680">
          <cell r="A680">
            <v>1046</v>
          </cell>
          <cell r="B680" t="str">
            <v>ESMALTE  S/       MUEBLES</v>
          </cell>
          <cell r="C680" t="str">
            <v>M2</v>
          </cell>
        </row>
        <row r="681">
          <cell r="A681">
            <v>1047</v>
          </cell>
          <cell r="B681" t="str">
            <v>BARNIZ   S/       MUEBLES</v>
          </cell>
          <cell r="C681" t="str">
            <v>M2</v>
          </cell>
        </row>
        <row r="682">
          <cell r="A682">
            <v>1048</v>
          </cell>
          <cell r="B682" t="str">
            <v>IMPERM.INTEG MORT XYPEX</v>
          </cell>
          <cell r="C682" t="str">
            <v>M2</v>
          </cell>
        </row>
        <row r="683">
          <cell r="A683">
            <v>1049</v>
          </cell>
          <cell r="B683" t="str">
            <v>LACA PISOS         MADERA</v>
          </cell>
          <cell r="C683" t="str">
            <v>M2</v>
          </cell>
        </row>
        <row r="684">
          <cell r="A684">
            <v>1050</v>
          </cell>
          <cell r="B684" t="str">
            <v>ANTIHUMEDAD       FACHADA</v>
          </cell>
          <cell r="C684" t="str">
            <v>M2</v>
          </cell>
        </row>
        <row r="685">
          <cell r="A685">
            <v>1051</v>
          </cell>
          <cell r="B685" t="str">
            <v>ANTIHUMEDAD      FACHADA</v>
          </cell>
          <cell r="C685" t="str">
            <v>M2</v>
          </cell>
        </row>
        <row r="686">
          <cell r="A686">
            <v>1052</v>
          </cell>
          <cell r="B686" t="str">
            <v>ANTIHUMEDAD       FACHAD1</v>
          </cell>
          <cell r="C686" t="str">
            <v>M2</v>
          </cell>
        </row>
        <row r="687">
          <cell r="A687">
            <v>1053</v>
          </cell>
          <cell r="B687" t="str">
            <v>ESGRAFIADO        FACHADA</v>
          </cell>
          <cell r="C687" t="str">
            <v>M2</v>
          </cell>
        </row>
        <row r="688">
          <cell r="A688">
            <v>1054</v>
          </cell>
          <cell r="B688" t="str">
            <v>MARMOPLAST        FACHADA</v>
          </cell>
          <cell r="C688" t="str">
            <v>M2</v>
          </cell>
        </row>
        <row r="689">
          <cell r="A689">
            <v>1055</v>
          </cell>
          <cell r="B689" t="str">
            <v>COLORPLAST        FACHADA</v>
          </cell>
          <cell r="C689" t="str">
            <v>M2</v>
          </cell>
        </row>
        <row r="690">
          <cell r="A690">
            <v>1056</v>
          </cell>
          <cell r="B690" t="str">
            <v>SILCOPLAST        FACHADA</v>
          </cell>
          <cell r="C690" t="str">
            <v>M2</v>
          </cell>
        </row>
        <row r="691">
          <cell r="A691">
            <v>1057</v>
          </cell>
          <cell r="B691" t="str">
            <v>ANTICORR. S/LAMINA LINEAL</v>
          </cell>
          <cell r="C691" t="str">
            <v>ML</v>
          </cell>
        </row>
        <row r="692">
          <cell r="A692">
            <v>1058</v>
          </cell>
          <cell r="B692" t="str">
            <v>ANTICORR. S/LAMINA  LLENA</v>
          </cell>
          <cell r="C692" t="str">
            <v>M2</v>
          </cell>
        </row>
        <row r="693">
          <cell r="A693">
            <v>1059</v>
          </cell>
          <cell r="B693" t="str">
            <v>WASH-PRIMER    S/ALUMINIO</v>
          </cell>
          <cell r="C693" t="str">
            <v>M2</v>
          </cell>
        </row>
        <row r="694">
          <cell r="A694">
            <v>1060</v>
          </cell>
          <cell r="B694" t="str">
            <v>LINEAS   TRAFICO     0.10</v>
          </cell>
          <cell r="C694" t="str">
            <v>ML</v>
          </cell>
        </row>
        <row r="695">
          <cell r="A695">
            <v>1062</v>
          </cell>
          <cell r="B695" t="str">
            <v>DEMARCACION CON MARMOLINA</v>
          </cell>
          <cell r="C695" t="str">
            <v>ML</v>
          </cell>
        </row>
        <row r="696">
          <cell r="A696">
            <v>1093</v>
          </cell>
          <cell r="B696" t="str">
            <v>PAPEL COLGADURA DAMASCO</v>
          </cell>
          <cell r="C696" t="str">
            <v>M2</v>
          </cell>
        </row>
        <row r="697">
          <cell r="A697">
            <v>1094</v>
          </cell>
          <cell r="B697" t="str">
            <v>PAPEL COLGADURA  NATALI</v>
          </cell>
          <cell r="C697" t="str">
            <v>M2</v>
          </cell>
        </row>
        <row r="698">
          <cell r="A698">
            <v>1095</v>
          </cell>
          <cell r="B698" t="str">
            <v>VINISOL RESIDENCIAL 1.6mm</v>
          </cell>
          <cell r="C698" t="str">
            <v>M2</v>
          </cell>
        </row>
        <row r="699">
          <cell r="A699">
            <v>1096</v>
          </cell>
          <cell r="B699" t="str">
            <v>VINISOL COMERCIAL  2.0 mm</v>
          </cell>
          <cell r="C699" t="str">
            <v>M2</v>
          </cell>
        </row>
        <row r="700">
          <cell r="A700">
            <v>1097</v>
          </cell>
          <cell r="B700" t="str">
            <v>VINISOL TRAF.PESADO 3.0mm</v>
          </cell>
          <cell r="C700" t="str">
            <v>M2</v>
          </cell>
        </row>
        <row r="701">
          <cell r="A701">
            <v>1098</v>
          </cell>
          <cell r="B701" t="str">
            <v>G/ESCOBA VINISOL   6.8 m1</v>
          </cell>
          <cell r="C701" t="str">
            <v>ML</v>
          </cell>
        </row>
        <row r="702">
          <cell r="A702">
            <v>1099</v>
          </cell>
          <cell r="B702" t="str">
            <v>PASOS ESCALERA     VINIL1</v>
          </cell>
          <cell r="C702" t="str">
            <v>UN</v>
          </cell>
        </row>
        <row r="703">
          <cell r="A703">
            <v>1100</v>
          </cell>
          <cell r="B703" t="str">
            <v>ALFOMBRA TIPO ECONOMICO</v>
          </cell>
          <cell r="C703" t="str">
            <v>M2</v>
          </cell>
        </row>
        <row r="704">
          <cell r="A704">
            <v>1101</v>
          </cell>
          <cell r="B704" t="str">
            <v>EMEFLEX COLOR</v>
          </cell>
          <cell r="C704" t="str">
            <v>M2</v>
          </cell>
        </row>
        <row r="705">
          <cell r="A705">
            <v>1102</v>
          </cell>
          <cell r="B705" t="str">
            <v>EMEFLEX NEGRO</v>
          </cell>
          <cell r="C705" t="str">
            <v>M2</v>
          </cell>
        </row>
        <row r="706">
          <cell r="A706">
            <v>1104</v>
          </cell>
          <cell r="B706" t="str">
            <v>ALFOMBRA ALLEGRO</v>
          </cell>
          <cell r="C706" t="str">
            <v>M2</v>
          </cell>
        </row>
        <row r="707">
          <cell r="A707">
            <v>1105</v>
          </cell>
          <cell r="B707" t="str">
            <v>ALFOMBRA KASMIR</v>
          </cell>
          <cell r="C707" t="str">
            <v>M2</v>
          </cell>
        </row>
        <row r="708">
          <cell r="A708">
            <v>1106</v>
          </cell>
          <cell r="B708" t="str">
            <v>ALFOMBRA OLIMPIA</v>
          </cell>
          <cell r="C708" t="str">
            <v>M2</v>
          </cell>
        </row>
        <row r="709">
          <cell r="A709">
            <v>1107</v>
          </cell>
          <cell r="B709" t="str">
            <v>ALFOMBRA SPLENDOR</v>
          </cell>
          <cell r="C709" t="str">
            <v>M2</v>
          </cell>
        </row>
        <row r="710">
          <cell r="A710">
            <v>1108</v>
          </cell>
          <cell r="B710" t="str">
            <v>ALFOMBRA GALES RESIDENCIA</v>
          </cell>
          <cell r="C710" t="str">
            <v>M2</v>
          </cell>
        </row>
        <row r="711">
          <cell r="A711">
            <v>1109</v>
          </cell>
          <cell r="B711" t="str">
            <v>LISTON M.H.      AMARILL1</v>
          </cell>
          <cell r="C711" t="str">
            <v>M2</v>
          </cell>
        </row>
        <row r="712">
          <cell r="A712">
            <v>1110</v>
          </cell>
          <cell r="B712" t="str">
            <v>LISTON M.H.     GUAYACAN</v>
          </cell>
          <cell r="C712" t="str">
            <v>M2</v>
          </cell>
        </row>
        <row r="713">
          <cell r="A713">
            <v>1111</v>
          </cell>
          <cell r="B713" t="str">
            <v>PARKET  GUAYACAN TREBOL</v>
          </cell>
          <cell r="C713" t="str">
            <v>M2</v>
          </cell>
        </row>
        <row r="714">
          <cell r="A714">
            <v>1112</v>
          </cell>
          <cell r="B714" t="str">
            <v>PARKET           GUAYACAN</v>
          </cell>
          <cell r="C714" t="str">
            <v>M2</v>
          </cell>
        </row>
        <row r="715">
          <cell r="A715">
            <v>1113</v>
          </cell>
          <cell r="B715" t="str">
            <v>G/ESCOBA     ROBLE  6 cm</v>
          </cell>
          <cell r="C715" t="str">
            <v>ML</v>
          </cell>
        </row>
        <row r="716">
          <cell r="A716">
            <v>1114</v>
          </cell>
          <cell r="B716" t="str">
            <v>G/ESCOBA     CEDRO  8 cm</v>
          </cell>
          <cell r="C716" t="str">
            <v>ML</v>
          </cell>
        </row>
        <row r="717">
          <cell r="A717">
            <v>1116</v>
          </cell>
          <cell r="B717" t="str">
            <v>TAPA L/MANOS VILLA  LEYVA</v>
          </cell>
          <cell r="C717" t="str">
            <v>ML</v>
          </cell>
        </row>
        <row r="718">
          <cell r="A718">
            <v>1117</v>
          </cell>
          <cell r="B718" t="str">
            <v>TAPA L/MANOS   TR.PERUANO</v>
          </cell>
          <cell r="C718" t="str">
            <v>ML</v>
          </cell>
        </row>
        <row r="719">
          <cell r="A719">
            <v>1118</v>
          </cell>
          <cell r="B719" t="str">
            <v>PUERTAS DUCHAS   ACRILICO</v>
          </cell>
          <cell r="C719" t="str">
            <v>M2</v>
          </cell>
        </row>
        <row r="720">
          <cell r="A720">
            <v>1119</v>
          </cell>
          <cell r="B720" t="str">
            <v>PUERTAS DUCHAS POLIESTIR.</v>
          </cell>
          <cell r="C720" t="str">
            <v>M2</v>
          </cell>
        </row>
        <row r="721">
          <cell r="A721">
            <v>1120</v>
          </cell>
          <cell r="B721" t="str">
            <v>PUERTAS DUCHAS V.TEMPLADO</v>
          </cell>
          <cell r="C721" t="str">
            <v>M2</v>
          </cell>
        </row>
        <row r="722">
          <cell r="A722">
            <v>1121</v>
          </cell>
          <cell r="B722" t="str">
            <v>PRADIZACIO1</v>
          </cell>
          <cell r="C722" t="str">
            <v>M2</v>
          </cell>
        </row>
        <row r="723">
          <cell r="A723">
            <v>1122</v>
          </cell>
          <cell r="B723" t="str">
            <v>ASEO GENERA1</v>
          </cell>
          <cell r="C723" t="str">
            <v>M2</v>
          </cell>
        </row>
        <row r="724">
          <cell r="A724">
            <v>1123</v>
          </cell>
          <cell r="B724" t="str">
            <v>SEÑALIZACION</v>
          </cell>
          <cell r="C724" t="str">
            <v>UN</v>
          </cell>
        </row>
        <row r="725">
          <cell r="A725">
            <v>1156</v>
          </cell>
          <cell r="B725" t="str">
            <v>BLOQUE - PAÑETE - PINTURA</v>
          </cell>
          <cell r="C725" t="str">
            <v>M2</v>
          </cell>
        </row>
        <row r="726">
          <cell r="A726">
            <v>1157</v>
          </cell>
          <cell r="B726" t="str">
            <v>TOLETE - PAÑETE - PINTURA</v>
          </cell>
          <cell r="C726" t="str">
            <v>M2</v>
          </cell>
        </row>
        <row r="727">
          <cell r="A727">
            <v>1160</v>
          </cell>
          <cell r="B727" t="str">
            <v>PAÑETE-ESTUCO-MURAL REALC</v>
          </cell>
          <cell r="C727" t="str">
            <v>M2</v>
          </cell>
        </row>
        <row r="728">
          <cell r="A728">
            <v>1161</v>
          </cell>
          <cell r="B728" t="str">
            <v>PAÑETE-ESTUCO-MURAL ESTIL</v>
          </cell>
          <cell r="C728" t="str">
            <v>M2</v>
          </cell>
        </row>
        <row r="729">
          <cell r="A729">
            <v>1162</v>
          </cell>
          <cell r="B729" t="str">
            <v>PAÑETE-PORCELANA    11x11</v>
          </cell>
          <cell r="C729" t="str">
            <v>M2</v>
          </cell>
        </row>
        <row r="730">
          <cell r="A730">
            <v>1163</v>
          </cell>
          <cell r="B730" t="str">
            <v>PAÑETE-PORCELANA    20x20</v>
          </cell>
          <cell r="C730" t="str">
            <v>M2</v>
          </cell>
        </row>
        <row r="731">
          <cell r="A731">
            <v>1164</v>
          </cell>
          <cell r="B731" t="str">
            <v>PAÑETE - ESTUCO - PINTURA</v>
          </cell>
          <cell r="C731" t="str">
            <v>M2</v>
          </cell>
        </row>
        <row r="732">
          <cell r="A732">
            <v>1165</v>
          </cell>
          <cell r="B732" t="str">
            <v>AFINADO-        DECORPISO</v>
          </cell>
          <cell r="C732" t="str">
            <v>M2</v>
          </cell>
        </row>
        <row r="733">
          <cell r="A733">
            <v>1166</v>
          </cell>
          <cell r="B733" t="str">
            <v>BALDOSIN GRANITO 33x33</v>
          </cell>
          <cell r="C733" t="str">
            <v>M2</v>
          </cell>
        </row>
        <row r="734">
          <cell r="A734">
            <v>1167</v>
          </cell>
          <cell r="B734" t="str">
            <v>POLISEC-AFIN.-VINISOL 1.6</v>
          </cell>
          <cell r="C734" t="str">
            <v>M2</v>
          </cell>
        </row>
        <row r="735">
          <cell r="A735">
            <v>1168</v>
          </cell>
          <cell r="B735" t="str">
            <v>BAÑO No. 1 / 4 AP. ROYAL</v>
          </cell>
          <cell r="C735" t="str">
            <v>UN</v>
          </cell>
        </row>
        <row r="736">
          <cell r="A736">
            <v>1169</v>
          </cell>
          <cell r="B736" t="str">
            <v>INST.Y DOTACION BAÑO No.1</v>
          </cell>
          <cell r="C736" t="str">
            <v>UN</v>
          </cell>
        </row>
        <row r="737">
          <cell r="A737">
            <v>1170</v>
          </cell>
          <cell r="B737" t="str">
            <v>BAÑO No. 2 / 4 AP. STILO</v>
          </cell>
          <cell r="C737" t="str">
            <v>UN</v>
          </cell>
        </row>
        <row r="738">
          <cell r="A738">
            <v>1171</v>
          </cell>
          <cell r="B738" t="str">
            <v>INST.Y DOTACION BAÑO No.2</v>
          </cell>
          <cell r="C738" t="str">
            <v>UN</v>
          </cell>
        </row>
        <row r="739">
          <cell r="A739">
            <v>1172</v>
          </cell>
          <cell r="B739" t="str">
            <v>BAÑO No. 3 / 3 AP. ROYAL</v>
          </cell>
          <cell r="C739" t="str">
            <v>UN</v>
          </cell>
        </row>
        <row r="740">
          <cell r="A740">
            <v>1173</v>
          </cell>
          <cell r="B740" t="str">
            <v>INST.Y DOTACION BAÑO No.3</v>
          </cell>
          <cell r="C740" t="str">
            <v>UN</v>
          </cell>
        </row>
        <row r="741">
          <cell r="A741">
            <v>1174</v>
          </cell>
          <cell r="B741" t="str">
            <v>BAÑO No. 4 / 3 AP. STILO</v>
          </cell>
          <cell r="C741" t="str">
            <v>UN</v>
          </cell>
        </row>
        <row r="742">
          <cell r="A742">
            <v>1175</v>
          </cell>
          <cell r="B742" t="str">
            <v>INST.Y DOTACION BAÑO No.4</v>
          </cell>
          <cell r="C742" t="str">
            <v>UN</v>
          </cell>
        </row>
        <row r="743">
          <cell r="A743">
            <v>1176</v>
          </cell>
          <cell r="B743" t="str">
            <v>BAÑO No. 5 / 2 AP. ROYAL</v>
          </cell>
          <cell r="C743" t="str">
            <v>UN</v>
          </cell>
        </row>
        <row r="744">
          <cell r="A744">
            <v>1177</v>
          </cell>
          <cell r="B744" t="str">
            <v>INST.Y DOTACION BAÑO No.5</v>
          </cell>
          <cell r="C744" t="str">
            <v>UN</v>
          </cell>
        </row>
        <row r="745">
          <cell r="A745">
            <v>1178</v>
          </cell>
          <cell r="B745" t="str">
            <v>BAÑO No. 6 / 2 AP. STILO</v>
          </cell>
          <cell r="C745" t="str">
            <v>UN</v>
          </cell>
        </row>
        <row r="746">
          <cell r="A746">
            <v>1179</v>
          </cell>
          <cell r="B746" t="str">
            <v>INST.Y DOTACION BAÑO No.6</v>
          </cell>
          <cell r="C746" t="str">
            <v>UN</v>
          </cell>
        </row>
        <row r="747">
          <cell r="A747">
            <v>1200</v>
          </cell>
          <cell r="B747" t="str">
            <v>PAÑETE MUROS e=3 cm</v>
          </cell>
          <cell r="C747" t="str">
            <v>M2</v>
          </cell>
        </row>
        <row r="748">
          <cell r="A748">
            <v>1201</v>
          </cell>
          <cell r="B748" t="str">
            <v>PAÑETE MUROS LANZADO 3cm</v>
          </cell>
          <cell r="C748" t="str">
            <v>M2</v>
          </cell>
        </row>
        <row r="749">
          <cell r="A749">
            <v>1202</v>
          </cell>
          <cell r="B749" t="str">
            <v>PAÑETE  LINEAL MUROS INETRIORES MORTERO 1,6</v>
          </cell>
          <cell r="C749" t="str">
            <v>ML</v>
          </cell>
          <cell r="D749">
            <v>3988.3808499999996</v>
          </cell>
        </row>
        <row r="750">
          <cell r="A750">
            <v>1203</v>
          </cell>
          <cell r="B750" t="str">
            <v>PAÑETE LINEAL LANZAD  3cm</v>
          </cell>
          <cell r="C750" t="str">
            <v>ML</v>
          </cell>
        </row>
        <row r="751">
          <cell r="A751">
            <v>1204</v>
          </cell>
          <cell r="B751" t="str">
            <v>PAÑETE PLACAS</v>
          </cell>
          <cell r="C751" t="str">
            <v>M2</v>
          </cell>
        </row>
        <row r="752">
          <cell r="A752">
            <v>1205</v>
          </cell>
          <cell r="B752" t="str">
            <v>PAÑETE PLACAS LANZADO</v>
          </cell>
          <cell r="C752" t="str">
            <v>M2</v>
          </cell>
        </row>
        <row r="753">
          <cell r="A753">
            <v>1206</v>
          </cell>
          <cell r="B753" t="str">
            <v>AFINADO MORTERO</v>
          </cell>
          <cell r="C753" t="str">
            <v>M2</v>
          </cell>
        </row>
        <row r="754">
          <cell r="A754">
            <v>1207</v>
          </cell>
          <cell r="B754" t="str">
            <v>AFINADO  LANZADO</v>
          </cell>
          <cell r="C754" t="str">
            <v>M2</v>
          </cell>
        </row>
        <row r="755">
          <cell r="A755">
            <v>1212</v>
          </cell>
          <cell r="B755" t="str">
            <v>GRIFERIA  L/MANOS INCRUST</v>
          </cell>
          <cell r="C755" t="str">
            <v>UN</v>
          </cell>
        </row>
        <row r="756">
          <cell r="A756">
            <v>1213</v>
          </cell>
          <cell r="B756" t="str">
            <v>LAVAPLATOS A. INOX.  INCR</v>
          </cell>
          <cell r="C756" t="str">
            <v>UN</v>
          </cell>
        </row>
        <row r="757">
          <cell r="A757">
            <v>1214</v>
          </cell>
          <cell r="B757" t="str">
            <v>LAVAPLATOS ESMALT.   INCR</v>
          </cell>
          <cell r="C757" t="str">
            <v>UN</v>
          </cell>
        </row>
        <row r="758">
          <cell r="A758">
            <v>1217</v>
          </cell>
          <cell r="B758" t="str">
            <v>LAVADERO F/VIDRIO 75X60</v>
          </cell>
          <cell r="C758" t="str">
            <v>UN</v>
          </cell>
        </row>
        <row r="759">
          <cell r="A759">
            <v>1219</v>
          </cell>
          <cell r="B759" t="str">
            <v>LAVADERO CEMENTO      .80</v>
          </cell>
          <cell r="C759" t="str">
            <v>UN</v>
          </cell>
        </row>
        <row r="760">
          <cell r="A760">
            <v>1220</v>
          </cell>
          <cell r="B760" t="str">
            <v>LAVAMANOS ACUARIO     701</v>
          </cell>
          <cell r="C760" t="str">
            <v>UN</v>
          </cell>
        </row>
        <row r="761">
          <cell r="A761">
            <v>1222</v>
          </cell>
          <cell r="B761" t="str">
            <v>LAVAMANOS NOVA COLOR  738</v>
          </cell>
          <cell r="C761" t="str">
            <v>UN</v>
          </cell>
        </row>
        <row r="762">
          <cell r="A762">
            <v>1223</v>
          </cell>
          <cell r="B762" t="str">
            <v>LAVAMANOS TIFFANY COL 734</v>
          </cell>
          <cell r="C762" t="str">
            <v>UN</v>
          </cell>
        </row>
        <row r="763">
          <cell r="A763">
            <v>1224</v>
          </cell>
          <cell r="B763" t="str">
            <v>LAVAMANOS ROYAL</v>
          </cell>
          <cell r="C763" t="str">
            <v>UN</v>
          </cell>
        </row>
        <row r="764">
          <cell r="A764">
            <v>1225</v>
          </cell>
          <cell r="B764" t="str">
            <v>LAVAMANOS ROYAL COLOR 735</v>
          </cell>
          <cell r="C764" t="str">
            <v>UN</v>
          </cell>
        </row>
        <row r="765">
          <cell r="A765">
            <v>1226</v>
          </cell>
          <cell r="B765" t="str">
            <v>LAVAMANOS STILO  PEDESTAL</v>
          </cell>
          <cell r="C765" t="str">
            <v>UN</v>
          </cell>
        </row>
        <row r="766">
          <cell r="A766">
            <v>1227</v>
          </cell>
          <cell r="B766" t="str">
            <v>LAVAMANOS STILO</v>
          </cell>
          <cell r="C766" t="str">
            <v>UN</v>
          </cell>
        </row>
        <row r="767">
          <cell r="A767">
            <v>1228</v>
          </cell>
          <cell r="B767" t="str">
            <v>SANITARIO ACUARIO     300</v>
          </cell>
          <cell r="C767" t="str">
            <v>UN</v>
          </cell>
        </row>
        <row r="768">
          <cell r="A768">
            <v>1230</v>
          </cell>
          <cell r="B768" t="str">
            <v>SANITARIO NOVA      COLOR</v>
          </cell>
          <cell r="C768" t="str">
            <v>UN</v>
          </cell>
        </row>
        <row r="769">
          <cell r="A769">
            <v>1231</v>
          </cell>
          <cell r="B769" t="str">
            <v>SANITARIO TIFFANY   COLOR</v>
          </cell>
          <cell r="C769" t="str">
            <v>UN</v>
          </cell>
        </row>
        <row r="770">
          <cell r="A770">
            <v>1232</v>
          </cell>
          <cell r="B770" t="str">
            <v>SANITARIO ROYAL     COLOR</v>
          </cell>
          <cell r="C770" t="str">
            <v>UN</v>
          </cell>
        </row>
        <row r="771">
          <cell r="A771">
            <v>1233</v>
          </cell>
          <cell r="B771" t="str">
            <v>SANITARIO STILO     COLOR</v>
          </cell>
          <cell r="C771" t="str">
            <v>UN</v>
          </cell>
        </row>
        <row r="772">
          <cell r="A772">
            <v>1234</v>
          </cell>
          <cell r="B772" t="str">
            <v>SANITARIO ESTILO BLANCO</v>
          </cell>
          <cell r="C772" t="str">
            <v>UN</v>
          </cell>
        </row>
        <row r="773">
          <cell r="A773">
            <v>1235</v>
          </cell>
          <cell r="B773" t="str">
            <v>BIDET TIFFANY</v>
          </cell>
          <cell r="C773" t="str">
            <v>UN</v>
          </cell>
        </row>
        <row r="774">
          <cell r="A774">
            <v>1236</v>
          </cell>
          <cell r="B774" t="str">
            <v>BIDET ROYAL</v>
          </cell>
          <cell r="C774" t="str">
            <v>UN</v>
          </cell>
        </row>
        <row r="775">
          <cell r="A775">
            <v>1237</v>
          </cell>
          <cell r="B775" t="str">
            <v>BIDET STILO</v>
          </cell>
          <cell r="C775" t="str">
            <v>UN</v>
          </cell>
        </row>
        <row r="776">
          <cell r="A776">
            <v>1238</v>
          </cell>
          <cell r="B776" t="str">
            <v>ORINAL MEDIANO</v>
          </cell>
          <cell r="C776" t="str">
            <v>UN</v>
          </cell>
        </row>
        <row r="777">
          <cell r="A777">
            <v>1239</v>
          </cell>
          <cell r="B777" t="str">
            <v>ORINAL PEQUEÑO</v>
          </cell>
          <cell r="C777" t="str">
            <v>UN</v>
          </cell>
        </row>
        <row r="778">
          <cell r="A778">
            <v>1240</v>
          </cell>
          <cell r="B778" t="str">
            <v>ORINAL FLUXOMETRO</v>
          </cell>
          <cell r="C778" t="str">
            <v>UN</v>
          </cell>
        </row>
        <row r="779">
          <cell r="A779">
            <v>1241</v>
          </cell>
          <cell r="B779" t="str">
            <v>TINA    FIBRA  DE  VIDRIO</v>
          </cell>
          <cell r="C779" t="str">
            <v>UN</v>
          </cell>
        </row>
        <row r="780">
          <cell r="A780">
            <v>1242</v>
          </cell>
          <cell r="B780" t="str">
            <v>DUCHA ECONOMICA</v>
          </cell>
          <cell r="C780" t="str">
            <v>UN</v>
          </cell>
        </row>
        <row r="781">
          <cell r="A781">
            <v>1243</v>
          </cell>
          <cell r="B781" t="str">
            <v>DUCHA POPULAR</v>
          </cell>
          <cell r="C781" t="str">
            <v>UN</v>
          </cell>
        </row>
        <row r="782">
          <cell r="A782">
            <v>1244</v>
          </cell>
          <cell r="B782" t="str">
            <v>DUCHA IRIS</v>
          </cell>
          <cell r="C782" t="str">
            <v>UN</v>
          </cell>
        </row>
        <row r="783">
          <cell r="A783">
            <v>1245</v>
          </cell>
          <cell r="B783" t="str">
            <v>DUCHA EUROPA</v>
          </cell>
          <cell r="C783" t="str">
            <v>UN</v>
          </cell>
        </row>
        <row r="784">
          <cell r="A784">
            <v>1246</v>
          </cell>
          <cell r="B784" t="str">
            <v>DUCHA MONOCONTROL</v>
          </cell>
          <cell r="C784" t="str">
            <v>UN</v>
          </cell>
        </row>
        <row r="785">
          <cell r="A785">
            <v>1247</v>
          </cell>
          <cell r="B785" t="str">
            <v>DUCHA TELEFONO</v>
          </cell>
          <cell r="C785" t="str">
            <v>UN</v>
          </cell>
        </row>
        <row r="786">
          <cell r="A786">
            <v>1248</v>
          </cell>
          <cell r="B786" t="str">
            <v>GRIFERIA LAVAPLATOS 60433</v>
          </cell>
          <cell r="C786" t="str">
            <v>UN</v>
          </cell>
        </row>
        <row r="787">
          <cell r="A787">
            <v>1249</v>
          </cell>
          <cell r="B787" t="str">
            <v>GRIFERIA LAVAPLATOS 60431</v>
          </cell>
          <cell r="C787" t="str">
            <v>UN</v>
          </cell>
        </row>
        <row r="788">
          <cell r="A788">
            <v>1250</v>
          </cell>
          <cell r="B788" t="str">
            <v>CALENTADOR          15 GL</v>
          </cell>
          <cell r="C788" t="str">
            <v>UN</v>
          </cell>
        </row>
        <row r="789">
          <cell r="A789">
            <v>1251</v>
          </cell>
          <cell r="B789" t="str">
            <v>CALENTADOR          20 GL</v>
          </cell>
          <cell r="C789" t="str">
            <v>UN</v>
          </cell>
        </row>
        <row r="790">
          <cell r="A790">
            <v>1252</v>
          </cell>
          <cell r="B790" t="str">
            <v>CALENTADOR          30 GL</v>
          </cell>
          <cell r="C790" t="str">
            <v>UN</v>
          </cell>
        </row>
        <row r="791">
          <cell r="A791">
            <v>1253</v>
          </cell>
          <cell r="B791" t="str">
            <v>TANQUE ETERNIT     500 LT</v>
          </cell>
          <cell r="C791" t="str">
            <v>UN</v>
          </cell>
        </row>
        <row r="792">
          <cell r="A792">
            <v>1254</v>
          </cell>
          <cell r="B792" t="str">
            <v>TANQUE ETERNIT    1000 LT</v>
          </cell>
          <cell r="C792" t="str">
            <v>UN</v>
          </cell>
        </row>
        <row r="793">
          <cell r="A793">
            <v>1255</v>
          </cell>
          <cell r="B793" t="str">
            <v>TANQUE PLASTICO   1000 LT</v>
          </cell>
          <cell r="C793" t="str">
            <v>UN</v>
          </cell>
        </row>
        <row r="794">
          <cell r="A794">
            <v>1256</v>
          </cell>
          <cell r="B794" t="str">
            <v>REGISTRO CROMADO     1/2"</v>
          </cell>
          <cell r="C794" t="str">
            <v>UN</v>
          </cell>
        </row>
        <row r="795">
          <cell r="A795">
            <v>1258</v>
          </cell>
          <cell r="B795" t="str">
            <v>LLAVE CROMADA        1/2"</v>
          </cell>
          <cell r="C795" t="str">
            <v>UN</v>
          </cell>
        </row>
        <row r="796">
          <cell r="A796">
            <v>1259</v>
          </cell>
          <cell r="B796" t="str">
            <v>FLOTADOR PARA TANQUE   1"</v>
          </cell>
          <cell r="C796" t="str">
            <v>UN</v>
          </cell>
        </row>
        <row r="797">
          <cell r="A797">
            <v>1292</v>
          </cell>
          <cell r="B797" t="str">
            <v>SAFE BAÑO             152</v>
          </cell>
          <cell r="C797" t="str">
            <v>UN</v>
          </cell>
        </row>
        <row r="798">
          <cell r="A798">
            <v>1293</v>
          </cell>
          <cell r="B798" t="str">
            <v>SAFE ALCOBA          5141</v>
          </cell>
          <cell r="C798" t="str">
            <v>UN</v>
          </cell>
        </row>
        <row r="799">
          <cell r="A799">
            <v>1294</v>
          </cell>
          <cell r="B799" t="str">
            <v>SAFE ENTRADA         142A</v>
          </cell>
          <cell r="C799" t="str">
            <v>UN</v>
          </cell>
        </row>
        <row r="800">
          <cell r="A800">
            <v>1295</v>
          </cell>
          <cell r="B800" t="str">
            <v>SAFE PATIOS          5149</v>
          </cell>
          <cell r="C800" t="str">
            <v>UN</v>
          </cell>
        </row>
        <row r="801">
          <cell r="A801">
            <v>1296</v>
          </cell>
          <cell r="B801" t="str">
            <v>SAFE CLOSET          5145</v>
          </cell>
          <cell r="C801" t="str">
            <v>UN</v>
          </cell>
        </row>
        <row r="802">
          <cell r="A802">
            <v>1297</v>
          </cell>
          <cell r="B802" t="str">
            <v>SAFE SOBREPONER       526</v>
          </cell>
          <cell r="C802" t="str">
            <v>UN</v>
          </cell>
        </row>
        <row r="803">
          <cell r="A803">
            <v>1298</v>
          </cell>
          <cell r="B803" t="str">
            <v>SAFE CORREDERA        550</v>
          </cell>
          <cell r="C803" t="str">
            <v>UN</v>
          </cell>
        </row>
        <row r="804">
          <cell r="A804">
            <v>1300</v>
          </cell>
          <cell r="B804" t="str">
            <v>YALE MUEBLES         2044</v>
          </cell>
          <cell r="C804" t="str">
            <v>UN</v>
          </cell>
        </row>
        <row r="805">
          <cell r="A805">
            <v>1301</v>
          </cell>
          <cell r="B805" t="str">
            <v>SCHLAGE PASO     A  10  S</v>
          </cell>
          <cell r="C805" t="str">
            <v>UN</v>
          </cell>
        </row>
        <row r="806">
          <cell r="A806">
            <v>1302</v>
          </cell>
          <cell r="B806" t="str">
            <v>SCHLAGE BAÑO     A  40  S</v>
          </cell>
          <cell r="C806" t="str">
            <v>UN</v>
          </cell>
        </row>
        <row r="807">
          <cell r="A807">
            <v>1303</v>
          </cell>
          <cell r="B807" t="str">
            <v>SCHLAGE ALCOBA   A  50 WS</v>
          </cell>
          <cell r="C807" t="str">
            <v>UN</v>
          </cell>
        </row>
        <row r="808">
          <cell r="A808">
            <v>1304</v>
          </cell>
          <cell r="B808" t="str">
            <v>SCHLAGE TERRAZA  A  30  S</v>
          </cell>
          <cell r="C808" t="str">
            <v>UN</v>
          </cell>
        </row>
        <row r="809">
          <cell r="A809">
            <v>1305</v>
          </cell>
          <cell r="B809" t="str">
            <v>SCHLAGE OFICINA  A  50 PD</v>
          </cell>
          <cell r="C809" t="str">
            <v>UN</v>
          </cell>
        </row>
        <row r="810">
          <cell r="A810">
            <v>1306</v>
          </cell>
          <cell r="B810" t="str">
            <v>SCHLAGE CLOSET   A  71 WD</v>
          </cell>
          <cell r="C810" t="str">
            <v>UN</v>
          </cell>
        </row>
        <row r="811">
          <cell r="A811">
            <v>1307</v>
          </cell>
          <cell r="B811" t="str">
            <v>SAFE ENTRADA PPAL.</v>
          </cell>
          <cell r="C811" t="str">
            <v>UN</v>
          </cell>
        </row>
        <row r="812">
          <cell r="A812">
            <v>1308</v>
          </cell>
          <cell r="B812" t="str">
            <v>SCHLAGE ENTRADA   A 80 PD</v>
          </cell>
          <cell r="C812" t="str">
            <v>UN</v>
          </cell>
        </row>
        <row r="813">
          <cell r="A813">
            <v>1309</v>
          </cell>
          <cell r="B813" t="str">
            <v>CANTONERA ELECTRICA</v>
          </cell>
          <cell r="C813" t="str">
            <v>UN</v>
          </cell>
        </row>
        <row r="814">
          <cell r="A814">
            <v>1310</v>
          </cell>
          <cell r="B814" t="str">
            <v>CIERRAPUERTAS HIDRAULICO</v>
          </cell>
          <cell r="C814" t="str">
            <v>UN</v>
          </cell>
        </row>
        <row r="815">
          <cell r="A815">
            <v>1311</v>
          </cell>
          <cell r="B815" t="str">
            <v>BISAGRA VAIVEN</v>
          </cell>
          <cell r="C815" t="str">
            <v>UN</v>
          </cell>
        </row>
        <row r="816">
          <cell r="A816">
            <v>1312</v>
          </cell>
          <cell r="B816" t="str">
            <v>INSTALACION CERR.COMUN</v>
          </cell>
          <cell r="C816" t="str">
            <v>UN</v>
          </cell>
        </row>
        <row r="817">
          <cell r="A817">
            <v>1313</v>
          </cell>
          <cell r="B817" t="str">
            <v>INSTALACION PORTON    MAD</v>
          </cell>
          <cell r="C817" t="str">
            <v>UN</v>
          </cell>
        </row>
        <row r="818">
          <cell r="A818">
            <v>1315</v>
          </cell>
          <cell r="B818" t="str">
            <v>CIERRE MAGNETICO</v>
          </cell>
          <cell r="C818" t="str">
            <v>UN</v>
          </cell>
        </row>
        <row r="819">
          <cell r="A819">
            <v>1320</v>
          </cell>
          <cell r="B819" t="str">
            <v>CERRADURA ORBIT ALCOBA</v>
          </cell>
          <cell r="C819" t="str">
            <v>UN</v>
          </cell>
        </row>
        <row r="820">
          <cell r="A820">
            <v>1348</v>
          </cell>
          <cell r="B820" t="str">
            <v>VIDRIO INCOLORO      3 mm</v>
          </cell>
          <cell r="C820" t="str">
            <v>M2</v>
          </cell>
        </row>
        <row r="821">
          <cell r="A821">
            <v>1349</v>
          </cell>
          <cell r="B821" t="str">
            <v>VIDRIO INCOLORO      4 mm</v>
          </cell>
          <cell r="C821" t="str">
            <v>M2</v>
          </cell>
        </row>
        <row r="822">
          <cell r="A822">
            <v>1350</v>
          </cell>
          <cell r="B822" t="str">
            <v>VIDRIO INCOLORO      5 mm</v>
          </cell>
          <cell r="C822" t="str">
            <v>M2</v>
          </cell>
        </row>
        <row r="823">
          <cell r="A823">
            <v>1351</v>
          </cell>
          <cell r="B823" t="str">
            <v>VIDRIO INCOLORO      6 mm</v>
          </cell>
          <cell r="C823" t="str">
            <v>M2</v>
          </cell>
        </row>
        <row r="824">
          <cell r="A824">
            <v>1352</v>
          </cell>
          <cell r="B824" t="str">
            <v>VIDRIO BRONCE GRABADO</v>
          </cell>
          <cell r="C824" t="str">
            <v>M2</v>
          </cell>
        </row>
        <row r="825">
          <cell r="A825">
            <v>1353</v>
          </cell>
          <cell r="B825" t="str">
            <v>VIDRIO ESMERILADO    3 mm</v>
          </cell>
          <cell r="C825" t="str">
            <v>M2</v>
          </cell>
        </row>
        <row r="826">
          <cell r="A826">
            <v>1354</v>
          </cell>
          <cell r="B826" t="str">
            <v>VIDRIO TEMPLADO      5 mm</v>
          </cell>
          <cell r="C826" t="str">
            <v>M2</v>
          </cell>
        </row>
        <row r="827">
          <cell r="A827">
            <v>1355</v>
          </cell>
          <cell r="B827" t="str">
            <v>LAMINADO INCOLORO    5 mm</v>
          </cell>
          <cell r="C827" t="str">
            <v>M2</v>
          </cell>
        </row>
        <row r="828">
          <cell r="A828">
            <v>1356</v>
          </cell>
          <cell r="B828" t="str">
            <v>LAMINADO INCOLORO    4 mm</v>
          </cell>
          <cell r="C828" t="str">
            <v>M2</v>
          </cell>
        </row>
        <row r="829">
          <cell r="A829">
            <v>1357</v>
          </cell>
          <cell r="B829" t="str">
            <v>VIDRIO CRISTAL       6 mm</v>
          </cell>
          <cell r="C829" t="str">
            <v>M2</v>
          </cell>
        </row>
        <row r="830">
          <cell r="A830">
            <v>1358</v>
          </cell>
          <cell r="B830" t="str">
            <v>CRISTAL INCOLORO    10 mm</v>
          </cell>
          <cell r="C830" t="str">
            <v>M2</v>
          </cell>
        </row>
        <row r="831">
          <cell r="A831">
            <v>1359</v>
          </cell>
          <cell r="B831" t="str">
            <v>CRISTAL BRONCE       6 mm</v>
          </cell>
          <cell r="C831" t="str">
            <v>M2</v>
          </cell>
        </row>
        <row r="832">
          <cell r="A832">
            <v>1361</v>
          </cell>
          <cell r="B832" t="str">
            <v>ESPEJO               4 mm</v>
          </cell>
          <cell r="C832" t="str">
            <v>M2</v>
          </cell>
        </row>
        <row r="833">
          <cell r="A833">
            <v>1362</v>
          </cell>
          <cell r="B833" t="str">
            <v>ESPEJO               5 mm</v>
          </cell>
          <cell r="C833" t="str">
            <v>M2</v>
          </cell>
        </row>
        <row r="834">
          <cell r="A834">
            <v>1395</v>
          </cell>
          <cell r="B834" t="str">
            <v>SUB ESTACION CAPSULADA</v>
          </cell>
          <cell r="C834" t="str">
            <v>UN</v>
          </cell>
        </row>
        <row r="835">
          <cell r="A835">
            <v>1396</v>
          </cell>
          <cell r="B835" t="str">
            <v>EXTINGUIDOR      INCENDIO</v>
          </cell>
          <cell r="C835" t="str">
            <v>UN</v>
          </cell>
        </row>
        <row r="836">
          <cell r="A836">
            <v>1397</v>
          </cell>
          <cell r="B836" t="str">
            <v>REFLECTOR     RA-P  125 W</v>
          </cell>
          <cell r="C836" t="str">
            <v>UN</v>
          </cell>
        </row>
        <row r="837">
          <cell r="A837">
            <v>1398</v>
          </cell>
          <cell r="B837" t="str">
            <v>SHUT   BASURAS    ETERNIT</v>
          </cell>
          <cell r="C837" t="str">
            <v>PS</v>
          </cell>
        </row>
        <row r="838">
          <cell r="A838">
            <v>1399</v>
          </cell>
          <cell r="B838" t="str">
            <v>ASCENSOR        6 PARADAS</v>
          </cell>
          <cell r="C838" t="str">
            <v>UN</v>
          </cell>
        </row>
        <row r="839">
          <cell r="A839">
            <v>1401</v>
          </cell>
          <cell r="B839" t="str">
            <v>BOMBA AGUA 1/2"</v>
          </cell>
          <cell r="C839" t="str">
            <v>UN</v>
          </cell>
        </row>
        <row r="840">
          <cell r="A840">
            <v>1402</v>
          </cell>
          <cell r="B840" t="str">
            <v>BOMBA AGUA 3/4"</v>
          </cell>
          <cell r="C840" t="str">
            <v>UN</v>
          </cell>
        </row>
        <row r="841">
          <cell r="A841">
            <v>1403</v>
          </cell>
          <cell r="B841" t="str">
            <v>EQUIPO  PRESION  HIDROFLO</v>
          </cell>
          <cell r="C841" t="str">
            <v>UN</v>
          </cell>
        </row>
        <row r="842">
          <cell r="A842">
            <v>1404</v>
          </cell>
          <cell r="B842" t="str">
            <v>ANTENA PARABOLICA   4 CAN</v>
          </cell>
          <cell r="C842" t="str">
            <v>UN</v>
          </cell>
        </row>
        <row r="843">
          <cell r="A843">
            <v>1405</v>
          </cell>
          <cell r="B843" t="str">
            <v>ANTENA COMUNAL        T.V</v>
          </cell>
          <cell r="C843" t="str">
            <v>UN</v>
          </cell>
        </row>
        <row r="844">
          <cell r="A844">
            <v>1406</v>
          </cell>
          <cell r="B844" t="str">
            <v>T.V.CABLE        CONEXION</v>
          </cell>
          <cell r="C844" t="str">
            <v>UN</v>
          </cell>
        </row>
        <row r="845">
          <cell r="A845">
            <v>1407</v>
          </cell>
          <cell r="B845" t="str">
            <v>T.V.CABLE   CUOTA MENSUAL</v>
          </cell>
          <cell r="C845" t="str">
            <v>MS</v>
          </cell>
        </row>
        <row r="846">
          <cell r="A846">
            <v>1408</v>
          </cell>
          <cell r="B846" t="str">
            <v>CITOFONO INTELSA</v>
          </cell>
          <cell r="C846" t="str">
            <v>UN</v>
          </cell>
        </row>
        <row r="847">
          <cell r="A847">
            <v>1409</v>
          </cell>
          <cell r="B847" t="str">
            <v>BOTONERA/FUENTE CITOFONOS</v>
          </cell>
          <cell r="C847" t="str">
            <v>UN</v>
          </cell>
        </row>
        <row r="848">
          <cell r="A848">
            <v>1410</v>
          </cell>
          <cell r="B848" t="str">
            <v>CANTONERA       ELECTRICA</v>
          </cell>
          <cell r="C848" t="str">
            <v>UN</v>
          </cell>
        </row>
        <row r="849">
          <cell r="A849">
            <v>1413</v>
          </cell>
          <cell r="B849" t="str">
            <v>COCINA INT.    TAPA ACERO</v>
          </cell>
          <cell r="C849" t="str">
            <v>ML</v>
          </cell>
        </row>
        <row r="850">
          <cell r="A850">
            <v>1414</v>
          </cell>
          <cell r="B850" t="str">
            <v>COCINA INT.   MUEBLE PISO</v>
          </cell>
          <cell r="C850" t="str">
            <v>ML</v>
          </cell>
        </row>
        <row r="851">
          <cell r="A851">
            <v>1415</v>
          </cell>
          <cell r="B851" t="str">
            <v>COCINA INT.   MUEBLE MURO</v>
          </cell>
          <cell r="C851" t="str">
            <v>ML</v>
          </cell>
        </row>
        <row r="852">
          <cell r="A852">
            <v>1417</v>
          </cell>
          <cell r="B852" t="str">
            <v>COCINA INT.   POZUELO LAV</v>
          </cell>
          <cell r="C852" t="str">
            <v>UN</v>
          </cell>
        </row>
        <row r="853">
          <cell r="A853">
            <v>1418</v>
          </cell>
          <cell r="B853" t="str">
            <v>HORNO EMPOTRAR</v>
          </cell>
          <cell r="C853" t="str">
            <v>UN</v>
          </cell>
        </row>
        <row r="854">
          <cell r="A854">
            <v>1419</v>
          </cell>
          <cell r="B854" t="str">
            <v>CAMPANA EXTRACTORA/DUCTO</v>
          </cell>
          <cell r="C854" t="str">
            <v>UN</v>
          </cell>
        </row>
        <row r="855">
          <cell r="A855">
            <v>1420</v>
          </cell>
          <cell r="B855" t="str">
            <v>ESTUFA   TIPO APARTAMENTO</v>
          </cell>
          <cell r="C855" t="str">
            <v>UN</v>
          </cell>
        </row>
        <row r="856">
          <cell r="A856">
            <v>1421</v>
          </cell>
          <cell r="B856" t="str">
            <v>NEVERA INTEGRAL</v>
          </cell>
          <cell r="C856" t="str">
            <v>UN</v>
          </cell>
        </row>
        <row r="857">
          <cell r="A857">
            <v>1422</v>
          </cell>
          <cell r="B857" t="str">
            <v>BOMBA SUMERGIBLE     1 HP</v>
          </cell>
          <cell r="C857" t="str">
            <v>UN</v>
          </cell>
        </row>
        <row r="858">
          <cell r="A858">
            <v>1423</v>
          </cell>
          <cell r="B858" t="str">
            <v>EQUIPO PRESION 1/2   5 HP</v>
          </cell>
          <cell r="C858" t="str">
            <v>UN</v>
          </cell>
        </row>
        <row r="859">
          <cell r="A859">
            <v>1424</v>
          </cell>
          <cell r="B859" t="str">
            <v>TANQUE GAS         600 GL</v>
          </cell>
          <cell r="C859" t="str">
            <v>UN</v>
          </cell>
        </row>
        <row r="860">
          <cell r="A860">
            <v>1425</v>
          </cell>
          <cell r="B860" t="str">
            <v>PLANTA ELECTRICA  21.5 KW</v>
          </cell>
          <cell r="C860" t="str">
            <v>UN</v>
          </cell>
        </row>
        <row r="861">
          <cell r="A861">
            <v>1426</v>
          </cell>
          <cell r="B861" t="str">
            <v>MALLA NYLON (Petrolizada)</v>
          </cell>
          <cell r="C861" t="str">
            <v>UN</v>
          </cell>
        </row>
        <row r="862">
          <cell r="A862">
            <v>1458</v>
          </cell>
          <cell r="B862" t="str">
            <v>CANALIZ.SUBT.    6x4"  AC</v>
          </cell>
          <cell r="C862" t="str">
            <v>ML</v>
          </cell>
        </row>
        <row r="863">
          <cell r="A863">
            <v>1459</v>
          </cell>
          <cell r="B863" t="str">
            <v>CANALIZ.SUBT.    4x4"  AC</v>
          </cell>
          <cell r="C863" t="str">
            <v>ML</v>
          </cell>
        </row>
        <row r="864">
          <cell r="A864">
            <v>1460</v>
          </cell>
          <cell r="B864" t="str">
            <v>CANALIZ.SUBT.    2x4"  AC</v>
          </cell>
          <cell r="C864" t="str">
            <v>ML</v>
          </cell>
        </row>
        <row r="865">
          <cell r="A865">
            <v>1461</v>
          </cell>
          <cell r="B865" t="str">
            <v>CANALIZ.SUBT.    1x4"  AC</v>
          </cell>
          <cell r="C865" t="str">
            <v>ML</v>
          </cell>
        </row>
        <row r="866">
          <cell r="A866">
            <v>1462</v>
          </cell>
          <cell r="B866" t="str">
            <v>CANALIZ.SUBT.    6x4" PVC</v>
          </cell>
          <cell r="C866" t="str">
            <v>ML</v>
          </cell>
        </row>
        <row r="867">
          <cell r="A867">
            <v>1463</v>
          </cell>
          <cell r="B867" t="str">
            <v>CANALIZ.SUBT.    4x4" PVC</v>
          </cell>
          <cell r="C867" t="str">
            <v>ML</v>
          </cell>
        </row>
        <row r="868">
          <cell r="A868">
            <v>1464</v>
          </cell>
          <cell r="B868" t="str">
            <v>CANALIZ.SUBT.    2x4" PVC</v>
          </cell>
          <cell r="C868" t="str">
            <v>ML</v>
          </cell>
        </row>
        <row r="869">
          <cell r="A869">
            <v>1465</v>
          </cell>
          <cell r="B869" t="str">
            <v>CANALIZ.SUBT.    1x4" PVC</v>
          </cell>
          <cell r="C869" t="str">
            <v>ML</v>
          </cell>
        </row>
        <row r="870">
          <cell r="A870">
            <v>1466</v>
          </cell>
          <cell r="B870" t="str">
            <v>CAMARA INSP .6x.6   A.PUB</v>
          </cell>
          <cell r="C870" t="str">
            <v>UN</v>
          </cell>
        </row>
        <row r="871">
          <cell r="A871">
            <v>1467</v>
          </cell>
          <cell r="B871" t="str">
            <v>CAMARA INSPECCION   70x60</v>
          </cell>
          <cell r="C871" t="str">
            <v>UN</v>
          </cell>
        </row>
        <row r="872">
          <cell r="A872">
            <v>1468</v>
          </cell>
          <cell r="B872" t="str">
            <v>CAMARA INSP DOBLE  140x60</v>
          </cell>
          <cell r="C872" t="str">
            <v>UN</v>
          </cell>
        </row>
        <row r="873">
          <cell r="A873">
            <v>1469</v>
          </cell>
          <cell r="B873" t="str">
            <v>CAMARA INSP/VIA   120x150</v>
          </cell>
          <cell r="C873" t="str">
            <v>UN</v>
          </cell>
        </row>
        <row r="874">
          <cell r="A874">
            <v>1470</v>
          </cell>
          <cell r="B874" t="str">
            <v>CONCRETO SARDINELES  0.41</v>
          </cell>
          <cell r="C874" t="str">
            <v>ML</v>
          </cell>
        </row>
        <row r="875">
          <cell r="A875">
            <v>1471</v>
          </cell>
          <cell r="B875" t="str">
            <v>CONCRETO ANDENES     0.11</v>
          </cell>
          <cell r="C875" t="str">
            <v>M2</v>
          </cell>
        </row>
        <row r="876">
          <cell r="A876">
            <v>1472</v>
          </cell>
          <cell r="B876" t="str">
            <v>CONCRETO ESTRIADO RAMPAS</v>
          </cell>
          <cell r="C876" t="str">
            <v>M2</v>
          </cell>
        </row>
        <row r="877">
          <cell r="A877">
            <v>1473</v>
          </cell>
          <cell r="B877" t="str">
            <v>ADOQUIN CONCRETO     8 c1</v>
          </cell>
          <cell r="C877" t="str">
            <v>M2</v>
          </cell>
        </row>
        <row r="878">
          <cell r="A878">
            <v>1475</v>
          </cell>
          <cell r="B878" t="str">
            <v>ADOQUIN CONCRETO    10 c1</v>
          </cell>
          <cell r="C878" t="str">
            <v>M2</v>
          </cell>
        </row>
        <row r="879">
          <cell r="A879">
            <v>1476</v>
          </cell>
          <cell r="B879" t="str">
            <v>CAJA INSPECCION 100x100</v>
          </cell>
          <cell r="C879" t="str">
            <v>UN</v>
          </cell>
        </row>
        <row r="880">
          <cell r="A880">
            <v>1477</v>
          </cell>
          <cell r="B880" t="str">
            <v>ADOQUIN GRES     PEATONAL</v>
          </cell>
          <cell r="C880" t="str">
            <v>M2</v>
          </cell>
        </row>
        <row r="881">
          <cell r="A881">
            <v>1478</v>
          </cell>
          <cell r="B881" t="str">
            <v>ADOQUIN GRES    VEHICULAR</v>
          </cell>
          <cell r="C881" t="str">
            <v>M2</v>
          </cell>
        </row>
        <row r="882">
          <cell r="A882">
            <v>1479</v>
          </cell>
          <cell r="B882" t="str">
            <v>EXCAVACION MANUA6</v>
          </cell>
          <cell r="C882" t="str">
            <v>M3</v>
          </cell>
        </row>
        <row r="883">
          <cell r="A883">
            <v>1480</v>
          </cell>
          <cell r="B883" t="str">
            <v>EXCAVACION MECANIC2</v>
          </cell>
          <cell r="C883" t="str">
            <v>M3</v>
          </cell>
        </row>
        <row r="884">
          <cell r="A884">
            <v>1481</v>
          </cell>
          <cell r="B884" t="str">
            <v>DESCAPOTE A MAQUIN1</v>
          </cell>
          <cell r="C884" t="str">
            <v>M3</v>
          </cell>
        </row>
        <row r="885">
          <cell r="A885">
            <v>1482</v>
          </cell>
          <cell r="B885" t="str">
            <v>EXPLANACION Y EXTENDID1</v>
          </cell>
          <cell r="C885" t="str">
            <v>M3</v>
          </cell>
        </row>
        <row r="886">
          <cell r="A886">
            <v>1483</v>
          </cell>
          <cell r="B886" t="str">
            <v>EXPLANACION Y RETIR1</v>
          </cell>
          <cell r="C886" t="str">
            <v>M3</v>
          </cell>
        </row>
        <row r="887">
          <cell r="A887">
            <v>1484</v>
          </cell>
          <cell r="B887" t="str">
            <v>RELLENOS EN TIERR1</v>
          </cell>
          <cell r="C887" t="str">
            <v>M3</v>
          </cell>
        </row>
        <row r="888">
          <cell r="A888">
            <v>1485</v>
          </cell>
          <cell r="B888" t="str">
            <v>RELLENOS   DE  EXCAVACIO1</v>
          </cell>
          <cell r="C888" t="str">
            <v>M3</v>
          </cell>
        </row>
        <row r="889">
          <cell r="A889">
            <v>1486</v>
          </cell>
          <cell r="B889" t="str">
            <v>RETIRO  SOBRANTES  TIERR2</v>
          </cell>
          <cell r="C889" t="str">
            <v>M3</v>
          </cell>
        </row>
        <row r="890">
          <cell r="A890">
            <v>1487</v>
          </cell>
          <cell r="B890" t="str">
            <v>RELLENOS MAT.SELECCIONADO</v>
          </cell>
          <cell r="C890" t="str">
            <v>M3</v>
          </cell>
          <cell r="D890">
            <v>30869.360000000001</v>
          </cell>
        </row>
        <row r="891">
          <cell r="A891">
            <v>1488</v>
          </cell>
          <cell r="B891" t="str">
            <v>ENSAYOS  DENSIDAD TERREN1</v>
          </cell>
          <cell r="C891" t="str">
            <v>UN</v>
          </cell>
        </row>
        <row r="892">
          <cell r="A892">
            <v>1489</v>
          </cell>
          <cell r="B892" t="str">
            <v>ENSAYOS PROCTO1</v>
          </cell>
          <cell r="C892" t="str">
            <v>UN</v>
          </cell>
        </row>
        <row r="893">
          <cell r="A893">
            <v>1490</v>
          </cell>
          <cell r="B893" t="str">
            <v>TUBERIA  DE  GRES      61</v>
          </cell>
          <cell r="C893" t="str">
            <v>ML</v>
          </cell>
        </row>
        <row r="894">
          <cell r="A894">
            <v>1491</v>
          </cell>
          <cell r="B894" t="str">
            <v>TUBERIA  DE  GRES      81</v>
          </cell>
          <cell r="C894" t="str">
            <v>ML</v>
          </cell>
        </row>
        <row r="895">
          <cell r="A895">
            <v>1492</v>
          </cell>
          <cell r="B895" t="str">
            <v>TUBERIA  DE  GRES     101</v>
          </cell>
          <cell r="C895" t="str">
            <v>ML</v>
          </cell>
        </row>
        <row r="896">
          <cell r="A896">
            <v>1493</v>
          </cell>
          <cell r="B896" t="str">
            <v>TUBERIA  CONCRETO    36</v>
          </cell>
          <cell r="C896" t="str">
            <v>ML</v>
          </cell>
        </row>
        <row r="897">
          <cell r="A897">
            <v>1494</v>
          </cell>
          <cell r="B897" t="str">
            <v>TUBERIA  CONCRETO     101</v>
          </cell>
          <cell r="C897" t="str">
            <v>ML</v>
          </cell>
        </row>
        <row r="898">
          <cell r="A898">
            <v>1495</v>
          </cell>
          <cell r="B898" t="str">
            <v>TUBERIA  CONCRETO     121</v>
          </cell>
          <cell r="C898" t="str">
            <v>ML</v>
          </cell>
        </row>
        <row r="899">
          <cell r="A899">
            <v>1496</v>
          </cell>
          <cell r="B899" t="str">
            <v>CAJAS INSPECCION  80 x 81</v>
          </cell>
          <cell r="C899" t="str">
            <v>UN</v>
          </cell>
        </row>
        <row r="900">
          <cell r="A900">
            <v>1497</v>
          </cell>
          <cell r="B900" t="str">
            <v>CAJAS INSPECCION 100 x100</v>
          </cell>
          <cell r="C900" t="str">
            <v>UN</v>
          </cell>
        </row>
        <row r="901">
          <cell r="A901">
            <v>1498</v>
          </cell>
          <cell r="B901" t="str">
            <v>CAJA INSP.FIBRIT  TR.LIV</v>
          </cell>
          <cell r="C901" t="str">
            <v>UN</v>
          </cell>
        </row>
        <row r="902">
          <cell r="A902">
            <v>1499</v>
          </cell>
          <cell r="B902" t="str">
            <v>CAJA INSP. FIBRIT TR.PES</v>
          </cell>
          <cell r="C902" t="str">
            <v>UN</v>
          </cell>
        </row>
        <row r="903">
          <cell r="A903">
            <v>1501</v>
          </cell>
          <cell r="B903" t="str">
            <v>TAPA SUMIDERO       68x31</v>
          </cell>
          <cell r="C903" t="str">
            <v>UN</v>
          </cell>
        </row>
        <row r="904">
          <cell r="A904">
            <v>1502</v>
          </cell>
          <cell r="B904" t="str">
            <v>TAPA SUMIDERO       95x41</v>
          </cell>
          <cell r="C904" t="str">
            <v>UN</v>
          </cell>
        </row>
        <row r="905">
          <cell r="A905">
            <v>1503</v>
          </cell>
          <cell r="B905" t="str">
            <v>TAPA POZO EN VI1</v>
          </cell>
          <cell r="C905" t="str">
            <v>UN</v>
          </cell>
        </row>
        <row r="906">
          <cell r="A906">
            <v>1504</v>
          </cell>
          <cell r="B906" t="str">
            <v>CERRAMIENTO CANCHA TENIS</v>
          </cell>
          <cell r="C906" t="str">
            <v>M2</v>
          </cell>
        </row>
        <row r="907">
          <cell r="A907">
            <v>1505</v>
          </cell>
          <cell r="B907" t="str">
            <v>PISO EN GRAMA</v>
          </cell>
          <cell r="C907" t="str">
            <v>M2</v>
          </cell>
        </row>
        <row r="908">
          <cell r="A908">
            <v>1506</v>
          </cell>
          <cell r="B908" t="str">
            <v>PISO EN GRAM1</v>
          </cell>
          <cell r="C908" t="str">
            <v>M2</v>
          </cell>
        </row>
        <row r="909">
          <cell r="A909">
            <v>1508</v>
          </cell>
          <cell r="B909" t="str">
            <v>RELLENOS GRAVILLA FINA</v>
          </cell>
          <cell r="C909" t="str">
            <v>M3</v>
          </cell>
        </row>
        <row r="910">
          <cell r="A910">
            <v>1538</v>
          </cell>
          <cell r="B910" t="str">
            <v>MORTERO  1:4 IMPERMEABILIZADO</v>
          </cell>
          <cell r="C910" t="str">
            <v>M3</v>
          </cell>
          <cell r="D910">
            <v>204094.15999999997</v>
          </cell>
        </row>
        <row r="911">
          <cell r="A911">
            <v>1539</v>
          </cell>
          <cell r="B911" t="str">
            <v>MORTERO                1:3</v>
          </cell>
          <cell r="C911" t="str">
            <v>M3</v>
          </cell>
        </row>
        <row r="912">
          <cell r="A912">
            <v>1540</v>
          </cell>
          <cell r="B912" t="str">
            <v>MORTERO               1:4</v>
          </cell>
          <cell r="C912" t="str">
            <v>M3</v>
          </cell>
          <cell r="D912">
            <v>161527.19999999998</v>
          </cell>
        </row>
        <row r="913">
          <cell r="A913">
            <v>1541</v>
          </cell>
          <cell r="B913" t="str">
            <v>MORTERO               1:5</v>
          </cell>
          <cell r="C913" t="str">
            <v>M3</v>
          </cell>
        </row>
        <row r="914">
          <cell r="A914">
            <v>1542</v>
          </cell>
          <cell r="B914" t="str">
            <v>MORTERO               1:6</v>
          </cell>
          <cell r="C914" t="str">
            <v>M3</v>
          </cell>
          <cell r="D914">
            <v>121038.39999999999</v>
          </cell>
        </row>
        <row r="915">
          <cell r="A915">
            <v>1543</v>
          </cell>
          <cell r="B915" t="str">
            <v>MORTERO              1:10</v>
          </cell>
          <cell r="C915" t="str">
            <v>M3</v>
          </cell>
        </row>
        <row r="916">
          <cell r="A916">
            <v>1544</v>
          </cell>
          <cell r="B916" t="str">
            <v>CONCRETO            1:2:2</v>
          </cell>
          <cell r="C916" t="str">
            <v>M3</v>
          </cell>
        </row>
        <row r="917">
          <cell r="A917">
            <v>1545</v>
          </cell>
          <cell r="B917" t="str">
            <v>CONCRETO      3,000 PSI        1:2:3</v>
          </cell>
          <cell r="C917" t="str">
            <v>M3</v>
          </cell>
          <cell r="D917">
            <v>188614.66500000001</v>
          </cell>
        </row>
        <row r="918">
          <cell r="A918">
            <v>1546</v>
          </cell>
          <cell r="B918" t="str">
            <v>CONCRETO            1:2:4</v>
          </cell>
          <cell r="C918" t="str">
            <v>M3</v>
          </cell>
        </row>
        <row r="919">
          <cell r="A919">
            <v>1547</v>
          </cell>
          <cell r="B919" t="str">
            <v>CONCRETO            1:3:3</v>
          </cell>
          <cell r="C919" t="str">
            <v>M3</v>
          </cell>
        </row>
        <row r="920">
          <cell r="A920">
            <v>1548</v>
          </cell>
          <cell r="B920" t="str">
            <v xml:space="preserve">CONCRETO   1500 PSI </v>
          </cell>
          <cell r="C920" t="str">
            <v>M3</v>
          </cell>
          <cell r="D920">
            <v>114575.6</v>
          </cell>
        </row>
        <row r="921">
          <cell r="A921">
            <v>1549</v>
          </cell>
          <cell r="B921" t="str">
            <v>CONCRETO            1:3:5</v>
          </cell>
          <cell r="C921" t="str">
            <v>M3</v>
          </cell>
        </row>
        <row r="922">
          <cell r="A922">
            <v>1550</v>
          </cell>
          <cell r="B922" t="str">
            <v>CONCRETO            1:1:2</v>
          </cell>
          <cell r="C922" t="str">
            <v>M3</v>
          </cell>
        </row>
        <row r="923">
          <cell r="A923">
            <v>1551</v>
          </cell>
          <cell r="B923" t="str">
            <v>CONCRETO            1:2:2 1/2</v>
          </cell>
          <cell r="C923" t="str">
            <v>M3</v>
          </cell>
        </row>
        <row r="924">
          <cell r="A924">
            <v>1552</v>
          </cell>
          <cell r="B924" t="str">
            <v xml:space="preserve">CONCRETO  2,500 PSI       1:2:4 </v>
          </cell>
          <cell r="C924" t="str">
            <v>M3</v>
          </cell>
          <cell r="D924">
            <v>165727.9</v>
          </cell>
        </row>
        <row r="925">
          <cell r="A925">
            <v>1553</v>
          </cell>
          <cell r="B925" t="str">
            <v>CONCRETO            1:3:6</v>
          </cell>
          <cell r="C925" t="str">
            <v>M3</v>
          </cell>
        </row>
        <row r="926">
          <cell r="A926">
            <v>1554</v>
          </cell>
          <cell r="B926" t="str">
            <v>CONCRETO            1:4:7</v>
          </cell>
          <cell r="C926" t="str">
            <v>M3</v>
          </cell>
        </row>
        <row r="927">
          <cell r="A927">
            <v>1555</v>
          </cell>
          <cell r="B927" t="str">
            <v>CONCRETO            1:4:8</v>
          </cell>
          <cell r="C927" t="str">
            <v>M3</v>
          </cell>
        </row>
        <row r="928">
          <cell r="A928">
            <v>1556</v>
          </cell>
          <cell r="B928" t="str">
            <v>MORTERO               1:7</v>
          </cell>
          <cell r="C928" t="str">
            <v>M3</v>
          </cell>
        </row>
        <row r="929">
          <cell r="A929">
            <v>1557</v>
          </cell>
          <cell r="B929" t="str">
            <v>MORTERO               1:8</v>
          </cell>
          <cell r="C929" t="str">
            <v>M3</v>
          </cell>
        </row>
        <row r="930">
          <cell r="A930">
            <v>1558</v>
          </cell>
          <cell r="B930" t="str">
            <v>MORTERO               1:10</v>
          </cell>
          <cell r="C930" t="str">
            <v>M3</v>
          </cell>
        </row>
        <row r="931">
          <cell r="A931">
            <v>1559</v>
          </cell>
          <cell r="B931" t="str">
            <v>MORTERO               1:12</v>
          </cell>
          <cell r="C931" t="str">
            <v>M3</v>
          </cell>
        </row>
        <row r="932">
          <cell r="A932">
            <v>1560</v>
          </cell>
          <cell r="B932" t="str">
            <v xml:space="preserve"> SOLADO EN CONCRETO 1500 PSI, e=0.05m</v>
          </cell>
          <cell r="C932" t="str">
            <v>M3</v>
          </cell>
          <cell r="D932">
            <v>9501.405173359999</v>
          </cell>
        </row>
        <row r="933">
          <cell r="A933">
            <v>1561</v>
          </cell>
          <cell r="B933" t="str">
            <v>SOLADO LINEAL EN CONCRETO POBRE E=0,05 M</v>
          </cell>
          <cell r="C933" t="str">
            <v>ML</v>
          </cell>
          <cell r="D933">
            <v>4439.5910550000008</v>
          </cell>
        </row>
        <row r="934">
          <cell r="A934">
            <v>1562</v>
          </cell>
        </row>
        <row r="935">
          <cell r="A935">
            <v>1563</v>
          </cell>
        </row>
        <row r="936">
          <cell r="A936">
            <v>1564</v>
          </cell>
        </row>
        <row r="937">
          <cell r="A937">
            <v>1565</v>
          </cell>
          <cell r="B937" t="str">
            <v>CANCHAS MULTIPLES 15X 30 MTS</v>
          </cell>
          <cell r="C937" t="str">
            <v>UND</v>
          </cell>
        </row>
        <row r="938">
          <cell r="A938">
            <v>1566</v>
          </cell>
          <cell r="B938" t="str">
            <v>CORTE  MATERIAL SELECCIONADO</v>
          </cell>
          <cell r="C938" t="str">
            <v>M3</v>
          </cell>
        </row>
        <row r="939">
          <cell r="A939">
            <v>1567</v>
          </cell>
          <cell r="B939" t="str">
            <v>CARGUE MATERIAL SELECCIONADO</v>
          </cell>
          <cell r="C939" t="str">
            <v>M3</v>
          </cell>
        </row>
        <row r="940">
          <cell r="A940">
            <v>1568</v>
          </cell>
          <cell r="B940" t="str">
            <v>TERRAJE MATERIAL SELECCIONADO</v>
          </cell>
          <cell r="C940" t="str">
            <v>M3</v>
          </cell>
        </row>
        <row r="941">
          <cell r="A941">
            <v>1569</v>
          </cell>
          <cell r="B941" t="str">
            <v>ACARREO MATERIAL SELECIONADO 26,5 Kms</v>
          </cell>
          <cell r="C941" t="str">
            <v>Km/mt3</v>
          </cell>
        </row>
        <row r="942">
          <cell r="A942">
            <v>1570</v>
          </cell>
          <cell r="B942" t="str">
            <v>EXTENDIDA MATERIAL SELECCIONADO</v>
          </cell>
          <cell r="C942" t="str">
            <v>M3</v>
          </cell>
        </row>
        <row r="943">
          <cell r="A943">
            <v>1571</v>
          </cell>
          <cell r="B943" t="str">
            <v>COMPACTADA MATERIAL SELECCIONADO</v>
          </cell>
          <cell r="C943" t="str">
            <v>M3</v>
          </cell>
        </row>
        <row r="944">
          <cell r="A944">
            <v>1572</v>
          </cell>
          <cell r="B944" t="str">
            <v>EXCARIFICACION DE CARRETEABLE</v>
          </cell>
          <cell r="C944" t="str">
            <v>M2</v>
          </cell>
        </row>
        <row r="945">
          <cell r="A945">
            <v>1573</v>
          </cell>
          <cell r="B945" t="str">
            <v>CONFORMACION DE CARRETEABLE</v>
          </cell>
          <cell r="C945" t="str">
            <v>M2</v>
          </cell>
        </row>
        <row r="946">
          <cell r="A946">
            <v>1574</v>
          </cell>
          <cell r="B946" t="str">
            <v>TRAZADO Y REPLANTEO SOBRE TERRENO</v>
          </cell>
          <cell r="C946" t="str">
            <v>M2</v>
          </cell>
          <cell r="D946">
            <v>654.47551999999996</v>
          </cell>
        </row>
        <row r="947">
          <cell r="A947">
            <v>1575</v>
          </cell>
          <cell r="B947" t="str">
            <v>TRAZADO Y REPLANTEO SOBRE PLACA</v>
          </cell>
          <cell r="C947" t="str">
            <v>M2</v>
          </cell>
          <cell r="D947">
            <v>1276.472976</v>
          </cell>
        </row>
        <row r="955">
          <cell r="A955">
            <v>1799</v>
          </cell>
          <cell r="B955" t="str">
            <v>CANCHAS MULTIPLES 15X 30 MTS</v>
          </cell>
        </row>
        <row r="956">
          <cell r="A956">
            <v>1800</v>
          </cell>
          <cell r="B956" t="str">
            <v>SALIDA LAMPARA TECHO  PVC</v>
          </cell>
          <cell r="C956" t="str">
            <v>UN</v>
          </cell>
        </row>
        <row r="957">
          <cell r="A957">
            <v>1801</v>
          </cell>
          <cell r="B957" t="str">
            <v>SALIDA LAMPARA MURO   PVC</v>
          </cell>
          <cell r="C957" t="str">
            <v>UN</v>
          </cell>
        </row>
        <row r="958">
          <cell r="A958">
            <v>1802</v>
          </cell>
          <cell r="B958" t="str">
            <v>SALIDA LAMPARA PISO   PVC</v>
          </cell>
          <cell r="C958" t="str">
            <v>UN</v>
          </cell>
        </row>
        <row r="959">
          <cell r="A959">
            <v>1803</v>
          </cell>
          <cell r="B959" t="str">
            <v>SALIDA LAMPARA+ROSETA PVC</v>
          </cell>
          <cell r="C959" t="str">
            <v>UN</v>
          </cell>
        </row>
        <row r="960">
          <cell r="A960">
            <v>1809</v>
          </cell>
          <cell r="B960" t="str">
            <v>SALIDA LAMPARA TECHO   CN</v>
          </cell>
          <cell r="C960" t="str">
            <v>UN</v>
          </cell>
        </row>
        <row r="961">
          <cell r="A961">
            <v>1810</v>
          </cell>
          <cell r="B961" t="str">
            <v>SALIDA LAMPARA MURO    CN</v>
          </cell>
          <cell r="C961" t="str">
            <v>UN</v>
          </cell>
        </row>
        <row r="962">
          <cell r="A962">
            <v>1811</v>
          </cell>
          <cell r="B962" t="str">
            <v>SALIDA LAMPARA PISO    CN</v>
          </cell>
          <cell r="C962" t="str">
            <v>UN</v>
          </cell>
        </row>
        <row r="963">
          <cell r="A963">
            <v>1812</v>
          </cell>
          <cell r="B963" t="str">
            <v>SALIDA LAMPARA+ROSETA  CN</v>
          </cell>
          <cell r="C963" t="str">
            <v>UN</v>
          </cell>
        </row>
        <row r="964">
          <cell r="A964">
            <v>1819</v>
          </cell>
          <cell r="B964" t="str">
            <v>ROSETA PORCELANA</v>
          </cell>
          <cell r="C964" t="str">
            <v>UN</v>
          </cell>
        </row>
        <row r="965">
          <cell r="A965">
            <v>1820</v>
          </cell>
          <cell r="B965" t="str">
            <v>ROSETA BAKELITA</v>
          </cell>
          <cell r="C965" t="str">
            <v>UN</v>
          </cell>
        </row>
        <row r="966">
          <cell r="A966">
            <v>1821</v>
          </cell>
          <cell r="B966" t="str">
            <v>BALA ALUMINIO No.11</v>
          </cell>
          <cell r="C966" t="str">
            <v>UN</v>
          </cell>
        </row>
        <row r="967">
          <cell r="A967">
            <v>1822</v>
          </cell>
          <cell r="B967" t="str">
            <v>BALA ALUMINIO No.12</v>
          </cell>
          <cell r="C967" t="str">
            <v>UN</v>
          </cell>
        </row>
        <row r="968">
          <cell r="A968">
            <v>1823</v>
          </cell>
          <cell r="B968" t="str">
            <v>BALA INCANDESCENTE   60 W</v>
          </cell>
          <cell r="C968" t="str">
            <v>UN</v>
          </cell>
        </row>
        <row r="969">
          <cell r="A969">
            <v>1824</v>
          </cell>
          <cell r="B969" t="str">
            <v>BALA INCANDESCENTE  150W</v>
          </cell>
          <cell r="C969" t="str">
            <v>UN</v>
          </cell>
        </row>
        <row r="970">
          <cell r="A970">
            <v>1825</v>
          </cell>
          <cell r="B970" t="str">
            <v>LAMPARA  2x20" BAJO PLACA</v>
          </cell>
          <cell r="C970" t="str">
            <v>UN</v>
          </cell>
        </row>
        <row r="971">
          <cell r="A971">
            <v>1826</v>
          </cell>
          <cell r="B971" t="str">
            <v>LAMPARA  2x20" BAJO PLAC1</v>
          </cell>
          <cell r="C971" t="str">
            <v>UN</v>
          </cell>
        </row>
        <row r="972">
          <cell r="A972">
            <v>1827</v>
          </cell>
          <cell r="B972" t="str">
            <v>LAMPARA  2x20" BAJO PLAC2</v>
          </cell>
          <cell r="C972" t="str">
            <v>UN</v>
          </cell>
        </row>
        <row r="973">
          <cell r="A973">
            <v>1828</v>
          </cell>
          <cell r="B973" t="str">
            <v>LAMPARA  4x20" BAJO PLACA</v>
          </cell>
          <cell r="C973" t="str">
            <v>UN</v>
          </cell>
        </row>
        <row r="974">
          <cell r="A974">
            <v>1829</v>
          </cell>
          <cell r="B974" t="str">
            <v>LAMPARA  4x20" BAJO PLAC1</v>
          </cell>
          <cell r="C974" t="str">
            <v>UN</v>
          </cell>
        </row>
        <row r="975">
          <cell r="A975">
            <v>1830</v>
          </cell>
          <cell r="B975" t="str">
            <v>LAMPARA  4x20" BAJO PLAC2</v>
          </cell>
          <cell r="C975" t="str">
            <v>UN</v>
          </cell>
        </row>
        <row r="976">
          <cell r="A976">
            <v>1831</v>
          </cell>
          <cell r="B976" t="str">
            <v>LAMPARA  2x40" BAJO PLACA</v>
          </cell>
          <cell r="C976" t="str">
            <v>UN</v>
          </cell>
        </row>
        <row r="977">
          <cell r="A977">
            <v>1832</v>
          </cell>
          <cell r="B977" t="str">
            <v>LAMPARA  2x40" BAJO PLAC1</v>
          </cell>
          <cell r="C977" t="str">
            <v>UN</v>
          </cell>
        </row>
        <row r="978">
          <cell r="A978">
            <v>1833</v>
          </cell>
          <cell r="B978" t="str">
            <v>LAMPARA  2x40" BAJO PLAC2</v>
          </cell>
          <cell r="C978" t="str">
            <v>UN</v>
          </cell>
        </row>
        <row r="979">
          <cell r="A979">
            <v>1834</v>
          </cell>
          <cell r="B979" t="str">
            <v>LAMPARA  4x40" BAJO PLACA</v>
          </cell>
          <cell r="C979" t="str">
            <v>UN</v>
          </cell>
        </row>
        <row r="980">
          <cell r="A980">
            <v>1835</v>
          </cell>
          <cell r="B980" t="str">
            <v>LAMPARA  4x40" BAJO PLAC1</v>
          </cell>
          <cell r="C980" t="str">
            <v>UN</v>
          </cell>
        </row>
        <row r="981">
          <cell r="A981">
            <v>1836</v>
          </cell>
          <cell r="B981" t="str">
            <v>LAMPARA  4x40" BAJO PLAC2</v>
          </cell>
          <cell r="C981" t="str">
            <v>UN</v>
          </cell>
        </row>
        <row r="982">
          <cell r="A982">
            <v>1837</v>
          </cell>
          <cell r="B982" t="str">
            <v>LAMPARA  2x48" BAJO PLACA</v>
          </cell>
          <cell r="C982" t="str">
            <v>UN</v>
          </cell>
        </row>
        <row r="983">
          <cell r="A983">
            <v>1838</v>
          </cell>
          <cell r="B983" t="str">
            <v>LAMPARA  2x48" BAJO PLAC1</v>
          </cell>
          <cell r="C983" t="str">
            <v>UN</v>
          </cell>
        </row>
        <row r="984">
          <cell r="A984">
            <v>1839</v>
          </cell>
          <cell r="B984" t="str">
            <v>LAMPARA  2x48" BAJO PLAC2</v>
          </cell>
          <cell r="C984" t="str">
            <v>UN</v>
          </cell>
        </row>
        <row r="985">
          <cell r="A985">
            <v>1840</v>
          </cell>
          <cell r="B985" t="str">
            <v>LAMPARA  4x48" BAJO PLACA</v>
          </cell>
          <cell r="C985" t="str">
            <v>UN</v>
          </cell>
        </row>
        <row r="986">
          <cell r="A986">
            <v>1841</v>
          </cell>
          <cell r="B986" t="str">
            <v>LAMPARA  4x48" BAJO PLAC1</v>
          </cell>
          <cell r="C986" t="str">
            <v>UN</v>
          </cell>
        </row>
        <row r="987">
          <cell r="A987">
            <v>1842</v>
          </cell>
          <cell r="B987" t="str">
            <v>LAMPARA  4x48" BAJO PLAC2</v>
          </cell>
          <cell r="C987" t="str">
            <v>UN</v>
          </cell>
        </row>
        <row r="988">
          <cell r="A988">
            <v>1843</v>
          </cell>
          <cell r="B988" t="str">
            <v>LAMPARA  2x96" BAJO PLACA</v>
          </cell>
          <cell r="C988" t="str">
            <v>UN</v>
          </cell>
        </row>
        <row r="989">
          <cell r="A989">
            <v>1844</v>
          </cell>
          <cell r="B989" t="str">
            <v>LAMPARA  2x96" BAJO PLAC1</v>
          </cell>
          <cell r="C989" t="str">
            <v>UN</v>
          </cell>
        </row>
        <row r="990">
          <cell r="A990">
            <v>1847</v>
          </cell>
          <cell r="B990" t="str">
            <v>FAROL COLONIAL</v>
          </cell>
          <cell r="C990" t="str">
            <v>UN</v>
          </cell>
        </row>
        <row r="991">
          <cell r="A991">
            <v>1849</v>
          </cell>
          <cell r="B991" t="str">
            <v>FAROL PARA POSTE</v>
          </cell>
          <cell r="C991" t="str">
            <v>UN</v>
          </cell>
        </row>
        <row r="992">
          <cell r="A992">
            <v>1850</v>
          </cell>
          <cell r="B992" t="str">
            <v>FAROL         DJK   125 W</v>
          </cell>
          <cell r="C992" t="str">
            <v>UN</v>
          </cell>
        </row>
        <row r="993">
          <cell r="A993">
            <v>1851</v>
          </cell>
          <cell r="B993" t="str">
            <v>FAROL       ESFERA  125 W</v>
          </cell>
          <cell r="C993" t="str">
            <v>UN</v>
          </cell>
        </row>
        <row r="994">
          <cell r="A994">
            <v>1852</v>
          </cell>
          <cell r="B994" t="str">
            <v>FAROL DE PEDESTAL</v>
          </cell>
          <cell r="C994" t="str">
            <v>UN</v>
          </cell>
        </row>
        <row r="995">
          <cell r="A995">
            <v>1853</v>
          </cell>
          <cell r="B995" t="str">
            <v>REFLECTOR DE PISO   250 W</v>
          </cell>
          <cell r="C995" t="str">
            <v>UN</v>
          </cell>
        </row>
        <row r="996">
          <cell r="A996">
            <v>1854</v>
          </cell>
          <cell r="B996" t="str">
            <v>REFLECTOR DE PISO   400 W</v>
          </cell>
          <cell r="C996" t="str">
            <v>UN</v>
          </cell>
        </row>
        <row r="997">
          <cell r="A997">
            <v>1855</v>
          </cell>
          <cell r="B997" t="str">
            <v>RIEL ELECTRICO  2.34 m</v>
          </cell>
          <cell r="C997" t="str">
            <v>UN</v>
          </cell>
        </row>
        <row r="998">
          <cell r="A998">
            <v>1856</v>
          </cell>
          <cell r="B998" t="str">
            <v>CORAZA  P/INST.FLCTES.</v>
          </cell>
          <cell r="C998" t="str">
            <v>UN</v>
          </cell>
        </row>
        <row r="999">
          <cell r="A999">
            <v>1857</v>
          </cell>
          <cell r="B999" t="str">
            <v>TIROS   P/INST.FLCTE.</v>
          </cell>
          <cell r="C999" t="str">
            <v>UN</v>
          </cell>
        </row>
        <row r="1000">
          <cell r="A1000">
            <v>1858</v>
          </cell>
          <cell r="B1000" t="str">
            <v>SOCKETS + BALASTO  P/20 W</v>
          </cell>
          <cell r="C1000" t="str">
            <v>UN</v>
          </cell>
        </row>
        <row r="1001">
          <cell r="A1001">
            <v>1859</v>
          </cell>
          <cell r="B1001" t="str">
            <v>SOCKETS + BALASTO  P/40 W</v>
          </cell>
          <cell r="C1001" t="str">
            <v>UN</v>
          </cell>
        </row>
        <row r="1002">
          <cell r="A1002">
            <v>1860</v>
          </cell>
          <cell r="B1002" t="str">
            <v>SOCKETS + BALASTO  P/48 W</v>
          </cell>
          <cell r="C1002" t="str">
            <v>UN</v>
          </cell>
        </row>
        <row r="1003">
          <cell r="A1003">
            <v>1861</v>
          </cell>
          <cell r="B1003" t="str">
            <v>SOCKETS + BALASTO  P/96 W</v>
          </cell>
          <cell r="C1003" t="str">
            <v>UN</v>
          </cell>
        </row>
        <row r="1004">
          <cell r="A1004">
            <v>1862</v>
          </cell>
          <cell r="B1004" t="str">
            <v>INST.BALAS      /   PLACA</v>
          </cell>
          <cell r="C1004" t="str">
            <v>UN</v>
          </cell>
        </row>
        <row r="1005">
          <cell r="A1005">
            <v>1863</v>
          </cell>
          <cell r="B1005" t="str">
            <v>INST.BALAS      / C.FALSO</v>
          </cell>
          <cell r="C1005" t="str">
            <v>UN</v>
          </cell>
        </row>
        <row r="1006">
          <cell r="A1006">
            <v>1864</v>
          </cell>
          <cell r="B1006" t="str">
            <v>INST.FLCTE.   (2P)  PLACA</v>
          </cell>
          <cell r="C1006" t="str">
            <v>UN</v>
          </cell>
        </row>
        <row r="1007">
          <cell r="A1007">
            <v>1865</v>
          </cell>
          <cell r="B1007" t="str">
            <v>INST.FLCTE.   (4P)  PLACA</v>
          </cell>
          <cell r="C1007" t="str">
            <v>UN</v>
          </cell>
        </row>
        <row r="1008">
          <cell r="A1008">
            <v>1866</v>
          </cell>
          <cell r="B1008" t="str">
            <v>INST.FLCTE    (6P)  PLACA</v>
          </cell>
          <cell r="C1008" t="str">
            <v>UN</v>
          </cell>
        </row>
        <row r="1009">
          <cell r="A1009">
            <v>1867</v>
          </cell>
          <cell r="B1009" t="str">
            <v>INST.FLCTE      / C.FALSO</v>
          </cell>
          <cell r="C1009" t="str">
            <v>UN</v>
          </cell>
        </row>
        <row r="1010">
          <cell r="A1010">
            <v>1868</v>
          </cell>
          <cell r="B1010" t="str">
            <v>PROYECTOR  SNF-011/400W</v>
          </cell>
          <cell r="C1010" t="str">
            <v>UN</v>
          </cell>
        </row>
        <row r="1011">
          <cell r="A1011">
            <v>1869</v>
          </cell>
          <cell r="B1011" t="str">
            <v>PROYECTOR SNF-011T/T1000</v>
          </cell>
          <cell r="C1011" t="str">
            <v>UN</v>
          </cell>
        </row>
        <row r="1012">
          <cell r="A1012">
            <v>1870</v>
          </cell>
          <cell r="B1012" t="str">
            <v>PROYECTOR PHLC-720 MERCUR</v>
          </cell>
          <cell r="C1012" t="str">
            <v>UN</v>
          </cell>
        </row>
        <row r="1013">
          <cell r="A1013">
            <v>1879</v>
          </cell>
          <cell r="B1013" t="str">
            <v>SALIDA SENCILLA       PVC</v>
          </cell>
          <cell r="C1013" t="str">
            <v>UN</v>
          </cell>
        </row>
        <row r="1014">
          <cell r="A1014">
            <v>1880</v>
          </cell>
          <cell r="B1014" t="str">
            <v>SALIDA SENCILLA CONM. PVC</v>
          </cell>
          <cell r="C1014" t="str">
            <v>UN</v>
          </cell>
        </row>
        <row r="1015">
          <cell r="A1015">
            <v>1881</v>
          </cell>
          <cell r="B1015" t="str">
            <v>SALIDA SENCILLA+CONM. PVC</v>
          </cell>
          <cell r="C1015" t="str">
            <v>UN</v>
          </cell>
        </row>
        <row r="1016">
          <cell r="A1016">
            <v>1882</v>
          </cell>
          <cell r="B1016" t="str">
            <v>SALIDA DOBLE          PVC</v>
          </cell>
          <cell r="C1016" t="str">
            <v>UN</v>
          </cell>
        </row>
        <row r="1017">
          <cell r="A1017">
            <v>1883</v>
          </cell>
          <cell r="B1017" t="str">
            <v>SALIDA DOBLE CONM.    PVC</v>
          </cell>
          <cell r="C1017" t="str">
            <v>UN</v>
          </cell>
        </row>
        <row r="1018">
          <cell r="A1018">
            <v>1885</v>
          </cell>
          <cell r="B1018" t="str">
            <v>SALIDA TRIPLE         PVC</v>
          </cell>
          <cell r="C1018" t="str">
            <v>UN</v>
          </cell>
        </row>
        <row r="1019">
          <cell r="A1019">
            <v>1887</v>
          </cell>
          <cell r="B1019" t="str">
            <v>SALIDA CUATRO VIAS    PVC</v>
          </cell>
          <cell r="C1019" t="str">
            <v>UN</v>
          </cell>
        </row>
        <row r="1020">
          <cell r="A1020">
            <v>1888</v>
          </cell>
          <cell r="B1020" t="str">
            <v>SALIDA P/TEMPORIZADOR PVC</v>
          </cell>
          <cell r="C1020" t="str">
            <v>UN</v>
          </cell>
        </row>
        <row r="1021">
          <cell r="A1021">
            <v>1889</v>
          </cell>
          <cell r="B1021" t="str">
            <v>SALIDA FOTOCELDA      PVC</v>
          </cell>
          <cell r="C1021" t="str">
            <v>UN</v>
          </cell>
        </row>
        <row r="1022">
          <cell r="A1022">
            <v>1890</v>
          </cell>
          <cell r="B1022" t="str">
            <v>SALIDA PARA CONTACTOR PVC</v>
          </cell>
          <cell r="C1022" t="str">
            <v>UN</v>
          </cell>
        </row>
        <row r="1023">
          <cell r="A1023">
            <v>1893</v>
          </cell>
          <cell r="B1023" t="str">
            <v>SALIDA + INT.AVE 801  PVC</v>
          </cell>
          <cell r="C1023" t="str">
            <v>UN</v>
          </cell>
        </row>
        <row r="1024">
          <cell r="A1024">
            <v>1894</v>
          </cell>
          <cell r="B1024" t="str">
            <v>SALIDA + INT.AVE 401  PVC</v>
          </cell>
          <cell r="C1024" t="str">
            <v>UN</v>
          </cell>
        </row>
        <row r="1025">
          <cell r="A1025">
            <v>1895</v>
          </cell>
          <cell r="B1025" t="str">
            <v>SALIDA + INT.AVE 601  PVC</v>
          </cell>
          <cell r="C1025" t="str">
            <v>UN</v>
          </cell>
        </row>
        <row r="1026">
          <cell r="A1026">
            <v>1897</v>
          </cell>
          <cell r="B1026" t="str">
            <v>SALIDA + INT.LUM 10C  PVC</v>
          </cell>
          <cell r="C1026" t="str">
            <v>UN</v>
          </cell>
        </row>
        <row r="1027">
          <cell r="A1027">
            <v>1899</v>
          </cell>
          <cell r="B1027" t="str">
            <v>SALIDA SENCILLA CONM. C.N</v>
          </cell>
          <cell r="C1027" t="str">
            <v>UN</v>
          </cell>
        </row>
        <row r="1028">
          <cell r="A1028">
            <v>1900</v>
          </cell>
          <cell r="B1028" t="str">
            <v>SALIDA SENCILLA        CN</v>
          </cell>
          <cell r="C1028" t="str">
            <v>UN</v>
          </cell>
        </row>
        <row r="1029">
          <cell r="A1029">
            <v>1901</v>
          </cell>
          <cell r="B1029" t="str">
            <v>SALIDA TRIPLE          CN</v>
          </cell>
          <cell r="C1029" t="str">
            <v>UN</v>
          </cell>
        </row>
        <row r="1030">
          <cell r="A1030">
            <v>1902</v>
          </cell>
          <cell r="B1030" t="str">
            <v>SALIDA CUATRO VIAS     CN</v>
          </cell>
          <cell r="C1030" t="str">
            <v>UN</v>
          </cell>
        </row>
        <row r="1031">
          <cell r="A1031">
            <v>1903</v>
          </cell>
          <cell r="B1031" t="str">
            <v>SALIDA P/TEMPORIZADOR  CN</v>
          </cell>
          <cell r="C1031" t="str">
            <v>UN</v>
          </cell>
        </row>
        <row r="1032">
          <cell r="A1032">
            <v>1904</v>
          </cell>
          <cell r="B1032" t="str">
            <v>SALIDA FOTOCELDA       CN</v>
          </cell>
          <cell r="C1032" t="str">
            <v>UN</v>
          </cell>
        </row>
        <row r="1033">
          <cell r="A1033">
            <v>1905</v>
          </cell>
          <cell r="B1033" t="str">
            <v>SALIDA PARA CONTACTOR  CN</v>
          </cell>
          <cell r="C1033" t="str">
            <v>UN</v>
          </cell>
        </row>
        <row r="1034">
          <cell r="A1034">
            <v>1908</v>
          </cell>
          <cell r="B1034" t="str">
            <v>SALIDA + INT.AVE 211  CN</v>
          </cell>
          <cell r="C1034" t="str">
            <v>UN</v>
          </cell>
        </row>
        <row r="1035">
          <cell r="A1035">
            <v>1909</v>
          </cell>
          <cell r="B1035" t="str">
            <v>SALIDA + INT.AVE 401  CN</v>
          </cell>
          <cell r="C1035" t="str">
            <v>UN</v>
          </cell>
        </row>
        <row r="1036">
          <cell r="A1036">
            <v>1910</v>
          </cell>
          <cell r="B1036" t="str">
            <v>SALIDA + INT.AVE 601  CN</v>
          </cell>
          <cell r="C1036" t="str">
            <v>UN</v>
          </cell>
        </row>
        <row r="1037">
          <cell r="A1037">
            <v>1911</v>
          </cell>
          <cell r="B1037" t="str">
            <v>SALIDA + INT.DEKO 010B CN</v>
          </cell>
          <cell r="C1037" t="str">
            <v>UN</v>
          </cell>
        </row>
        <row r="1038">
          <cell r="A1038">
            <v>1912</v>
          </cell>
          <cell r="B1038" t="str">
            <v>SALIDA +INT.LUM LX010C CN</v>
          </cell>
          <cell r="C1038" t="str">
            <v>UN</v>
          </cell>
        </row>
        <row r="1039">
          <cell r="A1039">
            <v>1913</v>
          </cell>
          <cell r="B1039" t="str">
            <v>SALIDA + CONTACT.25 A CN</v>
          </cell>
          <cell r="C1039" t="str">
            <v>UN</v>
          </cell>
        </row>
        <row r="1040">
          <cell r="A1040">
            <v>1919</v>
          </cell>
          <cell r="B1040" t="str">
            <v>INT.SENCILLO   AVE  201</v>
          </cell>
          <cell r="C1040" t="str">
            <v>UN</v>
          </cell>
        </row>
        <row r="1041">
          <cell r="A1041">
            <v>1920</v>
          </cell>
          <cell r="B1041" t="str">
            <v>INT.SENCILLO   AVE  401</v>
          </cell>
          <cell r="C1041" t="str">
            <v>UN</v>
          </cell>
        </row>
        <row r="1042">
          <cell r="A1042">
            <v>1921</v>
          </cell>
          <cell r="B1042" t="str">
            <v>INT.SENCILLO   AVE  601</v>
          </cell>
          <cell r="C1042" t="str">
            <v>UN</v>
          </cell>
        </row>
        <row r="1043">
          <cell r="A1043">
            <v>1922</v>
          </cell>
          <cell r="B1043" t="str">
            <v>INT.SENCILLO   DEKO 010B</v>
          </cell>
          <cell r="C1043" t="str">
            <v>UN</v>
          </cell>
        </row>
        <row r="1044">
          <cell r="A1044">
            <v>1923</v>
          </cell>
          <cell r="B1044" t="str">
            <v>INT.SENCILLO       LX010C</v>
          </cell>
          <cell r="C1044" t="str">
            <v>UN</v>
          </cell>
        </row>
        <row r="1045">
          <cell r="A1045">
            <v>1924</v>
          </cell>
          <cell r="B1045" t="str">
            <v>CONM.SENCILLO AVE  202</v>
          </cell>
          <cell r="C1045" t="str">
            <v>UN</v>
          </cell>
        </row>
        <row r="1046">
          <cell r="A1046">
            <v>1925</v>
          </cell>
          <cell r="B1046" t="str">
            <v>CONM.SENCILLO   AVE 402LP</v>
          </cell>
          <cell r="C1046" t="str">
            <v>UN</v>
          </cell>
        </row>
        <row r="1047">
          <cell r="A1047">
            <v>1926</v>
          </cell>
          <cell r="B1047" t="str">
            <v>CONM.SENCILLO   AVE  602</v>
          </cell>
          <cell r="C1047" t="str">
            <v>UN</v>
          </cell>
        </row>
        <row r="1048">
          <cell r="A1048">
            <v>1927</v>
          </cell>
          <cell r="B1048" t="str">
            <v>CONM. SENCILLO DEKO 020B</v>
          </cell>
          <cell r="C1048" t="str">
            <v>UN</v>
          </cell>
        </row>
        <row r="1049">
          <cell r="A1049">
            <v>1928</v>
          </cell>
          <cell r="B1049" t="str">
            <v>CONM. SENCILLO LUM  020C</v>
          </cell>
          <cell r="C1049" t="str">
            <v>UN</v>
          </cell>
        </row>
        <row r="1050">
          <cell r="A1050">
            <v>1929</v>
          </cell>
          <cell r="B1050" t="str">
            <v>INT.     DOBLE AVE  211</v>
          </cell>
          <cell r="C1050" t="str">
            <v>UN</v>
          </cell>
        </row>
        <row r="1051">
          <cell r="A1051">
            <v>1930</v>
          </cell>
          <cell r="B1051" t="str">
            <v>INT.     DOBLE AVE 411 LP</v>
          </cell>
          <cell r="C1051" t="str">
            <v>UN</v>
          </cell>
        </row>
        <row r="1052">
          <cell r="A1052">
            <v>1931</v>
          </cell>
          <cell r="B1052" t="str">
            <v>INT.     DOBLE AVE  611</v>
          </cell>
          <cell r="C1052" t="str">
            <v>UN</v>
          </cell>
        </row>
        <row r="1053">
          <cell r="A1053">
            <v>1932</v>
          </cell>
          <cell r="B1053" t="str">
            <v>INT.     DOBLE DEKO 101B</v>
          </cell>
          <cell r="C1053" t="str">
            <v>UN</v>
          </cell>
        </row>
        <row r="1054">
          <cell r="A1054">
            <v>1933</v>
          </cell>
          <cell r="B1054" t="str">
            <v>INT.     DOBLE LUM  101C</v>
          </cell>
          <cell r="C1054" t="str">
            <v>UN</v>
          </cell>
        </row>
        <row r="1055">
          <cell r="A1055">
            <v>1935</v>
          </cell>
          <cell r="B1055" t="str">
            <v>INT.    TRIPLE AVE 413 LP</v>
          </cell>
          <cell r="C1055" t="str">
            <v>UN</v>
          </cell>
        </row>
        <row r="1056">
          <cell r="A1056">
            <v>1936</v>
          </cell>
          <cell r="B1056" t="str">
            <v>INT.    TRIPLE AVE  633</v>
          </cell>
          <cell r="C1056" t="str">
            <v>UN</v>
          </cell>
        </row>
        <row r="1057">
          <cell r="A1057">
            <v>1937</v>
          </cell>
          <cell r="B1057" t="str">
            <v>INT.    TRIPLE DEKO 111B</v>
          </cell>
          <cell r="C1057" t="str">
            <v>UN</v>
          </cell>
        </row>
        <row r="1058">
          <cell r="A1058">
            <v>1938</v>
          </cell>
          <cell r="B1058" t="str">
            <v>INT.    TRIPLE LUM  111C</v>
          </cell>
          <cell r="C1058" t="str">
            <v>UN</v>
          </cell>
        </row>
        <row r="1059">
          <cell r="A1059">
            <v>1939</v>
          </cell>
          <cell r="B1059" t="str">
            <v>INT.    4 VIAS AVE  404</v>
          </cell>
          <cell r="C1059" t="str">
            <v>UN</v>
          </cell>
        </row>
        <row r="1060">
          <cell r="A1060">
            <v>1940</v>
          </cell>
          <cell r="B1060" t="str">
            <v>INT.    4 VIAS AVE  604</v>
          </cell>
          <cell r="C1060" t="str">
            <v>UN</v>
          </cell>
        </row>
        <row r="1061">
          <cell r="A1061">
            <v>1941</v>
          </cell>
          <cell r="B1061" t="str">
            <v>INT     4 VIAS DEKO 020BV</v>
          </cell>
          <cell r="C1061" t="str">
            <v>UN</v>
          </cell>
        </row>
        <row r="1062">
          <cell r="A1062">
            <v>1969</v>
          </cell>
          <cell r="B1062" t="str">
            <v>SALIDA TOMA SNC.MURO  PVC</v>
          </cell>
          <cell r="C1062" t="str">
            <v>UN</v>
          </cell>
        </row>
        <row r="1063">
          <cell r="A1063">
            <v>1970</v>
          </cell>
          <cell r="B1063" t="str">
            <v>SALIDA TOMA MURO+INT. PVC</v>
          </cell>
          <cell r="C1063" t="str">
            <v>UN</v>
          </cell>
        </row>
        <row r="1064">
          <cell r="A1064">
            <v>1971</v>
          </cell>
          <cell r="B1064" t="str">
            <v>SALIDA TOMA SNC. P.T. PVC</v>
          </cell>
          <cell r="C1064" t="str">
            <v>UN</v>
          </cell>
        </row>
        <row r="1065">
          <cell r="A1065">
            <v>1972</v>
          </cell>
          <cell r="B1065" t="str">
            <v>SALIDA TOMA SNC. PISO PVC</v>
          </cell>
          <cell r="C1065" t="str">
            <v>UN</v>
          </cell>
        </row>
        <row r="1066">
          <cell r="A1066">
            <v>1973</v>
          </cell>
          <cell r="B1066" t="str">
            <v>SALIDA TOMA SNC. 20 A PVC</v>
          </cell>
          <cell r="C1066" t="str">
            <v>UN</v>
          </cell>
        </row>
        <row r="1067">
          <cell r="A1067">
            <v>1974</v>
          </cell>
          <cell r="B1067" t="str">
            <v>SALIDA TOMA BIF. 20 A PVC</v>
          </cell>
          <cell r="C1067" t="str">
            <v>UN</v>
          </cell>
        </row>
        <row r="1068">
          <cell r="A1068">
            <v>1975</v>
          </cell>
          <cell r="B1068" t="str">
            <v>SALIDA TOMA TRIF.50 A PVC</v>
          </cell>
          <cell r="C1068" t="str">
            <v>UN</v>
          </cell>
        </row>
        <row r="1069">
          <cell r="A1069">
            <v>1980</v>
          </cell>
          <cell r="B1069" t="str">
            <v>SALIDA TOMA SNC. MURO CN</v>
          </cell>
          <cell r="C1069" t="str">
            <v>UN</v>
          </cell>
        </row>
        <row r="1070">
          <cell r="A1070">
            <v>1981</v>
          </cell>
          <cell r="B1070" t="str">
            <v>SALIDA TOMA MURO+INT. CN</v>
          </cell>
          <cell r="C1070" t="str">
            <v>UN</v>
          </cell>
        </row>
        <row r="1071">
          <cell r="A1071">
            <v>1982</v>
          </cell>
          <cell r="B1071" t="str">
            <v>SALIDA TOMA SNC.  P.T.CN</v>
          </cell>
          <cell r="C1071" t="str">
            <v>UN</v>
          </cell>
        </row>
        <row r="1072">
          <cell r="A1072">
            <v>1983</v>
          </cell>
          <cell r="B1072" t="str">
            <v>SALIDA TOMA SNC. PISO CN</v>
          </cell>
          <cell r="C1072" t="str">
            <v>UN</v>
          </cell>
        </row>
        <row r="1073">
          <cell r="A1073">
            <v>1984</v>
          </cell>
          <cell r="B1073" t="str">
            <v>SALIDA TOMA SNC. 20 A CN</v>
          </cell>
          <cell r="C1073" t="str">
            <v>UN</v>
          </cell>
        </row>
        <row r="1074">
          <cell r="A1074">
            <v>1985</v>
          </cell>
          <cell r="B1074" t="str">
            <v>SALIDA TOMA BIF. 20 A CN</v>
          </cell>
          <cell r="C1074" t="str">
            <v>UN</v>
          </cell>
        </row>
        <row r="1075">
          <cell r="A1075">
            <v>1986</v>
          </cell>
          <cell r="B1075" t="str">
            <v>SALIDA TOMA TRIF.50 A CN</v>
          </cell>
          <cell r="C1075" t="str">
            <v>UN</v>
          </cell>
        </row>
        <row r="1076">
          <cell r="A1076">
            <v>1990</v>
          </cell>
          <cell r="B1076" t="str">
            <v>SALIDA PVC+TOMA SNC. AVE</v>
          </cell>
          <cell r="C1076" t="str">
            <v>UN</v>
          </cell>
        </row>
        <row r="1077">
          <cell r="A1077">
            <v>1991</v>
          </cell>
          <cell r="B1077" t="str">
            <v>SALIDA PVC+TOMA DBL. AVE</v>
          </cell>
          <cell r="C1077" t="str">
            <v>UN</v>
          </cell>
        </row>
        <row r="1078">
          <cell r="A1078">
            <v>1992</v>
          </cell>
          <cell r="B1078" t="str">
            <v>SALIDA PVC+TOMA DBL. DEKO</v>
          </cell>
          <cell r="C1078" t="str">
            <v>UN</v>
          </cell>
        </row>
        <row r="1079">
          <cell r="A1079">
            <v>1993</v>
          </cell>
          <cell r="B1079" t="str">
            <v>SALIDA PVC+TOMA PISO AVE</v>
          </cell>
          <cell r="C1079" t="str">
            <v>UN</v>
          </cell>
        </row>
        <row r="1080">
          <cell r="A1080">
            <v>1994</v>
          </cell>
          <cell r="B1080" t="str">
            <v>SALIDA PVC+TOMA+INT. AVE</v>
          </cell>
          <cell r="C1080" t="str">
            <v>UN</v>
          </cell>
        </row>
        <row r="1081">
          <cell r="A1081">
            <v>1995</v>
          </cell>
          <cell r="B1081" t="str">
            <v>SALIDA PVC+TOMA TRIF. AVE</v>
          </cell>
          <cell r="C1081" t="str">
            <v>UN</v>
          </cell>
        </row>
        <row r="1082">
          <cell r="A1082">
            <v>1996</v>
          </cell>
          <cell r="B1082" t="str">
            <v>SALIDA PVC+TOMA TRIF.AVE</v>
          </cell>
          <cell r="C1082" t="str">
            <v>UN</v>
          </cell>
        </row>
        <row r="1083">
          <cell r="A1083">
            <v>2000</v>
          </cell>
          <cell r="B1083" t="str">
            <v>TOMA SENCILLA  AVE  206</v>
          </cell>
          <cell r="C1083" t="str">
            <v>UN</v>
          </cell>
        </row>
        <row r="1084">
          <cell r="A1084">
            <v>2001</v>
          </cell>
          <cell r="B1084" t="str">
            <v>TOMA SENCILLA  AVE  406</v>
          </cell>
          <cell r="C1084" t="str">
            <v>UN</v>
          </cell>
        </row>
        <row r="1085">
          <cell r="A1085">
            <v>2002</v>
          </cell>
          <cell r="B1085" t="str">
            <v>TOMA SENCILLA  AVE  606</v>
          </cell>
          <cell r="C1085" t="str">
            <v>UN</v>
          </cell>
        </row>
        <row r="1086">
          <cell r="A1086">
            <v>2003</v>
          </cell>
          <cell r="B1086" t="str">
            <v>TOMA SENCILLA  AVE  806</v>
          </cell>
          <cell r="C1086" t="str">
            <v>UN</v>
          </cell>
        </row>
        <row r="1087">
          <cell r="A1087">
            <v>2004</v>
          </cell>
          <cell r="B1087" t="str">
            <v>TOMA DOBLE     AVE    226</v>
          </cell>
          <cell r="C1087" t="str">
            <v>UN</v>
          </cell>
        </row>
        <row r="1088">
          <cell r="A1088">
            <v>2005</v>
          </cell>
          <cell r="B1088" t="str">
            <v>TOMA DOBLE     AVE  466</v>
          </cell>
          <cell r="C1088" t="str">
            <v>UN</v>
          </cell>
        </row>
        <row r="1089">
          <cell r="A1089">
            <v>2006</v>
          </cell>
          <cell r="B1089" t="str">
            <v>TOMA DOBLE     AVE  666</v>
          </cell>
          <cell r="C1089" t="str">
            <v>UN</v>
          </cell>
        </row>
        <row r="1090">
          <cell r="A1090">
            <v>2007</v>
          </cell>
          <cell r="B1090" t="str">
            <v>TOMA DOBLE     DEKO 030BG</v>
          </cell>
          <cell r="C1090" t="str">
            <v>UN</v>
          </cell>
        </row>
        <row r="1091">
          <cell r="A1091">
            <v>2008</v>
          </cell>
          <cell r="B1091" t="str">
            <v>TOMA DOBLE     LUM  303C</v>
          </cell>
          <cell r="C1091" t="str">
            <v>UN</v>
          </cell>
        </row>
        <row r="1092">
          <cell r="A1092">
            <v>2009</v>
          </cell>
          <cell r="B1092" t="str">
            <v>TOMA + INT.    AVE    226</v>
          </cell>
          <cell r="C1092" t="str">
            <v>UN</v>
          </cell>
        </row>
        <row r="1093">
          <cell r="A1093">
            <v>2010</v>
          </cell>
          <cell r="B1093" t="str">
            <v>TOMA + INT.    AVE  416</v>
          </cell>
          <cell r="C1093" t="str">
            <v>UN</v>
          </cell>
        </row>
        <row r="1094">
          <cell r="A1094">
            <v>2011</v>
          </cell>
          <cell r="B1094" t="str">
            <v>TOMA + INT.    AVE  626</v>
          </cell>
          <cell r="C1094" t="str">
            <v>UN</v>
          </cell>
        </row>
        <row r="1095">
          <cell r="A1095">
            <v>2012</v>
          </cell>
          <cell r="B1095" t="str">
            <v>TOMA + INT.     DEKO 301B</v>
          </cell>
          <cell r="C1095" t="str">
            <v>UN</v>
          </cell>
        </row>
        <row r="1096">
          <cell r="A1096">
            <v>2013</v>
          </cell>
          <cell r="B1096" t="str">
            <v>TOMA + INT.    LUM  301C</v>
          </cell>
          <cell r="C1096" t="str">
            <v>UN</v>
          </cell>
        </row>
        <row r="1097">
          <cell r="A1097">
            <v>2015</v>
          </cell>
          <cell r="B1097" t="str">
            <v>TOMA TRIFASICA 20 A</v>
          </cell>
          <cell r="C1097" t="str">
            <v>UN</v>
          </cell>
        </row>
        <row r="1098">
          <cell r="A1098">
            <v>2016</v>
          </cell>
          <cell r="B1098" t="str">
            <v>TOMA TRIPOLAR</v>
          </cell>
          <cell r="C1098" t="str">
            <v>UN</v>
          </cell>
        </row>
        <row r="1099">
          <cell r="A1099">
            <v>2029</v>
          </cell>
          <cell r="B1099" t="str">
            <v>SALIDA CAMPANA TIMBRE PVC</v>
          </cell>
          <cell r="C1099" t="str">
            <v>UN</v>
          </cell>
        </row>
        <row r="1100">
          <cell r="A1100">
            <v>2030</v>
          </cell>
          <cell r="B1100" t="str">
            <v>SALIDA BOTON TIMBRE   PVC</v>
          </cell>
          <cell r="C1100" t="str">
            <v>UN</v>
          </cell>
        </row>
        <row r="1101">
          <cell r="A1101">
            <v>2031</v>
          </cell>
          <cell r="B1101" t="str">
            <v>SALIDA VENTILADOR     PVC</v>
          </cell>
          <cell r="C1101" t="str">
            <v>UN</v>
          </cell>
        </row>
        <row r="1102">
          <cell r="A1102">
            <v>2032</v>
          </cell>
          <cell r="B1102" t="str">
            <v>SALIDA BOMBA TRIF.    PVC</v>
          </cell>
          <cell r="C1102" t="str">
            <v>UN</v>
          </cell>
        </row>
        <row r="1103">
          <cell r="A1103">
            <v>2033</v>
          </cell>
          <cell r="B1103" t="str">
            <v>SALIDA FLOTADOR       PVC</v>
          </cell>
          <cell r="C1103" t="str">
            <v>UN</v>
          </cell>
        </row>
        <row r="1104">
          <cell r="A1104">
            <v>2034</v>
          </cell>
          <cell r="B1104" t="str">
            <v>SALIDA MOTOR PUERTA   PVC</v>
          </cell>
          <cell r="C1104" t="str">
            <v>UN</v>
          </cell>
        </row>
        <row r="1105">
          <cell r="A1105">
            <v>2035</v>
          </cell>
          <cell r="B1105" t="str">
            <v>SALIDA CANTONERA      PVC</v>
          </cell>
          <cell r="C1105" t="str">
            <v>UN</v>
          </cell>
        </row>
        <row r="1106">
          <cell r="A1106">
            <v>2036</v>
          </cell>
          <cell r="B1106" t="str">
            <v>SALIDA PUNTO ALARMA   PVC</v>
          </cell>
          <cell r="C1106" t="str">
            <v>UN</v>
          </cell>
        </row>
        <row r="1107">
          <cell r="A1107">
            <v>2037</v>
          </cell>
          <cell r="B1107" t="str">
            <v>SALIDA SONIDO         PVC</v>
          </cell>
          <cell r="C1107" t="str">
            <v>UN</v>
          </cell>
        </row>
        <row r="1108">
          <cell r="A1108">
            <v>2038</v>
          </cell>
          <cell r="B1108" t="str">
            <v>SALIDA CAMARA TV      PVC</v>
          </cell>
          <cell r="C1108" t="str">
            <v>UN</v>
          </cell>
        </row>
        <row r="1109">
          <cell r="A1109">
            <v>2045</v>
          </cell>
          <cell r="B1109" t="str">
            <v>SALIDA CAMPANA TIMBRE CN</v>
          </cell>
          <cell r="C1109" t="str">
            <v>UN</v>
          </cell>
        </row>
        <row r="1110">
          <cell r="A1110">
            <v>2046</v>
          </cell>
          <cell r="B1110" t="str">
            <v>SALIDA BOTON   TIMBRE CN</v>
          </cell>
          <cell r="C1110" t="str">
            <v>UN</v>
          </cell>
        </row>
        <row r="1111">
          <cell r="A1111">
            <v>2047</v>
          </cell>
          <cell r="B1111" t="str">
            <v>SALIDA VENTILADOR     CN</v>
          </cell>
          <cell r="C1111" t="str">
            <v>UN</v>
          </cell>
        </row>
        <row r="1112">
          <cell r="A1112">
            <v>2048</v>
          </cell>
          <cell r="B1112" t="str">
            <v>SALIDA BOMBA TRIF.    CN</v>
          </cell>
          <cell r="C1112" t="str">
            <v>UN</v>
          </cell>
        </row>
        <row r="1113">
          <cell r="A1113">
            <v>2049</v>
          </cell>
          <cell r="B1113" t="str">
            <v>SALIDA FLOTADOR       CN</v>
          </cell>
          <cell r="C1113" t="str">
            <v>UN</v>
          </cell>
        </row>
        <row r="1114">
          <cell r="A1114">
            <v>2050</v>
          </cell>
          <cell r="B1114" t="str">
            <v>SALIDA MOTOR PUERTA   CN</v>
          </cell>
          <cell r="C1114" t="str">
            <v>UN</v>
          </cell>
        </row>
        <row r="1115">
          <cell r="A1115">
            <v>2051</v>
          </cell>
          <cell r="B1115" t="str">
            <v>SALIDA CANTONERA      CN</v>
          </cell>
          <cell r="C1115" t="str">
            <v>UN</v>
          </cell>
        </row>
        <row r="1116">
          <cell r="A1116">
            <v>2052</v>
          </cell>
          <cell r="B1116" t="str">
            <v>SALIDA PUNTO ALARMA   CN</v>
          </cell>
          <cell r="C1116" t="str">
            <v>UN</v>
          </cell>
        </row>
        <row r="1117">
          <cell r="A1117">
            <v>2053</v>
          </cell>
          <cell r="B1117" t="str">
            <v>SALIDA SONIDO         CN</v>
          </cell>
          <cell r="C1117" t="str">
            <v>UN</v>
          </cell>
        </row>
        <row r="1118">
          <cell r="A1118">
            <v>2054</v>
          </cell>
          <cell r="B1118" t="str">
            <v>SALIDA CAMARA TV      CN</v>
          </cell>
          <cell r="C1118" t="str">
            <v>UN</v>
          </cell>
        </row>
        <row r="1119">
          <cell r="A1119">
            <v>2055</v>
          </cell>
          <cell r="B1119" t="str">
            <v>BOTON TIMBRE   AVE    205</v>
          </cell>
          <cell r="C1119" t="str">
            <v>UN</v>
          </cell>
        </row>
        <row r="1120">
          <cell r="A1120">
            <v>2056</v>
          </cell>
          <cell r="B1120" t="str">
            <v>BOTON TIMBRE   AVE  405</v>
          </cell>
          <cell r="C1120" t="str">
            <v>UN</v>
          </cell>
        </row>
        <row r="1121">
          <cell r="A1121">
            <v>2057</v>
          </cell>
          <cell r="B1121" t="str">
            <v>BOTON TIMBRE   AVE  605</v>
          </cell>
          <cell r="C1121" t="str">
            <v>UN</v>
          </cell>
        </row>
        <row r="1122">
          <cell r="A1122">
            <v>2058</v>
          </cell>
          <cell r="B1122" t="str">
            <v>BOTON TIMBRE   DEKO 040BL</v>
          </cell>
          <cell r="C1122" t="str">
            <v>UN</v>
          </cell>
        </row>
        <row r="1123">
          <cell r="A1123">
            <v>2059</v>
          </cell>
          <cell r="B1123" t="str">
            <v>BOTON TIMBRE   LUM  040C</v>
          </cell>
          <cell r="C1123" t="str">
            <v>UN</v>
          </cell>
        </row>
        <row r="1124">
          <cell r="A1124">
            <v>2060</v>
          </cell>
          <cell r="B1124" t="str">
            <v>CAMPANA TIMBRE   AVE 207</v>
          </cell>
          <cell r="C1124" t="str">
            <v>UN</v>
          </cell>
        </row>
        <row r="1125">
          <cell r="A1125">
            <v>2061</v>
          </cell>
          <cell r="B1125" t="str">
            <v>CAMPANA TIMBRE   AVE 407</v>
          </cell>
          <cell r="C1125" t="str">
            <v>UN</v>
          </cell>
        </row>
        <row r="1126">
          <cell r="A1126">
            <v>2062</v>
          </cell>
          <cell r="B1126" t="str">
            <v>CAMPANA TIMBRE   AVE 607</v>
          </cell>
          <cell r="C1126" t="str">
            <v>UN</v>
          </cell>
        </row>
        <row r="1127">
          <cell r="A1127">
            <v>2075</v>
          </cell>
          <cell r="B1127" t="str">
            <v>CAJA MONOFASICA   6 CIRC.</v>
          </cell>
          <cell r="C1127" t="str">
            <v>UN</v>
          </cell>
        </row>
        <row r="1128">
          <cell r="A1128">
            <v>2076</v>
          </cell>
          <cell r="B1128" t="str">
            <v>CAJA MONOFASICA   8 CIRC.</v>
          </cell>
          <cell r="C1128" t="str">
            <v>UN</v>
          </cell>
        </row>
        <row r="1129">
          <cell r="A1129">
            <v>2077</v>
          </cell>
          <cell r="B1129" t="str">
            <v>CAJA MONOFASICA  12 CIRC.</v>
          </cell>
          <cell r="C1129" t="str">
            <v>UN</v>
          </cell>
        </row>
        <row r="1130">
          <cell r="A1130">
            <v>2078</v>
          </cell>
          <cell r="B1130" t="str">
            <v>CAJA TRIFASICA    3 CIRC.</v>
          </cell>
          <cell r="C1130" t="str">
            <v>UN</v>
          </cell>
        </row>
        <row r="1131">
          <cell r="A1131">
            <v>2079</v>
          </cell>
          <cell r="B1131" t="str">
            <v>CAJA TRIFASICA    6 CIRC.</v>
          </cell>
          <cell r="C1131" t="str">
            <v>UN</v>
          </cell>
        </row>
        <row r="1132">
          <cell r="A1132">
            <v>2080</v>
          </cell>
          <cell r="B1132" t="str">
            <v>CAJA TRIFASICA    9 CIRC.</v>
          </cell>
          <cell r="C1132" t="str">
            <v>UN</v>
          </cell>
        </row>
        <row r="1133">
          <cell r="A1133">
            <v>2081</v>
          </cell>
          <cell r="B1133" t="str">
            <v>CAJA TRIFASICA   12 CIRC.</v>
          </cell>
          <cell r="C1133" t="str">
            <v>UN</v>
          </cell>
        </row>
        <row r="1134">
          <cell r="A1134">
            <v>2082</v>
          </cell>
          <cell r="B1134" t="str">
            <v>TABLERO S/PUERTA  6 CIRC.</v>
          </cell>
          <cell r="C1134" t="str">
            <v>UN</v>
          </cell>
        </row>
        <row r="1135">
          <cell r="A1135">
            <v>2083</v>
          </cell>
          <cell r="B1135" t="str">
            <v>TABLERO S/PUERTA 12 CIRC.</v>
          </cell>
          <cell r="C1135" t="str">
            <v>UN</v>
          </cell>
        </row>
        <row r="1136">
          <cell r="A1136">
            <v>2084</v>
          </cell>
          <cell r="B1136" t="str">
            <v>TABLERO S/PUERTA 18 CIRC.</v>
          </cell>
          <cell r="C1136" t="str">
            <v>UN</v>
          </cell>
        </row>
        <row r="1137">
          <cell r="A1137">
            <v>2085</v>
          </cell>
          <cell r="B1137" t="str">
            <v>TABLERO S/PUERTA 24 CIRC.</v>
          </cell>
          <cell r="C1137" t="str">
            <v>UN</v>
          </cell>
        </row>
        <row r="1138">
          <cell r="A1138">
            <v>2086</v>
          </cell>
          <cell r="B1138" t="str">
            <v>TABLERO S/PUERTA 30 CIRC.</v>
          </cell>
          <cell r="C1138" t="str">
            <v>UN</v>
          </cell>
        </row>
        <row r="1139">
          <cell r="A1139">
            <v>2087</v>
          </cell>
          <cell r="B1139" t="str">
            <v>TABLERO S/PUERTA 36 CIRC.</v>
          </cell>
          <cell r="C1139" t="str">
            <v>UN</v>
          </cell>
        </row>
        <row r="1140">
          <cell r="A1140">
            <v>2088</v>
          </cell>
          <cell r="B1140" t="str">
            <v>TABLERO S/PUERTA 42 CIRC.</v>
          </cell>
          <cell r="C1140" t="str">
            <v>UN</v>
          </cell>
        </row>
        <row r="1141">
          <cell r="A1141">
            <v>2089</v>
          </cell>
          <cell r="B1141" t="str">
            <v>TABLERO C/PUERTA 12 CIRC.</v>
          </cell>
          <cell r="C1141" t="str">
            <v>UN</v>
          </cell>
        </row>
        <row r="1142">
          <cell r="A1142">
            <v>2090</v>
          </cell>
          <cell r="B1142" t="str">
            <v>TABLERO C/PUERTA 18 CIRC.</v>
          </cell>
          <cell r="C1142" t="str">
            <v>UN</v>
          </cell>
        </row>
        <row r="1143">
          <cell r="A1143">
            <v>2091</v>
          </cell>
          <cell r="B1143" t="str">
            <v>TABLERO C/PUERTA 24 CIRC1</v>
          </cell>
          <cell r="C1143" t="str">
            <v>UN</v>
          </cell>
        </row>
        <row r="1144">
          <cell r="A1144">
            <v>2092</v>
          </cell>
          <cell r="B1144" t="str">
            <v>TABLERO C/PUERTA 30 CIRC.</v>
          </cell>
          <cell r="C1144" t="str">
            <v>UN</v>
          </cell>
        </row>
        <row r="1145">
          <cell r="A1145">
            <v>2093</v>
          </cell>
          <cell r="B1145" t="str">
            <v>TABLERO C/PUERTA 36 CIRC1</v>
          </cell>
          <cell r="C1145" t="str">
            <v>UN</v>
          </cell>
        </row>
        <row r="1146">
          <cell r="A1146">
            <v>2094</v>
          </cell>
          <cell r="B1146" t="str">
            <v>TABLERO C/PUERTA 42 CIRC.</v>
          </cell>
          <cell r="C1146" t="str">
            <v>UN</v>
          </cell>
        </row>
        <row r="1147">
          <cell r="A1147">
            <v>2095</v>
          </cell>
          <cell r="B1147" t="str">
            <v>TABLERO P/LLAVE  12 CIRC.</v>
          </cell>
          <cell r="C1147" t="str">
            <v>UN</v>
          </cell>
        </row>
        <row r="1148">
          <cell r="A1148">
            <v>2096</v>
          </cell>
          <cell r="B1148" t="str">
            <v>TABLERO P/LLAVE  18 CIRC.</v>
          </cell>
          <cell r="C1148" t="str">
            <v>UN</v>
          </cell>
        </row>
        <row r="1149">
          <cell r="A1149">
            <v>2097</v>
          </cell>
          <cell r="B1149" t="str">
            <v>TABLERO P/LLAVE  24 CIRC.</v>
          </cell>
          <cell r="C1149" t="str">
            <v>UN</v>
          </cell>
        </row>
        <row r="1150">
          <cell r="A1150">
            <v>2098</v>
          </cell>
          <cell r="B1150" t="str">
            <v>TABLERO P/LLAVE  30 CIRC.</v>
          </cell>
          <cell r="C1150" t="str">
            <v>UN</v>
          </cell>
        </row>
        <row r="1151">
          <cell r="A1151">
            <v>2099</v>
          </cell>
          <cell r="B1151" t="str">
            <v>TABLERO P/LLAVE  36 CIRC.</v>
          </cell>
          <cell r="C1151" t="str">
            <v>UN</v>
          </cell>
        </row>
        <row r="1152">
          <cell r="A1152">
            <v>2100</v>
          </cell>
          <cell r="B1152" t="str">
            <v>TABLERO P/LLAVE  42 CIRC.</v>
          </cell>
          <cell r="C1152" t="str">
            <v>UN</v>
          </cell>
        </row>
        <row r="1153">
          <cell r="A1153">
            <v>2101</v>
          </cell>
          <cell r="B1153" t="str">
            <v>TABLERO ESP.TOT. 12 CIRC.</v>
          </cell>
          <cell r="C1153" t="str">
            <v>UN</v>
          </cell>
        </row>
        <row r="1154">
          <cell r="A1154">
            <v>2102</v>
          </cell>
          <cell r="B1154" t="str">
            <v>TABLERO ESP.TOT. 18 CIRC.</v>
          </cell>
          <cell r="C1154" t="str">
            <v>UN</v>
          </cell>
        </row>
        <row r="1155">
          <cell r="A1155">
            <v>2103</v>
          </cell>
          <cell r="B1155" t="str">
            <v>TABLERO ESP.TOT. 24 CIRC.</v>
          </cell>
          <cell r="C1155" t="str">
            <v>UN</v>
          </cell>
        </row>
        <row r="1156">
          <cell r="A1156">
            <v>2104</v>
          </cell>
          <cell r="B1156" t="str">
            <v>TABLERO ESP.TOT. 30 CIRC.</v>
          </cell>
          <cell r="C1156" t="str">
            <v>UN</v>
          </cell>
        </row>
        <row r="1157">
          <cell r="A1157">
            <v>2105</v>
          </cell>
          <cell r="B1157" t="str">
            <v>TABLERO ESP.TOT. 36 CIRC.</v>
          </cell>
          <cell r="C1157" t="str">
            <v>UN</v>
          </cell>
        </row>
        <row r="1158">
          <cell r="A1158">
            <v>2106</v>
          </cell>
          <cell r="B1158" t="str">
            <v>TABLERO ESP.TOT. 42 CIRC.</v>
          </cell>
          <cell r="C1158" t="str">
            <v>UN</v>
          </cell>
        </row>
        <row r="1159">
          <cell r="A1159">
            <v>2111</v>
          </cell>
          <cell r="B1159" t="str">
            <v>INT.AUT.ENCH.1 x   30  A</v>
          </cell>
          <cell r="C1159" t="str">
            <v>UN</v>
          </cell>
        </row>
        <row r="1160">
          <cell r="A1160">
            <v>2113</v>
          </cell>
          <cell r="B1160" t="str">
            <v>INT.AUT.ENCH.1 x   50  A</v>
          </cell>
          <cell r="C1160" t="str">
            <v>UN</v>
          </cell>
        </row>
        <row r="1161">
          <cell r="A1161">
            <v>2116</v>
          </cell>
          <cell r="B1161" t="str">
            <v>INT.AUT.ENCH.2 x   30  A</v>
          </cell>
          <cell r="C1161" t="str">
            <v>UN</v>
          </cell>
        </row>
        <row r="1162">
          <cell r="A1162">
            <v>2118</v>
          </cell>
          <cell r="B1162" t="str">
            <v>INT.AUT.ENCH.2 x   50  A</v>
          </cell>
          <cell r="C1162" t="str">
            <v>UN</v>
          </cell>
        </row>
        <row r="1163">
          <cell r="A1163">
            <v>2120</v>
          </cell>
          <cell r="B1163" t="str">
            <v>INT.AUT.ENCH.2 x   70  A</v>
          </cell>
          <cell r="C1163" t="str">
            <v>UN</v>
          </cell>
        </row>
        <row r="1164">
          <cell r="A1164">
            <v>2121</v>
          </cell>
          <cell r="B1164" t="str">
            <v>INT.AUT.ENCH.2 x  100  A</v>
          </cell>
          <cell r="C1164" t="str">
            <v>UN</v>
          </cell>
        </row>
        <row r="1165">
          <cell r="A1165">
            <v>2124</v>
          </cell>
          <cell r="B1165" t="str">
            <v>INT.AUT.ENCH.3 x   30  A</v>
          </cell>
          <cell r="C1165" t="str">
            <v>UN</v>
          </cell>
        </row>
        <row r="1166">
          <cell r="A1166">
            <v>2126</v>
          </cell>
          <cell r="B1166" t="str">
            <v>INT.AUT.ENCH.3 x   50  A</v>
          </cell>
          <cell r="C1166" t="str">
            <v>UN</v>
          </cell>
        </row>
        <row r="1167">
          <cell r="A1167">
            <v>2128</v>
          </cell>
          <cell r="B1167" t="str">
            <v>INT.AUT.ENCH.3 x   70  A</v>
          </cell>
          <cell r="C1167" t="str">
            <v>UN</v>
          </cell>
        </row>
        <row r="1168">
          <cell r="A1168">
            <v>2129</v>
          </cell>
          <cell r="B1168" t="str">
            <v>INT.AUT.ENCH.3 x  100  A</v>
          </cell>
          <cell r="C1168" t="str">
            <v>UN</v>
          </cell>
        </row>
        <row r="1169">
          <cell r="A1169">
            <v>2132</v>
          </cell>
          <cell r="B1169" t="str">
            <v>INT.AUT.IND. 3 x   30  A</v>
          </cell>
          <cell r="C1169" t="str">
            <v>UN</v>
          </cell>
        </row>
        <row r="1170">
          <cell r="A1170">
            <v>2134</v>
          </cell>
          <cell r="B1170" t="str">
            <v>INT.AUT.IND. 3 x   50  A</v>
          </cell>
          <cell r="C1170" t="str">
            <v>UN</v>
          </cell>
        </row>
        <row r="1171">
          <cell r="A1171">
            <v>2136</v>
          </cell>
          <cell r="B1171" t="str">
            <v>INT.AUT.IND. 3 x   70  A</v>
          </cell>
          <cell r="C1171" t="str">
            <v>UN</v>
          </cell>
        </row>
        <row r="1172">
          <cell r="A1172">
            <v>2137</v>
          </cell>
          <cell r="B1172" t="str">
            <v>INT.AUT.IND. 3 x  100  A</v>
          </cell>
          <cell r="C1172" t="str">
            <v>UN</v>
          </cell>
        </row>
        <row r="1173">
          <cell r="A1173">
            <v>2139</v>
          </cell>
          <cell r="B1173" t="str">
            <v>INT.AUT.IND. 3 x  150  A</v>
          </cell>
          <cell r="C1173" t="str">
            <v>UN</v>
          </cell>
        </row>
        <row r="1174">
          <cell r="A1174">
            <v>2140</v>
          </cell>
          <cell r="B1174" t="str">
            <v>INT.AUT.IND. 3 x  175  A</v>
          </cell>
          <cell r="C1174" t="str">
            <v>UN</v>
          </cell>
        </row>
        <row r="1175">
          <cell r="A1175">
            <v>2143</v>
          </cell>
          <cell r="B1175" t="str">
            <v>INT.AUT.IND. 3 x  250  A</v>
          </cell>
          <cell r="C1175" t="str">
            <v>UN</v>
          </cell>
        </row>
        <row r="1176">
          <cell r="A1176">
            <v>2144</v>
          </cell>
          <cell r="B1176" t="str">
            <v>INT.AUT.IND. 3 x  300  A</v>
          </cell>
          <cell r="C1176" t="str">
            <v>UN</v>
          </cell>
        </row>
        <row r="1177">
          <cell r="A1177">
            <v>2146</v>
          </cell>
          <cell r="B1177" t="str">
            <v>INT.AUT.IND. 3 x  400  A</v>
          </cell>
          <cell r="C1177" t="str">
            <v>UN</v>
          </cell>
        </row>
        <row r="1178">
          <cell r="A1178">
            <v>2147</v>
          </cell>
          <cell r="B1178" t="str">
            <v>INT.AUT.IND. 3 x  600  A</v>
          </cell>
          <cell r="C1178" t="str">
            <v>UN</v>
          </cell>
        </row>
        <row r="1179">
          <cell r="A1179">
            <v>2148</v>
          </cell>
          <cell r="B1179" t="str">
            <v>INT.AUT.IND. 3 x  800  A</v>
          </cell>
          <cell r="C1179" t="str">
            <v>UN</v>
          </cell>
        </row>
        <row r="1180">
          <cell r="A1180">
            <v>2149</v>
          </cell>
          <cell r="B1180" t="str">
            <v>INT.AUT.IND. 3 x 1200  A</v>
          </cell>
          <cell r="C1180" t="str">
            <v>UN</v>
          </cell>
        </row>
        <row r="1181">
          <cell r="A1181">
            <v>2154</v>
          </cell>
          <cell r="B1181" t="str">
            <v>TUBERIA PVC    1" INCRUST</v>
          </cell>
          <cell r="C1181" t="str">
            <v>Ml</v>
          </cell>
        </row>
        <row r="1182">
          <cell r="A1182">
            <v>2155</v>
          </cell>
          <cell r="B1182" t="str">
            <v>TUBERIA PVC 1 1/4 INCRUST</v>
          </cell>
          <cell r="C1182" t="str">
            <v>Ml</v>
          </cell>
        </row>
        <row r="1183">
          <cell r="A1183">
            <v>2156</v>
          </cell>
          <cell r="B1183" t="str">
            <v>TUBERIA PVC 1 1/2 INCRUST</v>
          </cell>
          <cell r="C1183" t="str">
            <v>Ml</v>
          </cell>
        </row>
        <row r="1184">
          <cell r="A1184">
            <v>2157</v>
          </cell>
          <cell r="B1184" t="str">
            <v>TUBERIA PVC    1" SUSPEND</v>
          </cell>
          <cell r="C1184" t="str">
            <v>Ml</v>
          </cell>
        </row>
        <row r="1185">
          <cell r="A1185">
            <v>2158</v>
          </cell>
          <cell r="B1185" t="str">
            <v>TUBERIA PVC 1 1/4 SUSPEND</v>
          </cell>
          <cell r="C1185" t="str">
            <v>Ml</v>
          </cell>
        </row>
        <row r="1186">
          <cell r="A1186">
            <v>2159</v>
          </cell>
          <cell r="B1186" t="str">
            <v>TUBERIA PVC 1 1/2 SUSPEND</v>
          </cell>
          <cell r="C1186" t="str">
            <v>Ml</v>
          </cell>
        </row>
        <row r="1187">
          <cell r="A1187">
            <v>2160</v>
          </cell>
          <cell r="B1187" t="str">
            <v>CURVA     PVC 90º      1"</v>
          </cell>
          <cell r="C1187" t="str">
            <v>UN</v>
          </cell>
        </row>
        <row r="1188">
          <cell r="A1188">
            <v>2161</v>
          </cell>
          <cell r="B1188" t="str">
            <v>CURVA     PVC 90   1 1/4"</v>
          </cell>
          <cell r="C1188" t="str">
            <v>UN</v>
          </cell>
        </row>
        <row r="1189">
          <cell r="A1189">
            <v>2162</v>
          </cell>
          <cell r="B1189" t="str">
            <v>CURVA     PVC 90º  1 1/2"</v>
          </cell>
          <cell r="C1189" t="str">
            <v>UN</v>
          </cell>
        </row>
        <row r="1190">
          <cell r="A1190">
            <v>2164</v>
          </cell>
          <cell r="B1190" t="str">
            <v>TUBERIA  CN    1" INCRUST</v>
          </cell>
          <cell r="C1190" t="str">
            <v>Ml</v>
          </cell>
        </row>
        <row r="1191">
          <cell r="A1191">
            <v>2165</v>
          </cell>
          <cell r="B1191" t="str">
            <v>TUBERIA  CN 1 1/4 INCRUST</v>
          </cell>
          <cell r="C1191" t="str">
            <v>Ml</v>
          </cell>
        </row>
        <row r="1192">
          <cell r="A1192">
            <v>2166</v>
          </cell>
          <cell r="B1192" t="str">
            <v>TUBERIA  CN 1 1/2 INCRUST</v>
          </cell>
          <cell r="C1192" t="str">
            <v>Ml</v>
          </cell>
        </row>
        <row r="1193">
          <cell r="A1193">
            <v>2167</v>
          </cell>
          <cell r="B1193" t="str">
            <v>TUBERIA  CN    1" SUSPEND</v>
          </cell>
          <cell r="C1193" t="str">
            <v>Ml</v>
          </cell>
        </row>
        <row r="1194">
          <cell r="A1194">
            <v>2168</v>
          </cell>
          <cell r="B1194" t="str">
            <v>TUBERIA  CN 1 1/4 SUSPEND</v>
          </cell>
          <cell r="C1194" t="str">
            <v>Ml</v>
          </cell>
        </row>
        <row r="1195">
          <cell r="A1195">
            <v>2169</v>
          </cell>
          <cell r="B1195" t="str">
            <v>TUBERIA  CN 1 1/2 SUSPEND</v>
          </cell>
          <cell r="C1195" t="str">
            <v>Ml</v>
          </cell>
        </row>
        <row r="1196">
          <cell r="A1196">
            <v>2170</v>
          </cell>
          <cell r="B1196" t="str">
            <v>CODO    CN    1"</v>
          </cell>
          <cell r="C1196" t="str">
            <v>UN</v>
          </cell>
        </row>
        <row r="1197">
          <cell r="A1197">
            <v>2171</v>
          </cell>
          <cell r="B1197" t="str">
            <v>CODO    CN    1 1/4"</v>
          </cell>
          <cell r="C1197" t="str">
            <v>UN</v>
          </cell>
        </row>
        <row r="1198">
          <cell r="A1198">
            <v>2172</v>
          </cell>
          <cell r="B1198" t="str">
            <v>CODO    CN    1 1/2"</v>
          </cell>
          <cell r="C1198" t="str">
            <v>UN</v>
          </cell>
        </row>
        <row r="1199">
          <cell r="A1199">
            <v>2174</v>
          </cell>
          <cell r="B1199" t="str">
            <v>CORAZA METALICA       1"</v>
          </cell>
          <cell r="C1199" t="str">
            <v>Ml</v>
          </cell>
        </row>
        <row r="1200">
          <cell r="A1200">
            <v>2175</v>
          </cell>
          <cell r="B1200" t="str">
            <v>SOPORTE ANGULO 1 1/2x30cm</v>
          </cell>
          <cell r="C1200" t="str">
            <v>UN</v>
          </cell>
        </row>
        <row r="1201">
          <cell r="A1201">
            <v>2179</v>
          </cell>
          <cell r="B1201" t="str">
            <v>CABLE Cu     No. 2   AWG</v>
          </cell>
          <cell r="C1201" t="str">
            <v>Ml</v>
          </cell>
        </row>
        <row r="1202">
          <cell r="A1202">
            <v>2180</v>
          </cell>
          <cell r="B1202" t="str">
            <v>CABLE Cu     No. 4   AWG</v>
          </cell>
          <cell r="C1202" t="str">
            <v>Ml</v>
          </cell>
        </row>
        <row r="1203">
          <cell r="A1203">
            <v>2181</v>
          </cell>
          <cell r="B1203" t="str">
            <v>CABLE Cu     No. 6   AWG</v>
          </cell>
          <cell r="C1203" t="str">
            <v>Ml</v>
          </cell>
        </row>
        <row r="1204">
          <cell r="A1204">
            <v>2182</v>
          </cell>
          <cell r="B1204" t="str">
            <v>CABLE Cu     No. 8   AWG</v>
          </cell>
          <cell r="C1204" t="str">
            <v>Ml</v>
          </cell>
        </row>
        <row r="1205">
          <cell r="A1205">
            <v>2183</v>
          </cell>
          <cell r="B1205" t="str">
            <v>ALAMBRE Cu   No.10</v>
          </cell>
          <cell r="C1205" t="str">
            <v>Ml</v>
          </cell>
        </row>
        <row r="1206">
          <cell r="A1206">
            <v>2184</v>
          </cell>
          <cell r="B1206" t="str">
            <v>ALAMBRE Cu DESNUDO No. 8</v>
          </cell>
          <cell r="C1206" t="str">
            <v>ML</v>
          </cell>
        </row>
        <row r="1207">
          <cell r="A1207">
            <v>2185</v>
          </cell>
          <cell r="B1207" t="str">
            <v>ALAMBRE Cu DESNUDO No.10</v>
          </cell>
          <cell r="C1207" t="str">
            <v>ML</v>
          </cell>
        </row>
        <row r="1208">
          <cell r="A1208">
            <v>2186</v>
          </cell>
          <cell r="B1208" t="str">
            <v>ALAMBRE Cu DESNUDO No.12</v>
          </cell>
          <cell r="C1208" t="str">
            <v>ML</v>
          </cell>
        </row>
        <row r="1209">
          <cell r="A1209">
            <v>2187</v>
          </cell>
          <cell r="B1209" t="str">
            <v>CABLE Cu  No. 8 AWG</v>
          </cell>
          <cell r="C1209" t="str">
            <v>ML</v>
          </cell>
        </row>
        <row r="1210">
          <cell r="A1210">
            <v>2188</v>
          </cell>
          <cell r="B1210" t="str">
            <v>TUBO CN 1"    +3#8 +  #10</v>
          </cell>
          <cell r="C1210" t="str">
            <v>Ml</v>
          </cell>
        </row>
        <row r="1211">
          <cell r="A1211">
            <v>2189</v>
          </cell>
          <cell r="B1211" t="str">
            <v>TUBO CN 1 1/2"+3#6 +  # 8</v>
          </cell>
          <cell r="C1211" t="str">
            <v>Ml</v>
          </cell>
        </row>
        <row r="1212">
          <cell r="A1212">
            <v>2190</v>
          </cell>
          <cell r="B1212" t="str">
            <v>TUBO PVC 1"  +3#8+#10+#12</v>
          </cell>
          <cell r="C1212" t="str">
            <v>Ml</v>
          </cell>
        </row>
        <row r="1213">
          <cell r="A1213">
            <v>2191</v>
          </cell>
          <cell r="B1213" t="str">
            <v>TUBO PVC 1 1/2+3#6+#8+#10</v>
          </cell>
          <cell r="C1213" t="str">
            <v>Ml</v>
          </cell>
        </row>
        <row r="1214">
          <cell r="A1214">
            <v>2192</v>
          </cell>
          <cell r="B1214" t="str">
            <v>CAPACETE 1/2"</v>
          </cell>
          <cell r="C1214" t="str">
            <v>UN</v>
          </cell>
        </row>
        <row r="1215">
          <cell r="A1215">
            <v>2193</v>
          </cell>
          <cell r="B1215" t="str">
            <v>CABLE Cu  No. 10 AWG</v>
          </cell>
          <cell r="C1215" t="str">
            <v>ML</v>
          </cell>
        </row>
        <row r="1216">
          <cell r="A1216">
            <v>2194</v>
          </cell>
          <cell r="B1216" t="str">
            <v>SUBESTACION DE LOCAL</v>
          </cell>
          <cell r="C1216" t="str">
            <v>UN</v>
          </cell>
        </row>
        <row r="1217">
          <cell r="A1217">
            <v>2195</v>
          </cell>
          <cell r="B1217" t="str">
            <v>CELDA DE ENTRADA Y SALIDA</v>
          </cell>
          <cell r="C1217" t="str">
            <v>UN</v>
          </cell>
        </row>
        <row r="1218">
          <cell r="A1218">
            <v>2197</v>
          </cell>
          <cell r="B1218" t="str">
            <v>CELDA PROT.TRANS.  45 KVA</v>
          </cell>
          <cell r="C1218" t="str">
            <v>UN</v>
          </cell>
        </row>
        <row r="1219">
          <cell r="A1219">
            <v>2198</v>
          </cell>
          <cell r="B1219" t="str">
            <v>CELDA PROT.TRANS.  63 KVA</v>
          </cell>
          <cell r="C1219" t="str">
            <v>UN</v>
          </cell>
        </row>
        <row r="1220">
          <cell r="A1220">
            <v>2199</v>
          </cell>
          <cell r="B1220" t="str">
            <v>CELDA PROT.TRANS. 112 KVA</v>
          </cell>
          <cell r="C1220" t="str">
            <v>UN</v>
          </cell>
        </row>
        <row r="1221">
          <cell r="A1221">
            <v>2200</v>
          </cell>
          <cell r="B1221" t="str">
            <v>CELDA PROT.TRANS. 150 KVA</v>
          </cell>
          <cell r="C1221" t="str">
            <v>UN</v>
          </cell>
        </row>
        <row r="1222">
          <cell r="A1222">
            <v>2201</v>
          </cell>
          <cell r="B1222" t="str">
            <v>CELDA PROT.TRANS. 225 KVA</v>
          </cell>
          <cell r="C1222" t="str">
            <v>UN</v>
          </cell>
        </row>
        <row r="1223">
          <cell r="A1223">
            <v>2202</v>
          </cell>
          <cell r="B1223" t="str">
            <v>CELDA PROT.TRANS. 300 KVA</v>
          </cell>
          <cell r="C1223" t="str">
            <v>UN</v>
          </cell>
        </row>
        <row r="1224">
          <cell r="A1224">
            <v>2203</v>
          </cell>
          <cell r="B1224" t="str">
            <v>CELDA PROT.TRANS. 400 KVA</v>
          </cell>
          <cell r="C1224" t="str">
            <v>UN</v>
          </cell>
        </row>
        <row r="1225">
          <cell r="A1225">
            <v>2204</v>
          </cell>
          <cell r="B1225" t="str">
            <v>CELDA PROT.TRANS. 500 KVA</v>
          </cell>
          <cell r="C1225" t="str">
            <v>UN</v>
          </cell>
        </row>
        <row r="1226">
          <cell r="A1226">
            <v>2206</v>
          </cell>
          <cell r="B1226" t="str">
            <v>CELDA TRANS.       45 KVA</v>
          </cell>
          <cell r="C1226" t="str">
            <v>UN</v>
          </cell>
        </row>
        <row r="1227">
          <cell r="A1227">
            <v>2207</v>
          </cell>
          <cell r="B1227" t="str">
            <v>CELDA TRANS.       75 KVA</v>
          </cell>
          <cell r="C1227" t="str">
            <v>UN</v>
          </cell>
        </row>
        <row r="1228">
          <cell r="A1228">
            <v>2208</v>
          </cell>
          <cell r="B1228" t="str">
            <v>CELDA TRANS.      112 KVA</v>
          </cell>
          <cell r="C1228" t="str">
            <v>UN</v>
          </cell>
        </row>
        <row r="1229">
          <cell r="A1229">
            <v>2209</v>
          </cell>
          <cell r="B1229" t="str">
            <v>CELDA TRANS.      150 KVA</v>
          </cell>
          <cell r="C1229" t="str">
            <v>UN</v>
          </cell>
        </row>
        <row r="1230">
          <cell r="A1230">
            <v>2210</v>
          </cell>
          <cell r="B1230" t="str">
            <v>CELDA TRANS.      225 KVA</v>
          </cell>
          <cell r="C1230" t="str">
            <v>UN</v>
          </cell>
        </row>
        <row r="1231">
          <cell r="A1231">
            <v>2211</v>
          </cell>
          <cell r="B1231" t="str">
            <v>CELDA TRANS.      300 KVA</v>
          </cell>
          <cell r="C1231" t="str">
            <v>UN</v>
          </cell>
        </row>
        <row r="1232">
          <cell r="A1232">
            <v>2212</v>
          </cell>
          <cell r="B1232" t="str">
            <v>CELDA TRANS.      400 KVA</v>
          </cell>
          <cell r="C1232" t="str">
            <v>UN</v>
          </cell>
        </row>
        <row r="1233">
          <cell r="A1233">
            <v>2213</v>
          </cell>
          <cell r="B1233" t="str">
            <v>CELDA TRANS.      500 KVA</v>
          </cell>
          <cell r="C1233" t="str">
            <v>UN</v>
          </cell>
        </row>
        <row r="1234">
          <cell r="A1234">
            <v>2215</v>
          </cell>
          <cell r="B1234" t="str">
            <v>CAJA PARA 1 CONTADOR</v>
          </cell>
          <cell r="C1234" t="str">
            <v>UN</v>
          </cell>
        </row>
        <row r="1235">
          <cell r="A1235">
            <v>2216</v>
          </cell>
          <cell r="B1235" t="str">
            <v>CAJA PARA 2 CONTADORES</v>
          </cell>
          <cell r="C1235" t="str">
            <v>UN</v>
          </cell>
        </row>
        <row r="1236">
          <cell r="A1236">
            <v>2217</v>
          </cell>
          <cell r="B1236" t="str">
            <v>CAJA PARA 3 CONTADORES</v>
          </cell>
          <cell r="C1236" t="str">
            <v>UN</v>
          </cell>
        </row>
        <row r="1237">
          <cell r="A1237">
            <v>2218</v>
          </cell>
          <cell r="B1237" t="str">
            <v>CAJA PARA 4 CONTADORES</v>
          </cell>
          <cell r="C1237" t="str">
            <v>UN</v>
          </cell>
        </row>
        <row r="1238">
          <cell r="A1238">
            <v>2220</v>
          </cell>
          <cell r="B1238" t="str">
            <v>ARMARIO P/ 9 CONTADORES</v>
          </cell>
          <cell r="C1238" t="str">
            <v>UN</v>
          </cell>
        </row>
        <row r="1239">
          <cell r="A1239">
            <v>2221</v>
          </cell>
          <cell r="B1239" t="str">
            <v>ARMARIO P/12 CONTADORES</v>
          </cell>
          <cell r="C1239" t="str">
            <v>UN</v>
          </cell>
        </row>
        <row r="1240">
          <cell r="A1240">
            <v>2222</v>
          </cell>
          <cell r="B1240" t="str">
            <v>ARMARIO P/15 CONTADORES</v>
          </cell>
          <cell r="C1240" t="str">
            <v>UN</v>
          </cell>
        </row>
        <row r="1241">
          <cell r="A1241">
            <v>2223</v>
          </cell>
          <cell r="B1241" t="str">
            <v>ARMARIO P/18 CONTADORES</v>
          </cell>
          <cell r="C1241" t="str">
            <v>UN</v>
          </cell>
        </row>
        <row r="1242">
          <cell r="A1242">
            <v>2224</v>
          </cell>
          <cell r="B1242" t="str">
            <v>ARMARIO P/21 CONTADORES</v>
          </cell>
          <cell r="C1242" t="str">
            <v>UN</v>
          </cell>
        </row>
        <row r="1243">
          <cell r="A1243">
            <v>2226</v>
          </cell>
          <cell r="B1243" t="str">
            <v>TIERRA SUBEST. DE LOCAL</v>
          </cell>
          <cell r="C1243" t="str">
            <v>UN</v>
          </cell>
        </row>
        <row r="1244">
          <cell r="A1244">
            <v>2227</v>
          </cell>
          <cell r="B1244" t="str">
            <v>TIERRA SUBEST.CAPSULADA</v>
          </cell>
          <cell r="C1244" t="str">
            <v>UN</v>
          </cell>
        </row>
        <row r="1245">
          <cell r="A1245">
            <v>2228</v>
          </cell>
          <cell r="B1245" t="str">
            <v>TIERRA TABLERO GRAL.DIST1</v>
          </cell>
          <cell r="C1245" t="str">
            <v>UN</v>
          </cell>
        </row>
        <row r="1246">
          <cell r="A1246">
            <v>2229</v>
          </cell>
          <cell r="B1246" t="str">
            <v>TIERRA CAJA    CONTADORES</v>
          </cell>
          <cell r="C1246" t="str">
            <v>UN</v>
          </cell>
        </row>
        <row r="1247">
          <cell r="A1247">
            <v>2230</v>
          </cell>
          <cell r="B1247" t="str">
            <v>TIERRA ARMARIO CONTADORES</v>
          </cell>
          <cell r="C1247" t="str">
            <v>UN</v>
          </cell>
        </row>
        <row r="1248">
          <cell r="A1248">
            <v>2231</v>
          </cell>
          <cell r="B1248" t="str">
            <v>TIERRA ASCENSOR</v>
          </cell>
          <cell r="C1248" t="str">
            <v>UN</v>
          </cell>
        </row>
        <row r="1249">
          <cell r="A1249">
            <v>2232</v>
          </cell>
          <cell r="B1249" t="str">
            <v>TIERRA MOTORES</v>
          </cell>
          <cell r="C1249" t="str">
            <v>UN</v>
          </cell>
        </row>
        <row r="1250">
          <cell r="A1250">
            <v>2233</v>
          </cell>
          <cell r="B1250" t="str">
            <v>TIERRA PARARRAYOS /POSTE</v>
          </cell>
          <cell r="C1250" t="str">
            <v>UN</v>
          </cell>
        </row>
        <row r="1251">
          <cell r="A1251">
            <v>2234</v>
          </cell>
          <cell r="B1251" t="str">
            <v>TIERRA P/ BANDEJA</v>
          </cell>
          <cell r="C1251" t="str">
            <v>UN</v>
          </cell>
        </row>
        <row r="1252">
          <cell r="A1252">
            <v>2238</v>
          </cell>
          <cell r="B1252" t="str">
            <v>EXCAVACION MANUAL CIMIENTO ZAPATAS Y VIGA DE AMARRE CICLOPEO Y RETIRO DE MATERIAL</v>
          </cell>
          <cell r="C1252" t="str">
            <v>M3</v>
          </cell>
          <cell r="D1252">
            <v>22210.719293999999</v>
          </cell>
        </row>
        <row r="1253">
          <cell r="A1253">
            <v>2239</v>
          </cell>
          <cell r="B1253" t="str">
            <v>CANALIZ.SUBT. 6 x 4"  AC</v>
          </cell>
          <cell r="C1253" t="str">
            <v>Ml</v>
          </cell>
        </row>
        <row r="1254">
          <cell r="A1254">
            <v>2240</v>
          </cell>
          <cell r="B1254" t="str">
            <v>CANALIZ.SUBT. 4 x 4"  AC</v>
          </cell>
          <cell r="C1254" t="str">
            <v>Ml</v>
          </cell>
        </row>
        <row r="1255">
          <cell r="A1255">
            <v>2241</v>
          </cell>
          <cell r="B1255" t="str">
            <v>CANALIZ.SUBT. 2 x 4"  AC</v>
          </cell>
          <cell r="C1255" t="str">
            <v>Ml</v>
          </cell>
        </row>
        <row r="1256">
          <cell r="A1256">
            <v>2242</v>
          </cell>
          <cell r="B1256" t="str">
            <v>CANALIZ.SUBT. 1 x 4"  AC</v>
          </cell>
          <cell r="C1256" t="str">
            <v>Ml</v>
          </cell>
        </row>
        <row r="1257">
          <cell r="A1257">
            <v>2243</v>
          </cell>
          <cell r="B1257" t="str">
            <v>CANALIZ.AEREA 6 x 4"  AC</v>
          </cell>
          <cell r="C1257" t="str">
            <v>Ml</v>
          </cell>
        </row>
        <row r="1258">
          <cell r="A1258">
            <v>2244</v>
          </cell>
          <cell r="B1258" t="str">
            <v>CANALIZ.AEREA 4 x 4"  AC</v>
          </cell>
          <cell r="C1258" t="str">
            <v>Ml</v>
          </cell>
        </row>
        <row r="1259">
          <cell r="A1259">
            <v>2245</v>
          </cell>
          <cell r="B1259" t="str">
            <v>CANALIZ.AEREA 2 x 4"  AC</v>
          </cell>
          <cell r="C1259" t="str">
            <v>Ml</v>
          </cell>
        </row>
        <row r="1260">
          <cell r="A1260">
            <v>2246</v>
          </cell>
          <cell r="B1260" t="str">
            <v>CANALIZ.AEREA 1 x 4"  AC</v>
          </cell>
          <cell r="C1260" t="str">
            <v>Ml</v>
          </cell>
        </row>
        <row r="1261">
          <cell r="A1261">
            <v>2249</v>
          </cell>
          <cell r="B1261" t="str">
            <v>CANALIZ.SUBT. 6 x 4"  PVC</v>
          </cell>
          <cell r="C1261" t="str">
            <v>Ml</v>
          </cell>
        </row>
        <row r="1262">
          <cell r="A1262">
            <v>2250</v>
          </cell>
          <cell r="B1262" t="str">
            <v>CANALIZ.SUBT. 4 x 4"  PVC</v>
          </cell>
          <cell r="C1262" t="str">
            <v>Ml</v>
          </cell>
        </row>
        <row r="1263">
          <cell r="A1263">
            <v>2251</v>
          </cell>
          <cell r="B1263" t="str">
            <v>CANALIZ.SUBT. 2 x 4"  PVC</v>
          </cell>
          <cell r="C1263" t="str">
            <v>Ml</v>
          </cell>
        </row>
        <row r="1264">
          <cell r="A1264">
            <v>2252</v>
          </cell>
          <cell r="B1264" t="str">
            <v>CANALIZ.SUBT. 1 x 4"  PVC</v>
          </cell>
          <cell r="C1264" t="str">
            <v>Ml</v>
          </cell>
        </row>
        <row r="1265">
          <cell r="A1265">
            <v>2253</v>
          </cell>
          <cell r="B1265" t="str">
            <v>CANALIZ.AEREA 6 x 4"  PVC</v>
          </cell>
          <cell r="C1265" t="str">
            <v>Ml</v>
          </cell>
        </row>
        <row r="1266">
          <cell r="A1266">
            <v>2254</v>
          </cell>
          <cell r="B1266" t="str">
            <v>CANALIZ.AEREA 4 x 4"  PVC</v>
          </cell>
          <cell r="C1266" t="str">
            <v>Ml</v>
          </cell>
        </row>
        <row r="1267">
          <cell r="A1267">
            <v>2255</v>
          </cell>
          <cell r="B1267" t="str">
            <v>CANALIZ.AEREA 2 x 4"  PVC</v>
          </cell>
          <cell r="C1267" t="str">
            <v>Ml</v>
          </cell>
        </row>
        <row r="1268">
          <cell r="A1268">
            <v>2256</v>
          </cell>
          <cell r="B1268" t="str">
            <v>CANALIZ.AEREA 1 x 4"  PVC</v>
          </cell>
          <cell r="C1268" t="str">
            <v>Ml</v>
          </cell>
        </row>
        <row r="1269">
          <cell r="A1269">
            <v>2259</v>
          </cell>
          <cell r="B1269" t="str">
            <v>CAMARA INSP .6x.6  A.PUB</v>
          </cell>
          <cell r="C1269" t="str">
            <v>UN</v>
          </cell>
        </row>
        <row r="1270">
          <cell r="A1270">
            <v>2260</v>
          </cell>
          <cell r="B1270" t="str">
            <v>CAMARA INSPECCION SENC.</v>
          </cell>
          <cell r="C1270" t="str">
            <v>UN</v>
          </cell>
        </row>
        <row r="1271">
          <cell r="A1271">
            <v>2261</v>
          </cell>
          <cell r="B1271" t="str">
            <v>CAMARA INSP DOBLE   A.PUB</v>
          </cell>
          <cell r="C1271" t="str">
            <v>UN</v>
          </cell>
        </row>
        <row r="1272">
          <cell r="A1272">
            <v>2262</v>
          </cell>
          <cell r="B1272" t="str">
            <v>CAMARA INSP VEHICULAR AP.</v>
          </cell>
          <cell r="C1272" t="str">
            <v>UN</v>
          </cell>
        </row>
        <row r="1273">
          <cell r="A1273">
            <v>2265</v>
          </cell>
          <cell r="B1273" t="str">
            <v>ANDEN CONCRETO  e= 0.08</v>
          </cell>
          <cell r="C1273" t="str">
            <v>M2</v>
          </cell>
        </row>
        <row r="1274">
          <cell r="A1274">
            <v>2266</v>
          </cell>
          <cell r="B1274" t="str">
            <v>ANDEN CONCRETO  e= 0.10</v>
          </cell>
          <cell r="C1274" t="str">
            <v>M2</v>
          </cell>
        </row>
        <row r="1275">
          <cell r="A1275">
            <v>2269</v>
          </cell>
          <cell r="B1275" t="str">
            <v>RED M.T.     TRIPLEX  4/0</v>
          </cell>
          <cell r="C1275" t="str">
            <v>Ml</v>
          </cell>
        </row>
        <row r="1276">
          <cell r="A1276">
            <v>2270</v>
          </cell>
          <cell r="B1276" t="str">
            <v>RED M.T.     TRIPLEX  2/0</v>
          </cell>
          <cell r="C1276" t="str">
            <v>Ml</v>
          </cell>
        </row>
        <row r="1277">
          <cell r="A1277">
            <v>2271</v>
          </cell>
          <cell r="B1277" t="str">
            <v>TERM.Cu TRIPLEX INT.  4/0</v>
          </cell>
          <cell r="C1277" t="str">
            <v>Ml</v>
          </cell>
        </row>
        <row r="1278">
          <cell r="A1278">
            <v>2272</v>
          </cell>
          <cell r="B1278" t="str">
            <v>TERM.Cu TRIPLEX EXT.  3/0</v>
          </cell>
          <cell r="C1278" t="str">
            <v>Ml</v>
          </cell>
        </row>
        <row r="1279">
          <cell r="A1279">
            <v>2277</v>
          </cell>
          <cell r="B1279" t="str">
            <v>TUBO GALV.4"+ACC./BAJADA</v>
          </cell>
          <cell r="C1279" t="str">
            <v>Ml</v>
          </cell>
        </row>
        <row r="1280">
          <cell r="A1280">
            <v>2278</v>
          </cell>
          <cell r="B1280" t="str">
            <v>TUBO GALV.3"+ACC./BAJADA</v>
          </cell>
          <cell r="C1280" t="str">
            <v>Ml</v>
          </cell>
        </row>
        <row r="1281">
          <cell r="A1281">
            <v>2280</v>
          </cell>
          <cell r="B1281" t="str">
            <v>ESTRIBOS          M.T.</v>
          </cell>
          <cell r="C1281" t="str">
            <v>UN</v>
          </cell>
        </row>
        <row r="1282">
          <cell r="A1282">
            <v>2281</v>
          </cell>
          <cell r="B1282" t="str">
            <v>GRAPAS OPERAR EN CALIENTE</v>
          </cell>
          <cell r="C1282" t="str">
            <v>UN</v>
          </cell>
        </row>
        <row r="1283">
          <cell r="A1283">
            <v>2284</v>
          </cell>
          <cell r="B1283" t="str">
            <v>RED B.T.    2 (7x500 MCM)</v>
          </cell>
          <cell r="C1283" t="str">
            <v>Ml</v>
          </cell>
        </row>
        <row r="1284">
          <cell r="A1284">
            <v>2285</v>
          </cell>
          <cell r="B1284" t="str">
            <v>RED B.T.    2 (7x400 MCM)</v>
          </cell>
          <cell r="C1284" t="str">
            <v>Ml</v>
          </cell>
        </row>
        <row r="1285">
          <cell r="A1285">
            <v>2286</v>
          </cell>
          <cell r="B1285" t="str">
            <v>RED B.T.    2 (7x300 MCM)</v>
          </cell>
          <cell r="C1285" t="str">
            <v>Ml</v>
          </cell>
        </row>
        <row r="1286">
          <cell r="A1286">
            <v>2287</v>
          </cell>
          <cell r="B1286" t="str">
            <v>RED B.T.    2 (7x4/0 AWG)</v>
          </cell>
          <cell r="C1286" t="str">
            <v>Ml</v>
          </cell>
        </row>
        <row r="1287">
          <cell r="A1287">
            <v>2288</v>
          </cell>
          <cell r="B1287" t="str">
            <v>RED B.T.      11x300 MCM</v>
          </cell>
          <cell r="C1287" t="str">
            <v>Ml</v>
          </cell>
        </row>
        <row r="1288">
          <cell r="A1288">
            <v>2289</v>
          </cell>
          <cell r="B1288" t="str">
            <v>RED B.T.       7x400 MCM</v>
          </cell>
          <cell r="C1288" t="str">
            <v>Ml</v>
          </cell>
        </row>
        <row r="1289">
          <cell r="A1289">
            <v>2290</v>
          </cell>
          <cell r="B1289" t="str">
            <v>RED B.T.       7x4/0 AWG</v>
          </cell>
          <cell r="C1289" t="str">
            <v>Ml</v>
          </cell>
        </row>
        <row r="1290">
          <cell r="A1290">
            <v>2291</v>
          </cell>
          <cell r="B1290" t="str">
            <v>RED B.T.3x350 +1x250 MCM</v>
          </cell>
          <cell r="C1290" t="str">
            <v>Ml</v>
          </cell>
        </row>
        <row r="1291">
          <cell r="A1291">
            <v>2292</v>
          </cell>
          <cell r="B1291" t="str">
            <v>RED B.T.3x400 +1x300 MCM</v>
          </cell>
          <cell r="C1291" t="str">
            <v>Ml</v>
          </cell>
        </row>
        <row r="1292">
          <cell r="A1292">
            <v>2293</v>
          </cell>
          <cell r="B1292" t="str">
            <v>RED B.T.3x4/0 +1x2/0 AWG</v>
          </cell>
          <cell r="C1292" t="str">
            <v>Ml</v>
          </cell>
        </row>
        <row r="1293">
          <cell r="A1293">
            <v>2294</v>
          </cell>
          <cell r="B1293" t="str">
            <v>RED B.T.3x2/0 +1x1/0 AWG</v>
          </cell>
          <cell r="C1293" t="str">
            <v>Ml</v>
          </cell>
        </row>
        <row r="1294">
          <cell r="A1294">
            <v>2295</v>
          </cell>
          <cell r="B1294" t="str">
            <v>RED B.T.3x1/0 +1x2   AWG</v>
          </cell>
          <cell r="C1294" t="str">
            <v>Ml</v>
          </cell>
        </row>
        <row r="1295">
          <cell r="A1295">
            <v>2296</v>
          </cell>
          <cell r="B1295" t="str">
            <v>RED B.T.3x2   +1x4   AWG</v>
          </cell>
          <cell r="C1295" t="str">
            <v>Ml</v>
          </cell>
        </row>
        <row r="1296">
          <cell r="A1296">
            <v>2297</v>
          </cell>
          <cell r="B1296" t="str">
            <v>BARRAJE PREM.   6 SALIDAS</v>
          </cell>
          <cell r="C1296" t="str">
            <v>UN</v>
          </cell>
        </row>
        <row r="1297">
          <cell r="A1297">
            <v>2298</v>
          </cell>
          <cell r="B1297" t="str">
            <v>BORNA   4/0</v>
          </cell>
          <cell r="C1297" t="str">
            <v>UN</v>
          </cell>
        </row>
        <row r="1298">
          <cell r="A1298">
            <v>2304</v>
          </cell>
          <cell r="B1298" t="str">
            <v>MASTIL PARA ANTENA 1"  TV</v>
          </cell>
          <cell r="C1298" t="str">
            <v>UN</v>
          </cell>
        </row>
        <row r="1299">
          <cell r="A1299">
            <v>2305</v>
          </cell>
          <cell r="B1299" t="str">
            <v>CAJA AMPLIFICADOR      TV</v>
          </cell>
          <cell r="C1299" t="str">
            <v>UN</v>
          </cell>
        </row>
        <row r="1300">
          <cell r="A1300">
            <v>2306</v>
          </cell>
          <cell r="B1300" t="str">
            <v>CAJA DE PASO     2400  TV</v>
          </cell>
          <cell r="C1300" t="str">
            <v>UN</v>
          </cell>
        </row>
        <row r="1301">
          <cell r="A1301">
            <v>2307</v>
          </cell>
          <cell r="B1301" t="str">
            <v>CAJA DE PASO    10x10  TV</v>
          </cell>
          <cell r="C1301" t="str">
            <v>UN</v>
          </cell>
        </row>
        <row r="1302">
          <cell r="A1302">
            <v>2308</v>
          </cell>
          <cell r="B1302" t="str">
            <v>ACOMETIDA PVC 1"ANTENA TV</v>
          </cell>
          <cell r="C1302" t="str">
            <v>Ml</v>
          </cell>
        </row>
        <row r="1303">
          <cell r="A1303">
            <v>2309</v>
          </cell>
          <cell r="B1303" t="str">
            <v>SALIDA  PVC ½" ANTENA  TV</v>
          </cell>
          <cell r="C1303" t="str">
            <v>UN</v>
          </cell>
        </row>
        <row r="1304">
          <cell r="A1304">
            <v>2310</v>
          </cell>
          <cell r="B1304" t="str">
            <v>ACOMETIDA CN 1" ANTENA TV</v>
          </cell>
          <cell r="C1304" t="str">
            <v>Ml</v>
          </cell>
        </row>
        <row r="1305">
          <cell r="A1305">
            <v>2311</v>
          </cell>
          <cell r="B1305" t="str">
            <v>SALIDA  CN  ½"  ANTENA TV</v>
          </cell>
          <cell r="C1305" t="str">
            <v>UN</v>
          </cell>
        </row>
        <row r="1306">
          <cell r="A1306">
            <v>2313</v>
          </cell>
          <cell r="B1306" t="str">
            <v>CABLE RG-59   SISTEMA  TV</v>
          </cell>
          <cell r="C1306" t="str">
            <v>Ml</v>
          </cell>
        </row>
        <row r="1307">
          <cell r="A1307">
            <v>2314</v>
          </cell>
          <cell r="B1307" t="str">
            <v>AMPLIFICADOR  SISTEMA  TV</v>
          </cell>
          <cell r="C1307" t="str">
            <v>UN</v>
          </cell>
        </row>
        <row r="1308">
          <cell r="A1308">
            <v>2315</v>
          </cell>
          <cell r="B1308" t="str">
            <v>ANTENA EXTERNA         TV</v>
          </cell>
          <cell r="C1308" t="str">
            <v>UN</v>
          </cell>
        </row>
        <row r="1309">
          <cell r="A1309">
            <v>2316</v>
          </cell>
          <cell r="B1309" t="str">
            <v>TOMA ANTENA TV</v>
          </cell>
          <cell r="C1309" t="str">
            <v>UN</v>
          </cell>
        </row>
        <row r="1310">
          <cell r="A1310">
            <v>2318</v>
          </cell>
          <cell r="B1310" t="str">
            <v>ACOM.TELS.SUSPEND. 3" PVC</v>
          </cell>
          <cell r="C1310" t="str">
            <v>ML</v>
          </cell>
        </row>
        <row r="1311">
          <cell r="A1311">
            <v>2319</v>
          </cell>
          <cell r="B1311" t="str">
            <v>ACOM.TELS.INCRUST. 3" PVC</v>
          </cell>
          <cell r="C1311" t="str">
            <v>ML</v>
          </cell>
        </row>
        <row r="1312">
          <cell r="A1312">
            <v>2320</v>
          </cell>
          <cell r="B1312" t="str">
            <v>CURVA    90º       3" PVC</v>
          </cell>
          <cell r="C1312" t="str">
            <v>UN</v>
          </cell>
        </row>
        <row r="1313">
          <cell r="A1313">
            <v>2321</v>
          </cell>
          <cell r="B1313" t="str">
            <v>RED TELEFONOS    3/4" PVC</v>
          </cell>
          <cell r="C1313" t="str">
            <v>ML</v>
          </cell>
        </row>
        <row r="1314">
          <cell r="A1314">
            <v>2322</v>
          </cell>
          <cell r="B1314" t="str">
            <v>RED TELEFONOS      1" PVC</v>
          </cell>
          <cell r="C1314" t="str">
            <v>Ml</v>
          </cell>
        </row>
        <row r="1315">
          <cell r="A1315">
            <v>2323</v>
          </cell>
          <cell r="B1315" t="str">
            <v>RED TELEFONOS  1 1/2" PVC</v>
          </cell>
          <cell r="C1315" t="str">
            <v>Ml</v>
          </cell>
        </row>
        <row r="1316">
          <cell r="A1316">
            <v>2325</v>
          </cell>
          <cell r="B1316" t="str">
            <v>ACOM.TELS.SUSPEND. 3"  CN</v>
          </cell>
          <cell r="C1316" t="str">
            <v>ML</v>
          </cell>
        </row>
        <row r="1317">
          <cell r="A1317">
            <v>2326</v>
          </cell>
          <cell r="B1317" t="str">
            <v>ACOM TELS.INCRUST. 3"  CN</v>
          </cell>
          <cell r="C1317" t="str">
            <v>ML</v>
          </cell>
        </row>
        <row r="1318">
          <cell r="A1318">
            <v>2327</v>
          </cell>
          <cell r="B1318" t="str">
            <v>CURVA    90º       3"  CN</v>
          </cell>
          <cell r="C1318" t="str">
            <v>UN</v>
          </cell>
        </row>
        <row r="1319">
          <cell r="A1319">
            <v>2328</v>
          </cell>
          <cell r="B1319" t="str">
            <v>RED TELEFONOS    3/4"  CN</v>
          </cell>
          <cell r="C1319" t="str">
            <v>ML</v>
          </cell>
        </row>
        <row r="1320">
          <cell r="A1320">
            <v>2329</v>
          </cell>
          <cell r="B1320" t="str">
            <v>RED TELEFONOS      1"  CN</v>
          </cell>
          <cell r="C1320" t="str">
            <v>ML</v>
          </cell>
        </row>
        <row r="1321">
          <cell r="A1321">
            <v>2330</v>
          </cell>
          <cell r="B1321" t="str">
            <v>RED TELEFONOS  1 1/2"  CN</v>
          </cell>
          <cell r="C1321" t="str">
            <v>ML</v>
          </cell>
        </row>
        <row r="1322">
          <cell r="A1322">
            <v>2331</v>
          </cell>
          <cell r="B1322" t="str">
            <v>CAJA DE PASO    2400 TELS</v>
          </cell>
          <cell r="C1322" t="str">
            <v>UN</v>
          </cell>
        </row>
        <row r="1323">
          <cell r="A1323">
            <v>2332</v>
          </cell>
          <cell r="B1323" t="str">
            <v>CAJA DE PASO   10x10 TELS</v>
          </cell>
          <cell r="C1323" t="str">
            <v>UN</v>
          </cell>
        </row>
        <row r="1324">
          <cell r="A1324">
            <v>2333</v>
          </cell>
          <cell r="B1324" t="str">
            <v>SALIDA TOMA TELEFONO  PVC</v>
          </cell>
          <cell r="C1324" t="str">
            <v>UN</v>
          </cell>
        </row>
        <row r="1325">
          <cell r="A1325">
            <v>2334</v>
          </cell>
          <cell r="B1325" t="str">
            <v>SALIDA TOMA TELEFONO   CN</v>
          </cell>
          <cell r="C1325" t="str">
            <v>UN</v>
          </cell>
        </row>
        <row r="1326">
          <cell r="A1326">
            <v>2335</v>
          </cell>
          <cell r="B1326" t="str">
            <v>SALIDA+TOMA TELEFONO  PVC</v>
          </cell>
          <cell r="C1326" t="str">
            <v>UN</v>
          </cell>
        </row>
        <row r="1327">
          <cell r="A1327">
            <v>2338</v>
          </cell>
          <cell r="B1327" t="str">
            <v>STRIP TELEFONOS  10 PARES</v>
          </cell>
          <cell r="C1327" t="str">
            <v>UN</v>
          </cell>
        </row>
        <row r="1328">
          <cell r="A1328">
            <v>2339</v>
          </cell>
          <cell r="B1328" t="str">
            <v>STRIP TELEFONOS  20 PARES</v>
          </cell>
          <cell r="C1328" t="str">
            <v>UN</v>
          </cell>
        </row>
        <row r="1329">
          <cell r="A1329">
            <v>2340</v>
          </cell>
          <cell r="B1329" t="str">
            <v>STRIP TELEFONOS  30 PARES</v>
          </cell>
          <cell r="C1329" t="str">
            <v>UN</v>
          </cell>
        </row>
        <row r="1330">
          <cell r="A1330">
            <v>2341</v>
          </cell>
          <cell r="B1330" t="str">
            <v>STRIP TELEFONOS  40 PARES</v>
          </cell>
          <cell r="C1330" t="str">
            <v>UN</v>
          </cell>
        </row>
        <row r="1331">
          <cell r="A1331">
            <v>2342</v>
          </cell>
          <cell r="B1331" t="str">
            <v>STRIP TELEFONOS  60 PARES</v>
          </cell>
          <cell r="C1331" t="str">
            <v>UN</v>
          </cell>
        </row>
        <row r="1332">
          <cell r="A1332">
            <v>2343</v>
          </cell>
          <cell r="B1332" t="str">
            <v>STRIP TELEFONOS  80 PARES</v>
          </cell>
          <cell r="C1332" t="str">
            <v>UN</v>
          </cell>
        </row>
        <row r="1333">
          <cell r="A1333">
            <v>2344</v>
          </cell>
          <cell r="B1333" t="str">
            <v>STRIP TELEFONOS 100 PARES</v>
          </cell>
          <cell r="C1333" t="str">
            <v>UN</v>
          </cell>
        </row>
        <row r="1334">
          <cell r="A1334">
            <v>2346</v>
          </cell>
          <cell r="B1334" t="str">
            <v>SOPORTE PROYECTORES</v>
          </cell>
          <cell r="C1334" t="str">
            <v>UN</v>
          </cell>
        </row>
        <row r="1335">
          <cell r="A1335">
            <v>2347</v>
          </cell>
          <cell r="B1335" t="str">
            <v>CABLE TELEFONOS   2 PARES</v>
          </cell>
          <cell r="C1335" t="str">
            <v>ML</v>
          </cell>
        </row>
        <row r="1336">
          <cell r="A1336">
            <v>2348</v>
          </cell>
          <cell r="B1336" t="str">
            <v>CABLE TELEFONOS   4 PARES</v>
          </cell>
          <cell r="C1336" t="str">
            <v>ML</v>
          </cell>
        </row>
        <row r="1337">
          <cell r="A1337">
            <v>2349</v>
          </cell>
          <cell r="B1337" t="str">
            <v>CABLE TELEFONOS   6 PARES</v>
          </cell>
          <cell r="C1337" t="str">
            <v>ML</v>
          </cell>
        </row>
        <row r="1338">
          <cell r="A1338">
            <v>2350</v>
          </cell>
          <cell r="B1338" t="str">
            <v>CABLE TELEFONOS  10 PARES</v>
          </cell>
          <cell r="C1338" t="str">
            <v>ML</v>
          </cell>
        </row>
        <row r="1339">
          <cell r="A1339">
            <v>2351</v>
          </cell>
          <cell r="B1339" t="str">
            <v>CABLE TELEFONOS  15 PARES</v>
          </cell>
          <cell r="C1339" t="str">
            <v>ML</v>
          </cell>
        </row>
        <row r="1340">
          <cell r="A1340">
            <v>2352</v>
          </cell>
          <cell r="B1340" t="str">
            <v>CABLE TELEFONOS  20 PARES</v>
          </cell>
          <cell r="C1340" t="str">
            <v>ML</v>
          </cell>
        </row>
        <row r="1341">
          <cell r="A1341">
            <v>2353</v>
          </cell>
          <cell r="B1341" t="str">
            <v>CABLE TELEFONOS  25 PARES</v>
          </cell>
          <cell r="C1341" t="str">
            <v>ML</v>
          </cell>
        </row>
        <row r="1342">
          <cell r="A1342">
            <v>2354</v>
          </cell>
          <cell r="B1342" t="str">
            <v>CABLE TELEFONOS  30 PARES</v>
          </cell>
          <cell r="C1342" t="str">
            <v>ML</v>
          </cell>
        </row>
        <row r="1343">
          <cell r="A1343">
            <v>2355</v>
          </cell>
          <cell r="B1343" t="str">
            <v>CABLE TELEFONOS  40 PARES</v>
          </cell>
          <cell r="C1343" t="str">
            <v>ML</v>
          </cell>
        </row>
        <row r="1344">
          <cell r="A1344">
            <v>2356</v>
          </cell>
          <cell r="B1344" t="str">
            <v>CABLE TELEFONOS  50 PARES</v>
          </cell>
          <cell r="C1344" t="str">
            <v>ML</v>
          </cell>
        </row>
        <row r="1345">
          <cell r="A1345">
            <v>2357</v>
          </cell>
          <cell r="B1345" t="str">
            <v>CABLE TELEFONOS  70 PARES</v>
          </cell>
          <cell r="C1345" t="str">
            <v>ML</v>
          </cell>
        </row>
        <row r="1346">
          <cell r="A1346">
            <v>2358</v>
          </cell>
          <cell r="B1346" t="str">
            <v>CABLE TELEFONOS 100 PARES</v>
          </cell>
          <cell r="C1346" t="str">
            <v>ML</v>
          </cell>
        </row>
        <row r="1347">
          <cell r="A1347">
            <v>2360</v>
          </cell>
          <cell r="B1347" t="str">
            <v>RED CITOFONOS    1/2" PVC</v>
          </cell>
          <cell r="C1347" t="str">
            <v>ML</v>
          </cell>
        </row>
        <row r="1348">
          <cell r="A1348">
            <v>2361</v>
          </cell>
          <cell r="B1348" t="str">
            <v>RED CITOFONOS    3/4" PVC</v>
          </cell>
          <cell r="C1348" t="str">
            <v>ML</v>
          </cell>
        </row>
        <row r="1349">
          <cell r="A1349">
            <v>2362</v>
          </cell>
          <cell r="B1349" t="str">
            <v>RED CITOFONOS      1" PVC</v>
          </cell>
          <cell r="C1349" t="str">
            <v>ML</v>
          </cell>
        </row>
        <row r="1350">
          <cell r="A1350">
            <v>2363</v>
          </cell>
          <cell r="B1350" t="str">
            <v>RED CITOFONOS  1 1/2" PVC</v>
          </cell>
          <cell r="C1350" t="str">
            <v>ML</v>
          </cell>
        </row>
        <row r="1351">
          <cell r="A1351">
            <v>2364</v>
          </cell>
          <cell r="B1351" t="str">
            <v>CURVA     90º    1/2" PVC</v>
          </cell>
          <cell r="C1351" t="str">
            <v>UN</v>
          </cell>
        </row>
        <row r="1352">
          <cell r="A1352">
            <v>2365</v>
          </cell>
          <cell r="B1352" t="str">
            <v>CURVA     90º    3/4" PVC</v>
          </cell>
          <cell r="C1352" t="str">
            <v>UN</v>
          </cell>
        </row>
        <row r="1353">
          <cell r="A1353">
            <v>2366</v>
          </cell>
          <cell r="B1353" t="str">
            <v>CURVA     90º      1" PVC</v>
          </cell>
          <cell r="C1353" t="str">
            <v>UN</v>
          </cell>
        </row>
        <row r="1354">
          <cell r="A1354">
            <v>2367</v>
          </cell>
          <cell r="B1354" t="str">
            <v>CURVA     90º  1 1/2" PVC</v>
          </cell>
          <cell r="C1354" t="str">
            <v>UN</v>
          </cell>
        </row>
        <row r="1355">
          <cell r="A1355">
            <v>2368</v>
          </cell>
          <cell r="B1355" t="str">
            <v>RED CITOFONOS    1/2"  CN</v>
          </cell>
          <cell r="C1355" t="str">
            <v>ML</v>
          </cell>
        </row>
        <row r="1356">
          <cell r="A1356">
            <v>2369</v>
          </cell>
          <cell r="B1356" t="str">
            <v>RED CITOFONOS    3/4"  CN</v>
          </cell>
          <cell r="C1356" t="str">
            <v>ML</v>
          </cell>
        </row>
        <row r="1357">
          <cell r="A1357">
            <v>2370</v>
          </cell>
          <cell r="B1357" t="str">
            <v>RED CITOFONOS      1"  CN</v>
          </cell>
          <cell r="C1357" t="str">
            <v>ML</v>
          </cell>
        </row>
        <row r="1358">
          <cell r="A1358">
            <v>2371</v>
          </cell>
          <cell r="B1358" t="str">
            <v>RED CITOFONOS  1 1/2"  CN</v>
          </cell>
          <cell r="C1358" t="str">
            <v>ML</v>
          </cell>
        </row>
        <row r="1359">
          <cell r="A1359">
            <v>2372</v>
          </cell>
          <cell r="B1359" t="str">
            <v>CURVA     90º    1/2"  CN</v>
          </cell>
          <cell r="C1359" t="str">
            <v>UN</v>
          </cell>
        </row>
        <row r="1360">
          <cell r="A1360">
            <v>2373</v>
          </cell>
          <cell r="B1360" t="str">
            <v>CURVA     90º    3/4"  CN</v>
          </cell>
          <cell r="C1360" t="str">
            <v>UN</v>
          </cell>
        </row>
        <row r="1361">
          <cell r="A1361">
            <v>2374</v>
          </cell>
          <cell r="B1361" t="str">
            <v>CURVA     90º      1"  CN</v>
          </cell>
          <cell r="C1361" t="str">
            <v>UN</v>
          </cell>
        </row>
        <row r="1362">
          <cell r="A1362">
            <v>2375</v>
          </cell>
          <cell r="B1362" t="str">
            <v>CURVA     90º   1 1/2" CN</v>
          </cell>
          <cell r="C1362" t="str">
            <v>UN</v>
          </cell>
        </row>
        <row r="1363">
          <cell r="A1363">
            <v>2376</v>
          </cell>
          <cell r="B1363" t="str">
            <v>CAJA DE PASO    2400 CIT.</v>
          </cell>
          <cell r="C1363" t="str">
            <v>UN</v>
          </cell>
        </row>
        <row r="1364">
          <cell r="A1364">
            <v>2377</v>
          </cell>
          <cell r="B1364" t="str">
            <v>CAJA DE PASO   10x10 CIT.</v>
          </cell>
          <cell r="C1364" t="str">
            <v>UN</v>
          </cell>
        </row>
        <row r="1365">
          <cell r="A1365">
            <v>2378</v>
          </cell>
          <cell r="B1365" t="str">
            <v>SALIDA PARA CITOFONO  PVC</v>
          </cell>
          <cell r="C1365" t="str">
            <v>UN</v>
          </cell>
        </row>
        <row r="1366">
          <cell r="A1366">
            <v>2379</v>
          </cell>
          <cell r="B1366" t="str">
            <v>SALIDA PARA CITOFONO   CN</v>
          </cell>
          <cell r="C1366" t="str">
            <v>UN</v>
          </cell>
        </row>
        <row r="1367">
          <cell r="A1367">
            <v>2381</v>
          </cell>
          <cell r="B1367" t="str">
            <v>PORTERO/FUENTE  1 BOTON</v>
          </cell>
          <cell r="C1367" t="str">
            <v>UN</v>
          </cell>
        </row>
        <row r="1368">
          <cell r="A1368">
            <v>2382</v>
          </cell>
          <cell r="B1368" t="str">
            <v>PORTERO/FUENTE 10 BOTONES</v>
          </cell>
          <cell r="C1368" t="str">
            <v>UN</v>
          </cell>
        </row>
        <row r="1369">
          <cell r="A1369">
            <v>2383</v>
          </cell>
          <cell r="B1369" t="str">
            <v>PORTERO/FUENTE 20 BOTONES</v>
          </cell>
          <cell r="C1369" t="str">
            <v>UN</v>
          </cell>
        </row>
        <row r="1370">
          <cell r="A1370">
            <v>2384</v>
          </cell>
          <cell r="B1370" t="str">
            <v>CONSOLA        13 BOTONES</v>
          </cell>
          <cell r="C1370" t="str">
            <v>UN</v>
          </cell>
        </row>
        <row r="1371">
          <cell r="A1371">
            <v>2385</v>
          </cell>
          <cell r="B1371" t="str">
            <v>CONSOLA        20 BOTONES</v>
          </cell>
          <cell r="C1371" t="str">
            <v>UN</v>
          </cell>
        </row>
        <row r="1372">
          <cell r="A1372">
            <v>2386</v>
          </cell>
          <cell r="B1372" t="str">
            <v>CONSOLA        40 BOTONES</v>
          </cell>
          <cell r="C1372" t="str">
            <v>UN</v>
          </cell>
        </row>
        <row r="1373">
          <cell r="A1373">
            <v>2387</v>
          </cell>
          <cell r="B1373" t="str">
            <v>CITOFONO INTELSA 2/BOTON</v>
          </cell>
          <cell r="C1373" t="str">
            <v>UN</v>
          </cell>
        </row>
        <row r="1374">
          <cell r="A1374">
            <v>2389</v>
          </cell>
          <cell r="B1374" t="str">
            <v>CABLE TELEFONOS   2 PARE1</v>
          </cell>
          <cell r="C1374" t="str">
            <v>Ml</v>
          </cell>
        </row>
        <row r="1375">
          <cell r="A1375">
            <v>2390</v>
          </cell>
          <cell r="B1375" t="str">
            <v>CABLE TELEFONOS  15 PARE1</v>
          </cell>
          <cell r="C1375" t="str">
            <v>Ml</v>
          </cell>
        </row>
        <row r="1376">
          <cell r="A1376">
            <v>2391</v>
          </cell>
          <cell r="B1376" t="str">
            <v>POSTE CONCRETO 12m. 510Kg</v>
          </cell>
          <cell r="C1376" t="str">
            <v>un</v>
          </cell>
        </row>
        <row r="1377">
          <cell r="A1377">
            <v>2392</v>
          </cell>
          <cell r="B1377" t="str">
            <v>SOPORTE PROYECTORE1</v>
          </cell>
          <cell r="C1377" t="str">
            <v>UN</v>
          </cell>
        </row>
        <row r="1378">
          <cell r="A1378">
            <v>2393</v>
          </cell>
          <cell r="B1378" t="str">
            <v>EXCAVACION MANUA8</v>
          </cell>
          <cell r="C1378" t="str">
            <v>M3</v>
          </cell>
        </row>
        <row r="1379">
          <cell r="A1379">
            <v>2394</v>
          </cell>
          <cell r="B1379" t="str">
            <v>CANALIZ.SUBT. 2 x 4"  A1</v>
          </cell>
          <cell r="C1379" t="str">
            <v>ML</v>
          </cell>
        </row>
        <row r="1380">
          <cell r="A1380">
            <v>2395</v>
          </cell>
          <cell r="B1380" t="str">
            <v>CANALIZ.SUBT. 1 x 4"  A1</v>
          </cell>
          <cell r="C1380" t="str">
            <v>ML</v>
          </cell>
        </row>
        <row r="1381">
          <cell r="A1381">
            <v>2396</v>
          </cell>
          <cell r="B1381" t="str">
            <v>CANALIZ.SUBT. 1 x 3"  AC</v>
          </cell>
          <cell r="C1381" t="str">
            <v>ML</v>
          </cell>
        </row>
        <row r="1382">
          <cell r="A1382">
            <v>2397</v>
          </cell>
          <cell r="B1382" t="str">
            <v>CANALIZ.SUBT. 1 x 2"  AC</v>
          </cell>
          <cell r="C1382" t="str">
            <v>ML</v>
          </cell>
        </row>
        <row r="1383">
          <cell r="A1383">
            <v>2401</v>
          </cell>
          <cell r="B1383" t="str">
            <v>CANALIZ.SUBT. 2 x 4"  PV1</v>
          </cell>
          <cell r="C1383" t="str">
            <v>ML</v>
          </cell>
        </row>
        <row r="1384">
          <cell r="A1384">
            <v>2402</v>
          </cell>
          <cell r="B1384" t="str">
            <v>CANALIZ.SUBT. 1 x 4"  PV1</v>
          </cell>
          <cell r="C1384" t="str">
            <v>ML</v>
          </cell>
        </row>
        <row r="1385">
          <cell r="A1385">
            <v>2403</v>
          </cell>
          <cell r="B1385" t="str">
            <v>CANALIZ.SUBT. 1 x 3"  PVC</v>
          </cell>
          <cell r="C1385" t="str">
            <v>ML</v>
          </cell>
        </row>
        <row r="1386">
          <cell r="A1386">
            <v>2404</v>
          </cell>
          <cell r="B1386" t="str">
            <v>CANALIZ.SUBT. 1 x 2"  PVC</v>
          </cell>
          <cell r="C1386" t="str">
            <v>ML</v>
          </cell>
        </row>
        <row r="1387">
          <cell r="A1387">
            <v>2407</v>
          </cell>
          <cell r="B1387" t="str">
            <v>CAJA DE PASO RECTANGULAR</v>
          </cell>
          <cell r="C1387" t="str">
            <v>UN</v>
          </cell>
        </row>
        <row r="1388">
          <cell r="A1388">
            <v>2408</v>
          </cell>
          <cell r="B1388" t="str">
            <v>CAMARA ETB     TIPO   7</v>
          </cell>
          <cell r="C1388" t="str">
            <v>UN</v>
          </cell>
        </row>
        <row r="1389">
          <cell r="A1389">
            <v>2409</v>
          </cell>
          <cell r="B1389" t="str">
            <v>CAMARA ETB     TIPO   7 A</v>
          </cell>
          <cell r="C1389" t="str">
            <v>UN</v>
          </cell>
        </row>
        <row r="1390">
          <cell r="A1390">
            <v>2410</v>
          </cell>
          <cell r="B1390" t="str">
            <v>CAMARA ETB     TIPO   8</v>
          </cell>
          <cell r="C1390" t="str">
            <v>UN</v>
          </cell>
        </row>
        <row r="1391">
          <cell r="A1391">
            <v>2411</v>
          </cell>
          <cell r="B1391" t="str">
            <v>CAMARA ETB     TIPO   8 A</v>
          </cell>
          <cell r="C1391" t="str">
            <v>UN</v>
          </cell>
        </row>
        <row r="1392">
          <cell r="A1392">
            <v>2412</v>
          </cell>
          <cell r="B1392" t="str">
            <v>CAMARA ETB     TIPO   10</v>
          </cell>
          <cell r="C1392" t="str">
            <v>UN</v>
          </cell>
        </row>
        <row r="1393">
          <cell r="A1393">
            <v>2413</v>
          </cell>
          <cell r="B1393" t="str">
            <v>CAMARA ETB     TIPO  10 A</v>
          </cell>
          <cell r="C1393" t="str">
            <v>UN</v>
          </cell>
        </row>
        <row r="1394">
          <cell r="A1394">
            <v>2414</v>
          </cell>
          <cell r="B1394" t="str">
            <v>CAMARA ETB     TIPO  12</v>
          </cell>
          <cell r="C1394" t="str">
            <v>UN</v>
          </cell>
        </row>
        <row r="1395">
          <cell r="A1395">
            <v>2415</v>
          </cell>
          <cell r="B1395" t="str">
            <v>CAMARA ETB     TIPO  12 A</v>
          </cell>
          <cell r="C1395" t="str">
            <v>UN</v>
          </cell>
        </row>
        <row r="1396">
          <cell r="A1396">
            <v>2416</v>
          </cell>
          <cell r="B1396" t="str">
            <v>CAMARA ETB     TIPO  13</v>
          </cell>
          <cell r="C1396" t="str">
            <v>UN</v>
          </cell>
        </row>
        <row r="1397">
          <cell r="A1397">
            <v>2417</v>
          </cell>
          <cell r="B1397" t="str">
            <v>CAMARA ETB     TIPO  13 A</v>
          </cell>
          <cell r="C1397" t="str">
            <v>UN</v>
          </cell>
        </row>
        <row r="1398">
          <cell r="A1398">
            <v>2418</v>
          </cell>
          <cell r="B1398" t="str">
            <v>CAMARA ETB     TIPO  14</v>
          </cell>
          <cell r="C1398" t="str">
            <v>UN</v>
          </cell>
        </row>
        <row r="1399">
          <cell r="A1399">
            <v>2419</v>
          </cell>
          <cell r="B1399" t="str">
            <v>CAMARA ETB     TIPO  14 A</v>
          </cell>
          <cell r="C1399" t="str">
            <v>UN</v>
          </cell>
        </row>
        <row r="1400">
          <cell r="A1400">
            <v>2420</v>
          </cell>
          <cell r="B1400" t="str">
            <v>CAMARA ETB     TIPO  16</v>
          </cell>
          <cell r="C1400" t="str">
            <v>UN</v>
          </cell>
        </row>
        <row r="1401">
          <cell r="A1401">
            <v>2421</v>
          </cell>
          <cell r="B1401" t="str">
            <v>CAMARA ETB     TIPO  16 A</v>
          </cell>
          <cell r="C1401" t="str">
            <v>UN</v>
          </cell>
        </row>
        <row r="1402">
          <cell r="A1402">
            <v>2422</v>
          </cell>
          <cell r="B1402" t="str">
            <v>CAMARA ETB     TIPO  18</v>
          </cell>
          <cell r="C1402" t="str">
            <v>UN</v>
          </cell>
        </row>
        <row r="1403">
          <cell r="A1403">
            <v>2423</v>
          </cell>
          <cell r="B1403" t="str">
            <v>CAMARA ETB     TIPO  18 A</v>
          </cell>
          <cell r="C1403" t="str">
            <v>UN</v>
          </cell>
        </row>
        <row r="1404">
          <cell r="A1404">
            <v>2425</v>
          </cell>
          <cell r="B1404" t="str">
            <v>ANDEN CONCRETO   e=0.08</v>
          </cell>
          <cell r="C1404" t="str">
            <v>M2</v>
          </cell>
        </row>
        <row r="1405">
          <cell r="A1405">
            <v>2426</v>
          </cell>
          <cell r="B1405" t="str">
            <v>ANDEN CONCRETO   e=0.10</v>
          </cell>
          <cell r="C1405" t="str">
            <v>M2</v>
          </cell>
        </row>
        <row r="1406">
          <cell r="A1406">
            <v>2427</v>
          </cell>
          <cell r="B1406" t="str">
            <v>TRANSPORTE ARO Y TAPA</v>
          </cell>
          <cell r="C1406" t="str">
            <v>UN</v>
          </cell>
        </row>
        <row r="1407">
          <cell r="A1407">
            <v>2428</v>
          </cell>
          <cell r="B1407" t="str">
            <v>RETIRO ESCOMBROS CAMARAS</v>
          </cell>
          <cell r="C1407" t="str">
            <v>VJ</v>
          </cell>
        </row>
        <row r="1408">
          <cell r="A1408">
            <v>2429</v>
          </cell>
          <cell r="B1408" t="str">
            <v>TRANS.MONOFASICO   15 KVA</v>
          </cell>
          <cell r="C1408" t="str">
            <v>UN</v>
          </cell>
        </row>
        <row r="1409">
          <cell r="A1409">
            <v>2430</v>
          </cell>
          <cell r="B1409" t="str">
            <v>TRANS.MONOFASICO   50 KvA</v>
          </cell>
          <cell r="C1409" t="str">
            <v>UN</v>
          </cell>
        </row>
        <row r="1410">
          <cell r="A1410">
            <v>2431</v>
          </cell>
          <cell r="B1410" t="str">
            <v>TRANS.MONOFASICO  100 KvA</v>
          </cell>
          <cell r="C1410" t="str">
            <v>UN</v>
          </cell>
        </row>
        <row r="1411">
          <cell r="A1411">
            <v>2432</v>
          </cell>
          <cell r="B1411" t="str">
            <v>TRANS.TRIFASICO    15 KVA</v>
          </cell>
          <cell r="C1411" t="str">
            <v>UN</v>
          </cell>
        </row>
        <row r="1412">
          <cell r="A1412">
            <v>2433</v>
          </cell>
          <cell r="B1412" t="str">
            <v>TRANS.TRIFASICO  37.5 KvA</v>
          </cell>
          <cell r="C1412" t="str">
            <v>UN</v>
          </cell>
        </row>
        <row r="1413">
          <cell r="A1413">
            <v>2434</v>
          </cell>
          <cell r="B1413" t="str">
            <v>TRANS.TRIFASICO   150 KVA</v>
          </cell>
          <cell r="C1413" t="str">
            <v>UN</v>
          </cell>
        </row>
        <row r="1414">
          <cell r="A1414">
            <v>2435</v>
          </cell>
          <cell r="B1414" t="str">
            <v>TRANS.TRIFASICO   300 KVA</v>
          </cell>
          <cell r="C1414" t="str">
            <v>UN</v>
          </cell>
        </row>
        <row r="1415">
          <cell r="A1415">
            <v>2436</v>
          </cell>
          <cell r="B1415" t="str">
            <v>TRANS.TRIFASICO   500 KVA</v>
          </cell>
          <cell r="C1415" t="str">
            <v>UN</v>
          </cell>
        </row>
        <row r="1416">
          <cell r="A1416">
            <v>2437</v>
          </cell>
          <cell r="B1416" t="str">
            <v>TRANS.TRIFASICO  1000 KVA</v>
          </cell>
          <cell r="C1416" t="str">
            <v>UN</v>
          </cell>
        </row>
        <row r="1417">
          <cell r="A1417">
            <v>2438</v>
          </cell>
          <cell r="B1417" t="str">
            <v>TRANS.TRIF.SECO     75KvV</v>
          </cell>
          <cell r="C1417" t="str">
            <v>UN</v>
          </cell>
        </row>
        <row r="1418">
          <cell r="A1418">
            <v>2439</v>
          </cell>
          <cell r="B1418" t="str">
            <v>TRANS.TRIF.SECO   150 KvA</v>
          </cell>
          <cell r="C1418" t="str">
            <v>UN</v>
          </cell>
        </row>
        <row r="1419">
          <cell r="A1419">
            <v>2440</v>
          </cell>
          <cell r="B1419" t="str">
            <v>TRANS.TRIF.SECO   315 KvA</v>
          </cell>
          <cell r="C1419" t="str">
            <v>UN</v>
          </cell>
        </row>
        <row r="1420">
          <cell r="A1420">
            <v>2441</v>
          </cell>
          <cell r="B1420" t="str">
            <v>TRANS.TRIF.SECO   500 KvA</v>
          </cell>
          <cell r="C1420" t="str">
            <v>UN</v>
          </cell>
        </row>
        <row r="1421">
          <cell r="A1421">
            <v>2442</v>
          </cell>
          <cell r="B1421" t="str">
            <v>TRANS.TRIF.SECO  1000 KvA</v>
          </cell>
          <cell r="C1421" t="str">
            <v>UN</v>
          </cell>
        </row>
        <row r="1422">
          <cell r="A1422">
            <v>2443</v>
          </cell>
          <cell r="B1422" t="str">
            <v>TRANS.TRIFASICO    75 KvA</v>
          </cell>
          <cell r="C1422" t="str">
            <v>UN</v>
          </cell>
        </row>
        <row r="1423">
          <cell r="A1423">
            <v>2444</v>
          </cell>
          <cell r="B1423" t="str">
            <v>TRANS.TRIFASICO   112 KvA</v>
          </cell>
          <cell r="C1423" t="str">
            <v>UN</v>
          </cell>
        </row>
        <row r="1424">
          <cell r="A1424">
            <v>2459</v>
          </cell>
          <cell r="B1424" t="str">
            <v>POSTE CONCR.   9m  510 Kg</v>
          </cell>
          <cell r="C1424" t="str">
            <v>UN</v>
          </cell>
        </row>
        <row r="1425">
          <cell r="A1425">
            <v>2460</v>
          </cell>
          <cell r="B1425" t="str">
            <v>POSTE CONCR.   8m 1050 Kg</v>
          </cell>
          <cell r="C1425" t="str">
            <v>UN</v>
          </cell>
        </row>
        <row r="1426">
          <cell r="A1426">
            <v>2461</v>
          </cell>
          <cell r="B1426" t="str">
            <v>POSTE CONCR.  10m  510 Kg</v>
          </cell>
          <cell r="C1426" t="str">
            <v>UN</v>
          </cell>
        </row>
        <row r="1427">
          <cell r="A1427">
            <v>2462</v>
          </cell>
          <cell r="B1427" t="str">
            <v>POSTE CONCR.  10m  750 Kg</v>
          </cell>
          <cell r="C1427" t="str">
            <v>UN</v>
          </cell>
        </row>
        <row r="1428">
          <cell r="A1428">
            <v>2463</v>
          </cell>
          <cell r="B1428" t="str">
            <v>POSTE CONCR.  10m  750 K1</v>
          </cell>
          <cell r="C1428" t="str">
            <v>UN</v>
          </cell>
        </row>
        <row r="1429">
          <cell r="A1429">
            <v>2464</v>
          </cell>
          <cell r="B1429" t="str">
            <v>POSTE CONCR.  12m  510 Kg</v>
          </cell>
          <cell r="C1429" t="str">
            <v>UN</v>
          </cell>
        </row>
        <row r="1430">
          <cell r="A1430">
            <v>2465</v>
          </cell>
          <cell r="B1430" t="str">
            <v>POSTE CONCR.  12m  750 Kg</v>
          </cell>
          <cell r="C1430" t="str">
            <v>UN</v>
          </cell>
        </row>
        <row r="1431">
          <cell r="A1431">
            <v>2466</v>
          </cell>
          <cell r="B1431" t="str">
            <v>POSTE CONCR. 12M 1050 Kg</v>
          </cell>
          <cell r="C1431" t="str">
            <v>UN</v>
          </cell>
        </row>
        <row r="1432">
          <cell r="A1432">
            <v>2467</v>
          </cell>
          <cell r="B1432" t="str">
            <v>POSTE CONCR.  14m 1050 Kg</v>
          </cell>
          <cell r="C1432" t="str">
            <v>UN</v>
          </cell>
        </row>
        <row r="1433">
          <cell r="A1433">
            <v>2468</v>
          </cell>
          <cell r="B1433" t="str">
            <v>POSTE CONCRETO 14m 1050Kg</v>
          </cell>
          <cell r="C1433" t="str">
            <v>UN</v>
          </cell>
        </row>
        <row r="1434">
          <cell r="A1434">
            <v>2469</v>
          </cell>
          <cell r="B1434" t="str">
            <v>POSTE MADERA   8m  PESADO</v>
          </cell>
          <cell r="C1434" t="str">
            <v>UN</v>
          </cell>
        </row>
        <row r="1435">
          <cell r="A1435">
            <v>2470</v>
          </cell>
          <cell r="B1435" t="str">
            <v>POSTE MADERA  10m  PESADO</v>
          </cell>
          <cell r="C1435" t="str">
            <v>UN</v>
          </cell>
        </row>
        <row r="1436">
          <cell r="A1436">
            <v>2471</v>
          </cell>
          <cell r="B1436" t="str">
            <v>POSTE MADERA  12m  PESADO</v>
          </cell>
          <cell r="C1436" t="str">
            <v>UN</v>
          </cell>
        </row>
        <row r="1437">
          <cell r="A1437">
            <v>2479</v>
          </cell>
          <cell r="B1437" t="str">
            <v>LUMINARIA MERCURIO  125 W</v>
          </cell>
          <cell r="C1437" t="str">
            <v>UN</v>
          </cell>
        </row>
        <row r="1438">
          <cell r="A1438">
            <v>2480</v>
          </cell>
          <cell r="B1438" t="str">
            <v>LUMINARIA MERCURIO  250 W</v>
          </cell>
          <cell r="C1438" t="str">
            <v>UN</v>
          </cell>
        </row>
        <row r="1439">
          <cell r="A1439">
            <v>2481</v>
          </cell>
          <cell r="B1439" t="str">
            <v>LUMINARIA MERCURIO  400 W</v>
          </cell>
          <cell r="C1439" t="str">
            <v>UN</v>
          </cell>
        </row>
        <row r="1440">
          <cell r="A1440">
            <v>2483</v>
          </cell>
          <cell r="B1440" t="str">
            <v>LUMINARIA SODIO     150 W</v>
          </cell>
          <cell r="C1440" t="str">
            <v>UN</v>
          </cell>
        </row>
        <row r="1441">
          <cell r="A1441">
            <v>2484</v>
          </cell>
          <cell r="B1441" t="str">
            <v>LUMINARIA SODIO     250 W</v>
          </cell>
          <cell r="C1441" t="str">
            <v>UN</v>
          </cell>
        </row>
        <row r="1442">
          <cell r="A1442">
            <v>2485</v>
          </cell>
          <cell r="B1442" t="str">
            <v>LUMINARIA SODIO     400 W</v>
          </cell>
          <cell r="C1442" t="str">
            <v>UN</v>
          </cell>
        </row>
        <row r="1443">
          <cell r="A1443">
            <v>2486</v>
          </cell>
          <cell r="B1443" t="str">
            <v>BREAKERS 2 X 30 AMPERIOS</v>
          </cell>
          <cell r="C1443" t="str">
            <v>UN</v>
          </cell>
        </row>
        <row r="1444">
          <cell r="A1444">
            <v>2487</v>
          </cell>
          <cell r="B1444" t="str">
            <v>TUBO GALVANIZADO     3/4"</v>
          </cell>
          <cell r="C1444" t="str">
            <v>ML</v>
          </cell>
        </row>
        <row r="1445">
          <cell r="A1445">
            <v>2488</v>
          </cell>
          <cell r="B1445" t="str">
            <v>CODO GALVANIZADO  3/4"</v>
          </cell>
          <cell r="C1445" t="str">
            <v>UN</v>
          </cell>
        </row>
        <row r="1446">
          <cell r="A1446">
            <v>2489</v>
          </cell>
          <cell r="B1446" t="str">
            <v>TUBO GALVANIZADO   1"</v>
          </cell>
          <cell r="C1446" t="str">
            <v>ML</v>
          </cell>
        </row>
        <row r="1447">
          <cell r="A1447">
            <v>2490</v>
          </cell>
          <cell r="B1447" t="str">
            <v>CODO GALVANIZADO  1"</v>
          </cell>
          <cell r="C1447" t="str">
            <v>UN</v>
          </cell>
        </row>
        <row r="1448">
          <cell r="A1448">
            <v>2491</v>
          </cell>
          <cell r="B1448" t="str">
            <v>CAJA 30 X 30</v>
          </cell>
          <cell r="C1448" t="str">
            <v>UN</v>
          </cell>
        </row>
        <row r="1449">
          <cell r="A1449">
            <v>2492</v>
          </cell>
          <cell r="B1449" t="str">
            <v>CAPACETE            3/4"</v>
          </cell>
          <cell r="C1449" t="str">
            <v>UN</v>
          </cell>
        </row>
        <row r="1450">
          <cell r="A1450">
            <v>2493</v>
          </cell>
          <cell r="B1450" t="str">
            <v>CAPACETE    1"</v>
          </cell>
          <cell r="C1450" t="str">
            <v>UN</v>
          </cell>
        </row>
        <row r="1451">
          <cell r="A1451">
            <v>2494</v>
          </cell>
          <cell r="B1451" t="str">
            <v>CAJAS 10 X 10</v>
          </cell>
          <cell r="C1451" t="str">
            <v>UN</v>
          </cell>
        </row>
        <row r="1452">
          <cell r="A1452">
            <v>2500</v>
          </cell>
          <cell r="B1452" t="str">
            <v>CASETON LONA COMPARATIVO</v>
          </cell>
          <cell r="C1452" t="str">
            <v>ML</v>
          </cell>
        </row>
        <row r="1453">
          <cell r="A1453">
            <v>2502</v>
          </cell>
          <cell r="B1453" t="str">
            <v>CASETON LONA COMPARATIV1</v>
          </cell>
          <cell r="C1453" t="str">
            <v>M2</v>
          </cell>
        </row>
        <row r="1454">
          <cell r="A1454">
            <v>2509</v>
          </cell>
          <cell r="B1454" t="str">
            <v>VESTIDA P/ESTR.TANG.CPS</v>
          </cell>
          <cell r="C1454" t="str">
            <v>UN</v>
          </cell>
        </row>
        <row r="1455">
          <cell r="A1455">
            <v>2510</v>
          </cell>
          <cell r="B1455" t="str">
            <v>ESTRUCTURA TANGENTE CPS</v>
          </cell>
          <cell r="C1455" t="str">
            <v>UN</v>
          </cell>
        </row>
        <row r="1456">
          <cell r="A1456">
            <v>2512</v>
          </cell>
          <cell r="B1456" t="str">
            <v>ESTRUCTURA EN ANGULO CPS</v>
          </cell>
          <cell r="C1456" t="str">
            <v>UN</v>
          </cell>
        </row>
        <row r="1457">
          <cell r="A1457">
            <v>2513</v>
          </cell>
          <cell r="B1457" t="str">
            <v>HERRAJES ANG. 90 C/RETEN.</v>
          </cell>
          <cell r="C1457" t="str">
            <v>UN</v>
          </cell>
        </row>
        <row r="1458">
          <cell r="A1458">
            <v>2514</v>
          </cell>
          <cell r="B1458" t="str">
            <v>DERIVACION 90 C/RET INF</v>
          </cell>
          <cell r="C1458" t="str">
            <v>UN</v>
          </cell>
        </row>
        <row r="1459">
          <cell r="A1459">
            <v>2515</v>
          </cell>
          <cell r="B1459" t="str">
            <v>HERRAJE P/ESTR.FINAL CPS</v>
          </cell>
          <cell r="C1459" t="str">
            <v>UN</v>
          </cell>
        </row>
        <row r="1460">
          <cell r="A1460">
            <v>2516</v>
          </cell>
          <cell r="B1460" t="str">
            <v>RETENIDA DOBLE SIMETRICA</v>
          </cell>
          <cell r="C1460" t="str">
            <v>UN</v>
          </cell>
        </row>
        <row r="1461">
          <cell r="A1461">
            <v>2517</v>
          </cell>
          <cell r="B1461" t="str">
            <v>CONST.VERTICAL ANGULO &lt;50</v>
          </cell>
          <cell r="C1461" t="str">
            <v>UN</v>
          </cell>
        </row>
        <row r="1462">
          <cell r="A1462">
            <v>2518</v>
          </cell>
          <cell r="B1462" t="str">
            <v>CONST.VERTICAL ANGULO &gt;50</v>
          </cell>
          <cell r="C1462" t="str">
            <v>UN</v>
          </cell>
        </row>
        <row r="1463">
          <cell r="A1463">
            <v>2520</v>
          </cell>
          <cell r="B1463" t="str">
            <v>VIGUETA ANCLA DE RETENIDA</v>
          </cell>
          <cell r="C1463" t="str">
            <v>UN</v>
          </cell>
        </row>
        <row r="1464">
          <cell r="A1464">
            <v>2521</v>
          </cell>
          <cell r="B1464" t="str">
            <v>RETENIDA TERM. POSTE-VAR.</v>
          </cell>
          <cell r="C1464" t="str">
            <v>UN</v>
          </cell>
        </row>
        <row r="1465">
          <cell r="A1465">
            <v>2522</v>
          </cell>
          <cell r="B1465" t="str">
            <v>AISLADOR DE PIN ANSI 55-1</v>
          </cell>
          <cell r="C1465" t="str">
            <v>JGO</v>
          </cell>
        </row>
        <row r="1466">
          <cell r="A1466">
            <v>2523</v>
          </cell>
          <cell r="B1466" t="str">
            <v>AISLADOR SUSP.ANSI 52-1</v>
          </cell>
          <cell r="C1466" t="str">
            <v>UN</v>
          </cell>
        </row>
        <row r="1467">
          <cell r="A1467">
            <v>2524</v>
          </cell>
          <cell r="B1467" t="str">
            <v>AISLADOR DE PIN ANSI 52-1</v>
          </cell>
          <cell r="C1467" t="str">
            <v>UN</v>
          </cell>
        </row>
        <row r="1468">
          <cell r="A1468">
            <v>2525</v>
          </cell>
          <cell r="B1468" t="str">
            <v>VIGA MADERA 205 M VESTIDA</v>
          </cell>
          <cell r="C1468" t="str">
            <v>UN</v>
          </cell>
        </row>
        <row r="1469">
          <cell r="A1469">
            <v>2526</v>
          </cell>
          <cell r="B1469" t="str">
            <v>CERCO MADERA 2.2m VESTIDO</v>
          </cell>
          <cell r="C1469" t="str">
            <v>UN</v>
          </cell>
        </row>
        <row r="1470">
          <cell r="A1470">
            <v>2527</v>
          </cell>
          <cell r="B1470" t="str">
            <v>RETENIDA P/MEDIA TENS.CPS</v>
          </cell>
          <cell r="C1470" t="str">
            <v>UN</v>
          </cell>
        </row>
        <row r="1471">
          <cell r="A1471">
            <v>2528</v>
          </cell>
          <cell r="B1471" t="str">
            <v>ESTRIBO P/MEDIA TENSION</v>
          </cell>
          <cell r="C1471" t="str">
            <v>UN</v>
          </cell>
        </row>
        <row r="1472">
          <cell r="A1472">
            <v>2529</v>
          </cell>
          <cell r="B1472" t="str">
            <v>GRAPA TERMINAL TIPO RECTO</v>
          </cell>
          <cell r="C1472" t="str">
            <v>UN</v>
          </cell>
        </row>
        <row r="1473">
          <cell r="A1473">
            <v>2530</v>
          </cell>
          <cell r="B1473" t="str">
            <v>GRAPA P/OPERAR EN CALIENT</v>
          </cell>
          <cell r="C1473" t="str">
            <v>UN</v>
          </cell>
        </row>
        <row r="1474">
          <cell r="A1474">
            <v>2531</v>
          </cell>
          <cell r="B1474" t="str">
            <v>RETENIDA P/BAJA TENSION</v>
          </cell>
          <cell r="C1474" t="str">
            <v>UN</v>
          </cell>
        </row>
        <row r="1475">
          <cell r="A1475">
            <v>2532</v>
          </cell>
          <cell r="B1475" t="str">
            <v>TUERCA DE OJO ALARGADO</v>
          </cell>
          <cell r="C1475" t="str">
            <v>UN</v>
          </cell>
        </row>
        <row r="1476">
          <cell r="A1476">
            <v>2534</v>
          </cell>
          <cell r="B1476" t="str">
            <v>PARARRAYOS 12 KV</v>
          </cell>
          <cell r="C1476" t="str">
            <v>UN</v>
          </cell>
        </row>
        <row r="1477">
          <cell r="A1477">
            <v>2535</v>
          </cell>
          <cell r="B1477" t="str">
            <v>CONECTOR COMP.RAN.PARAL</v>
          </cell>
          <cell r="C1477" t="str">
            <v>UN</v>
          </cell>
        </row>
        <row r="1478">
          <cell r="A1478">
            <v>2536</v>
          </cell>
          <cell r="B1478" t="str">
            <v>JUEGO DE CORTACIRCUITOS 2F</v>
          </cell>
          <cell r="C1478" t="str">
            <v>UN</v>
          </cell>
          <cell r="D1478">
            <v>648744.6</v>
          </cell>
        </row>
        <row r="1479">
          <cell r="A1479">
            <v>2542</v>
          </cell>
          <cell r="B1479" t="str">
            <v>RED AEREA  3 x 4/0; ACSR</v>
          </cell>
          <cell r="C1479" t="str">
            <v>Ml</v>
          </cell>
        </row>
        <row r="1480">
          <cell r="A1480">
            <v>2543</v>
          </cell>
          <cell r="B1480" t="str">
            <v>RED AEREA  3 x 2/0; ACSR</v>
          </cell>
          <cell r="C1480" t="str">
            <v>Ml</v>
          </cell>
        </row>
        <row r="1481">
          <cell r="A1481">
            <v>2544</v>
          </cell>
          <cell r="B1481" t="str">
            <v>RED AEREA  3 x   1; ACSR</v>
          </cell>
          <cell r="C1481" t="str">
            <v>Ml</v>
          </cell>
        </row>
        <row r="1482">
          <cell r="A1482">
            <v>2545</v>
          </cell>
          <cell r="B1482" t="str">
            <v>RED AEREA  3 x   4; ACSR</v>
          </cell>
          <cell r="C1482" t="str">
            <v>Ml</v>
          </cell>
        </row>
        <row r="1483">
          <cell r="A1483">
            <v>2579</v>
          </cell>
          <cell r="B1483" t="str">
            <v>E.E.B.  LA-301</v>
          </cell>
          <cell r="C1483" t="str">
            <v>UN</v>
          </cell>
        </row>
        <row r="1484">
          <cell r="A1484">
            <v>2580</v>
          </cell>
          <cell r="B1484" t="str">
            <v>E.E.B.  LA-302</v>
          </cell>
          <cell r="C1484" t="str">
            <v>UN</v>
          </cell>
        </row>
        <row r="1485">
          <cell r="A1485">
            <v>2581</v>
          </cell>
          <cell r="B1485" t="str">
            <v>E.E.B.  LA-306</v>
          </cell>
          <cell r="C1485" t="str">
            <v>UN</v>
          </cell>
        </row>
        <row r="1486">
          <cell r="A1486">
            <v>2582</v>
          </cell>
          <cell r="B1486" t="str">
            <v>E.E.B.  LA-309</v>
          </cell>
          <cell r="C1486" t="str">
            <v>UN</v>
          </cell>
        </row>
        <row r="1487">
          <cell r="A1487">
            <v>2583</v>
          </cell>
          <cell r="B1487" t="str">
            <v>E.E.B.  LA-311</v>
          </cell>
          <cell r="C1487" t="str">
            <v>UN</v>
          </cell>
        </row>
        <row r="1488">
          <cell r="A1488">
            <v>2584</v>
          </cell>
          <cell r="B1488" t="str">
            <v>E.E.B.  LA-350</v>
          </cell>
          <cell r="C1488" t="str">
            <v>UN</v>
          </cell>
        </row>
        <row r="1489">
          <cell r="A1489">
            <v>2585</v>
          </cell>
          <cell r="B1489" t="str">
            <v>E.E.B.  LA-401</v>
          </cell>
          <cell r="C1489" t="str">
            <v>UN</v>
          </cell>
        </row>
        <row r="1490">
          <cell r="A1490">
            <v>2586</v>
          </cell>
          <cell r="B1490" t="str">
            <v>E.E.B.  LA-402</v>
          </cell>
          <cell r="C1490" t="str">
            <v>UN</v>
          </cell>
        </row>
        <row r="1491">
          <cell r="A1491">
            <v>2587</v>
          </cell>
          <cell r="B1491" t="str">
            <v>E.E.B.  LA-403</v>
          </cell>
          <cell r="C1491" t="str">
            <v>UN</v>
          </cell>
        </row>
        <row r="1492">
          <cell r="A1492">
            <v>2588</v>
          </cell>
          <cell r="B1492" t="str">
            <v>E.E.B.  LA-411</v>
          </cell>
          <cell r="C1492" t="str">
            <v>UN</v>
          </cell>
        </row>
        <row r="1493">
          <cell r="A1493">
            <v>2589</v>
          </cell>
          <cell r="B1493" t="str">
            <v>E.E.B.  LA-412</v>
          </cell>
          <cell r="C1493" t="str">
            <v>UN</v>
          </cell>
        </row>
        <row r="1494">
          <cell r="A1494">
            <v>2590</v>
          </cell>
          <cell r="B1494" t="str">
            <v>E.E.B.  LA-501</v>
          </cell>
          <cell r="C1494" t="str">
            <v>UN</v>
          </cell>
        </row>
        <row r="1495">
          <cell r="A1495">
            <v>2591</v>
          </cell>
          <cell r="B1495" t="str">
            <v>E.E.B.  LA-503 R</v>
          </cell>
          <cell r="C1495" t="str">
            <v>UN</v>
          </cell>
        </row>
        <row r="1496">
          <cell r="A1496">
            <v>2594</v>
          </cell>
          <cell r="B1496" t="str">
            <v>E.E.B.  LA-503</v>
          </cell>
          <cell r="C1496" t="str">
            <v>UN</v>
          </cell>
        </row>
        <row r="1497">
          <cell r="A1497">
            <v>2598</v>
          </cell>
          <cell r="B1497" t="str">
            <v>E.E.B.  LA-504</v>
          </cell>
          <cell r="C1497" t="str">
            <v>UN</v>
          </cell>
        </row>
        <row r="1498">
          <cell r="A1498">
            <v>2599</v>
          </cell>
          <cell r="B1498" t="str">
            <v>E.E.B.  LA-504 R</v>
          </cell>
          <cell r="C1498" t="str">
            <v>UN</v>
          </cell>
        </row>
        <row r="1499">
          <cell r="A1499">
            <v>2601</v>
          </cell>
          <cell r="B1499" t="str">
            <v>E.E.B.  LA-741</v>
          </cell>
          <cell r="C1499" t="str">
            <v>UN</v>
          </cell>
        </row>
        <row r="1500">
          <cell r="A1500">
            <v>2609</v>
          </cell>
          <cell r="B1500" t="str">
            <v>RED AEREA 3x4/0+1x2/0+1x4</v>
          </cell>
          <cell r="C1500" t="str">
            <v>Ml</v>
          </cell>
        </row>
        <row r="1501">
          <cell r="A1501">
            <v>2610</v>
          </cell>
          <cell r="B1501" t="str">
            <v>RED AEREA 3x2/0+1x1+1x4</v>
          </cell>
          <cell r="C1501" t="str">
            <v>ML</v>
          </cell>
        </row>
        <row r="1502">
          <cell r="A1502">
            <v>2611</v>
          </cell>
          <cell r="B1502" t="str">
            <v>RED AEREA 3x 1+1x 4+1x4</v>
          </cell>
          <cell r="C1502" t="str">
            <v>ML</v>
          </cell>
        </row>
        <row r="1503">
          <cell r="A1503">
            <v>2612</v>
          </cell>
          <cell r="B1503" t="str">
            <v>RED AEREA            2x4</v>
          </cell>
          <cell r="C1503" t="str">
            <v>ML</v>
          </cell>
        </row>
        <row r="1504">
          <cell r="A1504">
            <v>2700</v>
          </cell>
          <cell r="B1504" t="str">
            <v>RESIDENTE DE OBRA</v>
          </cell>
          <cell r="C1504" t="str">
            <v>MS</v>
          </cell>
        </row>
        <row r="1505">
          <cell r="A1505">
            <v>2701</v>
          </cell>
          <cell r="B1505" t="str">
            <v>MAESTRO GENERAL</v>
          </cell>
          <cell r="C1505" t="str">
            <v>MS</v>
          </cell>
        </row>
        <row r="1506">
          <cell r="A1506">
            <v>2702</v>
          </cell>
          <cell r="B1506" t="str">
            <v>CONTRAMAESTRO</v>
          </cell>
          <cell r="C1506" t="str">
            <v>MS</v>
          </cell>
        </row>
        <row r="1507">
          <cell r="A1507">
            <v>2703</v>
          </cell>
          <cell r="B1507" t="str">
            <v>ALMACENISTA</v>
          </cell>
          <cell r="C1507" t="str">
            <v>MS</v>
          </cell>
        </row>
        <row r="1508">
          <cell r="A1508">
            <v>2704</v>
          </cell>
          <cell r="B1508" t="str">
            <v>CELADOR</v>
          </cell>
          <cell r="C1508" t="str">
            <v>MS</v>
          </cell>
        </row>
        <row r="1509">
          <cell r="A1509">
            <v>2705</v>
          </cell>
          <cell r="B1509" t="str">
            <v>OFICIALES ADMON.</v>
          </cell>
          <cell r="C1509" t="str">
            <v>MS</v>
          </cell>
        </row>
        <row r="1510">
          <cell r="A1510">
            <v>2706</v>
          </cell>
          <cell r="B1510" t="str">
            <v>AYUDANTES ADMON.</v>
          </cell>
          <cell r="C1510" t="str">
            <v>MS</v>
          </cell>
        </row>
        <row r="1511">
          <cell r="A1511">
            <v>2715</v>
          </cell>
          <cell r="B1511" t="str">
            <v>CAMPAMENTO          18 M1</v>
          </cell>
          <cell r="C1511" t="str">
            <v>UN</v>
          </cell>
        </row>
        <row r="1512">
          <cell r="A1512">
            <v>2716</v>
          </cell>
          <cell r="B1512" t="str">
            <v>CAMPAMENTO          36 M1</v>
          </cell>
          <cell r="C1512" t="str">
            <v>UN</v>
          </cell>
        </row>
        <row r="1513">
          <cell r="A1513">
            <v>2717</v>
          </cell>
          <cell r="B1513" t="str">
            <v>LETRINA         2.00x1.01</v>
          </cell>
          <cell r="C1513" t="str">
            <v>UN</v>
          </cell>
        </row>
        <row r="1514">
          <cell r="A1514">
            <v>2718</v>
          </cell>
          <cell r="B1514" t="str">
            <v>CERCA EN TABL1</v>
          </cell>
          <cell r="C1514" t="str">
            <v>M2</v>
          </cell>
        </row>
        <row r="1515">
          <cell r="A1515">
            <v>2719</v>
          </cell>
          <cell r="B1515" t="str">
            <v>CERCA EN ALAMBRE DE PU1</v>
          </cell>
          <cell r="C1515" t="str">
            <v>M2</v>
          </cell>
        </row>
        <row r="1516">
          <cell r="A1516">
            <v>2720</v>
          </cell>
          <cell r="B1516" t="str">
            <v>CERCA EN LAMINA   h =2.00</v>
          </cell>
          <cell r="C1516" t="str">
            <v>ML</v>
          </cell>
        </row>
        <row r="1517">
          <cell r="A1517">
            <v>2721</v>
          </cell>
          <cell r="B1517" t="str">
            <v>CERCA LAMINA/BASE h =2.21</v>
          </cell>
          <cell r="C1517" t="str">
            <v>ML</v>
          </cell>
        </row>
        <row r="1518">
          <cell r="A1518">
            <v>2725</v>
          </cell>
          <cell r="B1518" t="str">
            <v>RED AGUA PROVIS.L= 50 Mt1</v>
          </cell>
          <cell r="C1518" t="str">
            <v>UN</v>
          </cell>
        </row>
        <row r="1519">
          <cell r="A1519">
            <v>2726</v>
          </cell>
          <cell r="B1519" t="str">
            <v>RED ELECT.PROVIS.l=50 MT1</v>
          </cell>
          <cell r="C1519" t="str">
            <v>UN</v>
          </cell>
        </row>
        <row r="1520">
          <cell r="A1520">
            <v>2738</v>
          </cell>
          <cell r="B1520" t="str">
            <v>REGLA ALUMINIO 1.00 Mts.</v>
          </cell>
          <cell r="C1520" t="str">
            <v>UN</v>
          </cell>
        </row>
        <row r="1521">
          <cell r="A1521">
            <v>2739</v>
          </cell>
          <cell r="B1521" t="str">
            <v>PLUMA              250 KG</v>
          </cell>
          <cell r="C1521" t="str">
            <v>MS</v>
          </cell>
        </row>
        <row r="1522">
          <cell r="A1522">
            <v>2740</v>
          </cell>
          <cell r="B1522" t="str">
            <v>MOTOBOMBA</v>
          </cell>
          <cell r="C1522" t="str">
            <v>DD</v>
          </cell>
        </row>
        <row r="1523">
          <cell r="A1523">
            <v>2741</v>
          </cell>
          <cell r="B1523" t="str">
            <v>CORTADORA LADRILLO</v>
          </cell>
          <cell r="C1523" t="str">
            <v>DD</v>
          </cell>
        </row>
        <row r="1524">
          <cell r="A1524">
            <v>2742</v>
          </cell>
          <cell r="B1524" t="str">
            <v>MEZCLADORA CONCRETO</v>
          </cell>
          <cell r="C1524" t="str">
            <v>DD</v>
          </cell>
        </row>
        <row r="1525">
          <cell r="A1525">
            <v>2743</v>
          </cell>
          <cell r="B1525" t="str">
            <v>BARRAS</v>
          </cell>
          <cell r="C1525" t="str">
            <v>UN</v>
          </cell>
        </row>
        <row r="1526">
          <cell r="A1526">
            <v>2744</v>
          </cell>
          <cell r="B1526" t="str">
            <v>PALAS Y PICAS</v>
          </cell>
          <cell r="C1526" t="str">
            <v>UN</v>
          </cell>
        </row>
        <row r="1527">
          <cell r="A1527">
            <v>2745</v>
          </cell>
          <cell r="B1527" t="str">
            <v>CANECA              55 GL</v>
          </cell>
          <cell r="C1527" t="str">
            <v>UN</v>
          </cell>
        </row>
        <row r="1528">
          <cell r="A1528">
            <v>2746</v>
          </cell>
          <cell r="B1528" t="str">
            <v>BATEAS</v>
          </cell>
          <cell r="C1528" t="str">
            <v>UN</v>
          </cell>
        </row>
        <row r="1529">
          <cell r="A1529">
            <v>2747</v>
          </cell>
          <cell r="B1529" t="str">
            <v>BALDES               5 GL</v>
          </cell>
          <cell r="C1529" t="str">
            <v>UN</v>
          </cell>
        </row>
        <row r="1530">
          <cell r="A1530">
            <v>2748</v>
          </cell>
          <cell r="B1530" t="str">
            <v>CARRETILLAS</v>
          </cell>
          <cell r="C1530" t="str">
            <v>UN</v>
          </cell>
        </row>
        <row r="1531">
          <cell r="A1531">
            <v>2749</v>
          </cell>
          <cell r="B1531" t="str">
            <v>REGLAS ALUMINIO</v>
          </cell>
          <cell r="C1531" t="str">
            <v>UN</v>
          </cell>
        </row>
        <row r="1532">
          <cell r="A1532">
            <v>2750</v>
          </cell>
          <cell r="B1532" t="str">
            <v>ANDAMIOS COLGANTES</v>
          </cell>
          <cell r="C1532" t="str">
            <v>MS</v>
          </cell>
        </row>
        <row r="1533">
          <cell r="A1533">
            <v>2751</v>
          </cell>
          <cell r="B1533" t="str">
            <v>ANDAMIO TUBULAR   SECCION</v>
          </cell>
          <cell r="C1533" t="str">
            <v>SM</v>
          </cell>
        </row>
        <row r="1534">
          <cell r="A1534">
            <v>2752</v>
          </cell>
          <cell r="B1534" t="str">
            <v>PLANCHON   PARA   ANDAMIO</v>
          </cell>
          <cell r="C1534" t="str">
            <v>ML</v>
          </cell>
        </row>
        <row r="1535">
          <cell r="A1535">
            <v>2753</v>
          </cell>
          <cell r="B1535" t="str">
            <v>TABLA      PARA   ANDAMIO</v>
          </cell>
          <cell r="C1535" t="str">
            <v>ML</v>
          </cell>
        </row>
        <row r="1536">
          <cell r="A1536">
            <v>2755</v>
          </cell>
          <cell r="B1536" t="str">
            <v>CASCOS DE SEGURIDAD</v>
          </cell>
          <cell r="C1536" t="str">
            <v>UN</v>
          </cell>
        </row>
        <row r="1537">
          <cell r="A1537">
            <v>2756</v>
          </cell>
          <cell r="B1537" t="str">
            <v>BOTA CAUCHO SEGURIDAD</v>
          </cell>
          <cell r="C1537" t="str">
            <v>PAR</v>
          </cell>
        </row>
        <row r="1538">
          <cell r="A1538">
            <v>2757</v>
          </cell>
          <cell r="B1538" t="str">
            <v>BOTIQUIN PRIMEROS AUXIL.</v>
          </cell>
          <cell r="C1538" t="str">
            <v>UN</v>
          </cell>
        </row>
        <row r="1539">
          <cell r="A1539">
            <v>2758</v>
          </cell>
          <cell r="B1539" t="str">
            <v>CINTURON DE SEGURIDAD</v>
          </cell>
          <cell r="C1539" t="str">
            <v>UN</v>
          </cell>
        </row>
        <row r="1540">
          <cell r="A1540">
            <v>2759</v>
          </cell>
          <cell r="B1540" t="str">
            <v>ANTEOJOS DE SEGURIDAD</v>
          </cell>
          <cell r="C1540" t="str">
            <v>UN</v>
          </cell>
        </row>
        <row r="1541">
          <cell r="A1541">
            <v>2760</v>
          </cell>
          <cell r="B1541" t="str">
            <v>PAPELERIA Y COPIAS</v>
          </cell>
          <cell r="C1541" t="str">
            <v>UN</v>
          </cell>
        </row>
        <row r="1542">
          <cell r="A1542">
            <v>2761</v>
          </cell>
          <cell r="B1542" t="str">
            <v>VALLAS OBRA</v>
          </cell>
          <cell r="C1542" t="str">
            <v>M2</v>
          </cell>
        </row>
        <row r="1543">
          <cell r="A1543">
            <v>2762</v>
          </cell>
          <cell r="B1543" t="str">
            <v>TRANSPORTADORA DE VALORES</v>
          </cell>
          <cell r="C1543" t="str">
            <v>UN</v>
          </cell>
        </row>
        <row r="1544">
          <cell r="A1544">
            <v>2763</v>
          </cell>
          <cell r="B1544" t="str">
            <v>ENSAY.CONCRETOS  CILINDRO</v>
          </cell>
          <cell r="C1544" t="str">
            <v>UN</v>
          </cell>
        </row>
        <row r="1545">
          <cell r="A1545">
            <v>2764</v>
          </cell>
          <cell r="B1545" t="str">
            <v>ENSAYOS DENSIDAD  TERRENO</v>
          </cell>
          <cell r="C1545" t="str">
            <v>UN</v>
          </cell>
        </row>
        <row r="1546">
          <cell r="A1546">
            <v>2765</v>
          </cell>
          <cell r="B1546" t="str">
            <v>ENSAYOS PROCTO2</v>
          </cell>
          <cell r="C1546" t="str">
            <v>UN</v>
          </cell>
        </row>
        <row r="1547">
          <cell r="A1547">
            <v>2766</v>
          </cell>
          <cell r="B1547" t="str">
            <v>SERVICIO ENERGIA</v>
          </cell>
          <cell r="C1547" t="str">
            <v>MS</v>
          </cell>
        </row>
        <row r="1548">
          <cell r="A1548">
            <v>2767</v>
          </cell>
          <cell r="B1548" t="str">
            <v>SERVICIO AGUA</v>
          </cell>
          <cell r="C1548" t="str">
            <v>MS</v>
          </cell>
        </row>
        <row r="1549">
          <cell r="A1549">
            <v>2768</v>
          </cell>
          <cell r="B1549" t="str">
            <v>SERVICIO TELEFONO</v>
          </cell>
          <cell r="C1549" t="str">
            <v>MS</v>
          </cell>
        </row>
        <row r="1550">
          <cell r="A1550">
            <v>2769</v>
          </cell>
          <cell r="B1550" t="str">
            <v>DOTACION OFICINA</v>
          </cell>
          <cell r="C1550" t="str">
            <v>UN</v>
          </cell>
        </row>
        <row r="1551">
          <cell r="A1551">
            <v>2770</v>
          </cell>
          <cell r="B1551" t="str">
            <v>SEGUROS</v>
          </cell>
          <cell r="C1551" t="str">
            <v>UN</v>
          </cell>
        </row>
        <row r="1552">
          <cell r="A1552">
            <v>2771</v>
          </cell>
          <cell r="B1552" t="str">
            <v>REGLAMENTO PROPIEDAD HOR.</v>
          </cell>
          <cell r="C1552" t="str">
            <v>UN</v>
          </cell>
        </row>
        <row r="1553">
          <cell r="A1553">
            <v>2772</v>
          </cell>
          <cell r="B1553" t="str">
            <v>MALLA NYLON ( Voleibol)</v>
          </cell>
          <cell r="C1553" t="str">
            <v>UN</v>
          </cell>
        </row>
        <row r="1554">
          <cell r="A1554">
            <v>2774</v>
          </cell>
          <cell r="B1554" t="str">
            <v>PORTERIA (CANCHA  FUTBOL)</v>
          </cell>
          <cell r="C1554" t="str">
            <v>UN</v>
          </cell>
        </row>
        <row r="1555">
          <cell r="A1555">
            <v>2778</v>
          </cell>
          <cell r="B1555" t="str">
            <v>PORTICO MULTIFUNCIONAL(F)</v>
          </cell>
          <cell r="C1555" t="str">
            <v>UN</v>
          </cell>
        </row>
        <row r="1556">
          <cell r="A1556">
            <v>2781</v>
          </cell>
          <cell r="B1556" t="str">
            <v>EXCAVACION MANUA9</v>
          </cell>
          <cell r="C1556" t="str">
            <v>M3</v>
          </cell>
        </row>
        <row r="1557">
          <cell r="A1557">
            <v>2790</v>
          </cell>
          <cell r="B1557" t="str">
            <v>CONEXION ENERGIA      E-6</v>
          </cell>
          <cell r="C1557" t="str">
            <v>UN</v>
          </cell>
        </row>
        <row r="1558">
          <cell r="A1558">
            <v>2791</v>
          </cell>
          <cell r="B1558" t="str">
            <v>CONEXION ENERGIA      E-5</v>
          </cell>
          <cell r="C1558" t="str">
            <v>UN</v>
          </cell>
        </row>
        <row r="1559">
          <cell r="A1559">
            <v>2792</v>
          </cell>
          <cell r="B1559" t="str">
            <v>CONEXION ENERGIA      E-4</v>
          </cell>
          <cell r="C1559" t="str">
            <v>UN</v>
          </cell>
        </row>
        <row r="1560">
          <cell r="A1560">
            <v>2793</v>
          </cell>
          <cell r="B1560" t="str">
            <v>CONEXION ENERGIA      E-3</v>
          </cell>
          <cell r="C1560" t="str">
            <v>UN</v>
          </cell>
        </row>
        <row r="1561">
          <cell r="A1561">
            <v>2794</v>
          </cell>
          <cell r="B1561" t="str">
            <v>CONEXION ENERGIA      E-2</v>
          </cell>
          <cell r="C1561" t="str">
            <v>UN</v>
          </cell>
        </row>
        <row r="1562">
          <cell r="A1562">
            <v>2795</v>
          </cell>
          <cell r="B1562" t="str">
            <v>CONEXION ENERGIA      E-1</v>
          </cell>
          <cell r="C1562" t="str">
            <v>UN</v>
          </cell>
        </row>
        <row r="1563">
          <cell r="A1563">
            <v>2796</v>
          </cell>
          <cell r="B1563" t="str">
            <v>MEDIDORES AGUA       1/2"</v>
          </cell>
          <cell r="C1563" t="str">
            <v>UN</v>
          </cell>
        </row>
        <row r="1564">
          <cell r="A1564">
            <v>2797</v>
          </cell>
          <cell r="B1564" t="str">
            <v>CONEX.R ACUED.  BAJO-BAJO</v>
          </cell>
          <cell r="C1564" t="str">
            <v>UN</v>
          </cell>
        </row>
        <row r="1565">
          <cell r="A1565">
            <v>2798</v>
          </cell>
          <cell r="B1565" t="str">
            <v>CONEX.R ACUED.       BAJO</v>
          </cell>
          <cell r="C1565" t="str">
            <v>UN</v>
          </cell>
        </row>
        <row r="1566">
          <cell r="A1566">
            <v>2799</v>
          </cell>
          <cell r="B1566" t="str">
            <v>CONEX.R ACUED. MEDIO-BAJO</v>
          </cell>
          <cell r="C1566" t="str">
            <v>UN</v>
          </cell>
        </row>
        <row r="1567">
          <cell r="A1567">
            <v>2800</v>
          </cell>
          <cell r="B1567" t="str">
            <v>CONEX.R.ACUED.      MEDIO</v>
          </cell>
          <cell r="C1567" t="str">
            <v>UN</v>
          </cell>
        </row>
        <row r="1568">
          <cell r="A1568">
            <v>2801</v>
          </cell>
          <cell r="B1568" t="str">
            <v>CONEX.R.ACUED. MEDIO-ALTO</v>
          </cell>
          <cell r="C1568" t="str">
            <v>UN</v>
          </cell>
        </row>
        <row r="1569">
          <cell r="A1569">
            <v>2802</v>
          </cell>
          <cell r="B1569" t="str">
            <v>CONEX.R.ACUED.       ALTO</v>
          </cell>
          <cell r="C1569" t="str">
            <v>UN</v>
          </cell>
        </row>
        <row r="1570">
          <cell r="A1570">
            <v>2803</v>
          </cell>
          <cell r="B1570" t="str">
            <v>CONEX.C.ACUED.  BAJO-BAJO</v>
          </cell>
          <cell r="C1570" t="str">
            <v>UN</v>
          </cell>
        </row>
        <row r="1571">
          <cell r="A1571">
            <v>2804</v>
          </cell>
          <cell r="B1571" t="str">
            <v>CONEX C.ACUED.       BAJO</v>
          </cell>
          <cell r="C1571" t="str">
            <v>UN</v>
          </cell>
        </row>
        <row r="1572">
          <cell r="A1572">
            <v>2805</v>
          </cell>
          <cell r="B1572" t="str">
            <v>CONEX.C.ACUED. MEDIO-BAJO</v>
          </cell>
          <cell r="C1572" t="str">
            <v>UN</v>
          </cell>
        </row>
        <row r="1573">
          <cell r="A1573">
            <v>2806</v>
          </cell>
          <cell r="B1573" t="str">
            <v>CONEX.C.ACUED.      MEDIO</v>
          </cell>
          <cell r="C1573" t="str">
            <v>UN</v>
          </cell>
        </row>
        <row r="1574">
          <cell r="A1574">
            <v>2807</v>
          </cell>
          <cell r="B1574" t="str">
            <v>CONEX.C.ACUED. MEDIO-ALTO</v>
          </cell>
          <cell r="C1574" t="str">
            <v>UN</v>
          </cell>
        </row>
        <row r="1575">
          <cell r="A1575">
            <v>2808</v>
          </cell>
          <cell r="B1575" t="str">
            <v>CONEX.C.ACUED.       ALTO</v>
          </cell>
          <cell r="C1575" t="str">
            <v>UN</v>
          </cell>
        </row>
        <row r="1576">
          <cell r="A1576">
            <v>2809</v>
          </cell>
          <cell r="B1576" t="str">
            <v>CONEXION GAS E-1</v>
          </cell>
          <cell r="C1576" t="str">
            <v>UN</v>
          </cell>
        </row>
        <row r="1577">
          <cell r="A1577">
            <v>2810</v>
          </cell>
          <cell r="B1577" t="str">
            <v>CONEXION GAS E-2</v>
          </cell>
          <cell r="C1577" t="str">
            <v>UN</v>
          </cell>
        </row>
        <row r="1578">
          <cell r="A1578">
            <v>2811</v>
          </cell>
          <cell r="B1578" t="str">
            <v>CONEXION GAS E-3</v>
          </cell>
          <cell r="C1578" t="str">
            <v>UN</v>
          </cell>
        </row>
        <row r="1579">
          <cell r="A1579">
            <v>2812</v>
          </cell>
          <cell r="B1579" t="str">
            <v>CONEXION GAS E-4</v>
          </cell>
          <cell r="C1579" t="str">
            <v>UN</v>
          </cell>
        </row>
        <row r="1580">
          <cell r="A1580">
            <v>2813</v>
          </cell>
          <cell r="B1580" t="str">
            <v>CONEXION GAS E-5</v>
          </cell>
          <cell r="C1580" t="str">
            <v>UN</v>
          </cell>
        </row>
        <row r="1581">
          <cell r="A1581">
            <v>2814</v>
          </cell>
          <cell r="B1581" t="str">
            <v>CONEXION GAS E-6</v>
          </cell>
          <cell r="C1581" t="str">
            <v>UN</v>
          </cell>
        </row>
        <row r="1582">
          <cell r="A1582">
            <v>2820</v>
          </cell>
          <cell r="B1582" t="str">
            <v>CONEXION TELEF. RESID.E-1</v>
          </cell>
          <cell r="C1582" t="str">
            <v>UN</v>
          </cell>
        </row>
        <row r="1583">
          <cell r="A1583">
            <v>2821</v>
          </cell>
          <cell r="B1583" t="str">
            <v>CONEXION TELEF. RESID.E-2</v>
          </cell>
          <cell r="C1583" t="str">
            <v>UN</v>
          </cell>
        </row>
        <row r="1584">
          <cell r="A1584">
            <v>2822</v>
          </cell>
          <cell r="B1584" t="str">
            <v>CONEXION TELEF. RESID.E-3</v>
          </cell>
          <cell r="C1584" t="str">
            <v>UN</v>
          </cell>
        </row>
        <row r="1585">
          <cell r="A1585">
            <v>2823</v>
          </cell>
          <cell r="B1585" t="str">
            <v>CONEXION TELEF. RESID.E-4</v>
          </cell>
          <cell r="C1585" t="str">
            <v>UN</v>
          </cell>
        </row>
        <row r="1586">
          <cell r="A1586">
            <v>2824</v>
          </cell>
          <cell r="B1586" t="str">
            <v>CONEXION TELEF. RESID.E-5</v>
          </cell>
          <cell r="C1586" t="str">
            <v>UN</v>
          </cell>
        </row>
        <row r="1587">
          <cell r="A1587">
            <v>2825</v>
          </cell>
          <cell r="B1587" t="str">
            <v>CONEXION TELEF. RESID.E-6</v>
          </cell>
          <cell r="C1587" t="str">
            <v>UN</v>
          </cell>
        </row>
        <row r="1588">
          <cell r="A1588">
            <v>2826</v>
          </cell>
          <cell r="B1588" t="str">
            <v>CONEXION TELEF. NO  RESID</v>
          </cell>
          <cell r="C1588" t="str">
            <v>UN</v>
          </cell>
        </row>
        <row r="1589">
          <cell r="A1589">
            <v>2917</v>
          </cell>
          <cell r="B1589" t="str">
            <v>SONDEOS DE PERCUSION</v>
          </cell>
          <cell r="C1589" t="str">
            <v>ML</v>
          </cell>
        </row>
        <row r="1590">
          <cell r="A1590">
            <v>2918</v>
          </cell>
          <cell r="B1590" t="str">
            <v>DIVISIONES DE BAÑO</v>
          </cell>
          <cell r="C1590" t="str">
            <v>M2</v>
          </cell>
        </row>
        <row r="1591">
          <cell r="A1591">
            <v>2950</v>
          </cell>
          <cell r="B1591" t="str">
            <v>LADRILLO BLOQUE No. 3</v>
          </cell>
          <cell r="C1591" t="str">
            <v>UN</v>
          </cell>
        </row>
        <row r="1592">
          <cell r="A1592">
            <v>2951</v>
          </cell>
          <cell r="B1592" t="str">
            <v>LADRILLO BLOQUE No. 4</v>
          </cell>
          <cell r="C1592" t="str">
            <v>UN</v>
          </cell>
        </row>
        <row r="1593">
          <cell r="A1593">
            <v>2952</v>
          </cell>
          <cell r="B1593" t="str">
            <v>LADRILLO BLOQUE No. 5</v>
          </cell>
          <cell r="C1593" t="str">
            <v>UN</v>
          </cell>
        </row>
        <row r="1594">
          <cell r="A1594">
            <v>2953</v>
          </cell>
          <cell r="B1594" t="str">
            <v>LADR.TOLETE TIP0 1 COMUN</v>
          </cell>
          <cell r="C1594" t="str">
            <v>UN</v>
          </cell>
        </row>
        <row r="1595">
          <cell r="A1595">
            <v>2954</v>
          </cell>
          <cell r="B1595" t="str">
            <v>LADR.TOLETE TIPO 2 REC.</v>
          </cell>
          <cell r="C1595" t="str">
            <v>UN</v>
          </cell>
        </row>
        <row r="1596">
          <cell r="A1596">
            <v>2955</v>
          </cell>
          <cell r="B1596" t="str">
            <v>LADR.TOLETE TIPO 3 ESTR.</v>
          </cell>
          <cell r="C1596" t="str">
            <v>UN</v>
          </cell>
        </row>
        <row r="1597">
          <cell r="A1597">
            <v>2956</v>
          </cell>
          <cell r="B1597" t="str">
            <v>IMPERM.INTEG MORT  (PROM)</v>
          </cell>
          <cell r="C1597" t="str">
            <v>KG</v>
          </cell>
        </row>
        <row r="1598">
          <cell r="A1598">
            <v>2957</v>
          </cell>
          <cell r="B1598" t="str">
            <v>ACELERANTE DE FRAGUADO</v>
          </cell>
          <cell r="C1598" t="str">
            <v>KG</v>
          </cell>
        </row>
        <row r="1599">
          <cell r="A1599">
            <v>2958</v>
          </cell>
          <cell r="B1599" t="str">
            <v>PINTURA VINILO T 1 SUPER</v>
          </cell>
          <cell r="C1599" t="str">
            <v>GL</v>
          </cell>
        </row>
        <row r="1600">
          <cell r="A1600">
            <v>2959</v>
          </cell>
          <cell r="B1600" t="str">
            <v>PINTURA VINILO T 2 NORM.</v>
          </cell>
          <cell r="C1600" t="str">
            <v>GL</v>
          </cell>
        </row>
        <row r="1601">
          <cell r="A1601">
            <v>2960</v>
          </cell>
          <cell r="B1601" t="str">
            <v>PINTURA VINILO TIPO 3</v>
          </cell>
          <cell r="C1601" t="str">
            <v>GL</v>
          </cell>
        </row>
        <row r="1602">
          <cell r="A1602">
            <v>2961</v>
          </cell>
          <cell r="B1602" t="str">
            <v>ESMALTE TIPO 1 SUPERIOR</v>
          </cell>
          <cell r="C1602" t="str">
            <v>GL</v>
          </cell>
        </row>
        <row r="1603">
          <cell r="A1603">
            <v>2962</v>
          </cell>
          <cell r="B1603" t="str">
            <v>ESMALTE TIPO 2 NORMAL</v>
          </cell>
          <cell r="C1603" t="str">
            <v>GL</v>
          </cell>
        </row>
        <row r="1604">
          <cell r="A1604">
            <v>2963</v>
          </cell>
          <cell r="B1604" t="str">
            <v>ESMALTE TIPO 3 POPULAR</v>
          </cell>
          <cell r="C1604" t="str">
            <v>GL</v>
          </cell>
        </row>
        <row r="1605">
          <cell r="A1605">
            <v>2964</v>
          </cell>
          <cell r="B1605" t="str">
            <v>ANTICORROSIVO T 1 SUPER.</v>
          </cell>
          <cell r="C1605" t="str">
            <v>GL</v>
          </cell>
        </row>
        <row r="1606">
          <cell r="A1606">
            <v>2965</v>
          </cell>
          <cell r="B1606" t="str">
            <v>ANTICORROSIVO T 2 NORM.</v>
          </cell>
          <cell r="C1606" t="str">
            <v>GL</v>
          </cell>
        </row>
        <row r="1607">
          <cell r="A1607">
            <v>2966</v>
          </cell>
          <cell r="B1607" t="str">
            <v>ANTICORROSIVO T 3 POPUL.</v>
          </cell>
          <cell r="C1607" t="str">
            <v>GL</v>
          </cell>
        </row>
        <row r="1608">
          <cell r="A1608">
            <v>2967</v>
          </cell>
          <cell r="B1608" t="str">
            <v>RETARDANTE DE FRAGUADO</v>
          </cell>
          <cell r="C1608" t="str">
            <v>KG</v>
          </cell>
        </row>
        <row r="1609">
          <cell r="A1609">
            <v>2968</v>
          </cell>
          <cell r="B1609" t="str">
            <v>REPELENTE PARA FACHADA</v>
          </cell>
          <cell r="C1609" t="str">
            <v>KG</v>
          </cell>
        </row>
        <row r="1610">
          <cell r="A1610">
            <v>2977</v>
          </cell>
          <cell r="B1610" t="str">
            <v>RED SUMINISTRO PVC 2 1/2"</v>
          </cell>
          <cell r="C1610" t="str">
            <v>ML</v>
          </cell>
        </row>
        <row r="1611">
          <cell r="A1611">
            <v>2978</v>
          </cell>
          <cell r="B1611" t="str">
            <v>RED SUMINISTRO GALV. 4"</v>
          </cell>
          <cell r="C1611" t="str">
            <v>ML</v>
          </cell>
        </row>
        <row r="1612">
          <cell r="A1612">
            <v>2979</v>
          </cell>
          <cell r="B1612" t="str">
            <v>RED SUMINISTRO GALV. 3"</v>
          </cell>
          <cell r="C1612" t="str">
            <v>ML</v>
          </cell>
        </row>
        <row r="1613">
          <cell r="A1613">
            <v>2980</v>
          </cell>
          <cell r="B1613" t="str">
            <v>RED SUMINISTRO GALV.2 1/2</v>
          </cell>
          <cell r="C1613" t="str">
            <v>ML</v>
          </cell>
        </row>
        <row r="1614">
          <cell r="A1614">
            <v>2981</v>
          </cell>
          <cell r="B1614" t="str">
            <v>REGISTRO   2"</v>
          </cell>
          <cell r="C1614" t="str">
            <v>UN</v>
          </cell>
        </row>
        <row r="1615">
          <cell r="A1615">
            <v>2982</v>
          </cell>
          <cell r="B1615" t="str">
            <v>REGISTRO   1 1/2"</v>
          </cell>
          <cell r="C1615" t="str">
            <v>UN</v>
          </cell>
        </row>
        <row r="1616">
          <cell r="A1616">
            <v>2983</v>
          </cell>
          <cell r="B1616" t="str">
            <v>REGISTRO  2 1/2"</v>
          </cell>
          <cell r="C1616" t="str">
            <v>UN</v>
          </cell>
        </row>
        <row r="1617">
          <cell r="A1617">
            <v>2984</v>
          </cell>
          <cell r="B1617" t="str">
            <v>MORTERO               1:1:2</v>
          </cell>
          <cell r="C1617" t="str">
            <v>M3</v>
          </cell>
        </row>
        <row r="1618">
          <cell r="A1618">
            <v>2985</v>
          </cell>
          <cell r="B1618" t="str">
            <v>CANCHAS MULTIPLES 15X 30 MTS</v>
          </cell>
          <cell r="C1618" t="str">
            <v>UND</v>
          </cell>
        </row>
        <row r="1619">
          <cell r="A1619">
            <v>2986</v>
          </cell>
          <cell r="B1619" t="str">
            <v>CANCHAS MULTIPLES 15X 30 MTS</v>
          </cell>
        </row>
        <row r="1620">
          <cell r="A1620">
            <v>2987</v>
          </cell>
          <cell r="B1620" t="str">
            <v>FORMALETERIA</v>
          </cell>
        </row>
        <row r="1621">
          <cell r="A1621">
            <v>2988</v>
          </cell>
          <cell r="B1621" t="str">
            <v>DEMOLICION DE CIMIENTO</v>
          </cell>
          <cell r="C1621" t="str">
            <v>ML</v>
          </cell>
          <cell r="D1621">
            <v>4306.6772359999995</v>
          </cell>
        </row>
        <row r="1622">
          <cell r="A1622">
            <v>2989</v>
          </cell>
          <cell r="B1622" t="str">
            <v>DEMOLICION DE VIGAS Y COLUMNAS Y RETIRO DE ESCOMBRO</v>
          </cell>
          <cell r="C1622" t="str">
            <v>M3</v>
          </cell>
          <cell r="D1622">
            <v>32709.922855000001</v>
          </cell>
        </row>
        <row r="1623">
          <cell r="A1623">
            <v>2990</v>
          </cell>
          <cell r="B1623" t="str">
            <v>ACERO DE REFUERZO ZAPATAS,COLUMNAS,VIGA</v>
          </cell>
          <cell r="C1623" t="str">
            <v>KG</v>
          </cell>
          <cell r="D1623">
            <v>2515.6200000000003</v>
          </cell>
        </row>
        <row r="1624">
          <cell r="A1624">
            <v>2991</v>
          </cell>
          <cell r="B1624" t="str">
            <v>VIGA DE AMARRE PEDESTAL 30 X 30 CONCRETO 3,000 PSI</v>
          </cell>
          <cell r="C1624" t="str">
            <v>ML</v>
          </cell>
          <cell r="D1624">
            <v>48051.025842500007</v>
          </cell>
        </row>
        <row r="1625">
          <cell r="A1625">
            <v>2992</v>
          </cell>
          <cell r="B1625" t="str">
            <v>PEDESTAL EN CONCRETO 3,000 PSI</v>
          </cell>
          <cell r="C1625" t="str">
            <v>M3</v>
          </cell>
          <cell r="D1625">
            <v>303322.57825000002</v>
          </cell>
        </row>
        <row r="1626">
          <cell r="A1626">
            <v>2993</v>
          </cell>
          <cell r="B1626" t="str">
            <v>COLUMNAS 30 X 30 1° PISO CONCRETO DE 3,000 PSI</v>
          </cell>
          <cell r="C1626" t="str">
            <v>M3</v>
          </cell>
          <cell r="D1626">
            <v>389102.5649</v>
          </cell>
        </row>
        <row r="1627">
          <cell r="A1627">
            <v>2994</v>
          </cell>
          <cell r="B1627" t="str">
            <v>COLUMNAS 30 X 30 2° PISO CONCRETO DE 3,000 PSI</v>
          </cell>
          <cell r="C1627" t="str">
            <v>M3</v>
          </cell>
          <cell r="D1627">
            <v>389102.5649</v>
          </cell>
        </row>
        <row r="1628">
          <cell r="A1628">
            <v>2995</v>
          </cell>
          <cell r="B1628" t="str">
            <v>ACERO DE REFUERZO COLUMNAS EN CONCRETO 30 X 30 2 PISO</v>
          </cell>
          <cell r="C1628" t="str">
            <v>KG</v>
          </cell>
          <cell r="D1628">
            <v>2632.69</v>
          </cell>
        </row>
        <row r="1629">
          <cell r="A1629">
            <v>2996</v>
          </cell>
          <cell r="B1629" t="str">
            <v>LOSA ENTREPISO CASETON ICOPOR PERDIDO CONCRETO 3,000 PSI e=0,40 EN 2 DIRECCIONES</v>
          </cell>
          <cell r="C1629" t="str">
            <v>M2</v>
          </cell>
          <cell r="D1629">
            <v>76002.44975</v>
          </cell>
        </row>
        <row r="1630">
          <cell r="A1630">
            <v>2997</v>
          </cell>
          <cell r="B1630" t="str">
            <v>ACERO DE REFUERZO LOSA VIGAS Y VIGETAS</v>
          </cell>
          <cell r="C1630" t="str">
            <v>KG</v>
          </cell>
          <cell r="D1630">
            <v>2645.74</v>
          </cell>
        </row>
        <row r="1631">
          <cell r="A1631">
            <v>2998</v>
          </cell>
          <cell r="B1631" t="str">
            <v>ESCALERA CONCRETO 3000 PSI(CIRCULACION 1,20 M) INCLUYE REFUERZO</v>
          </cell>
          <cell r="C1631" t="str">
            <v>M3</v>
          </cell>
          <cell r="D1631">
            <v>560592.63185000001</v>
          </cell>
        </row>
        <row r="1632">
          <cell r="A1632">
            <v>2999</v>
          </cell>
          <cell r="B1632" t="str">
            <v>ACERO DE REFUERZO DE 3/8 40,000 PSI</v>
          </cell>
          <cell r="C1632" t="str">
            <v>KG</v>
          </cell>
          <cell r="D1632">
            <v>2359.5344</v>
          </cell>
        </row>
        <row r="1633">
          <cell r="A1633">
            <v>3000</v>
          </cell>
          <cell r="B1633" t="str">
            <v>ACERO DE REFUERZO DE  60,000 PSI</v>
          </cell>
          <cell r="C1633" t="str">
            <v>KG</v>
          </cell>
          <cell r="D1633">
            <v>2134.4607999999998</v>
          </cell>
        </row>
        <row r="1634">
          <cell r="A1634">
            <v>3001</v>
          </cell>
          <cell r="B1634" t="str">
            <v>VIGA AEREA EN T EJE F 4-5 EN CONCRETO 3,000 PSI</v>
          </cell>
          <cell r="C1634" t="str">
            <v>ML</v>
          </cell>
          <cell r="D1634">
            <v>22186.031950000001</v>
          </cell>
        </row>
        <row r="1635">
          <cell r="A1635">
            <v>3002</v>
          </cell>
          <cell r="B1635" t="str">
            <v>VIGA CULATA 0,5X0,25 EN CONCRETO DE 3000 PSI INCLUYE REFUERZO</v>
          </cell>
          <cell r="C1635" t="str">
            <v>ML</v>
          </cell>
          <cell r="D1635">
            <v>27190.058072000003</v>
          </cell>
        </row>
        <row r="1636">
          <cell r="A1636">
            <v>3003</v>
          </cell>
          <cell r="B1636" t="str">
            <v>VIGA DINTEL 0,15 X 0,25 CONCRETO SOBRE MUROS DE CULATA</v>
          </cell>
          <cell r="C1636" t="str">
            <v>ML</v>
          </cell>
          <cell r="D1636">
            <v>31546.465272000001</v>
          </cell>
        </row>
        <row r="1637">
          <cell r="A1637">
            <v>3004</v>
          </cell>
          <cell r="B1637" t="str">
            <v>PERGOLAS ACCESO 0,30 X 0,10, h= 1,20 m EM CONCRETO DE 2,500 PSI</v>
          </cell>
          <cell r="C1637" t="str">
            <v>UN</v>
          </cell>
          <cell r="D1637">
            <v>40266.660380000001</v>
          </cell>
        </row>
        <row r="1638">
          <cell r="A1638">
            <v>3005</v>
          </cell>
          <cell r="B1638" t="str">
            <v>FORMALETA PARA COLUMNETA</v>
          </cell>
          <cell r="C1638" t="str">
            <v>UN</v>
          </cell>
          <cell r="D1638">
            <v>40215</v>
          </cell>
        </row>
        <row r="1639">
          <cell r="A1639">
            <v>3006</v>
          </cell>
          <cell r="B1639" t="str">
            <v>VIGA DINTEL 0,12 X 0,25 CONCRETO MURO PERIMETRAL EJE 2-6 INCLUYE REFUERZO</v>
          </cell>
          <cell r="C1639" t="str">
            <v>ML</v>
          </cell>
          <cell r="D1639">
            <v>26619.292874999999</v>
          </cell>
        </row>
        <row r="1640">
          <cell r="A1640">
            <v>3007</v>
          </cell>
          <cell r="B1640" t="str">
            <v>ALFAJIAS 0,20 X 0,11 EN CONCRETO 3000 PSI</v>
          </cell>
          <cell r="C1640" t="str">
            <v>ML</v>
          </cell>
          <cell r="D1640">
            <v>18399.945147999999</v>
          </cell>
        </row>
        <row r="1641">
          <cell r="A1641">
            <v>3008</v>
          </cell>
          <cell r="B1641" t="str">
            <v>COLUMNETA TIPO 1 MURO PERIMETRAL 1o PISO 12 X 30 h=3,00 m EN CONCRETO 3000 PSI INCLUYE REFUERZO</v>
          </cell>
          <cell r="C1641" t="str">
            <v>UN</v>
          </cell>
          <cell r="D1641">
            <v>97299.012072000012</v>
          </cell>
        </row>
        <row r="1642">
          <cell r="A1642">
            <v>3009</v>
          </cell>
          <cell r="B1642" t="str">
            <v>COLUMNETA TIPO 2  1o PISO AULA No 4 0,12 X 30 h=3,00 m EN CONCRETO 3000 PSI INCLUYE REFUERZO</v>
          </cell>
          <cell r="C1642" t="str">
            <v>UN</v>
          </cell>
          <cell r="D1642">
            <v>127059.74324800001</v>
          </cell>
        </row>
        <row r="1643">
          <cell r="A1643">
            <v>3010</v>
          </cell>
          <cell r="B1643" t="str">
            <v>ESTRUCTURA METALICA 2o PISO -EL BANCO</v>
          </cell>
          <cell r="C1643" t="str">
            <v>UN</v>
          </cell>
          <cell r="D1643">
            <v>6737741.8499999996</v>
          </cell>
        </row>
        <row r="1644">
          <cell r="A1644">
            <v>3011</v>
          </cell>
          <cell r="B1644" t="str">
            <v>ESTRUCTURA METALICA ESCALERA EL BANCO</v>
          </cell>
          <cell r="C1644" t="str">
            <v>UN</v>
          </cell>
          <cell r="D1644">
            <v>324852</v>
          </cell>
        </row>
        <row r="1645">
          <cell r="A1645">
            <v>3012</v>
          </cell>
          <cell r="B1645" t="str">
            <v>ESTRUCTURA METALICA PARA AULA 4 EL BANCO</v>
          </cell>
          <cell r="C1645" t="str">
            <v>UN</v>
          </cell>
          <cell r="D1645">
            <v>2328548.9500000002</v>
          </cell>
        </row>
        <row r="1646">
          <cell r="A1646">
            <v>3013</v>
          </cell>
          <cell r="B1646" t="str">
            <v>ESTRUCTURA METALICA PARA ACCESO EL BANCO</v>
          </cell>
          <cell r="C1646" t="str">
            <v>UN</v>
          </cell>
          <cell r="D1646">
            <v>1349007.85</v>
          </cell>
        </row>
        <row r="1647">
          <cell r="A1647">
            <v>3014</v>
          </cell>
          <cell r="B1647" t="str">
            <v>MURO EN BLOQUE DE ARCILLA No4 e=0,12</v>
          </cell>
          <cell r="C1647" t="str">
            <v>M2</v>
          </cell>
          <cell r="D1647">
            <v>14001.763999999999</v>
          </cell>
        </row>
        <row r="1648">
          <cell r="A1648">
            <v>3015</v>
          </cell>
          <cell r="B1648" t="str">
            <v>LEVANTE LINEAL MUROS BLOQUE ARCILLA No 4 e=0,12</v>
          </cell>
          <cell r="C1648" t="str">
            <v>ML</v>
          </cell>
          <cell r="D1648">
            <v>7540.8415999999997</v>
          </cell>
        </row>
        <row r="1649">
          <cell r="A1649">
            <v>3016</v>
          </cell>
          <cell r="B1649" t="str">
            <v>MURO EN BLOQUE DE ARCILLA No 6</v>
          </cell>
          <cell r="C1649" t="str">
            <v>M2</v>
          </cell>
          <cell r="D1649">
            <v>21943.454519999999</v>
          </cell>
        </row>
        <row r="1650">
          <cell r="A1650">
            <v>3017</v>
          </cell>
          <cell r="B1650" t="str">
            <v>MURO EN BLOQUE ABUZARDADO e=0,12</v>
          </cell>
          <cell r="C1650" t="str">
            <v>M2</v>
          </cell>
          <cell r="D1650">
            <v>20185.37168</v>
          </cell>
        </row>
        <row r="1651">
          <cell r="A1651">
            <v>3018</v>
          </cell>
          <cell r="B1651" t="str">
            <v>PLACA ZABALETA LADRILLO COMUN SENCILLO MORT, IMP 1: 4 SIKA1 IMPERMEAB. MANTO DE EDIL ESTÁNDAR DE 3,MM</v>
          </cell>
          <cell r="C1651" t="str">
            <v>M2</v>
          </cell>
          <cell r="D1651">
            <v>83096.440159999998</v>
          </cell>
        </row>
        <row r="1652">
          <cell r="A1652">
            <v>3019</v>
          </cell>
          <cell r="B1652" t="str">
            <v>CAÑUELA EN CONCRETO 20 X 12</v>
          </cell>
          <cell r="C1652" t="str">
            <v>ML</v>
          </cell>
          <cell r="D1652">
            <v>0</v>
          </cell>
        </row>
        <row r="1653">
          <cell r="A1653">
            <v>3020</v>
          </cell>
          <cell r="B1653" t="str">
            <v>IMPERMEABILIZACION CON EMULSION ASFALTICA</v>
          </cell>
          <cell r="C1653" t="str">
            <v>M2</v>
          </cell>
          <cell r="D1653">
            <v>204094.15999999997</v>
          </cell>
        </row>
        <row r="1654">
          <cell r="A1654">
            <v>3021</v>
          </cell>
          <cell r="B1654" t="str">
            <v>MANTO DE EDIL STANDARD 3,MM</v>
          </cell>
          <cell r="C1654" t="str">
            <v>M2</v>
          </cell>
          <cell r="D1654">
            <v>204094.15999999997</v>
          </cell>
        </row>
        <row r="1655">
          <cell r="A1655">
            <v>3022</v>
          </cell>
          <cell r="B1655" t="str">
            <v>PAÑETE IMPERMEABILIZADO MORTERO 1,3 SIKA1</v>
          </cell>
          <cell r="C1655" t="str">
            <v>M2</v>
          </cell>
          <cell r="D1655">
            <v>14169.1</v>
          </cell>
        </row>
        <row r="1656">
          <cell r="A1656">
            <v>3023</v>
          </cell>
          <cell r="B1656" t="str">
            <v>PLACA BASE CONCRETO 2500 PSI e=0,10 M</v>
          </cell>
          <cell r="C1656" t="str">
            <v>M2</v>
          </cell>
          <cell r="D1656">
            <v>25752.415999999997</v>
          </cell>
        </row>
        <row r="1657">
          <cell r="A1657">
            <v>3024</v>
          </cell>
          <cell r="B1657" t="str">
            <v>ZABALETA LADRILLO COMUN DOBLE MORTERO 1,4 IMPERMEAB CON SIKA 1 CON MANTO EDIL STANDARD 3 M</v>
          </cell>
          <cell r="C1657" t="str">
            <v>M2</v>
          </cell>
          <cell r="D1657">
            <v>14560.5064</v>
          </cell>
        </row>
        <row r="1658">
          <cell r="A1658">
            <v>3025</v>
          </cell>
          <cell r="B1658" t="str">
            <v>PAÑETE LINEAL LISO PLACAS MORTERO 1:6, e=0.015m</v>
          </cell>
          <cell r="C1658" t="str">
            <v>ML</v>
          </cell>
          <cell r="D1658">
            <v>4398.1346000000003</v>
          </cell>
        </row>
        <row r="1659">
          <cell r="A1659">
            <v>3026</v>
          </cell>
        </row>
        <row r="1660">
          <cell r="A1660">
            <v>3027</v>
          </cell>
        </row>
        <row r="1661">
          <cell r="A1661">
            <v>3028</v>
          </cell>
        </row>
        <row r="1662">
          <cell r="A1662">
            <v>3029</v>
          </cell>
        </row>
        <row r="1663">
          <cell r="A1663">
            <v>3030</v>
          </cell>
          <cell r="B1663" t="str">
            <v>SALIDA TOMACORRIENTE COMUN</v>
          </cell>
          <cell r="C1663" t="str">
            <v>UND</v>
          </cell>
          <cell r="D1663">
            <v>13540.88</v>
          </cell>
        </row>
        <row r="1664">
          <cell r="A1664">
            <v>3031</v>
          </cell>
          <cell r="B1664" t="str">
            <v>SALIDA LAMPARA FLUORECENTE 2 X 32</v>
          </cell>
          <cell r="C1664" t="str">
            <v>UND</v>
          </cell>
          <cell r="D1664">
            <v>99698.48</v>
          </cell>
        </row>
        <row r="1665">
          <cell r="A1665">
            <v>3032</v>
          </cell>
          <cell r="B1665" t="str">
            <v>SALIDA BOMBILLO INCANDESENTE INCLUYE BOMBILLO 100 W</v>
          </cell>
          <cell r="C1665" t="str">
            <v>UND</v>
          </cell>
          <cell r="D1665">
            <v>29421.87</v>
          </cell>
        </row>
        <row r="1666">
          <cell r="A1666">
            <v>3033</v>
          </cell>
          <cell r="B1666" t="str">
            <v>INTERUPTOR SENCILLO</v>
          </cell>
          <cell r="C1666" t="str">
            <v>UND</v>
          </cell>
          <cell r="D1666">
            <v>14764.429999999998</v>
          </cell>
        </row>
        <row r="1667">
          <cell r="A1667">
            <v>3034</v>
          </cell>
          <cell r="B1667" t="str">
            <v>SALIDA VENTILADOR 250W INCLUYE VENTILADOR</v>
          </cell>
          <cell r="C1667" t="str">
            <v>UND</v>
          </cell>
          <cell r="D1667">
            <v>216909.93000000002</v>
          </cell>
        </row>
        <row r="1668">
          <cell r="A1668">
            <v>3035</v>
          </cell>
          <cell r="B1668" t="str">
            <v>TABLERO BIFASICO DE 18 CIRCUITO</v>
          </cell>
          <cell r="C1668" t="str">
            <v>UND</v>
          </cell>
          <cell r="D1668">
            <v>396031.79</v>
          </cell>
        </row>
        <row r="1669">
          <cell r="A1669">
            <v>3036</v>
          </cell>
          <cell r="B1669" t="str">
            <v>TABLERO PRINCIPAL CON TOTALIZADOR 3 X 100 A</v>
          </cell>
          <cell r="C1669" t="str">
            <v>UND</v>
          </cell>
          <cell r="D1669">
            <v>514034.8</v>
          </cell>
        </row>
        <row r="1670">
          <cell r="A1670">
            <v>3037</v>
          </cell>
          <cell r="B1670" t="str">
            <v>PUESTA A TIERRA TABLEROS</v>
          </cell>
          <cell r="C1670" t="str">
            <v>UND</v>
          </cell>
          <cell r="D1670">
            <v>197277.85</v>
          </cell>
        </row>
        <row r="1671">
          <cell r="A1671">
            <v>3038</v>
          </cell>
          <cell r="B1671" t="str">
            <v>ACOMETIDA AEREA CONDUCTOR 3 No 4/0 AWG</v>
          </cell>
          <cell r="C1671" t="str">
            <v>ML</v>
          </cell>
          <cell r="D1671">
            <v>229783.8</v>
          </cell>
        </row>
        <row r="1672">
          <cell r="A1672">
            <v>3039</v>
          </cell>
          <cell r="B1672" t="str">
            <v>ACOMETIDA SUBTERRANEA FUERZA DE 3" CONDUCTOR 3 No 4/0 AWG</v>
          </cell>
          <cell r="C1672" t="str">
            <v>ML</v>
          </cell>
          <cell r="D1672">
            <v>244495</v>
          </cell>
        </row>
        <row r="1673">
          <cell r="A1673">
            <v>3040</v>
          </cell>
          <cell r="B1673" t="str">
            <v>ACOMETIDA DE FUERZA 2" CONDUCTOR 2 No 1/0 +1No 2 + 1 No 2 (T)</v>
          </cell>
          <cell r="C1673" t="str">
            <v>ML</v>
          </cell>
          <cell r="D1673">
            <v>140341.4</v>
          </cell>
        </row>
        <row r="1674">
          <cell r="A1674">
            <v>3041</v>
          </cell>
          <cell r="B1674" t="str">
            <v>ACOMETIDA PARCIAL 3/4" CONDUCTOR 2 No 12</v>
          </cell>
          <cell r="C1674" t="str">
            <v>ML</v>
          </cell>
          <cell r="D1674">
            <v>12050.3</v>
          </cell>
        </row>
        <row r="1675">
          <cell r="A1675">
            <v>3042</v>
          </cell>
          <cell r="B1675" t="str">
            <v>ACOMETIDA PARCIAL 3/4" CONDUCTOR 3 No 12</v>
          </cell>
          <cell r="C1675" t="str">
            <v>ML</v>
          </cell>
          <cell r="D1675">
            <v>15802.150000000001</v>
          </cell>
        </row>
        <row r="1676">
          <cell r="A1676">
            <v>3043</v>
          </cell>
          <cell r="B1676" t="str">
            <v>ACOMETIDA PARCIAL 3/4" CONDUCTOR 4 No 12</v>
          </cell>
          <cell r="C1676" t="str">
            <v>ML</v>
          </cell>
          <cell r="D1676">
            <v>19830.849999999999</v>
          </cell>
        </row>
        <row r="1677">
          <cell r="A1677">
            <v>3044</v>
          </cell>
          <cell r="B1677" t="str">
            <v>ACOMETIDA PARCIAL 3/4" CONDUCTOR 5 No 12</v>
          </cell>
          <cell r="C1677" t="str">
            <v>ML</v>
          </cell>
          <cell r="D1677">
            <v>23634.95</v>
          </cell>
        </row>
        <row r="1678">
          <cell r="A1678">
            <v>3045</v>
          </cell>
          <cell r="B1678" t="str">
            <v>ACOMETIDA PARCIAL 3/4" CONDUCTOR 6 No 12</v>
          </cell>
          <cell r="C1678" t="str">
            <v>ML</v>
          </cell>
          <cell r="D1678">
            <v>27551.35</v>
          </cell>
        </row>
        <row r="1679">
          <cell r="A1679">
            <v>3046</v>
          </cell>
          <cell r="B1679" t="str">
            <v>ACOMETIDA PARCIAL 1/2" CONDUCTOR 3 No 12</v>
          </cell>
          <cell r="C1679" t="str">
            <v>ML</v>
          </cell>
          <cell r="D1679">
            <v>14506</v>
          </cell>
        </row>
        <row r="1680">
          <cell r="A1680">
            <v>3047</v>
          </cell>
          <cell r="B1680" t="str">
            <v>REGISTRO ELECTRICO DE 0,60 X 0,60 X 0,60 CON TAPA EN CONCRETO</v>
          </cell>
          <cell r="C1680" t="str">
            <v>UND</v>
          </cell>
          <cell r="D1680">
            <v>251303.64079999999</v>
          </cell>
        </row>
        <row r="1681">
          <cell r="A1681">
            <v>3048</v>
          </cell>
          <cell r="B1681" t="str">
            <v>TAPA EN CONCRETO PARA  REGISTRO 0,60 X 0,60</v>
          </cell>
          <cell r="C1681" t="str">
            <v>UND</v>
          </cell>
          <cell r="D1681">
            <v>138687.66</v>
          </cell>
        </row>
        <row r="1682">
          <cell r="A1682">
            <v>3049</v>
          </cell>
          <cell r="B1682" t="str">
            <v>MEDIDOR 220 V -MONOFASICO TRIFILAR</v>
          </cell>
          <cell r="C1682" t="str">
            <v>UND</v>
          </cell>
          <cell r="D1682">
            <v>747425</v>
          </cell>
        </row>
        <row r="1683">
          <cell r="A1683">
            <v>3050</v>
          </cell>
          <cell r="B1683" t="str">
            <v>TRANFORMADOR MONOFASICO 25 KVA</v>
          </cell>
          <cell r="C1683" t="str">
            <v>UND</v>
          </cell>
          <cell r="D1683">
            <v>3781419.9</v>
          </cell>
        </row>
        <row r="1684">
          <cell r="A1684">
            <v>3051</v>
          </cell>
          <cell r="B1684" t="str">
            <v>JUEGO DE PARARRAYOS 2F COMPLETO</v>
          </cell>
          <cell r="C1684" t="str">
            <v>UND</v>
          </cell>
          <cell r="D1684">
            <v>511503</v>
          </cell>
        </row>
        <row r="1685">
          <cell r="A1685">
            <v>3052</v>
          </cell>
          <cell r="B1685" t="str">
            <v>RELLENO CON MATERIAL DE DEMOLICION Y ARENA</v>
          </cell>
          <cell r="C1685" t="str">
            <v>M3</v>
          </cell>
          <cell r="D1685">
            <v>17499.803</v>
          </cell>
        </row>
        <row r="1686">
          <cell r="A1686">
            <v>3053</v>
          </cell>
          <cell r="B1686" t="str">
            <v>ALISTADO IMPERMEABILIZADO PISOS 0,04 M MORTERO 1:4</v>
          </cell>
          <cell r="C1686" t="str">
            <v>M2</v>
          </cell>
          <cell r="D1686">
            <v>13442.122971999997</v>
          </cell>
        </row>
        <row r="1687">
          <cell r="A1687">
            <v>3054</v>
          </cell>
          <cell r="B1687" t="str">
            <v>ALISTADO  PISOS 0,04 M MORTERO 1:4</v>
          </cell>
          <cell r="C1687" t="str">
            <v>M2</v>
          </cell>
          <cell r="D1687">
            <v>10090.245199999999</v>
          </cell>
        </row>
        <row r="1688">
          <cell r="A1688">
            <v>3055</v>
          </cell>
          <cell r="B1688" t="str">
            <v>ALISTADO LINEAL  IMPERMEABILIZADO PISOS 0,04 M MORTERO 1:4</v>
          </cell>
          <cell r="C1688" t="str">
            <v>ML</v>
          </cell>
          <cell r="D1688">
            <v>8009.0990999999995</v>
          </cell>
        </row>
        <row r="1689">
          <cell r="A1689">
            <v>3056</v>
          </cell>
          <cell r="B1689" t="str">
            <v xml:space="preserve">GRADAS EN TABLON ALFA 25 X 25 Y GRAVILLA </v>
          </cell>
          <cell r="C1689" t="str">
            <v>ML</v>
          </cell>
          <cell r="D1689">
            <v>16700.148474000001</v>
          </cell>
        </row>
        <row r="1690">
          <cell r="A1690">
            <v>3057</v>
          </cell>
          <cell r="B1690" t="str">
            <v>GRAVILLA O PIEDRA CHINA</v>
          </cell>
          <cell r="C1690" t="str">
            <v>M2</v>
          </cell>
          <cell r="D1690">
            <v>32136.140000000003</v>
          </cell>
        </row>
        <row r="1691">
          <cell r="A1691">
            <v>3058</v>
          </cell>
          <cell r="B1691" t="str">
            <v>CUBIERTA LAMINA ONDULADA ETERNIT PERFIL 7</v>
          </cell>
          <cell r="C1691" t="str">
            <v>M2</v>
          </cell>
          <cell r="D1691">
            <v>29026.020100000002</v>
          </cell>
        </row>
        <row r="1692">
          <cell r="A1692">
            <v>3059</v>
          </cell>
          <cell r="B1692" t="str">
            <v>CABALLETE ETERNIT PERFIL 7</v>
          </cell>
          <cell r="C1692" t="str">
            <v>ML</v>
          </cell>
          <cell r="D1692">
            <v>34126.99</v>
          </cell>
        </row>
        <row r="1693">
          <cell r="A1693">
            <v>3060</v>
          </cell>
          <cell r="B1693" t="str">
            <v>CIELO RAZO LAMINA DE YESO ,61 X ,61 TERMO ACUST, COLOR NATURAL. PERFILERIA DE ALUMINIO BLANCO TEE 3/4 X 3/4 SUSPENDIDO</v>
          </cell>
          <cell r="C1693" t="str">
            <v>M2</v>
          </cell>
          <cell r="D1693">
            <v>34240</v>
          </cell>
        </row>
        <row r="1694">
          <cell r="A1694">
            <v>3061</v>
          </cell>
          <cell r="B1694" t="str">
            <v>PUERTA EN LAMINA GALV. CAL 20 1,00 X 2,50</v>
          </cell>
          <cell r="C1694" t="str">
            <v>UND</v>
          </cell>
          <cell r="D1694">
            <v>356816.25</v>
          </cell>
        </row>
        <row r="1695">
          <cell r="A1695">
            <v>3062</v>
          </cell>
          <cell r="B1695" t="str">
            <v xml:space="preserve">BARRANDA TUBO GALV, 1  1  1/2" INCLUYE PILARES DOBLES CONCRETO 0,10 M X 0,20 M </v>
          </cell>
          <cell r="C1695" t="str">
            <v>ML</v>
          </cell>
          <cell r="D1695">
            <v>86895.898224999997</v>
          </cell>
        </row>
        <row r="1696">
          <cell r="A1696">
            <v>3063</v>
          </cell>
          <cell r="B1696" t="str">
            <v>PUERTAS P2 LAMINA GALV. CAL 22  1.80 X 2.90 DE 2 HOJAS</v>
          </cell>
          <cell r="C1696" t="str">
            <v>UND</v>
          </cell>
          <cell r="D1696">
            <v>867882.35000000009</v>
          </cell>
        </row>
        <row r="1697">
          <cell r="A1697">
            <v>3064</v>
          </cell>
          <cell r="B1697" t="str">
            <v>VENTANA ALUMINIO CORREDIZA</v>
          </cell>
          <cell r="C1697" t="str">
            <v>M2</v>
          </cell>
          <cell r="D1697">
            <v>114302.39999999999</v>
          </cell>
        </row>
        <row r="1698">
          <cell r="A1698">
            <v>3065</v>
          </cell>
          <cell r="B1698" t="str">
            <v>VENTANA ALUMINIO PROYECTANTE</v>
          </cell>
          <cell r="C1698" t="str">
            <v>M2</v>
          </cell>
          <cell r="D1698">
            <v>124360.4</v>
          </cell>
        </row>
        <row r="1699">
          <cell r="A1699">
            <v>3066</v>
          </cell>
          <cell r="B1699" t="str">
            <v xml:space="preserve"> VINILO MUROS INTERIORES - 3 MANOS</v>
          </cell>
          <cell r="C1699" t="str">
            <v>M2</v>
          </cell>
          <cell r="D1699">
            <v>5017.7659999999996</v>
          </cell>
        </row>
        <row r="1700">
          <cell r="A1700">
            <v>3067</v>
          </cell>
          <cell r="B1700" t="str">
            <v xml:space="preserve"> VINILO MUROS LINEAL INTERIORES - 3 MANOS</v>
          </cell>
          <cell r="C1700" t="str">
            <v>ML</v>
          </cell>
          <cell r="D1700">
            <v>2832.1460000000002</v>
          </cell>
        </row>
        <row r="1701">
          <cell r="A1701">
            <v>3068</v>
          </cell>
          <cell r="B1701" t="str">
            <v xml:space="preserve"> VINILO SOBRE PAÑETE - 2 MANOS. MUROS EXTERIORES</v>
          </cell>
          <cell r="C1701" t="str">
            <v>M2</v>
          </cell>
          <cell r="D1701">
            <v>4324.1432000000004</v>
          </cell>
        </row>
        <row r="1702">
          <cell r="A1702">
            <v>3069</v>
          </cell>
          <cell r="B1702" t="str">
            <v xml:space="preserve"> VINILO LINEAL SOBRE PAÑETE - 2 MANOS. MUROS EXTERIORES</v>
          </cell>
          <cell r="C1702" t="str">
            <v>ML</v>
          </cell>
          <cell r="D1702">
            <v>1914.9329000000002</v>
          </cell>
        </row>
        <row r="1703">
          <cell r="A1703">
            <v>3070</v>
          </cell>
          <cell r="B1703" t="str">
            <v xml:space="preserve">  VINILO SOBRE LOSA - 3 MANOS</v>
          </cell>
          <cell r="C1703" t="str">
            <v>M2</v>
          </cell>
          <cell r="D1703">
            <v>3309.6435000000001</v>
          </cell>
        </row>
        <row r="1704">
          <cell r="A1704">
            <v>3071</v>
          </cell>
          <cell r="B1704" t="str">
            <v>ESTUCO SOBRE MUROS</v>
          </cell>
          <cell r="C1704" t="str">
            <v>M2</v>
          </cell>
          <cell r="D1704">
            <v>2814.2191000000003</v>
          </cell>
        </row>
        <row r="1705">
          <cell r="A1705">
            <v>3072</v>
          </cell>
          <cell r="B1705" t="str">
            <v>ESTUCO LINEAL SOBRE MUROS</v>
          </cell>
          <cell r="C1705" t="str">
            <v>ML</v>
          </cell>
          <cell r="D1705">
            <v>1703.4734899999999</v>
          </cell>
        </row>
        <row r="1706">
          <cell r="A1706">
            <v>3073</v>
          </cell>
          <cell r="B1706" t="str">
            <v xml:space="preserve"> ESTUCO SOBRE PLACA</v>
          </cell>
          <cell r="C1706" t="str">
            <v>M2</v>
          </cell>
          <cell r="D1706">
            <v>3227.1464999999998</v>
          </cell>
        </row>
        <row r="1707">
          <cell r="A1707">
            <v>3074</v>
          </cell>
          <cell r="B1707" t="str">
            <v>FILOS Y DILATACIONES ESTUCO - YESO</v>
          </cell>
          <cell r="C1707" t="str">
            <v>ML</v>
          </cell>
          <cell r="D1707">
            <v>1866.6770000000001</v>
          </cell>
        </row>
        <row r="1708">
          <cell r="A1708">
            <v>3075</v>
          </cell>
          <cell r="B1708" t="str">
            <v xml:space="preserve"> IMPERMEABILIZACION LINEAL CON EMULSION ASFALTICA</v>
          </cell>
          <cell r="C1708" t="str">
            <v>ML</v>
          </cell>
          <cell r="D1708">
            <v>914.36590000000001</v>
          </cell>
        </row>
        <row r="1709">
          <cell r="A1709">
            <v>3076</v>
          </cell>
          <cell r="B1709" t="str">
            <v xml:space="preserve"> ANDENES EN CONCRETO 3000 PSI, e= 0.10 m</v>
          </cell>
          <cell r="C1709" t="str">
            <v>M2</v>
          </cell>
          <cell r="D1709">
            <v>43142.349060499997</v>
          </cell>
        </row>
        <row r="1710">
          <cell r="A1710">
            <v>3077</v>
          </cell>
          <cell r="B1710" t="str">
            <v xml:space="preserve"> RAMPA SOBRE TERRENO EN CONCRETO ESTRIADO 3000 PSI E=0.10m</v>
          </cell>
          <cell r="C1710" t="str">
            <v>M2</v>
          </cell>
          <cell r="D1710">
            <v>36160.876349999999</v>
          </cell>
        </row>
        <row r="1711">
          <cell r="A1711">
            <v>3078</v>
          </cell>
          <cell r="B1711" t="str">
            <v xml:space="preserve">  ASEO GENERAL Y PERMANENTE OBRA</v>
          </cell>
          <cell r="C1711" t="str">
            <v>GBL</v>
          </cell>
          <cell r="D1711">
            <v>2290.9475000000002</v>
          </cell>
        </row>
        <row r="1712">
          <cell r="A1712">
            <v>3079</v>
          </cell>
        </row>
        <row r="1713">
          <cell r="A1713">
            <v>3080</v>
          </cell>
          <cell r="B1713" t="str">
            <v xml:space="preserve"> DESMONTE Y RETIRO APARATOS SANITARIOS</v>
          </cell>
          <cell r="C1713" t="str">
            <v>UND</v>
          </cell>
          <cell r="D1713">
            <v>15676.8</v>
          </cell>
        </row>
        <row r="1714">
          <cell r="A1714">
            <v>3081</v>
          </cell>
          <cell r="B1714" t="str">
            <v xml:space="preserve"> DESMONTE MARCOS Y PUERTAS</v>
          </cell>
          <cell r="C1714" t="str">
            <v>UND</v>
          </cell>
          <cell r="D1714">
            <v>6795.84</v>
          </cell>
        </row>
        <row r="1715">
          <cell r="A1715">
            <v>3082</v>
          </cell>
          <cell r="B1715" t="str">
            <v>DESMONTE Y RETIRO DE LUMINARIAS</v>
          </cell>
          <cell r="C1715" t="str">
            <v>UND</v>
          </cell>
          <cell r="D1715">
            <v>4876.5349999999999</v>
          </cell>
        </row>
        <row r="1716">
          <cell r="A1716">
            <v>3083</v>
          </cell>
          <cell r="B1716" t="str">
            <v xml:space="preserve"> DEMOLICIÓN MUROS DE 0.10 Y 0.15m  Y RETIRO ESCOMBROS</v>
          </cell>
          <cell r="C1716" t="str">
            <v>M2</v>
          </cell>
          <cell r="D1716">
            <v>9762.5519999999997</v>
          </cell>
        </row>
        <row r="1717">
          <cell r="A1717">
            <v>3084</v>
          </cell>
          <cell r="B1717" t="str">
            <v>DEMOLICION DE PISO Y PLANTILLA Y RETIRO ESCOMBROS</v>
          </cell>
          <cell r="C1717" t="str">
            <v>ML</v>
          </cell>
          <cell r="D1717">
            <v>2565.0950000000003</v>
          </cell>
        </row>
        <row r="1718">
          <cell r="A1718">
            <v>3085</v>
          </cell>
          <cell r="B1718" t="str">
            <v>DEMOLICIÓN CIMIENTO ENTERRADOS</v>
          </cell>
          <cell r="C1718" t="str">
            <v>M3</v>
          </cell>
          <cell r="D1718">
            <v>79915.200000000012</v>
          </cell>
        </row>
        <row r="1719">
          <cell r="A1719">
            <v>3086</v>
          </cell>
          <cell r="B1719" t="str">
            <v>TRAZADO Y REPLANTEO SOBRE TERRENO</v>
          </cell>
          <cell r="C1719" t="str">
            <v>M2</v>
          </cell>
          <cell r="D1719">
            <v>654.47551999999996</v>
          </cell>
        </row>
        <row r="1720">
          <cell r="A1720">
            <v>3087</v>
          </cell>
          <cell r="B1720" t="str">
            <v xml:space="preserve"> RELLENO COMPENSADO CON MATERIAL DE EXCAVACIÓN</v>
          </cell>
          <cell r="C1720" t="str">
            <v>M3</v>
          </cell>
          <cell r="D1720">
            <v>4433.9854999999998</v>
          </cell>
        </row>
        <row r="1721">
          <cell r="A1721">
            <v>3088</v>
          </cell>
          <cell r="B1721" t="str">
            <v>EXCAVACION MANUAL CIMIENTO ZAPATAS Y VIGA DE AMARRE CICLOPEO Y RETIRO DE MATERIAL</v>
          </cell>
          <cell r="C1721" t="str">
            <v>M3</v>
          </cell>
          <cell r="D1721" t="e">
            <v>#REF!</v>
          </cell>
        </row>
        <row r="1722">
          <cell r="A1722">
            <v>3089</v>
          </cell>
          <cell r="B1722" t="str">
            <v>RELLENO MATERIAL SELECCIONADO</v>
          </cell>
          <cell r="C1722" t="str">
            <v>M3</v>
          </cell>
          <cell r="D1722">
            <v>29965.488499999999</v>
          </cell>
        </row>
        <row r="1723">
          <cell r="A1723">
            <v>3090</v>
          </cell>
          <cell r="B1723" t="str">
            <v xml:space="preserve"> CICLOPEOS</v>
          </cell>
          <cell r="C1723" t="str">
            <v>M3</v>
          </cell>
          <cell r="D1723">
            <v>167053.72140099999</v>
          </cell>
        </row>
        <row r="1724">
          <cell r="A1724">
            <v>3091</v>
          </cell>
          <cell r="B1724" t="str">
            <v xml:space="preserve"> SOLADO LINEAL CONCRETO POBRE, e=0.05m</v>
          </cell>
          <cell r="C1724" t="str">
            <v>ML</v>
          </cell>
          <cell r="D1724">
            <v>4439.5910550000008</v>
          </cell>
        </row>
        <row r="1725">
          <cell r="A1725">
            <v>3092</v>
          </cell>
          <cell r="B1725" t="str">
            <v xml:space="preserve"> VIGA RIOSTRA 25x25 CONCRETO DE 3000 PSI</v>
          </cell>
          <cell r="C1725" t="str">
            <v>ML</v>
          </cell>
          <cell r="D1725">
            <v>46544.446549999993</v>
          </cell>
        </row>
        <row r="1726">
          <cell r="A1726">
            <v>3093</v>
          </cell>
          <cell r="B1726" t="str">
            <v xml:space="preserve"> ACERO REFUERZO VIGAS DE AMARRE 25x25</v>
          </cell>
          <cell r="C1726" t="str">
            <v>KG</v>
          </cell>
          <cell r="D1726">
            <v>2605.1563999999998</v>
          </cell>
        </row>
        <row r="1727">
          <cell r="A1727">
            <v>3094</v>
          </cell>
          <cell r="B1727" t="str">
            <v>SOBRECIMIENTOS LADRILLO DOBLE, h=0.42m</v>
          </cell>
          <cell r="C1727" t="str">
            <v>ML</v>
          </cell>
          <cell r="D1727">
            <v>54750.712</v>
          </cell>
        </row>
        <row r="1728">
          <cell r="A1728">
            <v>3095</v>
          </cell>
          <cell r="B1728" t="str">
            <v xml:space="preserve"> COLUMNETAS TIPO 1 DE 12x25, h=3.00m, EN CONCRETO 3000 PSI. INCLUYE REFUERZO</v>
          </cell>
          <cell r="C1728" t="str">
            <v>UND</v>
          </cell>
          <cell r="D1728">
            <v>98084.6057</v>
          </cell>
        </row>
        <row r="1729">
          <cell r="A1729">
            <v>3096</v>
          </cell>
          <cell r="B1729" t="str">
            <v xml:space="preserve"> COLUMNETAS TIPO 3 DE 12x25, h=3.00m, EN CONCRETO 3000 PSI. INCLUYE REFUERZO</v>
          </cell>
          <cell r="C1729" t="str">
            <v>UND</v>
          </cell>
          <cell r="D1729">
            <v>84861.785673000006</v>
          </cell>
        </row>
        <row r="1730">
          <cell r="A1730">
            <v>3097</v>
          </cell>
          <cell r="B1730" t="str">
            <v xml:space="preserve"> VIGA DINTEL 12x25 CONCRETO SOBRE MUROS DE CULATA. INCLUYE REFUERZO</v>
          </cell>
          <cell r="C1730" t="str">
            <v>ML</v>
          </cell>
          <cell r="D1730">
            <v>31410.246667000003</v>
          </cell>
        </row>
        <row r="1731">
          <cell r="A1731">
            <v>3098</v>
          </cell>
          <cell r="B1731" t="str">
            <v xml:space="preserve"> VIGA DINTEL 12x25 CONCRETO. INCLUYE REFUERZO</v>
          </cell>
          <cell r="C1731" t="str">
            <v>ML</v>
          </cell>
          <cell r="D1731">
            <v>26834.300074999999</v>
          </cell>
        </row>
        <row r="1732">
          <cell r="A1732">
            <v>3099</v>
          </cell>
          <cell r="B1732" t="str">
            <v>VIGA CULATA 0,5X0,25 EN CONCRETO DE 3000 PSI INCLUYE REFUERZO</v>
          </cell>
          <cell r="C1732" t="str">
            <v>ML</v>
          </cell>
          <cell r="D1732">
            <v>27039.271422000002</v>
          </cell>
        </row>
        <row r="1733">
          <cell r="A1733">
            <v>3100</v>
          </cell>
          <cell r="B1733" t="str">
            <v>ALFAJIAS 0,20 X 0,11 EN CONCRETO 3000 PSI</v>
          </cell>
          <cell r="C1733" t="str">
            <v>ML</v>
          </cell>
          <cell r="D1733">
            <v>28559.429510000002</v>
          </cell>
        </row>
        <row r="1734">
          <cell r="A1734">
            <v>3101</v>
          </cell>
          <cell r="B1734" t="str">
            <v>ESTRUCTURA METALICA PARA  BAÑO- EL BANCO</v>
          </cell>
          <cell r="C1734" t="str">
            <v>UND</v>
          </cell>
          <cell r="D1734">
            <v>2253858.7000000002</v>
          </cell>
        </row>
        <row r="1735">
          <cell r="A1735">
            <v>3102</v>
          </cell>
          <cell r="B1735" t="str">
            <v>SOBRECIMIENTOS LADRILLO DOBLE, h=0.25m</v>
          </cell>
          <cell r="C1735" t="str">
            <v>ML</v>
          </cell>
          <cell r="D1735">
            <v>15433.1052</v>
          </cell>
        </row>
        <row r="1736">
          <cell r="A1736">
            <v>3103</v>
          </cell>
          <cell r="B1736" t="str">
            <v>MURO EN BLOQUE DE ARCILLA No 6</v>
          </cell>
          <cell r="C1736" t="str">
            <v>M2</v>
          </cell>
          <cell r="D1736">
            <v>14881.364000000001</v>
          </cell>
        </row>
        <row r="1737">
          <cell r="A1737">
            <v>3104</v>
          </cell>
          <cell r="B1737" t="str">
            <v>LEVANTE LINEAL MUROS BLOQUE ARCILLA No 4 e=0,12</v>
          </cell>
          <cell r="C1737" t="str">
            <v>ML</v>
          </cell>
          <cell r="D1737">
            <v>8020.982</v>
          </cell>
        </row>
        <row r="1738">
          <cell r="A1738">
            <v>3105</v>
          </cell>
          <cell r="B1738" t="str">
            <v>MURO EN BLOQUE ABUZARDADO e=0,12</v>
          </cell>
          <cell r="C1738" t="str">
            <v>M2</v>
          </cell>
          <cell r="D1738">
            <v>20899.931679999998</v>
          </cell>
        </row>
        <row r="1739">
          <cell r="A1739">
            <v>3106</v>
          </cell>
          <cell r="B1739" t="str">
            <v>LEVANTE PARA ORINAL BLOQUE ARCILLA No.4</v>
          </cell>
          <cell r="C1739" t="str">
            <v>ML</v>
          </cell>
          <cell r="D1739">
            <v>13145.383599999999</v>
          </cell>
        </row>
        <row r="1740">
          <cell r="A1740">
            <v>3107</v>
          </cell>
          <cell r="B1740" t="str">
            <v>LEVANTE LINEAL LAVAMANOS CORRIDO BLOQUE ARCILLA No.4 e= 0.12</v>
          </cell>
          <cell r="C1740" t="str">
            <v>ML</v>
          </cell>
          <cell r="D1740">
            <v>5660.4051999999992</v>
          </cell>
        </row>
        <row r="1741">
          <cell r="A1741">
            <v>3108</v>
          </cell>
          <cell r="B1741" t="str">
            <v xml:space="preserve"> ZABALETA LADRILLO COMUN DOBLE MORTERO 1:4 IMPERMEABILIZADO CON SIKA-1 CON MANTO EDIL STANDAR 3mm</v>
          </cell>
          <cell r="C1741" t="str">
            <v>ML</v>
          </cell>
          <cell r="D1741">
            <v>31371.037840000001</v>
          </cell>
        </row>
        <row r="1742">
          <cell r="A1742">
            <v>3109</v>
          </cell>
          <cell r="B1742" t="str">
            <v xml:space="preserve"> RED SUMINISTRO TUBERIA PRESION PVC 1/2" - EL BANCO</v>
          </cell>
          <cell r="C1742" t="str">
            <v>ML</v>
          </cell>
          <cell r="D1742">
            <v>6541.978000000001</v>
          </cell>
        </row>
        <row r="1743">
          <cell r="A1743">
            <v>3110</v>
          </cell>
          <cell r="B1743" t="str">
            <v>RED SUMINISTRO TUBERIA PVC 3/4" RDE-21 - EL BANCO</v>
          </cell>
          <cell r="C1743" t="str">
            <v>ML</v>
          </cell>
          <cell r="D1743">
            <v>8606.6880000000001</v>
          </cell>
        </row>
        <row r="1744">
          <cell r="A1744">
            <v>3111</v>
          </cell>
          <cell r="B1744" t="str">
            <v xml:space="preserve"> PUNTO POTABLE PVC  1/2" LAVAMANOS</v>
          </cell>
          <cell r="C1744" t="str">
            <v>UND</v>
          </cell>
          <cell r="D1744">
            <v>14746.66</v>
          </cell>
        </row>
        <row r="1745">
          <cell r="A1745">
            <v>3112</v>
          </cell>
          <cell r="B1745" t="str">
            <v>PUNTO POT. PVC  1/2" LLAVE TERMINAL EN LAVAMANOS CORRIDO. INCLUYE LA LLAVE</v>
          </cell>
          <cell r="C1745" t="str">
            <v>UND</v>
          </cell>
          <cell r="D1745">
            <v>16618.77</v>
          </cell>
        </row>
        <row r="1746">
          <cell r="A1746">
            <v>3113</v>
          </cell>
          <cell r="B1746" t="str">
            <v xml:space="preserve"> PUNTO POTABLE PVC 1/2" SANITARIOS</v>
          </cell>
          <cell r="C1746" t="str">
            <v>UND</v>
          </cell>
          <cell r="D1746">
            <v>14011.67</v>
          </cell>
        </row>
        <row r="1747">
          <cell r="A1747">
            <v>3114</v>
          </cell>
          <cell r="B1747" t="str">
            <v xml:space="preserve"> VALVULA CONTROL DE COMPUERTA R.W. 3/4"</v>
          </cell>
          <cell r="C1747" t="str">
            <v>UND</v>
          </cell>
          <cell r="D1747">
            <v>32627.200000000001</v>
          </cell>
        </row>
        <row r="1748">
          <cell r="A1748">
            <v>3115</v>
          </cell>
          <cell r="B1748" t="str">
            <v>EXCAVACION ZANJAS PARA TUBERIA Y REGISTROS</v>
          </cell>
          <cell r="C1748" t="str">
            <v>M3</v>
          </cell>
          <cell r="D1748">
            <v>6268.2151999999996</v>
          </cell>
        </row>
        <row r="1749">
          <cell r="A1749">
            <v>3116</v>
          </cell>
          <cell r="B1749" t="str">
            <v>RED SANITARIA PVC DE 2": COLECTORES Y BAJANTES - EL BANCO</v>
          </cell>
          <cell r="C1749" t="str">
            <v>ML</v>
          </cell>
          <cell r="D1749">
            <v>21795.745999999999</v>
          </cell>
        </row>
        <row r="1750">
          <cell r="A1750">
            <v>3117</v>
          </cell>
          <cell r="B1750" t="str">
            <v>RED SANITARIA PVC DE 4": COLECTORES Y BAJANTES - EL BANCO</v>
          </cell>
          <cell r="C1750" t="str">
            <v>ML</v>
          </cell>
          <cell r="D1750">
            <v>41955.68</v>
          </cell>
        </row>
        <row r="1751">
          <cell r="A1751">
            <v>3118</v>
          </cell>
          <cell r="B1751" t="str">
            <v>RED SANITARIA PVC DE 6": COLECTORES Y BAJANTES - EL BANCO</v>
          </cell>
          <cell r="C1751" t="str">
            <v>ML</v>
          </cell>
          <cell r="D1751">
            <v>50218.01</v>
          </cell>
        </row>
        <row r="1752">
          <cell r="A1752">
            <v>3119</v>
          </cell>
          <cell r="B1752" t="str">
            <v>PUNTO SANITARIO PVC 2" LAVAMANOS</v>
          </cell>
          <cell r="C1752" t="str">
            <v>UND</v>
          </cell>
          <cell r="D1752">
            <v>43597.020000000004</v>
          </cell>
        </row>
        <row r="1753">
          <cell r="A1753">
            <v>3120</v>
          </cell>
          <cell r="B1753" t="str">
            <v>PUNTO SANITARIO PVC DE 2" SIFONES Y ORINAL CORRIDO</v>
          </cell>
          <cell r="C1753" t="str">
            <v>UND</v>
          </cell>
          <cell r="D1753">
            <v>32370.35</v>
          </cell>
        </row>
        <row r="1754">
          <cell r="A1754">
            <v>3121</v>
          </cell>
          <cell r="B1754" t="str">
            <v xml:space="preserve"> PUNTO SANITARIO PVC 4" INODOROS</v>
          </cell>
          <cell r="C1754" t="str">
            <v>UND</v>
          </cell>
          <cell r="D1754">
            <v>41402.86</v>
          </cell>
        </row>
        <row r="1755">
          <cell r="A1755">
            <v>3122</v>
          </cell>
          <cell r="B1755" t="str">
            <v>REGISTRO SANITARIO DE 60x60</v>
          </cell>
          <cell r="C1755" t="str">
            <v>UND</v>
          </cell>
          <cell r="D1755">
            <v>75999.051936000003</v>
          </cell>
        </row>
        <row r="1756">
          <cell r="A1756">
            <v>3123</v>
          </cell>
          <cell r="B1756" t="str">
            <v>SALIDA TOMACORRIENTE COMUN</v>
          </cell>
          <cell r="C1756" t="str">
            <v>UND</v>
          </cell>
          <cell r="D1756">
            <v>12669.099999999999</v>
          </cell>
        </row>
        <row r="1757">
          <cell r="A1757">
            <v>3124</v>
          </cell>
          <cell r="B1757" t="str">
            <v>SALIDA LAMPARA FLUORECENTE 2 X 32</v>
          </cell>
          <cell r="C1757" t="str">
            <v>UND</v>
          </cell>
        </row>
        <row r="1758">
          <cell r="A1758">
            <v>3125</v>
          </cell>
          <cell r="B1758" t="str">
            <v>SALIDA BOMBILLO INCANDESENTE INCLUYE BOMBILLO 100 W</v>
          </cell>
          <cell r="C1758" t="str">
            <v>UND</v>
          </cell>
          <cell r="D1758">
            <v>27418.6</v>
          </cell>
        </row>
        <row r="1759">
          <cell r="A1759">
            <v>3126</v>
          </cell>
          <cell r="B1759" t="str">
            <v>INTERUPTOR SENCILLO</v>
          </cell>
          <cell r="C1759" t="str">
            <v>UND</v>
          </cell>
          <cell r="D1759">
            <v>14229.55</v>
          </cell>
        </row>
        <row r="1760">
          <cell r="A1760">
            <v>3127</v>
          </cell>
          <cell r="C1760" t="str">
            <v>UND</v>
          </cell>
        </row>
        <row r="1761">
          <cell r="A1761">
            <v>3128</v>
          </cell>
          <cell r="C1761" t="str">
            <v>UND</v>
          </cell>
        </row>
        <row r="1762">
          <cell r="A1762">
            <v>3129</v>
          </cell>
          <cell r="C1762" t="str">
            <v>UND</v>
          </cell>
        </row>
        <row r="1763">
          <cell r="A1763">
            <v>3130</v>
          </cell>
          <cell r="C1763" t="str">
            <v>UND</v>
          </cell>
        </row>
        <row r="1764">
          <cell r="A1764">
            <v>3131</v>
          </cell>
          <cell r="C1764" t="str">
            <v>ML</v>
          </cell>
        </row>
        <row r="1765">
          <cell r="A1765">
            <v>3132</v>
          </cell>
          <cell r="C1765" t="str">
            <v>ML</v>
          </cell>
        </row>
        <row r="1766">
          <cell r="A1766">
            <v>3133</v>
          </cell>
          <cell r="C1766" t="str">
            <v>ML</v>
          </cell>
        </row>
        <row r="1767">
          <cell r="A1767">
            <v>3134</v>
          </cell>
          <cell r="B1767" t="str">
            <v>ACOMETIDA PARCIAL 3/4" CONDUCTOR 2 No 12</v>
          </cell>
          <cell r="C1767" t="str">
            <v>ML</v>
          </cell>
          <cell r="D1767">
            <v>11938</v>
          </cell>
        </row>
        <row r="1768">
          <cell r="A1768">
            <v>3135</v>
          </cell>
          <cell r="B1768" t="str">
            <v>ACOMETIDA PARCIAL 3/4" CONDUCTOR 3 No 12</v>
          </cell>
          <cell r="C1768" t="str">
            <v>ML</v>
          </cell>
          <cell r="D1768">
            <v>15689.85</v>
          </cell>
        </row>
        <row r="1769">
          <cell r="A1769">
            <v>3136</v>
          </cell>
          <cell r="B1769" t="str">
            <v>ACOMETIDA PARCIAL 3/4" CONDUCTOR 4 No 12</v>
          </cell>
          <cell r="C1769" t="str">
            <v>ML</v>
          </cell>
          <cell r="D1769">
            <v>19718.55</v>
          </cell>
        </row>
        <row r="1770">
          <cell r="A1770">
            <v>3137</v>
          </cell>
          <cell r="C1770" t="str">
            <v>ML</v>
          </cell>
        </row>
        <row r="1771">
          <cell r="A1771">
            <v>3138</v>
          </cell>
          <cell r="C1771" t="str">
            <v>ML</v>
          </cell>
        </row>
        <row r="1772">
          <cell r="A1772">
            <v>3139</v>
          </cell>
          <cell r="B1772" t="str">
            <v>ACOMETIDA PARCIAL 1/2" CONDUCTOR 3 No 12</v>
          </cell>
          <cell r="C1772" t="str">
            <v>ML</v>
          </cell>
          <cell r="D1772">
            <v>14393.7</v>
          </cell>
        </row>
        <row r="1773">
          <cell r="A1773">
            <v>3140</v>
          </cell>
          <cell r="B1773" t="str">
            <v>PAÑETE IMPERMEABILIZ. MUROS INTERIORES MORTERO 1:4 CON SIKA-1</v>
          </cell>
          <cell r="C1773" t="str">
            <v>M2</v>
          </cell>
          <cell r="D1773">
            <v>8402.6592000000001</v>
          </cell>
        </row>
        <row r="1774">
          <cell r="A1774">
            <v>3141</v>
          </cell>
          <cell r="B1774" t="str">
            <v>PAÑETE LINEAL IMPERMEABILIZADO MORTERO 1:4 CON SIKA-1- MUROS EXTERIORES</v>
          </cell>
          <cell r="C1774" t="str">
            <v>ML</v>
          </cell>
          <cell r="D1774">
            <v>5672.5671199999997</v>
          </cell>
        </row>
        <row r="1775">
          <cell r="A1775">
            <v>3142</v>
          </cell>
          <cell r="B1775" t="str">
            <v xml:space="preserve"> PAÑETE LISO PLACAS MORTERO 1:5, e=0.015m</v>
          </cell>
          <cell r="C1775" t="str">
            <v>M2</v>
          </cell>
          <cell r="D1775">
            <v>7376.9870879999999</v>
          </cell>
        </row>
        <row r="1776">
          <cell r="A1776">
            <v>3143</v>
          </cell>
          <cell r="B1776" t="str">
            <v xml:space="preserve"> FILOS Y JUNTAS EN MORTERO 1:6, 0.003 m3/ml</v>
          </cell>
          <cell r="C1776" t="str">
            <v>ML</v>
          </cell>
          <cell r="D1776">
            <v>1054.42</v>
          </cell>
        </row>
        <row r="1777">
          <cell r="A1777">
            <v>3144</v>
          </cell>
          <cell r="B1777" t="str">
            <v>GOTEROS EN MORTERO 1:4</v>
          </cell>
          <cell r="C1777" t="str">
            <v>ML</v>
          </cell>
          <cell r="D1777">
            <v>3915.9723999999997</v>
          </cell>
        </row>
        <row r="1778">
          <cell r="A1778">
            <v>3145</v>
          </cell>
          <cell r="B1778" t="str">
            <v>JUNTAS EXTERIORES EN MORTERO 1:4, 0.003 m3/ml</v>
          </cell>
          <cell r="C1778" t="str">
            <v>ML</v>
          </cell>
          <cell r="D1778">
            <v>1231.873</v>
          </cell>
        </row>
        <row r="1779">
          <cell r="A1779">
            <v>3146</v>
          </cell>
          <cell r="B1779" t="str">
            <v>PLACA BASE CONCRETO 2500 PSI, E=0.07m</v>
          </cell>
          <cell r="C1779" t="str">
            <v>M2</v>
          </cell>
          <cell r="D1779">
            <v>19060.538</v>
          </cell>
        </row>
        <row r="1780">
          <cell r="A1780">
            <v>3147</v>
          </cell>
          <cell r="B1780" t="str">
            <v>RELLENO CON MATERIAL DE DEMOLICION Y ARENA</v>
          </cell>
          <cell r="C1780" t="str">
            <v>M3</v>
          </cell>
          <cell r="D1780">
            <v>17499.803</v>
          </cell>
        </row>
        <row r="1781">
          <cell r="A1781">
            <v>3148</v>
          </cell>
          <cell r="B1781" t="str">
            <v xml:space="preserve"> ALISTADO IMPERMEABILIZADO PISOS 0.04m MORTERO 1:4</v>
          </cell>
          <cell r="C1781" t="str">
            <v>M2</v>
          </cell>
          <cell r="D1781">
            <v>13333.93648</v>
          </cell>
        </row>
        <row r="1782">
          <cell r="A1782">
            <v>3149</v>
          </cell>
          <cell r="B1782" t="str">
            <v>PISO TABLON 30 X 30 ANTIDESLIZANTE</v>
          </cell>
          <cell r="C1782" t="str">
            <v>M2</v>
          </cell>
          <cell r="D1782">
            <v>32613.6718</v>
          </cell>
        </row>
        <row r="1783">
          <cell r="A1783">
            <v>3150</v>
          </cell>
          <cell r="B1783" t="str">
            <v>ZOCALO P/TABLETA    10 cm</v>
          </cell>
          <cell r="C1783" t="str">
            <v>ML</v>
          </cell>
          <cell r="D1783">
            <v>6473.8464999999997</v>
          </cell>
        </row>
        <row r="1784">
          <cell r="A1784">
            <v>3151</v>
          </cell>
          <cell r="B1784" t="str">
            <v>PISO EN CERAMICA CORONA EGEO 20.5x20.5</v>
          </cell>
          <cell r="C1784" t="str">
            <v>M2</v>
          </cell>
          <cell r="D1784">
            <v>27431.140500000001</v>
          </cell>
        </row>
        <row r="1785">
          <cell r="A1785">
            <v>3152</v>
          </cell>
          <cell r="B1785" t="str">
            <v>ENCHAPE CERAMICA CORONA EGEO 20.5x20.5</v>
          </cell>
          <cell r="C1785" t="str">
            <v>M2</v>
          </cell>
          <cell r="D1785">
            <v>27431.140500000001</v>
          </cell>
        </row>
        <row r="1786">
          <cell r="A1786">
            <v>3153</v>
          </cell>
          <cell r="B1786" t="str">
            <v xml:space="preserve">  ENCHAPE LINEAL CERAMICA CORONA EGEO 20.5x20.5</v>
          </cell>
          <cell r="C1786" t="str">
            <v>M2</v>
          </cell>
          <cell r="D1786">
            <v>12776.538</v>
          </cell>
        </row>
        <row r="1787">
          <cell r="A1787">
            <v>3154</v>
          </cell>
          <cell r="B1787" t="str">
            <v>ENCHAPE LINEAL LAVAMANOS CORRIDO:PLACA, MACHONES Y MESON CERAMICA CORONA EGEO 20.5x20.5</v>
          </cell>
          <cell r="C1787" t="str">
            <v>ML</v>
          </cell>
          <cell r="D1787">
            <v>12776.538</v>
          </cell>
        </row>
        <row r="1788">
          <cell r="A1788">
            <v>3155</v>
          </cell>
          <cell r="B1788" t="str">
            <v>ENCHAPE LINEAL ORINAL CERAMICA CORONA EGEO 20.5x20.5</v>
          </cell>
          <cell r="C1788" t="str">
            <v>ML</v>
          </cell>
          <cell r="D1788">
            <v>12776.538</v>
          </cell>
        </row>
        <row r="1789">
          <cell r="A1789">
            <v>3156</v>
          </cell>
          <cell r="B1789" t="str">
            <v>ESQUINERO (WING) PVC</v>
          </cell>
          <cell r="C1789" t="str">
            <v>ML</v>
          </cell>
          <cell r="D1789">
            <v>3170.0859999999998</v>
          </cell>
        </row>
        <row r="1790">
          <cell r="A1790">
            <v>3157</v>
          </cell>
          <cell r="B1790" t="str">
            <v>CUBIERTA LAMINA ONDULADA ETERNIT PERFIL 7</v>
          </cell>
          <cell r="C1790" t="str">
            <v>M2</v>
          </cell>
          <cell r="D1790">
            <v>29026.020100000002</v>
          </cell>
        </row>
        <row r="1791">
          <cell r="A1791">
            <v>3158</v>
          </cell>
          <cell r="B1791" t="str">
            <v>CABALLETE ETERNIT PERFIL 7</v>
          </cell>
          <cell r="C1791" t="str">
            <v>ML</v>
          </cell>
          <cell r="D1791">
            <v>34126.99</v>
          </cell>
        </row>
        <row r="1792">
          <cell r="A1792">
            <v>3159</v>
          </cell>
          <cell r="B1792" t="str">
            <v>CIELO RAZO LAMINA DE YESO ,61 X ,61 TERMO ACUST, COLOR NATURAL. PERFILERIA DE ALUMINIO BLANCO TEE 3/4 X 3/4 SUSPENDIDO</v>
          </cell>
          <cell r="C1792" t="str">
            <v>M2</v>
          </cell>
          <cell r="D1792">
            <v>34240</v>
          </cell>
        </row>
        <row r="1793">
          <cell r="A1793">
            <v>3160</v>
          </cell>
          <cell r="B1793" t="str">
            <v>PUERTA EN LAMINA GALV. CAL 20 1,00 X 2,50</v>
          </cell>
          <cell r="C1793" t="str">
            <v>UND</v>
          </cell>
          <cell r="D1793">
            <v>356816.25</v>
          </cell>
        </row>
        <row r="1794">
          <cell r="A1794">
            <v>3161</v>
          </cell>
          <cell r="B1794" t="str">
            <v>DIVISION BAÑO EN LAMINA CAL.20 DE 0.35x1.60m CON PUERTA DE 0.60x1.60m</v>
          </cell>
          <cell r="C1794" t="str">
            <v>UND</v>
          </cell>
          <cell r="D1794">
            <v>183785.1925</v>
          </cell>
        </row>
        <row r="1795">
          <cell r="A1795">
            <v>3162</v>
          </cell>
          <cell r="B1795" t="str">
            <v>DIVISION BAÑO EN LAMINA CAL.20 DE 1.35x1.60m</v>
          </cell>
          <cell r="C1795" t="str">
            <v>UND</v>
          </cell>
          <cell r="D1795">
            <v>157016.11839999998</v>
          </cell>
        </row>
        <row r="1796">
          <cell r="A1796">
            <v>3163</v>
          </cell>
          <cell r="B1796" t="str">
            <v>VENTANA ALUMINIO PROYECTANTE</v>
          </cell>
          <cell r="C1796" t="str">
            <v>M2</v>
          </cell>
          <cell r="D1796">
            <v>124360.4</v>
          </cell>
        </row>
        <row r="1797">
          <cell r="A1797">
            <v>3164</v>
          </cell>
          <cell r="B1797" t="str">
            <v xml:space="preserve">BARRANDA TUBO GALV, 1  1  1/2" INCLUYE PILARES DOBLES CONCRETO 0,10 M X 0,20 M </v>
          </cell>
          <cell r="C1797" t="str">
            <v>ML</v>
          </cell>
          <cell r="D1797">
            <v>37073.383900000001</v>
          </cell>
        </row>
        <row r="1798">
          <cell r="A1798">
            <v>3165</v>
          </cell>
          <cell r="B1798" t="str">
            <v xml:space="preserve"> VINILO MUROS INTERIORES - 3 MANOS</v>
          </cell>
          <cell r="C1798" t="str">
            <v>M2</v>
          </cell>
          <cell r="D1798">
            <v>5006.0259999999998</v>
          </cell>
        </row>
        <row r="1799">
          <cell r="A1799">
            <v>3166</v>
          </cell>
          <cell r="B1799" t="str">
            <v xml:space="preserve"> VINILO  LINEAL SOBRE PAÑETE 2 MANOS MUROS EXTERIORES</v>
          </cell>
          <cell r="C1799" t="str">
            <v>ML</v>
          </cell>
          <cell r="D1799">
            <v>1917.316</v>
          </cell>
        </row>
        <row r="1800">
          <cell r="A1800">
            <v>3167</v>
          </cell>
          <cell r="B1800" t="str">
            <v xml:space="preserve"> VINILO LINEAL SOBRE LOSA - 2 MANOS. </v>
          </cell>
          <cell r="C1800" t="str">
            <v>M2</v>
          </cell>
          <cell r="D1800">
            <v>1775.6232</v>
          </cell>
        </row>
        <row r="1801">
          <cell r="A1801">
            <v>3168</v>
          </cell>
          <cell r="C1801" t="str">
            <v>ML</v>
          </cell>
        </row>
        <row r="1802">
          <cell r="A1802">
            <v>3169</v>
          </cell>
          <cell r="B1802" t="str">
            <v>ESTUCO SOBRE MUROS</v>
          </cell>
          <cell r="C1802" t="str">
            <v>M2</v>
          </cell>
          <cell r="D1802">
            <v>2814.2191000000003</v>
          </cell>
        </row>
        <row r="1803">
          <cell r="A1803">
            <v>3170</v>
          </cell>
          <cell r="B1803" t="str">
            <v xml:space="preserve"> ESTUCO SOBRE PLACA</v>
          </cell>
          <cell r="C1803" t="str">
            <v>M2</v>
          </cell>
          <cell r="D1803">
            <v>3227.1464999999998</v>
          </cell>
        </row>
        <row r="1804">
          <cell r="A1804">
            <v>3171</v>
          </cell>
          <cell r="B1804" t="str">
            <v>FILOS Y DILATACIONES ESTUCO - YESO</v>
          </cell>
          <cell r="C1804" t="str">
            <v>ML</v>
          </cell>
          <cell r="D1804">
            <v>1866.6770000000001</v>
          </cell>
        </row>
        <row r="1805">
          <cell r="A1805">
            <v>3172</v>
          </cell>
          <cell r="B1805" t="str">
            <v>IMPERMEABILIZACION LOSA MANTO EDIL STANDARD 3mm</v>
          </cell>
          <cell r="C1805" t="str">
            <v>M2</v>
          </cell>
          <cell r="D1805">
            <v>16263.136</v>
          </cell>
        </row>
        <row r="1806">
          <cell r="A1806">
            <v>3173</v>
          </cell>
          <cell r="B1806" t="str">
            <v xml:space="preserve"> LAVAMANOS ACUARIO SUMINISTRO E INSTAL.</v>
          </cell>
          <cell r="C1806" t="str">
            <v>UN</v>
          </cell>
          <cell r="D1806">
            <v>115930.4</v>
          </cell>
        </row>
        <row r="1807">
          <cell r="A1807">
            <v>3174</v>
          </cell>
          <cell r="B1807" t="str">
            <v xml:space="preserve"> SANITARIO INFANTIL SUMINISTRO-INSTALACION</v>
          </cell>
          <cell r="C1807" t="str">
            <v>UN</v>
          </cell>
          <cell r="D1807">
            <v>297514.5</v>
          </cell>
        </row>
        <row r="1808">
          <cell r="A1808">
            <v>3175</v>
          </cell>
          <cell r="B1808" t="str">
            <v xml:space="preserve"> ASEO GENERAL Y PERMANENTE OBRA</v>
          </cell>
          <cell r="C1808" t="str">
            <v>M2</v>
          </cell>
          <cell r="D1808">
            <v>2290.9475000000002</v>
          </cell>
        </row>
        <row r="1809">
          <cell r="A1809">
            <v>3176</v>
          </cell>
        </row>
        <row r="1810">
          <cell r="A1810">
            <v>3177</v>
          </cell>
        </row>
        <row r="1811">
          <cell r="A1811">
            <v>3178</v>
          </cell>
        </row>
        <row r="1812">
          <cell r="A1812">
            <v>3179</v>
          </cell>
        </row>
        <row r="1813">
          <cell r="A1813">
            <v>3180</v>
          </cell>
        </row>
        <row r="1814">
          <cell r="A1814">
            <v>3181</v>
          </cell>
        </row>
        <row r="1815">
          <cell r="A1815">
            <v>3182</v>
          </cell>
        </row>
        <row r="1816">
          <cell r="A1816">
            <v>3183</v>
          </cell>
        </row>
        <row r="1817">
          <cell r="A1817">
            <v>3184</v>
          </cell>
        </row>
        <row r="1818">
          <cell r="A1818">
            <v>3185</v>
          </cell>
        </row>
        <row r="1819">
          <cell r="A1819">
            <v>3186</v>
          </cell>
        </row>
        <row r="1820">
          <cell r="A1820">
            <v>3187</v>
          </cell>
        </row>
        <row r="1821">
          <cell r="A1821">
            <v>3188</v>
          </cell>
        </row>
        <row r="1822">
          <cell r="A1822">
            <v>3189</v>
          </cell>
        </row>
        <row r="1823">
          <cell r="A1823">
            <v>3190</v>
          </cell>
        </row>
        <row r="1824">
          <cell r="A1824">
            <v>3191</v>
          </cell>
        </row>
        <row r="1825">
          <cell r="A1825">
            <v>3192</v>
          </cell>
        </row>
        <row r="1826">
          <cell r="A1826">
            <v>3193</v>
          </cell>
        </row>
        <row r="1827">
          <cell r="A1827">
            <v>3194</v>
          </cell>
        </row>
        <row r="1828">
          <cell r="A1828">
            <v>3195</v>
          </cell>
        </row>
        <row r="1829">
          <cell r="A1829">
            <v>3196</v>
          </cell>
        </row>
        <row r="1830">
          <cell r="A1830">
            <v>3197</v>
          </cell>
        </row>
        <row r="1831">
          <cell r="A1831">
            <v>3198</v>
          </cell>
        </row>
        <row r="1832">
          <cell r="A1832">
            <v>3199</v>
          </cell>
        </row>
        <row r="1833">
          <cell r="A1833">
            <v>3200</v>
          </cell>
        </row>
        <row r="1834">
          <cell r="A1834">
            <v>3201</v>
          </cell>
        </row>
        <row r="1835">
          <cell r="A1835">
            <v>3202</v>
          </cell>
        </row>
        <row r="1836">
          <cell r="A1836">
            <v>3203</v>
          </cell>
        </row>
        <row r="1837">
          <cell r="A1837">
            <v>3204</v>
          </cell>
        </row>
        <row r="1838">
          <cell r="A1838">
            <v>3205</v>
          </cell>
        </row>
        <row r="1839">
          <cell r="A1839">
            <v>3206</v>
          </cell>
        </row>
        <row r="1840">
          <cell r="A1840">
            <v>3207</v>
          </cell>
        </row>
        <row r="1841">
          <cell r="A1841">
            <v>3208</v>
          </cell>
        </row>
        <row r="1842">
          <cell r="A1842">
            <v>3209</v>
          </cell>
        </row>
        <row r="1843">
          <cell r="A1843">
            <v>3210</v>
          </cell>
        </row>
        <row r="1844">
          <cell r="A1844">
            <v>3211</v>
          </cell>
        </row>
        <row r="1845">
          <cell r="A1845">
            <v>3212</v>
          </cell>
        </row>
        <row r="1846">
          <cell r="A1846">
            <v>3213</v>
          </cell>
        </row>
        <row r="1847">
          <cell r="A1847">
            <v>3214</v>
          </cell>
        </row>
        <row r="1848">
          <cell r="A1848">
            <v>3215</v>
          </cell>
        </row>
        <row r="1849">
          <cell r="A1849">
            <v>3216</v>
          </cell>
        </row>
        <row r="1850">
          <cell r="A1850">
            <v>3217</v>
          </cell>
        </row>
        <row r="1851">
          <cell r="A1851">
            <v>3218</v>
          </cell>
        </row>
        <row r="1852">
          <cell r="A1852">
            <v>3219</v>
          </cell>
        </row>
        <row r="1853">
          <cell r="A1853">
            <v>3220</v>
          </cell>
        </row>
        <row r="1854">
          <cell r="A1854">
            <v>3221</v>
          </cell>
        </row>
        <row r="1855">
          <cell r="A1855">
            <v>3222</v>
          </cell>
        </row>
        <row r="1856">
          <cell r="A1856">
            <v>3223</v>
          </cell>
        </row>
        <row r="1857">
          <cell r="A1857">
            <v>3224</v>
          </cell>
        </row>
        <row r="1858">
          <cell r="A1858">
            <v>3225</v>
          </cell>
        </row>
        <row r="1859">
          <cell r="A1859">
            <v>3226</v>
          </cell>
        </row>
        <row r="1860">
          <cell r="A1860">
            <v>3227</v>
          </cell>
        </row>
        <row r="1861">
          <cell r="A1861">
            <v>3228</v>
          </cell>
        </row>
        <row r="1862">
          <cell r="A1862">
            <v>3229</v>
          </cell>
        </row>
        <row r="1863">
          <cell r="A1863">
            <v>3230</v>
          </cell>
        </row>
        <row r="1864">
          <cell r="A1864">
            <v>3231</v>
          </cell>
        </row>
        <row r="1865">
          <cell r="A1865">
            <v>3232</v>
          </cell>
        </row>
        <row r="1866">
          <cell r="A1866">
            <v>3233</v>
          </cell>
        </row>
        <row r="1867">
          <cell r="A1867">
            <v>3234</v>
          </cell>
        </row>
        <row r="1868">
          <cell r="A1868">
            <v>3235</v>
          </cell>
        </row>
        <row r="1869">
          <cell r="A1869">
            <v>3236</v>
          </cell>
        </row>
        <row r="1870">
          <cell r="A1870">
            <v>3237</v>
          </cell>
        </row>
        <row r="1871">
          <cell r="A1871">
            <v>3238</v>
          </cell>
        </row>
        <row r="1872">
          <cell r="A1872">
            <v>3239</v>
          </cell>
        </row>
        <row r="1873">
          <cell r="A1873">
            <v>3240</v>
          </cell>
        </row>
        <row r="1874">
          <cell r="A1874">
            <v>3241</v>
          </cell>
        </row>
        <row r="1875">
          <cell r="A1875">
            <v>3242</v>
          </cell>
        </row>
        <row r="1876">
          <cell r="A1876">
            <v>3243</v>
          </cell>
        </row>
        <row r="1877">
          <cell r="A1877">
            <v>3244</v>
          </cell>
        </row>
        <row r="1878">
          <cell r="A1878">
            <v>3245</v>
          </cell>
        </row>
        <row r="1879">
          <cell r="A1879">
            <v>3246</v>
          </cell>
        </row>
        <row r="1880">
          <cell r="A1880">
            <v>3247</v>
          </cell>
        </row>
        <row r="1881">
          <cell r="A1881">
            <v>3248</v>
          </cell>
        </row>
        <row r="1882">
          <cell r="A1882">
            <v>3249</v>
          </cell>
        </row>
        <row r="1883">
          <cell r="A1883">
            <v>3250</v>
          </cell>
        </row>
        <row r="1884">
          <cell r="A1884">
            <v>3251</v>
          </cell>
        </row>
        <row r="1885">
          <cell r="A1885">
            <v>3252</v>
          </cell>
        </row>
        <row r="1886">
          <cell r="A1886">
            <v>3253</v>
          </cell>
        </row>
        <row r="1887">
          <cell r="A1887">
            <v>3254</v>
          </cell>
        </row>
        <row r="1888">
          <cell r="A1888">
            <v>3255</v>
          </cell>
        </row>
        <row r="1889">
          <cell r="A1889">
            <v>3256</v>
          </cell>
        </row>
        <row r="1890">
          <cell r="A1890">
            <v>3257</v>
          </cell>
        </row>
        <row r="1891">
          <cell r="A1891">
            <v>3258</v>
          </cell>
        </row>
        <row r="1892">
          <cell r="A1892">
            <v>3259</v>
          </cell>
        </row>
        <row r="1893">
          <cell r="A1893">
            <v>3260</v>
          </cell>
        </row>
        <row r="1894">
          <cell r="A1894">
            <v>3261</v>
          </cell>
        </row>
        <row r="1895">
          <cell r="A1895">
            <v>3262</v>
          </cell>
        </row>
        <row r="1896">
          <cell r="A1896">
            <v>3263</v>
          </cell>
        </row>
        <row r="1897">
          <cell r="A1897">
            <v>3264</v>
          </cell>
        </row>
        <row r="1898">
          <cell r="A1898">
            <v>3265</v>
          </cell>
        </row>
        <row r="1899">
          <cell r="A1899">
            <v>3266</v>
          </cell>
        </row>
        <row r="1900">
          <cell r="A1900">
            <v>3267</v>
          </cell>
        </row>
        <row r="1901">
          <cell r="A1901">
            <v>3268</v>
          </cell>
        </row>
        <row r="1902">
          <cell r="A1902">
            <v>3269</v>
          </cell>
        </row>
        <row r="1903">
          <cell r="A1903">
            <v>3270</v>
          </cell>
        </row>
        <row r="1904">
          <cell r="A1904">
            <v>3271</v>
          </cell>
        </row>
        <row r="1905">
          <cell r="A1905">
            <v>3272</v>
          </cell>
        </row>
        <row r="1906">
          <cell r="A1906">
            <v>3273</v>
          </cell>
        </row>
        <row r="1907">
          <cell r="A1907">
            <v>3274</v>
          </cell>
        </row>
        <row r="1908">
          <cell r="A1908">
            <v>3275</v>
          </cell>
        </row>
        <row r="1909">
          <cell r="A1909">
            <v>3276</v>
          </cell>
        </row>
        <row r="1910">
          <cell r="A1910">
            <v>3277</v>
          </cell>
        </row>
        <row r="1911">
          <cell r="A1911">
            <v>3278</v>
          </cell>
        </row>
        <row r="1912">
          <cell r="A1912">
            <v>3279</v>
          </cell>
        </row>
        <row r="1913">
          <cell r="A1913">
            <v>3280</v>
          </cell>
        </row>
        <row r="1914">
          <cell r="A1914">
            <v>3281</v>
          </cell>
        </row>
        <row r="1915">
          <cell r="A1915">
            <v>3282</v>
          </cell>
        </row>
        <row r="1916">
          <cell r="A1916">
            <v>3283</v>
          </cell>
        </row>
        <row r="1917">
          <cell r="A1917">
            <v>3284</v>
          </cell>
        </row>
        <row r="1918">
          <cell r="A1918">
            <v>3285</v>
          </cell>
        </row>
        <row r="1919">
          <cell r="A1919">
            <v>3286</v>
          </cell>
        </row>
        <row r="1920">
          <cell r="A1920">
            <v>3287</v>
          </cell>
        </row>
        <row r="1921">
          <cell r="A1921">
            <v>3288</v>
          </cell>
        </row>
        <row r="1922">
          <cell r="A1922">
            <v>3289</v>
          </cell>
        </row>
        <row r="1923">
          <cell r="A1923">
            <v>3290</v>
          </cell>
        </row>
        <row r="1924">
          <cell r="A1924">
            <v>3291</v>
          </cell>
        </row>
        <row r="1925">
          <cell r="A1925">
            <v>3292</v>
          </cell>
        </row>
        <row r="1926">
          <cell r="A1926">
            <v>3293</v>
          </cell>
        </row>
        <row r="1927">
          <cell r="A1927">
            <v>3294</v>
          </cell>
        </row>
        <row r="1928">
          <cell r="A1928">
            <v>3295</v>
          </cell>
        </row>
        <row r="1929">
          <cell r="A1929">
            <v>3296</v>
          </cell>
        </row>
        <row r="1930">
          <cell r="A1930">
            <v>3297</v>
          </cell>
        </row>
        <row r="1931">
          <cell r="A1931">
            <v>3298</v>
          </cell>
        </row>
        <row r="1932">
          <cell r="A1932">
            <v>3299</v>
          </cell>
        </row>
        <row r="1933">
          <cell r="A1933">
            <v>3300</v>
          </cell>
        </row>
        <row r="1934">
          <cell r="A1934">
            <v>3301</v>
          </cell>
        </row>
        <row r="1935">
          <cell r="A1935">
            <v>3302</v>
          </cell>
        </row>
        <row r="1936">
          <cell r="A1936">
            <v>3303</v>
          </cell>
        </row>
        <row r="1937">
          <cell r="A1937">
            <v>3304</v>
          </cell>
        </row>
        <row r="1938">
          <cell r="A1938">
            <v>3305</v>
          </cell>
        </row>
        <row r="1939">
          <cell r="A1939">
            <v>3306</v>
          </cell>
        </row>
        <row r="1940">
          <cell r="A1940">
            <v>3307</v>
          </cell>
        </row>
        <row r="1941">
          <cell r="A1941">
            <v>3308</v>
          </cell>
        </row>
      </sheetData>
      <sheetData sheetId="4" refreshError="1"/>
      <sheetData sheetId="5" refreshError="1"/>
      <sheetData sheetId="6"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EXO 7"/>
      <sheetName val="resultados"/>
      <sheetName val="ANEXO 4"/>
      <sheetName val="ANEXO 4 (2)"/>
      <sheetName val="ANEXO 4 (3)"/>
      <sheetName val="ANEXO 4 (4)"/>
      <sheetName val="ANEXO 5 "/>
      <sheetName val="EQUIPO-IDU"/>
      <sheetName val="CANTIDADES"/>
      <sheetName val="ANEXO 2"/>
      <sheetName val="1.1"/>
      <sheetName val="2.1"/>
      <sheetName val="2.2"/>
      <sheetName val="2.3"/>
      <sheetName val="2.4"/>
      <sheetName val="2.5"/>
      <sheetName val="3.1"/>
      <sheetName val="3.2"/>
      <sheetName val="3.3"/>
      <sheetName val="3.4"/>
      <sheetName val="4.1"/>
      <sheetName val="4.2"/>
      <sheetName val="4.3"/>
      <sheetName val="4.4"/>
      <sheetName val="4.5"/>
      <sheetName val="4.6"/>
      <sheetName val="4.7"/>
      <sheetName val="4.8"/>
      <sheetName val="5.1"/>
      <sheetName val="5.2"/>
      <sheetName val="5.3"/>
      <sheetName val="6.1"/>
      <sheetName val="6.2"/>
      <sheetName val="7.1"/>
      <sheetName val="7.2"/>
      <sheetName val="8.1"/>
      <sheetName val="8.2"/>
      <sheetName val="8.3"/>
      <sheetName val="8.4"/>
      <sheetName val="8.5"/>
      <sheetName val="9.1"/>
      <sheetName val="10.1"/>
      <sheetName val="10.2"/>
      <sheetName val="11.1"/>
      <sheetName val="11.2"/>
      <sheetName val="11.3"/>
      <sheetName val="11.4"/>
      <sheetName val="11.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L. MAT."/>
      <sheetName val="A.BAS."/>
      <sheetName val="CUAD."/>
      <sheetName val="APU"/>
      <sheetName val="AUI"/>
      <sheetName val="C.FIN."/>
      <sheetName val="P.INV"/>
      <sheetName val="P.S."/>
      <sheetName val="P.INV.ANTIC."/>
      <sheetName val="Hoja1"/>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sheetName val="factor"/>
      <sheetName val="presupuesto"/>
      <sheetName val="factor (2)"/>
      <sheetName val="presupuesto (2)"/>
      <sheetName val="1"/>
      <sheetName val="2"/>
      <sheetName val="3"/>
      <sheetName val="Itemes Renovación"/>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 sheetId="8"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NSA"/>
      <sheetName val="COMENTARIOS"/>
      <sheetName val="CUMPLIMIENTO"/>
      <sheetName val="BASES"/>
    </sheetNames>
    <sheetDataSet>
      <sheetData sheetId="0" refreshError="1"/>
      <sheetData sheetId="1" refreshError="1"/>
      <sheetData sheetId="2" refreshError="1"/>
      <sheetData sheetId="3" refreshError="1"/>
      <sheetData sheetId="4" refreshError="1"/>
      <sheetData sheetId="5" refreshError="1"/>
      <sheetData sheetId="6" refreshError="1">
        <row r="8">
          <cell r="E8" t="str">
            <v>BIMESTRE: Noviembre y Diciembre de 2002</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Accide-10"/>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SOS"/>
      <sheetName val="PESOS (2)"/>
      <sheetName val="PESOS (3)"/>
    </sheetNames>
    <sheetDataSet>
      <sheetData sheetId="0" refreshError="1"/>
      <sheetData sheetId="1"/>
      <sheetData sheetId="2"/>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rmRepSem"/>
      <sheetName val="InfSem"/>
      <sheetName val="InfAcm"/>
      <sheetName val="InfGraf"/>
      <sheetName val="InfInd"/>
      <sheetName val="infProg"/>
      <sheetName val="dts"/>
      <sheetName val="Pres"/>
      <sheetName val="Avc"/>
      <sheetName val="Acm"/>
      <sheetName val="Acm$"/>
      <sheetName val="auxProgr"/>
      <sheetName val="ctb"/>
    </sheetNames>
    <sheetDataSet>
      <sheetData sheetId="0" refreshError="1"/>
      <sheetData sheetId="1" refreshError="1"/>
      <sheetData sheetId="2" refreshError="1"/>
      <sheetData sheetId="3" refreshError="1"/>
      <sheetData sheetId="4" refreshError="1"/>
      <sheetData sheetId="5" refreshError="1"/>
      <sheetData sheetId="6">
        <row r="2">
          <cell r="B2" t="str">
            <v>MEJORAMIENTO ALCANTARILLADO SANITARIO BARRIO ACAPULCO MUNICIPIO DE VILLAVICENCIO META</v>
          </cell>
        </row>
        <row r="4">
          <cell r="B4" t="str">
            <v>UNION TEMPORAL ACAPULCO</v>
          </cell>
        </row>
        <row r="5">
          <cell r="B5" t="str">
            <v>EDESA ESP SA</v>
          </cell>
        </row>
        <row r="6">
          <cell r="B6" t="str">
            <v>HERNÁN DARÍO CHÍA QUEVEDO</v>
          </cell>
        </row>
        <row r="8">
          <cell r="B8">
            <v>28</v>
          </cell>
        </row>
        <row r="11">
          <cell r="B11" t="str">
            <v>NO</v>
          </cell>
        </row>
        <row r="16">
          <cell r="B16">
            <v>26</v>
          </cell>
        </row>
        <row r="20">
          <cell r="B20">
            <v>2</v>
          </cell>
        </row>
        <row r="21">
          <cell r="B21" t="str">
            <v>CARMEN ANDREA PINZON HERNANDEZ</v>
          </cell>
        </row>
        <row r="22">
          <cell r="B22" t="str">
            <v>RESIDENTE DE OBRA</v>
          </cell>
        </row>
        <row r="23">
          <cell r="B23" t="str">
            <v>HERNAN AUGUSTO BUITRAGO ARDILA</v>
          </cell>
        </row>
        <row r="24">
          <cell r="B24" t="str">
            <v>DIRECTOR DE OBRA</v>
          </cell>
        </row>
        <row r="25">
          <cell r="B25" t="str">
            <v>HERNAN AUGUSTO BUITRAGO ARDILA</v>
          </cell>
        </row>
        <row r="26">
          <cell r="B26" t="str">
            <v>REPRESENTANTE LEGAL</v>
          </cell>
        </row>
      </sheetData>
      <sheetData sheetId="7"/>
      <sheetData sheetId="8" refreshError="1"/>
      <sheetData sheetId="9" refreshError="1"/>
      <sheetData sheetId="10" refreshError="1"/>
      <sheetData sheetId="11" refreshError="1"/>
      <sheetData sheetId="12">
        <row r="1">
          <cell r="D1">
            <v>0</v>
          </cell>
        </row>
      </sheetData>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DE ENTRADA"/>
      <sheetName val="MANO DE OBRA"/>
      <sheetName val="MATERIALES"/>
      <sheetName val="APU BASICOS"/>
      <sheetName val="APU"/>
      <sheetName val="CANTIDADES Y PRECIOS"/>
    </sheetNames>
    <sheetDataSet>
      <sheetData sheetId="0"/>
      <sheetData sheetId="1"/>
      <sheetData sheetId="2" refreshError="1">
        <row r="10">
          <cell r="A10" t="str">
            <v>Jornal - dia</v>
          </cell>
        </row>
        <row r="11">
          <cell r="A11" t="str">
            <v>Ayudante</v>
          </cell>
        </row>
        <row r="12">
          <cell r="A12" t="str">
            <v>Oficial</v>
          </cell>
        </row>
      </sheetData>
      <sheetData sheetId="3"/>
      <sheetData sheetId="4"/>
      <sheetData sheetId="5"/>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NT  PROPUESTA"/>
      <sheetName val="CANT  ALTERNATIVAS"/>
      <sheetName val="CANT "/>
      <sheetName val="MATERIALES"/>
      <sheetName val="APU"/>
      <sheetName val="DETALLES (2)"/>
      <sheetName val="DETALLES"/>
      <sheetName val="FLUJO "/>
      <sheetName val="CANT. MAT. "/>
    </sheetNames>
    <sheetDataSet>
      <sheetData sheetId="0"/>
      <sheetData sheetId="1"/>
      <sheetData sheetId="2"/>
      <sheetData sheetId="3"/>
      <sheetData sheetId="4"/>
      <sheetData sheetId="5"/>
      <sheetData sheetId="6"/>
      <sheetData sheetId="7"/>
      <sheetData sheetId="8"/>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
      <sheetName val="Resumen APU"/>
      <sheetName val="APU"/>
      <sheetName val="cant tubos "/>
      <sheetName val="MAINHOLES"/>
      <sheetName val="Formulas PVC"/>
      <sheetName val="P.OBR.ALCA"/>
      <sheetName val="P.OBR.ACUED"/>
      <sheetName val="P MANEJO"/>
      <sheetName val="P.SUMI.ACUE"/>
      <sheetName val="P SUMI,ALCA"/>
      <sheetName val="P RESUMEN"/>
      <sheetName val="FINANCIERO"/>
      <sheetName val="OBRAS CRA"/>
    </sheetNames>
    <sheetDataSet>
      <sheetData sheetId="0" refreshError="1"/>
      <sheetData sheetId="1" refreshError="1"/>
      <sheetData sheetId="2" refreshError="1">
        <row r="1096">
          <cell r="G1096">
            <v>21105.504000000001</v>
          </cell>
        </row>
        <row r="1181">
          <cell r="G1181">
            <v>46225.535999999993</v>
          </cell>
        </row>
        <row r="3251">
          <cell r="G3251">
            <v>105077.34719999999</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J"/>
      <sheetName val="Gráfico1"/>
      <sheetName val="MD"/>
      <sheetName val="AXD"/>
      <sheetName val="MI"/>
    </sheetNames>
    <sheetDataSet>
      <sheetData sheetId="0" refreshError="1"/>
      <sheetData sheetId="1" refreshError="1"/>
      <sheetData sheetId="2" refreshError="1"/>
      <sheetData sheetId="3" refreshError="1"/>
      <sheetData sheetId="4"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  aaInformación GRUPO"/>
    </sheetNames>
    <definedNames>
      <definedName name="absc"/>
    </definedNames>
    <sheetDataSet>
      <sheetData sheetId="0"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3"/>
      <sheetName val="acta 2"/>
      <sheetName val="acta 1"/>
      <sheetName val="modifica"/>
      <sheetName val="modifica (2)"/>
      <sheetName val="planinver"/>
      <sheetName val="PTI"/>
      <sheetName val="CANTIDADES"/>
      <sheetName val="ANEXO 7"/>
      <sheetName val="3.1"/>
      <sheetName val="3.2"/>
      <sheetName val="5.1"/>
      <sheetName val="5.2"/>
      <sheetName val="5.3"/>
      <sheetName val="11.3"/>
      <sheetName val="11.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TarifaMT"/>
      <sheetName val="INFORMACION DEL FP"/>
      <sheetName val="PERSONAL Y OTROS"/>
      <sheetName val="IMPUESTOS Y VR TOTAL"/>
      <sheetName val="FM"/>
      <sheetName val="COSTEO"/>
      <sheetName val="AIU"/>
      <sheetName val="COSTEO TOTAL OBRA"/>
      <sheetName val="Componente minimo"/>
      <sheetName val="IPC"/>
      <sheetName val="Ensayos Laboratorio"/>
      <sheetName val="proyecc desembol"/>
      <sheetName val="Top_Y_Batimetria"/>
    </sheetNames>
    <sheetDataSet>
      <sheetData sheetId="0" refreshError="1"/>
      <sheetData sheetId="1"/>
      <sheetData sheetId="2"/>
      <sheetData sheetId="3"/>
      <sheetData sheetId="4"/>
      <sheetData sheetId="5"/>
      <sheetData sheetId="6"/>
      <sheetData sheetId="7" refreshError="1"/>
      <sheetData sheetId="8"/>
      <sheetData sheetId="9" refreshError="1"/>
      <sheetData sheetId="10" refreshError="1"/>
      <sheetData sheetId="11" refreshError="1"/>
      <sheetData sheetId="12" refreshError="1"/>
      <sheetData sheetId="13"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ía de Acceso"/>
    </sheetNames>
    <sheetDataSet>
      <sheetData sheetId="0"/>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ANTERIOR"/>
      <sheetName val="PRESUPUESTO"/>
      <sheetName val="INSUMOS"/>
      <sheetName val="T4-5-9-11-12-15-17-19-21"/>
      <sheetName val="MANO DE OBRA"/>
      <sheetName val="MAQUINARIA"/>
      <sheetName val="ITEMS RESUMIDOS"/>
      <sheetName val="A1.1"/>
      <sheetName val="A1.2"/>
      <sheetName val="A1.3"/>
      <sheetName val="1.1"/>
      <sheetName val="1.2"/>
      <sheetName val="1.3"/>
      <sheetName val="1.4"/>
      <sheetName val="1.5"/>
      <sheetName val="1.6"/>
      <sheetName val="1.7"/>
      <sheetName val="2.1"/>
      <sheetName val="2.2"/>
      <sheetName val="2.3"/>
      <sheetName val="2.4"/>
      <sheetName val="2.5"/>
      <sheetName val="2.6"/>
      <sheetName val="2.7"/>
      <sheetName val="2.8"/>
      <sheetName val="2.11"/>
      <sheetName val="INDICES"/>
      <sheetName val="AUXILIARES"/>
      <sheetName val="3.1"/>
      <sheetName val="3.2"/>
      <sheetName val="3.3"/>
      <sheetName val="4.1"/>
      <sheetName val="4.2"/>
      <sheetName val="4.3"/>
      <sheetName val="4.4"/>
      <sheetName val="4.5"/>
      <sheetName val="4.6"/>
      <sheetName val="5.1"/>
      <sheetName val="5.2"/>
      <sheetName val="5.3"/>
      <sheetName val="T1"/>
      <sheetName val="T2-T3-T8-T23-T27"/>
      <sheetName val="T10-T13-T16"/>
      <sheetName val="T32"/>
      <sheetName val="OPTIMIZACION LINEA"/>
      <sheetName val="Hoja1"/>
      <sheetName val="AC2-AG96"/>
      <sheetName val="FLEXIBLE"/>
    </sheetNames>
    <sheetDataSet>
      <sheetData sheetId="0"/>
      <sheetData sheetId="1"/>
      <sheetData sheetId="2">
        <row r="2">
          <cell r="A2" t="str">
            <v>Acero para Refuerzo fy=60.000 psi</v>
          </cell>
          <cell r="B2" t="str">
            <v>ICM</v>
          </cell>
          <cell r="C2" t="str">
            <v>KG</v>
          </cell>
          <cell r="D2">
            <v>1</v>
          </cell>
          <cell r="E2">
            <v>1</v>
          </cell>
          <cell r="F2">
            <v>3800</v>
          </cell>
          <cell r="G2">
            <v>608</v>
          </cell>
          <cell r="H2">
            <v>4408</v>
          </cell>
          <cell r="J2">
            <v>0</v>
          </cell>
          <cell r="K2">
            <v>40299</v>
          </cell>
        </row>
        <row r="3">
          <cell r="A3" t="str">
            <v>ACPM</v>
          </cell>
          <cell r="B3" t="str">
            <v>ICB</v>
          </cell>
          <cell r="C3" t="str">
            <v>GAL</v>
          </cell>
          <cell r="D3">
            <v>1</v>
          </cell>
          <cell r="E3">
            <v>5</v>
          </cell>
          <cell r="F3">
            <v>6500</v>
          </cell>
          <cell r="G3">
            <v>0</v>
          </cell>
          <cell r="H3">
            <v>6500</v>
          </cell>
          <cell r="J3">
            <v>0</v>
          </cell>
          <cell r="K3">
            <v>40299</v>
          </cell>
        </row>
        <row r="4">
          <cell r="A4" t="str">
            <v>Agua</v>
          </cell>
          <cell r="B4" t="str">
            <v>ICM</v>
          </cell>
          <cell r="C4" t="str">
            <v>LT</v>
          </cell>
          <cell r="D4">
            <v>1</v>
          </cell>
          <cell r="E4">
            <v>1</v>
          </cell>
          <cell r="F4">
            <v>15</v>
          </cell>
          <cell r="G4">
            <v>0</v>
          </cell>
          <cell r="H4">
            <v>15</v>
          </cell>
          <cell r="J4">
            <v>0</v>
          </cell>
          <cell r="K4">
            <v>40299</v>
          </cell>
        </row>
        <row r="5">
          <cell r="A5" t="str">
            <v>Alambre Galvanizado</v>
          </cell>
          <cell r="B5" t="str">
            <v>ICM</v>
          </cell>
          <cell r="C5" t="str">
            <v>KG</v>
          </cell>
          <cell r="D5">
            <v>1</v>
          </cell>
          <cell r="E5">
            <v>1</v>
          </cell>
          <cell r="F5">
            <v>3800</v>
          </cell>
          <cell r="G5">
            <v>608</v>
          </cell>
          <cell r="H5">
            <v>4408</v>
          </cell>
          <cell r="J5">
            <v>0</v>
          </cell>
          <cell r="K5">
            <v>40299</v>
          </cell>
        </row>
        <row r="6">
          <cell r="A6" t="str">
            <v>Alambre Negro #18</v>
          </cell>
          <cell r="B6" t="str">
            <v>ICM</v>
          </cell>
          <cell r="C6" t="str">
            <v>KG</v>
          </cell>
          <cell r="D6">
            <v>1</v>
          </cell>
          <cell r="E6">
            <v>1</v>
          </cell>
          <cell r="F6">
            <v>3800</v>
          </cell>
          <cell r="G6">
            <v>608</v>
          </cell>
          <cell r="H6">
            <v>4408</v>
          </cell>
          <cell r="J6">
            <v>0</v>
          </cell>
          <cell r="K6">
            <v>40299</v>
          </cell>
        </row>
        <row r="7">
          <cell r="A7" t="str">
            <v>Arborización</v>
          </cell>
          <cell r="B7" t="str">
            <v>IEG</v>
          </cell>
          <cell r="C7" t="str">
            <v>HA</v>
          </cell>
          <cell r="D7">
            <v>1</v>
          </cell>
          <cell r="E7">
            <v>500</v>
          </cell>
          <cell r="F7">
            <v>6000000</v>
          </cell>
          <cell r="G7">
            <v>960000</v>
          </cell>
          <cell r="H7">
            <v>6960000</v>
          </cell>
          <cell r="J7">
            <v>0</v>
          </cell>
          <cell r="K7">
            <v>0</v>
          </cell>
        </row>
        <row r="8">
          <cell r="A8" t="str">
            <v>Arena Lavada de Río</v>
          </cell>
          <cell r="B8" t="str">
            <v>ICM</v>
          </cell>
          <cell r="C8" t="str">
            <v>M3</v>
          </cell>
          <cell r="D8">
            <v>1</v>
          </cell>
          <cell r="E8">
            <v>1500</v>
          </cell>
          <cell r="F8">
            <v>30000</v>
          </cell>
          <cell r="G8">
            <v>4800</v>
          </cell>
          <cell r="H8">
            <v>34800</v>
          </cell>
          <cell r="J8">
            <v>0</v>
          </cell>
          <cell r="K8">
            <v>0</v>
          </cell>
        </row>
        <row r="9">
          <cell r="A9" t="str">
            <v>Bisagra Común de 3"</v>
          </cell>
          <cell r="B9" t="str">
            <v>IMF</v>
          </cell>
          <cell r="C9" t="str">
            <v>UN</v>
          </cell>
          <cell r="D9">
            <v>1</v>
          </cell>
          <cell r="E9">
            <v>0.1</v>
          </cell>
          <cell r="F9">
            <v>3000</v>
          </cell>
          <cell r="G9">
            <v>480</v>
          </cell>
          <cell r="H9">
            <v>3480</v>
          </cell>
          <cell r="J9">
            <v>0</v>
          </cell>
          <cell r="K9">
            <v>40299</v>
          </cell>
        </row>
        <row r="10">
          <cell r="A10" t="str">
            <v>Bolsacreto con cemento-arena relación 1:8</v>
          </cell>
          <cell r="B10" t="str">
            <v>IEG</v>
          </cell>
          <cell r="C10" t="str">
            <v>ML</v>
          </cell>
          <cell r="D10">
            <v>0</v>
          </cell>
          <cell r="E10">
            <v>1800</v>
          </cell>
          <cell r="F10">
            <v>10776</v>
          </cell>
          <cell r="G10">
            <v>1724</v>
          </cell>
          <cell r="H10">
            <v>12500</v>
          </cell>
          <cell r="J10">
            <v>0</v>
          </cell>
          <cell r="K10">
            <v>0</v>
          </cell>
        </row>
        <row r="11">
          <cell r="A11" t="str">
            <v>Broca 3/4" x 12" 4 Puntas Tungsteno Tipo Hilti</v>
          </cell>
          <cell r="B11" t="str">
            <v>IEM</v>
          </cell>
          <cell r="C11" t="str">
            <v>UN</v>
          </cell>
          <cell r="D11" t="str">
            <v>100 perf.</v>
          </cell>
          <cell r="E11">
            <v>0.78125</v>
          </cell>
          <cell r="F11">
            <v>253481.19999999998</v>
          </cell>
          <cell r="G11">
            <v>40557</v>
          </cell>
          <cell r="H11">
            <v>294038</v>
          </cell>
          <cell r="I11" t="str">
            <v>Hilti</v>
          </cell>
          <cell r="J11">
            <v>0</v>
          </cell>
          <cell r="K11">
            <v>0</v>
          </cell>
        </row>
        <row r="12">
          <cell r="A12" t="str">
            <v>Broca 3/4" x 12" Diamantada Tipo Diamond Cut</v>
          </cell>
          <cell r="B12" t="str">
            <v>IEM</v>
          </cell>
          <cell r="C12" t="str">
            <v>UN</v>
          </cell>
          <cell r="D12" t="str">
            <v>70 perf</v>
          </cell>
          <cell r="E12">
            <v>1</v>
          </cell>
          <cell r="F12">
            <v>207480</v>
          </cell>
          <cell r="G12">
            <v>33197</v>
          </cell>
          <cell r="H12">
            <v>240677</v>
          </cell>
          <cell r="I12">
            <v>0</v>
          </cell>
          <cell r="J12">
            <v>0</v>
          </cell>
          <cell r="K12">
            <v>0</v>
          </cell>
          <cell r="L12">
            <v>0</v>
          </cell>
        </row>
        <row r="13">
          <cell r="A13" t="str">
            <v>Cable 1 1/4 6x19 O26 Extra resistente</v>
          </cell>
          <cell r="B13" t="str">
            <v>IEM</v>
          </cell>
          <cell r="C13" t="str">
            <v>ML</v>
          </cell>
          <cell r="D13">
            <v>1</v>
          </cell>
          <cell r="E13">
            <v>0</v>
          </cell>
          <cell r="F13">
            <v>45000</v>
          </cell>
          <cell r="G13">
            <v>7200</v>
          </cell>
          <cell r="H13">
            <v>52200</v>
          </cell>
          <cell r="J13">
            <v>0</v>
          </cell>
          <cell r="K13">
            <v>0</v>
          </cell>
        </row>
        <row r="14">
          <cell r="A14" t="str">
            <v>Cable 5/8 6x19 O26 Alma de Acero</v>
          </cell>
          <cell r="B14" t="str">
            <v>IEM</v>
          </cell>
          <cell r="C14" t="str">
            <v>ML</v>
          </cell>
          <cell r="D14">
            <v>1</v>
          </cell>
          <cell r="E14">
            <v>0</v>
          </cell>
          <cell r="F14">
            <v>6500</v>
          </cell>
          <cell r="G14">
            <v>1040</v>
          </cell>
          <cell r="H14">
            <v>7540</v>
          </cell>
          <cell r="J14">
            <v>0</v>
          </cell>
          <cell r="K14">
            <v>0</v>
          </cell>
        </row>
        <row r="15">
          <cell r="A15" t="str">
            <v>Candado Tipo Alemán de 60 mm</v>
          </cell>
          <cell r="B15" t="str">
            <v>IMF</v>
          </cell>
          <cell r="C15" t="str">
            <v>UN</v>
          </cell>
          <cell r="D15">
            <v>1</v>
          </cell>
          <cell r="E15">
            <v>0.5</v>
          </cell>
          <cell r="F15">
            <v>32000</v>
          </cell>
          <cell r="G15">
            <v>5120</v>
          </cell>
          <cell r="H15">
            <v>37120</v>
          </cell>
          <cell r="I15" t="str">
            <v>Segurex Locks</v>
          </cell>
          <cell r="J15">
            <v>0</v>
          </cell>
          <cell r="K15">
            <v>40299</v>
          </cell>
        </row>
        <row r="16">
          <cell r="A16" t="str">
            <v>Cemento Portland Tipo 1</v>
          </cell>
          <cell r="B16" t="str">
            <v>ICM</v>
          </cell>
          <cell r="C16" t="str">
            <v>KG</v>
          </cell>
          <cell r="D16">
            <v>1</v>
          </cell>
          <cell r="E16">
            <v>1</v>
          </cell>
          <cell r="F16">
            <v>500</v>
          </cell>
          <cell r="G16">
            <v>80</v>
          </cell>
          <cell r="H16">
            <v>580</v>
          </cell>
          <cell r="J16">
            <v>0</v>
          </cell>
          <cell r="K16">
            <v>40299</v>
          </cell>
        </row>
        <row r="17">
          <cell r="A17" t="str">
            <v>Cinta PVC Tipo O-22 de Sika</v>
          </cell>
          <cell r="B17" t="str">
            <v>IEE</v>
          </cell>
          <cell r="C17" t="str">
            <v>ML</v>
          </cell>
          <cell r="D17">
            <v>1</v>
          </cell>
          <cell r="E17">
            <v>0.1</v>
          </cell>
          <cell r="F17">
            <v>28200</v>
          </cell>
          <cell r="G17">
            <v>4512</v>
          </cell>
          <cell r="H17">
            <v>32712</v>
          </cell>
          <cell r="I17" t="str">
            <v>Sika</v>
          </cell>
          <cell r="J17">
            <v>0</v>
          </cell>
          <cell r="K17">
            <v>40299</v>
          </cell>
        </row>
        <row r="18">
          <cell r="A18" t="str">
            <v>Cinturón de Cierre en acero L = 1.0 m Ø33"</v>
          </cell>
          <cell r="B18" t="str">
            <v>IEE01</v>
          </cell>
          <cell r="C18" t="str">
            <v>UN</v>
          </cell>
          <cell r="D18">
            <v>1</v>
          </cell>
          <cell r="E18">
            <v>100</v>
          </cell>
          <cell r="F18">
            <v>561460</v>
          </cell>
          <cell r="G18">
            <v>89834</v>
          </cell>
          <cell r="H18">
            <v>651294</v>
          </cell>
          <cell r="I18" t="str">
            <v>APCI</v>
          </cell>
          <cell r="J18">
            <v>0</v>
          </cell>
          <cell r="K18">
            <v>40299</v>
          </cell>
        </row>
        <row r="19">
          <cell r="A19" t="str">
            <v>Cruz 20" x 16" Extremo Brida</v>
          </cell>
          <cell r="B19" t="str">
            <v>IAC</v>
          </cell>
          <cell r="C19" t="str">
            <v>UN</v>
          </cell>
          <cell r="D19">
            <v>1</v>
          </cell>
          <cell r="E19">
            <v>0</v>
          </cell>
          <cell r="F19">
            <v>5440000</v>
          </cell>
          <cell r="G19">
            <v>870400</v>
          </cell>
          <cell r="H19">
            <v>6310400</v>
          </cell>
          <cell r="J19">
            <v>0</v>
          </cell>
          <cell r="K19">
            <v>0</v>
          </cell>
        </row>
        <row r="20">
          <cell r="A20" t="str">
            <v>Cubierta Ondulada en Fibrocemento #6</v>
          </cell>
          <cell r="B20" t="str">
            <v>IAR</v>
          </cell>
          <cell r="C20" t="str">
            <v>UN</v>
          </cell>
          <cell r="D20" t="str">
            <v>1,69 M2</v>
          </cell>
          <cell r="E20">
            <v>25.92</v>
          </cell>
          <cell r="F20">
            <v>53314</v>
          </cell>
          <cell r="G20">
            <v>8530</v>
          </cell>
          <cell r="H20">
            <v>61844</v>
          </cell>
          <cell r="J20">
            <v>0</v>
          </cell>
          <cell r="K20">
            <v>40299</v>
          </cell>
        </row>
        <row r="21">
          <cell r="A21" t="str">
            <v>Disolvente</v>
          </cell>
          <cell r="B21" t="str">
            <v>IEM</v>
          </cell>
          <cell r="C21" t="str">
            <v>LT</v>
          </cell>
          <cell r="D21">
            <v>0</v>
          </cell>
          <cell r="E21">
            <v>1.5</v>
          </cell>
          <cell r="F21">
            <v>10600</v>
          </cell>
          <cell r="G21">
            <v>1696</v>
          </cell>
          <cell r="H21">
            <v>12296</v>
          </cell>
          <cell r="I21" t="str">
            <v>Algreco</v>
          </cell>
          <cell r="J21">
            <v>0</v>
          </cell>
          <cell r="K21">
            <v>0</v>
          </cell>
        </row>
        <row r="22">
          <cell r="A22" t="str">
            <v>Electrodo para Soldar E6011 1/8"</v>
          </cell>
          <cell r="B22" t="str">
            <v>IEM</v>
          </cell>
          <cell r="C22" t="str">
            <v>KG</v>
          </cell>
          <cell r="D22">
            <v>0</v>
          </cell>
          <cell r="E22">
            <v>1</v>
          </cell>
          <cell r="F22">
            <v>4500</v>
          </cell>
          <cell r="G22">
            <v>720</v>
          </cell>
          <cell r="H22">
            <v>5220</v>
          </cell>
          <cell r="I22" t="str">
            <v>West Arco</v>
          </cell>
          <cell r="J22">
            <v>0</v>
          </cell>
          <cell r="K22">
            <v>0</v>
          </cell>
        </row>
        <row r="23">
          <cell r="A23" t="str">
            <v>Electrodo para Soldar E7018 1/8"</v>
          </cell>
          <cell r="B23" t="str">
            <v>IEM</v>
          </cell>
          <cell r="C23" t="str">
            <v>KG</v>
          </cell>
          <cell r="D23">
            <v>0</v>
          </cell>
          <cell r="E23">
            <v>1</v>
          </cell>
          <cell r="F23">
            <v>5920</v>
          </cell>
          <cell r="G23">
            <v>947</v>
          </cell>
          <cell r="H23">
            <v>6867</v>
          </cell>
          <cell r="I23" t="str">
            <v>West Arco</v>
          </cell>
          <cell r="J23">
            <v>0</v>
          </cell>
          <cell r="K23">
            <v>0</v>
          </cell>
        </row>
        <row r="24">
          <cell r="A24" t="str">
            <v>Endurecedor Superficial para Pisos tipo Sikafloor 3 Quartz-Top de Sika</v>
          </cell>
          <cell r="B24" t="str">
            <v>ICM</v>
          </cell>
          <cell r="C24" t="str">
            <v>KG</v>
          </cell>
          <cell r="D24" t="str">
            <v>5 Kg/M2</v>
          </cell>
          <cell r="E24">
            <v>1</v>
          </cell>
          <cell r="F24">
            <v>750</v>
          </cell>
          <cell r="G24">
            <v>120</v>
          </cell>
          <cell r="H24">
            <v>870</v>
          </cell>
          <cell r="I24" t="str">
            <v>Sika</v>
          </cell>
          <cell r="J24">
            <v>0</v>
          </cell>
          <cell r="K24">
            <v>39965</v>
          </cell>
        </row>
        <row r="25">
          <cell r="A25" t="str">
            <v>Esmalte Mate</v>
          </cell>
          <cell r="B25" t="str">
            <v>IEM</v>
          </cell>
          <cell r="C25" t="str">
            <v>GAL</v>
          </cell>
          <cell r="D25">
            <v>0</v>
          </cell>
          <cell r="E25">
            <v>5</v>
          </cell>
          <cell r="F25">
            <v>60400</v>
          </cell>
          <cell r="G25">
            <v>9664</v>
          </cell>
          <cell r="H25">
            <v>70064</v>
          </cell>
          <cell r="I25" t="str">
            <v>Algreco</v>
          </cell>
          <cell r="J25">
            <v>0</v>
          </cell>
          <cell r="K25">
            <v>0</v>
          </cell>
        </row>
        <row r="26">
          <cell r="A26" t="str">
            <v>Espigo de acero con brida PN10</v>
          </cell>
          <cell r="B26" t="str">
            <v>IAC</v>
          </cell>
          <cell r="C26">
            <v>0</v>
          </cell>
          <cell r="D26">
            <v>1</v>
          </cell>
          <cell r="E26">
            <v>40</v>
          </cell>
          <cell r="F26">
            <v>0</v>
          </cell>
          <cell r="G26">
            <v>0</v>
          </cell>
          <cell r="H26">
            <v>0</v>
          </cell>
          <cell r="J26">
            <v>0</v>
          </cell>
          <cell r="K26">
            <v>0</v>
          </cell>
        </row>
        <row r="27">
          <cell r="A27" t="str">
            <v>Estaca de madera</v>
          </cell>
          <cell r="B27" t="str">
            <v>ITP</v>
          </cell>
          <cell r="C27" t="str">
            <v>UN</v>
          </cell>
          <cell r="D27">
            <v>0</v>
          </cell>
          <cell r="E27">
            <v>0.25</v>
          </cell>
          <cell r="F27">
            <v>1100</v>
          </cell>
          <cell r="G27">
            <v>0</v>
          </cell>
          <cell r="H27">
            <v>1100</v>
          </cell>
          <cell r="J27">
            <v>0</v>
          </cell>
          <cell r="K27">
            <v>0</v>
          </cell>
        </row>
        <row r="28">
          <cell r="A28" t="str">
            <v>Estopa</v>
          </cell>
          <cell r="B28" t="str">
            <v>IAC</v>
          </cell>
          <cell r="C28" t="str">
            <v>KG</v>
          </cell>
          <cell r="D28">
            <v>0</v>
          </cell>
          <cell r="E28">
            <v>1</v>
          </cell>
          <cell r="F28">
            <v>3000</v>
          </cell>
          <cell r="G28">
            <v>480</v>
          </cell>
          <cell r="H28">
            <v>3480</v>
          </cell>
          <cell r="J28">
            <v>0</v>
          </cell>
          <cell r="K28">
            <v>0</v>
          </cell>
        </row>
        <row r="29">
          <cell r="A29" t="str">
            <v>Fibra de refuerzo secundario para concreto o mortero tipo TOC 500 de Toxement</v>
          </cell>
          <cell r="B29" t="str">
            <v>ICM</v>
          </cell>
          <cell r="C29" t="str">
            <v>KG</v>
          </cell>
          <cell r="D29" t="str">
            <v>1 Kg/M3</v>
          </cell>
          <cell r="E29">
            <v>1</v>
          </cell>
          <cell r="F29">
            <v>12600</v>
          </cell>
          <cell r="G29">
            <v>2016</v>
          </cell>
          <cell r="H29">
            <v>14616</v>
          </cell>
          <cell r="I29" t="str">
            <v>Toxement</v>
          </cell>
          <cell r="J29">
            <v>0</v>
          </cell>
          <cell r="K29">
            <v>39549</v>
          </cell>
          <cell r="L29" t="str">
            <v>Tomado de http://www.toxement.com.co/lista_precios2010/index.html</v>
          </cell>
        </row>
        <row r="30">
          <cell r="A30" t="str">
            <v>Geotextil  NT 3000</v>
          </cell>
          <cell r="B30" t="str">
            <v>IEG</v>
          </cell>
          <cell r="C30" t="str">
            <v>M2</v>
          </cell>
          <cell r="D30">
            <v>1</v>
          </cell>
          <cell r="E30">
            <v>0.5</v>
          </cell>
          <cell r="F30">
            <v>8625</v>
          </cell>
          <cell r="G30">
            <v>1380</v>
          </cell>
          <cell r="H30">
            <v>10005</v>
          </cell>
          <cell r="I30" t="str">
            <v>Pavco</v>
          </cell>
          <cell r="J30">
            <v>0</v>
          </cell>
          <cell r="K30">
            <v>0</v>
          </cell>
        </row>
        <row r="31">
          <cell r="A31" t="str">
            <v>Geomalla Biaxial  BX-1200</v>
          </cell>
          <cell r="B31" t="str">
            <v>IEG</v>
          </cell>
          <cell r="C31" t="str">
            <v>M2</v>
          </cell>
          <cell r="D31">
            <v>1</v>
          </cell>
          <cell r="E31">
            <v>1</v>
          </cell>
          <cell r="F31">
            <v>11588</v>
          </cell>
          <cell r="G31">
            <v>1854</v>
          </cell>
          <cell r="H31">
            <v>13442</v>
          </cell>
          <cell r="I31" t="str">
            <v>Durman</v>
          </cell>
          <cell r="J31">
            <v>0</v>
          </cell>
          <cell r="K31">
            <v>0</v>
          </cell>
        </row>
        <row r="32">
          <cell r="A32" t="str">
            <v>Grava Lavada de Río 3/4"</v>
          </cell>
          <cell r="B32" t="str">
            <v>ICM</v>
          </cell>
          <cell r="C32" t="str">
            <v>M3</v>
          </cell>
          <cell r="D32">
            <v>1</v>
          </cell>
          <cell r="E32">
            <v>1700</v>
          </cell>
          <cell r="F32">
            <v>40000</v>
          </cell>
          <cell r="G32">
            <v>6400</v>
          </cell>
          <cell r="H32">
            <v>46400</v>
          </cell>
          <cell r="I32">
            <v>0</v>
          </cell>
          <cell r="J32">
            <v>0</v>
          </cell>
          <cell r="K32">
            <v>0</v>
          </cell>
          <cell r="L32">
            <v>0</v>
          </cell>
        </row>
        <row r="33">
          <cell r="A33" t="str">
            <v>Guarda Cabo 1 1/4"</v>
          </cell>
          <cell r="B33" t="str">
            <v>IEM</v>
          </cell>
          <cell r="C33" t="str">
            <v>UN</v>
          </cell>
          <cell r="D33">
            <v>0</v>
          </cell>
          <cell r="E33">
            <v>0</v>
          </cell>
          <cell r="F33">
            <v>83000</v>
          </cell>
          <cell r="G33">
            <v>13280</v>
          </cell>
          <cell r="H33">
            <v>96280</v>
          </cell>
          <cell r="I33">
            <v>0</v>
          </cell>
          <cell r="J33">
            <v>0</v>
          </cell>
          <cell r="K33">
            <v>0</v>
          </cell>
          <cell r="L33">
            <v>0</v>
          </cell>
        </row>
        <row r="34">
          <cell r="A34" t="str">
            <v>Guarda Cabo 5/8"</v>
          </cell>
          <cell r="B34" t="str">
            <v>IEM</v>
          </cell>
          <cell r="C34" t="str">
            <v>UN</v>
          </cell>
          <cell r="D34">
            <v>0</v>
          </cell>
          <cell r="E34">
            <v>0</v>
          </cell>
          <cell r="F34">
            <v>13000</v>
          </cell>
          <cell r="G34">
            <v>2080</v>
          </cell>
          <cell r="H34">
            <v>15080</v>
          </cell>
          <cell r="I34">
            <v>0</v>
          </cell>
          <cell r="J34">
            <v>0</v>
          </cell>
          <cell r="K34">
            <v>0</v>
          </cell>
          <cell r="L34">
            <v>0</v>
          </cell>
        </row>
        <row r="35">
          <cell r="A35" t="str">
            <v>Jabón Vegetal</v>
          </cell>
          <cell r="B35" t="str">
            <v>IAC</v>
          </cell>
          <cell r="C35" t="str">
            <v>KG</v>
          </cell>
          <cell r="D35">
            <v>0</v>
          </cell>
          <cell r="E35">
            <v>1</v>
          </cell>
          <cell r="F35">
            <v>1000</v>
          </cell>
          <cell r="G35">
            <v>160</v>
          </cell>
          <cell r="H35">
            <v>1160</v>
          </cell>
          <cell r="I35">
            <v>0</v>
          </cell>
          <cell r="J35">
            <v>0</v>
          </cell>
          <cell r="K35">
            <v>0</v>
          </cell>
          <cell r="L35">
            <v>0</v>
          </cell>
        </row>
        <row r="36">
          <cell r="A36" t="str">
            <v>Ladrillo Tolete Común 6x12x24</v>
          </cell>
          <cell r="B36" t="str">
            <v>IAR</v>
          </cell>
          <cell r="C36" t="str">
            <v>UN</v>
          </cell>
          <cell r="D36" t="str">
            <v>55 Un/M2</v>
          </cell>
          <cell r="E36">
            <v>3</v>
          </cell>
          <cell r="F36">
            <v>300</v>
          </cell>
          <cell r="G36">
            <v>48</v>
          </cell>
          <cell r="H36">
            <v>348</v>
          </cell>
          <cell r="J36">
            <v>0</v>
          </cell>
          <cell r="K36">
            <v>39814</v>
          </cell>
        </row>
        <row r="37">
          <cell r="A37" t="str">
            <v>Lámina de Alfajor A-36 Cal. 16</v>
          </cell>
          <cell r="B37" t="str">
            <v>IEM</v>
          </cell>
          <cell r="C37" t="str">
            <v>KG</v>
          </cell>
          <cell r="D37">
            <v>8.1900081900081897E-2</v>
          </cell>
          <cell r="E37">
            <v>1</v>
          </cell>
          <cell r="F37">
            <v>4200</v>
          </cell>
          <cell r="G37">
            <v>672</v>
          </cell>
          <cell r="H37">
            <v>4872</v>
          </cell>
          <cell r="I37" t="str">
            <v>Fajobe</v>
          </cell>
          <cell r="J37">
            <v>0</v>
          </cell>
          <cell r="K37">
            <v>0</v>
          </cell>
        </row>
        <row r="38">
          <cell r="A38" t="str">
            <v>Lámina de Alfajor A-36 e=1/4"</v>
          </cell>
          <cell r="B38" t="str">
            <v>IEM</v>
          </cell>
          <cell r="C38" t="str">
            <v>KG</v>
          </cell>
          <cell r="D38">
            <v>1.9042782785324362E-2</v>
          </cell>
          <cell r="E38">
            <v>1</v>
          </cell>
          <cell r="F38">
            <v>4200</v>
          </cell>
          <cell r="G38">
            <v>672</v>
          </cell>
          <cell r="H38">
            <v>4872</v>
          </cell>
          <cell r="I38" t="str">
            <v>Fajobe</v>
          </cell>
          <cell r="J38">
            <v>0</v>
          </cell>
          <cell r="K38">
            <v>0</v>
          </cell>
        </row>
        <row r="39">
          <cell r="A39" t="str">
            <v>Lámina HR ASTM A-36 e=1/2"</v>
          </cell>
          <cell r="B39" t="str">
            <v>IEM</v>
          </cell>
          <cell r="C39" t="str">
            <v>KG</v>
          </cell>
          <cell r="D39">
            <v>1.0025062656641603E-2</v>
          </cell>
          <cell r="E39">
            <v>1</v>
          </cell>
          <cell r="F39">
            <v>4585.2</v>
          </cell>
          <cell r="G39">
            <v>734</v>
          </cell>
          <cell r="H39">
            <v>5319</v>
          </cell>
          <cell r="I39" t="str">
            <v>Fajobe</v>
          </cell>
          <cell r="J39">
            <v>0</v>
          </cell>
          <cell r="K39">
            <v>0</v>
          </cell>
        </row>
        <row r="40">
          <cell r="A40" t="str">
            <v>Lámina HR ASTM A-36 e=1/4"</v>
          </cell>
          <cell r="B40" t="str">
            <v>IEM</v>
          </cell>
          <cell r="C40" t="str">
            <v>KG</v>
          </cell>
          <cell r="D40">
            <v>2.0052135552436335E-2</v>
          </cell>
          <cell r="E40">
            <v>1</v>
          </cell>
          <cell r="F40">
            <v>4585.2</v>
          </cell>
          <cell r="G40">
            <v>734</v>
          </cell>
          <cell r="H40">
            <v>5319</v>
          </cell>
          <cell r="I40" t="str">
            <v>Fajobe</v>
          </cell>
          <cell r="J40">
            <v>0</v>
          </cell>
          <cell r="K40">
            <v>0</v>
          </cell>
          <cell r="L40">
            <v>0</v>
          </cell>
        </row>
        <row r="41">
          <cell r="A41" t="str">
            <v>Lámina HR ASTM A-36 e=3/8"</v>
          </cell>
          <cell r="B41" t="str">
            <v>IEM</v>
          </cell>
          <cell r="C41" t="str">
            <v>KG</v>
          </cell>
          <cell r="D41">
            <v>1.3360053440213761E-2</v>
          </cell>
          <cell r="E41">
            <v>1</v>
          </cell>
          <cell r="F41">
            <v>4585.2</v>
          </cell>
          <cell r="G41">
            <v>734</v>
          </cell>
          <cell r="H41">
            <v>5319</v>
          </cell>
          <cell r="I41" t="str">
            <v>Fajobe</v>
          </cell>
          <cell r="J41">
            <v>0</v>
          </cell>
          <cell r="K41">
            <v>0</v>
          </cell>
        </row>
        <row r="42">
          <cell r="A42" t="str">
            <v>Limpiador para PVC x 500 gr.</v>
          </cell>
          <cell r="B42" t="str">
            <v>IAC</v>
          </cell>
          <cell r="C42" t="str">
            <v>UN</v>
          </cell>
          <cell r="D42">
            <v>0</v>
          </cell>
          <cell r="E42">
            <v>0.5</v>
          </cell>
          <cell r="F42">
            <v>10654</v>
          </cell>
          <cell r="G42">
            <v>1705</v>
          </cell>
          <cell r="H42">
            <v>12359</v>
          </cell>
          <cell r="I42" t="str">
            <v>Pavco</v>
          </cell>
          <cell r="J42">
            <v>0</v>
          </cell>
          <cell r="K42">
            <v>0</v>
          </cell>
        </row>
        <row r="43">
          <cell r="A43" t="str">
            <v>Lubricante para PVC x 500 gr.</v>
          </cell>
          <cell r="B43" t="str">
            <v>IAC</v>
          </cell>
          <cell r="C43" t="str">
            <v>UN</v>
          </cell>
          <cell r="D43">
            <v>0</v>
          </cell>
          <cell r="E43">
            <v>0.5</v>
          </cell>
          <cell r="F43">
            <v>10654</v>
          </cell>
          <cell r="G43">
            <v>1705</v>
          </cell>
          <cell r="H43">
            <v>12359</v>
          </cell>
          <cell r="I43" t="str">
            <v>Pavco</v>
          </cell>
          <cell r="J43">
            <v>0</v>
          </cell>
          <cell r="K43">
            <v>0</v>
          </cell>
        </row>
        <row r="44">
          <cell r="A44" t="str">
            <v>Malla Expandida IMT-100 V11 HR 1/4 Tipo Colmallas</v>
          </cell>
          <cell r="B44" t="str">
            <v>IEM</v>
          </cell>
          <cell r="C44" t="str">
            <v>KG</v>
          </cell>
          <cell r="D44">
            <v>4.7619047619047616E-2</v>
          </cell>
          <cell r="E44">
            <v>1</v>
          </cell>
          <cell r="F44">
            <v>8952</v>
          </cell>
          <cell r="G44">
            <v>1432</v>
          </cell>
          <cell r="H44">
            <v>10384</v>
          </cell>
          <cell r="I44" t="str">
            <v>Colmallas</v>
          </cell>
          <cell r="J44">
            <v>0</v>
          </cell>
          <cell r="K44">
            <v>40307</v>
          </cell>
        </row>
        <row r="45">
          <cell r="A45" t="str">
            <v>Malla para Gavión 2 x 1 x 1 m Triple Torsión Cal 12 Recubrimiento PVC</v>
          </cell>
          <cell r="B45" t="str">
            <v>IEG</v>
          </cell>
          <cell r="C45" t="str">
            <v>UN</v>
          </cell>
          <cell r="D45" t="str">
            <v>2 M3</v>
          </cell>
          <cell r="E45">
            <v>10</v>
          </cell>
          <cell r="F45">
            <v>106000</v>
          </cell>
          <cell r="G45">
            <v>0</v>
          </cell>
          <cell r="H45">
            <v>106000</v>
          </cell>
          <cell r="I45" t="str">
            <v>Macaferri</v>
          </cell>
          <cell r="J45">
            <v>0</v>
          </cell>
          <cell r="K45">
            <v>0</v>
          </cell>
        </row>
        <row r="46">
          <cell r="A46" t="str">
            <v>Malla para Gavión Colchoneta 2 x 1 x 0,5 m Triple Torsión Cal 12 Recubrimiento PVC</v>
          </cell>
          <cell r="B46" t="str">
            <v>IEG</v>
          </cell>
          <cell r="C46" t="str">
            <v>UN</v>
          </cell>
          <cell r="D46" t="str">
            <v>1 M3</v>
          </cell>
          <cell r="E46">
            <v>7</v>
          </cell>
          <cell r="F46">
            <v>53000</v>
          </cell>
          <cell r="G46">
            <v>0</v>
          </cell>
          <cell r="H46">
            <v>53000</v>
          </cell>
          <cell r="I46" t="str">
            <v>Macaferri</v>
          </cell>
          <cell r="J46">
            <v>0</v>
          </cell>
          <cell r="K46">
            <v>0</v>
          </cell>
          <cell r="L46">
            <v>0</v>
          </cell>
        </row>
        <row r="47">
          <cell r="A47" t="str">
            <v>Material de Río Tamaño Máximo 2" (Incluye Derechos)</v>
          </cell>
          <cell r="B47" t="str">
            <v>IAP</v>
          </cell>
          <cell r="C47" t="str">
            <v>M3</v>
          </cell>
          <cell r="D47">
            <v>1</v>
          </cell>
          <cell r="E47">
            <v>1700</v>
          </cell>
          <cell r="F47">
            <v>15000</v>
          </cell>
          <cell r="G47">
            <v>0</v>
          </cell>
          <cell r="H47">
            <v>15000</v>
          </cell>
          <cell r="I47">
            <v>0</v>
          </cell>
          <cell r="J47">
            <v>0</v>
          </cell>
          <cell r="K47">
            <v>0</v>
          </cell>
          <cell r="L47">
            <v>0</v>
          </cell>
        </row>
        <row r="48">
          <cell r="A48" t="str">
            <v>Material de Río Tamaño Mínimo 0,60 m (Incluye Derechos)</v>
          </cell>
          <cell r="B48" t="str">
            <v>IAP</v>
          </cell>
          <cell r="C48" t="str">
            <v>M3</v>
          </cell>
          <cell r="D48">
            <v>1</v>
          </cell>
          <cell r="E48">
            <v>1700</v>
          </cell>
          <cell r="F48">
            <v>15000</v>
          </cell>
          <cell r="G48">
            <v>0</v>
          </cell>
          <cell r="H48">
            <v>15000</v>
          </cell>
          <cell r="J48">
            <v>0</v>
          </cell>
          <cell r="K48">
            <v>0</v>
          </cell>
        </row>
        <row r="49">
          <cell r="A49" t="str">
            <v>Neopreno Dureza 50 3 mm</v>
          </cell>
          <cell r="B49" t="str">
            <v>IEM</v>
          </cell>
          <cell r="C49" t="str">
            <v>M2</v>
          </cell>
          <cell r="D49">
            <v>0</v>
          </cell>
          <cell r="E49">
            <v>0</v>
          </cell>
          <cell r="F49">
            <v>220000</v>
          </cell>
          <cell r="G49">
            <v>35200</v>
          </cell>
          <cell r="H49">
            <v>255200</v>
          </cell>
          <cell r="I49" t="str">
            <v>Cauchos El Cacique</v>
          </cell>
          <cell r="J49">
            <v>0</v>
          </cell>
          <cell r="K49">
            <v>0</v>
          </cell>
        </row>
        <row r="50">
          <cell r="A50" t="str">
            <v>Niple con salida tangencial de 4" APCI</v>
          </cell>
          <cell r="B50" t="str">
            <v>IAC</v>
          </cell>
          <cell r="C50" t="str">
            <v>UN</v>
          </cell>
          <cell r="D50">
            <v>1</v>
          </cell>
          <cell r="E50">
            <v>80</v>
          </cell>
          <cell r="F50">
            <v>1900000</v>
          </cell>
          <cell r="G50">
            <v>304000</v>
          </cell>
          <cell r="H50">
            <v>2204000</v>
          </cell>
          <cell r="I50" t="str">
            <v>APCI</v>
          </cell>
          <cell r="J50">
            <v>0</v>
          </cell>
          <cell r="K50">
            <v>0</v>
          </cell>
        </row>
        <row r="51">
          <cell r="A51" t="str">
            <v>Niple con salida tangencial de 6" APCI</v>
          </cell>
          <cell r="B51" t="str">
            <v>IAC</v>
          </cell>
          <cell r="C51" t="str">
            <v>UN</v>
          </cell>
          <cell r="D51">
            <v>1</v>
          </cell>
          <cell r="E51">
            <v>100</v>
          </cell>
          <cell r="F51">
            <v>2462896</v>
          </cell>
          <cell r="G51">
            <v>394063</v>
          </cell>
          <cell r="H51">
            <v>2856959</v>
          </cell>
          <cell r="I51" t="str">
            <v>APCI</v>
          </cell>
          <cell r="J51">
            <v>0</v>
          </cell>
          <cell r="K51">
            <v>0</v>
          </cell>
        </row>
        <row r="52">
          <cell r="A52" t="str">
            <v>Pasamuro Bridado - Mecánico HD ASTM A-126 6" x 1 m</v>
          </cell>
          <cell r="B52" t="str">
            <v>IEM</v>
          </cell>
          <cell r="C52" t="str">
            <v>UN</v>
          </cell>
          <cell r="D52">
            <v>1</v>
          </cell>
          <cell r="E52">
            <v>88</v>
          </cell>
          <cell r="F52">
            <v>704000</v>
          </cell>
          <cell r="G52">
            <v>112640</v>
          </cell>
          <cell r="H52">
            <v>816640</v>
          </cell>
          <cell r="I52" t="str">
            <v>AVA</v>
          </cell>
          <cell r="J52">
            <v>0</v>
          </cell>
          <cell r="K52">
            <v>40307</v>
          </cell>
        </row>
        <row r="53">
          <cell r="A53" t="str">
            <v>Pasamuro Bridado - Mecánico HD ASTM A-126 12" x 1 m</v>
          </cell>
          <cell r="B53" t="str">
            <v>IEM</v>
          </cell>
          <cell r="C53" t="str">
            <v>UN</v>
          </cell>
          <cell r="D53">
            <v>1</v>
          </cell>
          <cell r="E53">
            <v>204</v>
          </cell>
          <cell r="F53">
            <v>1632000</v>
          </cell>
          <cell r="G53">
            <v>261120</v>
          </cell>
          <cell r="H53">
            <v>1893120</v>
          </cell>
          <cell r="I53" t="str">
            <v>AVA</v>
          </cell>
          <cell r="J53">
            <v>0</v>
          </cell>
          <cell r="K53">
            <v>40307</v>
          </cell>
        </row>
        <row r="54">
          <cell r="A54" t="str">
            <v>Pasamuro Bridado - Mecánico HD ASTM A-126 14" x 1 m</v>
          </cell>
          <cell r="B54" t="str">
            <v>IEM</v>
          </cell>
          <cell r="C54" t="str">
            <v>UN</v>
          </cell>
          <cell r="D54">
            <v>1</v>
          </cell>
          <cell r="E54">
            <v>253</v>
          </cell>
          <cell r="F54">
            <v>2024000</v>
          </cell>
          <cell r="G54">
            <v>323840</v>
          </cell>
          <cell r="H54">
            <v>2347840</v>
          </cell>
          <cell r="I54" t="str">
            <v>AVA</v>
          </cell>
          <cell r="J54">
            <v>0</v>
          </cell>
          <cell r="K54">
            <v>40307</v>
          </cell>
        </row>
        <row r="55">
          <cell r="A55" t="str">
            <v>Pasamuro Bridado - Mecánico HD ASTM A-126 16" x 1 m</v>
          </cell>
          <cell r="B55" t="str">
            <v>IEM</v>
          </cell>
          <cell r="C55" t="str">
            <v>UN</v>
          </cell>
          <cell r="D55">
            <v>1</v>
          </cell>
          <cell r="E55">
            <v>334</v>
          </cell>
          <cell r="F55">
            <v>2672000</v>
          </cell>
          <cell r="G55">
            <v>427520</v>
          </cell>
          <cell r="H55">
            <v>3099520</v>
          </cell>
          <cell r="I55" t="str">
            <v>AVA</v>
          </cell>
          <cell r="J55">
            <v>0</v>
          </cell>
          <cell r="K55">
            <v>40307</v>
          </cell>
        </row>
        <row r="56">
          <cell r="A56" t="str">
            <v>Pasamuro Bridado - Mecánico HD ASTM A-126 20" x 1 m</v>
          </cell>
          <cell r="B56" t="str">
            <v>IEM</v>
          </cell>
          <cell r="C56" t="str">
            <v>UN</v>
          </cell>
          <cell r="D56">
            <v>1</v>
          </cell>
          <cell r="E56">
            <v>493</v>
          </cell>
          <cell r="F56">
            <v>3944000</v>
          </cell>
          <cell r="G56">
            <v>631040</v>
          </cell>
          <cell r="H56">
            <v>4575040</v>
          </cell>
          <cell r="I56" t="str">
            <v>AVA</v>
          </cell>
          <cell r="J56">
            <v>0</v>
          </cell>
          <cell r="K56">
            <v>40307</v>
          </cell>
        </row>
        <row r="57">
          <cell r="A57" t="str">
            <v>Pasamuro Bridado - Mecánico HD ASTM A-126 33" x 1 m</v>
          </cell>
          <cell r="B57" t="str">
            <v>IEM</v>
          </cell>
          <cell r="C57" t="str">
            <v>UN</v>
          </cell>
          <cell r="D57">
            <v>1</v>
          </cell>
          <cell r="E57">
            <v>800</v>
          </cell>
          <cell r="F57">
            <v>6400000</v>
          </cell>
          <cell r="G57">
            <v>1024000</v>
          </cell>
          <cell r="H57">
            <v>7424000</v>
          </cell>
          <cell r="I57" t="str">
            <v>AVA</v>
          </cell>
          <cell r="J57">
            <v>0</v>
          </cell>
          <cell r="K57">
            <v>40307</v>
          </cell>
        </row>
        <row r="58">
          <cell r="A58" t="str">
            <v>Perfil Estructural Circular 12" e=10,0 mm ASTM A-500 Grado C</v>
          </cell>
          <cell r="B58" t="str">
            <v>IEM</v>
          </cell>
          <cell r="C58" t="str">
            <v>KG</v>
          </cell>
          <cell r="D58">
            <v>1.2543903662819871E-2</v>
          </cell>
          <cell r="E58">
            <v>1</v>
          </cell>
          <cell r="F58">
            <v>4440</v>
          </cell>
          <cell r="G58">
            <v>710</v>
          </cell>
          <cell r="H58">
            <v>5150</v>
          </cell>
          <cell r="I58" t="str">
            <v>Metaza</v>
          </cell>
          <cell r="J58">
            <v>0</v>
          </cell>
          <cell r="K58">
            <v>40307</v>
          </cell>
          <cell r="L58">
            <v>0</v>
          </cell>
        </row>
        <row r="59">
          <cell r="A59" t="str">
            <v>Perfil Estructural Circular 12" e=9,0 mm ASTM A-500 Grado C</v>
          </cell>
          <cell r="B59" t="str">
            <v>IEM</v>
          </cell>
          <cell r="C59" t="str">
            <v>KG</v>
          </cell>
          <cell r="D59">
            <v>1.4310246136233544E-2</v>
          </cell>
          <cell r="E59">
            <v>1</v>
          </cell>
          <cell r="F59">
            <v>4440</v>
          </cell>
          <cell r="G59">
            <v>710</v>
          </cell>
          <cell r="H59">
            <v>5150</v>
          </cell>
          <cell r="I59" t="str">
            <v>Colmena</v>
          </cell>
          <cell r="J59">
            <v>0</v>
          </cell>
          <cell r="K59">
            <v>40307</v>
          </cell>
        </row>
        <row r="60">
          <cell r="A60" t="str">
            <v>Perfil Estructural Circular 2" e=1,5 mm ASTM A-500 Grado C</v>
          </cell>
          <cell r="B60" t="str">
            <v>IEM</v>
          </cell>
          <cell r="C60" t="str">
            <v>KG</v>
          </cell>
          <cell r="D60">
            <v>0.46296296296296291</v>
          </cell>
          <cell r="E60">
            <v>1</v>
          </cell>
          <cell r="F60">
            <v>4440</v>
          </cell>
          <cell r="G60">
            <v>710</v>
          </cell>
          <cell r="H60">
            <v>5150</v>
          </cell>
          <cell r="I60" t="str">
            <v>Colmena</v>
          </cell>
          <cell r="J60">
            <v>0</v>
          </cell>
          <cell r="K60">
            <v>40307</v>
          </cell>
          <cell r="L60" t="str">
            <v>Tomado con un valor aproximado de $3.200 por kg de acero procesado</v>
          </cell>
        </row>
        <row r="61">
          <cell r="A61" t="str">
            <v>Perfil Estructural Circular 2" e=2,5 mm ASTM A-500 Grado C</v>
          </cell>
          <cell r="B61" t="str">
            <v>IEM</v>
          </cell>
          <cell r="C61" t="str">
            <v>KG</v>
          </cell>
          <cell r="D61">
            <v>0.2824858757062147</v>
          </cell>
          <cell r="E61">
            <v>1</v>
          </cell>
          <cell r="F61">
            <v>4440</v>
          </cell>
          <cell r="G61">
            <v>710</v>
          </cell>
          <cell r="H61">
            <v>5150</v>
          </cell>
          <cell r="I61" t="str">
            <v>Colmena</v>
          </cell>
          <cell r="J61">
            <v>0</v>
          </cell>
          <cell r="K61">
            <v>40307</v>
          </cell>
        </row>
        <row r="62">
          <cell r="A62" t="str">
            <v>Perfil Estructural Circular 4" e=3,0 mm ASTM A-500 Grado C</v>
          </cell>
          <cell r="B62" t="str">
            <v>IEM</v>
          </cell>
          <cell r="C62" t="str">
            <v>KG</v>
          </cell>
          <cell r="D62">
            <v>0.12239902080783353</v>
          </cell>
          <cell r="E62">
            <v>1</v>
          </cell>
          <cell r="F62">
            <v>4440</v>
          </cell>
          <cell r="G62">
            <v>710</v>
          </cell>
          <cell r="H62">
            <v>5150</v>
          </cell>
          <cell r="I62" t="str">
            <v>Colmena</v>
          </cell>
          <cell r="J62">
            <v>0</v>
          </cell>
          <cell r="K62">
            <v>40307</v>
          </cell>
        </row>
        <row r="63">
          <cell r="A63" t="str">
            <v>Perfil Estructural Circular 4" e=4,0 mm ASTM A-500 Grado C</v>
          </cell>
          <cell r="B63" t="str">
            <v>IEM</v>
          </cell>
          <cell r="C63" t="str">
            <v>KG</v>
          </cell>
          <cell r="D63">
            <v>9.2592592592592587E-2</v>
          </cell>
          <cell r="E63">
            <v>1</v>
          </cell>
          <cell r="F63">
            <v>4440</v>
          </cell>
          <cell r="G63">
            <v>710</v>
          </cell>
          <cell r="H63">
            <v>5150</v>
          </cell>
          <cell r="I63" t="str">
            <v>Colmena</v>
          </cell>
          <cell r="J63">
            <v>0</v>
          </cell>
          <cell r="K63">
            <v>40307</v>
          </cell>
          <cell r="L63" t="str">
            <v>Tomado con un valor aproximado de $3.200 por kg de acero procesado</v>
          </cell>
        </row>
        <row r="64">
          <cell r="A64" t="str">
            <v>Perfil Estructural Circular 6" e=5,0 mm ASTM A-500 Grado C</v>
          </cell>
          <cell r="B64" t="str">
            <v>IEM</v>
          </cell>
          <cell r="C64" t="str">
            <v>KG</v>
          </cell>
          <cell r="D64">
            <v>4.9652432969215489E-2</v>
          </cell>
          <cell r="E64">
            <v>1</v>
          </cell>
          <cell r="F64">
            <v>4440</v>
          </cell>
          <cell r="G64">
            <v>710</v>
          </cell>
          <cell r="H64">
            <v>5150</v>
          </cell>
          <cell r="I64" t="str">
            <v>Colmena</v>
          </cell>
          <cell r="J64">
            <v>0</v>
          </cell>
          <cell r="K64">
            <v>40307</v>
          </cell>
          <cell r="L64" t="str">
            <v>Tomado con un valor aproximado de $3.200 por kg de acero procesado</v>
          </cell>
        </row>
        <row r="65">
          <cell r="A65" t="str">
            <v>Perfil Estructural Circular 6" e=6,0 mm ASTM A-500 Grado C</v>
          </cell>
          <cell r="B65" t="str">
            <v>IEM</v>
          </cell>
          <cell r="C65" t="str">
            <v>KG</v>
          </cell>
          <cell r="D65">
            <v>4.1631973355537054E-2</v>
          </cell>
          <cell r="E65">
            <v>1</v>
          </cell>
          <cell r="F65">
            <v>4440</v>
          </cell>
          <cell r="G65">
            <v>710</v>
          </cell>
          <cell r="H65">
            <v>5150</v>
          </cell>
          <cell r="I65" t="str">
            <v>Colmena</v>
          </cell>
          <cell r="J65">
            <v>0</v>
          </cell>
          <cell r="K65">
            <v>40307</v>
          </cell>
        </row>
        <row r="66">
          <cell r="A66" t="str">
            <v>Perfil Estructural Circular 6" e=7,00 mm ASTM A-500 Grado C</v>
          </cell>
          <cell r="B66" t="str">
            <v>IEM</v>
          </cell>
          <cell r="C66" t="str">
            <v>KG</v>
          </cell>
          <cell r="D66">
            <v>3.5373187124159884E-2</v>
          </cell>
          <cell r="E66">
            <v>1</v>
          </cell>
          <cell r="F66">
            <v>4440</v>
          </cell>
          <cell r="G66">
            <v>710</v>
          </cell>
          <cell r="H66">
            <v>5150</v>
          </cell>
          <cell r="I66" t="str">
            <v>Metaza</v>
          </cell>
          <cell r="J66">
            <v>0</v>
          </cell>
          <cell r="K66">
            <v>40307</v>
          </cell>
        </row>
        <row r="67">
          <cell r="A67" t="str">
            <v>Perfil Estructural Circular 8" e=5,0 mm ASTM A-500 Grado C</v>
          </cell>
          <cell r="B67" t="str">
            <v>IEM</v>
          </cell>
          <cell r="C67" t="str">
            <v>KG</v>
          </cell>
          <cell r="D67">
            <v>3.787878787878788E-2</v>
          </cell>
          <cell r="E67">
            <v>1</v>
          </cell>
          <cell r="F67">
            <v>4440</v>
          </cell>
          <cell r="G67">
            <v>710</v>
          </cell>
          <cell r="H67">
            <v>5150</v>
          </cell>
          <cell r="I67" t="str">
            <v>Colmena</v>
          </cell>
          <cell r="J67">
            <v>0</v>
          </cell>
          <cell r="K67">
            <v>40307</v>
          </cell>
        </row>
        <row r="68">
          <cell r="A68" t="str">
            <v>Perfil Estructural L 3/16" x 1 1/2"</v>
          </cell>
          <cell r="B68" t="str">
            <v>IEM</v>
          </cell>
          <cell r="C68" t="str">
            <v>KG</v>
          </cell>
          <cell r="D68">
            <v>0.37313432835820892</v>
          </cell>
          <cell r="E68">
            <v>1</v>
          </cell>
          <cell r="F68">
            <v>4440</v>
          </cell>
          <cell r="G68">
            <v>710</v>
          </cell>
          <cell r="H68">
            <v>5150</v>
          </cell>
          <cell r="I68" t="str">
            <v>Metaza</v>
          </cell>
          <cell r="J68">
            <v>0</v>
          </cell>
          <cell r="K68">
            <v>40307</v>
          </cell>
        </row>
        <row r="69">
          <cell r="A69" t="str">
            <v>Piedra para Gavión</v>
          </cell>
          <cell r="B69" t="str">
            <v>IEM</v>
          </cell>
          <cell r="C69" t="str">
            <v>M3</v>
          </cell>
          <cell r="D69">
            <v>1</v>
          </cell>
          <cell r="E69">
            <v>1800</v>
          </cell>
          <cell r="F69">
            <v>20000</v>
          </cell>
          <cell r="G69">
            <v>3200</v>
          </cell>
          <cell r="H69">
            <v>23200</v>
          </cell>
          <cell r="J69">
            <v>0</v>
          </cell>
          <cell r="K69">
            <v>0</v>
          </cell>
        </row>
        <row r="70">
          <cell r="A70" t="str">
            <v>Pintura Anticorrosiva Gris</v>
          </cell>
          <cell r="B70" t="str">
            <v>IEM</v>
          </cell>
          <cell r="C70" t="str">
            <v>GAL</v>
          </cell>
          <cell r="D70">
            <v>0</v>
          </cell>
          <cell r="E70">
            <v>5</v>
          </cell>
          <cell r="F70">
            <v>34800</v>
          </cell>
          <cell r="G70">
            <v>5568</v>
          </cell>
          <cell r="H70">
            <v>40368</v>
          </cell>
          <cell r="I70" t="str">
            <v>Algreco</v>
          </cell>
          <cell r="J70">
            <v>0</v>
          </cell>
          <cell r="K70">
            <v>0</v>
          </cell>
        </row>
        <row r="71">
          <cell r="A71" t="str">
            <v>Pintura Para Interperie</v>
          </cell>
          <cell r="B71" t="str">
            <v>IEM</v>
          </cell>
          <cell r="C71" t="str">
            <v>GAL</v>
          </cell>
          <cell r="D71">
            <v>0</v>
          </cell>
          <cell r="E71">
            <v>5</v>
          </cell>
          <cell r="F71">
            <v>70000</v>
          </cell>
          <cell r="G71">
            <v>11200</v>
          </cell>
          <cell r="H71">
            <v>81200</v>
          </cell>
          <cell r="I71">
            <v>0</v>
          </cell>
          <cell r="J71">
            <v>0</v>
          </cell>
          <cell r="K71">
            <v>0</v>
          </cell>
          <cell r="L71">
            <v>0</v>
          </cell>
        </row>
        <row r="72">
          <cell r="A72" t="str">
            <v>Portacandado Simple</v>
          </cell>
          <cell r="B72" t="str">
            <v>IMF</v>
          </cell>
          <cell r="C72" t="str">
            <v>UN</v>
          </cell>
          <cell r="D72">
            <v>1</v>
          </cell>
          <cell r="E72">
            <v>0.1</v>
          </cell>
          <cell r="F72">
            <v>1500</v>
          </cell>
          <cell r="G72">
            <v>240</v>
          </cell>
          <cell r="H72">
            <v>1740</v>
          </cell>
          <cell r="J72">
            <v>0</v>
          </cell>
          <cell r="K72">
            <v>40299</v>
          </cell>
        </row>
        <row r="73">
          <cell r="A73" t="str">
            <v>Puntilla con Cabeza de 2"</v>
          </cell>
          <cell r="B73" t="str">
            <v>IMF</v>
          </cell>
          <cell r="C73" t="str">
            <v>KG</v>
          </cell>
          <cell r="D73">
            <v>1</v>
          </cell>
          <cell r="E73">
            <v>1</v>
          </cell>
          <cell r="F73">
            <v>4300</v>
          </cell>
          <cell r="G73">
            <v>688</v>
          </cell>
          <cell r="H73">
            <v>4988</v>
          </cell>
          <cell r="J73">
            <v>0</v>
          </cell>
          <cell r="K73">
            <v>40299</v>
          </cell>
        </row>
        <row r="74">
          <cell r="A74" t="str">
            <v>Puntilla con Cabeza de 3"</v>
          </cell>
          <cell r="B74" t="str">
            <v>IMF</v>
          </cell>
          <cell r="C74" t="str">
            <v>KG</v>
          </cell>
          <cell r="D74">
            <v>1</v>
          </cell>
          <cell r="E74">
            <v>1</v>
          </cell>
          <cell r="F74">
            <v>3200</v>
          </cell>
          <cell r="G74">
            <v>512</v>
          </cell>
          <cell r="H74">
            <v>3712</v>
          </cell>
          <cell r="J74">
            <v>0</v>
          </cell>
          <cell r="K74">
            <v>40299</v>
          </cell>
        </row>
        <row r="75">
          <cell r="A75" t="str">
            <v>Puntilla con Cabeza de 4"</v>
          </cell>
          <cell r="B75" t="str">
            <v>IMF</v>
          </cell>
          <cell r="C75" t="str">
            <v>KG</v>
          </cell>
          <cell r="D75">
            <v>1</v>
          </cell>
          <cell r="E75">
            <v>1</v>
          </cell>
          <cell r="F75">
            <v>3200</v>
          </cell>
          <cell r="G75">
            <v>512</v>
          </cell>
          <cell r="H75">
            <v>3712</v>
          </cell>
          <cell r="J75">
            <v>0</v>
          </cell>
          <cell r="K75">
            <v>40299</v>
          </cell>
        </row>
        <row r="76">
          <cell r="A76" t="str">
            <v>Recebo Común</v>
          </cell>
          <cell r="B76" t="str">
            <v>IMF</v>
          </cell>
          <cell r="C76" t="str">
            <v>M3</v>
          </cell>
          <cell r="D76">
            <v>1</v>
          </cell>
          <cell r="E76">
            <v>1800</v>
          </cell>
          <cell r="F76">
            <v>40000</v>
          </cell>
          <cell r="G76">
            <v>0</v>
          </cell>
          <cell r="H76">
            <v>40000</v>
          </cell>
          <cell r="J76">
            <v>0</v>
          </cell>
          <cell r="K76">
            <v>40299</v>
          </cell>
        </row>
        <row r="77">
          <cell r="A77" t="str">
            <v>Red de Agua Provisional</v>
          </cell>
          <cell r="B77" t="str">
            <v>ICP</v>
          </cell>
          <cell r="C77" t="str">
            <v>UN</v>
          </cell>
          <cell r="D77">
            <v>1</v>
          </cell>
          <cell r="E77">
            <v>100</v>
          </cell>
          <cell r="F77">
            <v>310156</v>
          </cell>
          <cell r="G77">
            <v>0</v>
          </cell>
          <cell r="H77">
            <v>310156</v>
          </cell>
          <cell r="J77">
            <v>0</v>
          </cell>
          <cell r="K77">
            <v>40299</v>
          </cell>
        </row>
        <row r="78">
          <cell r="A78" t="str">
            <v xml:space="preserve">Red Eléctrica Provisional    </v>
          </cell>
          <cell r="B78" t="str">
            <v>ICP</v>
          </cell>
          <cell r="C78" t="str">
            <v>UN</v>
          </cell>
          <cell r="D78">
            <v>1</v>
          </cell>
          <cell r="E78">
            <v>100</v>
          </cell>
          <cell r="F78">
            <v>46181</v>
          </cell>
          <cell r="G78">
            <v>0</v>
          </cell>
          <cell r="H78">
            <v>46181</v>
          </cell>
          <cell r="J78">
            <v>0</v>
          </cell>
          <cell r="K78">
            <v>40299</v>
          </cell>
        </row>
        <row r="79">
          <cell r="A79" t="str">
            <v xml:space="preserve">Red Telefónica Provisional  </v>
          </cell>
          <cell r="B79" t="str">
            <v>ICP</v>
          </cell>
          <cell r="C79" t="str">
            <v>UN</v>
          </cell>
          <cell r="D79">
            <v>1</v>
          </cell>
          <cell r="E79">
            <v>100</v>
          </cell>
          <cell r="F79">
            <v>77678</v>
          </cell>
          <cell r="G79">
            <v>0</v>
          </cell>
          <cell r="H79">
            <v>77678</v>
          </cell>
          <cell r="J79">
            <v>0</v>
          </cell>
          <cell r="K79">
            <v>40299</v>
          </cell>
        </row>
        <row r="80">
          <cell r="A80" t="str">
            <v>Resina Epóxica para Anclajes Estructurales Tipo HILTI RE500 x 500 cm3</v>
          </cell>
          <cell r="B80" t="str">
            <v>IEM</v>
          </cell>
          <cell r="C80" t="str">
            <v>UN</v>
          </cell>
          <cell r="D80" t="str">
            <v>18 ap. 5/8" x 12"</v>
          </cell>
          <cell r="E80">
            <v>1</v>
          </cell>
          <cell r="F80">
            <v>77955</v>
          </cell>
          <cell r="G80">
            <v>12473</v>
          </cell>
          <cell r="H80">
            <v>90428</v>
          </cell>
          <cell r="I80" t="str">
            <v>Hilti</v>
          </cell>
          <cell r="J80">
            <v>0</v>
          </cell>
          <cell r="K80">
            <v>0</v>
          </cell>
          <cell r="L80">
            <v>0</v>
          </cell>
        </row>
        <row r="81">
          <cell r="A81" t="str">
            <v>Resina Epóxica para Anclajes Estructurales Tipo Sika Anchorfix 4 x 600 cm3</v>
          </cell>
          <cell r="B81" t="str">
            <v>IEM</v>
          </cell>
          <cell r="C81" t="str">
            <v>UN</v>
          </cell>
          <cell r="D81">
            <v>0</v>
          </cell>
          <cell r="E81">
            <v>0.9</v>
          </cell>
          <cell r="F81">
            <v>56000.000000000007</v>
          </cell>
          <cell r="G81">
            <v>8960</v>
          </cell>
          <cell r="H81">
            <v>64960</v>
          </cell>
          <cell r="I81" t="str">
            <v>Sika</v>
          </cell>
          <cell r="J81">
            <v>0</v>
          </cell>
          <cell r="K81">
            <v>0</v>
          </cell>
          <cell r="L81">
            <v>0</v>
          </cell>
        </row>
        <row r="82">
          <cell r="A82" t="str">
            <v>Sanitario</v>
          </cell>
          <cell r="B82" t="str">
            <v>IAR</v>
          </cell>
          <cell r="C82" t="str">
            <v>UN</v>
          </cell>
          <cell r="D82">
            <v>1</v>
          </cell>
          <cell r="E82">
            <v>20</v>
          </cell>
          <cell r="F82">
            <v>100000</v>
          </cell>
          <cell r="G82">
            <v>16000</v>
          </cell>
          <cell r="H82">
            <v>116000</v>
          </cell>
          <cell r="J82">
            <v>0</v>
          </cell>
          <cell r="K82">
            <v>40299</v>
          </cell>
        </row>
        <row r="83">
          <cell r="A83" t="str">
            <v>Tabla Chapa de 3 x 0,3 x 0,03 m</v>
          </cell>
          <cell r="B83" t="str">
            <v>ICP</v>
          </cell>
          <cell r="C83" t="str">
            <v>UN</v>
          </cell>
          <cell r="D83">
            <v>1</v>
          </cell>
          <cell r="E83">
            <v>12.5</v>
          </cell>
          <cell r="F83">
            <v>2680</v>
          </cell>
          <cell r="G83">
            <v>0</v>
          </cell>
          <cell r="H83">
            <v>2680</v>
          </cell>
          <cell r="J83">
            <v>0</v>
          </cell>
          <cell r="K83">
            <v>40299</v>
          </cell>
        </row>
        <row r="84">
          <cell r="A84" t="str">
            <v>Tubería CCP 16" 200 PSI</v>
          </cell>
          <cell r="B84" t="str">
            <v>IAC</v>
          </cell>
          <cell r="C84" t="str">
            <v>ML</v>
          </cell>
          <cell r="D84">
            <v>1</v>
          </cell>
          <cell r="E84">
            <v>171</v>
          </cell>
          <cell r="F84">
            <v>300000</v>
          </cell>
          <cell r="G84">
            <v>48000</v>
          </cell>
          <cell r="H84">
            <v>348000</v>
          </cell>
          <cell r="I84" t="str">
            <v>APCI</v>
          </cell>
          <cell r="J84" t="str">
            <v>M3516</v>
          </cell>
          <cell r="K84" t="str">
            <v>29/05/20009</v>
          </cell>
        </row>
        <row r="85">
          <cell r="A85" t="str">
            <v>Tubería CCP 33" 200 PSI</v>
          </cell>
          <cell r="B85" t="str">
            <v>IAC</v>
          </cell>
          <cell r="C85" t="str">
            <v>ML</v>
          </cell>
          <cell r="D85">
            <v>1</v>
          </cell>
          <cell r="E85">
            <v>417</v>
          </cell>
          <cell r="F85">
            <v>574384</v>
          </cell>
          <cell r="G85">
            <v>91901</v>
          </cell>
          <cell r="H85">
            <v>666285</v>
          </cell>
          <cell r="I85" t="str">
            <v>APCI</v>
          </cell>
          <cell r="J85" t="str">
            <v>M3516</v>
          </cell>
          <cell r="K85" t="str">
            <v>29/05/20009</v>
          </cell>
        </row>
        <row r="86">
          <cell r="A86" t="str">
            <v>Tubería CCP 33" 200 PSI DOBLE CAMPANA</v>
          </cell>
          <cell r="B86" t="str">
            <v>IAC</v>
          </cell>
          <cell r="C86" t="str">
            <v>ML</v>
          </cell>
          <cell r="D86">
            <v>1</v>
          </cell>
          <cell r="E86">
            <v>417</v>
          </cell>
          <cell r="F86">
            <v>580700</v>
          </cell>
          <cell r="G86">
            <v>92912</v>
          </cell>
          <cell r="H86">
            <v>673612</v>
          </cell>
          <cell r="I86" t="str">
            <v>APCI</v>
          </cell>
          <cell r="J86" t="str">
            <v>M3516</v>
          </cell>
          <cell r="K86" t="str">
            <v>29/05/20009</v>
          </cell>
        </row>
        <row r="87">
          <cell r="A87" t="str">
            <v>Tubería PVC Presión 10" 200 PSI RDE 21</v>
          </cell>
          <cell r="B87" t="str">
            <v>IAC</v>
          </cell>
          <cell r="C87" t="str">
            <v>ML</v>
          </cell>
          <cell r="D87">
            <v>1</v>
          </cell>
          <cell r="E87">
            <v>16.63</v>
          </cell>
          <cell r="F87">
            <v>124461</v>
          </cell>
          <cell r="G87">
            <v>19914</v>
          </cell>
          <cell r="H87">
            <v>144375</v>
          </cell>
          <cell r="I87" t="str">
            <v>Pavco</v>
          </cell>
          <cell r="J87">
            <v>12291</v>
          </cell>
          <cell r="K87">
            <v>40015</v>
          </cell>
        </row>
        <row r="88">
          <cell r="A88" t="str">
            <v>Tubería PVC Presión 12" 200 PSI RDE 21</v>
          </cell>
          <cell r="B88" t="str">
            <v>IAC</v>
          </cell>
          <cell r="C88" t="str">
            <v>ML</v>
          </cell>
          <cell r="D88">
            <v>1</v>
          </cell>
          <cell r="E88">
            <v>23.45</v>
          </cell>
          <cell r="F88">
            <v>173114</v>
          </cell>
          <cell r="G88">
            <v>27698</v>
          </cell>
          <cell r="H88">
            <v>200812</v>
          </cell>
          <cell r="I88" t="str">
            <v>Pavco</v>
          </cell>
          <cell r="J88">
            <v>12301</v>
          </cell>
          <cell r="K88">
            <v>40015</v>
          </cell>
        </row>
        <row r="89">
          <cell r="A89" t="str">
            <v>Tubería PVC Presión 14" 200 PSI RDE 21</v>
          </cell>
          <cell r="B89" t="str">
            <v>IAC</v>
          </cell>
          <cell r="C89" t="str">
            <v>ML</v>
          </cell>
          <cell r="D89">
            <v>1</v>
          </cell>
          <cell r="E89">
            <v>28.14</v>
          </cell>
          <cell r="F89">
            <v>226757</v>
          </cell>
          <cell r="G89">
            <v>36281</v>
          </cell>
          <cell r="H89">
            <v>263038</v>
          </cell>
          <cell r="I89" t="str">
            <v>Pavco</v>
          </cell>
          <cell r="J89">
            <v>12311</v>
          </cell>
          <cell r="K89">
            <v>40015</v>
          </cell>
        </row>
        <row r="90">
          <cell r="A90" t="str">
            <v>Tubería PVC Presión 16" 200 PSI RDE 21</v>
          </cell>
          <cell r="B90" t="str">
            <v>IAC</v>
          </cell>
          <cell r="C90" t="str">
            <v>ML</v>
          </cell>
          <cell r="D90">
            <v>1</v>
          </cell>
          <cell r="E90">
            <v>36.78</v>
          </cell>
          <cell r="F90">
            <v>297623</v>
          </cell>
          <cell r="G90">
            <v>47620</v>
          </cell>
          <cell r="H90">
            <v>345243</v>
          </cell>
          <cell r="I90" t="str">
            <v>Pavco</v>
          </cell>
          <cell r="J90">
            <v>12315</v>
          </cell>
          <cell r="K90">
            <v>40015</v>
          </cell>
        </row>
        <row r="91">
          <cell r="A91" t="str">
            <v>Tubería PVC Presión 18" 200 PSI RDE 21</v>
          </cell>
          <cell r="B91" t="str">
            <v>IAC</v>
          </cell>
          <cell r="C91" t="str">
            <v>ML</v>
          </cell>
          <cell r="D91">
            <v>1</v>
          </cell>
          <cell r="E91">
            <v>46.53</v>
          </cell>
          <cell r="F91">
            <v>377277</v>
          </cell>
          <cell r="G91">
            <v>60364</v>
          </cell>
          <cell r="H91">
            <v>437641</v>
          </cell>
          <cell r="I91" t="str">
            <v>Pavco</v>
          </cell>
          <cell r="J91">
            <v>12319</v>
          </cell>
          <cell r="K91">
            <v>40015</v>
          </cell>
        </row>
        <row r="92">
          <cell r="A92" t="str">
            <v>Tubería PVC Presión 20" 200 PSI RDE 21</v>
          </cell>
          <cell r="B92" t="str">
            <v>IAC</v>
          </cell>
          <cell r="C92" t="str">
            <v>ML</v>
          </cell>
          <cell r="D92">
            <v>1</v>
          </cell>
          <cell r="E92">
            <v>53.82</v>
          </cell>
          <cell r="F92">
            <v>453188</v>
          </cell>
          <cell r="G92">
            <v>72510</v>
          </cell>
          <cell r="H92">
            <v>525698</v>
          </cell>
          <cell r="I92" t="str">
            <v>Pavco</v>
          </cell>
          <cell r="J92">
            <v>12335</v>
          </cell>
          <cell r="K92">
            <v>40015</v>
          </cell>
        </row>
        <row r="93">
          <cell r="A93" t="str">
            <v>Tubería PVC Presión 3" 200 PSI RDE 21</v>
          </cell>
          <cell r="B93" t="str">
            <v>IAC</v>
          </cell>
          <cell r="C93" t="str">
            <v>ML</v>
          </cell>
          <cell r="D93">
            <v>1</v>
          </cell>
          <cell r="E93">
            <v>1.76</v>
          </cell>
          <cell r="F93">
            <v>12956</v>
          </cell>
          <cell r="G93">
            <v>2073</v>
          </cell>
          <cell r="H93">
            <v>15029</v>
          </cell>
          <cell r="I93" t="str">
            <v>Pavco</v>
          </cell>
          <cell r="J93">
            <v>12338</v>
          </cell>
          <cell r="K93">
            <v>40015</v>
          </cell>
          <cell r="L93">
            <v>0</v>
          </cell>
        </row>
        <row r="94">
          <cell r="A94" t="str">
            <v>Tubería PVC Presión 4" 200 PSI RDE 21</v>
          </cell>
          <cell r="B94" t="str">
            <v>IAC</v>
          </cell>
          <cell r="C94" t="str">
            <v>ML</v>
          </cell>
          <cell r="D94">
            <v>1</v>
          </cell>
          <cell r="E94">
            <v>2.9</v>
          </cell>
          <cell r="F94">
            <v>21376</v>
          </cell>
          <cell r="G94">
            <v>3420</v>
          </cell>
          <cell r="H94">
            <v>24796</v>
          </cell>
          <cell r="I94" t="str">
            <v>Pavco</v>
          </cell>
          <cell r="J94">
            <v>12349</v>
          </cell>
          <cell r="K94">
            <v>40015</v>
          </cell>
        </row>
        <row r="95">
          <cell r="A95" t="str">
            <v>Tubería PVC Presión 6" 200 PSI RDE 21</v>
          </cell>
          <cell r="B95" t="str">
            <v>IAC</v>
          </cell>
          <cell r="C95" t="str">
            <v>ML</v>
          </cell>
          <cell r="D95">
            <v>1</v>
          </cell>
          <cell r="E95">
            <v>6.31</v>
          </cell>
          <cell r="F95">
            <v>46399</v>
          </cell>
          <cell r="G95">
            <v>7424</v>
          </cell>
          <cell r="H95">
            <v>53823</v>
          </cell>
          <cell r="I95" t="str">
            <v>Pavco</v>
          </cell>
          <cell r="J95">
            <v>12359</v>
          </cell>
          <cell r="K95">
            <v>40015</v>
          </cell>
        </row>
        <row r="96">
          <cell r="A96" t="str">
            <v>Tubería PVC Presión 8" 200 PSI RDE 21</v>
          </cell>
          <cell r="B96" t="str">
            <v>IAC</v>
          </cell>
          <cell r="C96" t="str">
            <v>ML</v>
          </cell>
          <cell r="D96">
            <v>1</v>
          </cell>
          <cell r="E96">
            <v>10.67</v>
          </cell>
          <cell r="F96">
            <v>79536</v>
          </cell>
          <cell r="G96">
            <v>12726</v>
          </cell>
          <cell r="H96">
            <v>92262</v>
          </cell>
          <cell r="I96" t="str">
            <v>Pavco</v>
          </cell>
          <cell r="J96">
            <v>12370</v>
          </cell>
          <cell r="K96">
            <v>40015</v>
          </cell>
        </row>
        <row r="97">
          <cell r="A97" t="str">
            <v>Tubería WSP 33" 200 PSI 1/4"</v>
          </cell>
          <cell r="B97" t="str">
            <v>IAC</v>
          </cell>
          <cell r="C97" t="str">
            <v>ML</v>
          </cell>
          <cell r="D97">
            <v>1</v>
          </cell>
          <cell r="E97">
            <v>350</v>
          </cell>
          <cell r="F97">
            <v>746699.20000000007</v>
          </cell>
          <cell r="G97">
            <v>119472</v>
          </cell>
          <cell r="H97">
            <v>866171</v>
          </cell>
          <cell r="I97" t="str">
            <v>APCI</v>
          </cell>
          <cell r="J97">
            <v>0</v>
          </cell>
          <cell r="K97" t="str">
            <v>29/05/20009</v>
          </cell>
          <cell r="L97" t="str">
            <v>Se estimó como el 30% adicional de la tubería CCP</v>
          </cell>
        </row>
        <row r="98">
          <cell r="A98" t="str">
            <v>Tubería WSP 33" 200 PSI 3/8"</v>
          </cell>
          <cell r="B98" t="str">
            <v>IAC</v>
          </cell>
          <cell r="C98" t="str">
            <v>ML</v>
          </cell>
          <cell r="D98">
            <v>1</v>
          </cell>
          <cell r="E98">
            <v>399</v>
          </cell>
          <cell r="F98">
            <v>861576</v>
          </cell>
          <cell r="G98">
            <v>137852</v>
          </cell>
          <cell r="H98">
            <v>999428</v>
          </cell>
          <cell r="I98" t="str">
            <v>APCI</v>
          </cell>
          <cell r="J98">
            <v>0</v>
          </cell>
          <cell r="K98" t="str">
            <v>29/05/20009</v>
          </cell>
          <cell r="L98" t="str">
            <v>Se estimó como el 35% adicional de la tubería CCP</v>
          </cell>
        </row>
        <row r="99">
          <cell r="A99" t="str">
            <v>Unión de Desmontaje Autoportante Brida PN10 6"</v>
          </cell>
          <cell r="B99" t="str">
            <v>IAC</v>
          </cell>
          <cell r="C99" t="str">
            <v>UN</v>
          </cell>
          <cell r="D99">
            <v>1</v>
          </cell>
          <cell r="E99">
            <v>10</v>
          </cell>
          <cell r="F99">
            <v>366000</v>
          </cell>
          <cell r="G99">
            <v>58560</v>
          </cell>
          <cell r="H99">
            <v>424560</v>
          </cell>
          <cell r="I99" t="str">
            <v>Metacol</v>
          </cell>
          <cell r="J99">
            <v>0</v>
          </cell>
          <cell r="K99">
            <v>0</v>
          </cell>
          <cell r="L99">
            <v>0</v>
          </cell>
        </row>
        <row r="100">
          <cell r="A100" t="str">
            <v>Unión de Desmontaje Autoportante Brida PN10 12"</v>
          </cell>
          <cell r="B100" t="str">
            <v>IAC</v>
          </cell>
          <cell r="C100" t="str">
            <v>UN</v>
          </cell>
          <cell r="D100">
            <v>1</v>
          </cell>
          <cell r="E100">
            <v>20</v>
          </cell>
          <cell r="F100">
            <v>1038000</v>
          </cell>
          <cell r="G100">
            <v>166080</v>
          </cell>
          <cell r="H100">
            <v>1204080</v>
          </cell>
          <cell r="I100" t="str">
            <v>Metacol</v>
          </cell>
          <cell r="J100">
            <v>0</v>
          </cell>
          <cell r="K100">
            <v>0</v>
          </cell>
          <cell r="L100">
            <v>0</v>
          </cell>
        </row>
        <row r="101">
          <cell r="A101" t="str">
            <v>Unión de Desmontaje Autoportante Brida PN10 14"</v>
          </cell>
          <cell r="B101" t="str">
            <v>IAC</v>
          </cell>
          <cell r="C101" t="str">
            <v>UN</v>
          </cell>
          <cell r="D101">
            <v>1</v>
          </cell>
          <cell r="E101">
            <v>30</v>
          </cell>
          <cell r="F101">
            <v>1068000</v>
          </cell>
          <cell r="G101">
            <v>170880</v>
          </cell>
          <cell r="H101">
            <v>1238880</v>
          </cell>
          <cell r="I101" t="str">
            <v>Metacol</v>
          </cell>
          <cell r="J101">
            <v>0</v>
          </cell>
          <cell r="K101">
            <v>0</v>
          </cell>
          <cell r="L101">
            <v>0</v>
          </cell>
        </row>
        <row r="102">
          <cell r="A102" t="str">
            <v>Unión de Desmontaje Autoportante Brida PN10 16"</v>
          </cell>
          <cell r="B102" t="str">
            <v>IAC</v>
          </cell>
          <cell r="C102" t="str">
            <v>UN</v>
          </cell>
          <cell r="D102">
            <v>1</v>
          </cell>
          <cell r="E102">
            <v>40</v>
          </cell>
          <cell r="F102">
            <v>1477000</v>
          </cell>
          <cell r="G102">
            <v>236320</v>
          </cell>
          <cell r="H102">
            <v>1713320</v>
          </cell>
          <cell r="I102" t="str">
            <v>Metacol</v>
          </cell>
          <cell r="J102">
            <v>0</v>
          </cell>
          <cell r="K102">
            <v>0</v>
          </cell>
          <cell r="L102">
            <v>0</v>
          </cell>
        </row>
        <row r="103">
          <cell r="A103" t="str">
            <v>Unión de Desmontaje Autoportante Brida PN10 20"</v>
          </cell>
          <cell r="B103" t="str">
            <v>IAC</v>
          </cell>
          <cell r="C103" t="str">
            <v>UN</v>
          </cell>
          <cell r="D103">
            <v>1</v>
          </cell>
          <cell r="E103">
            <v>50</v>
          </cell>
          <cell r="F103">
            <v>2214000</v>
          </cell>
          <cell r="G103">
            <v>354240</v>
          </cell>
          <cell r="H103">
            <v>2568240</v>
          </cell>
          <cell r="I103" t="str">
            <v>Metacol</v>
          </cell>
          <cell r="J103">
            <v>0</v>
          </cell>
          <cell r="K103">
            <v>0</v>
          </cell>
          <cell r="L103">
            <v>0</v>
          </cell>
        </row>
        <row r="104">
          <cell r="A104" t="str">
            <v>Unión de Desmontaje Autoportante Brida PN10 33"</v>
          </cell>
          <cell r="B104" t="str">
            <v>IAC</v>
          </cell>
          <cell r="C104" t="str">
            <v>UN</v>
          </cell>
          <cell r="D104">
            <v>1</v>
          </cell>
          <cell r="E104">
            <v>100</v>
          </cell>
          <cell r="F104">
            <v>3985200</v>
          </cell>
          <cell r="G104">
            <v>637632</v>
          </cell>
          <cell r="H104">
            <v>4622832</v>
          </cell>
          <cell r="I104" t="str">
            <v>APCI</v>
          </cell>
          <cell r="J104">
            <v>0</v>
          </cell>
          <cell r="K104">
            <v>0</v>
          </cell>
          <cell r="L104">
            <v>0</v>
          </cell>
        </row>
        <row r="105">
          <cell r="A105" t="str">
            <v>Válvula Compuerta Sello Elástico Brida 3"</v>
          </cell>
          <cell r="B105" t="str">
            <v>IAC</v>
          </cell>
          <cell r="C105" t="str">
            <v>UN</v>
          </cell>
          <cell r="D105">
            <v>1</v>
          </cell>
          <cell r="E105">
            <v>20</v>
          </cell>
          <cell r="F105">
            <v>408000</v>
          </cell>
          <cell r="G105">
            <v>65280</v>
          </cell>
          <cell r="H105">
            <v>473280</v>
          </cell>
          <cell r="I105">
            <v>0</v>
          </cell>
          <cell r="J105">
            <v>0</v>
          </cell>
          <cell r="K105">
            <v>0</v>
          </cell>
          <cell r="L105">
            <v>0</v>
          </cell>
        </row>
        <row r="106">
          <cell r="A106" t="str">
            <v>Válvula Compuerta Sello Elástico Brida 4"</v>
          </cell>
          <cell r="B106" t="str">
            <v>IAC</v>
          </cell>
          <cell r="C106" t="str">
            <v>UN</v>
          </cell>
          <cell r="D106">
            <v>1</v>
          </cell>
          <cell r="E106">
            <v>30</v>
          </cell>
          <cell r="F106">
            <v>450000</v>
          </cell>
          <cell r="G106">
            <v>72000</v>
          </cell>
          <cell r="H106">
            <v>522000</v>
          </cell>
          <cell r="I106">
            <v>0</v>
          </cell>
          <cell r="J106">
            <v>0</v>
          </cell>
          <cell r="K106">
            <v>0</v>
          </cell>
          <cell r="L106">
            <v>0</v>
          </cell>
        </row>
        <row r="107">
          <cell r="A107" t="str">
            <v>Válvula Compuerta Sello Elástico Brida 6"</v>
          </cell>
          <cell r="B107" t="str">
            <v>IAC</v>
          </cell>
          <cell r="C107" t="str">
            <v>UN</v>
          </cell>
          <cell r="D107">
            <v>1</v>
          </cell>
          <cell r="E107">
            <v>30</v>
          </cell>
          <cell r="F107">
            <v>738000</v>
          </cell>
          <cell r="G107">
            <v>118080</v>
          </cell>
          <cell r="H107">
            <v>856080</v>
          </cell>
          <cell r="I107">
            <v>0</v>
          </cell>
          <cell r="J107">
            <v>0</v>
          </cell>
          <cell r="K107">
            <v>0</v>
          </cell>
          <cell r="L107">
            <v>0</v>
          </cell>
        </row>
        <row r="108">
          <cell r="A108" t="str">
            <v>Válvula Mariposa Tipo Bridada Sello Elastomérico PN10 12"</v>
          </cell>
          <cell r="B108" t="str">
            <v>IAC</v>
          </cell>
          <cell r="C108" t="str">
            <v>UN</v>
          </cell>
          <cell r="D108">
            <v>1</v>
          </cell>
          <cell r="E108">
            <v>40</v>
          </cell>
          <cell r="F108">
            <v>4500000</v>
          </cell>
          <cell r="G108">
            <v>720000</v>
          </cell>
          <cell r="H108">
            <v>5220000</v>
          </cell>
          <cell r="I108">
            <v>0</v>
          </cell>
          <cell r="J108">
            <v>0</v>
          </cell>
          <cell r="K108">
            <v>0</v>
          </cell>
          <cell r="L108">
            <v>0</v>
          </cell>
        </row>
        <row r="109">
          <cell r="A109" t="str">
            <v>Válvula Mariposa Tipo Bridada Sello Elastomérico PN10 14"</v>
          </cell>
          <cell r="B109" t="str">
            <v>IAC</v>
          </cell>
          <cell r="C109" t="str">
            <v>UN</v>
          </cell>
          <cell r="D109">
            <v>1</v>
          </cell>
          <cell r="E109">
            <v>60</v>
          </cell>
          <cell r="F109">
            <v>6000000</v>
          </cell>
          <cell r="G109">
            <v>960000</v>
          </cell>
          <cell r="H109">
            <v>6960000</v>
          </cell>
          <cell r="I109">
            <v>0</v>
          </cell>
          <cell r="J109">
            <v>0</v>
          </cell>
          <cell r="K109">
            <v>0</v>
          </cell>
          <cell r="L109">
            <v>0</v>
          </cell>
        </row>
        <row r="110">
          <cell r="A110" t="str">
            <v>Válvula Mariposa Tipo Bridada Sello Elastomérico PN10 16"</v>
          </cell>
          <cell r="B110" t="str">
            <v>IAC</v>
          </cell>
          <cell r="C110" t="str">
            <v>UN</v>
          </cell>
          <cell r="D110">
            <v>1</v>
          </cell>
          <cell r="E110">
            <v>80</v>
          </cell>
          <cell r="F110">
            <v>8100000</v>
          </cell>
          <cell r="G110">
            <v>1296000</v>
          </cell>
          <cell r="H110">
            <v>9396000</v>
          </cell>
          <cell r="I110">
            <v>0</v>
          </cell>
          <cell r="J110">
            <v>0</v>
          </cell>
          <cell r="K110">
            <v>0</v>
          </cell>
          <cell r="L110">
            <v>0</v>
          </cell>
        </row>
        <row r="111">
          <cell r="A111" t="str">
            <v>Válvula Mariposa Tipo Bridada Sello Elastomérico PN10 20"</v>
          </cell>
          <cell r="B111" t="str">
            <v>IAC</v>
          </cell>
          <cell r="C111" t="str">
            <v>UN</v>
          </cell>
          <cell r="D111">
            <v>1</v>
          </cell>
          <cell r="E111">
            <v>100</v>
          </cell>
          <cell r="F111">
            <v>13500000</v>
          </cell>
          <cell r="G111">
            <v>2160000</v>
          </cell>
          <cell r="H111">
            <v>15660000</v>
          </cell>
          <cell r="I111">
            <v>0</v>
          </cell>
          <cell r="J111">
            <v>0</v>
          </cell>
          <cell r="K111">
            <v>0</v>
          </cell>
          <cell r="L111">
            <v>0</v>
          </cell>
        </row>
        <row r="112">
          <cell r="A112" t="str">
            <v>Vara de Clavo</v>
          </cell>
          <cell r="B112" t="str">
            <v>ICP</v>
          </cell>
          <cell r="C112" t="str">
            <v>ML</v>
          </cell>
          <cell r="D112">
            <v>1</v>
          </cell>
          <cell r="E112">
            <v>0.5</v>
          </cell>
          <cell r="F112">
            <v>5000</v>
          </cell>
          <cell r="G112">
            <v>0</v>
          </cell>
          <cell r="H112">
            <v>5000</v>
          </cell>
          <cell r="I112">
            <v>0</v>
          </cell>
          <cell r="J112">
            <v>0</v>
          </cell>
          <cell r="K112">
            <v>40299</v>
          </cell>
          <cell r="L112">
            <v>0</v>
          </cell>
        </row>
        <row r="113">
          <cell r="A113" t="str">
            <v>Varilla Roscada Galvanizada 5/8" x 12" (Incluye Arandela y Tuerca)</v>
          </cell>
          <cell r="B113" t="str">
            <v>IEM</v>
          </cell>
          <cell r="C113" t="str">
            <v>UN</v>
          </cell>
          <cell r="D113">
            <v>1</v>
          </cell>
          <cell r="E113">
            <v>0.78125</v>
          </cell>
          <cell r="F113">
            <v>11044</v>
          </cell>
          <cell r="G113">
            <v>1767</v>
          </cell>
          <cell r="H113">
            <v>12811</v>
          </cell>
          <cell r="I113" t="str">
            <v>Hilti</v>
          </cell>
          <cell r="J113">
            <v>0</v>
          </cell>
          <cell r="K113">
            <v>40299</v>
          </cell>
          <cell r="L113">
            <v>0</v>
          </cell>
        </row>
        <row r="114">
          <cell r="A114" t="str">
            <v>Ventosa de Triple Acción 2" Bridada, Cuerpo en Acero al Carbono, flotador en acero inoxidable, sello elastomérico.  Tipo TECVAL</v>
          </cell>
          <cell r="B114" t="str">
            <v>IEM</v>
          </cell>
          <cell r="C114" t="str">
            <v>UN</v>
          </cell>
          <cell r="D114">
            <v>1</v>
          </cell>
          <cell r="E114">
            <v>15</v>
          </cell>
          <cell r="F114">
            <v>2184000</v>
          </cell>
          <cell r="G114">
            <v>349440</v>
          </cell>
          <cell r="H114">
            <v>2533440</v>
          </cell>
          <cell r="I114" t="str">
            <v>TECVAL</v>
          </cell>
          <cell r="J114">
            <v>0</v>
          </cell>
          <cell r="K114">
            <v>40299</v>
          </cell>
          <cell r="L114">
            <v>0</v>
          </cell>
        </row>
        <row r="115">
          <cell r="A115" t="str">
            <v>Ventosa de Triple Acción 3" Bridada, Cuerpo en Acero al Carbono, flotador en acero inoxidable, sello elastomérico.  Tipo TECVAL</v>
          </cell>
          <cell r="B115" t="str">
            <v>IEM</v>
          </cell>
          <cell r="C115" t="str">
            <v>UN</v>
          </cell>
          <cell r="D115">
            <v>1</v>
          </cell>
          <cell r="E115">
            <v>25</v>
          </cell>
          <cell r="F115">
            <v>2600000</v>
          </cell>
          <cell r="G115">
            <v>416000</v>
          </cell>
          <cell r="H115">
            <v>3016000</v>
          </cell>
          <cell r="I115" t="str">
            <v>TECVAL</v>
          </cell>
          <cell r="J115">
            <v>0</v>
          </cell>
          <cell r="K115">
            <v>40299</v>
          </cell>
          <cell r="L115">
            <v>0</v>
          </cell>
        </row>
        <row r="116">
          <cell r="A116" t="str">
            <v>Ventosa de Triple Acción 4" Bridada, Cuerpo en Acero al Carbono, flotador en acero inoxidable, sello elastomérico.  Tipo TECVAL</v>
          </cell>
          <cell r="B116" t="str">
            <v>IEM</v>
          </cell>
          <cell r="C116" t="str">
            <v>UN</v>
          </cell>
          <cell r="D116">
            <v>1</v>
          </cell>
          <cell r="E116">
            <v>35</v>
          </cell>
          <cell r="F116">
            <v>5000000</v>
          </cell>
          <cell r="G116">
            <v>800000</v>
          </cell>
          <cell r="H116">
            <v>5800000</v>
          </cell>
          <cell r="I116" t="str">
            <v>TECVAL</v>
          </cell>
          <cell r="J116">
            <v>0</v>
          </cell>
          <cell r="K116">
            <v>40299</v>
          </cell>
          <cell r="L116">
            <v>0</v>
          </cell>
        </row>
      </sheetData>
      <sheetData sheetId="3"/>
      <sheetData sheetId="4">
        <row r="8">
          <cell r="G8" t="str">
            <v>Cuadrilla Acero (0 Oficial + 1 Ayudante)</v>
          </cell>
          <cell r="H8" t="str">
            <v>CCM01</v>
          </cell>
          <cell r="I8" t="str">
            <v>Acero</v>
          </cell>
          <cell r="J8">
            <v>0</v>
          </cell>
          <cell r="K8">
            <v>1</v>
          </cell>
          <cell r="L8">
            <v>32668</v>
          </cell>
          <cell r="M8">
            <v>4084</v>
          </cell>
        </row>
        <row r="9">
          <cell r="G9" t="str">
            <v>Cuadrilla Armado (1 Oficial + 2 Ayudante)</v>
          </cell>
          <cell r="H9" t="str">
            <v>CEM</v>
          </cell>
          <cell r="I9" t="str">
            <v>Armado</v>
          </cell>
          <cell r="J9">
            <v>1</v>
          </cell>
          <cell r="K9">
            <v>2</v>
          </cell>
          <cell r="L9">
            <v>112597</v>
          </cell>
          <cell r="M9">
            <v>14075</v>
          </cell>
        </row>
        <row r="10">
          <cell r="G10" t="str">
            <v>Cuadrilla Ayudante (0 Oficial + 1 Ayudante)</v>
          </cell>
          <cell r="H10" t="str">
            <v>CEM</v>
          </cell>
          <cell r="I10" t="str">
            <v>Ayudante</v>
          </cell>
          <cell r="J10">
            <v>0</v>
          </cell>
          <cell r="K10">
            <v>1</v>
          </cell>
          <cell r="L10">
            <v>32668</v>
          </cell>
          <cell r="M10">
            <v>4084</v>
          </cell>
        </row>
        <row r="11">
          <cell r="G11" t="str">
            <v>Cuadrilla Concreto (1 Oficial + 2 Ayudantes)</v>
          </cell>
          <cell r="H11" t="str">
            <v>CCM01</v>
          </cell>
          <cell r="I11" t="str">
            <v>Concreto</v>
          </cell>
          <cell r="J11">
            <v>1</v>
          </cell>
          <cell r="K11">
            <v>2</v>
          </cell>
          <cell r="L11">
            <v>112597</v>
          </cell>
          <cell r="M11">
            <v>14075</v>
          </cell>
        </row>
        <row r="12">
          <cell r="G12" t="str">
            <v>Cuadrilla Demolición (0 Oficial + 2 Ayudantes)</v>
          </cell>
          <cell r="H12" t="str">
            <v>CEM</v>
          </cell>
          <cell r="I12" t="str">
            <v>Demolición</v>
          </cell>
          <cell r="J12">
            <v>0</v>
          </cell>
          <cell r="K12">
            <v>2</v>
          </cell>
          <cell r="L12">
            <v>65337</v>
          </cell>
          <cell r="M12">
            <v>8167</v>
          </cell>
        </row>
        <row r="13">
          <cell r="G13" t="str">
            <v>Cuadrilla Neopreno (0 Oficial + 2 Ayudante)</v>
          </cell>
          <cell r="H13" t="str">
            <v>CEM</v>
          </cell>
          <cell r="I13" t="str">
            <v>Neopreno</v>
          </cell>
          <cell r="J13">
            <v>0</v>
          </cell>
          <cell r="K13">
            <v>2</v>
          </cell>
          <cell r="L13">
            <v>65337</v>
          </cell>
          <cell r="M13">
            <v>8167</v>
          </cell>
        </row>
        <row r="14">
          <cell r="G14" t="str">
            <v>Cuadrilla Oficial (1 Oficial + 0 Ayudante)</v>
          </cell>
          <cell r="H14" t="str">
            <v>CEM</v>
          </cell>
          <cell r="I14" t="str">
            <v>Oficial</v>
          </cell>
          <cell r="J14">
            <v>1</v>
          </cell>
          <cell r="K14">
            <v>0</v>
          </cell>
          <cell r="L14">
            <v>47260</v>
          </cell>
          <cell r="M14">
            <v>5908</v>
          </cell>
        </row>
        <row r="15">
          <cell r="G15" t="str">
            <v>Cuadrilla Rellenos (0 Oficial + 4 Ayudantes)</v>
          </cell>
          <cell r="H15" t="str">
            <v>CEM</v>
          </cell>
          <cell r="I15" t="str">
            <v>Rellenos</v>
          </cell>
          <cell r="J15">
            <v>0</v>
          </cell>
          <cell r="K15">
            <v>4</v>
          </cell>
          <cell r="L15">
            <v>130673</v>
          </cell>
          <cell r="M15">
            <v>16334</v>
          </cell>
        </row>
        <row r="16">
          <cell r="G16" t="str">
            <v>Cuadrilla Soldadura (1 Soldador + 1 Ayudante)</v>
          </cell>
          <cell r="H16" t="str">
            <v>CEM</v>
          </cell>
          <cell r="I16" t="str">
            <v>Soldadura</v>
          </cell>
          <cell r="J16">
            <v>1</v>
          </cell>
          <cell r="K16">
            <v>1</v>
          </cell>
          <cell r="L16">
            <v>122793</v>
          </cell>
          <cell r="M16">
            <v>15349</v>
          </cell>
        </row>
        <row r="17">
          <cell r="G17" t="str">
            <v>Cuadrilla Topografía (1 Topografo + 2 Cadeneros)</v>
          </cell>
          <cell r="H17" t="str">
            <v>CTP01</v>
          </cell>
          <cell r="I17" t="str">
            <v>Topografía</v>
          </cell>
          <cell r="J17">
            <v>1</v>
          </cell>
          <cell r="K17">
            <v>2</v>
          </cell>
          <cell r="L17">
            <v>157178</v>
          </cell>
          <cell r="M17">
            <v>19647</v>
          </cell>
        </row>
        <row r="18">
          <cell r="G18" t="str">
            <v>Cuadrilla Tubería (2 Oficial + 3 Ayudantes)</v>
          </cell>
          <cell r="H18" t="str">
            <v>CEM</v>
          </cell>
          <cell r="I18" t="str">
            <v>Tubería</v>
          </cell>
          <cell r="J18">
            <v>2</v>
          </cell>
          <cell r="K18">
            <v>3</v>
          </cell>
          <cell r="L18">
            <v>192525</v>
          </cell>
          <cell r="M18">
            <v>24066</v>
          </cell>
        </row>
        <row r="19">
          <cell r="G19" t="str">
            <v>Cuadrilla Válvulas (1 Oficial + 3 Ayudante)</v>
          </cell>
          <cell r="H19" t="str">
            <v>CEM</v>
          </cell>
          <cell r="I19" t="str">
            <v>Válvulas</v>
          </cell>
          <cell r="J19">
            <v>1</v>
          </cell>
          <cell r="K19">
            <v>3</v>
          </cell>
          <cell r="L19">
            <v>145265</v>
          </cell>
          <cell r="M19">
            <v>18158</v>
          </cell>
        </row>
        <row r="20">
          <cell r="G20" t="str">
            <v>Cuadrilla Varios (1 Oficial + 2 Ayudante)</v>
          </cell>
          <cell r="H20" t="str">
            <v>CEM</v>
          </cell>
          <cell r="I20" t="str">
            <v>Varios</v>
          </cell>
          <cell r="J20">
            <v>1</v>
          </cell>
          <cell r="K20">
            <v>2</v>
          </cell>
          <cell r="L20">
            <v>112597</v>
          </cell>
          <cell r="M20">
            <v>14075</v>
          </cell>
        </row>
      </sheetData>
      <sheetData sheetId="5">
        <row r="2">
          <cell r="A2" t="str">
            <v>Compresor (Inc. Martillos, Operarios, Combustible)</v>
          </cell>
          <cell r="B2" t="str">
            <v>MEM02</v>
          </cell>
          <cell r="C2" t="str">
            <v>Hora</v>
          </cell>
          <cell r="E2">
            <v>700</v>
          </cell>
          <cell r="F2">
            <v>50000</v>
          </cell>
          <cell r="G2">
            <v>8000</v>
          </cell>
          <cell r="H2">
            <v>58000</v>
          </cell>
        </row>
        <row r="3">
          <cell r="A3" t="str">
            <v>Equipo de Oxicorte (Incluye Oxígeno y Acetileno)</v>
          </cell>
          <cell r="B3" t="str">
            <v>MEM02</v>
          </cell>
          <cell r="C3" t="str">
            <v>Hora</v>
          </cell>
          <cell r="E3">
            <v>50</v>
          </cell>
          <cell r="F3">
            <v>5000</v>
          </cell>
          <cell r="G3">
            <v>800</v>
          </cell>
          <cell r="H3">
            <v>5800</v>
          </cell>
        </row>
        <row r="4">
          <cell r="A4" t="str">
            <v>Equipo de Topografía Estación Total</v>
          </cell>
          <cell r="B4" t="str">
            <v>MTP01</v>
          </cell>
          <cell r="C4" t="str">
            <v>Hora</v>
          </cell>
          <cell r="D4" t="str">
            <v>600 ML/DÍA</v>
          </cell>
          <cell r="E4">
            <v>50</v>
          </cell>
          <cell r="F4">
            <v>8125</v>
          </cell>
          <cell r="G4">
            <v>1300</v>
          </cell>
          <cell r="H4">
            <v>9425</v>
          </cell>
          <cell r="I4" t="str">
            <v>TopCon</v>
          </cell>
        </row>
        <row r="5">
          <cell r="A5" t="str">
            <v>Excavadora sobre Oruga 150 HP (Incluye Operario)</v>
          </cell>
          <cell r="B5" t="str">
            <v>MEX01</v>
          </cell>
          <cell r="C5" t="str">
            <v>Hora</v>
          </cell>
          <cell r="D5" t="str">
            <v>80 M3/HR</v>
          </cell>
          <cell r="E5">
            <v>20000</v>
          </cell>
          <cell r="F5">
            <v>200000</v>
          </cell>
          <cell r="G5">
            <v>32000</v>
          </cell>
          <cell r="H5">
            <v>232000</v>
          </cell>
          <cell r="I5" t="str">
            <v>Case 210</v>
          </cell>
        </row>
        <row r="6">
          <cell r="A6" t="str">
            <v>Herramienta Menor</v>
          </cell>
          <cell r="B6" t="str">
            <v>MVT01</v>
          </cell>
          <cell r="C6" t="str">
            <v>%MO</v>
          </cell>
          <cell r="D6" t="str">
            <v>5 - 10 %</v>
          </cell>
        </row>
        <row r="7">
          <cell r="A7" t="str">
            <v>Martillo Perforador Rompedor HILTI TE30</v>
          </cell>
          <cell r="B7" t="str">
            <v>MEM04</v>
          </cell>
          <cell r="C7" t="str">
            <v>Hora</v>
          </cell>
          <cell r="E7">
            <v>11.1</v>
          </cell>
          <cell r="F7">
            <v>10000</v>
          </cell>
          <cell r="G7">
            <v>1600</v>
          </cell>
          <cell r="H7">
            <v>11600</v>
          </cell>
          <cell r="I7" t="str">
            <v>Hilti</v>
          </cell>
          <cell r="J7" t="str">
            <v>TE 30</v>
          </cell>
        </row>
        <row r="8">
          <cell r="A8" t="str">
            <v>Martillo Perforador Rompedor 1500 Watts (Incluye Brocas)</v>
          </cell>
          <cell r="B8" t="str">
            <v>MEM04</v>
          </cell>
          <cell r="C8" t="str">
            <v>Hora</v>
          </cell>
          <cell r="E8">
            <v>11.1</v>
          </cell>
          <cell r="F8">
            <v>10000</v>
          </cell>
          <cell r="G8">
            <v>1600</v>
          </cell>
          <cell r="H8">
            <v>11600</v>
          </cell>
          <cell r="I8" t="str">
            <v>Bosch</v>
          </cell>
          <cell r="J8" t="str">
            <v>GBH 11 DE</v>
          </cell>
        </row>
        <row r="9">
          <cell r="A9" t="str">
            <v>Mezcladora de Concreto de 1 Bulto</v>
          </cell>
          <cell r="B9" t="str">
            <v>MCM01</v>
          </cell>
          <cell r="C9" t="str">
            <v>Hora</v>
          </cell>
          <cell r="D9" t="str">
            <v>40 bultos/HR</v>
          </cell>
          <cell r="E9">
            <v>250</v>
          </cell>
          <cell r="F9">
            <v>7500</v>
          </cell>
          <cell r="G9">
            <v>1200</v>
          </cell>
          <cell r="H9">
            <v>8700</v>
          </cell>
        </row>
        <row r="10">
          <cell r="A10" t="str">
            <v>Motobomba de 4" (Incluye Accesorios y Combustible)</v>
          </cell>
          <cell r="B10" t="str">
            <v>MEM01</v>
          </cell>
          <cell r="C10" t="str">
            <v>Hora</v>
          </cell>
          <cell r="E10">
            <v>100</v>
          </cell>
          <cell r="F10">
            <v>20000</v>
          </cell>
          <cell r="G10">
            <v>3200</v>
          </cell>
          <cell r="H10">
            <v>23200</v>
          </cell>
        </row>
        <row r="11">
          <cell r="A11" t="str">
            <v>Motosoldadora 250 Amp</v>
          </cell>
          <cell r="B11" t="str">
            <v>MEM01</v>
          </cell>
          <cell r="C11" t="str">
            <v>Hora</v>
          </cell>
          <cell r="E11">
            <v>235</v>
          </cell>
          <cell r="F11">
            <v>18750</v>
          </cell>
          <cell r="G11">
            <v>3000</v>
          </cell>
          <cell r="H11">
            <v>21750</v>
          </cell>
          <cell r="I11" t="str">
            <v>Lincoln</v>
          </cell>
          <cell r="J11" t="str">
            <v>Ranger 250</v>
          </cell>
        </row>
        <row r="12">
          <cell r="A12" t="str">
            <v>Perforadora Diamantada 2500 Watts (Incluye Soporte y Brocas)</v>
          </cell>
          <cell r="B12" t="str">
            <v>MEM03</v>
          </cell>
          <cell r="C12" t="str">
            <v>Hora</v>
          </cell>
          <cell r="E12">
            <v>25</v>
          </cell>
          <cell r="F12">
            <v>20000</v>
          </cell>
          <cell r="G12">
            <v>3200</v>
          </cell>
          <cell r="H12">
            <v>23200</v>
          </cell>
          <cell r="I12" t="str">
            <v>Bosch</v>
          </cell>
          <cell r="J12" t="str">
            <v>GDB 2500 WE</v>
          </cell>
        </row>
        <row r="13">
          <cell r="A13" t="str">
            <v>Pulidora de 1000 Watts (Incluye Discos)</v>
          </cell>
          <cell r="B13" t="str">
            <v>MEM05</v>
          </cell>
          <cell r="C13" t="str">
            <v>Hora</v>
          </cell>
          <cell r="E13">
            <v>10</v>
          </cell>
          <cell r="F13">
            <v>5000</v>
          </cell>
          <cell r="G13">
            <v>800</v>
          </cell>
          <cell r="H13">
            <v>5800</v>
          </cell>
          <cell r="I13" t="str">
            <v>Bosch</v>
          </cell>
          <cell r="J13" t="str">
            <v>GWS 10-125 Z</v>
          </cell>
        </row>
        <row r="14">
          <cell r="A14" t="str">
            <v>Retroexcavadora sobre Llantas 60 HP (Incluye Operario)</v>
          </cell>
          <cell r="B14" t="str">
            <v>MEX02</v>
          </cell>
          <cell r="C14" t="str">
            <v>Hora</v>
          </cell>
          <cell r="D14" t="str">
            <v>30 M3/HR</v>
          </cell>
          <cell r="E14">
            <v>7000</v>
          </cell>
          <cell r="F14">
            <v>100000</v>
          </cell>
          <cell r="G14">
            <v>16000</v>
          </cell>
          <cell r="H14">
            <v>116000</v>
          </cell>
          <cell r="I14" t="str">
            <v>John Deere 410</v>
          </cell>
        </row>
        <row r="15">
          <cell r="A15" t="str">
            <v>Torre de Perforación con Tornamesa (Incluye Motores y Bombas)</v>
          </cell>
          <cell r="B15" t="str">
            <v>MEG01</v>
          </cell>
          <cell r="C15" t="str">
            <v>Hora</v>
          </cell>
          <cell r="D15" t="str">
            <v>0,5 ML/HR</v>
          </cell>
          <cell r="E15">
            <v>3000</v>
          </cell>
          <cell r="F15">
            <v>135000</v>
          </cell>
          <cell r="G15">
            <v>21600</v>
          </cell>
          <cell r="H15">
            <v>156600</v>
          </cell>
        </row>
        <row r="16">
          <cell r="A16" t="str">
            <v>Tronzadora de 2000 Watts (Incluye Discos)</v>
          </cell>
          <cell r="B16" t="str">
            <v>MEM06</v>
          </cell>
          <cell r="C16" t="str">
            <v>Hora</v>
          </cell>
          <cell r="E16">
            <v>20</v>
          </cell>
          <cell r="F16">
            <v>5000</v>
          </cell>
          <cell r="G16">
            <v>800</v>
          </cell>
          <cell r="H16">
            <v>5800</v>
          </cell>
          <cell r="I16" t="str">
            <v>Bosch</v>
          </cell>
          <cell r="J16" t="str">
            <v>GCO 2000</v>
          </cell>
        </row>
        <row r="17">
          <cell r="A17" t="str">
            <v>Vibrador Eléctrico monofásico</v>
          </cell>
          <cell r="B17" t="str">
            <v>MEM06</v>
          </cell>
          <cell r="C17" t="str">
            <v>Hora</v>
          </cell>
          <cell r="E17">
            <v>30</v>
          </cell>
          <cell r="F17">
            <v>50000</v>
          </cell>
          <cell r="G17">
            <v>8000</v>
          </cell>
          <cell r="H17">
            <v>58000</v>
          </cell>
        </row>
        <row r="18">
          <cell r="A18" t="str">
            <v>Vibrocompactadora - Rana</v>
          </cell>
          <cell r="B18" t="str">
            <v>MEM06</v>
          </cell>
          <cell r="C18" t="str">
            <v>Hora</v>
          </cell>
          <cell r="E18">
            <v>100</v>
          </cell>
          <cell r="F18">
            <v>10000</v>
          </cell>
          <cell r="G18">
            <v>1600</v>
          </cell>
          <cell r="H18">
            <v>11600</v>
          </cell>
        </row>
      </sheetData>
      <sheetData sheetId="6">
        <row r="2">
          <cell r="A2" t="str">
            <v>1.1</v>
          </cell>
          <cell r="B2" t="str">
            <v>Comisión de Topografía para Replanteo</v>
          </cell>
          <cell r="C2" t="str">
            <v>DÍA</v>
          </cell>
          <cell r="D2">
            <v>716933</v>
          </cell>
        </row>
        <row r="3">
          <cell r="A3" t="str">
            <v>1.2</v>
          </cell>
          <cell r="B3" t="str">
            <v>Campamento 4 Espacios 36 M2</v>
          </cell>
          <cell r="C3" t="str">
            <v>GL</v>
          </cell>
          <cell r="D3">
            <v>8127011</v>
          </cell>
        </row>
        <row r="4">
          <cell r="A4" t="str">
            <v>1.3</v>
          </cell>
          <cell r="B4" t="str">
            <v>Estructura Metálica para Pasarela Tubería Adosada</v>
          </cell>
          <cell r="C4" t="str">
            <v>KG</v>
          </cell>
          <cell r="D4">
            <v>17767</v>
          </cell>
        </row>
        <row r="5">
          <cell r="A5" t="str">
            <v>1.4</v>
          </cell>
          <cell r="B5" t="str">
            <v>Estructura Metálica para Cubierta Tubería Adosada</v>
          </cell>
          <cell r="C5" t="str">
            <v>KG</v>
          </cell>
          <cell r="D5">
            <v>17255</v>
          </cell>
        </row>
        <row r="6">
          <cell r="A6" t="str">
            <v>1.5</v>
          </cell>
          <cell r="B6" t="str">
            <v>Anclaje en Varilla Roscada con Epóxico</v>
          </cell>
          <cell r="C6" t="str">
            <v>UN</v>
          </cell>
          <cell r="D6">
            <v>97679</v>
          </cell>
        </row>
        <row r="7">
          <cell r="A7" t="str">
            <v>1.6</v>
          </cell>
          <cell r="B7" t="str">
            <v>Perforación en Roca de 6" (Incluye Concreto 3000 psi)</v>
          </cell>
          <cell r="C7" t="str">
            <v>UN</v>
          </cell>
          <cell r="D7">
            <v>62920</v>
          </cell>
        </row>
        <row r="8">
          <cell r="A8" t="str">
            <v>1.7</v>
          </cell>
          <cell r="B8" t="str">
            <v>Suministro e Instalación Tubería WSP 33"</v>
          </cell>
          <cell r="C8" t="str">
            <v>ML</v>
          </cell>
          <cell r="D8">
            <v>3934891</v>
          </cell>
        </row>
        <row r="9">
          <cell r="A9" t="str">
            <v>2.1</v>
          </cell>
          <cell r="B9" t="str">
            <v>Descapote Mecánico</v>
          </cell>
          <cell r="C9" t="str">
            <v>M3</v>
          </cell>
          <cell r="D9">
            <v>1056</v>
          </cell>
        </row>
        <row r="10">
          <cell r="A10" t="str">
            <v>2.2</v>
          </cell>
          <cell r="B10" t="str">
            <v>Excavación Mecánica en Conglomerado Húmedo h&lt;3.0 m</v>
          </cell>
          <cell r="C10" t="str">
            <v>M3</v>
          </cell>
          <cell r="D10">
            <v>30928</v>
          </cell>
        </row>
        <row r="11">
          <cell r="A11" t="str">
            <v>2.3</v>
          </cell>
          <cell r="B11" t="str">
            <v>Relleno material seleccionado proveniente de la excavación (incluye compactación c/0.20m)</v>
          </cell>
          <cell r="C11" t="str">
            <v>M3</v>
          </cell>
          <cell r="D11">
            <v>18157</v>
          </cell>
        </row>
        <row r="12">
          <cell r="A12" t="str">
            <v>2.4</v>
          </cell>
          <cell r="B12" t="str">
            <v>Relleno material seleccionado tamaño máximo 2" (incluye explote, cargue, acarreo y conformación)</v>
          </cell>
          <cell r="C12" t="str">
            <v>M3</v>
          </cell>
          <cell r="D12">
            <v>89991</v>
          </cell>
        </row>
        <row r="13">
          <cell r="A13" t="str">
            <v>2.5</v>
          </cell>
          <cell r="B13" t="str">
            <v>Demolición de concreto reforzado (incluye retiro de escombros)</v>
          </cell>
          <cell r="C13" t="str">
            <v>M3</v>
          </cell>
          <cell r="D13">
            <v>147589</v>
          </cell>
        </row>
        <row r="14">
          <cell r="A14" t="str">
            <v>2.6</v>
          </cell>
          <cell r="B14" t="str">
            <v>Enrocado de Protección con bloques &gt; 0.60 m</v>
          </cell>
          <cell r="C14" t="str">
            <v>M3</v>
          </cell>
          <cell r="D14">
            <v>206982</v>
          </cell>
        </row>
        <row r="15">
          <cell r="A15" t="str">
            <v>2.7</v>
          </cell>
          <cell r="B15" t="str">
            <v>Arena para base de tubería (incluye extendida y compactada)</v>
          </cell>
          <cell r="C15" t="str">
            <v>M3</v>
          </cell>
          <cell r="D15">
            <v>729937</v>
          </cell>
        </row>
        <row r="16">
          <cell r="A16" t="str">
            <v>2.8</v>
          </cell>
          <cell r="B16" t="str">
            <v>Estructura Metálica para Protección de tubería</v>
          </cell>
          <cell r="C16" t="str">
            <v>KG</v>
          </cell>
          <cell r="D16">
            <v>17774</v>
          </cell>
        </row>
        <row r="17">
          <cell r="A17" t="str">
            <v>2.9</v>
          </cell>
          <cell r="B17" t="str">
            <v>Suministro e Hincado de Pilotes en Acero al Carbón ASTM A252 Ø8" e=10 mm</v>
          </cell>
          <cell r="C17" t="str">
            <v>ML</v>
          </cell>
          <cell r="D17">
            <v>1400000</v>
          </cell>
        </row>
        <row r="18">
          <cell r="A18" t="str">
            <v>2.10</v>
          </cell>
          <cell r="B18" t="str">
            <v>Suministro e Hincado de Pilotes en Acero al Carbón ASTM A252 Ø6" e=10 mm</v>
          </cell>
          <cell r="C18" t="str">
            <v>ML</v>
          </cell>
          <cell r="D18">
            <v>1200000</v>
          </cell>
        </row>
        <row r="19">
          <cell r="A19" t="str">
            <v>2.11</v>
          </cell>
          <cell r="B19" t="str">
            <v>Concreto de 3000 psi para Placa Prefabricada</v>
          </cell>
          <cell r="C19" t="str">
            <v>M3</v>
          </cell>
          <cell r="D19">
            <v>2256280</v>
          </cell>
        </row>
        <row r="20">
          <cell r="A20" t="str">
            <v>3.1</v>
          </cell>
          <cell r="B20" t="str">
            <v>Concreto de 3000 psi para Protección de Tubería</v>
          </cell>
          <cell r="C20" t="str">
            <v>M3</v>
          </cell>
          <cell r="D20">
            <v>2161667</v>
          </cell>
        </row>
        <row r="21">
          <cell r="A21" t="str">
            <v>3.2</v>
          </cell>
          <cell r="B21" t="str">
            <v>Estructura Metálica para Subfluviales</v>
          </cell>
          <cell r="C21" t="str">
            <v>KG</v>
          </cell>
          <cell r="D21">
            <v>17440</v>
          </cell>
        </row>
        <row r="22">
          <cell r="A22" t="str">
            <v>3.3</v>
          </cell>
          <cell r="B22" t="str">
            <v>Neopreno para Estructuras (Incluye Pegamento)</v>
          </cell>
          <cell r="C22" t="str">
            <v>M2</v>
          </cell>
          <cell r="D22">
            <v>343439</v>
          </cell>
        </row>
        <row r="23">
          <cell r="A23" t="str">
            <v>4.1</v>
          </cell>
          <cell r="B23" t="str">
            <v>Muro de Contención en Gaviones (Incluye Geotextil)</v>
          </cell>
          <cell r="C23" t="str">
            <v>M3</v>
          </cell>
          <cell r="D23">
            <v>349690</v>
          </cell>
        </row>
        <row r="24">
          <cell r="A24" t="str">
            <v>4.2</v>
          </cell>
          <cell r="B24" t="str">
            <v>Excavación Manual en Conglomerado Húmedo h &lt; 1,50</v>
          </cell>
          <cell r="C24" t="str">
            <v>M3</v>
          </cell>
          <cell r="D24">
            <v>52456</v>
          </cell>
        </row>
        <row r="25">
          <cell r="A25" t="str">
            <v>4.3</v>
          </cell>
          <cell r="B25" t="str">
            <v>Geomalla para estabilización de Taludes</v>
          </cell>
          <cell r="C25" t="str">
            <v>M2</v>
          </cell>
          <cell r="D25">
            <v>34150</v>
          </cell>
        </row>
        <row r="26">
          <cell r="A26" t="str">
            <v>4.4</v>
          </cell>
          <cell r="B26" t="str">
            <v>Estructura Metálica para Protección Viaductos</v>
          </cell>
          <cell r="C26" t="str">
            <v>KG</v>
          </cell>
          <cell r="D26">
            <v>18950</v>
          </cell>
        </row>
        <row r="27">
          <cell r="A27" t="str">
            <v>5.1</v>
          </cell>
          <cell r="B27" t="str">
            <v>Válvula Ventosa de Triple Acción de 4" (Incluye Accesorios y Caja en Concreto Reforzado)</v>
          </cell>
          <cell r="C27" t="str">
            <v>UN</v>
          </cell>
          <cell r="D27">
            <v>62531351</v>
          </cell>
        </row>
        <row r="28">
          <cell r="A28" t="str">
            <v>5.2</v>
          </cell>
          <cell r="B28" t="str">
            <v>Válvula de Purga de 6" (Incluye Accesorios y Caja en Concreto Reforzado)</v>
          </cell>
          <cell r="C28" t="str">
            <v>UN</v>
          </cell>
          <cell r="D28">
            <v>57930503</v>
          </cell>
        </row>
        <row r="29">
          <cell r="A29" t="str">
            <v>5.3</v>
          </cell>
          <cell r="B29" t="str">
            <v>Caja en concreto para Ventanas de Inspección</v>
          </cell>
          <cell r="C29" t="str">
            <v>UN</v>
          </cell>
          <cell r="D29">
            <v>51150129</v>
          </cell>
        </row>
        <row r="30">
          <cell r="A30" t="str">
            <v>E1.1</v>
          </cell>
          <cell r="B30" t="str">
            <v>Paso Elevado L = 100 m</v>
          </cell>
          <cell r="C30" t="str">
            <v>ML</v>
          </cell>
          <cell r="D30">
            <v>4000000</v>
          </cell>
        </row>
        <row r="31">
          <cell r="A31" t="str">
            <v>E1.2</v>
          </cell>
          <cell r="B31" t="str">
            <v>Movilización de Equipos</v>
          </cell>
          <cell r="C31" t="str">
            <v>GL</v>
          </cell>
          <cell r="D31">
            <v>1000000000</v>
          </cell>
        </row>
        <row r="32">
          <cell r="A32" t="str">
            <v>A1.1</v>
          </cell>
          <cell r="B32" t="str">
            <v>Concreto de 2.000 psi</v>
          </cell>
          <cell r="C32" t="str">
            <v>M3</v>
          </cell>
          <cell r="D32">
            <v>1296900</v>
          </cell>
        </row>
        <row r="33">
          <cell r="A33" t="str">
            <v>A1.2</v>
          </cell>
          <cell r="B33" t="str">
            <v>Concreto de 3.000 psi</v>
          </cell>
          <cell r="C33" t="str">
            <v>M3</v>
          </cell>
          <cell r="D33">
            <v>1590042</v>
          </cell>
        </row>
        <row r="34">
          <cell r="A34" t="str">
            <v>A1.3</v>
          </cell>
          <cell r="B34" t="str">
            <v>Acero de refuerzo PDR 60</v>
          </cell>
          <cell r="C34" t="str">
            <v>KG</v>
          </cell>
          <cell r="D34">
            <v>6613</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row r="2">
          <cell r="A2" t="str">
            <v>Acero de refuerzo PDR 60</v>
          </cell>
          <cell r="B2" t="str">
            <v>A1.3</v>
          </cell>
          <cell r="C2" t="str">
            <v>KG</v>
          </cell>
          <cell r="D2">
            <v>5087</v>
          </cell>
        </row>
        <row r="3">
          <cell r="A3" t="str">
            <v>Concreto de 2.000 psi</v>
          </cell>
          <cell r="B3" t="str">
            <v>A1.1</v>
          </cell>
          <cell r="C3" t="str">
            <v>M3</v>
          </cell>
          <cell r="D3">
            <v>1296900</v>
          </cell>
        </row>
        <row r="4">
          <cell r="A4" t="str">
            <v>Concreto de 3.000 psi</v>
          </cell>
          <cell r="B4" t="str">
            <v>A1.2</v>
          </cell>
          <cell r="C4" t="str">
            <v>M3</v>
          </cell>
          <cell r="D4">
            <v>1590042</v>
          </cell>
        </row>
      </sheetData>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refreshError="1"/>
      <sheetData sheetId="46" refreshError="1"/>
      <sheetData sheetId="4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para"/>
      <sheetName val="ACTA 1"/>
      <sheetName val="ACTA MODIFICACION  No 1"/>
      <sheetName val="PRESUPUESTO"/>
      <sheetName val="Proyección"/>
      <sheetName val="Areas Proyectadas"/>
      <sheetName val="Areas Iniciales"/>
      <sheetName val="valor en letras"/>
      <sheetName val="ANALISIS"/>
      <sheetName val="CostosAdmin"/>
      <sheetName val="F.Prestacional"/>
      <sheetName val="INSUMOS"/>
      <sheetName val="INSUM CLASIF"/>
      <sheetName val="CRONOGRAMA"/>
      <sheetName val="CRONOGRAMA CAP"/>
      <sheetName val="RENDIMIENTOS"/>
      <sheetName val="FORMATOS"/>
      <sheetName val="Datos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ivot table"/>
      <sheetName val="Summary"/>
      <sheetName val="Pivot table (2)"/>
      <sheetName val="Budget Book"/>
      <sheetName val="Cal forecast"/>
      <sheetName val="Items"/>
      <sheetName val="% aprobados"/>
      <sheetName val="M1-157"/>
      <sheetName val="M1-158"/>
      <sheetName val="M1-161"/>
      <sheetName val="M1-166"/>
      <sheetName val="M1-179"/>
      <sheetName val="M1-188 A"/>
      <sheetName val="M1-188 B"/>
      <sheetName val="M1-188 2009 C"/>
      <sheetName val="M1-188 2010 C"/>
      <sheetName val="M1-188 D"/>
      <sheetName val="M1-188 E"/>
      <sheetName val="M1-193"/>
      <sheetName val="M1-196"/>
      <sheetName val="M1-204"/>
      <sheetName val="M1-228 A"/>
      <sheetName val="M1-228 B"/>
      <sheetName val="M1-228 C"/>
      <sheetName val="M1-229-2009"/>
      <sheetName val="M1-229-2010"/>
      <sheetName val="M1-229-2011"/>
      <sheetName val="M1-234"/>
      <sheetName val="M1-244"/>
      <sheetName val="M1-251"/>
      <sheetName val="M1-252"/>
      <sheetName val="M1-256"/>
      <sheetName val="M1-257"/>
      <sheetName val="M1-259"/>
      <sheetName val="M1-260"/>
      <sheetName val="M1-261"/>
      <sheetName val="M1-262"/>
      <sheetName val="M1-263"/>
      <sheetName val="M1-264"/>
      <sheetName val="M1-266"/>
      <sheetName val="M1-267 A"/>
      <sheetName val="M1-267 B"/>
      <sheetName val="M1-267 C"/>
      <sheetName val="M1-267 D"/>
      <sheetName val="M1-267 E"/>
      <sheetName val="M1-267 F"/>
      <sheetName val="M1-267 G"/>
      <sheetName val="M1-268"/>
      <sheetName val="M1-270"/>
      <sheetName val="M1-272"/>
      <sheetName val="M1-273"/>
      <sheetName val="M1-274"/>
      <sheetName val="M1-275"/>
      <sheetName val="M1-276"/>
      <sheetName val="M1-277"/>
      <sheetName val="M1-279"/>
      <sheetName val="M1-283"/>
      <sheetName val="M1-289"/>
      <sheetName val="M1-290"/>
      <sheetName val="M1-291"/>
      <sheetName val="M1-293"/>
      <sheetName val="M1-294"/>
      <sheetName val="M1-308"/>
      <sheetName val="M1-313"/>
      <sheetName val="M1-314"/>
      <sheetName val="M1-315"/>
      <sheetName val="M1-316"/>
      <sheetName val="M1-317"/>
      <sheetName val="M1-318"/>
      <sheetName val="M1-319"/>
      <sheetName val="M1-320"/>
      <sheetName val="M1-322-2009"/>
      <sheetName val="M1-322-2010"/>
      <sheetName val="M1-322-2011"/>
      <sheetName val="M1-324"/>
      <sheetName val="M1-325"/>
      <sheetName val="M1-326"/>
      <sheetName val="REF - Listas"/>
      <sheetName val="Sheet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RROS"/>
      <sheetName val="CONTROL"/>
    </sheetNames>
    <sheetDataSet>
      <sheetData sheetId="0"/>
      <sheetData sheetId="1"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0000"/>
      <sheetName val="APU-1.01"/>
      <sheetName val="LISTADO DE APU"/>
      <sheetName val="FUENTE INSUMO"/>
      <sheetName val="BASE DE INSUMOS IDRD"/>
      <sheetName val="TABLA IPC DANE 2018"/>
    </sheetNames>
    <sheetDataSet>
      <sheetData sheetId="0"/>
      <sheetData sheetId="1"/>
      <sheetData sheetId="2"/>
      <sheetData sheetId="3"/>
      <sheetData sheetId="4"/>
      <sheetData sheetId="5"/>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ARIO"/>
      <sheetName val="PRODUCCION"/>
      <sheetName val="Prod. x Nivel"/>
      <sheetName val="CRONOG."/>
      <sheetName val="CALIDAD"/>
      <sheetName val="CIVILES"/>
      <sheetName val="BASE DATOS"/>
    </sheetNames>
    <sheetDataSet>
      <sheetData sheetId="0"/>
      <sheetData sheetId="1"/>
      <sheetData sheetId="2"/>
      <sheetData sheetId="3"/>
      <sheetData sheetId="4"/>
      <sheetData sheetId="5"/>
      <sheetData sheetId="6"/>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GRUPO"/>
      <sheetName val="VínculoExternoRecuperado1"/>
      <sheetName val="memorias"/>
      <sheetName val="presupuesto"/>
      <sheetName val="#¡REF"/>
      <sheetName val="Formulario No.1 "/>
      <sheetName val="200P1"/>
      <sheetName val="200P2"/>
      <sheetName val="220.1"/>
      <sheetName val="600.5"/>
      <sheetName val="621.1"/>
      <sheetName val="642.1"/>
      <sheetName val="320.1"/>
      <sheetName val="330.1"/>
      <sheetName val="450.2P  Vía 9003"/>
      <sheetName val="632.1P "/>
      <sheetName val="673.2"/>
      <sheetName val="201.7"/>
      <sheetName val="600.1"/>
      <sheetName val="201.15"/>
      <sheetName val="610.1"/>
      <sheetName val="610.1P"/>
      <sheetName val="465.1"/>
      <sheetName val="630.4 Vía 9003"/>
      <sheetName val="630.6 Vía 7801"/>
      <sheetName val="640.1.2"/>
      <sheetName val="700.1"/>
      <sheetName val="673.1"/>
      <sheetName val="ORGANIGRAMA"/>
      <sheetName val="FLUJO DE FONDOS"/>
      <sheetName val="CRONOGRAMA"/>
      <sheetName val="INSUMOS"/>
      <sheetName val="A.E.B"/>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PU"/>
      <sheetName val="AUI"/>
      <sheetName val="C.FIN."/>
      <sheetName val="P.INV"/>
      <sheetName val="P.S."/>
      <sheetName val="P.INV.ANTIC."/>
      <sheetName val="Estado Resumen"/>
      <sheetName val="TORTA"/>
      <sheetName val="Resum_Pav"/>
      <sheetName val="INVENT.ALC-CUNETAS 90BLB"/>
      <sheetName val="PUENTES Y PONTONES"/>
      <sheetName val="SEÑAL VERTICAL90BLB"/>
      <sheetName val="SEÑAL HORIZONTAL90BLB"/>
      <sheetName val="Tabla"/>
      <sheetName val="\Users\JoseGabriel\Documents\Mi"/>
      <sheetName val="BASE.BACHEO"/>
      <sheetName val="SELLO.GRIETAS"/>
      <sheetName val="EXCAV.REP.PAV"/>
      <sheetName val="MDC-2"/>
      <sheetName val="MDC-2.BACHEO"/>
      <sheetName val="MDC-2 RENIVEL"/>
      <sheetName val="CONC.F"/>
      <sheetName val="basicos"/>
      <sheetName val="REPLAN."/>
      <sheetName val="EXCAV.MAT.COM"/>
      <sheetName val="PEDRAPLEN"/>
      <sheetName val="TERRAP."/>
      <sheetName val="SUBBASE"/>
      <sheetName val="BASE"/>
      <sheetName val="IMPRIMA"/>
      <sheetName val="ACARREO"/>
      <sheetName val="EXCAV.ESTRUCT."/>
      <sheetName val="EXCAV.B.AGUA"/>
      <sheetName val="RELLE.ESTRUCT."/>
      <sheetName val="DEMOLI"/>
      <sheetName val="CONCRETO.C"/>
      <sheetName val="CONC.D"/>
      <sheetName val="CONC.G"/>
      <sheetName val="TUB.36&quot;"/>
      <sheetName val="ACERO"/>
      <sheetName val="CUNET.CC"/>
      <sheetName val="MAT.FILTRO"/>
      <sheetName val="ANDEN"/>
      <sheetName val="BORDI"/>
      <sheetName val="GEOTEXT."/>
      <sheetName val="GAVIONES"/>
      <sheetName val="SEÑALVERT."/>
      <sheetName val="LIN.DEMARC."/>
      <sheetName val="LIN.DEMARC.DISC."/>
      <sheetName val="POST.KILOM"/>
      <sheetName val="Guia"/>
      <sheetName val="Concreto Fy 105"/>
      <sheetName val="Concreto Fy 140"/>
      <sheetName val="Concreto Fy 175"/>
      <sheetName val="Concreto Fy 210"/>
      <sheetName val="Concreto Fy 250"/>
      <sheetName val="Acero 2012"/>
      <sheetName val="1,1"/>
      <sheetName val="1,3"/>
      <sheetName val="1,4"/>
      <sheetName val="1,5"/>
      <sheetName val="1,6"/>
      <sheetName val="1,7"/>
      <sheetName val="2,1"/>
      <sheetName val="2,2"/>
      <sheetName val="2,3"/>
      <sheetName val="3,1"/>
      <sheetName val="3,2"/>
      <sheetName val="3,3"/>
      <sheetName val="3,4"/>
      <sheetName val="3,5"/>
      <sheetName val="General"/>
      <sheetName val="Nva Granada"/>
      <sheetName val="Carrera 5"/>
      <sheetName val="Presu Interventoria"/>
      <sheetName val="Fact Multiplicador"/>
      <sheetName val="1,8"/>
      <sheetName val="2,4"/>
      <sheetName val="4,1"/>
      <sheetName val="Calle 20"/>
      <sheetName val="Calle 2E"/>
      <sheetName val="Calle 2D"/>
      <sheetName val="Calle 2C"/>
      <sheetName val="Calle 2A"/>
      <sheetName val="Calle 2 "/>
      <sheetName val="Calle 2D Ta Lucia"/>
      <sheetName val="Calle 2B Sta Lucia"/>
      <sheetName val="Calle 4A Sur"/>
      <sheetName val="Calle 2A Sur"/>
      <sheetName val="Calle 3 Sur"/>
      <sheetName val="La cruz"/>
      <sheetName val="Base de Diseño"/>
      <sheetName val="Diagnóstico"/>
      <sheetName val="Ppto total"/>
      <sheetName val="Cimentación"/>
      <sheetName val="Parámetros"/>
      <sheetName val="Resumen tubería"/>
      <sheetName val="Tabla 4.1 Distrito Nº1"/>
      <sheetName val="Tabla 4.2 Distrito Nº2"/>
      <sheetName val="Tabal 4.3 Resumén distritos"/>
      <sheetName val="Tabla 4.4 Sistemas"/>
      <sheetName val="Insuficiencia"/>
      <sheetName val="Ppto alcantarillado"/>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8"/>
      <sheetName val="201.9"/>
      <sheetName val="201.10"/>
      <sheetName val="201.16"/>
      <sheetName val="210.1.1"/>
      <sheetName val="211.1"/>
      <sheetName val="234.1"/>
      <sheetName val="310.1"/>
      <sheetName val="311.1"/>
      <sheetName val="420.1"/>
      <sheetName val="450.2P"/>
      <sheetName val="500.1"/>
      <sheetName val="511.1P"/>
      <sheetName val="511.2P"/>
      <sheetName val="672.1"/>
      <sheetName val="672.2P"/>
      <sheetName val="672.3P"/>
      <sheetName val="672.4P"/>
      <sheetName val="672.5P"/>
      <sheetName val="672.6P"/>
      <sheetName val="672.7P"/>
      <sheetName val="600.2"/>
      <sheetName val="610.1.1"/>
      <sheetName val="610.1.2P"/>
      <sheetName val="610.1.3P"/>
      <sheetName val="621.2"/>
      <sheetName val="621.3"/>
      <sheetName val="621.4"/>
      <sheetName val="630.1"/>
      <sheetName val="630.2"/>
      <sheetName val="630.4"/>
      <sheetName val="630.6"/>
      <sheetName val="640.1"/>
      <sheetName val="640.2"/>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30.7"/>
      <sheetName val="671.2"/>
      <sheetName val="681.1"/>
      <sheetName val="673.3"/>
      <sheetName val="673.4"/>
      <sheetName val="673.5"/>
      <sheetName val="673.6"/>
      <sheetName val="671.3"/>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a%20%20aaInformación%20GRUPO"/>
      <sheetName val="aCCIDENTES DE 1995 - 1996"/>
      <sheetName val="PORTADA"/>
      <sheetName val="FNC"/>
      <sheetName val="INDICE"/>
      <sheetName val="INDICE ALFABETICO"/>
      <sheetName val="EQUIPOS"/>
      <sheetName val="OTROS"/>
      <sheetName val="200.1"/>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6.1"/>
      <sheetName val="501.1"/>
      <sheetName val="510.1"/>
      <sheetName val="510P1"/>
      <sheetName val="510P2"/>
      <sheetName val="510P3"/>
      <sheetName val="600.3"/>
      <sheetName val="600.4"/>
      <sheetName val="600.4P"/>
      <sheetName val="600.5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ASTREA"/>
      <sheetName val="201,2"/>
      <sheetName val="200,2"/>
      <sheetName val="201,12"/>
      <sheetName val="231.1"/>
      <sheetName val="661.1 TIPO I"/>
      <sheetName val="681,1"/>
      <sheetName val="801.1"/>
      <sheetName val="801.2"/>
      <sheetName val="801.3"/>
      <sheetName val="801.4"/>
      <sheetName val="801.5"/>
      <sheetName val="801.6"/>
      <sheetName val="801.7"/>
      <sheetName val="621,1"/>
      <sheetName val="200,1"/>
      <sheetName val="201,1"/>
      <sheetName val="201,3"/>
      <sheetName val="201,4"/>
      <sheetName val="201,5"/>
      <sheetName val="201,6"/>
      <sheetName val="201,7"/>
      <sheetName val="201,8"/>
      <sheetName val="201,9"/>
      <sheetName val="201,10"/>
      <sheetName val="201,11"/>
      <sheetName val="201,13"/>
      <sheetName val="232,1"/>
      <sheetName val="312.1"/>
      <sheetName val="312.2"/>
      <sheetName val="342.1"/>
      <sheetName val="416,2P"/>
      <sheetName val="432,1"/>
      <sheetName val="432,2"/>
      <sheetName val="451. 1P"/>
      <sheetName val="460.1"/>
      <sheetName val="460,2"/>
      <sheetName val="465,1"/>
      <sheetName val="466,1"/>
      <sheetName val="466,2"/>
      <sheetName val="INSUMO D"/>
      <sheetName val="632,1"/>
      <sheetName val="682,1"/>
      <sheetName val="730,1P"/>
      <sheetName val="Comentarios"/>
      <sheetName val="Datos"/>
      <sheetName val="Aobra 1"/>
      <sheetName val="Amodif 1"/>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Consolidado"/>
      <sheetName val="Resumen Gral"/>
      <sheetName val="A.P.U."/>
      <sheetName val="A.P.U. CONC 4000"/>
      <sheetName val="Apu Ambiental"/>
      <sheetName val="Transportes"/>
      <sheetName val="Mano de obra"/>
      <sheetName val="Presupuestos TODOS - NO PRINT"/>
      <sheetName val="Borrar"/>
      <sheetName val="Acta N° 1"/>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Densidades"/>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COMPRADA"/>
      <sheetName val="451.2 COMPRADA"/>
      <sheetName val="451.3 COMPRADA "/>
      <sheetName val="451.4"/>
      <sheetName val="452.1COMPRADA"/>
      <sheetName val="452.2COMPRADA "/>
      <sheetName val="452.3COMPRADA"/>
      <sheetName val="452.4COMPRADA"/>
      <sheetName val="453,1"/>
      <sheetName val="460,1"/>
      <sheetName val="462.1"/>
      <sheetName val="462.2"/>
      <sheetName val="464,1"/>
      <sheetName val="464,2"/>
      <sheetName val="464,3"/>
      <sheetName val="464,4"/>
      <sheetName val="623.1"/>
      <sheetName val="623.2"/>
      <sheetName val="631.1"/>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4.2"/>
      <sheetName val="680.1 "/>
      <sheetName val="680.2 "/>
      <sheetName val="682 "/>
      <sheetName val="690"/>
      <sheetName val="700.1 "/>
      <sheetName val="700.2 "/>
      <sheetName val="710.1 "/>
      <sheetName val="710.2 "/>
      <sheetName val="710.3 "/>
      <sheetName val="710.4 "/>
      <sheetName val="731.1 "/>
      <sheetName val="741.1P1 "/>
      <sheetName val="741.1P2"/>
      <sheetName val="741.1P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insumo"/>
      <sheetName val="Resumen APU"/>
      <sheetName val="cant tubos "/>
      <sheetName val="MAINHOLES"/>
      <sheetName val="Formulas PVC"/>
      <sheetName val="P.OBR.ALCA"/>
      <sheetName val="P.OBR.ACUED"/>
      <sheetName val="P MANEJO"/>
      <sheetName val="P.SUMI.ACUE"/>
      <sheetName val="P SUMI,ALCA"/>
      <sheetName val="P RESUMEN"/>
      <sheetName val="FINANCIERO"/>
      <sheetName val="OBRAS CRA"/>
      <sheetName val="BDATOS"/>
      <sheetName val="V.R. 13 AL 26 MAR"/>
      <sheetName val="B.A. 13 AL 26 MAR"/>
      <sheetName val="L.M 10 AL 23 DE ABRIL"/>
      <sheetName val="V.R 10 AL 23 ABRIL"/>
      <sheetName val="J.CRUZ 10AL23 ABRIL"/>
      <sheetName val="J. BUELVAS 1-15 FEB"/>
      <sheetName val="INFOR. GENERAL"/>
      <sheetName val="LISTA APUS PRELIMINARES"/>
      <sheetName val="LISTA APUS EXCAVACIONES"/>
      <sheetName val="LISTA APUS RELLENOS"/>
      <sheetName val="LISTA APUS CONCRETOS"/>
      <sheetName val="LISTA APUS ACUEDUCTO"/>
      <sheetName val="LISTA APUS ALCANTARILLADO"/>
      <sheetName val="APUS PRELIMINARES"/>
      <sheetName val="APUS EXCAVACIONES"/>
      <sheetName val="APUS RELLENOS"/>
      <sheetName val="APUS CONCRETOS"/>
      <sheetName val="APUS ACUEDUCTO"/>
      <sheetName val="APUS ALCANTARILLADO"/>
      <sheetName val="APUS CAJA"/>
      <sheetName val="APUS CAJA (2)"/>
      <sheetName val="Caja Domiciliaria"/>
      <sheetName val="LISTA INSUMOS "/>
      <sheetName val="LISTA MANO DE OBRA"/>
      <sheetName val="LISTA EQUIPO"/>
      <sheetName val="LISTA TRANSPORTE"/>
      <sheetName val="APUS"/>
      <sheetName val="EXCAVACIONES"/>
      <sheetName val="ACTA 11"/>
      <sheetName val="ASFALTO"/>
      <sheetName val="TRANS. ASFALTO"/>
      <sheetName val="TERRAPLEN"/>
      <sheetName val="IMPRIMACION"/>
      <sheetName val="EXC. MECANICA"/>
      <sheetName val="EXC. MANUAL"/>
      <sheetName val="RETIRO DE ESCOMBROS"/>
      <sheetName val="CONCRETO CLASE F"/>
      <sheetName val="CONCRETO CLASE G"/>
      <sheetName val="CONCRETO CLASE D"/>
      <sheetName val="GEOTEXTIL"/>
      <sheetName val="RELLENO DE MATERIAL"/>
      <sheetName val="TUBERIA 36&quot;"/>
      <sheetName val="NP-1"/>
      <sheetName val="R.M.S"/>
      <sheetName val="CERCA"/>
      <sheetName val="CEMENTO"/>
      <sheetName val="BASE G."/>
      <sheetName val="DESPIECE ACERO"/>
      <sheetName val="REGISTRO FOTOGRAFICO"/>
      <sheetName val="volumen 1"/>
      <sheetName val="volumen 2"/>
      <sheetName val="CANT OBRA Y PRESUPUESTO 6205"/>
      <sheetName val="BARBOSA CISNEROS formato inv"/>
      <sheetName val="BARBOSA CISNEROS"/>
      <sheetName val="CANT OBRA Y PRESUPUESTO 6206"/>
      <sheetName val="CRUCE CISNEROS formato inv"/>
      <sheetName val="CRUCE CISNEROS "/>
      <sheetName val="201.12P"/>
      <sheetName val="201.14 (2)"/>
      <sheetName val="211.1P"/>
      <sheetName val="232.1p"/>
      <sheetName val="451.1 (2)"/>
      <sheetName val="461P"/>
      <sheetName val="621.1P5"/>
      <sheetName val="621.7P"/>
      <sheetName val="630.6p"/>
      <sheetName val="632.1P"/>
      <sheetName val="673.2p"/>
      <sheetName val="matrix"/>
      <sheetName val="interventoria"/>
      <sheetName val="REMOCION DERRUMBES"/>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20.3"/>
      <sheetName val="320.4"/>
      <sheetName val="340.1-02"/>
      <sheetName val="342P"/>
      <sheetName val="343.P"/>
      <sheetName val="344.P"/>
      <sheetName val="413"/>
      <sheetName val="441.3P COMPRADA "/>
      <sheetName val="450.2P COMPRADA"/>
      <sheetName val="450.3P COMPRADA"/>
      <sheetName val="450.4P COMPRADA"/>
      <sheetName val="451.2 COMPRADA "/>
      <sheetName val="451.3P COMPRADA  "/>
      <sheetName val="451.3 COMPRADA"/>
      <sheetName val="452.1P COMPRADA"/>
      <sheetName val="452.2P COMPRADA"/>
      <sheetName val="452.3P COMPRADA"/>
      <sheetName val="452.4 COMPRADA"/>
      <sheetName val="630P MORTERO 1;3"/>
      <sheetName val="683P1"/>
      <sheetName val="Programa de trabajo e Invers"/>
      <sheetName val="201,15"/>
      <sheetName val="201,16"/>
      <sheetName val="CLASE C"/>
      <sheetName val="OBRAS ELECTRICAS"/>
      <sheetName val="SUMINISTROS ELECTRICOS"/>
      <sheetName val="PARAFISCALES"/>
      <sheetName val="precios"/>
      <sheetName val="JORNALES"/>
      <sheetName val="MACRO Y CAJA"/>
      <sheetName val="APU PLANTA APARTADO"/>
      <sheetName val="Excavac y LLenos Efra"/>
      <sheetName val="Cantidad de Concreto x Estruc"/>
      <sheetName val="CONSOLIDADO FASE 1 (2)"/>
      <sheetName val="Floculadores"/>
      <sheetName val="sedimentadores"/>
      <sheetName val="Filtros"/>
      <sheetName val="Tanque de 1000"/>
      <sheetName val="Micelaneos"/>
      <sheetName val="SUMINISTROS"/>
      <sheetName val="ACCIDENTALIDAD"/>
      <sheetName val="ACC.EJECUTIVO"/>
      <sheetName val="ACC.EJECUTIVO-OCT-02"/>
      <sheetName val="EJEC-AGO-2002"/>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UNIT REALES"/>
      <sheetName val="Contratos"/>
      <sheetName val="CANT OBRA"/>
      <sheetName val="CUADRO RESUM"/>
      <sheetName val="CUADRO RESUM FALTANTE"/>
      <sheetName val="aCCIDENTES%20DE%201995%20-%2019"/>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material filtrant"/>
      <sheetName val=" APU barandas 58,78 kg-ml"/>
      <sheetName val="baranda ptes meta 20ene10"/>
      <sheetName val="peso barandas meta "/>
      <sheetName val="GEOCOLCHON"/>
      <sheetName val="MENSULAS y topes sismicos"/>
      <sheetName val="ESPECIFICACIONES"/>
      <sheetName val="PPTO. OFICIAL"/>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V%C3%ADnculoExternoRecuperado1"/>
      <sheetName val="XXXXX"/>
      <sheetName val="110.1 P"/>
      <sheetName val="110.2 P"/>
      <sheetName val="201.1P-201.5P"/>
      <sheetName val="201.2P"/>
      <sheetName val="210.2 SIN EXPLO"/>
      <sheetName val="211.1.P1"/>
      <sheetName val="211P.2"/>
      <sheetName val="311P4"/>
      <sheetName val="312.3"/>
      <sheetName val="312.4"/>
      <sheetName val="320.1P"/>
      <sheetName val="320.2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3 COMPRADA  "/>
      <sheetName val="452.1 COMPRADA"/>
      <sheetName val="452.2 COMPRADA"/>
      <sheetName val="452.3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modelo"/>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INSTRUMENTACION"/>
      <sheetName val="FACTURACION 2007"/>
      <sheetName val="PSSE"/>
      <sheetName val="VOE"/>
      <sheetName val="VOLP"/>
      <sheetName val="MDO"/>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CCIDENTES DE 1995 - 1996.xls"/>
      <sheetName val="Preacta N°5"/>
      <sheetName val="DATOS DE ENTRADA"/>
      <sheetName val="APU BASICOS"/>
      <sheetName val="CANTIDADES Y PRECIOS"/>
      <sheetName val="q med"/>
      <sheetName val="ANCLAJES PENDIENTE"/>
      <sheetName val="Caudales"/>
      <sheetName val="IDF"/>
      <sheetName val="Base de Diagnóstico"/>
      <sheetName val="Diseño"/>
      <sheetName val="Impresion diseño"/>
      <sheetName val="BALANCE DE TRAMOS"/>
      <sheetName val="Cant Obra (imp)"/>
      <sheetName val="Plantilla C.O ALDO"/>
      <sheetName val="C.O-PPTO total"/>
      <sheetName val="C.O-PPTO Interceptor"/>
      <sheetName val="C.O-PPTO Rdes ALL"/>
      <sheetName val="Precios Estandar"/>
      <sheetName val="Costo Diario Estandar"/>
      <sheetName val="Costeo por Torre"/>
      <sheetName val="Costo de Ventas"/>
      <sheetName val="MTTO"/>
      <sheetName val="Cotizaciones"/>
      <sheetName val="Bosconia 180x12 SEV 3 "/>
      <sheetName val="Astrea Q100x10 SEV 13"/>
      <sheetName val="Atrea 2 Q100x10 SEV 20"/>
      <sheetName val="El Paso 120x10 SEV 1"/>
      <sheetName val="Chimi 120x10 SEV 2"/>
      <sheetName val="Tamalameque 110x10 SEV 3"/>
      <sheetName val="Q150x12 P3"/>
      <sheetName val="Q100x8 A2"/>
      <sheetName val="Q100x8 A4"/>
      <sheetName val="Q100x8 CH2"/>
      <sheetName val="Q120x8 T1"/>
      <sheetName val="Macros"/>
      <sheetName val="Calculo Gravilla"/>
      <sheetName val="Cst Filtros y Tuberias"/>
      <sheetName val="Tuberias Acero"/>
      <sheetName val="JS 4 EHD"/>
      <sheetName val="JS 6 EHD"/>
      <sheetName val="JS 8 EHD"/>
      <sheetName val="JS 10 EHD"/>
      <sheetName val="JS 12 EHD"/>
      <sheetName val="JS 14 EHD"/>
      <sheetName val="JS 16 EHD"/>
      <sheetName val="JS 8 SEHD"/>
      <sheetName val="JS 4 HD"/>
      <sheetName val="JS 6 HD"/>
      <sheetName val="JS 8 HD"/>
      <sheetName val="JS 10 HD"/>
      <sheetName val="JS 12 HD"/>
      <sheetName val="JS 14 HD"/>
      <sheetName val="JS 16 HD"/>
      <sheetName val="JS 12 STD"/>
      <sheetName val="JS 14 STD"/>
      <sheetName val="PB 7"/>
      <sheetName val="PB 9 5 8"/>
      <sheetName val="PB 14"/>
      <sheetName val="PB 10"/>
      <sheetName val="PB 8"/>
      <sheetName val="PB 6"/>
      <sheetName val="PVC VENEZUELA"/>
      <sheetName val="Tuberia PVC y Filtros"/>
      <sheetName val="Lista Precios Colombia"/>
      <sheetName val="PRESUPUESTO INICIAL"/>
      <sheetName val="PRESUPUESTO MODIFICADO"/>
      <sheetName val="ADICIONAL INTERVENTORIA"/>
      <sheetName val="CUENTA  (9)"/>
      <sheetName val="CUENTA  (10)"/>
      <sheetName val="CUENTA  (11)"/>
      <sheetName val="GASTOS DIAN"/>
      <sheetName val="GASTOS DIAN (2)"/>
      <sheetName val="GASTOS DIAN (3)"/>
      <sheetName val="1655-MAQ. Y EQUIPOS"/>
      <sheetName val="Eq. Comp"/>
      <sheetName val="Herr y Eq."/>
      <sheetName val="Eq. Labor."/>
      <sheetName val="Eq. Transp"/>
      <sheetName val="Eq. de elev."/>
      <sheetName val="Hoja8"/>
      <sheetName val="ACUMULADO"/>
      <sheetName val="INFLA Y DEPR 2004"/>
      <sheetName val="BORRADOR"/>
      <sheetName val="ACT AXAPTA"/>
      <sheetName val="Hoja9"/>
      <sheetName val="ENERO"/>
      <sheetName val="FEBRERO"/>
      <sheetName val="MARZO"/>
      <sheetName val="ABRIL"/>
      <sheetName val="MAYO"/>
      <sheetName val="JUNIO"/>
      <sheetName val="JULIO"/>
      <sheetName val="AGOSTO"/>
      <sheetName val="SEPTIEMBRE"/>
      <sheetName val="OCTUBRE"/>
      <sheetName val="NOVIEMBRE"/>
      <sheetName val="DICIEMBRE"/>
      <sheetName val="1 CONTROL CALIDAD"/>
      <sheetName val="2 COBERTURA ACU"/>
      <sheetName val="3 COBERTURA ALC"/>
      <sheetName val="4 COBERTURA MICROMED"/>
      <sheetName val="5 CONTINUIDAD"/>
      <sheetName val="6 IANC"/>
      <sheetName val="6.1 Curvas IANC"/>
      <sheetName val="7 PRESION"/>
      <sheetName val="9 Demanda Media_Real"/>
      <sheetName val="10 Proy Indices Sincelejo"/>
      <sheetName val="Evolución Indicadores"/>
      <sheetName val="TARIF2002"/>
      <sheetName val="Base_de_Diseño"/>
      <sheetName val="Ppto_total"/>
      <sheetName val="Resumen_tubería"/>
      <sheetName val="Tabla_4_1_Distrito_Nº1"/>
      <sheetName val="Tabla_4_2_Distrito_Nº2"/>
      <sheetName val="Tabal_4_3_Resumén_distritos"/>
      <sheetName val="Tabla_4_4_Sistemas"/>
      <sheetName val="Ppto_alcantarillado"/>
      <sheetName val="PRESUPUESTO LICITACIÓN SRN 001"/>
      <sheetName val="SRN_005"/>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ELDORADO"/>
      <sheetName val="SAN ROQUE"/>
      <sheetName val="STA ROSA"/>
      <sheetName val="SUAZA1"/>
      <sheetName val="IBAGUE"/>
      <sheetName val="SUAZA2"/>
      <sheetName val="YOLOMBO"/>
      <sheetName val="IBAGUElinea2001"/>
      <sheetName val="resumen carcel x 16.7%"/>
      <sheetName val="resumen carcel "/>
      <sheetName val="resumen carcel con baño x 16.7%"/>
      <sheetName val="resumen carcel con baño"/>
      <sheetName val="Unitario "/>
      <sheetName val="Materiales "/>
      <sheetName val="Auxiliares "/>
      <sheetName val="Análisis de cuadrillas"/>
      <sheetName val="TRANSP"/>
      <sheetName val="MAT"/>
      <sheetName val="EQU"/>
      <sheetName val="RESUMEN -2"/>
      <sheetName val="RESUMEN -1"/>
      <sheetName val="DESMONTE"/>
      <sheetName val="DEMOLICION"/>
      <sheetName val="EXC.EXPL. CAN"/>
      <sheetName val="REMOC. DERRUMB"/>
      <sheetName val="CONFORM. CALZ"/>
      <sheetName val="AFIRMADO"/>
      <sheetName val="REP. PAV.EXIS"/>
      <sheetName val="MEZCLA MDC-1"/>
      <sheetName val="CONC. HIDR"/>
      <sheetName val="EXC.VARIAS"/>
      <sheetName val="RELL.ESTR"/>
      <sheetName val="CONCRETOS"/>
      <sheetName val="BARANDAS"/>
      <sheetName val="ACERO DE REF"/>
      <sheetName val="ACERO DE PREESF."/>
      <sheetName val="JUNTAS PTES"/>
      <sheetName val="ESTR. ACERO"/>
      <sheetName val="TUBERIA REF"/>
      <sheetName val="DISIPADOR"/>
      <sheetName val="MARCA VIAL"/>
      <sheetName val="OBRAS VARIAS"/>
      <sheetName val="CUADRILLA"/>
      <sheetName val="concreto 3000 PSI"/>
      <sheetName val="concreto 2500 psi"/>
      <sheetName val="mortero 1.3"/>
      <sheetName val="mortero 1.4"/>
      <sheetName val="presupuesto Sabanas"/>
      <sheetName val="listado de materiales"/>
      <sheetName val="A.1"/>
      <sheetName val="A.2"/>
      <sheetName val="A.3"/>
      <sheetName val="A.4"/>
      <sheetName val="A.6"/>
      <sheetName val="A.7"/>
      <sheetName val="B.1"/>
      <sheetName val="B.2"/>
      <sheetName val="B.3"/>
      <sheetName val="B.4"/>
      <sheetName val="B.6"/>
      <sheetName val="B.7"/>
      <sheetName val="C.1.1"/>
      <sheetName val="C.1.2"/>
      <sheetName val="C.2.1"/>
      <sheetName val="C.2.2"/>
      <sheetName val="C.2.3"/>
      <sheetName val="C.2.4"/>
      <sheetName val="C.2.5"/>
      <sheetName val="C.3.1"/>
      <sheetName val="C.3.2"/>
      <sheetName val="C.4.1"/>
      <sheetName val="C.4.2"/>
      <sheetName val="C.4.3"/>
      <sheetName val="C.4.4"/>
      <sheetName val="C.4.5"/>
      <sheetName val="C.5.1"/>
      <sheetName val="C.5.2"/>
      <sheetName val="C.6.1"/>
      <sheetName val="C.7.1"/>
      <sheetName val="C.7.2"/>
      <sheetName val="C.7.3"/>
      <sheetName val="C.7.4"/>
      <sheetName val="D.1"/>
      <sheetName val="D.2"/>
      <sheetName val="D.3"/>
      <sheetName val="D.4"/>
      <sheetName val="D.5"/>
      <sheetName val="D.6"/>
      <sheetName val="D.7"/>
      <sheetName val="D.8"/>
      <sheetName val="D.9"/>
      <sheetName val="D.10"/>
      <sheetName val="E.1.1"/>
      <sheetName val="E.1.2"/>
      <sheetName val="E.1.3"/>
      <sheetName val="E.1.4"/>
      <sheetName val="E.1.5"/>
      <sheetName val="E.1.6"/>
      <sheetName val="E.1.7"/>
      <sheetName val="E.1.8"/>
      <sheetName val="E.2.1"/>
      <sheetName val="E.2.2"/>
      <sheetName val="E.2.3"/>
      <sheetName val="E.2.4"/>
      <sheetName val="E.2.5"/>
      <sheetName val="E.2.6"/>
      <sheetName val="E.2.7"/>
      <sheetName val="E.2.8"/>
      <sheetName val="E.2.9"/>
      <sheetName val="E.2.10"/>
      <sheetName val="E.2.11"/>
      <sheetName val="E.2.12"/>
      <sheetName val="E.2.13"/>
      <sheetName val="E.2.14"/>
      <sheetName val="E.2.15"/>
      <sheetName val="E.2.16"/>
      <sheetName val="E.2.17"/>
      <sheetName val="E.2.18"/>
      <sheetName val="E.2.19"/>
      <sheetName val="E.2.20"/>
      <sheetName val="E.2.21"/>
      <sheetName val="cuadrilla 2008"/>
      <sheetName val="cotizaciones 2008"/>
      <sheetName val="Listado"/>
      <sheetName val="91"/>
      <sheetName val="92"/>
      <sheetName val="93"/>
      <sheetName val="94"/>
      <sheetName val="95"/>
      <sheetName val="96"/>
      <sheetName val="97"/>
      <sheetName val="98"/>
      <sheetName val="99"/>
      <sheetName val="100"/>
      <sheetName val="101"/>
      <sheetName val="102"/>
      <sheetName val="103"/>
      <sheetName val="104"/>
      <sheetName val="105"/>
      <sheetName val="106"/>
      <sheetName val="107"/>
      <sheetName val="108"/>
      <sheetName val="109"/>
      <sheetName val="110"/>
      <sheetName val="111"/>
      <sheetName val="112"/>
      <sheetName val="113"/>
      <sheetName val="114"/>
      <sheetName val="115"/>
      <sheetName val="116"/>
      <sheetName val="117"/>
      <sheetName val="118"/>
      <sheetName val="119"/>
      <sheetName val="120"/>
      <sheetName val="121"/>
      <sheetName val="122"/>
      <sheetName val="123"/>
      <sheetName val="124"/>
      <sheetName val="125"/>
      <sheetName val="126"/>
      <sheetName val="127"/>
      <sheetName val="128"/>
      <sheetName val="129"/>
      <sheetName val="130"/>
      <sheetName val="131"/>
      <sheetName val="132"/>
      <sheetName val="133"/>
      <sheetName val="134"/>
      <sheetName val="135"/>
      <sheetName val="136"/>
      <sheetName val="137"/>
      <sheetName val="138"/>
      <sheetName val="139"/>
      <sheetName val="140"/>
      <sheetName val="141"/>
      <sheetName val="142"/>
      <sheetName val="143"/>
      <sheetName val="144"/>
      <sheetName val="145"/>
      <sheetName val="146"/>
      <sheetName val="147"/>
      <sheetName val="148"/>
      <sheetName val="149"/>
      <sheetName val="150"/>
      <sheetName val="151"/>
      <sheetName val="152"/>
      <sheetName val="153"/>
      <sheetName val="154"/>
      <sheetName val="155"/>
      <sheetName val="156"/>
      <sheetName val="157"/>
      <sheetName val="158"/>
      <sheetName val="159"/>
      <sheetName val="160"/>
      <sheetName val="161"/>
      <sheetName val="162"/>
      <sheetName val="163"/>
      <sheetName val="164"/>
      <sheetName val="165"/>
      <sheetName val="166"/>
      <sheetName val="167"/>
      <sheetName val="168"/>
      <sheetName val="169"/>
      <sheetName val="170"/>
      <sheetName val="171"/>
      <sheetName val="172"/>
      <sheetName val="173"/>
      <sheetName val="174"/>
      <sheetName val="175"/>
      <sheetName val="176"/>
      <sheetName val="177"/>
      <sheetName val="178"/>
      <sheetName val="179"/>
      <sheetName val="180"/>
      <sheetName val="181"/>
      <sheetName val="182"/>
      <sheetName val="183"/>
      <sheetName val="184"/>
      <sheetName val="185"/>
      <sheetName val="186"/>
      <sheetName val="187"/>
      <sheetName val="188"/>
      <sheetName val="189"/>
      <sheetName val="190"/>
      <sheetName val="191"/>
      <sheetName val="192"/>
      <sheetName val="193"/>
      <sheetName val="194"/>
      <sheetName val="195"/>
      <sheetName val="196"/>
      <sheetName val="197"/>
      <sheetName val="198"/>
      <sheetName val="199"/>
      <sheetName val="200"/>
      <sheetName val="201"/>
      <sheetName val="202"/>
      <sheetName val="203"/>
      <sheetName val="204"/>
      <sheetName val="205"/>
      <sheetName val="206"/>
      <sheetName val="207"/>
      <sheetName val="208"/>
      <sheetName val="209"/>
      <sheetName val="210"/>
      <sheetName val="212"/>
      <sheetName val="213"/>
      <sheetName val="214"/>
      <sheetName val="215"/>
      <sheetName val="216"/>
      <sheetName val="217"/>
      <sheetName val="218"/>
      <sheetName val="219"/>
      <sheetName val="221"/>
      <sheetName val="222"/>
      <sheetName val="223"/>
      <sheetName val="224"/>
      <sheetName val="225"/>
      <sheetName val="226"/>
      <sheetName val="227"/>
      <sheetName val="228"/>
      <sheetName val="229"/>
      <sheetName val="230"/>
      <sheetName val="231"/>
      <sheetName val="232"/>
      <sheetName val="233"/>
      <sheetName val="234"/>
      <sheetName val="235"/>
      <sheetName val="236"/>
      <sheetName val="237"/>
      <sheetName val="238"/>
      <sheetName val="239"/>
      <sheetName val="240"/>
      <sheetName val="241"/>
      <sheetName val="242"/>
      <sheetName val="243"/>
      <sheetName val="244"/>
      <sheetName val="245"/>
      <sheetName val="246"/>
      <sheetName val="247"/>
      <sheetName val="248"/>
      <sheetName val="249"/>
      <sheetName val="250"/>
      <sheetName val="251"/>
      <sheetName val="252"/>
      <sheetName val="253"/>
      <sheetName val="254"/>
      <sheetName val="255"/>
      <sheetName val="256"/>
      <sheetName val="257"/>
      <sheetName val="258"/>
      <sheetName val="259"/>
      <sheetName val="260"/>
      <sheetName val="261"/>
      <sheetName val="262"/>
      <sheetName val="263"/>
      <sheetName val="264"/>
      <sheetName val="265"/>
      <sheetName val="266"/>
      <sheetName val="267"/>
      <sheetName val="268"/>
      <sheetName val="269"/>
      <sheetName val="270"/>
      <sheetName val="271"/>
      <sheetName val="272"/>
      <sheetName val="273"/>
      <sheetName val="274"/>
      <sheetName val="275"/>
      <sheetName val="276"/>
      <sheetName val="277"/>
      <sheetName val="278"/>
      <sheetName val="279"/>
      <sheetName val="280"/>
      <sheetName val="281"/>
      <sheetName val="282"/>
      <sheetName val="283"/>
      <sheetName val="284"/>
      <sheetName val="285"/>
      <sheetName val="286"/>
      <sheetName val="287"/>
      <sheetName val="288"/>
      <sheetName val="289"/>
      <sheetName val="290"/>
      <sheetName val="291"/>
      <sheetName val="292"/>
      <sheetName val="293"/>
      <sheetName val="294"/>
      <sheetName val="295"/>
      <sheetName val="296"/>
      <sheetName val="297"/>
      <sheetName val="298"/>
      <sheetName val="299"/>
      <sheetName val="300"/>
      <sheetName val="301"/>
      <sheetName val="302"/>
      <sheetName val="303"/>
      <sheetName val="304"/>
      <sheetName val="305"/>
      <sheetName val="1.1"/>
      <sheetName val="1.2"/>
      <sheetName val="1.3"/>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2.1"/>
      <sheetName val="2.2"/>
      <sheetName val="2.4"/>
      <sheetName val="2.5"/>
      <sheetName val="3.1"/>
      <sheetName val="4.1"/>
      <sheetName val="4.2"/>
      <sheetName val="5.1"/>
      <sheetName val="5.2"/>
      <sheetName val="5.3"/>
      <sheetName val="5.4"/>
      <sheetName val="5.5"/>
      <sheetName val="6.1"/>
      <sheetName val="6.2"/>
      <sheetName val="6.3"/>
      <sheetName val="6.4"/>
      <sheetName val="6.6"/>
      <sheetName val="6.8"/>
      <sheetName val="6.9"/>
      <sheetName val="6.10"/>
      <sheetName val="6.11"/>
      <sheetName val="6.12"/>
      <sheetName val="6.13"/>
      <sheetName val="6.14"/>
      <sheetName val="6.15"/>
      <sheetName val="6.16"/>
      <sheetName val="6.17"/>
      <sheetName val="6.18"/>
      <sheetName val="7.1"/>
      <sheetName val="7.2"/>
      <sheetName val="7.3"/>
      <sheetName val="7.4"/>
      <sheetName val="7.5"/>
      <sheetName val="7.6"/>
      <sheetName val="7.7"/>
      <sheetName val="8.1"/>
      <sheetName val="8.2"/>
      <sheetName val="8.3"/>
      <sheetName val="9.1"/>
      <sheetName val="9.2"/>
      <sheetName val="9.3"/>
      <sheetName val="10.2"/>
      <sheetName val="10.3"/>
      <sheetName val="10.4"/>
      <sheetName val="10.5"/>
      <sheetName val="10.6"/>
      <sheetName val="10.7"/>
      <sheetName val="10.8"/>
      <sheetName val="10.9"/>
      <sheetName val="10.10"/>
      <sheetName val="12.1"/>
      <sheetName val="12.5"/>
      <sheetName val="12.7"/>
      <sheetName val="12.9"/>
      <sheetName val="12.10"/>
      <sheetName val="12.11"/>
      <sheetName val="12.13"/>
      <sheetName val="12.14"/>
      <sheetName val="12.15"/>
      <sheetName val="12.16"/>
      <sheetName val="12.17"/>
      <sheetName val="12.18"/>
      <sheetName val="12.22"/>
      <sheetName val="12.23"/>
      <sheetName val="13.1"/>
      <sheetName val="13.2"/>
      <sheetName val="22.1"/>
      <sheetName val="23.1"/>
      <sheetName val="25.1"/>
      <sheetName val="25.2"/>
      <sheetName val="25.3"/>
      <sheetName val="25.4"/>
      <sheetName val="25.5"/>
      <sheetName val="26.1"/>
      <sheetName val="27.1"/>
      <sheetName val="27.3"/>
      <sheetName val="27.5"/>
      <sheetName val="28.1"/>
      <sheetName val="28.2"/>
      <sheetName val="29.8"/>
      <sheetName val="29.9"/>
      <sheetName val="30.1"/>
      <sheetName val="30.2"/>
      <sheetName val="30.3"/>
      <sheetName val="30.4"/>
      <sheetName val="30.5"/>
      <sheetName val="30.6"/>
      <sheetName val="31.1"/>
      <sheetName val="32.1"/>
      <sheetName val="32.2"/>
      <sheetName val="32.3"/>
      <sheetName val="32.4"/>
      <sheetName val="32.5"/>
      <sheetName val="32.6"/>
      <sheetName val="32.7"/>
      <sheetName val="33.1"/>
      <sheetName val="33.2"/>
      <sheetName val="33.3"/>
      <sheetName val="33.4"/>
      <sheetName val="34.1"/>
      <sheetName val="34.2"/>
      <sheetName val="34.3"/>
      <sheetName val="34.4"/>
      <sheetName val="35.1"/>
      <sheetName val="35.2"/>
      <sheetName val="35.3"/>
      <sheetName val="35.4"/>
      <sheetName val="36.1"/>
      <sheetName val="36.2"/>
      <sheetName val="36.3"/>
      <sheetName val="36.4"/>
      <sheetName val="36.5"/>
      <sheetName val="36.6"/>
      <sheetName val="36.7"/>
      <sheetName val="36.8"/>
      <sheetName val="36.9"/>
      <sheetName val="36.10"/>
      <sheetName val="36.11"/>
      <sheetName val="36.12"/>
      <sheetName val="36.13"/>
      <sheetName val="36.14"/>
      <sheetName val="36.15"/>
      <sheetName val="36.16"/>
      <sheetName val="36.17"/>
      <sheetName val="36.18"/>
      <sheetName val="36.19"/>
      <sheetName val="36.20"/>
      <sheetName val="36.21"/>
      <sheetName val="36.22"/>
      <sheetName val="36.23"/>
      <sheetName val="36.24"/>
      <sheetName val="36.25"/>
      <sheetName val="36.26"/>
      <sheetName val="36.27"/>
      <sheetName val="36.29"/>
      <sheetName val="36.30"/>
      <sheetName val="36.31"/>
      <sheetName val="36.32"/>
      <sheetName val="36.33"/>
      <sheetName val="36.34"/>
      <sheetName val="36.35"/>
      <sheetName val="37.1"/>
      <sheetName val="37.2"/>
      <sheetName val="37.3"/>
      <sheetName val="37.4"/>
      <sheetName val="37.5"/>
      <sheetName val="37.6"/>
      <sheetName val="37.7"/>
      <sheetName val="37.8"/>
      <sheetName val="37.9"/>
      <sheetName val="37.10"/>
      <sheetName val="37.11"/>
      <sheetName val="37.12"/>
      <sheetName val="37.13"/>
      <sheetName val="37.14"/>
      <sheetName val="37.15"/>
      <sheetName val="37.16"/>
      <sheetName val="37.17"/>
      <sheetName val="37.18"/>
      <sheetName val="37.19"/>
      <sheetName val="37.20"/>
      <sheetName val="38.1"/>
      <sheetName val="38.2"/>
      <sheetName val="38.3"/>
      <sheetName val="38.4"/>
      <sheetName val="39.1"/>
      <sheetName val="39.2"/>
      <sheetName val="39.3"/>
      <sheetName val="39.4"/>
      <sheetName val="39.6"/>
      <sheetName val="39.7"/>
      <sheetName val="39.11"/>
      <sheetName val="39.12"/>
      <sheetName val="39.13"/>
      <sheetName val="39.14"/>
      <sheetName val="39.15"/>
      <sheetName val="39.16"/>
      <sheetName val="39.17"/>
      <sheetName val="39.18"/>
      <sheetName val="39.19"/>
      <sheetName val="39.20"/>
      <sheetName val="39.21"/>
      <sheetName val="40.1"/>
      <sheetName val="40.2"/>
      <sheetName val="41.1"/>
      <sheetName val="41.2"/>
      <sheetName val="42.1"/>
      <sheetName val="42.2"/>
      <sheetName val="42.3"/>
      <sheetName val="42.4"/>
      <sheetName val="42.5"/>
      <sheetName val="42.6"/>
      <sheetName val="43.1"/>
      <sheetName val="43.2"/>
      <sheetName val="43.3"/>
      <sheetName val="43.4"/>
      <sheetName val="44.1"/>
      <sheetName val="44.2"/>
      <sheetName val="44.3"/>
      <sheetName val="44.5"/>
      <sheetName val="44.6"/>
      <sheetName val="44.7"/>
      <sheetName val="44.8"/>
      <sheetName val="44.9"/>
      <sheetName val="44.10"/>
      <sheetName val="44.11"/>
      <sheetName val="44.12"/>
      <sheetName val="44.13"/>
      <sheetName val="44.14"/>
      <sheetName val="44.15"/>
      <sheetName val="44.16"/>
      <sheetName val="44.17"/>
      <sheetName val="44.18"/>
      <sheetName val="44.19"/>
      <sheetName val="44.20"/>
      <sheetName val="44.21"/>
      <sheetName val="44.22"/>
      <sheetName val="44.23"/>
      <sheetName val="44.24"/>
      <sheetName val="44.25"/>
      <sheetName val="44.26"/>
      <sheetName val="44.27"/>
      <sheetName val="44.28"/>
      <sheetName val="44.29"/>
      <sheetName val="44.30"/>
      <sheetName val="44.31"/>
      <sheetName val="44.32"/>
      <sheetName val="45.1"/>
      <sheetName val="46.1"/>
      <sheetName val="46.2"/>
      <sheetName val="47.1"/>
      <sheetName val="48.1"/>
      <sheetName val="49.1"/>
      <sheetName val="INSUMOS  DEL PROYECTO"/>
      <sheetName val="formato base"/>
      <sheetName val="M.Obra"/>
      <sheetName val="RESUMEN PRESUPUESTO"/>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Insum"/>
      <sheetName val="ANALISIS BASICOS"/>
      <sheetName val="SUM"/>
      <sheetName val="INST"/>
      <sheetName val="INDICADORES"/>
      <sheetName val="T133-134"/>
      <sheetName val="T132-133"/>
      <sheetName val="T130-131"/>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Hoja4 (2)"/>
      <sheetName val="Hoja4 (3)"/>
      <sheetName val="4. Norte 2005"/>
      <sheetName val="Inversión"/>
      <sheetName val="A.I.U (2)"/>
      <sheetName val="Datos generales"/>
      <sheetName val="FOR-001"/>
      <sheetName val="Sábana"/>
      <sheetName val="AIUI calculado"/>
      <sheetName val="Cuadro2"/>
      <sheetName val="Cuadro3"/>
      <sheetName val="Exper."/>
      <sheetName val="OtrosCálculos"/>
      <sheetName val="4. G1 Norte"/>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s>
    <sheetDataSet>
      <sheetData sheetId="0" refreshError="1"/>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sheetData sheetId="17"/>
      <sheetData sheetId="18" refreshError="1"/>
      <sheetData sheetId="19"/>
      <sheetData sheetId="20" refreshError="1"/>
      <sheetData sheetId="2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sheetData sheetId="32"/>
      <sheetData sheetId="33" refreshError="1"/>
      <sheetData sheetId="34" refreshError="1"/>
      <sheetData sheetId="35"/>
      <sheetData sheetId="36" refreshError="1"/>
      <sheetData sheetId="37" refreshError="1"/>
      <sheetData sheetId="38"/>
      <sheetData sheetId="39"/>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refreshError="1"/>
      <sheetData sheetId="204" refreshError="1"/>
      <sheetData sheetId="205"/>
      <sheetData sheetId="206"/>
      <sheetData sheetId="207"/>
      <sheetData sheetId="208"/>
      <sheetData sheetId="209" refreshError="1"/>
      <sheetData sheetId="210"/>
      <sheetData sheetId="211"/>
      <sheetData sheetId="212"/>
      <sheetData sheetId="213"/>
      <sheetData sheetId="214"/>
      <sheetData sheetId="215"/>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sheetData sheetId="280"/>
      <sheetData sheetId="281"/>
      <sheetData sheetId="282"/>
      <sheetData sheetId="283" refreshError="1"/>
      <sheetData sheetId="284" refreshError="1"/>
      <sheetData sheetId="285" refreshError="1"/>
      <sheetData sheetId="286" refreshError="1"/>
      <sheetData sheetId="287"/>
      <sheetData sheetId="288"/>
      <sheetData sheetId="289" refreshError="1"/>
      <sheetData sheetId="290" refreshError="1"/>
      <sheetData sheetId="29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refreshError="1"/>
      <sheetData sheetId="722" refreshError="1"/>
      <sheetData sheetId="723"/>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sheetData sheetId="747"/>
      <sheetData sheetId="748"/>
      <sheetData sheetId="749"/>
      <sheetData sheetId="750"/>
      <sheetData sheetId="751"/>
      <sheetData sheetId="752" refreshError="1"/>
      <sheetData sheetId="753" refreshError="1"/>
      <sheetData sheetId="754" refreshError="1"/>
      <sheetData sheetId="755" refreshError="1"/>
      <sheetData sheetId="756"/>
      <sheetData sheetId="757"/>
      <sheetData sheetId="758"/>
      <sheetData sheetId="759" refreshError="1"/>
      <sheetData sheetId="760"/>
      <sheetData sheetId="76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sheetData sheetId="771"/>
      <sheetData sheetId="772"/>
      <sheetData sheetId="773"/>
      <sheetData sheetId="774"/>
      <sheetData sheetId="775"/>
      <sheetData sheetId="776"/>
      <sheetData sheetId="777"/>
      <sheetData sheetId="778"/>
      <sheetData sheetId="779" refreshError="1"/>
      <sheetData sheetId="780"/>
      <sheetData sheetId="781" refreshError="1"/>
      <sheetData sheetId="782"/>
      <sheetData sheetId="783"/>
      <sheetData sheetId="784"/>
      <sheetData sheetId="785" refreshError="1"/>
      <sheetData sheetId="786"/>
      <sheetData sheetId="787"/>
      <sheetData sheetId="788"/>
      <sheetData sheetId="789"/>
      <sheetData sheetId="790"/>
      <sheetData sheetId="791"/>
      <sheetData sheetId="792" refreshError="1"/>
      <sheetData sheetId="793" refreshError="1"/>
      <sheetData sheetId="794" refreshError="1"/>
      <sheetData sheetId="795" refreshError="1"/>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refreshError="1"/>
      <sheetData sheetId="812" refreshError="1"/>
      <sheetData sheetId="813"/>
      <sheetData sheetId="814" refreshError="1"/>
      <sheetData sheetId="815" refreshError="1"/>
      <sheetData sheetId="816" refreshError="1"/>
      <sheetData sheetId="817" refreshError="1"/>
      <sheetData sheetId="818"/>
      <sheetData sheetId="819" refreshError="1"/>
      <sheetData sheetId="820" refreshError="1"/>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sheetData sheetId="938"/>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sheetData sheetId="1054"/>
      <sheetData sheetId="1055"/>
      <sheetData sheetId="1056"/>
      <sheetData sheetId="1057"/>
      <sheetData sheetId="1058"/>
      <sheetData sheetId="1059" refreshError="1"/>
      <sheetData sheetId="1060"/>
      <sheetData sheetId="1061"/>
      <sheetData sheetId="1062"/>
      <sheetData sheetId="1063"/>
      <sheetData sheetId="1064"/>
      <sheetData sheetId="1065"/>
      <sheetData sheetId="1066"/>
      <sheetData sheetId="1067" refreshError="1"/>
      <sheetData sheetId="1068"/>
      <sheetData sheetId="1069"/>
      <sheetData sheetId="1070"/>
      <sheetData sheetId="1071"/>
      <sheetData sheetId="1072" refreshError="1"/>
      <sheetData sheetId="1073" refreshError="1"/>
      <sheetData sheetId="1074" refreshError="1"/>
      <sheetData sheetId="1075" refreshError="1"/>
      <sheetData sheetId="1076" refreshError="1"/>
      <sheetData sheetId="1077"/>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sheetData sheetId="124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sheetData sheetId="1297"/>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sheetData sheetId="1376" refreshError="1"/>
      <sheetData sheetId="1377" refreshError="1"/>
      <sheetData sheetId="1378"/>
      <sheetData sheetId="1379" refreshError="1"/>
      <sheetData sheetId="1380" refreshError="1"/>
      <sheetData sheetId="1381" refreshError="1"/>
      <sheetData sheetId="1382" refreshError="1"/>
      <sheetData sheetId="1383"/>
      <sheetData sheetId="1384" refreshError="1"/>
      <sheetData sheetId="1385" refreshError="1"/>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sheetData sheetId="1729"/>
      <sheetData sheetId="1730"/>
      <sheetData sheetId="1731"/>
      <sheetData sheetId="1732"/>
      <sheetData sheetId="1733"/>
      <sheetData sheetId="1734"/>
      <sheetData sheetId="1735"/>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sheetData sheetId="1985"/>
      <sheetData sheetId="1986"/>
      <sheetData sheetId="1987"/>
      <sheetData sheetId="1988"/>
      <sheetData sheetId="1989"/>
      <sheetData sheetId="1990"/>
      <sheetData sheetId="199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refreshError="1"/>
      <sheetData sheetId="2682"/>
      <sheetData sheetId="2683" refreshError="1"/>
      <sheetData sheetId="2684"/>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refreshError="1"/>
      <sheetData sheetId="2894"/>
      <sheetData sheetId="2895"/>
      <sheetData sheetId="2896" refreshError="1"/>
      <sheetData sheetId="2897" refreshError="1"/>
      <sheetData sheetId="2898" refreshError="1"/>
      <sheetData sheetId="2899" refreshError="1"/>
      <sheetData sheetId="2900"/>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sheetData sheetId="2947"/>
      <sheetData sheetId="2948"/>
      <sheetData sheetId="2949"/>
      <sheetData sheetId="2950"/>
      <sheetData sheetId="295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sheetData sheetId="2964"/>
      <sheetData sheetId="2965"/>
      <sheetData sheetId="2966"/>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sheetData sheetId="3073"/>
      <sheetData sheetId="3074"/>
      <sheetData sheetId="3075"/>
      <sheetData sheetId="3076"/>
      <sheetData sheetId="3077"/>
      <sheetData sheetId="3078"/>
      <sheetData sheetId="3079"/>
      <sheetData sheetId="3080"/>
      <sheetData sheetId="3081"/>
      <sheetData sheetId="3082"/>
      <sheetData sheetId="3083"/>
      <sheetData sheetId="3084"/>
      <sheetData sheetId="3085"/>
      <sheetData sheetId="3086"/>
      <sheetData sheetId="3087"/>
      <sheetData sheetId="3088"/>
      <sheetData sheetId="3089"/>
      <sheetData sheetId="3090"/>
      <sheetData sheetId="3091"/>
      <sheetData sheetId="3092"/>
      <sheetData sheetId="3093"/>
      <sheetData sheetId="3094"/>
      <sheetData sheetId="3095"/>
      <sheetData sheetId="3096"/>
      <sheetData sheetId="3097"/>
      <sheetData sheetId="3098"/>
      <sheetData sheetId="3099"/>
      <sheetData sheetId="3100"/>
      <sheetData sheetId="3101"/>
      <sheetData sheetId="3102"/>
      <sheetData sheetId="3103"/>
      <sheetData sheetId="3104"/>
      <sheetData sheetId="3105"/>
      <sheetData sheetId="3106"/>
      <sheetData sheetId="3107"/>
      <sheetData sheetId="3108"/>
      <sheetData sheetId="3109"/>
      <sheetData sheetId="3110"/>
      <sheetData sheetId="3111"/>
      <sheetData sheetId="3112"/>
      <sheetData sheetId="3113"/>
      <sheetData sheetId="3114"/>
      <sheetData sheetId="3115"/>
      <sheetData sheetId="3116"/>
      <sheetData sheetId="3117"/>
      <sheetData sheetId="3118"/>
      <sheetData sheetId="3119"/>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sheetData sheetId="3147"/>
      <sheetData sheetId="3148"/>
      <sheetData sheetId="3149"/>
      <sheetData sheetId="3150"/>
      <sheetData sheetId="3151"/>
      <sheetData sheetId="3152"/>
      <sheetData sheetId="3153"/>
      <sheetData sheetId="3154"/>
      <sheetData sheetId="3155"/>
      <sheetData sheetId="3156"/>
      <sheetData sheetId="3157"/>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sheetData sheetId="3457"/>
      <sheetData sheetId="3458"/>
      <sheetData sheetId="3459"/>
      <sheetData sheetId="3460"/>
      <sheetData sheetId="3461"/>
      <sheetData sheetId="3462"/>
      <sheetData sheetId="3463"/>
      <sheetData sheetId="3464"/>
      <sheetData sheetId="3465"/>
      <sheetData sheetId="3466"/>
      <sheetData sheetId="3467"/>
      <sheetData sheetId="3468"/>
      <sheetData sheetId="3469"/>
      <sheetData sheetId="3470"/>
      <sheetData sheetId="3471"/>
      <sheetData sheetId="3472"/>
      <sheetData sheetId="3473"/>
      <sheetData sheetId="3474"/>
      <sheetData sheetId="3475"/>
      <sheetData sheetId="3476"/>
      <sheetData sheetId="3477"/>
      <sheetData sheetId="3478"/>
      <sheetData sheetId="3479"/>
      <sheetData sheetId="3480"/>
      <sheetData sheetId="3481"/>
      <sheetData sheetId="3482"/>
      <sheetData sheetId="3483"/>
      <sheetData sheetId="3484"/>
      <sheetData sheetId="3485"/>
      <sheetData sheetId="3486"/>
      <sheetData sheetId="3487"/>
      <sheetData sheetId="3488"/>
      <sheetData sheetId="3489"/>
      <sheetData sheetId="3490"/>
      <sheetData sheetId="3491"/>
      <sheetData sheetId="3492"/>
      <sheetData sheetId="3493"/>
      <sheetData sheetId="3494"/>
      <sheetData sheetId="3495"/>
      <sheetData sheetId="3496"/>
      <sheetData sheetId="3497"/>
      <sheetData sheetId="3498"/>
      <sheetData sheetId="3499"/>
      <sheetData sheetId="3500"/>
      <sheetData sheetId="3501"/>
      <sheetData sheetId="3502"/>
      <sheetData sheetId="3503"/>
      <sheetData sheetId="3504"/>
      <sheetData sheetId="3505"/>
      <sheetData sheetId="3506"/>
      <sheetData sheetId="3507"/>
      <sheetData sheetId="3508"/>
      <sheetData sheetId="3509"/>
      <sheetData sheetId="3510"/>
      <sheetData sheetId="3511"/>
      <sheetData sheetId="3512"/>
      <sheetData sheetId="3513"/>
      <sheetData sheetId="3514"/>
      <sheetData sheetId="3515"/>
      <sheetData sheetId="3516"/>
      <sheetData sheetId="3517"/>
      <sheetData sheetId="3518"/>
      <sheetData sheetId="3519"/>
      <sheetData sheetId="3520"/>
      <sheetData sheetId="3521"/>
      <sheetData sheetId="3522"/>
      <sheetData sheetId="3523"/>
      <sheetData sheetId="3524"/>
      <sheetData sheetId="3525"/>
      <sheetData sheetId="3526"/>
      <sheetData sheetId="3527"/>
      <sheetData sheetId="3528"/>
      <sheetData sheetId="3529"/>
      <sheetData sheetId="3530"/>
      <sheetData sheetId="3531"/>
      <sheetData sheetId="3532"/>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sheetData sheetId="3546"/>
      <sheetData sheetId="3547"/>
      <sheetData sheetId="3548"/>
      <sheetData sheetId="3549"/>
      <sheetData sheetId="3550"/>
      <sheetData sheetId="3551"/>
      <sheetData sheetId="3552"/>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sheetData sheetId="3581"/>
      <sheetData sheetId="3582"/>
      <sheetData sheetId="3583"/>
      <sheetData sheetId="3584"/>
      <sheetData sheetId="3585"/>
      <sheetData sheetId="3586"/>
      <sheetData sheetId="3587"/>
      <sheetData sheetId="3588"/>
      <sheetData sheetId="3589"/>
      <sheetData sheetId="3590"/>
      <sheetData sheetId="3591"/>
      <sheetData sheetId="3592"/>
      <sheetData sheetId="3593"/>
      <sheetData sheetId="3594"/>
      <sheetData sheetId="3595"/>
      <sheetData sheetId="3596"/>
      <sheetData sheetId="3597"/>
      <sheetData sheetId="3598"/>
      <sheetData sheetId="3599"/>
      <sheetData sheetId="3600"/>
      <sheetData sheetId="3601"/>
      <sheetData sheetId="3602"/>
      <sheetData sheetId="3603"/>
      <sheetData sheetId="3604"/>
      <sheetData sheetId="3605"/>
      <sheetData sheetId="3606"/>
      <sheetData sheetId="3607"/>
      <sheetData sheetId="3608"/>
      <sheetData sheetId="3609"/>
      <sheetData sheetId="3610"/>
      <sheetData sheetId="3611"/>
      <sheetData sheetId="3612"/>
      <sheetData sheetId="3613"/>
      <sheetData sheetId="3614"/>
      <sheetData sheetId="3615"/>
      <sheetData sheetId="3616"/>
      <sheetData sheetId="3617"/>
      <sheetData sheetId="3618"/>
      <sheetData sheetId="3619"/>
      <sheetData sheetId="3620"/>
      <sheetData sheetId="3621"/>
      <sheetData sheetId="3622"/>
      <sheetData sheetId="3623"/>
      <sheetData sheetId="3624"/>
      <sheetData sheetId="3625"/>
      <sheetData sheetId="3626"/>
      <sheetData sheetId="3627"/>
      <sheetData sheetId="3628"/>
      <sheetData sheetId="3629"/>
      <sheetData sheetId="3630"/>
      <sheetData sheetId="3631"/>
      <sheetData sheetId="3632"/>
      <sheetData sheetId="3633"/>
      <sheetData sheetId="3634"/>
      <sheetData sheetId="3635"/>
      <sheetData sheetId="3636"/>
      <sheetData sheetId="3637"/>
      <sheetData sheetId="3638"/>
      <sheetData sheetId="3639"/>
      <sheetData sheetId="3640"/>
      <sheetData sheetId="3641"/>
      <sheetData sheetId="3642"/>
      <sheetData sheetId="3643"/>
      <sheetData sheetId="3644"/>
      <sheetData sheetId="3645"/>
      <sheetData sheetId="3646"/>
      <sheetData sheetId="3647"/>
      <sheetData sheetId="3648"/>
      <sheetData sheetId="3649"/>
      <sheetData sheetId="3650"/>
      <sheetData sheetId="3651"/>
      <sheetData sheetId="3652"/>
      <sheetData sheetId="3653"/>
      <sheetData sheetId="3654"/>
      <sheetData sheetId="3655"/>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sheetData sheetId="3671"/>
      <sheetData sheetId="3672"/>
      <sheetData sheetId="3673"/>
      <sheetData sheetId="3674"/>
      <sheetData sheetId="3675"/>
      <sheetData sheetId="3676"/>
      <sheetData sheetId="3677"/>
      <sheetData sheetId="3678"/>
      <sheetData sheetId="3679"/>
      <sheetData sheetId="3680"/>
      <sheetData sheetId="3681"/>
      <sheetData sheetId="3682"/>
      <sheetData sheetId="3683"/>
      <sheetData sheetId="3684"/>
      <sheetData sheetId="3685"/>
      <sheetData sheetId="3686"/>
      <sheetData sheetId="3687"/>
      <sheetData sheetId="3688"/>
      <sheetData sheetId="3689"/>
      <sheetData sheetId="3690"/>
      <sheetData sheetId="3691"/>
      <sheetData sheetId="3692"/>
      <sheetData sheetId="3693"/>
      <sheetData sheetId="3694"/>
      <sheetData sheetId="3695"/>
      <sheetData sheetId="3696"/>
      <sheetData sheetId="3697"/>
      <sheetData sheetId="3698"/>
      <sheetData sheetId="3699"/>
      <sheetData sheetId="3700"/>
      <sheetData sheetId="3701"/>
      <sheetData sheetId="3702"/>
      <sheetData sheetId="3703"/>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sheetData sheetId="3745"/>
      <sheetData sheetId="3746"/>
      <sheetData sheetId="3747"/>
      <sheetData sheetId="3748"/>
      <sheetData sheetId="3749"/>
      <sheetData sheetId="3750"/>
      <sheetData sheetId="3751"/>
      <sheetData sheetId="3752"/>
      <sheetData sheetId="3753"/>
      <sheetData sheetId="3754"/>
      <sheetData sheetId="3755"/>
      <sheetData sheetId="3756"/>
      <sheetData sheetId="3757"/>
      <sheetData sheetId="3758"/>
      <sheetData sheetId="3759"/>
      <sheetData sheetId="3760"/>
      <sheetData sheetId="3761"/>
      <sheetData sheetId="3762"/>
      <sheetData sheetId="3763"/>
      <sheetData sheetId="3764"/>
      <sheetData sheetId="3765"/>
      <sheetData sheetId="3766"/>
      <sheetData sheetId="3767"/>
      <sheetData sheetId="3768"/>
      <sheetData sheetId="3769"/>
      <sheetData sheetId="3770"/>
      <sheetData sheetId="3771"/>
      <sheetData sheetId="3772"/>
      <sheetData sheetId="3773"/>
      <sheetData sheetId="3774"/>
      <sheetData sheetId="3775"/>
      <sheetData sheetId="3776"/>
      <sheetData sheetId="3777"/>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sheetData sheetId="3791"/>
      <sheetData sheetId="3792"/>
      <sheetData sheetId="3793"/>
      <sheetData sheetId="3794"/>
      <sheetData sheetId="3795"/>
      <sheetData sheetId="3796"/>
      <sheetData sheetId="3797"/>
      <sheetData sheetId="3798"/>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sheetData sheetId="3827"/>
      <sheetData sheetId="3828"/>
      <sheetData sheetId="3829"/>
      <sheetData sheetId="3830"/>
      <sheetData sheetId="3831"/>
      <sheetData sheetId="3832"/>
      <sheetData sheetId="3833"/>
      <sheetData sheetId="3834"/>
      <sheetData sheetId="3835"/>
      <sheetData sheetId="3836"/>
      <sheetData sheetId="3837"/>
      <sheetData sheetId="3838"/>
      <sheetData sheetId="3839"/>
      <sheetData sheetId="3840"/>
      <sheetData sheetId="3841"/>
      <sheetData sheetId="3842"/>
      <sheetData sheetId="3843"/>
      <sheetData sheetId="3844"/>
      <sheetData sheetId="3845"/>
      <sheetData sheetId="3846"/>
      <sheetData sheetId="3847"/>
      <sheetData sheetId="3848"/>
      <sheetData sheetId="3849"/>
      <sheetData sheetId="3850"/>
      <sheetData sheetId="3851"/>
      <sheetData sheetId="3852"/>
      <sheetData sheetId="3853"/>
      <sheetData sheetId="3854"/>
      <sheetData sheetId="3855"/>
      <sheetData sheetId="3856" refreshError="1"/>
      <sheetData sheetId="3857" refreshError="1"/>
      <sheetData sheetId="3858" refreshError="1"/>
      <sheetData sheetId="3859" refreshError="1"/>
      <sheetData sheetId="3860"/>
      <sheetData sheetId="3861"/>
      <sheetData sheetId="3862"/>
      <sheetData sheetId="3863"/>
      <sheetData sheetId="3864"/>
      <sheetData sheetId="3865"/>
      <sheetData sheetId="3866"/>
      <sheetData sheetId="3867"/>
      <sheetData sheetId="3868"/>
      <sheetData sheetId="3869"/>
      <sheetData sheetId="3870"/>
      <sheetData sheetId="3871"/>
      <sheetData sheetId="3872"/>
      <sheetData sheetId="3873"/>
      <sheetData sheetId="3874"/>
      <sheetData sheetId="3875"/>
      <sheetData sheetId="3876"/>
      <sheetData sheetId="3877"/>
      <sheetData sheetId="3878"/>
      <sheetData sheetId="3879"/>
      <sheetData sheetId="3880"/>
      <sheetData sheetId="3881"/>
      <sheetData sheetId="3882"/>
      <sheetData sheetId="3883"/>
      <sheetData sheetId="3884"/>
      <sheetData sheetId="3885"/>
      <sheetData sheetId="3886"/>
      <sheetData sheetId="3887"/>
      <sheetData sheetId="3888"/>
      <sheetData sheetId="3889"/>
      <sheetData sheetId="3890"/>
      <sheetData sheetId="3891"/>
      <sheetData sheetId="3892"/>
      <sheetData sheetId="3893"/>
      <sheetData sheetId="3894"/>
      <sheetData sheetId="3895"/>
      <sheetData sheetId="3896"/>
      <sheetData sheetId="3897"/>
      <sheetData sheetId="3898"/>
      <sheetData sheetId="3899"/>
      <sheetData sheetId="3900"/>
      <sheetData sheetId="3901"/>
      <sheetData sheetId="3902"/>
      <sheetData sheetId="3903"/>
      <sheetData sheetId="3904"/>
      <sheetData sheetId="3905"/>
      <sheetData sheetId="3906"/>
      <sheetData sheetId="3907"/>
      <sheetData sheetId="3908"/>
      <sheetData sheetId="3909"/>
      <sheetData sheetId="3910"/>
      <sheetData sheetId="3911"/>
      <sheetData sheetId="3912"/>
      <sheetData sheetId="3913"/>
      <sheetData sheetId="3914"/>
      <sheetData sheetId="3915"/>
      <sheetData sheetId="3916"/>
      <sheetData sheetId="3917"/>
      <sheetData sheetId="3918"/>
      <sheetData sheetId="3919"/>
      <sheetData sheetId="3920"/>
      <sheetData sheetId="3921"/>
      <sheetData sheetId="3922"/>
      <sheetData sheetId="3923"/>
      <sheetData sheetId="3924"/>
      <sheetData sheetId="3925"/>
      <sheetData sheetId="3926"/>
      <sheetData sheetId="3927"/>
      <sheetData sheetId="3928"/>
      <sheetData sheetId="3929"/>
      <sheetData sheetId="3930"/>
      <sheetData sheetId="3931"/>
      <sheetData sheetId="3932"/>
      <sheetData sheetId="3933"/>
      <sheetData sheetId="3934"/>
      <sheetData sheetId="3935"/>
      <sheetData sheetId="3936"/>
      <sheetData sheetId="3937"/>
      <sheetData sheetId="3938"/>
      <sheetData sheetId="3939"/>
      <sheetData sheetId="3940"/>
      <sheetData sheetId="3941"/>
      <sheetData sheetId="3942"/>
      <sheetData sheetId="3943"/>
      <sheetData sheetId="3944"/>
      <sheetData sheetId="3945"/>
      <sheetData sheetId="3946"/>
      <sheetData sheetId="3947"/>
      <sheetData sheetId="3948"/>
      <sheetData sheetId="3949"/>
      <sheetData sheetId="3950"/>
      <sheetData sheetId="3951"/>
      <sheetData sheetId="3952"/>
      <sheetData sheetId="3953"/>
      <sheetData sheetId="3954"/>
      <sheetData sheetId="3955"/>
      <sheetData sheetId="3956"/>
      <sheetData sheetId="3957"/>
      <sheetData sheetId="3958"/>
      <sheetData sheetId="3959"/>
      <sheetData sheetId="3960"/>
      <sheetData sheetId="3961"/>
      <sheetData sheetId="3962"/>
      <sheetData sheetId="3963"/>
      <sheetData sheetId="3964"/>
      <sheetData sheetId="3965"/>
      <sheetData sheetId="3966"/>
      <sheetData sheetId="3967"/>
      <sheetData sheetId="3968"/>
      <sheetData sheetId="3969"/>
      <sheetData sheetId="3970"/>
      <sheetData sheetId="3971"/>
      <sheetData sheetId="3972"/>
      <sheetData sheetId="3973"/>
      <sheetData sheetId="3974"/>
      <sheetData sheetId="3975"/>
      <sheetData sheetId="3976"/>
      <sheetData sheetId="3977"/>
      <sheetData sheetId="3978"/>
      <sheetData sheetId="3979"/>
      <sheetData sheetId="3980"/>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lenturitas Valuation Summary"/>
      <sheetName val="Title"/>
      <sheetName val="Options"/>
      <sheetName val="Project Finance"/>
      <sheetName val="Equipment Leasing"/>
      <sheetName val="Parameters"/>
      <sheetName val="Pricing"/>
      <sheetName val="NPV Summary"/>
      <sheetName val="Cost Summ"/>
      <sheetName val="Sensitivities"/>
      <sheetName val="Economic  Graphs"/>
      <sheetName val="Quantity Graphs"/>
      <sheetName val="Deprec"/>
      <sheetName val="Coal Stocks &amp; Wkg Cap"/>
      <sheetName val="Total Cap"/>
      <sheetName val="Other Cap"/>
      <sheetName val="Init Cap"/>
      <sheetName val="Repl Cap"/>
      <sheetName val="Init"/>
      <sheetName val="Repl"/>
      <sheetName val="Total Op Costs"/>
      <sheetName val="Other Op Costs"/>
      <sheetName val="Royalties"/>
      <sheetName val="Blasting"/>
      <sheetName val="Total Lab Costs"/>
      <sheetName val="Total Lab Nos"/>
      <sheetName val="Mtce Lab Costs"/>
      <sheetName val="Mtce Lab Nos"/>
      <sheetName val="Op Lab Costs"/>
      <sheetName val="Op Lab Nos"/>
      <sheetName val="Tot Equip Op Costs"/>
      <sheetName val="Equip Ownership Cost"/>
      <sheetName val="Spare parts"/>
      <sheetName val="Tyres"/>
      <sheetName val="Power"/>
      <sheetName val="Fuel &amp; lube"/>
      <sheetName val="Fuel Cons"/>
      <sheetName val="Power Consump"/>
      <sheetName val="Equip Annual Hours"/>
      <sheetName val="Fleet Cost Hrs"/>
      <sheetName val="Fleet Op Hrs"/>
      <sheetName val="Utilisation"/>
      <sheetName val="Roster"/>
      <sheetName val="Fleet"/>
      <sheetName val="Combined Schedule Summary"/>
      <sheetName val="Paste in 2007 Capex"/>
      <sheetName val="Paste In Schedule_CDJ"/>
      <sheetName val="Paste In Schedule_Cal"/>
      <sheetName val="Paste In Utilisation"/>
      <sheetName val="Paste In Fleet"/>
      <sheetName val="Paste in Roster"/>
      <sheetName val="Equip Data"/>
      <sheetName val="Not Used ------&gt;"/>
      <sheetName val="Update_Header_Footer"/>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ARIO"/>
      <sheetName val="EQUIPOS"/>
      <sheetName val="PRODUCC"/>
      <sheetName val="Grono-Pala"/>
      <sheetName val="CALIDAD"/>
      <sheetName val="BD_831"/>
      <sheetName val="BD_OREG1"/>
      <sheetName val="BD_OREG2"/>
      <sheetName val="BD100-45"/>
      <sheetName val="BD100_45"/>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sheetData sheetId="9"/>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ARIO"/>
      <sheetName val="PRODUCCION"/>
      <sheetName val="Prod. x Nivel"/>
      <sheetName val="CRONOG."/>
      <sheetName val="CIVILES"/>
      <sheetName val="BD-831"/>
      <sheetName val="BD100-45-P1"/>
      <sheetName val="ANEXO"/>
      <sheetName val="BD100_45_P1"/>
    </sheetNames>
    <sheetDataSet>
      <sheetData sheetId="0"/>
      <sheetData sheetId="1"/>
      <sheetData sheetId="2"/>
      <sheetData sheetId="3"/>
      <sheetData sheetId="4"/>
      <sheetData sheetId="5"/>
      <sheetData sheetId="6"/>
      <sheetData sheetId="7" refreshError="1"/>
      <sheetData sheetId="8"/>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PAIU"/>
      <sheetName val="LISTADO APU"/>
      <sheetName val="Ppto 2al10"/>
      <sheetName val="Hoja2"/>
      <sheetName val="200.1 G"/>
      <sheetName val="201.7 G"/>
      <sheetName val="201.15 G"/>
      <sheetName val="201.16 G"/>
      <sheetName val="210.1.1 G"/>
      <sheetName val="210.1.2 G"/>
      <sheetName val="211.1 G "/>
      <sheetName val="220.1 G"/>
      <sheetName val="221.1 P"/>
      <sheetName val="230.1 G"/>
      <sheetName val="231.1 G"/>
      <sheetName val="233.2 G"/>
      <sheetName val="310.1 G"/>
      <sheetName val="311.1 P"/>
      <sheetName val="320.1 P"/>
      <sheetName val="320.2P"/>
      <sheetName val="330.1 P"/>
      <sheetName val="330.2 P"/>
      <sheetName val="420.2 G"/>
      <sheetName val="450.2 P"/>
      <sheetName val="500.1.1"/>
      <sheetName val="500.1.2"/>
      <sheetName val="500.1.3"/>
      <sheetName val="600.1.1 G"/>
      <sheetName val="610.1 G"/>
      <sheetName val="610.2 P"/>
      <sheetName val="610.3 P"/>
      <sheetName val="610.4 P"/>
      <sheetName val="610.5 P"/>
      <sheetName val="621.1 P-NO"/>
      <sheetName val="630.3.1 P-NO"/>
      <sheetName val="630.3.2 P-NO"/>
      <sheetName val="630.3.3 P-NO "/>
      <sheetName val="630.4.1 P-NO"/>
      <sheetName val="630.4.2.1 P-NO"/>
      <sheetName val="630.4.2.2 P"/>
      <sheetName val="630.4.3 P"/>
      <sheetName val="630.5 P"/>
      <sheetName val="630.6 P"/>
      <sheetName val="640.1 G"/>
      <sheetName val="642.1 G-NO"/>
      <sheetName val="650.1 P"/>
      <sheetName val="663.1 G"/>
      <sheetName val="663.2 G-NO"/>
      <sheetName val="670.5 P"/>
      <sheetName val="671.2 P"/>
      <sheetName val="672.1 P"/>
      <sheetName val="673.1.1 P"/>
      <sheetName val="673.1.2 P"/>
      <sheetName val="673.2 P"/>
      <sheetName val="673.3 P"/>
      <sheetName val="681.1 P"/>
      <sheetName val="700.1 G"/>
      <sheetName val="701.1 G"/>
      <sheetName val="701.2 G"/>
      <sheetName val="710.1.1 G"/>
      <sheetName val="710.1.2 G"/>
      <sheetName val="710.1.3 G"/>
      <sheetName val="710.1.4 G"/>
      <sheetName val="710.1.5 G"/>
      <sheetName val="720.1 G"/>
      <sheetName val="730.1 G"/>
      <sheetName val="730.2 G"/>
      <sheetName val="740.1 G"/>
      <sheetName val="741.1 G"/>
      <sheetName val="800.1 G"/>
      <sheetName val="810.1 G"/>
      <sheetName val="900.1 G"/>
      <sheetName val="900.2 G"/>
      <sheetName val="900.3 G"/>
      <sheetName val="900.4.1 P"/>
      <sheetName val="900.4.2 P"/>
      <sheetName val="Hoja1"/>
      <sheetName val="PROMEDIO DOLAR"/>
      <sheetName val="RCO"/>
      <sheetName val="I. EQUIPOS"/>
      <sheetName val="TARIFA EQUIPOS"/>
      <sheetName val="II. MATERIALES"/>
      <sheetName val="IB MATERIALES"/>
      <sheetName val="IB CONCRETOS"/>
      <sheetName val="Concreto 42 OP1"/>
      <sheetName val="Concreto 45 OP1"/>
      <sheetName val="Concreto 42 OP 2"/>
      <sheetName val="Concreto 45 OP2"/>
      <sheetName val="III. TRANSPORTE"/>
      <sheetName val="IB TRANSPORTES"/>
      <sheetName val="IV. MANO DE OBRA"/>
      <sheetName val="IV FACTOR PRESTACIONAL"/>
      <sheetName val="V. COSTOS INDIRECT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GRAFICA-SEMANAL"/>
      <sheetName val="Preliminares"/>
    </sheetNames>
    <sheetDataSet>
      <sheetData sheetId="0"/>
      <sheetData sheetId="1"/>
      <sheetData sheetId="2"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tización"/>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CRA.MODI"/>
      <sheetName val="BaseDatos"/>
      <sheetName val="TABLA_DE_CONTENIDO"/>
      <sheetName val="GENERALIDADES_"/>
      <sheetName val="CUMPLIMIENTO_%_"/>
      <sheetName val="CUMPLIMIENTO_%__(2)"/>
      <sheetName val="ESTADO_RED"/>
      <sheetName val="SEMAFORO_45A-04"/>
      <sheetName val="SEMAFORO_55-01"/>
      <sheetName val="SEMAFORO_56-07"/>
      <sheetName val="SEMAFORO_55CN-03"/>
      <sheetName val="SEMAFORO_55CN-01"/>
      <sheetName val="TORTA_EST__VIAS_"/>
      <sheetName val="EST__VIAS"/>
      <sheetName val="MAPA_EST_RED"/>
      <sheetName val="NECESIDAD_VIA"/>
      <sheetName val="Necesidades_cr_"/>
      <sheetName val="SITIOS_CRITICOS"/>
      <sheetName val="CANT_OBRA_B-C"/>
      <sheetName val="CANT_OBRA_C-G"/>
      <sheetName val="CANT_OBRA_Z-U"/>
      <sheetName val="CANT_OBRA_B-T"/>
      <sheetName val="INF__EMERGENCIAS"/>
      <sheetName val="NEC_PTES"/>
      <sheetName val="NEC__PONTONES"/>
      <sheetName val="señal_v"/>
      <sheetName val="señal_H"/>
      <sheetName val="ACCIDENTALIDAD_junio"/>
      <sheetName val="ACCIDENTALIDAD_julio"/>
      <sheetName val="ACCIDENTALIDAD_agosto"/>
      <sheetName val="ACCIDENT_"/>
      <sheetName val="DEFENSA_VIAS"/>
      <sheetName val="ZONAS_RETIRO"/>
      <sheetName val="CUANTI_AMV"/>
      <sheetName val="CUALI_AMV"/>
      <sheetName val="CUANTI_MICRO"/>
      <sheetName val="CUALI_MICRO"/>
      <sheetName val="ACC_EJECUTIVO"/>
      <sheetName val="RESUM_ACCID"/>
      <sheetName val="RESUM_ACCID_(2)"/>
      <sheetName val="5.2"/>
      <sheetName val="RECURSOS"/>
      <sheetName val="BD100-45-P1"/>
      <sheetName val="BASE DATOS"/>
      <sheetName val="CUMPLIMIENTO"/>
      <sheetName val="MATERIALES"/>
      <sheetName val="PROPUESTA PRESENTADA"/>
      <sheetName val="BDATOS"/>
      <sheetName val="BASES"/>
      <sheetName val="DATOS"/>
      <sheetName val="GRAFICA-SEMANAL"/>
    </sheetNames>
    <sheetDataSet>
      <sheetData sheetId="0"/>
      <sheetData sheetId="1" refreshError="1"/>
      <sheetData sheetId="2" refreshError="1"/>
      <sheetData sheetId="3" refreshError="1"/>
      <sheetData sheetId="4" refreshError="1"/>
      <sheetData sheetId="5"/>
      <sheetData sheetId="6" refreshError="1"/>
      <sheetData sheetId="7" refreshError="1"/>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sheetData sheetId="94" refreshError="1"/>
      <sheetData sheetId="95" refreshError="1"/>
      <sheetData sheetId="96" refreshError="1"/>
      <sheetData sheetId="97" refreshError="1"/>
      <sheetData sheetId="98"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Hoja2"/>
      <sheetName val="Hoja1"/>
      <sheetName val="BASE DE DATOS ORIG"/>
      <sheetName val="pv orig"/>
      <sheetName val="bd victoria"/>
      <sheetName val="secu limpia abril"/>
      <sheetName val="secu limpia abril 27"/>
      <sheetName val="secuencia abril por mnatos"/>
      <sheetName val="BD no 4-4a-8 limpia CUIDAR bck"/>
      <sheetName val="BD no 4-4a-8 limp CUIDAR jun18"/>
      <sheetName val="secuencia cuidar jun18 (2)"/>
      <sheetName val="pv DB CUIDAR jun30"/>
      <sheetName val="pv DB CUIDAR jun30 SUMM"/>
      <sheetName val="BD no 4-4a-8 limp CUIDAR jun30"/>
      <sheetName val="sec DB CUIDAR jun30 "/>
      <sheetName val="sec DB CUIDAR jun30 RE-FOR"/>
      <sheetName val="SEC DB CUIDAR JUL08 RE-FO"/>
      <sheetName val="SEC DB CUIDAR JUL30 plan agos"/>
      <sheetName val="SEC DB CUIDAR jun30 AGO10"/>
      <sheetName val="SEC DB CUIDAR jun30 SUMM "/>
      <sheetName val="SEC DB CUIDAR BUD OCT03 BCK"/>
      <sheetName val="SEC DB CUIDAR BUD OCT03 SEC "/>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entrada"/>
      <sheetName val="Insumos"/>
      <sheetName val="CANTIDADES"/>
      <sheetName val="PrespComponts"/>
      <sheetName val="Resumen"/>
      <sheetName val="Dotación"/>
      <sheetName val="Distribución"/>
      <sheetName val="Analisis transporte"/>
      <sheetName val="Salarios"/>
      <sheetName val="Cuadrillas"/>
      <sheetName val="Transportes"/>
      <sheetName val="Equipos"/>
      <sheetName val="Mort 1-3"/>
      <sheetName val="Concr 2,000"/>
      <sheetName val="Acero refuerz"/>
      <sheetName val="Granito pulido "/>
      <sheetName val="Marcos puerta"/>
      <sheetName val="1,1ObrasPrelimin"/>
      <sheetName val="1,2Ins Serv Prov"/>
      <sheetName val="1,3Demolicions"/>
      <sheetName val="1,4Varios"/>
      <sheetName val="2,1 Excavaciones"/>
      <sheetName val="2,2ConcrCiment"/>
      <sheetName val="2,3,Acero Refuerzo"/>
      <sheetName val="2,4VariosCiment"/>
      <sheetName val="3,1,2 novafort 8&quot;"/>
      <sheetName val="3,2,1 PVC Sanitaria 4&quot;"/>
      <sheetName val="3,2,4 Accesorio PVCS 4&quot;"/>
      <sheetName val="3,2,7 Tuberia PVCS 6&quot;"/>
      <sheetName val="3,2,8 Accesorio PVCS 6&quot;"/>
      <sheetName val="3,2,9 NOVAFORT 6&quot;"/>
      <sheetName val="3,2,10TUBERIA3&quot;"/>
      <sheetName val="3,2,11ACCESORIOSPVC3"/>
      <sheetName val="3,4,1 Caja inspección 0,60 "/>
      <sheetName val="3,4,9 Caja inspección 0,80"/>
      <sheetName val="3,4,10 Caja inspección 1,00"/>
      <sheetName val="3,4,11 Caja inspección 0,70"/>
      <sheetName val="3,4,12 Caja inspección 0,40"/>
      <sheetName val="3,4,13 CJA INSPECCION ,20"/>
      <sheetName val="3,5,1 Exc Man "/>
      <sheetName val="3,5,2 Exc en Recebo"/>
      <sheetName val="3,5,3 Relleno M Selecc"/>
      <sheetName val="3,5,4 Relleno M Común "/>
      <sheetName val="3,5,5 Retiro escombros"/>
      <sheetName val="3.6.1 EMPATE A CAMARAS EXIS"/>
      <sheetName val="3.6.2 EMPATE A RED EX AGUAPOTAB"/>
      <sheetName val="4,1,1 Columnas"/>
      <sheetName val="4,1,2PANTALLAS EN CONCRETO"/>
      <sheetName val="4,1,4 COLUMNETAS CTO"/>
      <sheetName val="4,1,5 COLUMNA REDONDA"/>
      <sheetName val="4,2,1 Vigas aéreas"/>
      <sheetName val="4,2,5 VIGUETA CONFINAMIENTO"/>
      <sheetName val="4,2,4 Vigas aéreas EN ARCO"/>
      <sheetName val="4,2,6 Viga Canal Cto"/>
      <sheetName val="4.3.3 Metaldeck 0,10m"/>
      <sheetName val="4,3,6 Placa maciza 0,20"/>
      <sheetName val="4,3,7 Placa maciza 0,10"/>
      <sheetName val="4,3,8 Placa maciza 0,15"/>
      <sheetName val="4,3,9 placa maciza 0,12"/>
      <sheetName val="4,3,10 losa alig 0,35"/>
      <sheetName val="4,3,12 Losa Aliger. 0.5 mts"/>
      <sheetName val="4,3,12PLACA0,60"/>
      <sheetName val="4,3,13 Losa Aliger. 0,25mtrs"/>
      <sheetName val="4,3,14 Losa aligerada ,40"/>
      <sheetName val="4,3,15PLACA 0,65"/>
      <sheetName val="4,3,16PLACA0,70"/>
      <sheetName val="4,3,18"/>
      <sheetName val="4,4,1 Escalera"/>
      <sheetName val="4,4,2 Rampas"/>
      <sheetName val="4,4,5 Escal metaldek"/>
      <sheetName val="4,4,6 Parasol concreto"/>
      <sheetName val="4,5,2 Acero 60000 est"/>
      <sheetName val="4.6.2.5"/>
      <sheetName val="4,5,3 Malla Electrosoldada est"/>
      <sheetName val="4,6,2,6 Anclajes"/>
      <sheetName val="4,6,2,7 columna metalica"/>
      <sheetName val="4,6,2,8 vig. met 60x120x2,5"/>
      <sheetName val="4,6,2,9 vig met 60x140x3,0"/>
      <sheetName val="4,6,2,10 vig met 180x65x4,0"/>
      <sheetName val="4,6,2,11Perfil 120x60"/>
      <sheetName val="4,6,2,12 Viga 70x200"/>
      <sheetName val="4.6.2.15"/>
      <sheetName val="4.6.2.16"/>
      <sheetName val="4.6.2.17"/>
      <sheetName val="4.6.2.18"/>
      <sheetName val="4,6,2,13 Perfil PAG 80x220x2"/>
      <sheetName val="4,6,2,14Viga 70x200x5,0"/>
      <sheetName val="5,1,4 muro bloque concreto"/>
      <sheetName val="5,1,6 Bloq Conc Estruc 014"/>
      <sheetName val="5,1,7 Bloq Conc Estruc 019"/>
      <sheetName val="5,1,9 BLOQUE CONCRETO NO ESTR"/>
      <sheetName val="5,2,1MURO PRENSADO"/>
      <sheetName val="5,2,2MURO PRENS.ML"/>
      <sheetName val="5,2,3 Muro L tolete liviano M2"/>
      <sheetName val="5,2,7 Bloq arcilla No5 m2"/>
      <sheetName val="5,2,8 Bloq arcilla No4 M2"/>
      <sheetName val="5,2,9 Bloq arcilla No5 ml"/>
      <sheetName val="5,2,10 Bloq arcilla No4 ML"/>
      <sheetName val="5,2,11 Muro L tolete liviano ML"/>
      <sheetName val="5,3,3ALFAGIALADRILLO"/>
      <sheetName val="5,3,5"/>
      <sheetName val="5,3,6 Dintel Ccto"/>
      <sheetName val="5,3,7 Meson Ccto"/>
      <sheetName val="5,4,1 Grouting 1-4 "/>
      <sheetName val="5,5,2 Acero 60000 mamp"/>
      <sheetName val="6,1,1 Alfajias"/>
      <sheetName val="6,1,2 Dinteles"/>
      <sheetName val="6,1,3 CAPITEL Y BASE"/>
      <sheetName val="6,1,5 Alfajias LADRILLO"/>
      <sheetName val="6,1,6 PLAQUET PROTECCION"/>
      <sheetName val="6,1,15 Bordillo"/>
      <sheetName val="6,2,2 Mesones lavamanos"/>
      <sheetName val="6,2,8 CUNETA DE ENTREGA 8&quot;"/>
      <sheetName val="6,2,9 Mesones lavamanos a=0,40"/>
      <sheetName val="6,2,10 Cañuela Per"/>
      <sheetName val="7,1,1,1 Acometida PVC-P"/>
      <sheetName val="7,1,1,2 Accesorios PVCP 3-4"/>
      <sheetName val="7,1,1,5 Tubería pvcp 3-4 RDE11"/>
      <sheetName val="7,1,1,8 Tub 1-2&quot; RDE 9"/>
      <sheetName val="7,1,1,9 Acces 1-2&quot;"/>
      <sheetName val="7,1,1,10 RegtroRed White1-2  "/>
      <sheetName val="7,1,1,11 Cheque cortina 1-2"/>
      <sheetName val="7,1,1,12 Registro Red White 3-4"/>
      <sheetName val="7,1,1,13 Cheque cortina 3-4"/>
      <sheetName val="7,1,1,14 Flotador 3-4"/>
      <sheetName val="7,1,1,15 Cheque cortina 1&quot;"/>
      <sheetName val="7,1,1,16 Tub PVCP 1&quot; RDE 13,5"/>
      <sheetName val="7,1,1,17 Accesorios PVCP 1&quot;"/>
      <sheetName val="7,1,1,18 Registro PD 1&quot;"/>
      <sheetName val="7,1,1,20 TUB PVCP 1 1-4 RDE 21"/>
      <sheetName val="7,1,1,21 Accesorios 1 1-4&quot;"/>
      <sheetName val="7,1,2,3 Flotador 3-4"/>
      <sheetName val="7,1,2,4 Tanque PVC500tls"/>
      <sheetName val="7,1,2,6 Tub PVCP 1&quot; RDE 13.5"/>
      <sheetName val="7,1,2,7 Accesorio PVCP 1&quot;"/>
      <sheetName val="7,1,2,8 Tub PVCP 1 1-4&quot; RDE 21"/>
      <sheetName val="7,1,2,9 Accesorio PVCP 1 1-4&quot;"/>
      <sheetName val="7,1,2,10 Registro PD 1&quot;"/>
      <sheetName val="7,1,2,11 Registro PD 1 1-4&quot;"/>
      <sheetName val="7,1,2,12 Cheque cortina 1 1-4&quot;"/>
      <sheetName val="7,1,2,13 Tub. PVCP 1 1-2&quot; RDE21"/>
      <sheetName val="7,1,2,14 Accesorio PVCP 1 1-2&quot;"/>
      <sheetName val="7,1,2,15 Registro PD 1 1-2&quot;"/>
      <sheetName val="7,1,2,16 Cheque cortina 1 1-2&quot;"/>
      <sheetName val="7,1,2,17 Tanque plastico 1000 l"/>
      <sheetName val="7,1,6,1 Acometida media"/>
      <sheetName val="7,1,6,2 Acometida 1PL"/>
      <sheetName val="7,1,6,3 Registro PD media"/>
      <sheetName val="7,1,6,4 Registro 1 plg"/>
      <sheetName val="7,1,6,5 Registro 114"/>
      <sheetName val="7,1,6,6 Registro 2"/>
      <sheetName val="7,1,6,7 Acometida 1 14"/>
      <sheetName val="7,1,6,8 Acometida 2"/>
      <sheetName val="7,1,6,9 Caja registro"/>
      <sheetName val="7,1,6,10 Acometida 1 12"/>
      <sheetName val="7,1,6,11 Registro 1 12 "/>
      <sheetName val="7,1,6,12 Acometida 2"/>
      <sheetName val="7,1,6,13 Acometida 3-4"/>
      <sheetName val="7,1,6,14 Acometida 2½PL "/>
      <sheetName val="7,1,6,15 Registro 3_4 "/>
      <sheetName val="7,1,6,16 Tub 1-2&quot; RDE 9"/>
      <sheetName val="7,1,6,17 Acces 1-2&quot;"/>
      <sheetName val="7,1,6,18 Registro Red Whit 1-2&quot;"/>
      <sheetName val="7,1,6,19 Cheque cortina 1-2&quot;"/>
      <sheetName val="7,1,6,20 Tub PVCP 3-4&quot; RDE 11"/>
      <sheetName val="7,1,6,21 Accesorio PVCP 3-4&quot;"/>
      <sheetName val="7,1,6,22 Tub PVCP 1&quot; RDE 13"/>
      <sheetName val="7,1,6,23 Accesorio PVCP 1&quot;"/>
      <sheetName val="7,1,6,24 Tub PVCP 1 1-4&quot; RDE 21"/>
      <sheetName val="7,1,6,25 Accesorio PVCP 1 1-4"/>
      <sheetName val="7,1,6,26 TUBERIA PVC 1 1-2&quot;"/>
      <sheetName val="7,1,6,27 Accesorios PVCP 1 1-2&quot;"/>
      <sheetName val="7,1,8,1 P Agua Fria Lavamanos"/>
      <sheetName val="7,1,8,3 P Agua Fria Sanitarios"/>
      <sheetName val="7,1,8,4 P Agua Fria Orinales"/>
      <sheetName val="7,1,8,7 P Agua Fria Pocetas"/>
      <sheetName val="7,1,8,10 Tapon HG 1-2&quot;"/>
      <sheetName val="7,1,8,11 Tapon PVC 1-2&quot;"/>
      <sheetName val="7,1,8,12 cámara HG orinales"/>
      <sheetName val="7,1,8,13 Cámara aire PVCP"/>
      <sheetName val="7,1,8,15 Ducha emergencia"/>
      <sheetName val="7,1,9,1 P Sanitario lavamanos"/>
      <sheetName val="7,1,9,3 P Sanitario Sanit"/>
      <sheetName val="7,1,9,4 P Sanitario Orinales"/>
      <sheetName val="7.1.9.7.1 PSanitario pocetas 3&quot;"/>
      <sheetName val="7,1,9,7 P Sanitario Pocetas 4&quot;"/>
      <sheetName val="7,1,9,9 P Sanitario sifon"/>
      <sheetName val="7.1.9.10.1 Tapa PVCS 2&quot;"/>
      <sheetName val="7,1,9,10 Tapa PVCS   4&quot;"/>
      <sheetName val="7.1.9.11 tapon sanitario"/>
      <sheetName val="7,1,10,1 sanit 4"/>
      <sheetName val="7,1,10,3 Sanit 2"/>
      <sheetName val="7,1,10,4 Sanit 6"/>
      <sheetName val="7,1,10,5 Sanit 3"/>
      <sheetName val="7,1,10,6 Tub PVCS 2&quot;"/>
      <sheetName val="7,1,10,7 Accesorio PVCS 2&quot;"/>
      <sheetName val="7,1,10,8 Tub Sanit 3&quot;"/>
      <sheetName val="7,1.10,9 Accesorio PVCS 3&quot;"/>
      <sheetName val="7,1,10,11 Accesorio PVCS 4&quot;"/>
      <sheetName val="7,1,10,12 tuberia pvcl 3&quot;"/>
      <sheetName val="7,1,10,13 TUBERIA PCL-2"/>
      <sheetName val="7,1,11,1 Acomet lluvia"/>
      <sheetName val="7,1,11,2 Acomet lluvia 2"/>
      <sheetName val="7,1,11,4 Accesorios PVCS 4&quot;"/>
      <sheetName val="7,1,11,5 Bajante PVC "/>
      <sheetName val="7,1,11,6 Tub PVCS 3&quot;"/>
      <sheetName val="7,1,11,9ACCESORIO6"/>
      <sheetName val="7,1,11,10TUBERIA 6&quot;"/>
      <sheetName val="7,1,11,8 Accesorio PVCS 3&quot;"/>
      <sheetName val="7,1,12,1 Montaje lavamanos"/>
      <sheetName val="7,1,12,3 Montaje Sanit Tanque"/>
      <sheetName val="7,1,12,4 Montaje Orina"/>
      <sheetName val="7,1,12,8 LLAVES MANGUERA"/>
      <sheetName val="7,1,13,1 Abrazadera"/>
      <sheetName val="7,1,13,2 Soporte tubería"/>
      <sheetName val="7,1,14,1 lavado tanq ap"/>
      <sheetName val="7,1,15 Desinfecc sist ap"/>
      <sheetName val="7,1,18,1 Tuberia HG 1-2&quot; SCH 40"/>
      <sheetName val="7,1,18,2 Accesorio HG 1-2&quot;"/>
      <sheetName val="7,1,18,3 Registro 1-2&quot; gas"/>
      <sheetName val="7,1,18,4 Regulador R-20"/>
      <sheetName val="7,1,19,1 Punto gas mechero"/>
      <sheetName val="7,1,19,2 Tapon HG 1-2&quot;"/>
      <sheetName val="7,2,2,3 Conexion mecheros"/>
      <sheetName val="7,2,2,4 Conexion gas"/>
      <sheetName val="7,2,3,1 Tanque gas"/>
      <sheetName val="7,2,4,1 Prueba hermeticidad"/>
      <sheetName val="7,2,5,1"/>
      <sheetName val="8,1,1 Fluorescente"/>
      <sheetName val="8,1,2 SAL-LAMP"/>
      <sheetName val="8,1,4 Punto de derivacion "/>
      <sheetName val="8,1,5 toma Corr"/>
      <sheetName val="8,1,8 toma GFCI"/>
      <sheetName val="8,1,9 Sal Lamp Fluores S3 placa"/>
      <sheetName val="8,1,10 Sal Lamp Fluor S3 techo"/>
      <sheetName val="8,1,11 Sal Lamp Flour Ctable pl"/>
      <sheetName val="8,1,12 Lamp Fluoresc adicional"/>
      <sheetName val="8,1,13 Salida Elect ventilador"/>
      <sheetName val="8,1,14 Sal lamp Incandesc exter"/>
      <sheetName val="8,1,15 Salida Lamp Fluor hermet"/>
      <sheetName val="8,1,16 Salida Lamp Incades herm"/>
      <sheetName val="8,1,17 Censor alarma cont ince"/>
      <sheetName val="8,3,1 Canalización"/>
      <sheetName val="8,3,2 Cableado"/>
      <sheetName val="8,3,3 TG 114"/>
      <sheetName val="8,3,4 Cableado 2"/>
      <sheetName val="8,3,5 Canal PVC 1&quot;"/>
      <sheetName val="8,3,6 Canal PVC 1&quot; fachada"/>
      <sheetName val="8,3,7 TG 1&quot;"/>
      <sheetName val="8,3,8 Encauchetado 3x12"/>
      <sheetName val="8,3,9 Acometida 3x6"/>
      <sheetName val="8,3,10 Canalización 2X114"/>
      <sheetName val="8,3,11 PVC 114&quot; fachada "/>
      <sheetName val="8,3,12 Percha"/>
      <sheetName val="8,3,13 Acometida 3x8"/>
      <sheetName val="8,3,14 Acometida 3x2"/>
      <sheetName val="8,3,15 Canalización1 12"/>
      <sheetName val="8,3,16 PVC 112&quot; fachada"/>
      <sheetName val="8,3,17 TG 1 12"/>
      <sheetName val="8,3,18 Acometida 2 x 8"/>
      <sheetName val="8,3,19 Acometida 3x10"/>
      <sheetName val="8,3,20 Canalización zona dura"/>
      <sheetName val="8,3,21 Canalización zona d 1 12"/>
      <sheetName val="8,3,22 Canalización zona d 1&quot;"/>
      <sheetName val="8,3,23 Canalización zona du 114"/>
      <sheetName val="8,3,24 Encauchetado 3x10"/>
      <sheetName val="8,3,25 Cinta Band It"/>
      <sheetName val="8,3,26 Soporte cable Antifraude"/>
      <sheetName val="8,3,27 Canal PVC 3 4&quot;"/>
      <sheetName val="8,3,28 Acom Cable 3x1-0"/>
      <sheetName val="8,3,29 tubo conduit emt 1 1-4"/>
      <sheetName val="8,3,30 Acometida 3x4+1x6N+1X6T"/>
      <sheetName val="8.3.31 Cable Cu 3x6 + 1x8"/>
      <sheetName val="8,3,32 Capacete 1&quot; "/>
      <sheetName val="8,3,33 Canalizacio Zona Blanda"/>
      <sheetName val="8,3,34 CANALIZACION ZONA DURA"/>
      <sheetName val="8,3,36 TUBO CONDUIT PVC 3-4&quot;"/>
      <sheetName val="8,3,37 TUBO CONDUIT PVC 1&quot;"/>
      <sheetName val="8,3,38 ACOMETIDA 3x8+1x10 "/>
      <sheetName val="8,3,39 CABLE Cu 12 AWG THHN"/>
      <sheetName val="8,3,40 CABLE Cu DESNUDO 12 AWG"/>
      <sheetName val="8,3,41 CABLE Cu THHN 10"/>
      <sheetName val="8,3,42 CABLE Cu DESNUDO 10 AWG"/>
      <sheetName val="8,3,43 Cable Cu aisaldo 8 AWG"/>
      <sheetName val="8,3,44 Cable Cu desnudo 8 AWG"/>
      <sheetName val="8,3,45 Tubo Galv 2&quot;"/>
      <sheetName val="8,3,46 Tubo Galv 1 1-4&quot;"/>
      <sheetName val="8,3,47 Capacete 2&quot;"/>
      <sheetName val="8,3,49 Tubo conduit PVC 1 1-4&quot;"/>
      <sheetName val="83,50 Tubo conduit PVc 2&quot;"/>
      <sheetName val="8,3,51 Cable 2x10 1x2 THWN"/>
      <sheetName val="8,3,52 Cable 2x2 1x4 1x8"/>
      <sheetName val="8,3,53 Canalizacion cruce via"/>
      <sheetName val="8,3,54 ACOMETIDA CABLE 2X4+1X6"/>
      <sheetName val="8,3,55 TUBO EMT 3-4"/>
      <sheetName val="8,3,56 acometida 2x1-0+1x2 tren"/>
      <sheetName val="8,3,57 3X4+1X6 ANTIFRAUDE"/>
      <sheetName val="8,3,58 CABLE Cu AISLADO 4"/>
      <sheetName val="8,3,59 cable cu aislado 2"/>
      <sheetName val="8,3,60 cable cu aislado 6"/>
      <sheetName val="8,3,61ACOM.8X1"/>
      <sheetName val="8,3,62CABLE DESNUDO4"/>
      <sheetName val="8,3,63"/>
      <sheetName val="8,3,70"/>
      <sheetName val="8,3,71"/>
      <sheetName val="8,4,1 Tablero 18 Circuitos"/>
      <sheetName val="8,4,2 Tablero 12 Circuitos"/>
      <sheetName val="8,4,3 Tablero 18 circuitos"/>
      <sheetName val="8,4,4 Interrruptor Tripo"/>
      <sheetName val="8,4,5 CAJA MEDIDOR"/>
      <sheetName val="8,4,6 Interr bipol"/>
      <sheetName val="8,4,7 Interr 2 15 30"/>
      <sheetName val="8,4,8 Interr 2 40 60 "/>
      <sheetName val="8,4,9 Interrup 1 15 60"/>
      <sheetName val="8,4,10 CAJ  2 CIRCUITOS"/>
      <sheetName val="8,4,11 CAJ  4 CIRCUITOS"/>
      <sheetName val="8,4,12 Interr 2 70 "/>
      <sheetName val="8,4,13 Tablero 8 Circuitos"/>
    </sheetNames>
    <sheetDataSet>
      <sheetData sheetId="0"/>
      <sheetData sheetId="1">
        <row r="22">
          <cell r="A22" t="str">
            <v>A.C.P.M.</v>
          </cell>
        </row>
        <row r="23">
          <cell r="A23" t="str">
            <v>Abarco Pieza  0,18 x 0,04 x 4,00</v>
          </cell>
        </row>
        <row r="24">
          <cell r="A24" t="str">
            <v>Abrazadera ajustable para EMT 1/2"</v>
          </cell>
        </row>
        <row r="25">
          <cell r="A25" t="str">
            <v>Abrazadera doble aleta EMT 1/2"</v>
          </cell>
        </row>
        <row r="26">
          <cell r="A26" t="str">
            <v>Abrazadera doble aleta EMT 3/4"</v>
          </cell>
        </row>
        <row r="27">
          <cell r="A27" t="str">
            <v>Abrazadera doble aleta EMT 1"</v>
          </cell>
        </row>
        <row r="28">
          <cell r="A28" t="str">
            <v>Abrazadera doble aleta EMT 1 1/4"</v>
          </cell>
        </row>
        <row r="29">
          <cell r="A29" t="str">
            <v>Abrazadera metálica</v>
          </cell>
        </row>
        <row r="30">
          <cell r="A30" t="str">
            <v>Abrazadera metálica 1 1/2"</v>
          </cell>
        </row>
        <row r="31">
          <cell r="A31" t="str">
            <v>Abrazadera metálica 1 1/4"</v>
          </cell>
        </row>
        <row r="32">
          <cell r="A32" t="str">
            <v>Abrazadera metálica 1"</v>
          </cell>
        </row>
        <row r="33">
          <cell r="A33" t="str">
            <v>Abrazadera metálica 2"</v>
          </cell>
        </row>
        <row r="34">
          <cell r="A34" t="str">
            <v>Abrazadera metálica 3"</v>
          </cell>
        </row>
        <row r="35">
          <cell r="A35" t="str">
            <v>Abrazadera metálica 4"</v>
          </cell>
        </row>
        <row r="36">
          <cell r="A36" t="str">
            <v>Accesorios - Codo de 90° 2"</v>
          </cell>
        </row>
        <row r="37">
          <cell r="A37" t="str">
            <v>Accesorios - Codo de 90° 3"</v>
          </cell>
        </row>
        <row r="38">
          <cell r="A38" t="str">
            <v>Accesorios - Codo de 90° 4"</v>
          </cell>
        </row>
        <row r="39">
          <cell r="A39" t="str">
            <v>Accesorios - Y de 3"</v>
          </cell>
        </row>
        <row r="40">
          <cell r="A40" t="str">
            <v>Accesorios - Y de 4"</v>
          </cell>
        </row>
        <row r="41">
          <cell r="A41" t="str">
            <v>Accesorios PVC-P 1 1/2"</v>
          </cell>
        </row>
        <row r="42">
          <cell r="A42" t="str">
            <v>Accesorios PVC-P 1 1/4"</v>
          </cell>
        </row>
        <row r="43">
          <cell r="A43" t="str">
            <v>Accesorios PVC-P 1"</v>
          </cell>
        </row>
        <row r="44">
          <cell r="A44" t="str">
            <v>Accesorios PVC-P 1/2"</v>
          </cell>
        </row>
        <row r="45">
          <cell r="A45" t="str">
            <v>Accesorios PVC-P 2"</v>
          </cell>
        </row>
        <row r="46">
          <cell r="A46" t="str">
            <v>Accesorios PVC-P 3/4"</v>
          </cell>
        </row>
        <row r="47">
          <cell r="A47" t="str">
            <v>Accesorios PVCS 4"</v>
          </cell>
        </row>
        <row r="48">
          <cell r="A48" t="str">
            <v>Accesorios PVCS 6"</v>
          </cell>
        </row>
        <row r="49">
          <cell r="A49" t="str">
            <v>Acero 37,000 p.s.i. 1/4"</v>
          </cell>
        </row>
        <row r="50">
          <cell r="A50" t="str">
            <v xml:space="preserve">Acero 60,000 p.s.i. </v>
          </cell>
        </row>
        <row r="51">
          <cell r="A51" t="str">
            <v>Acero de refuerzo 60000 PSI</v>
          </cell>
        </row>
        <row r="52">
          <cell r="A52" t="str">
            <v>Acero figurado 37,000 p.s.i. 1/4"</v>
          </cell>
        </row>
        <row r="53">
          <cell r="A53" t="str">
            <v>Acero figurado 60,000 p.s.i. 1/2"</v>
          </cell>
        </row>
        <row r="54">
          <cell r="A54" t="str">
            <v>Acido nitrico</v>
          </cell>
        </row>
        <row r="55">
          <cell r="A55" t="str">
            <v>Acople 1-2" - 1-2" bronce</v>
          </cell>
        </row>
        <row r="56">
          <cell r="A56" t="str">
            <v>Ad.Terminal cond.1"</v>
          </cell>
        </row>
        <row r="57">
          <cell r="A57" t="str">
            <v>Ad.Terminal cond.1/2"</v>
          </cell>
        </row>
        <row r="58">
          <cell r="A58" t="str">
            <v>Ad.Terminal cond.3/4"</v>
          </cell>
        </row>
        <row r="59">
          <cell r="A59" t="str">
            <v>Adaptador conduit de 1/2"</v>
          </cell>
        </row>
        <row r="60">
          <cell r="A60" t="str">
            <v>Adaptador conduit EMT 1/2"</v>
          </cell>
        </row>
        <row r="61">
          <cell r="A61" t="str">
            <v>Adaptador macho PVC de 1"</v>
          </cell>
        </row>
        <row r="62">
          <cell r="A62" t="str">
            <v>Adaptador macho PVC de 1/2"</v>
          </cell>
        </row>
        <row r="63">
          <cell r="A63" t="str">
            <v>Adaptador macho PVC de 2 plg</v>
          </cell>
        </row>
        <row r="64">
          <cell r="A64" t="str">
            <v>Adaptador macho PVC de 3/4"</v>
          </cell>
        </row>
        <row r="65">
          <cell r="A65" t="str">
            <v>Adaptador macho PVC de 1 1/4"</v>
          </cell>
        </row>
        <row r="66">
          <cell r="A66" t="str">
            <v>Adaptador macho PVC de 1 1/2"</v>
          </cell>
        </row>
        <row r="67">
          <cell r="A67" t="str">
            <v>Adaptador terminal EMT 3/4"</v>
          </cell>
        </row>
        <row r="68">
          <cell r="A68" t="str">
            <v>Adaptador terminal EMT 1 1/4"</v>
          </cell>
        </row>
        <row r="69">
          <cell r="A69" t="str">
            <v>Adaptador terminal IMC 1/2"</v>
          </cell>
        </row>
        <row r="70">
          <cell r="A70" t="str">
            <v>Adoquín de arcilla cuarteron 26x6x6</v>
          </cell>
        </row>
        <row r="71">
          <cell r="A71" t="str">
            <v>Adoquín peatonal Santa Fe</v>
          </cell>
        </row>
        <row r="72">
          <cell r="A72" t="str">
            <v>Agarraderas metálicas l=0.10</v>
          </cell>
        </row>
        <row r="73">
          <cell r="A73" t="str">
            <v>Agua</v>
          </cell>
        </row>
        <row r="74">
          <cell r="A74" t="str">
            <v>Aislador de carrete en porcelana</v>
          </cell>
        </row>
        <row r="75">
          <cell r="A75" t="str">
            <v>Alambre cobre THW 10 AWG</v>
          </cell>
        </row>
        <row r="76">
          <cell r="A76" t="str">
            <v>Alambre cobre THW 12 AWG</v>
          </cell>
        </row>
        <row r="77">
          <cell r="A77" t="str">
            <v>Alambre cobre THW 14 AWG</v>
          </cell>
        </row>
        <row r="78">
          <cell r="A78" t="str">
            <v>Alambre Cu desnudo AWG 10</v>
          </cell>
        </row>
        <row r="79">
          <cell r="A79" t="str">
            <v>Alambre Cu desnudo AWG 14 x kg</v>
          </cell>
        </row>
        <row r="80">
          <cell r="A80" t="str">
            <v>Alambre Cu desnudo AWG 14 x ML</v>
          </cell>
        </row>
        <row r="81">
          <cell r="A81" t="str">
            <v>Alambre de cobre 12 AWG desnudo</v>
          </cell>
        </row>
        <row r="82">
          <cell r="A82" t="str">
            <v>Alambre de cobre 12 THHN</v>
          </cell>
        </row>
        <row r="83">
          <cell r="A83" t="str">
            <v>Alambre negro Cal. 18</v>
          </cell>
        </row>
        <row r="84">
          <cell r="A84" t="str">
            <v>Alambre Teléfono 2x22 estañado</v>
          </cell>
        </row>
        <row r="85">
          <cell r="A85" t="str">
            <v>Alambre Teléfono 2x22 trenzado</v>
          </cell>
        </row>
        <row r="86">
          <cell r="A86" t="str">
            <v>Alquiler Campamento 20 a 60 M2</v>
          </cell>
        </row>
        <row r="87">
          <cell r="A87" t="str">
            <v>Alumol Sika</v>
          </cell>
        </row>
        <row r="88">
          <cell r="A88" t="str">
            <v>Anclajes con resina epoxica</v>
          </cell>
        </row>
        <row r="89">
          <cell r="A89" t="str">
            <v>Angulo 1" x 1" x 3/16"</v>
          </cell>
        </row>
        <row r="90">
          <cell r="A90" t="str">
            <v>Angulo 3/4 x 1/8</v>
          </cell>
        </row>
        <row r="91">
          <cell r="A91" t="str">
            <v>Anticorrosivo rojo claro PHLC</v>
          </cell>
        </row>
        <row r="92">
          <cell r="A92" t="str">
            <v>Aplique tipo muro hermetico</v>
          </cell>
        </row>
        <row r="93">
          <cell r="A93" t="str">
            <v>Arbol especie local de 1,80 a 2,00 mts</v>
          </cell>
        </row>
        <row r="94">
          <cell r="A94" t="str">
            <v>Arena Blanca</v>
          </cell>
        </row>
        <row r="95">
          <cell r="A95" t="str">
            <v>Arena Comun</v>
          </cell>
        </row>
        <row r="96">
          <cell r="A96" t="str">
            <v>Arena de peña</v>
          </cell>
        </row>
        <row r="97">
          <cell r="A97" t="str">
            <v>Arena de río</v>
          </cell>
        </row>
        <row r="98">
          <cell r="A98" t="str">
            <v>Arena de río (viaje 5 m3)</v>
          </cell>
        </row>
        <row r="99">
          <cell r="A99" t="str">
            <v xml:space="preserve">Arena fina </v>
          </cell>
        </row>
        <row r="100">
          <cell r="A100" t="str">
            <v xml:space="preserve">Arena lavada blanca </v>
          </cell>
        </row>
        <row r="101">
          <cell r="A101" t="str">
            <v>Arena lavada de pozo</v>
          </cell>
        </row>
        <row r="102">
          <cell r="A102" t="str">
            <v>Arena p/Concreto</v>
          </cell>
        </row>
        <row r="103">
          <cell r="A103" t="str">
            <v>Arena p/Mortero</v>
          </cell>
        </row>
        <row r="104">
          <cell r="A104" t="str">
            <v>Bajante PVC Trapezoidal tipo Amazonas</v>
          </cell>
        </row>
        <row r="105">
          <cell r="A105" t="str">
            <v>Baldosin cerámico blanco 30 x 30</v>
          </cell>
        </row>
        <row r="106">
          <cell r="A106" t="str">
            <v>Baldosin cerámico cristanac corona 32,4 x 32,4</v>
          </cell>
        </row>
        <row r="107">
          <cell r="A107" t="str">
            <v>Baldosin cerámico Italia (30,5 x 30,5)</v>
          </cell>
        </row>
        <row r="108">
          <cell r="A108" t="str">
            <v>Baldosin cerámico pared corona Olimpia de 20,5 x 20,5 blanco primera</v>
          </cell>
        </row>
        <row r="109">
          <cell r="A109" t="str">
            <v>Baldosin cerámico pared Valencia 20,5 x 30,5</v>
          </cell>
        </row>
        <row r="110">
          <cell r="A110" t="str">
            <v>Baldosin de granito (30 x 30)</v>
          </cell>
        </row>
        <row r="111">
          <cell r="A111" t="str">
            <v>Baldosin de granito (33 x 33)</v>
          </cell>
        </row>
        <row r="112">
          <cell r="A112" t="str">
            <v>Balinera de acero 1/2"</v>
          </cell>
        </row>
        <row r="113">
          <cell r="A113" t="str">
            <v>Barniz vitriflex</v>
          </cell>
        </row>
        <row r="114">
          <cell r="A114" t="str">
            <v>Barra  discapacitados Inox (juego)</v>
          </cell>
        </row>
        <row r="115">
          <cell r="A115" t="str">
            <v>Barra discapacitados 18" (46 cm) cromo grival</v>
          </cell>
        </row>
        <row r="116">
          <cell r="A116" t="str">
            <v>Barra discapacitados 30" (76 cm) cromo grival</v>
          </cell>
        </row>
        <row r="117">
          <cell r="A117" t="str">
            <v>Base granular</v>
          </cell>
        </row>
        <row r="118">
          <cell r="A118" t="str">
            <v>Bisagra acero cobrizada 3"</v>
          </cell>
        </row>
        <row r="119">
          <cell r="A119" t="str">
            <v>Bisagra alum.Ext 2"</v>
          </cell>
        </row>
        <row r="120">
          <cell r="A120" t="str">
            <v>Bisagra alum.Ext 3"</v>
          </cell>
        </row>
        <row r="121">
          <cell r="A121" t="str">
            <v>Bisagra Metalisteria triple</v>
          </cell>
        </row>
        <row r="122">
          <cell r="A122" t="str">
            <v>Bloque calado sencillo 20 x 20</v>
          </cell>
        </row>
        <row r="123">
          <cell r="A123" t="str">
            <v>Bloque de concreto liso no estructural de 14 x 19 x 39</v>
          </cell>
        </row>
        <row r="124">
          <cell r="A124" t="str">
            <v>Bloque en concreto par muros estructurales de 0,09 x 19 x 39</v>
          </cell>
        </row>
        <row r="125">
          <cell r="A125" t="str">
            <v>Bloque en concreto para muros estructurales de  19x19x39</v>
          </cell>
        </row>
        <row r="126">
          <cell r="A126" t="str">
            <v>Bloque en concreto para muros estructurales de 14x19x39</v>
          </cell>
        </row>
        <row r="127">
          <cell r="A127" t="str">
            <v>Bloque en concreto para muros estructurales tipo piedra de e = 0,16 m</v>
          </cell>
        </row>
        <row r="128">
          <cell r="A128" t="str">
            <v>Bloque de concreto liso no estructural de 10 x 20 x 40</v>
          </cell>
        </row>
        <row r="129">
          <cell r="A129" t="str">
            <v>Bloque muro LN-14N</v>
          </cell>
        </row>
        <row r="130">
          <cell r="A130" t="str">
            <v>Bloque No.4</v>
          </cell>
        </row>
        <row r="131">
          <cell r="A131" t="str">
            <v>Bloque No.5</v>
          </cell>
        </row>
        <row r="132">
          <cell r="A132" t="str">
            <v>Bomba de 1/2 HP, 2" de salida, H=4.50</v>
          </cell>
        </row>
        <row r="133">
          <cell r="A133" t="str">
            <v>BOMBILLA FLUORESCENTE COMPACTA DE 120 v 105 w</v>
          </cell>
        </row>
        <row r="134">
          <cell r="A134" t="str">
            <v>Boquilla</v>
          </cell>
        </row>
        <row r="135">
          <cell r="A135" t="str">
            <v>Botón timbre</v>
          </cell>
        </row>
        <row r="136">
          <cell r="A136" t="str">
            <v>Breaker 3 x 100</v>
          </cell>
        </row>
        <row r="137">
          <cell r="A137" t="str">
            <v>Breaker bipolar atornillable 2x15 A</v>
          </cell>
        </row>
        <row r="138">
          <cell r="A138" t="str">
            <v>Breaker de riel bipolar  2 x 100A</v>
          </cell>
        </row>
        <row r="139">
          <cell r="A139" t="str">
            <v>Breaker enchufable unip.1 x 20 A</v>
          </cell>
        </row>
        <row r="140">
          <cell r="A140" t="str">
            <v>Breaker enchufable unip.2 x 20 A</v>
          </cell>
        </row>
        <row r="141">
          <cell r="A141" t="str">
            <v>Breaker enchufable unip.3 x 50 A</v>
          </cell>
        </row>
        <row r="142">
          <cell r="A142" t="str">
            <v>Breaker tipo individual de 3 x 50 A</v>
          </cell>
        </row>
        <row r="143">
          <cell r="A143" t="str">
            <v>Buje roscado  1" x 1 1/4"  PVC - Presión</v>
          </cell>
        </row>
        <row r="144">
          <cell r="A144" t="str">
            <v>Buje roscado  1" x 3/4"  PVC - Presión</v>
          </cell>
        </row>
        <row r="145">
          <cell r="A145" t="str">
            <v>Buje roscado  3/4" x 1/2" PVC - Presión</v>
          </cell>
        </row>
        <row r="146">
          <cell r="A146" t="str">
            <v>Cable Antifraude  3x6+1x8</v>
          </cell>
        </row>
        <row r="147">
          <cell r="A147" t="str">
            <v>Cable Coaxial Para TV RG 59</v>
          </cell>
        </row>
        <row r="148">
          <cell r="A148" t="str">
            <v>Cable cobre desn.AWG No.10</v>
          </cell>
        </row>
        <row r="149">
          <cell r="A149" t="str">
            <v>Cable cobre desn.AWG No.8</v>
          </cell>
        </row>
        <row r="150">
          <cell r="A150" t="str">
            <v>Cable cobre THW 2 AWG</v>
          </cell>
        </row>
        <row r="151">
          <cell r="A151" t="str">
            <v>Cable de cobre desnudo Nº 4 AWG</v>
          </cell>
        </row>
        <row r="152">
          <cell r="A152" t="str">
            <v>Cable de cobre desnudo Nº 6 AWG</v>
          </cell>
        </row>
        <row r="153">
          <cell r="A153" t="str">
            <v>Cable de cobre encauchetado 3 x 10</v>
          </cell>
        </row>
        <row r="154">
          <cell r="A154" t="str">
            <v>Cable de cobre encauchetado 3 x 12</v>
          </cell>
        </row>
        <row r="155">
          <cell r="A155" t="str">
            <v>Cable de cobre encauchetado 3 x 14</v>
          </cell>
        </row>
        <row r="156">
          <cell r="A156" t="str">
            <v xml:space="preserve">Cable de cobre THHN 14 </v>
          </cell>
        </row>
        <row r="157">
          <cell r="A157" t="str">
            <v>Cable de cobre THHN Nº 1/0</v>
          </cell>
        </row>
        <row r="158">
          <cell r="A158" t="str">
            <v>Cable de cobre THHN Nº 10</v>
          </cell>
        </row>
        <row r="159">
          <cell r="A159" t="str">
            <v>Cable de cobre THHN Nº 2</v>
          </cell>
        </row>
        <row r="160">
          <cell r="A160" t="str">
            <v>Cable de cobre THHN Nº 4</v>
          </cell>
        </row>
        <row r="161">
          <cell r="A161" t="str">
            <v>Cable de cobre THHN Nº 6</v>
          </cell>
        </row>
        <row r="162">
          <cell r="A162" t="str">
            <v>Cable de cobre THHN Nº 8</v>
          </cell>
        </row>
        <row r="163">
          <cell r="A163" t="str">
            <v>Cable de cobre THW  2 x 8 + 1 x 8 Antifraude</v>
          </cell>
        </row>
        <row r="164">
          <cell r="A164" t="str">
            <v>Cable de cobre THW  3 x 4 + 1 x 6 Antifraude</v>
          </cell>
        </row>
        <row r="165">
          <cell r="A165" t="str">
            <v>Cable de cobre THW  3 x 8 + 1 x 10 Antifraude</v>
          </cell>
        </row>
        <row r="166">
          <cell r="A166" t="str">
            <v>Cable de cobre THW 10 AWG</v>
          </cell>
        </row>
        <row r="167">
          <cell r="A167" t="str">
            <v>Cable de cobre THW 12 AWG</v>
          </cell>
        </row>
        <row r="168">
          <cell r="A168" t="str">
            <v>Cable de cobre THW 2 AWG</v>
          </cell>
        </row>
        <row r="169">
          <cell r="A169" t="str">
            <v>Cable de cobre THW 8 AWG</v>
          </cell>
        </row>
        <row r="170">
          <cell r="A170" t="str">
            <v>Cable teléfonos 10 pares</v>
          </cell>
        </row>
        <row r="171">
          <cell r="A171" t="str">
            <v>Cable teléfonos 2 pares</v>
          </cell>
        </row>
        <row r="172">
          <cell r="A172" t="str">
            <v>Cable teléfonos 20 pares</v>
          </cell>
        </row>
        <row r="173">
          <cell r="A173" t="str">
            <v>Cable teléfonos 4 pares</v>
          </cell>
        </row>
        <row r="174">
          <cell r="A174" t="str">
            <v>Cable teléfonos 40 pares</v>
          </cell>
        </row>
        <row r="175">
          <cell r="A175" t="str">
            <v>Cable teléfonos 50 pares</v>
          </cell>
        </row>
        <row r="176">
          <cell r="A176" t="str">
            <v>Cadena Galvanizada 3/8"</v>
          </cell>
        </row>
        <row r="177">
          <cell r="A177" t="str">
            <v>Caja 4 x 4 met.Deko AK 2V</v>
          </cell>
        </row>
        <row r="178">
          <cell r="A178" t="str">
            <v>Caja 5800</v>
          </cell>
        </row>
        <row r="179">
          <cell r="A179" t="str">
            <v>Caja cuadrada 2400</v>
          </cell>
        </row>
        <row r="180">
          <cell r="A180" t="str">
            <v>Caja de 40 x 40 mamposteria</v>
          </cell>
        </row>
        <row r="181">
          <cell r="A181" t="str">
            <v>Caja de 60 x 60 mamposteria</v>
          </cell>
        </row>
        <row r="182">
          <cell r="A182" t="str">
            <v>Caja de 60 x 60 x 12 cm</v>
          </cell>
        </row>
        <row r="183">
          <cell r="A183" t="str">
            <v>Caja doble Conduit</v>
          </cell>
        </row>
        <row r="184">
          <cell r="A184" t="str">
            <v>Caja metálica de 15 x 15</v>
          </cell>
        </row>
        <row r="185">
          <cell r="A185" t="str">
            <v>Caja metálica de 15 x 15 tipo Intemperie con pintura electrostática RAL 7032 con puerta y chapa</v>
          </cell>
        </row>
        <row r="186">
          <cell r="A186" t="str">
            <v>Caja monofás.3 circ.con barraje adic.para tierra</v>
          </cell>
        </row>
        <row r="187">
          <cell r="A187" t="str">
            <v>Caja monofásica 2 circuitos</v>
          </cell>
        </row>
        <row r="188">
          <cell r="A188" t="str">
            <v>Caja monofásica 2 circuitos</v>
          </cell>
        </row>
        <row r="189">
          <cell r="A189" t="str">
            <v>Caja monofásica 4 circuitos</v>
          </cell>
        </row>
        <row r="190">
          <cell r="A190" t="str">
            <v>Caja Monofásica 4 circuitos</v>
          </cell>
        </row>
        <row r="191">
          <cell r="A191" t="str">
            <v>Caja Octogonal</v>
          </cell>
        </row>
        <row r="192">
          <cell r="A192" t="str">
            <v>Caja para medidor con espacio interruptor</v>
          </cell>
        </row>
        <row r="193">
          <cell r="A193" t="str">
            <v>Caja sencilla Conduit</v>
          </cell>
        </row>
        <row r="194">
          <cell r="A194" t="str">
            <v>Caja tapa registro europa de 15 x 15 blanca</v>
          </cell>
        </row>
        <row r="195">
          <cell r="A195" t="str">
            <v>Caja trifásica 18 circuitos</v>
          </cell>
        </row>
        <row r="196">
          <cell r="A196" t="str">
            <v>Caja trifásica 6 circuitos</v>
          </cell>
        </row>
        <row r="197">
          <cell r="A197" t="str">
            <v>Canal PVC  Tipo Amazonas</v>
          </cell>
        </row>
        <row r="198">
          <cell r="A198" t="str">
            <v>Canaleta .8  L=2.40</v>
          </cell>
        </row>
        <row r="199">
          <cell r="A199" t="str">
            <v>Canaleta Metal C/Divis.10 x 4</v>
          </cell>
        </row>
        <row r="200">
          <cell r="A200" t="str">
            <v>Capacete de 1 1/2"</v>
          </cell>
        </row>
        <row r="201">
          <cell r="A201" t="str">
            <v>Capacete de 1 1/4"</v>
          </cell>
        </row>
        <row r="202">
          <cell r="A202" t="str">
            <v>Capacete de 3/4"</v>
          </cell>
        </row>
        <row r="203">
          <cell r="A203" t="str">
            <v>Capacete de 1"</v>
          </cell>
        </row>
        <row r="204">
          <cell r="A204" t="str">
            <v>Capacete de 2"</v>
          </cell>
        </row>
        <row r="205">
          <cell r="A205" t="str">
            <v>Casetón de guadua</v>
          </cell>
        </row>
        <row r="206">
          <cell r="A206" t="str">
            <v xml:space="preserve">Caseton de lona </v>
          </cell>
        </row>
        <row r="207">
          <cell r="A207" t="str">
            <v>Caseton en lona sintética</v>
          </cell>
        </row>
        <row r="208">
          <cell r="A208" t="str">
            <v xml:space="preserve">Cemento blanco </v>
          </cell>
        </row>
        <row r="209">
          <cell r="A209" t="str">
            <v xml:space="preserve">Cemento gris </v>
          </cell>
        </row>
        <row r="210">
          <cell r="A210" t="str">
            <v>Censor alarma cortafuego</v>
          </cell>
        </row>
        <row r="211">
          <cell r="A211" t="str">
            <v>Ceramica blanca 20x20</v>
          </cell>
        </row>
        <row r="212">
          <cell r="A212" t="str">
            <v>Ceramica lisa 30x30</v>
          </cell>
        </row>
        <row r="213">
          <cell r="A213" t="str">
            <v>Cerco ordinario 3M</v>
          </cell>
        </row>
        <row r="214">
          <cell r="A214" t="str">
            <v>Cerradura de alcoba en poma metálica</v>
          </cell>
        </row>
        <row r="215">
          <cell r="A215" t="str">
            <v>Cerradura Gato doble cerrojo/210400</v>
          </cell>
        </row>
        <row r="216">
          <cell r="A216" t="str">
            <v>Cerradura Inafer C-998 Madera</v>
          </cell>
        </row>
        <row r="217">
          <cell r="A217" t="str">
            <v>Cerradura puerta discapacitados 63 AA - F30 B A &amp; A</v>
          </cell>
        </row>
        <row r="218">
          <cell r="A218" t="str">
            <v>Cerradura Schlage T.A. Econ./Gold</v>
          </cell>
        </row>
        <row r="219">
          <cell r="A219" t="str">
            <v>Cerradura Shalage Ref A30D - terraza, Georgia</v>
          </cell>
        </row>
        <row r="220">
          <cell r="A220" t="str">
            <v>Cerradura Shalage Ref B362 Doble cilindro</v>
          </cell>
        </row>
        <row r="221">
          <cell r="A221" t="str">
            <v>Cerradura YALE 170 1/4</v>
          </cell>
        </row>
        <row r="222">
          <cell r="A222" t="str">
            <v>Cerradura YALE doble pasador 987-1 1/4</v>
          </cell>
        </row>
        <row r="223">
          <cell r="A223" t="str">
            <v>Chazo expansivo 5/16" x 1 1/2"</v>
          </cell>
        </row>
        <row r="224">
          <cell r="A224" t="str">
            <v>Chazo p/tornillo 1/8" x 1 1/4</v>
          </cell>
        </row>
        <row r="225">
          <cell r="A225" t="str">
            <v>Chazo p/tornillo 5/16" x 1 1/4</v>
          </cell>
        </row>
        <row r="226">
          <cell r="A226" t="str">
            <v>Cheque cortina Helbert o similar 1 1/2"</v>
          </cell>
        </row>
        <row r="227">
          <cell r="A227" t="str">
            <v>Cheque cortina Helbert o similar 1 1/4"</v>
          </cell>
        </row>
        <row r="228">
          <cell r="A228" t="str">
            <v>Cheque cortina Helbert o similar 1"</v>
          </cell>
        </row>
        <row r="229">
          <cell r="A229" t="str">
            <v>Cheque cortina Helbert o similar 1/2"</v>
          </cell>
        </row>
        <row r="230">
          <cell r="A230" t="str">
            <v>Cheque cortina Helbert o similar 3/4"</v>
          </cell>
        </row>
        <row r="231">
          <cell r="A231" t="str">
            <v>Cheque red white roscado  3/4"; incluye accesorios</v>
          </cell>
        </row>
        <row r="232">
          <cell r="A232" t="str">
            <v>Cheque red white roscado de   1/2"; incluye accesorios</v>
          </cell>
        </row>
        <row r="233">
          <cell r="A233" t="str">
            <v>Cheque red white roscado de 1"; incluye accesorios</v>
          </cell>
        </row>
        <row r="234">
          <cell r="A234" t="str">
            <v>Chipa de acero 3/8"</v>
          </cell>
        </row>
        <row r="235">
          <cell r="A235" t="str">
            <v>Cinta Aislante</v>
          </cell>
        </row>
        <row r="236">
          <cell r="A236" t="str">
            <v>Cinta señalizacion</v>
          </cell>
        </row>
        <row r="237">
          <cell r="A237" t="str">
            <v>Clavija de caucho P. T.</v>
          </cell>
        </row>
        <row r="238">
          <cell r="A238" t="str">
            <v>Codo 90º  CxC Sanitario 2"</v>
          </cell>
        </row>
        <row r="239">
          <cell r="A239" t="str">
            <v>Codo 90º  CxC Sanitario 3"</v>
          </cell>
        </row>
        <row r="240">
          <cell r="A240" t="str">
            <v>Codo 90º  CxC Sanitario 4"</v>
          </cell>
        </row>
        <row r="241">
          <cell r="A241" t="str">
            <v>Codo 90º  CxC Sanitario 6"</v>
          </cell>
        </row>
        <row r="242">
          <cell r="A242" t="str">
            <v>Codo 90º 1/4 CxC 3"</v>
          </cell>
        </row>
        <row r="243">
          <cell r="A243" t="str">
            <v>Codo 90º 1/4 CxC 4"</v>
          </cell>
        </row>
        <row r="244">
          <cell r="A244" t="str">
            <v>Codo 90º Pres.PVC 1 1/2"</v>
          </cell>
        </row>
        <row r="245">
          <cell r="A245" t="str">
            <v>Codo 90º Pres.PVC 1"</v>
          </cell>
        </row>
        <row r="246">
          <cell r="A246" t="str">
            <v>Codo 90º Pres.PVC 1/2"</v>
          </cell>
        </row>
        <row r="247">
          <cell r="A247" t="str">
            <v>Codo 90º Pres.PVC 2"</v>
          </cell>
        </row>
        <row r="248">
          <cell r="A248" t="str">
            <v>Codo 90º Pres.PVC 3/4"</v>
          </cell>
        </row>
        <row r="249">
          <cell r="A249" t="str">
            <v>Codo de Bajante 45º Amazonas</v>
          </cell>
        </row>
        <row r="250">
          <cell r="A250" t="str">
            <v>Codo H.G: 1/2"</v>
          </cell>
        </row>
        <row r="251">
          <cell r="A251" t="str">
            <v>Codo PVC-P 1/2"</v>
          </cell>
        </row>
        <row r="252">
          <cell r="A252" t="str">
            <v>Codo PVC-P 3/4"</v>
          </cell>
        </row>
        <row r="253">
          <cell r="A253" t="str">
            <v>Codo PVC-S  22,5º</v>
          </cell>
        </row>
        <row r="254">
          <cell r="A254" t="str">
            <v>Concreto de 2,000 p.s.i.</v>
          </cell>
        </row>
        <row r="255">
          <cell r="A255" t="str">
            <v>Concreto de 2,500 p.s.i.</v>
          </cell>
        </row>
        <row r="256">
          <cell r="A256" t="str">
            <v>Concreto de 3,000 p.s.i.</v>
          </cell>
        </row>
        <row r="257">
          <cell r="A257" t="str">
            <v xml:space="preserve">Conduleta en C 3/4" </v>
          </cell>
        </row>
        <row r="258">
          <cell r="A258" t="str">
            <v xml:space="preserve">Conduleta en C 1 1/4" </v>
          </cell>
        </row>
        <row r="259">
          <cell r="A259" t="str">
            <v>Conector para varilla cooper weld</v>
          </cell>
        </row>
        <row r="260">
          <cell r="A260" t="str">
            <v>Conector resorte rojo</v>
          </cell>
        </row>
        <row r="261">
          <cell r="A261" t="str">
            <v>Conjunto lavaojos</v>
          </cell>
        </row>
        <row r="262">
          <cell r="A262" t="str">
            <v>Cono pozo D=1,20x0,60m, H=0,75m</v>
          </cell>
        </row>
        <row r="263">
          <cell r="A263" t="str">
            <v>Control ventilador</v>
          </cell>
        </row>
        <row r="264">
          <cell r="A264" t="str">
            <v>Correa Z HR 305 x 80 Cal. 14 Long.6 m.</v>
          </cell>
        </row>
        <row r="265">
          <cell r="A265" t="str">
            <v>Cortina enrrollableBlackout</v>
          </cell>
        </row>
        <row r="266">
          <cell r="A266" t="str">
            <v>Curva galvanizada de 1 1/2"</v>
          </cell>
        </row>
        <row r="267">
          <cell r="A267" t="str">
            <v>Curva galvanizada de 1 1/4"</v>
          </cell>
        </row>
        <row r="268">
          <cell r="A268" t="str">
            <v>Curva galvanizada de 1"</v>
          </cell>
        </row>
        <row r="269">
          <cell r="A269" t="str">
            <v>Desperdicio acero 3%</v>
          </cell>
        </row>
        <row r="270">
          <cell r="A270" t="str">
            <v>Detergentes, ácidos</v>
          </cell>
        </row>
        <row r="271">
          <cell r="A271" t="str">
            <v>Disolvente Thinner</v>
          </cell>
        </row>
        <row r="272">
          <cell r="A272" t="str">
            <v>DOTACIÓN MUEBLES AULAS</v>
          </cell>
        </row>
        <row r="273">
          <cell r="A273" t="str">
            <v>Ducha Galaxia sencilla</v>
          </cell>
        </row>
        <row r="274">
          <cell r="A274" t="str">
            <v>Durmiente abarco 4M</v>
          </cell>
        </row>
        <row r="275">
          <cell r="A275" t="str">
            <v>Durmiente ordinario 3 m</v>
          </cell>
        </row>
        <row r="276">
          <cell r="A276" t="str">
            <v>Escoba dura</v>
          </cell>
        </row>
        <row r="277">
          <cell r="A277" t="str">
            <v>Enchape de mesón en madera Cedro</v>
          </cell>
        </row>
        <row r="278">
          <cell r="A278" t="str">
            <v>Enchape natal 20 X 20</v>
          </cell>
        </row>
        <row r="279">
          <cell r="A279" t="str">
            <v xml:space="preserve">Enchape natal 30 X 30 </v>
          </cell>
        </row>
        <row r="280">
          <cell r="A280" t="str">
            <v>Escuadra metálica para anclaje</v>
          </cell>
        </row>
        <row r="281">
          <cell r="A281" t="str">
            <v>Esfumado 20,5 x 20,5</v>
          </cell>
        </row>
        <row r="282">
          <cell r="A282" t="str">
            <v>Esmalte epoxico Epoxibler 2 componentes</v>
          </cell>
        </row>
        <row r="283">
          <cell r="A283" t="str">
            <v>Esmalte mate supersintético</v>
          </cell>
        </row>
        <row r="284">
          <cell r="A284" t="str">
            <v>Esmalte sintético para señalización</v>
          </cell>
        </row>
        <row r="285">
          <cell r="A285" t="str">
            <v>Esmalte sintético Pintulux</v>
          </cell>
        </row>
        <row r="286">
          <cell r="A286" t="str">
            <v>Esmalte sobre reja</v>
          </cell>
        </row>
        <row r="287">
          <cell r="A287" t="str">
            <v>Espejo biselado de 4 mm</v>
          </cell>
        </row>
        <row r="288">
          <cell r="A288" t="str">
            <v>Espejo biselado de 4 mm 0,70x0,40</v>
          </cell>
        </row>
        <row r="289">
          <cell r="A289" t="str">
            <v>Estribo + grapa de operar en caliente</v>
          </cell>
        </row>
        <row r="290">
          <cell r="A290" t="str">
            <v xml:space="preserve">Estuco </v>
          </cell>
        </row>
        <row r="291">
          <cell r="A291" t="str">
            <v>Estacas de madera</v>
          </cell>
        </row>
        <row r="292">
          <cell r="A292" t="str">
            <v xml:space="preserve">Falleva  </v>
          </cell>
        </row>
        <row r="293">
          <cell r="A293" t="str">
            <v>Falleva con portacandado</v>
          </cell>
        </row>
        <row r="294">
          <cell r="A294" t="str">
            <v>Filtro anaerobico plstico 1000 lts</v>
          </cell>
        </row>
        <row r="295">
          <cell r="A295" t="str">
            <v>Flanche en lamina Cal 20 des = 0,30 (A todo costo)</v>
          </cell>
        </row>
        <row r="296">
          <cell r="A296" t="str">
            <v>Flotador 3/4 plg - bronce, incluye accesorios</v>
          </cell>
        </row>
        <row r="297">
          <cell r="A297" t="str">
            <v>Flotador mecánico 1" Incluye accesorios</v>
          </cell>
        </row>
        <row r="298">
          <cell r="A298" t="str">
            <v>Formaleta caissons</v>
          </cell>
        </row>
        <row r="299">
          <cell r="A299" t="str">
            <v>Formaleta cedro macho</v>
          </cell>
        </row>
        <row r="300">
          <cell r="A300" t="str">
            <v xml:space="preserve">Gancho galvanizado con platina </v>
          </cell>
        </row>
        <row r="301">
          <cell r="A301" t="str">
            <v>Gancho teja eternit</v>
          </cell>
        </row>
        <row r="302">
          <cell r="A302" t="str">
            <v>Gancho Tensor GalvanizadoTipo comercial 5/16 x 5"</v>
          </cell>
        </row>
        <row r="303">
          <cell r="A303" t="str">
            <v>Geotextil NT 2400</v>
          </cell>
        </row>
        <row r="304">
          <cell r="A304" t="str">
            <v>Geotextil T 1800</v>
          </cell>
        </row>
        <row r="305">
          <cell r="A305" t="str">
            <v>Grama</v>
          </cell>
        </row>
        <row r="306">
          <cell r="A306" t="str">
            <v>Granito No.3</v>
          </cell>
        </row>
        <row r="307">
          <cell r="A307" t="str">
            <v>Granito Pulido para mesones</v>
          </cell>
        </row>
        <row r="308">
          <cell r="A308" t="str">
            <v>Gravilla</v>
          </cell>
        </row>
        <row r="309">
          <cell r="A309" t="str">
            <v>Gravilla de rio (viaje 1 m3)</v>
          </cell>
        </row>
        <row r="310">
          <cell r="A310" t="str">
            <v>Gravilla mona Nº 2</v>
          </cell>
        </row>
        <row r="311">
          <cell r="A311" t="str">
            <v>Guardaescoba granito  7 X 33</v>
          </cell>
        </row>
        <row r="312">
          <cell r="A312" t="str">
            <v>Guardaescoba granito pulido media caña; tipo alfa</v>
          </cell>
        </row>
        <row r="313">
          <cell r="A313" t="str">
            <v>Guaya 1/8"</v>
          </cell>
        </row>
        <row r="314">
          <cell r="A314" t="str">
            <v>Hebilla  Band it de 1/2"</v>
          </cell>
        </row>
        <row r="315">
          <cell r="A315" t="str">
            <v>Herraje 1/2" (tensor)</v>
          </cell>
        </row>
        <row r="316">
          <cell r="A316" t="str">
            <v>Herraje 5/8" (tensor)</v>
          </cell>
        </row>
        <row r="317">
          <cell r="A317" t="str">
            <v>Hidrosello Canal Amazonas</v>
          </cell>
        </row>
        <row r="318">
          <cell r="A318" t="str">
            <v>Hidrosello Novafort</v>
          </cell>
        </row>
        <row r="319">
          <cell r="A319" t="str">
            <v>Hierro cuadrado 9 mm</v>
          </cell>
        </row>
        <row r="320">
          <cell r="A320" t="str">
            <v>Hipoclorito</v>
          </cell>
        </row>
        <row r="321">
          <cell r="A321" t="str">
            <v>Hoja puerta triplex 0,81</v>
          </cell>
        </row>
        <row r="322">
          <cell r="A322" t="str">
            <v>Hoja puerta triplex 4mm.(2x1). Entamborada. Estructura ancho=0.10 m., espesor 4cm.</v>
          </cell>
        </row>
        <row r="323">
          <cell r="A323" t="str">
            <v>Instalación Acometidad Sanitaria - Baños inc Mat.</v>
          </cell>
        </row>
        <row r="324">
          <cell r="A324" t="str">
            <v>Interruptor atornillable 2x150A</v>
          </cell>
        </row>
        <row r="325">
          <cell r="A325" t="str">
            <v>Interruptor atornillable 2x75 100 A</v>
          </cell>
        </row>
        <row r="326">
          <cell r="A326" t="str">
            <v>Interruptor atornillable 3 x 40 Amp</v>
          </cell>
        </row>
        <row r="327">
          <cell r="A327" t="str">
            <v>Interruptor atornillable 3 x 70 Amp</v>
          </cell>
        </row>
        <row r="328">
          <cell r="A328" t="str">
            <v>Interruptor atornillable 3 x 75 Amp</v>
          </cell>
        </row>
        <row r="329">
          <cell r="A329" t="str">
            <v>Interruptor conmutable</v>
          </cell>
        </row>
        <row r="330">
          <cell r="A330" t="str">
            <v>Interruptor doble</v>
          </cell>
        </row>
        <row r="331">
          <cell r="A331" t="str">
            <v>Interruptor Doble Lum.101C</v>
          </cell>
        </row>
        <row r="332">
          <cell r="A332" t="str">
            <v>Interruptor enchufable de 1 x 15 / 60 amp</v>
          </cell>
        </row>
        <row r="333">
          <cell r="A333" t="str">
            <v>Interruptor enchufable de 2 x 15 / 30 amp</v>
          </cell>
        </row>
        <row r="334">
          <cell r="A334" t="str">
            <v>Interruptor enchufable de 2 x 40 / 60 amp</v>
          </cell>
        </row>
        <row r="335">
          <cell r="A335" t="str">
            <v>Interruptor enchufable de 2 x 70 amp</v>
          </cell>
        </row>
        <row r="336">
          <cell r="A336" t="str">
            <v>Interruptor enchufable de 3 x 15 amp</v>
          </cell>
        </row>
        <row r="337">
          <cell r="A337" t="str">
            <v xml:space="preserve">Interruptor sencillo </v>
          </cell>
        </row>
        <row r="338">
          <cell r="A338" t="str">
            <v>Interruptor triple</v>
          </cell>
        </row>
        <row r="339">
          <cell r="A339" t="str">
            <v>Interruptor Tipo industrial de 3 x 100 amp ABB</v>
          </cell>
        </row>
        <row r="340">
          <cell r="A340" t="str">
            <v>Interruptor Tipo industrial de 3 x 150 amp ABB</v>
          </cell>
        </row>
        <row r="341">
          <cell r="A341" t="str">
            <v>Interruptor Tipo industrial de 3 x 16/63 amp</v>
          </cell>
        </row>
        <row r="342">
          <cell r="A342" t="str">
            <v>Interruptor Tipo industrial de 3 x 75 amp ABB</v>
          </cell>
        </row>
        <row r="343">
          <cell r="A343" t="str">
            <v>Interruptor Tripolar Tipo Industrial 3 X 225 amp.</v>
          </cell>
        </row>
        <row r="344">
          <cell r="A344" t="str">
            <v>Interruptor Triple</v>
          </cell>
        </row>
        <row r="345">
          <cell r="A345" t="str">
            <v>Interruptor Termomagnetico Tipolar 30 amp</v>
          </cell>
        </row>
        <row r="346">
          <cell r="A346" t="str">
            <v>Jabonera</v>
          </cell>
        </row>
        <row r="347">
          <cell r="A347" t="str">
            <v>Juego conx. Tanque</v>
          </cell>
        </row>
        <row r="348">
          <cell r="A348" t="str">
            <v>Juego de boquilla y contratuerca de 1 1/4"</v>
          </cell>
        </row>
        <row r="349">
          <cell r="A349" t="str">
            <v>Ladrillo estructural</v>
          </cell>
        </row>
        <row r="350">
          <cell r="A350" t="str">
            <v>Ladrillo prensado Santa Fe 24,5 X 12 X 5,5</v>
          </cell>
        </row>
        <row r="351">
          <cell r="A351" t="str">
            <v>Ladrillo rejilla 24 X 12 X  6</v>
          </cell>
        </row>
        <row r="352">
          <cell r="A352" t="str">
            <v>Ladrillo tolete común</v>
          </cell>
        </row>
        <row r="353">
          <cell r="A353" t="str">
            <v>Ladrillo tolete prensado</v>
          </cell>
        </row>
        <row r="354">
          <cell r="A354" t="str">
            <v>Ladrillo tolete fino liviano</v>
          </cell>
        </row>
        <row r="355">
          <cell r="A355" t="str">
            <v>Ladrillo tolete recocido</v>
          </cell>
        </row>
        <row r="356">
          <cell r="A356" t="str">
            <v>Lámina colaborante metaldeck de 2" calibre 22</v>
          </cell>
        </row>
        <row r="357">
          <cell r="A357" t="str">
            <v>Lamina Cold-Rolled Cal. 18 -M2</v>
          </cell>
        </row>
        <row r="358">
          <cell r="A358" t="str">
            <v>Lamina Cold-Rolled Cal.16</v>
          </cell>
        </row>
        <row r="359">
          <cell r="A359" t="str">
            <v>Lamina Cold-Rolled Cal.18  1,2 x 2,4 m</v>
          </cell>
        </row>
        <row r="360">
          <cell r="A360" t="str">
            <v>Lamina galvanizada cal.22</v>
          </cell>
        </row>
        <row r="361">
          <cell r="A361" t="str">
            <v>Lámpara fluorescente 2 x 32 - T 8</v>
          </cell>
        </row>
        <row r="362">
          <cell r="A362" t="str">
            <v xml:space="preserve">Lámpara Fluorescente 2 x 48" </v>
          </cell>
        </row>
        <row r="363">
          <cell r="A363" t="str">
            <v>Lámpara incandescente tipo selllado</v>
          </cell>
        </row>
        <row r="364">
          <cell r="A364" t="str">
            <v>Lampara tipo tortuga</v>
          </cell>
        </row>
        <row r="365">
          <cell r="A365" t="str">
            <v>Lavadero de cemento 60 x 80</v>
          </cell>
        </row>
        <row r="366">
          <cell r="A366" t="str">
            <v>Lavamanos Acuacer</v>
          </cell>
        </row>
        <row r="367">
          <cell r="A367" t="str">
            <v>Lavamanos Acuacer, suministro e instalación</v>
          </cell>
        </row>
        <row r="368">
          <cell r="A368" t="str">
            <v>Lavaplatos galaxia</v>
          </cell>
        </row>
        <row r="369">
          <cell r="A369" t="str">
            <v>Limestone (toxement)</v>
          </cell>
        </row>
        <row r="370">
          <cell r="A370" t="str">
            <v>Limpiador rem.PVC 760 gr</v>
          </cell>
        </row>
        <row r="371">
          <cell r="A371" t="str">
            <v>Llave terminal 1/2" - cromada , incluye adaptadores</v>
          </cell>
        </row>
        <row r="372">
          <cell r="A372" t="str">
            <v>Lona Verde</v>
          </cell>
        </row>
        <row r="373">
          <cell r="A373" t="str">
            <v>Lubricante de silicona Canal y Bajante Amazonas</v>
          </cell>
        </row>
        <row r="374">
          <cell r="A374" t="str">
            <v>Lubricante PVC 500 gr</v>
          </cell>
        </row>
        <row r="375">
          <cell r="A375" t="str">
            <v>Malla con vena</v>
          </cell>
        </row>
        <row r="376">
          <cell r="A376" t="str">
            <v>Malla electrosoldada D 5 x 5 mm y Separación 15 x 15 cm</v>
          </cell>
        </row>
        <row r="377">
          <cell r="A377" t="str">
            <v>Malla Eslabonada galvanizada Cal 12 huecos de 2 x  2 plg</v>
          </cell>
        </row>
        <row r="378">
          <cell r="A378" t="str">
            <v>Mallas electrosoldadas M - 131</v>
          </cell>
        </row>
        <row r="379">
          <cell r="A379" t="str">
            <v>Manguera de conexión flexometalica 3/8"</v>
          </cell>
        </row>
        <row r="380">
          <cell r="A380" t="str">
            <v>Manguera de conexión plastica 1/2"</v>
          </cell>
        </row>
        <row r="381">
          <cell r="A381" t="str">
            <v>Manija para ventana</v>
          </cell>
        </row>
        <row r="382">
          <cell r="A382" t="str">
            <v>Manto Asfaltico con foil de aluminio</v>
          </cell>
        </row>
        <row r="383">
          <cell r="A383" t="str">
            <v>Marco puerta de seguridad Cal.18</v>
          </cell>
        </row>
        <row r="384">
          <cell r="A384" t="str">
            <v>Marco puerta lámina 1.00. Lám.Cal.18</v>
          </cell>
        </row>
        <row r="385">
          <cell r="A385" t="str">
            <v>Marco puerta lámina Cold rolled Cal 18</v>
          </cell>
        </row>
        <row r="386">
          <cell r="A386" t="str">
            <v>Marco ventana lámina Cold rolled Cal 18</v>
          </cell>
        </row>
        <row r="387">
          <cell r="A387" t="str">
            <v>Marco y tapa para caja de inspección de  0,30 x 0,30 mts</v>
          </cell>
        </row>
        <row r="388">
          <cell r="A388" t="str">
            <v>Marco y tapa para caja de inspección de  0,50 x 0,50 mts</v>
          </cell>
        </row>
        <row r="389">
          <cell r="A389" t="str">
            <v>Marco y tapa para cámara de inspección CS274</v>
          </cell>
        </row>
        <row r="390">
          <cell r="A390" t="str">
            <v>Marco y tapa para cámara de inspección CS275</v>
          </cell>
        </row>
        <row r="391">
          <cell r="A391" t="str">
            <v>Marco y tapa para cámara de inspección CS276</v>
          </cell>
        </row>
        <row r="392">
          <cell r="A392" t="str">
            <v>Marmolina</v>
          </cell>
        </row>
        <row r="393">
          <cell r="A393" t="str">
            <v>Material seleccionado</v>
          </cell>
        </row>
        <row r="394">
          <cell r="A394" t="str">
            <v>Medidor monofásico 20 - 100 amp, 120/240 v</v>
          </cell>
        </row>
        <row r="395">
          <cell r="A395" t="str">
            <v>Medidor monofásico Trifilar ciclométrico 240/120 V 30-200 A</v>
          </cell>
        </row>
        <row r="396">
          <cell r="A396" t="str">
            <v>Medidor Trifasicomonofásico 20 - 100 amp, 120/240 v</v>
          </cell>
        </row>
        <row r="397">
          <cell r="A397" t="str">
            <v>Mesón acero inoxidable Cal.16. Dim.(0.60 x 0.85).</v>
          </cell>
        </row>
        <row r="398">
          <cell r="A398" t="str">
            <v>Mesón acero inoxidable Cal.16. Dim.(0.76 x 1.02).</v>
          </cell>
        </row>
        <row r="399">
          <cell r="A399" t="str">
            <v>Mesón acero inoxidable Cal.16. Dim.(0.90 x 2.95).</v>
          </cell>
        </row>
        <row r="400">
          <cell r="A400" t="str">
            <v>Mesón acero inoxidable Cal.16. Dim.(1.30 x 4.15).</v>
          </cell>
        </row>
        <row r="401">
          <cell r="A401" t="str">
            <v>Micropersianas Flexalum (a=1.74 x h=1.68)</v>
          </cell>
        </row>
        <row r="402">
          <cell r="A402" t="str">
            <v>Minirack de pared 37 x 52 x 51 cerrado, switch 8 puertos 10/100.</v>
          </cell>
        </row>
        <row r="403">
          <cell r="A403" t="str">
            <v>Mortero 1:3</v>
          </cell>
        </row>
        <row r="404">
          <cell r="A404" t="str">
            <v>Mortero 1:3 impermeabilizado</v>
          </cell>
        </row>
        <row r="405">
          <cell r="A405" t="str">
            <v>Mortero 1:4</v>
          </cell>
        </row>
        <row r="406">
          <cell r="A406" t="str">
            <v>Mortero 1:4 impermeabilizado</v>
          </cell>
        </row>
        <row r="407">
          <cell r="A407" t="str">
            <v>Mortero 1:5</v>
          </cell>
        </row>
        <row r="408">
          <cell r="A408" t="str">
            <v>Mortero 1:7</v>
          </cell>
        </row>
        <row r="409">
          <cell r="A409" t="str">
            <v>Mortero de pega 1:4 e=1,5 cm</v>
          </cell>
        </row>
        <row r="410">
          <cell r="A410" t="str">
            <v xml:space="preserve">Mortero de relleno 1:4 </v>
          </cell>
        </row>
        <row r="411">
          <cell r="A411" t="str">
            <v>MUEBLES ESPECIALES EN MADERA</v>
          </cell>
        </row>
        <row r="412">
          <cell r="A412" t="str">
            <v>MUEBLES ESPECIALES METALICOS</v>
          </cell>
        </row>
        <row r="413">
          <cell r="A413" t="str">
            <v>Muebles individuales para cubículos. Estructura en flor morado, tabla triplex 4mm., cantos en cedro. Pintulaca caoba. Sistema de apoyo de los entrepaños en madera. Sistema de cierre cerradura tipo cajonera dorada, manijas plásticas. (A=0.60; L=0.85; h=1.0</v>
          </cell>
        </row>
        <row r="414">
          <cell r="A414" t="str">
            <v>Muebles individuales para cubículos. Estructura en flor morado, tabla triplex 4mm., cantos en cedro. Pintulaca caoba. Sistema de apoyo de los entrepaños en madera. Sistema de cierre cerradura tipo cajonera dorada, manijas plásticas. (A=0.76; L=1.02; h=1.0</v>
          </cell>
        </row>
        <row r="415">
          <cell r="A415" t="str">
            <v>Niple H.G. 1/2 " x 0,10 m</v>
          </cell>
        </row>
        <row r="416">
          <cell r="A416" t="str">
            <v>Niple H.G. 1/2 " x 0,20 m</v>
          </cell>
        </row>
        <row r="417">
          <cell r="A417" t="str">
            <v>Orinal Mediano institucional blanco  incluye griferia tradicional cromo Ref: 70320 o similar y accesorios</v>
          </cell>
        </row>
        <row r="418">
          <cell r="A418" t="str">
            <v>Pabmeril pliego</v>
          </cell>
        </row>
        <row r="419">
          <cell r="A419" t="str">
            <v>Papelera</v>
          </cell>
        </row>
        <row r="420">
          <cell r="A420" t="str">
            <v>Paral de Madera 3m</v>
          </cell>
        </row>
        <row r="421">
          <cell r="A421" t="str">
            <v>Pegacor blanco</v>
          </cell>
        </row>
        <row r="422">
          <cell r="A422" t="str">
            <v>Percha galvanizada de 1 puesto</v>
          </cell>
        </row>
        <row r="423">
          <cell r="A423" t="str">
            <v>Percha galvanizada de 3 puestos</v>
          </cell>
        </row>
        <row r="424">
          <cell r="A424" t="str">
            <v>Percha galvanizada de 4 puestos</v>
          </cell>
        </row>
        <row r="425">
          <cell r="A425" t="str">
            <v>Perfil en aluminio 1/2" x 1/2"</v>
          </cell>
        </row>
        <row r="426">
          <cell r="A426" t="str">
            <v>Perfil estructural riel chanel 15/8" x 15/8" x 2,4 m</v>
          </cell>
        </row>
        <row r="427">
          <cell r="A427" t="str">
            <v>perfil metalico 50x25</v>
          </cell>
        </row>
        <row r="428">
          <cell r="A428" t="str">
            <v>perfil metalico 80x40</v>
          </cell>
        </row>
        <row r="429">
          <cell r="A429" t="str">
            <v>perfil metalico 80x40 calibre 18</v>
          </cell>
        </row>
        <row r="430">
          <cell r="A430" t="str">
            <v>Perfil PAG 120 X 60 - 1,2 MM</v>
          </cell>
        </row>
        <row r="431">
          <cell r="A431" t="str">
            <v>Perfil PAG C - 200 x 70 x 4 mm</v>
          </cell>
        </row>
        <row r="432">
          <cell r="A432" t="str">
            <v>Perfil PHR C - 100 x 50 x 3,0 mm</v>
          </cell>
        </row>
        <row r="433">
          <cell r="A433" t="str">
            <v>Perfil PHR C - 220 x 80 x 2,0 mm</v>
          </cell>
        </row>
        <row r="434">
          <cell r="A434" t="str">
            <v>Perfil para cubierta PHR C</v>
          </cell>
        </row>
        <row r="435">
          <cell r="A435" t="str">
            <v>Perfil PHR - PAG 160 X 60 - 1,5 MM</v>
          </cell>
        </row>
        <row r="436">
          <cell r="A436" t="str">
            <v>Perfil PHR C - 220 x 80  2,5 mm</v>
          </cell>
        </row>
        <row r="437">
          <cell r="A437" t="str">
            <v>Perno 1/2" Alt.Vel..1 3/4"</v>
          </cell>
        </row>
        <row r="438">
          <cell r="A438" t="str">
            <v>Perno de expansión 3" x 3/8"</v>
          </cell>
        </row>
        <row r="439">
          <cell r="A439" t="str">
            <v>Perros de 1/8"</v>
          </cell>
        </row>
        <row r="440">
          <cell r="A440" t="str">
            <v>Piedra Ciclopea, 4" a 15"</v>
          </cell>
        </row>
        <row r="441">
          <cell r="A441" t="str">
            <v>Piedra media zonga</v>
          </cell>
        </row>
        <row r="442">
          <cell r="A442" t="str">
            <v>Pintura Koraza plastica</v>
          </cell>
        </row>
        <row r="443">
          <cell r="A443" t="str">
            <v xml:space="preserve">Pintura Wash Primer </v>
          </cell>
        </row>
        <row r="444">
          <cell r="A444" t="str">
            <v>Pirlan en bronce</v>
          </cell>
        </row>
        <row r="445">
          <cell r="A445" t="str">
            <v>Placa cubierta pozo D=1,70, e=0,25m</v>
          </cell>
        </row>
        <row r="446">
          <cell r="A446" t="str">
            <v>Placa de identificación 2 x 1 cm</v>
          </cell>
        </row>
        <row r="447">
          <cell r="A447" t="str">
            <v>Placa fondo pozo D=1,80 m, e=0,25m</v>
          </cell>
        </row>
        <row r="448">
          <cell r="A448" t="str">
            <v>Planchón - cedro macho (.15 x .04 x 3)</v>
          </cell>
        </row>
        <row r="449">
          <cell r="A449" t="str">
            <v>Planchón ordinario 4 metros</v>
          </cell>
        </row>
        <row r="450">
          <cell r="A450" t="str">
            <v>Plastocrete DM-IMP INTG</v>
          </cell>
        </row>
        <row r="451">
          <cell r="A451" t="str">
            <v>Platina  1/2" X 3/16"</v>
          </cell>
        </row>
        <row r="452">
          <cell r="A452" t="str">
            <v xml:space="preserve">Platina 1 x 1 x 1/4 </v>
          </cell>
        </row>
        <row r="453">
          <cell r="A453" t="str">
            <v>Platina 1/8 x 1"</v>
          </cell>
        </row>
        <row r="454">
          <cell r="A454" t="str">
            <v>Platina 3 x 3 x 1/4</v>
          </cell>
        </row>
        <row r="455">
          <cell r="A455" t="str">
            <v>Platina 3/8" de 0,19 x 0,19 mts</v>
          </cell>
        </row>
        <row r="456">
          <cell r="A456" t="str">
            <v>Platina 3/16" de 0,06 x 0,13 mts</v>
          </cell>
        </row>
        <row r="457">
          <cell r="A457" t="str">
            <v>Platina 3/16" de 0,17 mts x 0,13 mts</v>
          </cell>
        </row>
        <row r="458">
          <cell r="A458" t="str">
            <v>Platina 3/16" de 0,17 mts x 0,13 mts</v>
          </cell>
        </row>
        <row r="459">
          <cell r="A459" t="str">
            <v>Platina 5/16"  x 2"</v>
          </cell>
        </row>
        <row r="460">
          <cell r="A460" t="str">
            <v>Platina para union de perfiles de riel</v>
          </cell>
        </row>
        <row r="461">
          <cell r="A461" t="str">
            <v>Platina de 3"x3/8"</v>
          </cell>
        </row>
        <row r="462">
          <cell r="A462" t="str">
            <v>Poceta Acero inoxidable Dim.(0.60 x 0.90)</v>
          </cell>
        </row>
        <row r="463">
          <cell r="A463" t="str">
            <v>Poceta Acero inoxidable Dim.(1.20 x 1.20)</v>
          </cell>
        </row>
        <row r="464">
          <cell r="A464" t="str">
            <v>Poceta redonda en acero inoxidable TRAMONTINA 0,3X,0115</v>
          </cell>
        </row>
        <row r="465">
          <cell r="A465" t="str">
            <v>Polietileno Cal 6</v>
          </cell>
        </row>
        <row r="466">
          <cell r="A466" t="str">
            <v>Polietileno Cal 7</v>
          </cell>
        </row>
        <row r="467">
          <cell r="A467" t="str">
            <v>Portacandado y Candado Negro Nº 4</v>
          </cell>
        </row>
        <row r="468">
          <cell r="A468" t="str">
            <v>Poste en concreto 10m de 510 Kg</v>
          </cell>
        </row>
        <row r="469">
          <cell r="A469" t="str">
            <v>Pozo septico plastico 1000 lts</v>
          </cell>
        </row>
        <row r="470">
          <cell r="A470" t="str">
            <v>Puerta Baño Minusvalidos</v>
          </cell>
        </row>
        <row r="471">
          <cell r="A471" t="str">
            <v>Puerta Baños</v>
          </cell>
        </row>
        <row r="472">
          <cell r="A472" t="str">
            <v>Puerta económica Pizano 1.00. Triplex e=4mm.</v>
          </cell>
        </row>
        <row r="473">
          <cell r="A473" t="str">
            <v>Puerta especial esclusa para Lab.Fotográfico como trampa de luz (2.00 x 1.00)</v>
          </cell>
        </row>
        <row r="474">
          <cell r="A474" t="str">
            <v>Puerta sistema constructivo PVC de 0,62 x 1,60 m</v>
          </cell>
        </row>
        <row r="475">
          <cell r="A475" t="str">
            <v xml:space="preserve">Puerta sistema constructivo PVC de 0,95 x 2,05 m  </v>
          </cell>
        </row>
        <row r="476">
          <cell r="A476" t="str">
            <v>Puntilla con cabeza 2"</v>
          </cell>
        </row>
        <row r="477">
          <cell r="A477" t="str">
            <v>Punto Agua fría PVC</v>
          </cell>
        </row>
        <row r="478">
          <cell r="A478" t="str">
            <v>Punto desagüe PVC 3" y  4"</v>
          </cell>
        </row>
        <row r="479">
          <cell r="A479" t="str">
            <v>Punto Eléctrico</v>
          </cell>
        </row>
        <row r="480">
          <cell r="A480" t="str">
            <v>Rajón</v>
          </cell>
        </row>
        <row r="481">
          <cell r="A481" t="str">
            <v xml:space="preserve">Recebo  </v>
          </cell>
        </row>
        <row r="482">
          <cell r="A482" t="str">
            <v>Recebo comun</v>
          </cell>
        </row>
        <row r="483">
          <cell r="A483" t="str">
            <v>Regadera corriente</v>
          </cell>
        </row>
        <row r="484">
          <cell r="A484" t="str">
            <v>Registro  de cortina R &amp; W 1 1/2" italiano; inlcuye accesorios</v>
          </cell>
        </row>
        <row r="485">
          <cell r="A485" t="str">
            <v>Registro de cortina 1/2 R &amp; W italiano ; incluye accesorios</v>
          </cell>
        </row>
        <row r="486">
          <cell r="A486" t="str">
            <v>Registro de cortina R &amp; w 1 1/4" italiano; incluye accesorios</v>
          </cell>
        </row>
        <row r="487">
          <cell r="A487" t="str">
            <v>Registro de cortina R&amp;W italiano de   1"; incluye accesorios</v>
          </cell>
        </row>
        <row r="488">
          <cell r="A488" t="str">
            <v>Registro de cortina Roscado liviano  Ref. 272 A Red &amp; White 2"; incluye accesorios</v>
          </cell>
        </row>
        <row r="489">
          <cell r="A489" t="str">
            <v>Registro P/D bola o novasfer 1/2"</v>
          </cell>
        </row>
        <row r="490">
          <cell r="A490" t="str">
            <v>Registro P/D Red White o Kitz 1 1/2"</v>
          </cell>
        </row>
        <row r="491">
          <cell r="A491" t="str">
            <v>Registro P/D Red White o Kitz 1 1/4"</v>
          </cell>
        </row>
        <row r="492">
          <cell r="A492" t="str">
            <v>Registro P/D Red White o Kitz 1"</v>
          </cell>
        </row>
        <row r="493">
          <cell r="A493" t="str">
            <v>Registro P/D Red White o Kitz 1/2"</v>
          </cell>
        </row>
        <row r="494">
          <cell r="A494" t="str">
            <v>Registro P/D Red White o Kitz 3/4"</v>
          </cell>
        </row>
        <row r="495">
          <cell r="A495" t="str">
            <v>Registro R&amp;W  de cortina de  3/4" italiano; incluye accesorios</v>
          </cell>
        </row>
        <row r="496">
          <cell r="A496" t="str">
            <v>Regulador unica etapa ref R-20</v>
          </cell>
        </row>
        <row r="497">
          <cell r="A497" t="str">
            <v>Rejilla plastica con sosco de 2"</v>
          </cell>
        </row>
        <row r="498">
          <cell r="A498" t="str">
            <v>Rejilla plastica con sosco de 3"</v>
          </cell>
        </row>
        <row r="499">
          <cell r="A499" t="str">
            <v>Rejilla plastica con sosco</v>
          </cell>
        </row>
        <row r="500">
          <cell r="A500" t="str">
            <v>Remate contra culata A.C.</v>
          </cell>
        </row>
        <row r="501">
          <cell r="A501" t="str">
            <v>Remate Contramuro Lateral Superior para cubierta Cindu</v>
          </cell>
        </row>
        <row r="502">
          <cell r="A502" t="str">
            <v>Repisa ordinaria 3 metros</v>
          </cell>
        </row>
        <row r="503">
          <cell r="A503" t="str">
            <v xml:space="preserve">Retiro de Sobrantes </v>
          </cell>
        </row>
        <row r="504">
          <cell r="A504" t="str">
            <v>Riel metálico. Lam.Cal.14. Ancho:0.10</v>
          </cell>
        </row>
        <row r="505">
          <cell r="A505" t="str">
            <v>Rompimiento Zona Dura</v>
          </cell>
        </row>
        <row r="506">
          <cell r="A506" t="str">
            <v>Roseta (Plafon)</v>
          </cell>
        </row>
        <row r="507">
          <cell r="A507" t="str">
            <v>Sanitario Acuacer blanco; incluye griferia grival atlantis refn 80620 y  accesorios</v>
          </cell>
        </row>
        <row r="508">
          <cell r="A508" t="str">
            <v>Sanitario Acuacer, suministro e instalación</v>
          </cell>
        </row>
        <row r="509">
          <cell r="A509" t="str">
            <v>Sanitario infantil blanco primera incluye griferia, suministro e instalación</v>
          </cell>
        </row>
        <row r="510">
          <cell r="A510" t="str">
            <v>Sanitario institucional Ref: aquajet comfort incluye griferia grival Atlantis 80620 o similar y accesorios</v>
          </cell>
        </row>
        <row r="511">
          <cell r="A511" t="str">
            <v>Sardinel prefabricado A10 (800mm*200mm*500mm)</v>
          </cell>
        </row>
        <row r="512">
          <cell r="A512" t="str">
            <v>Bordillo prefabricado A80 (800mm*200mm*350mm)</v>
          </cell>
        </row>
        <row r="513">
          <cell r="A513" t="str">
            <v xml:space="preserve">SECCIÓN CILINDRO POZO D=1.20m, H=1.00m </v>
          </cell>
        </row>
        <row r="514">
          <cell r="A514" t="str">
            <v xml:space="preserve">SECCIÓN CILINDRO POZO D=1.20m, H=0.50m </v>
          </cell>
        </row>
        <row r="515">
          <cell r="A515" t="str">
            <v>SECCIÓN CILINDRO POZO D=1.20m, H=0.25m</v>
          </cell>
        </row>
        <row r="516">
          <cell r="A516" t="str">
            <v>Sellador altos solidos/7238</v>
          </cell>
        </row>
        <row r="517">
          <cell r="A517" t="str">
            <v>Sellador para gas Loctite</v>
          </cell>
        </row>
        <row r="518">
          <cell r="A518" t="str">
            <v>Sello cortafuego</v>
          </cell>
        </row>
        <row r="519">
          <cell r="A519" t="str">
            <v>Sika-1 Imp.Integral</v>
          </cell>
        </row>
        <row r="520">
          <cell r="A520" t="str">
            <v>Sikadur 32 Primer</v>
          </cell>
        </row>
        <row r="521">
          <cell r="A521" t="str">
            <v xml:space="preserve">Sika transparente 10 años </v>
          </cell>
        </row>
        <row r="522">
          <cell r="A522" t="str">
            <v>Silicona liquida 300 ML</v>
          </cell>
        </row>
        <row r="523">
          <cell r="A523" t="str">
            <v xml:space="preserve">Silla estudiantil individual con brazo </v>
          </cell>
        </row>
        <row r="524">
          <cell r="A524" t="str">
            <v>Silla madera tipo cajero (h=0.7 D=0.3)</v>
          </cell>
        </row>
        <row r="525">
          <cell r="A525" t="str">
            <v>Silla Universitaria Norma NTC 4734</v>
          </cell>
        </row>
        <row r="526">
          <cell r="A526" t="str">
            <v>Sistema corredizo metálico</v>
          </cell>
        </row>
        <row r="527">
          <cell r="A527" t="str">
            <v>Soldadura de estaño P/Cobre</v>
          </cell>
        </row>
        <row r="528">
          <cell r="A528" t="str">
            <v>Soldadura elect. 6013</v>
          </cell>
        </row>
        <row r="529">
          <cell r="A529" t="str">
            <v>Soldadura PVC liquida 1/4</v>
          </cell>
        </row>
        <row r="530">
          <cell r="A530" t="str">
            <v>Soporte Canal Amazonas</v>
          </cell>
        </row>
        <row r="531">
          <cell r="A531" t="str">
            <v>Soporte de bajante Amazonas</v>
          </cell>
        </row>
        <row r="532">
          <cell r="A532" t="str">
            <v>Soporte para cable antifraude o encauchetado</v>
          </cell>
        </row>
        <row r="533">
          <cell r="A533" t="str">
            <v>Soporte tipo mensula de 15 cms</v>
          </cell>
        </row>
        <row r="534">
          <cell r="A534" t="str">
            <v>Subcontrato eléctrico</v>
          </cell>
        </row>
        <row r="535">
          <cell r="A535" t="str">
            <v>Tabla burra C Macho 0,28 - 3 mts</v>
          </cell>
        </row>
        <row r="536">
          <cell r="A536" t="str">
            <v>Tabla burra ordinario 0,30 - 3 mts</v>
          </cell>
        </row>
        <row r="537">
          <cell r="A537" t="str">
            <v>Tabla chapa-ordinario 0,10 - 3 mts</v>
          </cell>
        </row>
        <row r="538">
          <cell r="A538" t="str">
            <v>Tabla chapa-ordinario 0,30 - 3 mts</v>
          </cell>
        </row>
        <row r="539">
          <cell r="A539" t="str">
            <v>Tablero 18 Circuitos con espacio para totalizador</v>
          </cell>
        </row>
        <row r="540">
          <cell r="A540" t="str">
            <v>Tablero acrílico (a=3.00 x h=1.20)</v>
          </cell>
        </row>
        <row r="541">
          <cell r="A541" t="str">
            <v xml:space="preserve">Tablero bifasico TBC 24 circuitos </v>
          </cell>
        </row>
        <row r="542">
          <cell r="A542" t="str">
            <v>Tablero blanco para escribir, con marcador de tinta seca borrable, de 2,40 x 1,20 m, Norma NTC 4726</v>
          </cell>
        </row>
        <row r="543">
          <cell r="A543" t="str">
            <v>Tablero en madera entamborada</v>
          </cell>
        </row>
        <row r="544">
          <cell r="A544" t="str">
            <v>Tablero TBP - 8B con puerta y chapa plástica; para 8 cirucitos</v>
          </cell>
        </row>
        <row r="545">
          <cell r="A545" t="str">
            <v>Tablero TBP 12B  con puerta y chapas plastica de 12 Circuitos</v>
          </cell>
        </row>
        <row r="546">
          <cell r="A546" t="str">
            <v>Tablero TBP 18B con puerta y chapas plástico de 18 circuitos</v>
          </cell>
        </row>
        <row r="547">
          <cell r="A547" t="str">
            <v>Tableta Alfa 30x30 granito blanco huila</v>
          </cell>
        </row>
        <row r="548">
          <cell r="A548" t="str">
            <v>Tableta Alfa lisa 18,5x9</v>
          </cell>
        </row>
        <row r="549">
          <cell r="A549" t="str">
            <v>Tableta Alfa lisa 25x7</v>
          </cell>
        </row>
        <row r="550">
          <cell r="A550" t="str">
            <v>Tableta Gess 30x30</v>
          </cell>
        </row>
        <row r="551">
          <cell r="A551" t="str">
            <v>Taco terminal UNIP,HQP 30A</v>
          </cell>
        </row>
        <row r="552">
          <cell r="A552" t="str">
            <v>Tanque gas 40 lbs</v>
          </cell>
        </row>
        <row r="553">
          <cell r="A553" t="str">
            <v>Tanque plástico 1000 lts</v>
          </cell>
        </row>
        <row r="554">
          <cell r="A554" t="str">
            <v>Tanque plástico 500 lts</v>
          </cell>
        </row>
        <row r="555">
          <cell r="A555" t="str">
            <v>Tapa caja 2400 suplemento</v>
          </cell>
        </row>
        <row r="556">
          <cell r="A556" t="str">
            <v>Tapa caja 5800</v>
          </cell>
        </row>
        <row r="557">
          <cell r="A557" t="str">
            <v xml:space="preserve">Tapa de PVCS 2" </v>
          </cell>
        </row>
        <row r="558">
          <cell r="A558" t="str">
            <v>Tapa de PVCS 4"</v>
          </cell>
        </row>
        <row r="559">
          <cell r="A559" t="str">
            <v>Tapa Int Derecha Canal Amazonas</v>
          </cell>
        </row>
        <row r="560">
          <cell r="A560" t="str">
            <v>Tapa Int Izquierda Canal Amazonas</v>
          </cell>
        </row>
        <row r="561">
          <cell r="A561" t="str">
            <v>Tapa lateral ceja Cindu</v>
          </cell>
        </row>
        <row r="562">
          <cell r="A562" t="str">
            <v>Tapa posterior teja Cindu</v>
          </cell>
        </row>
        <row r="563">
          <cell r="A563" t="str">
            <v>Tapa troquel.Metal.2 Orif.</v>
          </cell>
        </row>
        <row r="564">
          <cell r="A564" t="str">
            <v>Tapaporos Nogal</v>
          </cell>
        </row>
        <row r="565">
          <cell r="A565" t="str">
            <v>Tapa y anillo en polipropileno reciclado para pozo</v>
          </cell>
        </row>
        <row r="566">
          <cell r="A566" t="str">
            <v>Tapon HG 1"</v>
          </cell>
        </row>
        <row r="567">
          <cell r="A567" t="str">
            <v>Tapon HG 1/2"</v>
          </cell>
        </row>
        <row r="568">
          <cell r="A568" t="str">
            <v>Tapon PVC 2" - Prueba</v>
          </cell>
        </row>
        <row r="569">
          <cell r="A569" t="str">
            <v>Tapon PVC 3" - Prueba</v>
          </cell>
        </row>
        <row r="570">
          <cell r="A570" t="str">
            <v>Tapon PVC 4" - Prueba</v>
          </cell>
        </row>
        <row r="571">
          <cell r="A571" t="str">
            <v>Tapon PVC-P 1/2"</v>
          </cell>
        </row>
        <row r="572">
          <cell r="A572" t="str">
            <v>Tee 1 1/4 PVC - Presión</v>
          </cell>
        </row>
        <row r="573">
          <cell r="A573" t="str">
            <v>Tee 1" PVC - Presión</v>
          </cell>
        </row>
        <row r="574">
          <cell r="A574" t="str">
            <v>Tee 1/2" PVC - Presión</v>
          </cell>
        </row>
        <row r="575">
          <cell r="A575" t="str">
            <v>Tee 3/4"    PVC - Presión</v>
          </cell>
        </row>
        <row r="576">
          <cell r="A576" t="str">
            <v>Tee HG 1"</v>
          </cell>
        </row>
        <row r="577">
          <cell r="A577" t="str">
            <v>Tee HG 1/2"</v>
          </cell>
        </row>
        <row r="578">
          <cell r="A578" t="str">
            <v>Tee PVC-P 3/4" x 1/2"</v>
          </cell>
        </row>
        <row r="579">
          <cell r="A579" t="str">
            <v>Tee Sencilla 3" Sanitaria</v>
          </cell>
        </row>
        <row r="580">
          <cell r="A580" t="str">
            <v>Tee Sencilla 2" Sanitaria</v>
          </cell>
        </row>
        <row r="581">
          <cell r="A581" t="str">
            <v>Tee Sencilla 4" Sanitaria</v>
          </cell>
        </row>
        <row r="582">
          <cell r="A582" t="str">
            <v xml:space="preserve">Teflon </v>
          </cell>
        </row>
        <row r="583">
          <cell r="A583" t="str">
            <v>Teja cindu  Ref: Cindurib</v>
          </cell>
        </row>
        <row r="584">
          <cell r="A584" t="str">
            <v>Teja Ajover termoacustica ondulada</v>
          </cell>
        </row>
        <row r="585">
          <cell r="A585" t="str">
            <v>Teja de asbesto cemento No.4</v>
          </cell>
        </row>
        <row r="586">
          <cell r="A586" t="str">
            <v>Teja de asbesto cemento No.6</v>
          </cell>
        </row>
        <row r="587">
          <cell r="A587" t="str">
            <v>Teja de asbesto cemento No.8</v>
          </cell>
        </row>
        <row r="588">
          <cell r="A588" t="str">
            <v>Teja plastica traslucida</v>
          </cell>
        </row>
        <row r="589">
          <cell r="A589" t="str">
            <v xml:space="preserve">Tensor para cable antifraude </v>
          </cell>
        </row>
        <row r="590">
          <cell r="A590" t="str">
            <v>Terminal campana PVC 3"</v>
          </cell>
        </row>
        <row r="591">
          <cell r="A591" t="str">
            <v>Terminal campana PVC 4"</v>
          </cell>
        </row>
        <row r="592">
          <cell r="A592" t="str">
            <v>Terminal conduit 3/4"</v>
          </cell>
        </row>
        <row r="593">
          <cell r="A593" t="str">
            <v>Terminal conduit 1"</v>
          </cell>
        </row>
        <row r="594">
          <cell r="A594" t="str">
            <v>Tierra negra fertilizada</v>
          </cell>
        </row>
        <row r="595">
          <cell r="A595" t="str">
            <v>Tintilla</v>
          </cell>
        </row>
        <row r="596">
          <cell r="A596" t="str">
            <v>Toma de T.V. para cable coaxial</v>
          </cell>
        </row>
        <row r="597">
          <cell r="A597" t="str">
            <v>Toma Doble GFCI</v>
          </cell>
        </row>
        <row r="598">
          <cell r="A598" t="str">
            <v>Toma doble tipo hospitalaria P.T.</v>
          </cell>
        </row>
        <row r="599">
          <cell r="A599" t="str">
            <v>Toma eléctrica doble 20A pata trabada</v>
          </cell>
        </row>
        <row r="600">
          <cell r="A600" t="str">
            <v xml:space="preserve">Toma eléctrica doble P.T. </v>
          </cell>
        </row>
        <row r="601">
          <cell r="A601" t="str">
            <v>Toma telefónica</v>
          </cell>
        </row>
        <row r="602">
          <cell r="A602" t="str">
            <v>Tornillo autoperforante fijador de correa</v>
          </cell>
        </row>
        <row r="603">
          <cell r="A603" t="str">
            <v>Tornillo de 3/8" x 1 1/2" tuerca mordaza con resorte</v>
          </cell>
        </row>
        <row r="604">
          <cell r="A604" t="str">
            <v>Tornillo expansivo AH - 1614 5/16 x 3 "</v>
          </cell>
        </row>
        <row r="605">
          <cell r="A605" t="str">
            <v>Tornillo expansivo HLC 10x80/48</v>
          </cell>
        </row>
        <row r="606">
          <cell r="A606" t="str">
            <v>Tornillo goloso 1/8 x 1 1/4</v>
          </cell>
        </row>
        <row r="607">
          <cell r="A607" t="str">
            <v>Tornillo goloso 5/16 x 1 1/4</v>
          </cell>
        </row>
        <row r="608">
          <cell r="A608" t="str">
            <v>Tornillo Inoxidable Canal y Bajante Amazonas</v>
          </cell>
        </row>
        <row r="609">
          <cell r="A609" t="str">
            <v>Tornillo lámina D=3/8"</v>
          </cell>
        </row>
        <row r="610">
          <cell r="A610" t="str">
            <v>Tornillo punta de broca (autoperforante)</v>
          </cell>
        </row>
        <row r="611">
          <cell r="A611" t="str">
            <v xml:space="preserve">Tornillo teja Cindu </v>
          </cell>
        </row>
        <row r="612">
          <cell r="A612" t="str">
            <v>Transformador de corriente 150/5A clase 0,5</v>
          </cell>
        </row>
        <row r="613">
          <cell r="A613" t="str">
            <v>Triturado de máquina</v>
          </cell>
        </row>
        <row r="614">
          <cell r="A614" t="str">
            <v>Truturado de 3/4"</v>
          </cell>
        </row>
        <row r="615">
          <cell r="A615" t="str">
            <v>Tuberia A.N. 2 plg 2mm</v>
          </cell>
        </row>
        <row r="616">
          <cell r="A616" t="str">
            <v>Tuberia A.N. 2 1/2" plg 2mm</v>
          </cell>
        </row>
        <row r="617">
          <cell r="A617" t="str">
            <v>Tuberia A.N. 3 plg 2,3 mm</v>
          </cell>
        </row>
        <row r="618">
          <cell r="A618" t="str">
            <v>Tuberia A.N. Ø1 1/2"</v>
          </cell>
        </row>
        <row r="619">
          <cell r="A619" t="str">
            <v>Tubería Estructural Cuadrada 100 x100x 3.0 mm</v>
          </cell>
        </row>
        <row r="620">
          <cell r="A620" t="str">
            <v>Tubería Estructural Rectangular 120 x 60 x 2.5 mm</v>
          </cell>
        </row>
        <row r="621">
          <cell r="A621" t="str">
            <v>Tubería Estructural Rectangular 140 x 60 x 3.0 mm</v>
          </cell>
        </row>
        <row r="622">
          <cell r="A622" t="str">
            <v>Tubería Estructural Rectangular 180 x 65 x 4.0 mm</v>
          </cell>
        </row>
        <row r="623">
          <cell r="A623" t="str">
            <v>Tubería Estructural Rectangular 200 x 70 x 5.0 mm</v>
          </cell>
        </row>
        <row r="624">
          <cell r="A624" t="str">
            <v>Tuberia Galvanizada 1 1/2" 2,5 mm Cal 12</v>
          </cell>
        </row>
        <row r="625">
          <cell r="A625" t="str">
            <v>Tuberia SCH 40 para gas 1/2"</v>
          </cell>
        </row>
        <row r="626">
          <cell r="A626" t="str">
            <v>Tubería PVC U.M. Tipo Novaloc D=24"</v>
          </cell>
        </row>
        <row r="627">
          <cell r="A627" t="str">
            <v>Tubería PVC U.M. Tipo Novaloc D=27"</v>
          </cell>
        </row>
        <row r="628">
          <cell r="A628" t="str">
            <v>Tubería PVC U.M. Tipo Novaloc D=30"</v>
          </cell>
        </row>
        <row r="629">
          <cell r="A629" t="str">
            <v>Tubería PVC U.M. Tipo Novaloc D=33"</v>
          </cell>
        </row>
        <row r="630">
          <cell r="A630" t="str">
            <v>Tubería PVC U.M. Tipo Novaloc D=36"</v>
          </cell>
        </row>
        <row r="631">
          <cell r="A631" t="str">
            <v>Tubería PVC U.M. Tipo Novaloc D=39"</v>
          </cell>
        </row>
        <row r="632">
          <cell r="A632" t="str">
            <v>Tubería PVC U.M. Tipo Novaloc D=42"</v>
          </cell>
        </row>
        <row r="633">
          <cell r="A633" t="str">
            <v>Tubería PVC U.M. Tipo Novafort D=110mm (4")</v>
          </cell>
        </row>
        <row r="634">
          <cell r="A634" t="str">
            <v>Tubería PVC U.M. Tipo Novafort D=160mm (6")</v>
          </cell>
        </row>
        <row r="635">
          <cell r="A635" t="str">
            <v>Tubería PVC U.M. Tipo Novafort D=200mm (8")</v>
          </cell>
        </row>
        <row r="636">
          <cell r="A636" t="str">
            <v>Tubería PVC U.M. Tipo Novafort D=250mm (10")</v>
          </cell>
        </row>
        <row r="637">
          <cell r="A637" t="str">
            <v>Tubería PVC U.M. Tipo Novafort D=315mm (12")</v>
          </cell>
        </row>
        <row r="638">
          <cell r="A638" t="str">
            <v>Tubería PVC U.M. Tipo Novafort D=400mm (16")</v>
          </cell>
        </row>
        <row r="639">
          <cell r="A639" t="str">
            <v>Tubería PVC U.M. Tipo Novafort D=450mm (18")</v>
          </cell>
        </row>
        <row r="640">
          <cell r="A640" t="str">
            <v>Tubería PVC U.M. Tipo Novafort D=500mm (20")</v>
          </cell>
        </row>
        <row r="641">
          <cell r="A641" t="str">
            <v>Tubo A.N. 1 1/2 plg, 2 mm</v>
          </cell>
        </row>
        <row r="642">
          <cell r="A642" t="str">
            <v>Tubo A.N. 1 plg, 2 mm</v>
          </cell>
        </row>
        <row r="643">
          <cell r="A643" t="str">
            <v>Tubo Conduit  1/2"</v>
          </cell>
        </row>
        <row r="644">
          <cell r="A644" t="str">
            <v>Tubo Conduit 3/4"</v>
          </cell>
        </row>
        <row r="645">
          <cell r="A645" t="str">
            <v>Tubo conduit EMT de 3/4"</v>
          </cell>
        </row>
        <row r="646">
          <cell r="A646" t="str">
            <v>Tubo conduit EMT de 1 1/4"</v>
          </cell>
        </row>
        <row r="647">
          <cell r="A647" t="str">
            <v>Tubo conduit EMT de 1/2"</v>
          </cell>
        </row>
        <row r="648">
          <cell r="A648" t="str">
            <v>Tubo conduit EMT de 1"</v>
          </cell>
        </row>
        <row r="649">
          <cell r="A649" t="str">
            <v>Tubo conduit PVC 2"</v>
          </cell>
        </row>
        <row r="650">
          <cell r="A650" t="str">
            <v>Tubo Conduit PVC de 1 1/2"</v>
          </cell>
        </row>
        <row r="651">
          <cell r="A651" t="str">
            <v>Tubo Conduit PVC de 1 1/4</v>
          </cell>
        </row>
        <row r="652">
          <cell r="A652" t="str">
            <v>Tubo Conduit PVC de 1"</v>
          </cell>
        </row>
        <row r="653">
          <cell r="A653" t="str">
            <v>Tubo Conduit PVC de 1/2"</v>
          </cell>
        </row>
        <row r="654">
          <cell r="A654" t="str">
            <v>Tubo Conduit PVC de 3/4"</v>
          </cell>
        </row>
        <row r="655">
          <cell r="A655" t="str">
            <v>Tubo de concreto 6" CLASE I</v>
          </cell>
        </row>
        <row r="656">
          <cell r="A656" t="str">
            <v>Tubo de concreto 8" CLASE I</v>
          </cell>
        </row>
        <row r="657">
          <cell r="A657" t="str">
            <v>Tubo de concreto 10" CLASE I</v>
          </cell>
        </row>
        <row r="658">
          <cell r="A658" t="str">
            <v>Tubo de concreto 12" CLASE I</v>
          </cell>
        </row>
        <row r="659">
          <cell r="A659" t="str">
            <v>Tubo de concreto 14" CLASE I</v>
          </cell>
        </row>
        <row r="660">
          <cell r="A660" t="str">
            <v xml:space="preserve">Tubo de concreto 16" CLASE I </v>
          </cell>
        </row>
        <row r="661">
          <cell r="A661" t="str">
            <v>Tubo de concreto 18" CLASE I</v>
          </cell>
        </row>
        <row r="662">
          <cell r="A662" t="str">
            <v>Tubo de concreto 20" CLASE I</v>
          </cell>
        </row>
        <row r="663">
          <cell r="A663" t="str">
            <v>Tubo de concreto 24" CLASE I</v>
          </cell>
        </row>
        <row r="664">
          <cell r="A664" t="str">
            <v>Tubo de concreto 27" CLASE UNICA</v>
          </cell>
        </row>
        <row r="665">
          <cell r="A665" t="str">
            <v>Tubo de concreto 30" CLASE UNICA</v>
          </cell>
        </row>
        <row r="666">
          <cell r="A666" t="str">
            <v>Tubo de concreto 36" CLASE UNICA</v>
          </cell>
        </row>
        <row r="667">
          <cell r="A667" t="str">
            <v>Tubo de concreto 40" CLASE UNICA</v>
          </cell>
        </row>
        <row r="668">
          <cell r="A668" t="str">
            <v>Tubo galvanizado de 1/2"</v>
          </cell>
        </row>
        <row r="669">
          <cell r="A669" t="str">
            <v>Tubo Galvanizado  de 3/4"</v>
          </cell>
        </row>
        <row r="670">
          <cell r="A670" t="str">
            <v>Tubo Galvanizado de 1 1/2"</v>
          </cell>
        </row>
        <row r="671">
          <cell r="A671" t="str">
            <v>Tubo Galvanizado de 1 1/4"</v>
          </cell>
        </row>
        <row r="672">
          <cell r="A672" t="str">
            <v>Tubo Galvanizado de 1"</v>
          </cell>
        </row>
        <row r="673">
          <cell r="A673" t="str">
            <v>Tubo Galvanizado de 2"</v>
          </cell>
        </row>
        <row r="674">
          <cell r="A674" t="str">
            <v>Tubo pres/11 PVC 3/4"</v>
          </cell>
        </row>
        <row r="675">
          <cell r="A675" t="str">
            <v>Tubo pres/13,5 PVC 1"</v>
          </cell>
        </row>
        <row r="676">
          <cell r="A676" t="str">
            <v>Tubo pres/21 PVC 1 1/2"</v>
          </cell>
        </row>
        <row r="677">
          <cell r="A677" t="str">
            <v>Tubo pres/21 PVC 1 1/4</v>
          </cell>
        </row>
        <row r="678">
          <cell r="A678" t="str">
            <v>Tubo pres/21 PVC 2"</v>
          </cell>
        </row>
        <row r="679">
          <cell r="A679" t="str">
            <v>Tubo pres/21 PVC 2½"</v>
          </cell>
        </row>
        <row r="680">
          <cell r="A680" t="str">
            <v>Tubo pres/9 PVC 1/2"</v>
          </cell>
        </row>
        <row r="681">
          <cell r="A681" t="str">
            <v>Tubo PVC de 2" Lluvias</v>
          </cell>
        </row>
        <row r="682">
          <cell r="A682" t="str">
            <v>Tubo PVC de 2" Sanitaria</v>
          </cell>
        </row>
        <row r="683">
          <cell r="A683" t="str">
            <v>Tubo PVC de 3" Lluvias</v>
          </cell>
        </row>
        <row r="684">
          <cell r="A684" t="str">
            <v>Tubo PVC de 3" Sanitaria</v>
          </cell>
        </row>
        <row r="685">
          <cell r="A685" t="str">
            <v>Tubo PVC de 4" lluvias</v>
          </cell>
        </row>
        <row r="686">
          <cell r="A686" t="str">
            <v>Tubo PVC de 4" Sanitaria</v>
          </cell>
        </row>
        <row r="687">
          <cell r="A687" t="str">
            <v>Tubo PVC de 6" Sanitaria</v>
          </cell>
        </row>
        <row r="688">
          <cell r="A688" t="str">
            <v>Tuerca de 3/8" para varilla roscada</v>
          </cell>
        </row>
        <row r="689">
          <cell r="A689" t="str">
            <v>Tuerca de 1/2" para varilla roscada</v>
          </cell>
        </row>
        <row r="690">
          <cell r="A690" t="str">
            <v>Tuerca de 5/8" para varilla roscada</v>
          </cell>
        </row>
        <row r="691">
          <cell r="A691" t="str">
            <v>Un (1) pupìtre con una (1)  silla, para instructores según norma NTC 4729</v>
          </cell>
        </row>
        <row r="692">
          <cell r="A692" t="str">
            <v>Un (1) pupìtre con una (1)  silla, según norma NTC 4641, clasificación clase 3</v>
          </cell>
        </row>
        <row r="693">
          <cell r="A693" t="str">
            <v>Un (1) pupìtre para instructores, según norma 4640</v>
          </cell>
        </row>
        <row r="694">
          <cell r="A694" t="str">
            <v>Una (1)  silla para instructores, según norma 4640</v>
          </cell>
        </row>
        <row r="695">
          <cell r="A695" t="str">
            <v>Una (1) mesa trapezoidal, con tres sillas según norma NTC 4731, clasifición clase 1.</v>
          </cell>
        </row>
        <row r="696">
          <cell r="A696" t="str">
            <v>Unión canal a bajante Amazonas</v>
          </cell>
        </row>
        <row r="697">
          <cell r="A697" t="str">
            <v>Unión Canal amazonas</v>
          </cell>
        </row>
        <row r="698">
          <cell r="A698" t="str">
            <v>Union conduit Galvanizada 2"</v>
          </cell>
        </row>
        <row r="699">
          <cell r="A699" t="str">
            <v>Unión Conduit PVC 1/2"</v>
          </cell>
        </row>
        <row r="700">
          <cell r="A700" t="str">
            <v>Unión  PVC 3/4"</v>
          </cell>
        </row>
        <row r="701">
          <cell r="A701" t="str">
            <v>Unión conduit PVC 1"</v>
          </cell>
        </row>
        <row r="702">
          <cell r="A702" t="str">
            <v>Unión conduit PVC 1 1/2"</v>
          </cell>
        </row>
        <row r="703">
          <cell r="A703" t="str">
            <v>Unión conduit PVC 1 1/4"</v>
          </cell>
        </row>
        <row r="704">
          <cell r="A704" t="str">
            <v>Union conduit PVC 2"</v>
          </cell>
        </row>
        <row r="705">
          <cell r="A705" t="str">
            <v>Unión de Bajante Amazonas</v>
          </cell>
        </row>
        <row r="706">
          <cell r="A706" t="str">
            <v>Unión para tubo EMT 3/4"</v>
          </cell>
        </row>
        <row r="707">
          <cell r="A707" t="str">
            <v>Unión para tubo EMT 1/2"</v>
          </cell>
        </row>
        <row r="708">
          <cell r="A708" t="str">
            <v>Unión para tubo EMT 1"</v>
          </cell>
        </row>
        <row r="709">
          <cell r="A709" t="str">
            <v>Unión para tubo EMT 1 1/4"</v>
          </cell>
        </row>
        <row r="710">
          <cell r="A710" t="str">
            <v>Unión PVC</v>
          </cell>
        </row>
        <row r="711">
          <cell r="A711" t="str">
            <v>Unión PVC-P 1 1/2"</v>
          </cell>
        </row>
        <row r="712">
          <cell r="A712" t="str">
            <v>Unión PVC-P 1 1/4"</v>
          </cell>
        </row>
        <row r="713">
          <cell r="A713" t="str">
            <v>Unión PVC-P 1 plg</v>
          </cell>
        </row>
        <row r="714">
          <cell r="A714" t="str">
            <v>Unión PVC-P 1/2 plg</v>
          </cell>
        </row>
        <row r="715">
          <cell r="A715" t="str">
            <v>Unión PVC-P 2 plg</v>
          </cell>
        </row>
        <row r="716">
          <cell r="A716" t="str">
            <v>Unión PVC-S 2 plg</v>
          </cell>
        </row>
        <row r="717">
          <cell r="A717" t="str">
            <v>Unión PVC-S 3 plg</v>
          </cell>
        </row>
        <row r="718">
          <cell r="A718" t="str">
            <v>Unión PVC-S 4 plg</v>
          </cell>
        </row>
        <row r="719">
          <cell r="A719" t="str">
            <v>Unión PVC-S 6 plg</v>
          </cell>
        </row>
        <row r="720">
          <cell r="A720" t="str">
            <v>Unión PVC U.M. Tipo novaloc D=24"</v>
          </cell>
        </row>
        <row r="721">
          <cell r="A721" t="str">
            <v>Unión PVC U.M. Tipo novaloc D=27"</v>
          </cell>
        </row>
        <row r="722">
          <cell r="A722" t="str">
            <v>Unión PVC U.M. Tipo novaloc D=30"</v>
          </cell>
        </row>
        <row r="723">
          <cell r="A723" t="str">
            <v>Unión PVC U.M. Tipo novaloc D=33"</v>
          </cell>
        </row>
        <row r="724">
          <cell r="A724" t="str">
            <v>Unión PVC U.M. Tipo novaloc D=36"</v>
          </cell>
        </row>
        <row r="725">
          <cell r="A725" t="str">
            <v>Unión PVC U.M. Tipo novaloc D=39"</v>
          </cell>
        </row>
        <row r="726">
          <cell r="A726" t="str">
            <v>Unión PVC U.M. Tipo novaloc D=42"</v>
          </cell>
        </row>
        <row r="727">
          <cell r="A727" t="str">
            <v>Unión PVC U.M. Tipo novafort  D=110 mm (4")</v>
          </cell>
        </row>
        <row r="728">
          <cell r="A728" t="str">
            <v>Unión PVC U.M. Tipo novafort  D=160 mm (6")</v>
          </cell>
        </row>
        <row r="729">
          <cell r="A729" t="str">
            <v>Valvula - Cheque cortina HICC Helbert   3" ; incluye accesorios</v>
          </cell>
        </row>
        <row r="730">
          <cell r="A730" t="str">
            <v>Valvula - Cheque cortina HICC Helbert  1 1/2" ; incluye accesorios</v>
          </cell>
        </row>
        <row r="731">
          <cell r="A731" t="str">
            <v>Valvula - Cheque cortina HICC Helbert  1 1/4" ; incluye accesorios</v>
          </cell>
        </row>
        <row r="732">
          <cell r="A732" t="str">
            <v>Valvula - Cheque cortina HICC Helbert  2" ; incluye accesorios</v>
          </cell>
        </row>
        <row r="733">
          <cell r="A733" t="str">
            <v>Vara de clavo</v>
          </cell>
        </row>
        <row r="734">
          <cell r="A734" t="str">
            <v xml:space="preserve">Vara corredor </v>
          </cell>
        </row>
        <row r="735">
          <cell r="A735" t="str">
            <v>Vara limatón</v>
          </cell>
        </row>
        <row r="736">
          <cell r="A736" t="str">
            <v>Varilla Coper Well 5/8" x 8'</v>
          </cell>
        </row>
        <row r="737">
          <cell r="A737" t="str">
            <v>Varilla corrugada 1/2"</v>
          </cell>
        </row>
        <row r="738">
          <cell r="A738" t="str">
            <v>Varilla corrugada 3/4"</v>
          </cell>
        </row>
        <row r="739">
          <cell r="A739" t="str">
            <v>Varilla cuadrada de 1/2"</v>
          </cell>
        </row>
        <row r="740">
          <cell r="A740" t="str">
            <v>Varilla de 10.5 cm.- 60.000</v>
          </cell>
        </row>
        <row r="741">
          <cell r="A741" t="str">
            <v>Varilla de 5/8"</v>
          </cell>
        </row>
        <row r="742">
          <cell r="A742" t="str">
            <v>Varilla lisa de 1/2"</v>
          </cell>
        </row>
        <row r="743">
          <cell r="A743" t="str">
            <v>Varilla roscada de 3/8"</v>
          </cell>
        </row>
        <row r="744">
          <cell r="A744" t="str">
            <v>Varilla roscada de 1/2"</v>
          </cell>
        </row>
        <row r="745">
          <cell r="A745" t="str">
            <v>Varilla roscada de 5/8"</v>
          </cell>
        </row>
        <row r="746">
          <cell r="A746" t="str">
            <v>Ventana corrediza proyec.alum.Cal.18. Negra</v>
          </cell>
        </row>
        <row r="747">
          <cell r="A747" t="str">
            <v>Vidrio incoloro de 4mm pulido</v>
          </cell>
        </row>
        <row r="748">
          <cell r="A748" t="str">
            <v>Vinilo Color Tipo I</v>
          </cell>
        </row>
        <row r="749">
          <cell r="A749" t="str">
            <v>Wing Aluminio</v>
          </cell>
        </row>
        <row r="750">
          <cell r="A750" t="str">
            <v>Xipex Admix C-2000</v>
          </cell>
        </row>
        <row r="751">
          <cell r="A751" t="str">
            <v>Xipex concentrado -Gris</v>
          </cell>
        </row>
        <row r="752">
          <cell r="A752" t="str">
            <v>Yee concreto 8" x 6" x 1.25m</v>
          </cell>
        </row>
        <row r="753">
          <cell r="A753" t="str">
            <v>Yee concreto 10" x 6" x 1.25m</v>
          </cell>
        </row>
        <row r="754">
          <cell r="A754" t="str">
            <v>Yee concreto 12" x 6" x 1.25m</v>
          </cell>
        </row>
        <row r="755">
          <cell r="A755" t="str">
            <v>Yee concreto 14" x 6" x 1.25m</v>
          </cell>
        </row>
        <row r="756">
          <cell r="A756" t="str">
            <v>Yee concreto 16 x 6" x 1.25m</v>
          </cell>
        </row>
        <row r="757">
          <cell r="A757" t="str">
            <v>Yee concreto 18" x 6" x 1.25m</v>
          </cell>
        </row>
        <row r="758">
          <cell r="A758" t="str">
            <v>Yee concreto 20" x 6" x 1.25m</v>
          </cell>
        </row>
        <row r="759">
          <cell r="A759" t="str">
            <v>Yee concreto 24" x 6" x 1.25m</v>
          </cell>
        </row>
        <row r="760">
          <cell r="A760" t="str">
            <v>Yee sencilla 3"</v>
          </cell>
        </row>
        <row r="761">
          <cell r="A761" t="str">
            <v>Yee sencilla 4"</v>
          </cell>
        </row>
        <row r="762">
          <cell r="A762" t="str">
            <v>Zuncho de cinta band it de 1/2"</v>
          </cell>
        </row>
        <row r="763">
          <cell r="A763" t="str">
            <v>Zuncho de cinta band it de 1/2"; incluye abrazadera</v>
          </cell>
        </row>
        <row r="764">
          <cell r="A764" t="str">
            <v>Tubería Estructural Rectangular 180 x 65 x 4.0 mm</v>
          </cell>
        </row>
        <row r="765">
          <cell r="A765" t="str">
            <v>Zócalo de granito vibroprensado de 7 X 10</v>
          </cell>
        </row>
        <row r="766">
          <cell r="A766" t="str">
            <v>Zócalo blanco huila vh5 0,3*,072</v>
          </cell>
        </row>
        <row r="767">
          <cell r="A767" t="str">
            <v>Homecenter</v>
          </cell>
        </row>
        <row r="768">
          <cell r="A768" t="str">
            <v>Sogamoso e IDU</v>
          </cell>
        </row>
        <row r="769">
          <cell r="A769" t="str">
            <v>Construdata</v>
          </cell>
        </row>
        <row r="770">
          <cell r="A770" t="str">
            <v>REVISADOS</v>
          </cell>
        </row>
        <row r="771">
          <cell r="A771" t="str">
            <v>Sogamoso e IDU</v>
          </cell>
        </row>
        <row r="772">
          <cell r="A772" t="str">
            <v>Construdata</v>
          </cell>
        </row>
        <row r="773">
          <cell r="A773" t="str">
            <v>REVISADOS</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5 _Pág_ 1"/>
      <sheetName val="Form5 _Pág_ 2"/>
      <sheetName val="FORMATO1H1"/>
      <sheetName val="FORMATO1H2"/>
      <sheetName val="FORMATO1H3"/>
      <sheetName val="FORMATO1H4"/>
      <sheetName val="FORMATO1H5"/>
      <sheetName val="Form7"/>
      <sheetName val="forma7"/>
      <sheetName val="Form9"/>
      <sheetName val="Vía de Acceso"/>
      <sheetName val="Personalizar"/>
      <sheetName val="Formatos"/>
      <sheetName val="TARIFAS"/>
      <sheetName val="Alcantarillas"/>
      <sheetName val="FICHA EBI 1 de 6 "/>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o valores antes de aui"/>
      <sheetName val="mayor valor contracutal"/>
      <sheetName val="Presupuesto"/>
      <sheetName val="7.11"/>
      <sheetName val="7.11 (2)"/>
      <sheetName val="7.2"/>
      <sheetName val="21.1"/>
      <sheetName val="21.2"/>
      <sheetName val="21.3"/>
      <sheetName val="21.4"/>
      <sheetName val="2.1.4"/>
      <sheetName val="21.5"/>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2.1"/>
      <sheetName val="22.2"/>
      <sheetName val="22.3"/>
      <sheetName val="22.4"/>
      <sheetName val="22.5"/>
      <sheetName val="22.6"/>
      <sheetName val="22.7"/>
      <sheetName val="22.8"/>
      <sheetName val="22.9"/>
      <sheetName val="22.10"/>
      <sheetName val="22.11"/>
      <sheetName val="22.12"/>
      <sheetName val="22.13"/>
      <sheetName val="22.14"/>
      <sheetName val="22.15"/>
      <sheetName val="22.16"/>
      <sheetName val="22.17"/>
      <sheetName val="22.18"/>
      <sheetName val="22.19"/>
      <sheetName val="22.20"/>
      <sheetName val="22.21"/>
      <sheetName val="22.22"/>
      <sheetName val="22.23"/>
      <sheetName val="22.24"/>
      <sheetName val="22.25"/>
      <sheetName val="22.26"/>
      <sheetName val="22.27"/>
      <sheetName val="22.28"/>
      <sheetName val="22.29"/>
      <sheetName val="2.1.1"/>
      <sheetName val="2.1.2"/>
      <sheetName val="2.1.3"/>
      <sheetName val="2.1.6"/>
      <sheetName val="2.1.7"/>
      <sheetName val="2.1.8"/>
      <sheetName val="2.1.9"/>
      <sheetName val="2.1.10"/>
      <sheetName val="2.1.11"/>
      <sheetName val="2.1.12"/>
      <sheetName val="2.2.1"/>
      <sheetName val="2.2.2"/>
      <sheetName val="2.2.3"/>
      <sheetName val="2.2.4"/>
      <sheetName val="2.2.7"/>
      <sheetName val="2.2.8"/>
      <sheetName val="2.2.9"/>
      <sheetName val="2.2.10"/>
      <sheetName val="3.1.1"/>
      <sheetName val="3.1.2"/>
      <sheetName val="3.1.3"/>
      <sheetName val="3.1.4"/>
      <sheetName val="3.1.5"/>
      <sheetName val="3.1.6"/>
      <sheetName val="3.1.7"/>
      <sheetName val="3.1.8"/>
      <sheetName val="3.1.9"/>
      <sheetName val="3.1.10"/>
      <sheetName val="3.1.11"/>
      <sheetName val="3.1.12"/>
      <sheetName val="3.1.13"/>
      <sheetName val="3.1.14"/>
      <sheetName val="3.1.15"/>
      <sheetName val="3.1.16"/>
      <sheetName val="3.1.17"/>
      <sheetName val="3.1.18"/>
      <sheetName val="3.1.19"/>
      <sheetName val="3.1.20"/>
      <sheetName val="3.1.21"/>
      <sheetName val="3.1.22"/>
      <sheetName val="3.1.23"/>
      <sheetName val="3.1.24"/>
      <sheetName val="3.1.25"/>
      <sheetName val="3.1.26"/>
      <sheetName val="3.1.27"/>
      <sheetName val="3.2.1"/>
      <sheetName val="3.2.2"/>
      <sheetName val="3.2.3"/>
      <sheetName val="3.2.4"/>
      <sheetName val="3.3.1"/>
      <sheetName val="3.3.2"/>
      <sheetName val="3.3.3"/>
      <sheetName val="3.3.5"/>
      <sheetName val="4.2"/>
      <sheetName val="4.3"/>
      <sheetName val="4.4"/>
      <sheetName val="4.5"/>
      <sheetName val="4.6"/>
      <sheetName val="4.7"/>
      <sheetName val="4.8"/>
      <sheetName val="NP 4.9"/>
      <sheetName val="5.1"/>
      <sheetName val="5.2"/>
      <sheetName val="5.3"/>
      <sheetName val="5.4"/>
      <sheetName val="5.5"/>
      <sheetName val="5.6"/>
      <sheetName val="5.7"/>
      <sheetName val="5.8"/>
      <sheetName val="6.1"/>
      <sheetName val="6.2"/>
      <sheetName val="6.3"/>
      <sheetName val="6.4"/>
      <sheetName val="6.5"/>
      <sheetName val="6.6"/>
      <sheetName val="7.1"/>
      <sheetName val="7.3"/>
      <sheetName val="7.4"/>
      <sheetName val="7.5"/>
      <sheetName val="NP 7.6"/>
      <sheetName val="NP 7.7"/>
      <sheetName val="NP 7.8"/>
      <sheetName val="7NP 7.9"/>
      <sheetName val="NP 7.10"/>
      <sheetName val="8.1"/>
      <sheetName val="8.2"/>
      <sheetName val="8.3"/>
      <sheetName val="8.4"/>
      <sheetName val="8.5"/>
      <sheetName val="8.6"/>
      <sheetName val="8.7"/>
      <sheetName val="8.8"/>
      <sheetName val="9.1"/>
      <sheetName val="9.2"/>
      <sheetName val="9.3"/>
      <sheetName val="9.4"/>
      <sheetName val="9.5"/>
      <sheetName val="9.6"/>
      <sheetName val="9.7"/>
      <sheetName val="9.8"/>
      <sheetName val="9.9"/>
      <sheetName val="20.1"/>
      <sheetName val="20.2"/>
      <sheetName val="20.3"/>
      <sheetName val="20.4"/>
      <sheetName val="20.5"/>
      <sheetName val="20.6"/>
      <sheetName val="20.7"/>
      <sheetName val="20.8"/>
      <sheetName val="20.9"/>
      <sheetName val="20.10"/>
      <sheetName val="20.11"/>
      <sheetName val="20.12"/>
      <sheetName val="20.13"/>
      <sheetName val="20.14"/>
      <sheetName val="20.15"/>
      <sheetName val="20.16"/>
      <sheetName val="20.17"/>
      <sheetName val="20.18"/>
      <sheetName val="20.19"/>
      <sheetName val="NP 20.20"/>
      <sheetName val="NP 20.21"/>
      <sheetName val="NP 20.2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LUVIAS"/>
      <sheetName val="DIMENSIONADO"/>
      <sheetName val="CIMENTACIÓN"/>
      <sheetName val="TABLAS"/>
      <sheetName val="NUEVO"/>
      <sheetName val="INSERTAR"/>
      <sheetName val="ELIMINAR"/>
      <sheetName val="Sombrear"/>
      <sheetName val="No sombra"/>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del 2005 CONTRATO"/>
      <sheetName val="Datos del 2005 CONTRATO (2)"/>
      <sheetName val="PARAMETROS 2005"/>
      <sheetName val="Datos del 2005 PROPIA"/>
      <sheetName val="Datos del 2005 PROPIA (2)"/>
      <sheetName val="Datos del 2005 CONTRATO bck"/>
      <sheetName val="Datos del 2005 CONTRATO (3)"/>
      <sheetName val="Datos del 2005 CONTRATO 375"/>
      <sheetName val="RESUMEN SEC TESORO"/>
      <sheetName val="Datos del 2005 CONTRATO 120 FEB"/>
      <sheetName val="Datos del 2005 CONT 120 MAR10"/>
      <sheetName val="Datos del 2005 CONT 120 ABRIL 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lidad"/>
    </sheetNames>
    <sheetDataSet>
      <sheetData sheetId="0"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mary - Port Expansion"/>
      <sheetName val="M&amp;N"/>
      <sheetName val="Phase 2 - RAPISCOL"/>
      <sheetName val="PSM05-053"/>
      <sheetName val="PSM04-049"/>
      <sheetName val="PSM05-054"/>
      <sheetName val="PSM05-055"/>
      <sheetName val="Tiburon recv 12-9-05"/>
      <sheetName val="PSM05-057"/>
      <sheetName val="PSM05-060"/>
      <sheetName val="PSM05-062"/>
      <sheetName val="PSM05-063"/>
      <sheetName val="PSM05-064"/>
      <sheetName val="PSM05-071"/>
      <sheetName val="PSM05-072"/>
      <sheetName val="PSM05-076"/>
      <sheetName val="PSM05-078"/>
      <sheetName val="PSM05-081"/>
      <sheetName val="PSM05-083"/>
      <sheetName val="PSM05-088"/>
      <sheetName val="PSM05-090"/>
      <sheetName val="PSM05-091"/>
      <sheetName val="PSM05-095"/>
      <sheetName val="PSM06-097"/>
      <sheetName val="PSM06-099"/>
      <sheetName val="PSM06-100"/>
      <sheetName val="PSM06-103"/>
      <sheetName val="PSM06-104"/>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1"/>
      <sheetName val="P1"/>
      <sheetName val="P2"/>
      <sheetName val="P3"/>
      <sheetName val="P4"/>
      <sheetName val="P5"/>
      <sheetName val="PRES"/>
      <sheetName val="Modelo"/>
      <sheetName val="Datos"/>
      <sheetName val="MAT"/>
      <sheetName val="HER"/>
      <sheetName val="TRANS"/>
      <sheetName val="MO"/>
      <sheetName val="UNDS"/>
    </sheetNames>
    <sheetDataSet>
      <sheetData sheetId="0"/>
      <sheetData sheetId="1"/>
      <sheetData sheetId="2"/>
      <sheetData sheetId="3"/>
      <sheetData sheetId="4"/>
      <sheetData sheetId="5"/>
      <sheetData sheetId="6">
        <row r="1">
          <cell r="A1" t="str">
            <v>CODIGO</v>
          </cell>
        </row>
      </sheetData>
      <sheetData sheetId="7">
        <row r="2">
          <cell r="P2" t="str">
            <v>Ejecución de cárcamo en concreto de 3.000PSI, fundidas en sitio o prefabricadas en concreto con acero de refuerzo, con marco conrejilla en concreto; según localización y dimensiones expresadas en los Planos Arquitectónicos y Planos Eléctricos. Se construirán en los sitios señalados en los Planos Arquitectónicos y de Detalle y de conformidad con los alineamientos y pendientes que se establezcan, incluye todo lo necesario para su perfecta instalación y puesta en funcionamiento, incluye fijaciones y todos los elementos requeridos para la correcta ejecución del trabajo.</v>
          </cell>
        </row>
        <row r="7">
          <cell r="J7">
            <v>0.01</v>
          </cell>
        </row>
        <row r="9">
          <cell r="J9">
            <v>6.3E-2</v>
          </cell>
        </row>
        <row r="13">
          <cell r="H13">
            <v>2.56</v>
          </cell>
        </row>
        <row r="14">
          <cell r="H14">
            <v>22.56</v>
          </cell>
          <cell r="J14">
            <v>2.56</v>
          </cell>
        </row>
        <row r="15">
          <cell r="H15">
            <v>3.2000000000000001E-2</v>
          </cell>
        </row>
        <row r="16">
          <cell r="H16">
            <v>4.8000000000000001E-2</v>
          </cell>
        </row>
        <row r="17">
          <cell r="H17">
            <v>0.77</v>
          </cell>
        </row>
        <row r="18">
          <cell r="H18">
            <v>0.08</v>
          </cell>
        </row>
        <row r="19">
          <cell r="H19">
            <v>36</v>
          </cell>
          <cell r="J19">
            <v>220.5</v>
          </cell>
        </row>
        <row r="20">
          <cell r="H20">
            <v>1</v>
          </cell>
          <cell r="J20">
            <v>1</v>
          </cell>
        </row>
        <row r="21">
          <cell r="H21">
            <v>0.31</v>
          </cell>
          <cell r="J21">
            <v>7.718</v>
          </cell>
        </row>
        <row r="22">
          <cell r="H22">
            <v>0</v>
          </cell>
          <cell r="J22">
            <v>0.96599999999999997</v>
          </cell>
        </row>
        <row r="23">
          <cell r="H23">
            <v>0</v>
          </cell>
        </row>
        <row r="24">
          <cell r="H24">
            <v>0</v>
          </cell>
        </row>
        <row r="25">
          <cell r="H25">
            <v>0</v>
          </cell>
        </row>
        <row r="26">
          <cell r="H26">
            <v>0</v>
          </cell>
        </row>
        <row r="27">
          <cell r="H27">
            <v>0</v>
          </cell>
        </row>
        <row r="30">
          <cell r="J30">
            <v>0.17600000000000002</v>
          </cell>
        </row>
        <row r="42">
          <cell r="O42" t="str">
            <v>SI</v>
          </cell>
        </row>
        <row r="44">
          <cell r="O44" t="str">
            <v>SI</v>
          </cell>
        </row>
      </sheetData>
      <sheetData sheetId="8"/>
      <sheetData sheetId="9"/>
      <sheetData sheetId="10"/>
      <sheetData sheetId="11"/>
      <sheetData sheetId="12"/>
      <sheetData sheetId="13">
        <row r="1">
          <cell r="A1" t="str">
            <v>M2</v>
          </cell>
          <cell r="B1" t="str">
            <v>Metro Cuadrado</v>
          </cell>
        </row>
        <row r="2">
          <cell r="A2" t="str">
            <v>HA</v>
          </cell>
          <cell r="B2" t="str">
            <v>Hectarea</v>
          </cell>
        </row>
        <row r="3">
          <cell r="A3" t="str">
            <v>FA</v>
          </cell>
          <cell r="B3" t="str">
            <v>Fanegada</v>
          </cell>
        </row>
        <row r="4">
          <cell r="A4" t="str">
            <v>M3</v>
          </cell>
          <cell r="B4" t="str">
            <v>Metro Cúbico</v>
          </cell>
        </row>
        <row r="5">
          <cell r="A5" t="str">
            <v>ML</v>
          </cell>
          <cell r="B5" t="str">
            <v>Metro Lineal</v>
          </cell>
        </row>
        <row r="6">
          <cell r="A6" t="str">
            <v>M</v>
          </cell>
          <cell r="B6" t="str">
            <v>Metro Lineal</v>
          </cell>
        </row>
        <row r="7">
          <cell r="A7" t="str">
            <v>KG</v>
          </cell>
          <cell r="B7" t="str">
            <v>Kilogramo</v>
          </cell>
        </row>
        <row r="8">
          <cell r="A8" t="str">
            <v>TN</v>
          </cell>
          <cell r="B8" t="str">
            <v>Tonelada</v>
          </cell>
        </row>
        <row r="9">
          <cell r="A9" t="str">
            <v>UN</v>
          </cell>
          <cell r="B9" t="str">
            <v>Unidad</v>
          </cell>
        </row>
        <row r="10">
          <cell r="A10" t="str">
            <v>GL</v>
          </cell>
          <cell r="B10" t="str">
            <v>Global</v>
          </cell>
        </row>
        <row r="11">
          <cell r="A11" t="str">
            <v>JG</v>
          </cell>
          <cell r="B11" t="str">
            <v>Juego</v>
          </cell>
        </row>
      </sheetData>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N° 4"/>
      <sheetName val="CAPITULO II"/>
      <sheetName val="CAPITULO III"/>
      <sheetName val="CAPITULO IV"/>
      <sheetName val="CAPITULO V "/>
      <sheetName val="CAPITULO VI"/>
      <sheetName val="AUXILIAR CONCRETOS"/>
      <sheetName val="CAPITULO VII"/>
      <sheetName val="CAPITULO VIII"/>
      <sheetName val="CAPITULO IX"/>
      <sheetName val="MATERIALES"/>
      <sheetName val="EQUIPO"/>
      <sheetName val="AUXILIAR MEZCLA Y TRITURACION"/>
      <sheetName val="Datos"/>
      <sheetName val="analisis de precios unitarios -"/>
      <sheetName val="AC2-AG96"/>
      <sheetName val="ANEXO 7"/>
      <sheetName val="PREACTA"/>
      <sheetName val="PROPUESTA PRESENTADA"/>
      <sheetName val="Formulario_N°_4"/>
      <sheetName val="CAPITULO_II"/>
      <sheetName val="CAPITULO_III"/>
      <sheetName val="CAPITULO_IV"/>
      <sheetName val="CAPITULO_V_"/>
      <sheetName val="CAPITULO_VI"/>
      <sheetName val="AUXILIAR_CONCRETOS"/>
      <sheetName val="CAPITULO_VII"/>
      <sheetName val="CAPITULO_VIII"/>
      <sheetName val="CAPITULO_IX"/>
      <sheetName val="AUXILIAR_MEZCLA_Y_TRITURACION"/>
      <sheetName val="O.Civil A. Base Zona A2S4"/>
      <sheetName val="RESUMEN ACTIVIDADES"/>
      <sheetName val="APU (22)"/>
      <sheetName val="Gener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row r="2">
          <cell r="D2">
            <v>17269.396666666667</v>
          </cell>
        </row>
        <row r="3">
          <cell r="D3">
            <v>17269.396666666667</v>
          </cell>
        </row>
      </sheetData>
      <sheetData sheetId="11" refreshError="1">
        <row r="5">
          <cell r="D5">
            <v>40000</v>
          </cell>
        </row>
        <row r="10">
          <cell r="D10">
            <v>80000</v>
          </cell>
        </row>
      </sheetData>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ITEMS"/>
      <sheetName val="precios-básicos2002"/>
      <sheetName val="UNITARIO"/>
      <sheetName val="Hoja3"/>
      <sheetName val="RESUMEN"/>
      <sheetName val="lecho rio"/>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Indice"/>
      <sheetName val="ID-01"/>
      <sheetName val="ID-02"/>
      <sheetName val="ID-03"/>
      <sheetName val="ID-04"/>
      <sheetName val="ID-05"/>
      <sheetName val="ID-06"/>
      <sheetName val="ID-07"/>
      <sheetName val="ID-08"/>
      <sheetName val="ID-09"/>
      <sheetName val="ID-10"/>
      <sheetName val="ID-11"/>
      <sheetName val="ID-12"/>
      <sheetName val="ID-13"/>
      <sheetName val="Indicadores de Producto"/>
      <sheetName val="Indicadores de Impacto"/>
      <sheetName val="Indicadores Gestión"/>
      <sheetName val="Programa Presupuestal"/>
      <sheetName val="Objetivos de Política"/>
      <sheetName val="Descentralizadas"/>
      <sheetName val="Subprograma"/>
      <sheetName val="Control"/>
      <sheetName val="Listad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aluation Summary"/>
      <sheetName val="Options"/>
      <sheetName val="Rail Capex Depreciation"/>
      <sheetName val="Title"/>
      <sheetName val="Parameters"/>
      <sheetName val="NPV Summary"/>
      <sheetName val="NPV Summary 100% Carboandes"/>
      <sheetName val="NPV Summary only Carboandes"/>
      <sheetName val="Cost Summ"/>
      <sheetName val="Economic  Graphs"/>
      <sheetName val="Sensitivities"/>
      <sheetName val="Quantity Graphs"/>
      <sheetName val="Deprec"/>
      <sheetName val="Coal Stocks &amp; Wkg Cap"/>
      <sheetName val="Total Cap"/>
      <sheetName val="Other Cap"/>
      <sheetName val="Init Cap"/>
      <sheetName val="Repl Cap"/>
      <sheetName val="Init"/>
      <sheetName val="Repl"/>
      <sheetName val="Total Op Costs"/>
      <sheetName val="Other Op Costs"/>
      <sheetName val="Blasting"/>
      <sheetName val="Total Lab Costs"/>
      <sheetName val="Total Lab Nos"/>
      <sheetName val="Mtce Lab Costs"/>
      <sheetName val="Mtce Lab Nos"/>
      <sheetName val="Op Lab Costs"/>
      <sheetName val="Op Lab Nos"/>
      <sheetName val="Tot Equip Op Costs"/>
      <sheetName val="Equip Ownership Cost"/>
      <sheetName val="Spare parts"/>
      <sheetName val="Tyres"/>
      <sheetName val="Power"/>
      <sheetName val="Fuel &amp; lube"/>
      <sheetName val="Fuel Cons"/>
      <sheetName val="Power Consump"/>
      <sheetName val="Equip Annual Hours"/>
      <sheetName val="Fleet Cost Hrs"/>
      <sheetName val="Fleet Op Hrs"/>
      <sheetName val="Utilisation"/>
      <sheetName val="Roster"/>
      <sheetName val="Fleet"/>
      <sheetName val="Combined Schedule Summary"/>
      <sheetName val="Paste In Schedule_LJ"/>
      <sheetName val="Paste In Schedule_LJ2"/>
      <sheetName val="Paste In Utilisation"/>
      <sheetName val="Paste In Fleet"/>
      <sheetName val="Paste in Roster"/>
      <sheetName val="Equip Data"/>
      <sheetName val="Not Used ------&gt;"/>
      <sheetName val="Update_Header_Footer"/>
    </sheetNames>
    <sheetDataSet>
      <sheetData sheetId="0"/>
      <sheetData sheetId="1"/>
      <sheetData sheetId="2"/>
      <sheetData sheetId="3"/>
      <sheetData sheetId="4" refreshError="1"/>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lenturitas Valuation Summary"/>
      <sheetName val="Title"/>
      <sheetName val="Options"/>
      <sheetName val="Project Finance"/>
      <sheetName val="Equipment Leasing"/>
      <sheetName val="Parameters"/>
      <sheetName val="Pricing"/>
      <sheetName val="NPV Summary"/>
      <sheetName val="Cost Summ"/>
      <sheetName val="Sensitivities"/>
      <sheetName val="Economic  Graphs"/>
      <sheetName val="Quantity Graphs"/>
      <sheetName val="Deprec"/>
      <sheetName val="Coal Stocks &amp; Wkg Cap"/>
      <sheetName val="Total Cap"/>
      <sheetName val="Other Cap"/>
      <sheetName val="Init Cap"/>
      <sheetName val="Repl Cap"/>
      <sheetName val="Init"/>
      <sheetName val="Repl"/>
      <sheetName val="Total Op Costs"/>
      <sheetName val="Other Op Costs"/>
      <sheetName val="Royalties"/>
      <sheetName val="Blasting"/>
      <sheetName val="Total Lab Costs"/>
      <sheetName val="Total Lab Nos"/>
      <sheetName val="Mtce Lab Costs"/>
      <sheetName val="Mtce Lab Nos"/>
      <sheetName val="Op Lab Costs"/>
      <sheetName val="Op Lab Nos"/>
      <sheetName val="Tot Equip Op Costs"/>
      <sheetName val="Equip Ownership Cost"/>
      <sheetName val="Spare parts"/>
      <sheetName val="Tyres"/>
      <sheetName val="Power"/>
      <sheetName val="Fuel &amp; lube"/>
      <sheetName val="Fuel Cons"/>
      <sheetName val="Power Consump"/>
      <sheetName val="Equip Annual Hours"/>
      <sheetName val="Fleet Cost Hrs"/>
      <sheetName val="Fleet Op Hrs"/>
      <sheetName val="Utilisation"/>
      <sheetName val="Roster"/>
      <sheetName val="Fleet"/>
      <sheetName val="Combined Schedule Summary"/>
      <sheetName val="Paste in 2007 Capex"/>
      <sheetName val="Paste In Schedule_CDJ"/>
      <sheetName val="Paste In Schedule_Cal"/>
      <sheetName val="Paste In Utilisation"/>
      <sheetName val="Paste In Fleet"/>
      <sheetName val="Paste in Roster"/>
      <sheetName val="Equip Data"/>
      <sheetName val="Not Used ------&gt;"/>
      <sheetName val="Update_Header_Footer"/>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BITDA Summary"/>
      <sheetName val="Cover"/>
      <sheetName val="Summary for IG"/>
      <sheetName val="Summary page"/>
      <sheetName val="Index"/>
      <sheetName val="Title"/>
      <sheetName val="NPV Summary"/>
      <sheetName val="Price"/>
      <sheetName val="Cost Summ"/>
      <sheetName val="Tax workings"/>
      <sheetName val="Sensitivities"/>
      <sheetName val="Tax summary"/>
      <sheetName val="Economic  Graphs"/>
      <sheetName val="Quantity Graphs"/>
      <sheetName val="Deprec"/>
      <sheetName val="Coal Stocks &amp; Wkg Cap"/>
      <sheetName val="Total Cap"/>
      <sheetName val="Other Cap GIAG"/>
      <sheetName val="Other Cap JG"/>
      <sheetName val="mine capital"/>
      <sheetName val="Propuerto op costs"/>
      <sheetName val="Propuerto capex"/>
      <sheetName val="Updated CAPEX"/>
      <sheetName val="Repl Cap"/>
      <sheetName val="Repl Cap - Contractor"/>
      <sheetName val="Init Cap"/>
      <sheetName val="Init Cap - Contractor"/>
      <sheetName val="Init"/>
      <sheetName val="Repl"/>
      <sheetName val="Total Op Costs"/>
      <sheetName val="Other Op Costs"/>
      <sheetName val="Royalties"/>
      <sheetName val="Other Op Costs-Security"/>
      <sheetName val="Rail Opex"/>
      <sheetName val="Blasting"/>
      <sheetName val="Contractors"/>
      <sheetName val="Total Lab Costs"/>
      <sheetName val="Total Lab Nos"/>
      <sheetName val="Mtce Lab Costs"/>
      <sheetName val="Mtce Lab Nos"/>
      <sheetName val="Op Lab Costs"/>
      <sheetName val="Op Lab Nos"/>
      <sheetName val="Tot Equip Op Costs"/>
      <sheetName val="Equip Ownership Cost"/>
      <sheetName val="Spare parts"/>
      <sheetName val="Tyres"/>
      <sheetName val="Power"/>
      <sheetName val="Fuel &amp; lube"/>
      <sheetName val="Power Consump"/>
      <sheetName val="Fuel Cons"/>
      <sheetName val="Equip Annual Hours"/>
      <sheetName val="Fleet Cost Hrs"/>
      <sheetName val="Fleet Op Hrs"/>
      <sheetName val="Roster"/>
      <sheetName val="Utilisation"/>
      <sheetName val="Fleet"/>
      <sheetName val="Combined Schedule Summary"/>
      <sheetName val="Waste Sched"/>
      <sheetName val="Coal Sched"/>
      <sheetName val="Waste Sched GIAG"/>
      <sheetName val="Coal Sched GIAG"/>
      <sheetName val="Waste Sched Update"/>
      <sheetName val="Coal Sched Update"/>
      <sheetName val="Paste In Utilisation"/>
      <sheetName val="Paste in Roster"/>
      <sheetName val="Paste In Fleet"/>
      <sheetName val="Paste In Utilisation GIAG"/>
      <sheetName val="Paste in Roster GIAG"/>
      <sheetName val="Paste In Fleet GIAG"/>
      <sheetName val="Paste In Utilisation Update"/>
      <sheetName val="Paste in Roster Update"/>
      <sheetName val="Paste In Fleet Update"/>
      <sheetName val="Equip Data"/>
      <sheetName val="Depr Custom duties - Prodeco"/>
      <sheetName val="Cashflow"/>
      <sheetName val="Summary"/>
      <sheetName val="PV -JV"/>
      <sheetName val="Not Used ------&gt;"/>
      <sheetName val="Nom IS&amp;BS"/>
      <sheetName val="Update_Header_Footer"/>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eneral"/>
      <sheetName val="Unit costs"/>
      <sheetName val="Mat,Sum"/>
      <sheetName val="Civil work summary"/>
      <sheetName val="Civil work"/>
      <sheetName val="Totals"/>
      <sheetName val="Graph"/>
      <sheetName val="Graph-Source"/>
      <sheetName val="C41"/>
      <sheetName val="Blank Category Sheet"/>
      <sheetName val="Blank Work Sheet"/>
      <sheetName val="Pre-defined items"/>
      <sheetName val="Insumos"/>
    </sheetNames>
    <sheetDataSet>
      <sheetData sheetId="0" refreshError="1"/>
      <sheetData sheetId="1" refreshError="1"/>
      <sheetData sheetId="2" refreshError="1"/>
      <sheetData sheetId="3" refreshError="1"/>
      <sheetData sheetId="4" refreshError="1">
        <row r="16">
          <cell r="B16" t="str">
            <v>C11</v>
          </cell>
          <cell r="C16" t="str">
            <v>Levelling</v>
          </cell>
          <cell r="E16">
            <v>0</v>
          </cell>
          <cell r="G16">
            <v>0</v>
          </cell>
        </row>
        <row r="17">
          <cell r="B17" t="str">
            <v>C12</v>
          </cell>
          <cell r="C17" t="str">
            <v>Temporary installations</v>
          </cell>
        </row>
        <row r="18">
          <cell r="B18" t="str">
            <v>C13</v>
          </cell>
          <cell r="C18" t="str">
            <v>Preliminary roads</v>
          </cell>
          <cell r="G18">
            <v>0</v>
          </cell>
        </row>
        <row r="19">
          <cell r="B19" t="str">
            <v>C14</v>
          </cell>
          <cell r="C19" t="str">
            <v>Storage area</v>
          </cell>
        </row>
        <row r="29">
          <cell r="A29">
            <v>10</v>
          </cell>
          <cell r="B29" t="str">
            <v>C21</v>
          </cell>
          <cell r="C29" t="str">
            <v>Raw material extraction</v>
          </cell>
          <cell r="E29">
            <v>0</v>
          </cell>
        </row>
        <row r="30">
          <cell r="A30">
            <v>20</v>
          </cell>
          <cell r="B30" t="str">
            <v>C22</v>
          </cell>
          <cell r="C30" t="str">
            <v>Raw material preparation</v>
          </cell>
          <cell r="E30">
            <v>0</v>
          </cell>
          <cell r="G30">
            <v>0</v>
          </cell>
        </row>
        <row r="31">
          <cell r="A31">
            <v>30</v>
          </cell>
          <cell r="B31" t="str">
            <v>C23</v>
          </cell>
          <cell r="C31" t="str">
            <v>Raw meal preparation</v>
          </cell>
          <cell r="E31">
            <v>0</v>
          </cell>
          <cell r="G31">
            <v>0</v>
          </cell>
        </row>
        <row r="32">
          <cell r="A32">
            <v>40</v>
          </cell>
          <cell r="B32" t="str">
            <v>C24</v>
          </cell>
          <cell r="C32" t="str">
            <v>Clinker manufacture</v>
          </cell>
          <cell r="E32">
            <v>0</v>
          </cell>
          <cell r="G32">
            <v>0</v>
          </cell>
        </row>
        <row r="33">
          <cell r="A33">
            <v>50</v>
          </cell>
          <cell r="B33" t="str">
            <v>C25</v>
          </cell>
          <cell r="C33" t="str">
            <v>Cement manufacture</v>
          </cell>
          <cell r="E33">
            <v>0</v>
          </cell>
          <cell r="G33">
            <v>0</v>
          </cell>
        </row>
        <row r="34">
          <cell r="A34">
            <v>60</v>
          </cell>
          <cell r="B34" t="str">
            <v>C26</v>
          </cell>
          <cell r="C34" t="str">
            <v>Packing and dispatch</v>
          </cell>
        </row>
        <row r="35">
          <cell r="A35" t="str">
            <v>E0/H0</v>
          </cell>
          <cell r="B35" t="str">
            <v>C27</v>
          </cell>
          <cell r="C35" t="str">
            <v>Control room/laboratory</v>
          </cell>
        </row>
        <row r="36">
          <cell r="A36" t="str">
            <v>E2</v>
          </cell>
          <cell r="B36" t="str">
            <v>C28</v>
          </cell>
          <cell r="C36" t="str">
            <v>Main substation</v>
          </cell>
        </row>
        <row r="37">
          <cell r="A37" t="str">
            <v>K/T</v>
          </cell>
          <cell r="B37" t="str">
            <v>C29</v>
          </cell>
          <cell r="C37" t="str">
            <v>Additives preparation</v>
          </cell>
        </row>
        <row r="38">
          <cell r="A38" t="str">
            <v>L</v>
          </cell>
          <cell r="B38" t="str">
            <v>C2A</v>
          </cell>
          <cell r="C38" t="str">
            <v>Fuels preparation</v>
          </cell>
        </row>
        <row r="39">
          <cell r="A39" t="str">
            <v>P</v>
          </cell>
          <cell r="B39" t="str">
            <v>C2B</v>
          </cell>
          <cell r="C39" t="str">
            <v>Flue gas treatment</v>
          </cell>
        </row>
        <row r="49">
          <cell r="A49" t="str">
            <v>B2/1</v>
          </cell>
          <cell r="B49" t="str">
            <v>C32</v>
          </cell>
          <cell r="C49" t="str">
            <v>Roads/landscaping</v>
          </cell>
        </row>
        <row r="50">
          <cell r="A50" t="str">
            <v>B3</v>
          </cell>
          <cell r="B50" t="str">
            <v>C33</v>
          </cell>
          <cell r="C50" t="str">
            <v>Water supply and drainage</v>
          </cell>
        </row>
        <row r="51">
          <cell r="A51" t="str">
            <v>D</v>
          </cell>
          <cell r="B51" t="str">
            <v>C34</v>
          </cell>
          <cell r="C51" t="str">
            <v>General plant services</v>
          </cell>
        </row>
        <row r="52">
          <cell r="A52" t="str">
            <v>E0</v>
          </cell>
          <cell r="B52" t="str">
            <v>C35</v>
          </cell>
          <cell r="C52" t="str">
            <v>Power/control network</v>
          </cell>
        </row>
        <row r="53">
          <cell r="A53" t="str">
            <v>E1</v>
          </cell>
          <cell r="B53" t="str">
            <v>C36</v>
          </cell>
          <cell r="C53" t="str">
            <v>Main transformer</v>
          </cell>
        </row>
        <row r="54">
          <cell r="A54" t="str">
            <v>E1</v>
          </cell>
          <cell r="B54" t="str">
            <v>C37</v>
          </cell>
          <cell r="C54" t="str">
            <v>Power plant</v>
          </cell>
        </row>
        <row r="55">
          <cell r="A55" t="str">
            <v>F</v>
          </cell>
          <cell r="B55" t="str">
            <v>C38</v>
          </cell>
          <cell r="C55" t="str">
            <v>Warehouses/stores</v>
          </cell>
        </row>
        <row r="56">
          <cell r="A56" t="str">
            <v>G</v>
          </cell>
          <cell r="B56" t="str">
            <v>C39</v>
          </cell>
          <cell r="C56" t="str">
            <v>Workshops</v>
          </cell>
        </row>
        <row r="57">
          <cell r="A57" t="str">
            <v>I0</v>
          </cell>
          <cell r="B57" t="str">
            <v>C3A</v>
          </cell>
          <cell r="C57" t="str">
            <v>Garage/parking</v>
          </cell>
        </row>
        <row r="58">
          <cell r="A58" t="str">
            <v>N</v>
          </cell>
          <cell r="B58" t="str">
            <v>C3B</v>
          </cell>
          <cell r="C58" t="str">
            <v>Sewage treatment</v>
          </cell>
        </row>
        <row r="59">
          <cell r="A59" t="str">
            <v>C2</v>
          </cell>
          <cell r="B59" t="str">
            <v>C3C</v>
          </cell>
          <cell r="C59" t="str">
            <v>Administration buildings</v>
          </cell>
        </row>
        <row r="60">
          <cell r="A60" t="str">
            <v>B6</v>
          </cell>
          <cell r="B60" t="str">
            <v>C3D</v>
          </cell>
          <cell r="C60" t="str">
            <v>Amenities</v>
          </cell>
        </row>
        <row r="70">
          <cell r="B70" t="str">
            <v>C41</v>
          </cell>
          <cell r="C70" t="str">
            <v>Soil replacement, piling</v>
          </cell>
          <cell r="E70">
            <v>0</v>
          </cell>
          <cell r="G70">
            <v>0</v>
          </cell>
        </row>
        <row r="71">
          <cell r="B71" t="str">
            <v>C42</v>
          </cell>
          <cell r="C71" t="str">
            <v>Others</v>
          </cell>
        </row>
        <row r="81">
          <cell r="B81" t="str">
            <v>C51</v>
          </cell>
          <cell r="C81" t="str">
            <v>Roads/bridges</v>
          </cell>
          <cell r="E81">
            <v>0</v>
          </cell>
          <cell r="G81">
            <v>0</v>
          </cell>
        </row>
        <row r="82">
          <cell r="B82" t="str">
            <v>C52</v>
          </cell>
          <cell r="C82" t="str">
            <v>Railways</v>
          </cell>
        </row>
        <row r="83">
          <cell r="B83" t="str">
            <v>C53</v>
          </cell>
          <cell r="C83" t="str">
            <v>Harbour facilities</v>
          </cell>
        </row>
        <row r="84">
          <cell r="B84" t="str">
            <v>C54</v>
          </cell>
          <cell r="C84" t="str">
            <v>Terminals</v>
          </cell>
        </row>
        <row r="85">
          <cell r="B85" t="str">
            <v>C55</v>
          </cell>
          <cell r="C85" t="str">
            <v>Pipelines/drainage</v>
          </cell>
        </row>
        <row r="86">
          <cell r="B86" t="str">
            <v>C56</v>
          </cell>
          <cell r="C86" t="str">
            <v>Transmission line</v>
          </cell>
        </row>
        <row r="87">
          <cell r="B87" t="str">
            <v>C57</v>
          </cell>
          <cell r="C87" t="str">
            <v>Housing estate</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I   16,1 "/>
      <sheetName val="II   14,1"/>
      <sheetName val="II   13,4"/>
      <sheetName val="II   13,3"/>
      <sheetName val="II   13,2"/>
      <sheetName val="RECURSO"/>
      <sheetName val="PRESUPUESTO"/>
      <sheetName val="FP"/>
      <sheetName val="PRESUPUESTO (2)"/>
      <sheetName val="I1,1"/>
      <sheetName val="I1,2"/>
      <sheetName val="I1,3"/>
      <sheetName val="I2,1"/>
      <sheetName val="I2,2"/>
      <sheetName val="I2,3"/>
      <sheetName val="I3,1"/>
      <sheetName val="3,2"/>
      <sheetName val="I3,3"/>
      <sheetName val="3,4"/>
      <sheetName val="I3,5"/>
      <sheetName val="3,6"/>
      <sheetName val="I3,7"/>
      <sheetName val="I4,1"/>
      <sheetName val="I4,2"/>
      <sheetName val="5,1"/>
      <sheetName val="6,1"/>
      <sheetName val="6,2"/>
      <sheetName val="7,1"/>
      <sheetName val="8,1"/>
      <sheetName val="8,2"/>
      <sheetName val="8,3"/>
      <sheetName val="I8,4"/>
      <sheetName val="I8,5"/>
      <sheetName val="I  9,1"/>
      <sheetName val="I9,3"/>
      <sheetName val="I12,1"/>
      <sheetName val="I13,1 "/>
      <sheetName val="II   1,2"/>
      <sheetName val="II   1,3"/>
      <sheetName val="II   1,4"/>
      <sheetName val="II   1,5"/>
      <sheetName val="II   1,6"/>
      <sheetName val="II   2,1"/>
      <sheetName val="II   3,1"/>
      <sheetName val="II   7,1"/>
      <sheetName val="II   7,2"/>
      <sheetName val="II   7,3"/>
      <sheetName val="II   7,4"/>
      <sheetName val="II   7,5"/>
      <sheetName val="II   7,6"/>
      <sheetName val="II   7,7"/>
      <sheetName val="II   7,8"/>
      <sheetName val="II   8,1"/>
      <sheetName val="II   8,2"/>
      <sheetName val="II   8,3"/>
      <sheetName val="II   8,4"/>
      <sheetName val="II   8,5"/>
      <sheetName val="II   10,1"/>
      <sheetName val="II   10,2"/>
      <sheetName val="II   10,3"/>
      <sheetName val="II   11,1"/>
      <sheetName val="II   11,2"/>
      <sheetName val="II   12,1"/>
      <sheetName val="II   13,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Set>
  </externalBook>
</externalLink>
</file>

<file path=xl/externalLinks/externalLink1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NITARIO"/>
      <sheetName val="presupuesto"/>
      <sheetName val="presupuesto (2)"/>
      <sheetName val="lista de precio"/>
      <sheetName val="ANL BASICO"/>
    </sheetNames>
    <sheetDataSet>
      <sheetData sheetId="0" refreshError="1"/>
      <sheetData sheetId="1" refreshError="1"/>
      <sheetData sheetId="2" refreshError="1"/>
      <sheetData sheetId="3"/>
      <sheetData sheetId="4" refreshError="1"/>
    </sheetDataSet>
  </externalBook>
</externalLink>
</file>

<file path=xl/externalLinks/externalLink1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rt1"/>
      <sheetName val=" Summary Page"/>
      <sheetName val="Log"/>
      <sheetName val="Drivers"/>
      <sheetName val="Inputs_28kt"/>
      <sheetName val="Inputs_28upID"/>
      <sheetName val="Inputs_32t"/>
      <sheetName val="Inputs_37kt"/>
      <sheetName val="Inputs-SUMMARY"/>
      <sheetName val="Toggles"/>
      <sheetName val="Workings"/>
      <sheetName val="Output"/>
      <sheetName val="DBOutput"/>
      <sheetName val="Core"/>
      <sheetName val="Core_real"/>
      <sheetName val="Tax"/>
      <sheetName val="Royalties"/>
      <sheetName val="Financing"/>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eetName val="CALCULO CONDUCTORES"/>
      <sheetName val="CABLES"/>
      <sheetName val="MOTORES"/>
      <sheetName val="MOV"/>
      <sheetName val="Impedancias NEC"/>
      <sheetName val="ductos"/>
      <sheetName val="INT"/>
      <sheetName val="REVISIONES"/>
      <sheetName val="Hoja1"/>
      <sheetName val="Hoja2"/>
      <sheetName val="DIST"/>
      <sheetName val="DATOS"/>
      <sheetName val="C21_A310"/>
      <sheetName val="C21_G115"/>
      <sheetName val="C21_G220"/>
      <sheetName val="Maturity Matrix"/>
      <sheetName val="Calc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 IMPORTADAS"/>
      <sheetName val="O. CIVILES"/>
      <sheetName val="O. MECANICA"/>
      <sheetName val="RESUMEN-TOTAL"/>
      <sheetName val="GRAFICA-SEMANAL"/>
    </sheetNames>
    <sheetDataSet>
      <sheetData sheetId="0"/>
      <sheetData sheetId="1"/>
      <sheetData sheetId="2"/>
      <sheetData sheetId="3"/>
      <sheetData sheetId="4" refreshError="1"/>
    </sheetDataSet>
  </externalBook>
</externalLink>
</file>

<file path=xl/externalLinks/externalLink1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
      <sheetName val="B"/>
      <sheetName val="B DOT"/>
      <sheetName val="HJB"/>
      <sheetName val="HJB DOT"/>
      <sheetName val="GBP ST"/>
      <sheetName val="GBPR ST1"/>
      <sheetName val="GBP DOT"/>
      <sheetName val="FPS"/>
      <sheetName val="FPS 1"/>
      <sheetName val="FPS DOT"/>
      <sheetName val="PAR"/>
      <sheetName val="PAR DOT"/>
      <sheetName val="SB"/>
      <sheetName val="SB DOT"/>
      <sheetName val="IM"/>
      <sheetName val="IM DOT"/>
      <sheetName val="KN"/>
      <sheetName val="KN DOT"/>
      <sheetName val="Equipo"/>
      <sheetName val="Materiales SOLO IMPRE"/>
      <sheetName val="Materiales"/>
      <sheetName val="Básicos"/>
      <sheetName val="cuadrillas"/>
      <sheetName val="1,02DOT FPS "/>
      <sheetName val="1,01DOT FPS"/>
      <sheetName val="1,01DOT B"/>
      <sheetName val="1,02DOT B"/>
      <sheetName val="1,03DOT B"/>
      <sheetName val="1DOT"/>
      <sheetName val="2DOT"/>
      <sheetName val="3DOT"/>
      <sheetName val="4DOT"/>
      <sheetName val="5DOT"/>
      <sheetName val="6DOT "/>
      <sheetName val="7DOT"/>
      <sheetName val="8DOT"/>
      <sheetName val="9DOT "/>
      <sheetName val="10DOT"/>
      <sheetName val="11DOT "/>
      <sheetName val="1.1IM"/>
      <sheetName val="1.2IM"/>
      <sheetName val="1.3IM"/>
      <sheetName val="3,5IM"/>
      <sheetName val="3,6IM"/>
      <sheetName val="8,1IM"/>
      <sheetName val="8,2IM"/>
      <sheetName val="10,3IM"/>
      <sheetName val="10,4IM"/>
      <sheetName val="11,1IM"/>
      <sheetName val="11,2IM"/>
      <sheetName val="11,3IM"/>
      <sheetName val="16,1IM"/>
      <sheetName val="16,2IM"/>
      <sheetName val="16,3IM"/>
      <sheetName val="4,2KN"/>
      <sheetName val="4,3KN "/>
      <sheetName val="1.1SB"/>
      <sheetName val="1.2SB"/>
      <sheetName val="1.14SB"/>
      <sheetName val="1.15SB "/>
      <sheetName val="1.16SB "/>
      <sheetName val="1.17SB"/>
      <sheetName val="7,4SB"/>
      <sheetName val="8,3SB"/>
      <sheetName val="8,4SB "/>
      <sheetName val="8,5SB"/>
      <sheetName val="10,1SB"/>
      <sheetName val="10,2SB"/>
      <sheetName val="10,4SB"/>
      <sheetName val="10,5SB"/>
      <sheetName val="10,8SB"/>
      <sheetName val="10,9SB"/>
      <sheetName val="13,3SB"/>
      <sheetName val="14,2SB"/>
      <sheetName val="16,1SB"/>
      <sheetName val="1.1PAR"/>
      <sheetName val="1.2PAR "/>
      <sheetName val="1,3PAR"/>
      <sheetName val="1.4PAR"/>
      <sheetName val="1.5PAR "/>
      <sheetName val="1.6PAR "/>
      <sheetName val="1.7PAR"/>
      <sheetName val="1.8PAR "/>
      <sheetName val="1.9PAR"/>
      <sheetName val="1.10PAR"/>
      <sheetName val="1,11PAR "/>
      <sheetName val="1,12PAR "/>
      <sheetName val="1.13PAR"/>
      <sheetName val="1.14PAR "/>
      <sheetName val="1.15PAR"/>
      <sheetName val="0 PAR"/>
      <sheetName val="00PAR"/>
      <sheetName val="2.1PAR"/>
      <sheetName val="2.2PAR "/>
      <sheetName val="2.3PAR "/>
      <sheetName val="2.4PAR"/>
      <sheetName val="2.5PAR"/>
      <sheetName val="2.6PAR"/>
      <sheetName val="3.1PAR"/>
      <sheetName val="3,2PAR"/>
      <sheetName val="3,3PAR"/>
      <sheetName val="3,4PAR"/>
      <sheetName val="3,5PAR "/>
      <sheetName val="3,6PAR"/>
      <sheetName val="3,7PAR"/>
      <sheetName val="3,8PAR "/>
      <sheetName val="3,9PAR  "/>
      <sheetName val="3,10PAR "/>
      <sheetName val="3,11PAR"/>
      <sheetName val="3,12PAR"/>
      <sheetName val="3,13PAR"/>
      <sheetName val="3,14PAR"/>
      <sheetName val="4,1PAR"/>
      <sheetName val="4,2PAR"/>
      <sheetName val="4,3PAR"/>
      <sheetName val="4,4PAR"/>
      <sheetName val="4,5PAR"/>
      <sheetName val="4,6PAR"/>
      <sheetName val="4,7PAR"/>
      <sheetName val="4,8PAR "/>
      <sheetName val="4,9PAR"/>
      <sheetName val="5,1PAR"/>
      <sheetName val="5,2PAR"/>
      <sheetName val="5,3PAR"/>
      <sheetName val="5,4PAR"/>
      <sheetName val="5,5PAR"/>
      <sheetName val="5,6PAR"/>
      <sheetName val="5,7PAR"/>
      <sheetName val="5,8PAR"/>
      <sheetName val="5,9PAR"/>
      <sheetName val="5,10PAR"/>
      <sheetName val="5,11PAR"/>
      <sheetName val="5.1BPAR"/>
      <sheetName val="5.2BPAR "/>
      <sheetName val="5.3BPAR"/>
      <sheetName val="5,4BPAR"/>
      <sheetName val="5,5BPAR"/>
      <sheetName val="5,6BPAR"/>
      <sheetName val="5,7BPAR"/>
      <sheetName val="5,8BPAR "/>
      <sheetName val="5,9BPAR"/>
      <sheetName val="5,10BPAR"/>
      <sheetName val="5,11BPAR "/>
      <sheetName val="6,1PAR"/>
      <sheetName val="6,2PAR"/>
      <sheetName val="6,3PAR"/>
      <sheetName val="6,4PAR"/>
      <sheetName val="6,5PAR"/>
      <sheetName val="6,6PAR"/>
      <sheetName val="6,7PAR"/>
      <sheetName val="6,8PAR"/>
      <sheetName val="6,9PAR"/>
      <sheetName val="6,10PAR"/>
      <sheetName val="6,11PAR "/>
      <sheetName val="7,1PAR"/>
      <sheetName val="7,2PAR"/>
      <sheetName val="7,3PAR "/>
      <sheetName val="7,4PAR"/>
      <sheetName val="7,5PAR"/>
      <sheetName val="7,6PAR"/>
      <sheetName val="7,7PAR "/>
      <sheetName val="7,8PAR"/>
      <sheetName val="7,9PAR"/>
      <sheetName val="7,10PAR"/>
      <sheetName val="7,11PAR "/>
      <sheetName val="8,1PAR"/>
      <sheetName val="8,2PAR"/>
      <sheetName val="8,3PAR"/>
      <sheetName val="8,4PAR"/>
      <sheetName val="8,5PAR"/>
      <sheetName val="9,1PAR "/>
      <sheetName val="10,1PAR"/>
      <sheetName val="10,2PAR "/>
      <sheetName val="10,3PAR"/>
      <sheetName val="10,4PAR"/>
      <sheetName val="10,5PAR"/>
      <sheetName val="10,6PAR"/>
      <sheetName val="10,7PAR"/>
      <sheetName val="10,8PAR"/>
      <sheetName val="10,9PAR"/>
      <sheetName val="10,11PAR"/>
      <sheetName val="11,1PAR"/>
      <sheetName val="11,2PAR"/>
      <sheetName val="11,3PAR"/>
      <sheetName val="11,4PAR"/>
      <sheetName val="11,5PAR"/>
      <sheetName val="11,6PAR"/>
      <sheetName val="11,7PAR"/>
      <sheetName val="11,8PAR "/>
      <sheetName val="12,1PAR"/>
      <sheetName val="12,2PAR"/>
      <sheetName val="12,3PAR"/>
      <sheetName val="12,4PAR"/>
      <sheetName val="12,5PAR"/>
      <sheetName val="12,6PAR "/>
      <sheetName val="12,7PAR"/>
      <sheetName val="13,1PAR"/>
      <sheetName val="13,2PAR"/>
      <sheetName val="13,3PAR "/>
      <sheetName val="13,4PAR "/>
      <sheetName val="13,5PAR"/>
      <sheetName val="13,6PAR"/>
      <sheetName val="13,7PAR"/>
      <sheetName val="14,1PAR"/>
      <sheetName val="14,3PAR"/>
      <sheetName val="15PAR"/>
      <sheetName val="16PAR"/>
      <sheetName val="1.1.1"/>
      <sheetName val="1.1.2"/>
      <sheetName val="1.1.3"/>
      <sheetName val="1.1.4"/>
      <sheetName val="1.1.5"/>
      <sheetName val="1.1.6"/>
      <sheetName val="1.1.7"/>
      <sheetName val="1.1.8"/>
      <sheetName val="1.2.1"/>
      <sheetName val="1.2.2"/>
      <sheetName val="2.1.1"/>
      <sheetName val="2.1.2"/>
      <sheetName val="2.1.1A"/>
      <sheetName val="2.1.2 A"/>
      <sheetName val="3,1"/>
      <sheetName val="3,2"/>
      <sheetName val="3,3"/>
      <sheetName val="3,4"/>
      <sheetName val="3,5"/>
      <sheetName val="3,6"/>
      <sheetName val="3,7"/>
      <sheetName val="4,1"/>
      <sheetName val="4,2"/>
      <sheetName val="5,1"/>
      <sheetName val="5,2"/>
      <sheetName val="5,3"/>
      <sheetName val="5,4"/>
      <sheetName val="5,6"/>
      <sheetName val="5,7"/>
      <sheetName val="5,8"/>
      <sheetName val="5,9"/>
      <sheetName val="5,1A"/>
      <sheetName val="6,1"/>
      <sheetName val="6,2"/>
      <sheetName val="6,3"/>
      <sheetName val="6,4"/>
      <sheetName val="6,5"/>
      <sheetName val="6,6"/>
      <sheetName val="7,1"/>
      <sheetName val="8,1"/>
      <sheetName val="8,2"/>
      <sheetName val="8,3"/>
      <sheetName val="8,4"/>
      <sheetName val="8,5"/>
      <sheetName val="8,6"/>
      <sheetName val="9,1"/>
      <sheetName val="9,2"/>
      <sheetName val="9,3"/>
      <sheetName val="9,4"/>
      <sheetName val="9,5"/>
      <sheetName val="9,6"/>
      <sheetName val="10,1,1"/>
      <sheetName val="10,1,2"/>
      <sheetName val="10,2,1"/>
      <sheetName val="10,2,2"/>
      <sheetName val="11,1"/>
      <sheetName val="11,2"/>
      <sheetName val="11,3"/>
      <sheetName val="11,4"/>
      <sheetName val="11,5"/>
      <sheetName val="11,6"/>
      <sheetName val="11,7"/>
      <sheetName val="11,8"/>
      <sheetName val="11,9"/>
      <sheetName val="11,10"/>
      <sheetName val="11,12"/>
      <sheetName val="11,13"/>
      <sheetName val="11,14"/>
      <sheetName val="11,15"/>
      <sheetName val="12.1"/>
      <sheetName val="13,1"/>
      <sheetName val="13,2"/>
      <sheetName val="13,3"/>
      <sheetName val="13,4"/>
      <sheetName val="13,5"/>
      <sheetName val="13,6"/>
      <sheetName val="13,7"/>
      <sheetName val="13,8"/>
      <sheetName val="13,9"/>
      <sheetName val="14,1"/>
      <sheetName val="14,2"/>
      <sheetName val="14,3"/>
      <sheetName val="14,4"/>
      <sheetName val="15,1"/>
      <sheetName val="3,4ST"/>
      <sheetName val="3,5 ST"/>
      <sheetName val="3,6ST1"/>
      <sheetName val="9,2 ST"/>
      <sheetName val="9,3 ST"/>
      <sheetName val="14,1 ST"/>
      <sheetName val="14,2 ST"/>
      <sheetName val="9,5ST1"/>
      <sheetName val="1.1.1  FPS"/>
      <sheetName val="1.1,2 FPS"/>
      <sheetName val="1.5FPS "/>
      <sheetName val="1.3 FPS1"/>
      <sheetName val="1.4 FPS1"/>
      <sheetName val="1.5 FPS1 "/>
      <sheetName val="1.6 FPS1"/>
      <sheetName val="2,1 FPS1"/>
      <sheetName val="3,2FPS1 "/>
      <sheetName val="5,1 FPS1"/>
      <sheetName val="3,1 FPS1 "/>
      <sheetName val="8,1 FPS1"/>
      <sheetName val="8,2 FPS1 "/>
      <sheetName val="9,1 FPS1"/>
      <sheetName val="Hoja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Set>
  </externalBook>
</externalLink>
</file>

<file path=xl/externalLinks/externalLink1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ersión Final Telecomun"/>
      <sheetName val="Versión Final EAAB"/>
      <sheetName val="Versión Final IDU"/>
      <sheetName val="Mano de Obra"/>
      <sheetName val="Materiales"/>
      <sheetName val="CONTRATO"/>
      <sheetName val="Contratos"/>
      <sheetName val="Circuitos"/>
      <sheetName val="Presupuestos Daños IDU"/>
      <sheetName val="CEDS"/>
      <sheetName val="9.4"/>
      <sheetName val="5094-2003"/>
      <sheetName val="resumen"/>
      <sheetName val="A. P. U."/>
      <sheetName val="Versión_Final_Telecomun"/>
      <sheetName val="Versión_Final_EAAB"/>
      <sheetName val="Versión_Final_IDU"/>
      <sheetName val="Mano_de_Obra"/>
      <sheetName val="Presupuestos_Daños_IDU"/>
      <sheetName val="Versión_Final_Telecomun1"/>
      <sheetName val="Versión_Final_EAAB1"/>
      <sheetName val="Versión_Final_IDU1"/>
      <sheetName val="Mano_de_Obra1"/>
      <sheetName val="Presupuestos_Daños_IDU1"/>
      <sheetName val="Versión_Final_Telecomun2"/>
      <sheetName val="Versión_Final_EAAB2"/>
      <sheetName val="Versión_Final_IDU2"/>
      <sheetName val="Mano_de_Obra2"/>
      <sheetName val="Presupuestos_Daños_IDU2"/>
      <sheetName val="Versión_Final_Telecomun3"/>
      <sheetName val="Versión_Final_EAAB3"/>
      <sheetName val="Versión_Final_IDU3"/>
      <sheetName val="Mano_de_Obra3"/>
      <sheetName val="Presupuestos_Daños_IDU3"/>
      <sheetName val="Versión_Final_Telecomun4"/>
      <sheetName val="Versión_Final_EAAB4"/>
      <sheetName val="Versión_Final_IDU4"/>
      <sheetName val="Mano_de_Obra4"/>
      <sheetName val="Presupuestos_Daños_IDU4"/>
      <sheetName val="Versión_Final_Telecomun5"/>
      <sheetName val="Versión_Final_EAAB5"/>
      <sheetName val="Versión_Final_IDU5"/>
      <sheetName val="Mano_de_Obra5"/>
      <sheetName val="Presupuestos_Daños_IDU5"/>
      <sheetName val="Versión_Final_Telecomun8"/>
      <sheetName val="Versión_Final_EAAB8"/>
      <sheetName val="Versión_Final_IDU8"/>
      <sheetName val="Mano_de_Obra8"/>
      <sheetName val="Presupuestos_Daños_IDU8"/>
      <sheetName val="Versión_Final_Telecomun6"/>
      <sheetName val="Versión_Final_EAAB6"/>
      <sheetName val="Versión_Final_IDU6"/>
      <sheetName val="Mano_de_Obra6"/>
      <sheetName val="Presupuestos_Daños_IDU6"/>
      <sheetName val="Versión_Final_Telecomun7"/>
      <sheetName val="Versión_Final_EAAB7"/>
      <sheetName val="Versión_Final_IDU7"/>
      <sheetName val="Mano_de_Obra7"/>
      <sheetName val="Presupuestos_Daños_IDU7"/>
      <sheetName val="Versión_Final_Telecomun9"/>
      <sheetName val="Versión_Final_EAAB9"/>
      <sheetName val="Versión_Final_IDU9"/>
      <sheetName val="Mano_de_Obra9"/>
      <sheetName val="Presupuestos_Daños_IDU9"/>
      <sheetName val="AIU"/>
      <sheetName val="9_4"/>
      <sheetName val="9_41"/>
      <sheetName val="Hoja1"/>
    </sheetNames>
    <sheetDataSet>
      <sheetData sheetId="0" refreshError="1"/>
      <sheetData sheetId="1" refreshError="1"/>
      <sheetData sheetId="2" refreshError="1"/>
      <sheetData sheetId="3"/>
      <sheetData sheetId="4"/>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refreshError="1"/>
      <sheetData sheetId="65" refreshError="1"/>
      <sheetData sheetId="66"/>
      <sheetData sheetId="67" refreshError="1"/>
    </sheetDataSet>
  </externalBook>
</externalLink>
</file>

<file path=xl/externalLinks/externalLink1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quity Returns"/>
      <sheetName val="Balance Sheet"/>
      <sheetName val="Dividends"/>
      <sheetName val="Equipment Assumptions"/>
      <sheetName val="Budget Assumptions"/>
      <sheetName val="Material Assumptions"/>
      <sheetName val="Cash Costs"/>
      <sheetName val="Loading Type RH200W - hours"/>
      <sheetName val="Loading Type EX3600 - hours"/>
      <sheetName val="Loading Type RH120W - hours"/>
      <sheetName val="Loading Type OtherW - hours"/>
      <sheetName val="Loading Type RH40C - hours"/>
      <sheetName val="Loading Type 992C - hours"/>
      <sheetName val="Drill&amp;Blast"/>
      <sheetName val="Mine Hours"/>
      <sheetName val="MARC Rates"/>
      <sheetName val="MineSupportCostsandContractors"/>
      <sheetName val="MineEquipmentCosts"/>
      <sheetName val="EquipDeprnReplmt~"/>
      <sheetName val="Opex~"/>
      <sheetName val="Operations CAL"/>
      <sheetName val="Maintenance CAL"/>
      <sheetName val="Dates &amp; Flags"/>
      <sheetName val="Cuentas"/>
      <sheetName val="CtaGeneral-A"/>
      <sheetName val="Hoja3"/>
      <sheetName val="Hoja2"/>
      <sheetName val="Hoja1"/>
      <sheetName val="Fixed Assets~"/>
    </sheetNames>
    <sheetDataSet>
      <sheetData sheetId="0" refreshError="1"/>
      <sheetData sheetId="1" refreshError="1"/>
      <sheetData sheetId="2" refreshError="1"/>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refreshError="1"/>
      <sheetData sheetId="13"/>
      <sheetData sheetId="14"/>
      <sheetData sheetId="15" refreshError="1"/>
      <sheetData sheetId="16" refreshError="1"/>
      <sheetData sheetId="17" refreshError="1"/>
      <sheetData sheetId="18" refreshError="1"/>
      <sheetData sheetId="19" refreshError="1"/>
      <sheetData sheetId="20" refreshError="1"/>
      <sheetData sheetId="21" refreshError="1"/>
      <sheetData sheetId="22"/>
      <sheetData sheetId="23"/>
      <sheetData sheetId="24" refreshError="1"/>
      <sheetData sheetId="25" refreshError="1"/>
      <sheetData sheetId="26" refreshError="1"/>
      <sheetData sheetId="27" refreshError="1"/>
      <sheetData sheetId="28" refreshError="1"/>
    </sheetDataSet>
  </externalBook>
</externalLink>
</file>

<file path=xl/externalLinks/externalLink1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Name val="ASSUMPTIONS"/>
      <sheetName val="Input EcModel"/>
      <sheetName val="New Template"/>
      <sheetName val="INPUT_TEMP"/>
      <sheetName val="W_REV"/>
      <sheetName val="NOM_IS&amp;BS_PESO"/>
      <sheetName val="W_OPEX"/>
      <sheetName val="W_CAPEX"/>
      <sheetName val="W_FUND"/>
      <sheetName val="W_EQUITY"/>
      <sheetName val="W_TAX_DEP"/>
      <sheetName val="W_TAX"/>
      <sheetName val="NOMINAL_CF_PESO"/>
      <sheetName val="NOM_IS&amp;BS_US$"/>
      <sheetName val="NOM_CF_US$"/>
      <sheetName val="REAL_CF_US$"/>
      <sheetName val="SUMMARY"/>
      <sheetName val="PresentationJan02"/>
      <sheetName val="Chart - Real cashflow"/>
      <sheetName val="Chart_Direct_per_BCM"/>
      <sheetName val="Chart_Indiect_BCM"/>
      <sheetName val="Chart_Cost_per_ton"/>
      <sheetName val="Manpower"/>
      <sheetName val="Chart_Staff_prod"/>
      <sheetName val="Funding Sens"/>
      <sheetName val="NAME_RANG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1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ACTA No.1"/>
      <sheetName val="RESUMEN ACTA No.2"/>
      <sheetName val="ACTA LOCACION No.2"/>
      <sheetName val="ACTA VIACCESO No.1"/>
      <sheetName val="ACTA VIACCESO No2"/>
      <sheetName val="1.3 LOCAL,REPLANT(VIA)"/>
      <sheetName val="APU 1.3"/>
      <sheetName val="2.2.1 DESCAPOTE(VIA)"/>
      <sheetName val="2.3 PERFILADO (VIA)"/>
      <sheetName val="3.1 EXC.MEC(VIA)"/>
      <sheetName val="3.1.1 ARRECIFE (VIA)"/>
      <sheetName val="4.1 EXT-TERRA(VIA)"/>
      <sheetName val="SECCIONES TRANSVERSALES (VIA)"/>
      <sheetName val="1.1 Mov-Desmov (Loc)"/>
      <sheetName val="APU 1.1"/>
      <sheetName val="2.2 Descapote (loc)"/>
      <sheetName val="APU 2.2"/>
      <sheetName val="2.3 Perfilado (Loc)"/>
      <sheetName val="APU 2.3"/>
      <sheetName val="3.1 Excavación Mec (Loc)"/>
      <sheetName val="APU 3.1"/>
      <sheetName val="3.2 Exc. manual"/>
      <sheetName val="3.2 Exc. manual (vía)"/>
      <sheetName val="APU 3.2"/>
      <sheetName val="3.4 Retiro y disp. (Loc)"/>
      <sheetName val="APU 3.4"/>
      <sheetName val="3.8 Repaleo mat. (Loc)"/>
      <sheetName val="APU 3.8"/>
      <sheetName val="4.1 Ext-Terrap. (Loc)"/>
      <sheetName val="4.1 Ext-Terrap.(Loc)"/>
      <sheetName val="APU 4.1"/>
      <sheetName val="4.1.1 Muro armado"/>
      <sheetName val="APU 4.1.1"/>
      <sheetName val="5.1 Crudo de rio (Loc)"/>
      <sheetName val="5.1 Crudo de rio (Vía)"/>
      <sheetName val="APU 5.1"/>
      <sheetName val="5.6 Transporte (Loc)"/>
      <sheetName val="5.6 Transporte (Vía)"/>
      <sheetName val="APU 5.6"/>
      <sheetName val="6.1 Concreto placa (Loc)"/>
      <sheetName val="6.1 Concreto placa (Vía)"/>
      <sheetName val="APU 6.1"/>
      <sheetName val="6.2 Concreto 3000 PSI (Loc)"/>
      <sheetName val="APU 6.2"/>
      <sheetName val="6.3 Muro en bloque No.5"/>
      <sheetName val="APU 6.3"/>
      <sheetName val="6.8 Muro de Gaviones (Vía)"/>
      <sheetName val="APU 6.8"/>
      <sheetName val="7.1 Carcamo T-1 (Loc)"/>
      <sheetName val="APU 7.1"/>
      <sheetName val="7.4 Cuneta trapezoidal (Loc)"/>
      <sheetName val="APU 7.4"/>
      <sheetName val="7.5 Cuneta en Concreto"/>
      <sheetName val="APU 7.5"/>
      <sheetName val="7.7 SKIMMER (Loc)"/>
      <sheetName val="APU 7.7"/>
      <sheetName val="7.9 Cajas (Loc)"/>
      <sheetName val="APU 7.9"/>
      <sheetName val="7.11 Tubo Ø 8&quot; (Loc) "/>
      <sheetName val="APU 7.11"/>
      <sheetName val="7.12 Alcantarilla Ø 36&quot;"/>
      <sheetName val="APU 7.12"/>
      <sheetName val="8.2 Malla Q-5 (Loc)"/>
      <sheetName val="8.2 Malla (Via)"/>
      <sheetName val="APU 8.2"/>
      <sheetName val="9.1 Tubo Ø 2&quot;"/>
      <sheetName val="APU 9.1"/>
      <sheetName val="9.2 Cable No 8 (Loc)"/>
      <sheetName val="APU 9.2"/>
      <sheetName val="9.3 poste metalico (LOc)"/>
      <sheetName val="APU 9.3"/>
      <sheetName val="9.4 Refletores (Loc)"/>
      <sheetName val="APU 9.4"/>
      <sheetName val="10.10 Geomembrana (Loc)"/>
      <sheetName val="APU 10.10"/>
      <sheetName val="10.17 Inst. Geotextil (Loc)"/>
      <sheetName val="10.17 Inst. geotextil (Vía)"/>
      <sheetName val="APU 10.17"/>
      <sheetName val="11.2 Cerramiento (Loc)"/>
      <sheetName val="11.2 Cerramiento (Vía)"/>
      <sheetName val="APU 11.2"/>
      <sheetName val="12.2 Emp. semilla al boleo"/>
      <sheetName val="APU 12.2"/>
      <sheetName val="12.3 Emprad. taludes (Loc)"/>
      <sheetName val="APU 12.3"/>
      <sheetName val="12.4 Sacos suelo (Loc)"/>
      <sheetName val="APU 12.4"/>
      <sheetName val="13.3 Caseta vigilancia"/>
      <sheetName val="APU 13.3"/>
      <sheetName val="13.4 Talanquera"/>
      <sheetName val="APU 13.4"/>
      <sheetName val="13.6 Puesta a tierra (Loc)"/>
      <sheetName val="APU 13.6"/>
      <sheetName val="13.9 Jornal oficial"/>
      <sheetName val="APU 13.9"/>
      <sheetName val="13.11 Señalización vert."/>
      <sheetName val="APU 13.11"/>
      <sheetName val="SOPORTE MOV. TIERRA"/>
      <sheetName val="Sec. Mov. tierra"/>
      <sheetName val="Soporte trans. (Loc)"/>
      <sheetName val="Soporte trans. (Ví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sheetData sheetId="98" refreshError="1"/>
      <sheetData sheetId="99"/>
      <sheetData sheetId="100"/>
    </sheetDataSet>
  </externalBook>
</externalLink>
</file>

<file path=xl/externalLinks/externalLink1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
      <sheetName val="M.Obra"/>
    </sheetNames>
    <sheetDataSet>
      <sheetData sheetId="0"/>
      <sheetData sheetId="1"/>
    </sheetDataSet>
  </externalBook>
</externalLink>
</file>

<file path=xl/externalLinks/externalLink1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sheetNames>
    <sheetDataSet>
      <sheetData sheetId="0" refreshError="1"/>
    </sheetDataSet>
  </externalBook>
</externalLink>
</file>

<file path=xl/externalLinks/externalLink1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sheetName val="PRESUP"/>
      <sheetName val="Informe"/>
      <sheetName val="Cantidades"/>
    </sheetNames>
    <sheetDataSet>
      <sheetData sheetId="0"/>
      <sheetData sheetId="1"/>
      <sheetData sheetId="2"/>
      <sheetData sheetId="3"/>
    </sheetDataSet>
  </externalBook>
</externalLink>
</file>

<file path=xl/externalLinks/externalLink1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B LL"/>
      <sheetName val="LJ PB"/>
      <sheetName val="resumen"/>
      <sheetName val="APU's"/>
      <sheetName val="cuadro de distancias"/>
      <sheetName val="PB LL (2)"/>
      <sheetName val="LJ PB (2)"/>
      <sheetName val="resumen (2)"/>
    </sheetNames>
    <sheetDataSet>
      <sheetData sheetId="0"/>
      <sheetData sheetId="1"/>
      <sheetData sheetId="2"/>
      <sheetData sheetId="3"/>
      <sheetData sheetId="4"/>
      <sheetData sheetId="5"/>
      <sheetData sheetId="6"/>
      <sheetData sheetId="7"/>
    </sheetDataSet>
  </externalBook>
</externalLink>
</file>

<file path=xl/externalLinks/externalLink1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Básicos"/>
      <sheetName val="Precios"/>
      <sheetName val="PRESUPUESTO"/>
      <sheetName val="Costos Ind."/>
      <sheetName val="1.2 localiz. y rep."/>
      <sheetName val="1.1. Descapote"/>
      <sheetName val="2.1 excavacion"/>
      <sheetName val="1.4. Inst.prov.energ."/>
      <sheetName val="1.5 Inst. Prov. Agua"/>
      <sheetName val="2.2 mej suelo"/>
      <sheetName val="2.3 solado"/>
      <sheetName val="2.4 cimiento T y L"/>
      <sheetName val="2.7 Acero 60"/>
      <sheetName val="2.8 Acero 37"/>
      <sheetName val="2.5 Relleno Balasto"/>
      <sheetName val="2.6 Exc viga muros"/>
      <sheetName val="2.7 Viga cimientos muros"/>
      <sheetName val="3.1 Columnas 1 piso"/>
      <sheetName val="3.2 Viga 2 piso 0.3x0.3"/>
      <sheetName val="3.3 Viga 2 piso 0.2x0.3"/>
      <sheetName val="3.4 Viga 2 piso 0.15x0.3"/>
      <sheetName val="3.7 Acero 60"/>
      <sheetName val="3.8 Acero 37"/>
      <sheetName val="3.5 Instalación metal deck"/>
      <sheetName val="3.6 Placa 2 piso"/>
      <sheetName val="3.9 Col 2 piso"/>
      <sheetName val="3.10 Viga 3 piso 0.3x0.3"/>
      <sheetName val="3.11 Viga 3 piso 0.2x0.3"/>
      <sheetName val="3.12 Viga 3 piso 0.15x0.3"/>
      <sheetName val="3.13 Inst metal deck 3 piso "/>
      <sheetName val="3.14 Col 3 piso"/>
      <sheetName val="3.15 Viga cub 0.15x0.3"/>
      <sheetName val="3.16 Metal deck cub"/>
      <sheetName val="3.17 placa tanque"/>
      <sheetName val="3.18 Escalera"/>
      <sheetName val="3.19 Imper terraza"/>
      <sheetName val="4.1 Levante muro"/>
      <sheetName val="5.1 Cubierta canaleta 43"/>
      <sheetName val="5.2 Caballete"/>
      <sheetName val="6.1 Acometida PVC 1&quot;"/>
      <sheetName val="6.2 instalación electrobomba"/>
      <sheetName val="6.3 Tuberia 0.75 "/>
      <sheetName val="6.4 Tuberia 0.5"/>
      <sheetName val="6.5 Pto hidra 0.5"/>
      <sheetName val="6.6 Llave de paso 0.75"/>
      <sheetName val="6.7 Llave paso 0.5"/>
      <sheetName val="6.8 Contador"/>
      <sheetName val="6.9 Tanque subterraneo"/>
      <sheetName val="6.10 tanque sup"/>
      <sheetName val="7.1 Pto sanit 4&quot;"/>
      <sheetName val="7.2 Pto sanit 2&quot;"/>
      <sheetName val="7.3 Tuberia PVC 4&quot;"/>
      <sheetName val="7.4 Tuberia PVC 2&quot;"/>
      <sheetName val="7.5 Tuberia PVC 6&quot;"/>
      <sheetName val="7.6 Bajante 4&quot;"/>
      <sheetName val="7.7 Caja de registro"/>
      <sheetName val="7.8 Bajante lluvias 3&quot;"/>
      <sheetName val="7.9 Tuberia lluvia 4&quot;"/>
      <sheetName val="7.10 Caja registro lluvias"/>
      <sheetName val="8.Instalacion electrica"/>
      <sheetName val="9.2 Pañete muros 2 piso"/>
      <sheetName val="9.3 Pañete muros 3 piso"/>
      <sheetName val="9.4 Imper muros ext"/>
      <sheetName val="9.5 imper muros exte fachada"/>
      <sheetName val="9.7 Valdosin cocina"/>
      <sheetName val="9.6 Valdosin baño"/>
      <sheetName val="9.8 Moldura en yeso"/>
      <sheetName val="9.9 Cielo raso yeso"/>
      <sheetName val="10.1 Plantilla e=0.06"/>
      <sheetName val="9.10 Inst. barandas"/>
      <sheetName val="10,2 Piso en ceramica"/>
      <sheetName val="10.3 Guard escoba"/>
      <sheetName val="10,4 Piso terraza,pat,bal,ga"/>
      <sheetName val="10.5 Piso baño"/>
      <sheetName val="10,6 Adoquin parq"/>
      <sheetName val="11,1  Sanitario"/>
      <sheetName val="11,2 Lavamanos"/>
      <sheetName val="11,3 Rejilla"/>
      <sheetName val="12,1 Puertas de mad."/>
      <sheetName val="12,2 Puerta aluminio"/>
      <sheetName val="12,3 Ventanas cal 18"/>
      <sheetName val="12,4 Ventana fachada"/>
      <sheetName val="13,1 Pintur a murs inter"/>
      <sheetName val="13,2 pintura muros ext"/>
      <sheetName val="13,3 Pintura de marcosy p."/>
      <sheetName val="14.1 Aseo ob negra"/>
      <sheetName val="14,2 Aseo ob blanca"/>
      <sheetName val="14,3 Relleno tierra neg."/>
      <sheetName val="9.1 pañete muros 1 pis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Set>
  </externalBook>
</externalLink>
</file>

<file path=xl/externalLinks/externalLink1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BASICOS"/>
      <sheetName val="deuda"/>
      <sheetName val="consumo1"/>
      <sheetName val="ESTADO RED"/>
    </sheetNames>
    <sheetDataSet>
      <sheetData sheetId="0"/>
      <sheetData sheetId="1"/>
      <sheetData sheetId="2"/>
      <sheetData sheetId="3" refreshError="1"/>
    </sheetDataSet>
  </externalBook>
</externalLink>
</file>

<file path=xl/externalLinks/externalLink1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1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 - FORMULARIO DE PRESUPUESTO"/>
      <sheetName val="B - FORM_DETALLES"/>
      <sheetName val="C - CENTROS DE COSTO Y GASTOS"/>
      <sheetName val="Download Adaytum "/>
    </sheetNames>
    <sheetDataSet>
      <sheetData sheetId="0" refreshError="1"/>
      <sheetData sheetId="1" refreshError="1"/>
      <sheetData sheetId="2" refreshError="1"/>
      <sheetData sheetId="3" refreshError="1"/>
    </sheetDataSet>
  </externalBook>
</externalLink>
</file>

<file path=xl/externalLinks/externalLink1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ystem Control"/>
      <sheetName val="New Acc Trans"/>
      <sheetName val="invoice control"/>
      <sheetName val=" mts drilled &amp; invoices"/>
      <sheetName val="details for unit price"/>
      <sheetName val="summary unit price"/>
      <sheetName val="for accounting"/>
      <sheetName val="cost codes"/>
      <sheetName val="Sheet1"/>
      <sheetName val="PEG Budget"/>
      <sheetName val="cost control"/>
      <sheetName val="cost control Extended"/>
      <sheetName val="LT contract"/>
      <sheetName val="Servipozos Contract"/>
      <sheetName val="Initial Budget Sector C"/>
      <sheetName val="for MBGs stage 1"/>
      <sheetName val="for MBGs stage 2"/>
      <sheetName val="for MBGs PEG"/>
      <sheetName val="for MBGs ALL"/>
      <sheetName val="core shed and century"/>
      <sheetName val="Peg Budget June 2000"/>
      <sheetName val="PEG cash flow"/>
    </sheetNames>
    <sheetDataSet>
      <sheetData sheetId="0"/>
      <sheetData sheetId="1"/>
      <sheetData sheetId="2"/>
      <sheetData sheetId="3"/>
      <sheetData sheetId="4"/>
      <sheetData sheetId="5"/>
      <sheetData sheetId="6"/>
      <sheetData sheetId="7" refreshError="1"/>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Set>
  </externalBook>
</externalLink>
</file>

<file path=xl/externalLinks/externalLink1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s>
    <sheetDataSet>
      <sheetData sheetId="0" refreshError="1"/>
    </sheetDataSet>
  </externalBook>
</externalLink>
</file>

<file path=xl/externalLinks/externalLink1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de Diseño"/>
      <sheetName val="Design"/>
      <sheetName val="cotas "/>
      <sheetName val="resumen"/>
      <sheetName val="DATOS PERF"/>
      <sheetName val="Aliv BA9"/>
      <sheetName val="Aliv BA26"/>
      <sheetName val="Aliv BA29"/>
      <sheetName val="A CAÑUELA103"/>
      <sheetName val="A CAÑUELA61"/>
      <sheetName val="A CAÑUELA73B"/>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1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RILLAS"/>
      <sheetName val="PRECIOS"/>
    </sheetNames>
    <sheetDataSet>
      <sheetData sheetId="0" refreshError="1"/>
      <sheetData sheetId="1" refreshError="1"/>
    </sheetDataSet>
  </externalBook>
</externalLink>
</file>

<file path=xl/externalLinks/externalLink1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Hoja5"/>
      <sheetName val="Hoja6"/>
      <sheetName val="Hoja7"/>
      <sheetName val="Hoja8"/>
      <sheetName val="Hoja9"/>
      <sheetName val="Hoja10"/>
      <sheetName val="Hoja11"/>
      <sheetName val="Hoja12"/>
      <sheetName val="Hoja4"/>
      <sheetName val="Hoja13"/>
      <sheetName val="Hoja14"/>
      <sheetName val="Hoja15"/>
      <sheetName val="Hoja16"/>
      <sheetName val="Hoja17"/>
      <sheetName val="Hoja18"/>
      <sheetName val="Hoja19"/>
      <sheetName val="Hoja20"/>
      <sheetName val="Hoja21"/>
      <sheetName val="Hoja22"/>
      <sheetName val="Hoja23"/>
      <sheetName val="Hoja24"/>
      <sheetName val="Hoja25"/>
      <sheetName val="Hoja26"/>
      <sheetName val="Hoja27"/>
      <sheetName val="Hoja28"/>
      <sheetName val="Hoja29"/>
      <sheetName val="Hoja30"/>
      <sheetName val="Hoja31"/>
      <sheetName val="Hoja32"/>
      <sheetName val="Hoja33"/>
      <sheetName val="Hoja34"/>
      <sheetName val="Hoja35"/>
      <sheetName val="Hoja36"/>
      <sheetName val="Hoja37"/>
      <sheetName val="Hoja38"/>
      <sheetName val="Hoja39"/>
      <sheetName val="Hoja40"/>
      <sheetName val="Hoja41"/>
      <sheetName val="Hoja42"/>
      <sheetName val="Hoja43"/>
      <sheetName val="Hoja44"/>
      <sheetName val="Hoja45"/>
      <sheetName val="Hoja46"/>
      <sheetName val="Hoja47"/>
      <sheetName val="Hoja48"/>
      <sheetName val="Hoja49"/>
      <sheetName val="Hoja50"/>
      <sheetName val="Hoja51"/>
      <sheetName val="Hoja52"/>
      <sheetName val="Hoja53"/>
      <sheetName val="Hoja54"/>
      <sheetName val="Hoja55"/>
      <sheetName val="Hoja56"/>
      <sheetName val="Hoja57"/>
      <sheetName val="Hoja58"/>
      <sheetName val="Hoja59"/>
      <sheetName val="Hoja60"/>
      <sheetName val="Hoja61"/>
      <sheetName val="Hoja62"/>
      <sheetName val="Hoja63"/>
      <sheetName val="Hoja64"/>
      <sheetName val="Hoja65"/>
      <sheetName val="Hoja66"/>
      <sheetName val="Hoja67"/>
      <sheetName val="Hoja68"/>
      <sheetName val="Hoja69"/>
      <sheetName val="Hoja70"/>
      <sheetName val="Hoja71"/>
      <sheetName val="Hoja72"/>
      <sheetName val="Hoja73"/>
      <sheetName val="Hoja74"/>
      <sheetName val="Hoja75"/>
      <sheetName val="Hoja76"/>
      <sheetName val="Hoja77"/>
      <sheetName val="Hoja78"/>
      <sheetName val="Hoja79"/>
      <sheetName val="Hoja80"/>
      <sheetName val="Hoja81"/>
      <sheetName val="Hoja82"/>
      <sheetName val="Hoja83"/>
      <sheetName val="Hoja84"/>
      <sheetName val="Hoja85"/>
      <sheetName val="Hoja86"/>
      <sheetName val="Hoja87"/>
      <sheetName val="Hoja88"/>
      <sheetName val="Hoja89"/>
      <sheetName val="Hoja90"/>
      <sheetName val="Hoja91"/>
      <sheetName val="Hoja92"/>
      <sheetName val="Hoja93"/>
      <sheetName val="Hoja94"/>
      <sheetName val="Hoja95"/>
      <sheetName val="Hoja96"/>
      <sheetName val="Hoja97"/>
      <sheetName val="Hoja98"/>
      <sheetName val="Hoja99"/>
      <sheetName val="Hoja100"/>
      <sheetName val="Civil work"/>
    </sheetNames>
    <sheetDataSet>
      <sheetData sheetId="0" refreshError="1"/>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Set>
  </externalBook>
</externalLink>
</file>

<file path=xl/externalLinks/externalLink1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
      <sheetName val="lisprecios"/>
      <sheetName val="unitario"/>
      <sheetName val="PRESTACIONES SOCIALES"/>
      <sheetName val="PERSOPROPUESTA"/>
      <sheetName val="TRES PIEDRAS"/>
      <sheetName val="SAN JACINTO"/>
      <sheetName val="TRES BINDES"/>
      <sheetName val="TRES PALMAS"/>
      <sheetName val="Hoja1"/>
      <sheetName val="PRESU"/>
      <sheetName val="JARAQUIEL"/>
      <sheetName val="LETRILORICA"/>
    </sheetNames>
    <sheetDataSet>
      <sheetData sheetId="0" refreshError="1"/>
      <sheetData sheetId="1" refreshError="1"/>
      <sheetData sheetId="2" refreshError="1"/>
      <sheetData sheetId="3"/>
      <sheetData sheetId="4"/>
      <sheetData sheetId="5"/>
      <sheetData sheetId="6"/>
      <sheetData sheetId="7"/>
      <sheetData sheetId="8"/>
      <sheetData sheetId="9"/>
      <sheetData sheetId="10"/>
      <sheetData sheetId="11" refreshError="1"/>
      <sheetData sheetId="12" refreshError="1"/>
    </sheetDataSet>
  </externalBook>
</externalLink>
</file>

<file path=xl/externalLinks/externalLink1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2"/>
      <sheetName val="INDICE"/>
      <sheetName val="Materiales"/>
      <sheetName val="Equipo"/>
      <sheetName val="Otros"/>
      <sheetName val="Densidades"/>
      <sheetName val="200.1"/>
      <sheetName val="200.2"/>
      <sheetName val="201.7"/>
      <sheetName val="201.8"/>
      <sheetName val="201.9"/>
      <sheetName val="201.10"/>
      <sheetName val="201.11"/>
      <sheetName val="201.12"/>
      <sheetName val="201.14 (2)"/>
      <sheetName val="201.15"/>
      <sheetName val="201.16"/>
      <sheetName val="201.21"/>
      <sheetName val="210.1.1"/>
      <sheetName val="210.1.2"/>
      <sheetName val="210.2.1"/>
      <sheetName val="210.2.2"/>
      <sheetName val="210.2.3"/>
      <sheetName val="210.2.4"/>
      <sheetName val="211.1"/>
      <sheetName val="220.1"/>
      <sheetName val="221.1"/>
      <sheetName val="221.2"/>
      <sheetName val="230.1"/>
      <sheetName val="230.2"/>
      <sheetName val="231.1"/>
      <sheetName val="232.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comprada"/>
      <sheetName val="450.3"/>
      <sheetName val="450.3 COMPRADA"/>
      <sheetName val="450.4"/>
      <sheetName val="450.5"/>
      <sheetName val="450.6"/>
      <sheetName val="450.7"/>
      <sheetName val="450.8"/>
      <sheetName val="450.9"/>
      <sheetName val="451.1"/>
      <sheetName val="451.1 (2)"/>
      <sheetName val="451.1 COMPRADA"/>
      <sheetName val="451.2"/>
      <sheetName val="451.2 COMPRADA"/>
      <sheetName val="451.3"/>
      <sheetName val="451.3 COMPRADA "/>
      <sheetName val="451.4"/>
      <sheetName val="452.1"/>
      <sheetName val="452.1COMPRADA"/>
      <sheetName val="452.2"/>
      <sheetName val="452.2COMPRADA "/>
      <sheetName val="452.3"/>
      <sheetName val="452.3COMPRADA"/>
      <sheetName val="452.4"/>
      <sheetName val="452.4COMPRADA"/>
      <sheetName val="453,1"/>
      <sheetName val="460,1"/>
      <sheetName val="461.1"/>
      <sheetName val="461.2"/>
      <sheetName val="462.1"/>
      <sheetName val="462.2"/>
      <sheetName val="464,1"/>
      <sheetName val="464,2"/>
      <sheetName val="464,3"/>
      <sheetName val="464,4"/>
      <sheetName val="465,1"/>
      <sheetName val="466,1"/>
      <sheetName val="466,2"/>
      <sheetName val="680.2 "/>
      <sheetName val="680.3"/>
      <sheetName val="681"/>
      <sheetName val="682 "/>
      <sheetName val="690"/>
      <sheetName val="700.1 "/>
      <sheetName val="700.2 "/>
      <sheetName val="700.3"/>
      <sheetName val="700.4"/>
      <sheetName val="701"/>
      <sheetName val="710.1 "/>
      <sheetName val="710.2 "/>
      <sheetName val="710.3 "/>
      <sheetName val="710.4 "/>
      <sheetName val="710.5"/>
      <sheetName val="720.1"/>
      <sheetName val="500.1"/>
      <sheetName val="501.1"/>
      <sheetName val="510.1"/>
      <sheetName val="600.1"/>
      <sheetName val="600.2"/>
      <sheetName val="600.3"/>
      <sheetName val="600.4"/>
      <sheetName val="600.5"/>
      <sheetName val="610.1"/>
      <sheetName val="610.2"/>
      <sheetName val="620.1"/>
      <sheetName val="620.2"/>
      <sheetName val="620.3"/>
      <sheetName val="621.1"/>
      <sheetName val="621.1P7"/>
      <sheetName val="621.2"/>
      <sheetName val="621.3"/>
      <sheetName val="621.4"/>
      <sheetName val="621.5"/>
      <sheetName val="621.6"/>
      <sheetName val="622.1"/>
      <sheetName val="622.2"/>
      <sheetName val="622.3"/>
      <sheetName val="622.4"/>
      <sheetName val="622.5"/>
      <sheetName val="623.1"/>
      <sheetName val="623.2"/>
      <sheetName val="630.1"/>
      <sheetName val="630.2"/>
      <sheetName val="630.3"/>
      <sheetName val="630.5"/>
      <sheetName val="630.6"/>
      <sheetName val="630.6p"/>
      <sheetName val="630.7"/>
      <sheetName val="631.1"/>
      <sheetName val="632.1"/>
      <sheetName val="640.1"/>
      <sheetName val="640.2"/>
      <sheetName val="641.1"/>
      <sheetName val="641.2"/>
      <sheetName val="642.1"/>
      <sheetName val="642.2 JUNTA JEENE"/>
      <sheetName val="650.1"/>
      <sheetName val="650.2"/>
      <sheetName val="650.3 "/>
      <sheetName val="650.4 "/>
      <sheetName val="660.1"/>
      <sheetName val="660.2 "/>
      <sheetName val="660.3 "/>
      <sheetName val="661 TIPO 1"/>
      <sheetName val="661 TIPO2 "/>
      <sheetName val="661 OTRO "/>
      <sheetName val="662.1 "/>
      <sheetName val="662.2"/>
      <sheetName val="670.1"/>
      <sheetName val="670.2 "/>
      <sheetName val="671.1"/>
      <sheetName val="671.2 "/>
      <sheetName val="672.1"/>
      <sheetName val="673.1 "/>
      <sheetName val="673.2 "/>
      <sheetName val="673.2p"/>
      <sheetName val="673.3"/>
      <sheetName val="674.1"/>
      <sheetName val="674.2"/>
      <sheetName val="680.1 "/>
      <sheetName val="730.1"/>
      <sheetName val="730.2"/>
      <sheetName val="730.3"/>
      <sheetName val="731.1 "/>
      <sheetName val="740.1"/>
      <sheetName val="741.1P1 "/>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812.1"/>
      <sheetName val="900.1"/>
      <sheetName val="900.2"/>
      <sheetName val="900.3"/>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Set>
  </externalBook>
</externalLink>
</file>

<file path=xl/externalLinks/externalLink1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al"/>
      <sheetName val="Sheet1"/>
      <sheetName val="raw_e"/>
      <sheetName val="PURIFICACION"/>
      <sheetName val="MS"/>
      <sheetName val="MNORT"/>
      <sheetName val="CPR_E"/>
      <sheetName val="P_GRAPH"/>
      <sheetName val="S_GRAPH"/>
      <sheetName val="N_GRAPH"/>
      <sheetName val="CPR_MONTH"/>
      <sheetName val="FORECAST"/>
      <sheetName val="FIELD"/>
      <sheetName val="reserves"/>
      <sheetName val="CE_MAY_05"/>
      <sheetName val="WOR"/>
      <sheetName val="WCUT"/>
      <sheetName val="PORTAFOLIO"/>
      <sheetName val="59y22%"/>
      <sheetName val="Hoja1"/>
      <sheetName val="Form5 _Pág_ 1"/>
      <sheetName val="Form5 _Pág_ 2"/>
      <sheetName val="USED WELLS"/>
    </sheetNames>
    <sheetDataSet>
      <sheetData sheetId="0" refreshError="1"/>
      <sheetData sheetId="1"/>
      <sheetData sheetId="2" refreshError="1"/>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sheetData sheetId="14"/>
      <sheetData sheetId="15" refreshError="1"/>
      <sheetData sheetId="16" refreshError="1"/>
      <sheetData sheetId="17"/>
      <sheetData sheetId="18" refreshError="1"/>
      <sheetData sheetId="19" refreshError="1"/>
      <sheetData sheetId="20" refreshError="1"/>
      <sheetData sheetId="21" refreshError="1"/>
      <sheetData sheetId="22" refreshError="1"/>
    </sheetDataSet>
  </externalBook>
</externalLink>
</file>

<file path=xl/externalLinks/externalLink1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1"/>
      <sheetName val="CZNStudy"/>
      <sheetName val="CdelCOriginal"/>
      <sheetName val="CdelCNew"/>
      <sheetName val="NEW DATABASE"/>
    </sheetNames>
    <sheetDataSet>
      <sheetData sheetId="0" refreshError="1"/>
      <sheetData sheetId="1" refreshError="1"/>
      <sheetData sheetId="2" refreshError="1"/>
      <sheetData sheetId="3" refreshError="1"/>
      <sheetData sheetId="4" refreshError="1"/>
    </sheetDataSet>
  </externalBook>
</externalLink>
</file>

<file path=xl/externalLinks/externalLink1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BON Summary"/>
      <sheetName val="ABON Detail"/>
      <sheetName val="ABON Exclusions"/>
      <sheetName val="PREV.SHEET.LAST.PRINT"/>
      <sheetName val="Constants"/>
      <sheetName val="Macro1"/>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1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de Diseño"/>
      <sheetName val="Design"/>
      <sheetName val="cotas "/>
    </sheetNames>
    <sheetDataSet>
      <sheetData sheetId="0" refreshError="1"/>
      <sheetData sheetId="1" refreshError="1"/>
      <sheetData sheetId="2" refreshError="1"/>
    </sheetDataSet>
  </externalBook>
</externalLink>
</file>

<file path=xl/externalLinks/externalLink1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de Diseño"/>
      <sheetName val="Design"/>
      <sheetName val="cotas "/>
      <sheetName val="resumen"/>
    </sheetNames>
    <sheetDataSet>
      <sheetData sheetId="0" refreshError="1"/>
      <sheetData sheetId="1" refreshError="1"/>
      <sheetData sheetId="2" refreshError="1"/>
      <sheetData sheetId="3" refreshError="1"/>
    </sheetDataSet>
  </externalBook>
</externalLink>
</file>

<file path=xl/externalLinks/externalLink1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Name val="ASSUMPTIONS"/>
      <sheetName val="INPUT_TEMP"/>
      <sheetName val="W_REV"/>
      <sheetName val="W_OPEX"/>
      <sheetName val="W_CAPEX"/>
      <sheetName val="W_FUND"/>
      <sheetName val="W_EQUITY"/>
      <sheetName val="W_TAX_DEP"/>
      <sheetName val="W_TAX"/>
      <sheetName val="NOMINAL_CF_PESO"/>
      <sheetName val="NOM_IS&amp;BS_PESO"/>
      <sheetName val="NOM_IS&amp;BS_US$"/>
      <sheetName val="NOM_CF_US$"/>
      <sheetName val="ACQUISTION COSTS"/>
      <sheetName val="REAL_CF_US$"/>
      <sheetName val="SUMMARY"/>
      <sheetName val="Presentation"/>
      <sheetName val="AllCharts"/>
      <sheetName val="Historical Exchange Rat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1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8 Capital Budget"/>
      <sheetName val="Sheet1"/>
      <sheetName val="REF - Listas"/>
    </sheetNames>
    <sheetDataSet>
      <sheetData sheetId="0"/>
      <sheetData sheetId="1"/>
      <sheetData sheetId="2"/>
    </sheetDataSet>
  </externalBook>
</externalLink>
</file>

<file path=xl/externalLinks/externalLink1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RESUMEN"/>
      <sheetName val="ITEMS"/>
      <sheetName val="memorias"/>
      <sheetName val="AIU"/>
      <sheetName val="APU"/>
      <sheetName val="EQUIPOS"/>
      <sheetName val="TRANSPORTES"/>
      <sheetName val="MATERIALES"/>
      <sheetName val="personal"/>
      <sheetName val="SALARIOS"/>
      <sheetName val="DOTACIONES"/>
      <sheetName val="CIERRE"/>
      <sheetName val="Informacion"/>
      <sheetName val="REF - Listas"/>
      <sheetName val="2008 Capital Budget"/>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1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2"/>
      <sheetName val="Hoja1"/>
      <sheetName val="Design"/>
      <sheetName val="Design (3)"/>
      <sheetName val="Resumen"/>
      <sheetName val="AREAS"/>
      <sheetName val="AREAS (2)"/>
      <sheetName val="Base de Diseño"/>
      <sheetName val="Design_(3)"/>
      <sheetName val="AREAS_(2)"/>
      <sheetName val="Base_de_Diseño"/>
      <sheetName val="Design_(3)2"/>
      <sheetName val="AREAS_(2)2"/>
      <sheetName val="Base_de_Diseño2"/>
      <sheetName val="Design_(3)1"/>
      <sheetName val="AREAS_(2)1"/>
      <sheetName val="Base_de_Diseño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sheetData sheetId="10"/>
      <sheetData sheetId="11"/>
      <sheetData sheetId="12"/>
      <sheetData sheetId="13"/>
      <sheetData sheetId="14"/>
      <sheetData sheetId="15"/>
      <sheetData sheetId="16"/>
    </sheetDataSet>
  </externalBook>
</externalLink>
</file>

<file path=xl/externalLinks/externalLink1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1 ADECUACION"/>
      <sheetName val="2.3 perfilado conformacion"/>
      <sheetName val="APU 2.3"/>
      <sheetName val="3.4 RETIRO Y DISPOSICIÓN"/>
      <sheetName val="APU 3.4"/>
      <sheetName val="4.1 EXTENDIDA MATERIAL"/>
      <sheetName val="APU 4.1"/>
      <sheetName val="5.6 transporte"/>
      <sheetName val="APU 5.6"/>
      <sheetName val="5.8 Mantenimiento T-1"/>
      <sheetName val="APU 5.8"/>
      <sheetName val="13.11 Señalización víal"/>
      <sheetName val="APU 13.11"/>
      <sheetName val="14.1 Camabaja"/>
      <sheetName val="APU 14.1"/>
      <sheetName val="15.1 tapas para pozo"/>
      <sheetName val="APU 15.1"/>
      <sheetName val="Soporte transport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ltados"/>
      <sheetName val="PROM-CRUDO"/>
      <sheetName val="MAT"/>
      <sheetName val="REVISIONES"/>
    </sheetNames>
    <sheetDataSet>
      <sheetData sheetId="0"/>
      <sheetData sheetId="1" refreshError="1"/>
      <sheetData sheetId="2" refreshError="1"/>
      <sheetData sheetId="3" refreshError="1"/>
    </sheetDataSet>
  </externalBook>
</externalLink>
</file>

<file path=xl/externalLinks/externalLink1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MISARIO FINAL"/>
      <sheetName val="EFLUENTE ALIVIO PRELIMINAR"/>
      <sheetName val="ALIVIO GRUESO"/>
      <sheetName val="DESCOLE FINAL"/>
      <sheetName val="EFLUENTE FINAL DECANTADORES"/>
      <sheetName val="ORIFICIOS"/>
      <sheetName val="CALCULOS"/>
      <sheetName val="SEDIMENTADORES"/>
      <sheetName val="CHEQUEO "/>
      <sheetName val="Hoja1"/>
    </sheetNames>
    <sheetDataSet>
      <sheetData sheetId="0" refreshError="1"/>
      <sheetData sheetId="1" refreshError="1"/>
      <sheetData sheetId="2" refreshError="1"/>
      <sheetData sheetId="3" refreshError="1"/>
      <sheetData sheetId="4" refreshError="1"/>
      <sheetData sheetId="5" refreshError="1"/>
      <sheetData sheetId="6" refreshError="1">
        <row r="3">
          <cell r="A3">
            <v>0.1278</v>
          </cell>
        </row>
      </sheetData>
      <sheetData sheetId="7" refreshError="1"/>
      <sheetData sheetId="8" refreshError="1"/>
      <sheetData sheetId="9">
        <row r="3">
          <cell r="A3" t="str">
            <v>ITEM</v>
          </cell>
        </row>
      </sheetData>
    </sheetDataSet>
  </externalBook>
</externalLink>
</file>

<file path=xl/externalLinks/externalLink1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BASICOS"/>
      <sheetName val="deuda"/>
      <sheetName val="consumos"/>
    </sheetNames>
    <sheetDataSet>
      <sheetData sheetId="0" refreshError="1"/>
      <sheetData sheetId="1"/>
      <sheetData sheetId="2" refreshError="1"/>
    </sheetDataSet>
  </externalBook>
</externalLink>
</file>

<file path=xl/externalLinks/externalLink1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Hoja1"/>
      <sheetName val="RESUMEN"/>
      <sheetName val="ITEMS"/>
      <sheetName val="memorias"/>
      <sheetName val="AIU"/>
      <sheetName val="LISTADO"/>
      <sheetName val="APU"/>
      <sheetName val="EQUIPOS"/>
      <sheetName val="TRANSPORTES"/>
      <sheetName val="MATERIALES"/>
      <sheetName val="personal"/>
      <sheetName val="SALARIOS"/>
      <sheetName val="DOTACIONES"/>
      <sheetName val="CIERRE"/>
      <sheetName val="deuda"/>
      <sheetName val="INSUMOS"/>
      <sheetName val="Insum"/>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PTO REDUCIDO"/>
    </sheetNames>
    <sheetDataSet>
      <sheetData sheetId="0" refreshError="1"/>
    </sheetDataSet>
  </externalBook>
</externalLink>
</file>

<file path=xl/externalLinks/externalLink1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QUERIES"/>
      <sheetName val="NPV Summary All Options"/>
      <sheetName val="Capex &amp; Cost Summary"/>
      <sheetName val="Glencore Summary"/>
      <sheetName val="Cover"/>
      <sheetName val="Capex Payment Schedule"/>
      <sheetName val="GIAG Incremental NPV"/>
      <sheetName val="FENOCO Tariff Generator"/>
      <sheetName val="GIAG Incremental Tons"/>
      <sheetName val="GIAG Depreciation"/>
      <sheetName val="FENOCO Depreciation"/>
      <sheetName val="GIAG Finance Option"/>
      <sheetName val="FENOCO Finance Option"/>
      <sheetName val="SUMMARY CAPEX-OPEX"/>
      <sheetName val="DETAILED CAPEX GIAG PORT CAL"/>
      <sheetName val="DETAILED OPEX GIAG-FENOC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1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RO RESUMEN."/>
      <sheetName val="MATRIZ"/>
      <sheetName val="Transporte por cobrar"/>
      <sheetName val="MATERIAL TRANSPORTADO"/>
      <sheetName val="MATERIAL TRANSPORTADO POR PLACA"/>
      <sheetName val="VIAJES CORTOS"/>
      <sheetName val="CARROTANQUES"/>
      <sheetName val="VOLQUETAS POR DIAS"/>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1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TRIZ"/>
      <sheetName val="MATERIAL TRANSPORTADO"/>
    </sheetNames>
    <sheetDataSet>
      <sheetData sheetId="0"/>
      <sheetData sheetId="1"/>
    </sheetDataSet>
  </externalBook>
</externalLink>
</file>

<file path=xl/externalLinks/externalLink1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OTROS"/>
    </sheetNames>
    <sheetDataSet>
      <sheetData sheetId="0"/>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IESEL"/>
      <sheetName val="Budget per Chapter"/>
      <sheetName val="Unit Rates Summary"/>
      <sheetName val="Budget"/>
      <sheetName val="Budget Unit Cost (detailed)"/>
      <sheetName val="DataBase"/>
      <sheetName val="Cost Codes"/>
      <sheetName val="SUPPORT INFO--------&gt;"/>
      <sheetName val="CALENT. E.E"/>
      <sheetName val="C.I. Prodeco Cost Center Matrix"/>
      <sheetName val="Cover"/>
      <sheetName val="landSufAmorINGEOMINAS"/>
      <sheetName val="CARACTERIZACION"/>
      <sheetName val="VEHICLES"/>
      <sheetName val="tyres"/>
      <sheetName val="Water Tanq"/>
      <sheetName val="gen set"/>
      <sheetName val="survey equipm"/>
      <sheetName val="Dewatering"/>
      <sheetName val="Haul Roads"/>
      <sheetName val="Sed PONDS"/>
      <sheetName val="Cranes"/>
      <sheetName val="Maintenance_Coal handling"/>
      <sheetName val="AMBIENTAL"/>
      <sheetName val="DOZER"/>
      <sheetName val="executives"/>
      <sheetName val="Mine Security 06"/>
      <sheetName val="TV"/>
      <sheetName val="fuel"/>
      <sheetName val="fuel_gerardo"/>
      <sheetName val="CONSUMOS GASOLINA_NOV"/>
      <sheetName val="CONSU_DIESEL_NOV"/>
      <sheetName val="PRODECOfuelReal"/>
      <sheetName val="ACPM POR EQUIPO PRODECO"/>
      <sheetName val="internet Acces"/>
      <sheetName val="Medical Expenses"/>
      <sheetName val="ProtectiveClothing"/>
      <sheetName val="Safety_elements"/>
      <sheetName val="Personal transport"/>
      <sheetName val="avances Suelo"/>
      <sheetName val="DEPRECIACION2005"/>
      <sheetName val="Depreciation2004"/>
      <sheetName val="food&amp;cleaning"/>
      <sheetName val="POWER"/>
      <sheetName val="LOCATIVAS"/>
      <sheetName val="Forecast"/>
      <sheetName val="GENERAL EXPENSES"/>
      <sheetName val="TRM2005"/>
      <sheetName val="PREMISAS"/>
      <sheetName val="Variable Expenses"/>
      <sheetName val="Fixed Expenses"/>
      <sheetName val="Expense Element Format"/>
      <sheetName val="RESPONSABLES"/>
      <sheetName val="CMOPWM61"/>
      <sheetName val="CMOPCM61"/>
      <sheetName val="CMOPMM61"/>
      <sheetName val="CMTSM52"/>
      <sheetName val="Directos"/>
      <sheetName val="Temporales"/>
      <sheetName val="CMOPMM50"/>
      <sheetName val="CMMAMCPB"/>
      <sheetName val="CMTESM52"/>
      <sheetName val="CMTESM54"/>
      <sheetName val="CMTESM53"/>
      <sheetName val="CMSASM55"/>
      <sheetName val="CMSASM44"/>
      <sheetName val="CMSASM70"/>
      <sheetName val="CMMASM48"/>
      <sheetName val="CMOPCM40"/>
      <sheetName val="CMADAM42"/>
      <sheetName val="CMADAHM04"/>
      <sheetName val="CMSEHM45"/>
      <sheetName val="CMSEHM67"/>
      <sheetName val="CTOPTB62"/>
      <sheetName val="CMOPSM63"/>
      <sheetName val="CMSSSM58"/>
      <sheetName val="CMSISM60"/>
      <sheetName val="CMFIHM43"/>
      <sheetName val="COST CENTER MINE"/>
      <sheetName val="Expense Element Format (2)"/>
      <sheetName val="Datos del mes"/>
    </sheetNames>
    <sheetDataSet>
      <sheetData sheetId="0"/>
      <sheetData sheetId="1"/>
      <sheetData sheetId="2"/>
      <sheetData sheetId="3"/>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refreshError="1"/>
    </sheetDataSet>
  </externalBook>
</externalLink>
</file>

<file path=xl/externalLinks/externalLink1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GANIGRAMA"/>
      <sheetName val="FLUJO DE FONDOS"/>
      <sheetName val="CRONOGRAMA"/>
      <sheetName val="INSUMOS"/>
      <sheetName val="A.E.B"/>
      <sheetName val="PRESUPUESTO"/>
      <sheetName val="A.P.U (3)"/>
      <sheetName val="A.P.U (2)"/>
      <sheetName val="A.P.U"/>
      <sheetName val="P.S"/>
      <sheetName val="A.I.U"/>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AIU"/>
      <sheetName val="Hoja1_(2)"/>
      <sheetName val="Hoja4_(2)"/>
      <sheetName val="Hoja4_(3)"/>
      <sheetName val="5094-2003"/>
      <sheetName val="A. P. U."/>
      <sheetName val="BASES"/>
    </sheetNames>
    <definedNames>
      <definedName name="absc"/>
    </defined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2"/>
      <sheetName val="INDICE"/>
      <sheetName val="Materiales"/>
      <sheetName val="Equipo"/>
      <sheetName val="Otros"/>
      <sheetName val="Densidades"/>
      <sheetName val="200.1 Descapote"/>
      <sheetName val="200.2"/>
      <sheetName val="201.7"/>
      <sheetName val="201.8"/>
      <sheetName val="201.9"/>
      <sheetName val="201.10"/>
      <sheetName val="201.11"/>
      <sheetName val="201.12"/>
      <sheetName val="201.14 (2)"/>
      <sheetName val="201.15"/>
      <sheetName val="201.16"/>
      <sheetName val="201.21"/>
      <sheetName val="210.1.1"/>
      <sheetName val="210.1.2"/>
      <sheetName val="210.2.1"/>
      <sheetName val="210.2.2"/>
      <sheetName val="210.2.3"/>
      <sheetName val="210.2.4"/>
      <sheetName val="211.1"/>
      <sheetName val="220.1"/>
      <sheetName val="221.1"/>
      <sheetName val="221.2"/>
      <sheetName val="230.1"/>
      <sheetName val="230.2"/>
      <sheetName val="231.1"/>
      <sheetName val="232.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comprada"/>
      <sheetName val="450.3"/>
      <sheetName val="450.3 COMPRADA"/>
      <sheetName val="450.4"/>
      <sheetName val="450.5"/>
      <sheetName val="450.6"/>
      <sheetName val="450.7"/>
      <sheetName val="450.8"/>
      <sheetName val="450.9"/>
      <sheetName val="451.1"/>
      <sheetName val="451.1 (2)"/>
      <sheetName val="451.1 COMPRADA"/>
      <sheetName val="451.2"/>
      <sheetName val="451.2 COMPRADA"/>
      <sheetName val="451.3"/>
      <sheetName val="451.3 COMPRADA "/>
      <sheetName val="451.4"/>
      <sheetName val="452.1"/>
      <sheetName val="452.1COMPRADA"/>
      <sheetName val="452.2"/>
      <sheetName val="452.2COMPRADA "/>
      <sheetName val="452.3"/>
      <sheetName val="452.3COMPRADA"/>
      <sheetName val="452.4"/>
      <sheetName val="452.4COMPRADA"/>
      <sheetName val="453,1"/>
      <sheetName val="460,1"/>
      <sheetName val="461.1"/>
      <sheetName val="461.2"/>
      <sheetName val="462.1"/>
      <sheetName val="462.2"/>
      <sheetName val="464,1"/>
      <sheetName val="464,2"/>
      <sheetName val="464,3"/>
      <sheetName val="464,4"/>
      <sheetName val="465,1"/>
      <sheetName val="466,1"/>
      <sheetName val="466,2"/>
      <sheetName val="680.2 "/>
      <sheetName val="680.3"/>
      <sheetName val="681"/>
      <sheetName val="682 "/>
      <sheetName val="690"/>
      <sheetName val="700.1 "/>
      <sheetName val="700.2 "/>
      <sheetName val="700.3"/>
      <sheetName val="700.4"/>
      <sheetName val="701"/>
      <sheetName val="710.1 "/>
      <sheetName val="710.2 "/>
      <sheetName val="710.3 "/>
      <sheetName val="710.4 "/>
      <sheetName val="710.5"/>
      <sheetName val="720.1"/>
      <sheetName val="500.1"/>
      <sheetName val="501.1"/>
      <sheetName val="510.1"/>
      <sheetName val="600.1"/>
      <sheetName val="600.2"/>
      <sheetName val="600.3"/>
      <sheetName val="600.4"/>
      <sheetName val="600.5"/>
      <sheetName val="610.1"/>
      <sheetName val="610.2"/>
      <sheetName val="620.1"/>
      <sheetName val="620.2"/>
      <sheetName val="620.3"/>
      <sheetName val="621.1"/>
      <sheetName val="621.1P7"/>
      <sheetName val="621.2"/>
      <sheetName val="621.3"/>
      <sheetName val="621.4"/>
      <sheetName val="621.5"/>
      <sheetName val="621.6"/>
      <sheetName val="622.1"/>
      <sheetName val="622.2"/>
      <sheetName val="622.3"/>
      <sheetName val="622.4"/>
      <sheetName val="622.5"/>
      <sheetName val="623.1"/>
      <sheetName val="623.2"/>
      <sheetName val="630.1"/>
      <sheetName val="630.2"/>
      <sheetName val="630.3"/>
      <sheetName val="630.4"/>
      <sheetName val="630.5"/>
      <sheetName val="630.6"/>
      <sheetName val="630.6p"/>
      <sheetName val="630.7"/>
      <sheetName val="631.1"/>
      <sheetName val="632.1"/>
      <sheetName val="640.1"/>
      <sheetName val="640.2"/>
      <sheetName val="641.1"/>
      <sheetName val="641.2"/>
      <sheetName val="642.1"/>
      <sheetName val="642.2 JUNTA JEENE"/>
      <sheetName val="650.1"/>
      <sheetName val="650.2"/>
      <sheetName val="650.3 "/>
      <sheetName val="650.4 "/>
      <sheetName val="660.1"/>
      <sheetName val="660.2 "/>
      <sheetName val="660.3 "/>
      <sheetName val="661 TIPO 1"/>
      <sheetName val="661 TIPO2 "/>
      <sheetName val="661 OTRO "/>
      <sheetName val="662.1 "/>
      <sheetName val="662.2"/>
      <sheetName val="670.1"/>
      <sheetName val="670.2 "/>
      <sheetName val="671.1"/>
      <sheetName val="671.2 "/>
      <sheetName val="672.1"/>
      <sheetName val="673.1 "/>
      <sheetName val="673.2 "/>
      <sheetName val="673.2p"/>
      <sheetName val="673.3"/>
      <sheetName val="674.1"/>
      <sheetName val="674.2"/>
      <sheetName val="680.1 "/>
      <sheetName val="730.1"/>
      <sheetName val="730.2"/>
      <sheetName val="730.3"/>
      <sheetName val="731.1 "/>
      <sheetName val="740.1"/>
      <sheetName val="741.1P1 "/>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812.1"/>
      <sheetName val="900.1"/>
      <sheetName val="900.2"/>
      <sheetName val="900.3"/>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Set>
  </externalBook>
</externalLink>
</file>

<file path=xl/externalLinks/externalLink1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QUIPO"/>
      <sheetName val="MATERIAL"/>
      <sheetName val="PRESUPUESTO"/>
      <sheetName val="UNITARIOS"/>
      <sheetName val="TRANSPORTE"/>
      <sheetName val="MANO OBRA"/>
      <sheetName val="MEMORIAS"/>
      <sheetName val=" AdoVh"/>
    </sheetNames>
    <sheetDataSet>
      <sheetData sheetId="0" refreshError="1"/>
      <sheetData sheetId="1" refreshError="1"/>
      <sheetData sheetId="2"/>
      <sheetData sheetId="3"/>
      <sheetData sheetId="4"/>
      <sheetData sheetId="5"/>
      <sheetData sheetId="6"/>
      <sheetData sheetId="7" refreshError="1"/>
    </sheetDataSet>
  </externalBook>
</externalLink>
</file>

<file path=xl/externalLinks/externalLink1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precios"/>
      <sheetName val="Detalle de fajas"/>
      <sheetName val="detalle x banda"/>
      <sheetName val="resumen"/>
      <sheetName val="VAR"/>
      <sheetName val="desglose"/>
      <sheetName val="Datos de entrada fajas"/>
      <sheetName val="Indices y medidas"/>
      <sheetName val="base precios"/>
      <sheetName val="indice-fabric"/>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ala"/>
      <sheetName val="Evolución"/>
      <sheetName val="TARIF2002"/>
      <sheetName val="Produccion"/>
      <sheetName val="Transporte"/>
      <sheetName val="Z mantto"/>
      <sheetName val="Aviso 1"/>
      <sheetName val="Aviso 2"/>
      <sheetName val="Factor A"/>
      <sheetName val="San Andrés"/>
      <sheetName val="desglose"/>
      <sheetName val="precios2002"/>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Set>
  </externalBook>
</externalLink>
</file>

<file path=xl/externalLinks/externalLink1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localizacion (estructuras)"/>
      <sheetName val="localizacion (carreteras)"/>
      <sheetName val="200.1"/>
      <sheetName val="200.2"/>
      <sheetName val="200P ROCERIA"/>
      <sheetName val="201.P y 201.5P"/>
      <sheetName val="201.2 Pciclopeo"/>
      <sheetName val="201.2.1P reforzado"/>
      <sheetName val="201.3"/>
      <sheetName val="201.4"/>
      <sheetName val="201.7"/>
      <sheetName val="201.8"/>
      <sheetName val="201.8P"/>
      <sheetName val="201.11"/>
      <sheetName val="201.12"/>
      <sheetName val="201.13 y 201.17"/>
      <sheetName val="201.16"/>
      <sheetName val="201.14"/>
      <sheetName val="201.15"/>
      <sheetName val="201.21"/>
      <sheetName val="210.1.1"/>
      <sheetName val="210.1.2"/>
      <sheetName val="210.2.1"/>
      <sheetName val="210.2.1P"/>
      <sheetName val="210.2.2"/>
      <sheetName val="210.2.4"/>
      <sheetName val="211.1"/>
      <sheetName val="220.1"/>
      <sheetName val="221.1"/>
      <sheetName val="221.2"/>
      <sheetName val="225P"/>
      <sheetName val="230.1"/>
      <sheetName val="230.2"/>
      <sheetName val="231.1"/>
      <sheetName val="232.1"/>
      <sheetName val="310.1"/>
      <sheetName val="311.1"/>
      <sheetName val="311.1 Via 9003"/>
      <sheetName val="311.1P"/>
      <sheetName val="311.2P"/>
      <sheetName val="311.3P"/>
      <sheetName val="320.1"/>
      <sheetName val="320.1Via 9003"/>
      <sheetName val="320.1Via 9004"/>
      <sheetName val="320.1Via 7801"/>
      <sheetName val="320.2"/>
      <sheetName val="320.2 Via 9003"/>
      <sheetName val="320.2 Via 9004"/>
      <sheetName val="320.2 Via 7801"/>
      <sheetName val="330.1"/>
      <sheetName val="330.1 Vía 9003"/>
      <sheetName val="330.1 Vía 9004"/>
      <sheetName val="330.1 Vía 7801"/>
      <sheetName val="330.2"/>
      <sheetName val="330.2 Vía 9003"/>
      <sheetName val="330.2 Vía 9004"/>
      <sheetName val="330.2 Via 7801"/>
      <sheetName val="330.1P"/>
      <sheetName val="330.1P Lorica- Coveñas"/>
      <sheetName val="330.1P (7801)"/>
      <sheetName val="340.1"/>
      <sheetName val="340.2"/>
      <sheetName val="340.3"/>
      <sheetName val="341.1"/>
      <sheetName val="341.2"/>
      <sheetName val="342P"/>
      <sheetName val="410.1"/>
      <sheetName val="410.2"/>
      <sheetName val="411.1"/>
      <sheetName val="411.2"/>
      <sheetName val="411.3"/>
      <sheetName val="414.1"/>
      <sheetName val="414.2"/>
      <sheetName val="414.3"/>
      <sheetName val="414.4"/>
      <sheetName val="415"/>
      <sheetName val="420.1"/>
      <sheetName val="420.2"/>
      <sheetName val="421.1"/>
      <sheetName val="421.2"/>
      <sheetName val="421.3"/>
      <sheetName val="421.4"/>
      <sheetName val="430.1"/>
      <sheetName val="430.2"/>
      <sheetName val="431.1"/>
      <sheetName val="431.2"/>
      <sheetName val="432.1"/>
      <sheetName val="433.1"/>
      <sheetName val="433.2"/>
      <sheetName val="433.3"/>
      <sheetName val="433.4"/>
      <sheetName val="433.5"/>
      <sheetName val="433.6"/>
      <sheetName val="433.7"/>
      <sheetName val="433.8"/>
      <sheetName val="440.1"/>
      <sheetName val="440.1 COMPRADA"/>
      <sheetName val="440.2"/>
      <sheetName val="440.2 COMPRADA"/>
      <sheetName val="440.3"/>
      <sheetName val="440.3 COMPRADA"/>
      <sheetName val="440.4"/>
      <sheetName val="441.1"/>
      <sheetName val="441.1 COMPRADA"/>
      <sheetName val="441.2"/>
      <sheetName val="441.2 COMPRADA"/>
      <sheetName val="441.3"/>
      <sheetName val="441.3 COMPRADA"/>
      <sheetName val="441.4"/>
      <sheetName val="450.1"/>
      <sheetName val="450.1P COMPRADA"/>
      <sheetName val="450.1P COMPRADA Via 9003"/>
      <sheetName val="450.1P COMPRADA Via 9004"/>
      <sheetName val="450.1P COMPRADA Via 7801"/>
      <sheetName val="450.2"/>
      <sheetName val="450.2P COMPRADA"/>
      <sheetName val="450.2P COMPRADA Vía 9003"/>
      <sheetName val="450.2P COMPRADA Vía 9004"/>
      <sheetName val="450.2P COMPRADA Vía 7801"/>
      <sheetName val="450.3"/>
      <sheetName val="450.3P COMPRADA"/>
      <sheetName val="450.9 "/>
      <sheetName val="450.9P  "/>
      <sheetName val="450.9 Via 9003"/>
      <sheetName val="450.9 Via 9004"/>
      <sheetName val="450.9 Via 7801"/>
      <sheetName val="451.1"/>
      <sheetName val="451. 1 COMPRADA "/>
      <sheetName val="451.2"/>
      <sheetName val="451. 2 COMPRADA"/>
      <sheetName val="451.3"/>
      <sheetName val="451.3 COMPRADA"/>
      <sheetName val="452.1"/>
      <sheetName val="452.1 COMPRADA"/>
      <sheetName val="452.2"/>
      <sheetName val="452.2 COMPRADA"/>
      <sheetName val="452.3"/>
      <sheetName val="452.3 COMPRADA"/>
      <sheetName val="452.4"/>
      <sheetName val="452.4 COMPRADA"/>
      <sheetName val="453"/>
      <sheetName val="460.1"/>
      <sheetName val="460.1P"/>
      <sheetName val="460.1P.1"/>
      <sheetName val="461.1"/>
      <sheetName val="461.2"/>
      <sheetName val="462.1.1"/>
      <sheetName val="462.1.2"/>
      <sheetName val="462.1.3"/>
      <sheetName val="462.1.4"/>
      <sheetName val="462.2"/>
      <sheetName val="464.1"/>
      <sheetName val="465.1"/>
      <sheetName val="466.1"/>
      <sheetName val="466.2"/>
      <sheetName val="466P Sello de Grietas"/>
      <sheetName val="500.1"/>
      <sheetName val="501.1"/>
      <sheetName val="510"/>
      <sheetName val="510P1"/>
      <sheetName val="510P2"/>
      <sheetName val="510P3"/>
      <sheetName val="600.1"/>
      <sheetName val="600.2"/>
      <sheetName val="600.3"/>
      <sheetName val="600.4"/>
      <sheetName val="600.4 P"/>
      <sheetName val="600.5"/>
      <sheetName val="600.5 P"/>
      <sheetName val="610.1"/>
      <sheetName val="610.1P"/>
      <sheetName val="610.1 Vía 9003"/>
      <sheetName val="610.1 Vía 9004"/>
      <sheetName val="610.1 Vía 7801"/>
      <sheetName val="610.2"/>
      <sheetName val="610.2 Vía 9003"/>
      <sheetName val="610.2 Vía 9004"/>
      <sheetName val="610.2 Vía 7801"/>
      <sheetName val="620.1"/>
      <sheetName val="620.2"/>
      <sheetName val="620.3"/>
      <sheetName val="620P"/>
      <sheetName val="621.1"/>
      <sheetName val="621.1 (2)"/>
      <sheetName val="621.1 (3)"/>
      <sheetName val="621.2"/>
      <sheetName val="621.3"/>
      <sheetName val="621.4"/>
      <sheetName val="621.5"/>
      <sheetName val="621.5P"/>
      <sheetName val="621.6"/>
      <sheetName val="621,7"/>
      <sheetName val="622.1"/>
      <sheetName val="622.2"/>
      <sheetName val="622.3"/>
      <sheetName val="622.4"/>
      <sheetName val="622.5"/>
      <sheetName val="623.1"/>
      <sheetName val="630.1"/>
      <sheetName val="630.1 Vía 9003"/>
      <sheetName val="630.1 Vía 9004"/>
      <sheetName val="630.1 Vía 7801"/>
      <sheetName val="630.2"/>
      <sheetName val="630.2 Vía 9003"/>
      <sheetName val="630.2 Vía 9004"/>
      <sheetName val="630.2 Vía 7801"/>
      <sheetName val="630.3"/>
      <sheetName val="630.3 Vía 9003"/>
      <sheetName val="630.3 Vía 9004"/>
      <sheetName val="630.3 Vía 7801"/>
      <sheetName val="630.4"/>
      <sheetName val="630.4 Vía 9003"/>
      <sheetName val="630.4 Vía 9004"/>
      <sheetName val="630.4 Vía 7801"/>
      <sheetName val="630.5"/>
      <sheetName val="630.5 Vía 9003"/>
      <sheetName val="630.5 Vía 9004"/>
      <sheetName val="630.5 Vía 7801"/>
      <sheetName val="630.6"/>
      <sheetName val="630.6 Vía 9003"/>
      <sheetName val="630.6 Vía 9004"/>
      <sheetName val="630.6 Vía 7801"/>
      <sheetName val="630.7"/>
      <sheetName val="630.7 Vía 9003"/>
      <sheetName val="630.7 Vía 9004"/>
      <sheetName val="630.7 Vía 7801"/>
      <sheetName val="630.1.1P"/>
      <sheetName val="630.1.1P MORTERO 1,3"/>
      <sheetName val="630.1.2P. BOLSACRETOS"/>
      <sheetName val="630.1.3P Mortero sello de griet"/>
      <sheetName val="630.1.4P Mortero Revest. Alcant"/>
      <sheetName val="630.1.5P Mortero epoxico"/>
      <sheetName val="630.1.6 P Mortero Anillar Tub"/>
      <sheetName val="632.1"/>
      <sheetName val="632.1P "/>
      <sheetName val="632.2P"/>
      <sheetName val="632.3P"/>
      <sheetName val="632.4P"/>
      <sheetName val="640.1"/>
      <sheetName val="640.1 Via 9003"/>
      <sheetName val="640.1 Via 9004"/>
      <sheetName val="640.1 Via 7801"/>
      <sheetName val="640.1.1"/>
      <sheetName val="640.1.1 Via 9003"/>
      <sheetName val="640.1.1 Via 9004"/>
      <sheetName val="640.1.1 Via 7801"/>
      <sheetName val="640.1.2"/>
      <sheetName val="640.1.2 Via 9003"/>
      <sheetName val="640.1.2 Via 9004"/>
      <sheetName val="640.1.2 Via 7801"/>
      <sheetName val="641.1"/>
      <sheetName val="642.1"/>
      <sheetName val="642.2"/>
      <sheetName val="642P1 JUNTAS"/>
      <sheetName val="642P2 JUNTAS"/>
      <sheetName val="642P3 JUNTAS"/>
      <sheetName val="650.1"/>
      <sheetName val="650.2"/>
      <sheetName val="650.3"/>
      <sheetName val="650.3P"/>
      <sheetName val="650.4"/>
      <sheetName val="660.1"/>
      <sheetName val="660.2"/>
      <sheetName val="660.3"/>
      <sheetName val="661.1 TIPO 1"/>
      <sheetName val="661.1.1 TIPO 2"/>
      <sheetName val="661.1.2 En obra"/>
      <sheetName val="662.1"/>
      <sheetName val="662.2"/>
      <sheetName val="670.1"/>
      <sheetName val="670.2"/>
      <sheetName val="671.1"/>
      <sheetName val="672.1"/>
      <sheetName val="672.2"/>
      <sheetName val="673.1"/>
      <sheetName val="673.1 Vía 9003"/>
      <sheetName val="673.1 Vía 9004"/>
      <sheetName val="673.1 Vía 7801"/>
      <sheetName val="673.2"/>
      <sheetName val="673.3"/>
      <sheetName val="674.1"/>
      <sheetName val="680.1"/>
      <sheetName val="680.2"/>
      <sheetName val="680.3"/>
      <sheetName val="680P"/>
      <sheetName val="680.1P"/>
      <sheetName val="681.1"/>
      <sheetName val="681.1 Vía 9003"/>
      <sheetName val="681.1 Vía 9004"/>
      <sheetName val="681.1 Vía 7801"/>
      <sheetName val="681.1P"/>
      <sheetName val="681.2P"/>
      <sheetName val="682.1"/>
      <sheetName val="700.1"/>
      <sheetName val="700.2"/>
      <sheetName val="700.3"/>
      <sheetName val="700.4"/>
      <sheetName val="700.5P"/>
      <sheetName val="700.6P"/>
      <sheetName val="701.1"/>
      <sheetName val="710.1"/>
      <sheetName val="710.1.1"/>
      <sheetName val="710.1.2"/>
      <sheetName val="710.1.3"/>
      <sheetName val="710.2"/>
      <sheetName val="710.2.1"/>
      <sheetName val="720.1"/>
      <sheetName val="730.1"/>
      <sheetName val="730.2"/>
      <sheetName val="740.1"/>
      <sheetName val="800.1"/>
      <sheetName val="800.2"/>
      <sheetName val="800.3"/>
      <sheetName val="800.4"/>
      <sheetName val="800P"/>
      <sheetName val="810.1"/>
      <sheetName val="810.1P"/>
      <sheetName val="810.2"/>
      <sheetName val="810.3"/>
      <sheetName val="815P"/>
      <sheetName val="900.1"/>
      <sheetName val="900.2"/>
      <sheetName val="900.3"/>
      <sheetName val="900.4P"/>
      <sheetName val="690 Mampostería en piedra"/>
      <sheetName val="Tub RIB1,40 (2)"/>
      <sheetName val="692.1P PINTURA ACABADO "/>
      <sheetName val="693.1P EPOXIAMIDA"/>
      <sheetName val="694.1P EPOXIPOLIAMIDA"/>
      <sheetName val="695P CHORRO ARENA"/>
      <sheetName val="695.1P"/>
      <sheetName val="675.1"/>
      <sheetName val="2-P"/>
      <sheetName val="675.2"/>
      <sheetName val="675.3"/>
      <sheetName val="682P"/>
      <sheetName val="810.2P Con semillas"/>
      <sheetName val="23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Set>
  </externalBook>
</externalLink>
</file>

<file path=xl/externalLinks/externalLink1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No.1 "/>
      <sheetName val="200P1"/>
      <sheetName val="200P2"/>
      <sheetName val="220.1"/>
      <sheetName val="600.5"/>
      <sheetName val="621.1"/>
      <sheetName val="642.1"/>
      <sheetName val="320.1"/>
      <sheetName val="330.1"/>
      <sheetName val="450.2P  Vía 9003"/>
      <sheetName val="632.1P "/>
      <sheetName val="673.2"/>
      <sheetName val="201.7"/>
      <sheetName val="600.1"/>
      <sheetName val="201.15"/>
      <sheetName val="610.1"/>
      <sheetName val="610.1P"/>
      <sheetName val="465.1"/>
      <sheetName val="630.4 Vía 9003"/>
      <sheetName val="630.6 Vía 7801"/>
      <sheetName val="640.1.2"/>
      <sheetName val="700.1"/>
      <sheetName val="673.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1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cioMaterial"/>
      <sheetName val="Estructuras"/>
      <sheetName val="ResumenMaterial"/>
      <sheetName val="Análisis Unit"/>
      <sheetName val="Hoja1"/>
      <sheetName val="CUMPLIMIENTO"/>
      <sheetName val="TABLAS"/>
    </sheetNames>
    <sheetDataSet>
      <sheetData sheetId="0"/>
      <sheetData sheetId="1" refreshError="1"/>
      <sheetData sheetId="2"/>
      <sheetData sheetId="3"/>
      <sheetData sheetId="4" refreshError="1"/>
      <sheetData sheetId="5" refreshError="1"/>
      <sheetData sheetId="6" refreshError="1"/>
    </sheetDataSet>
  </externalBook>
</externalLink>
</file>

<file path=xl/externalLinks/externalLink1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CORREGIDO"/>
      <sheetName val="APU CORREGIDO NUEVOS"/>
      <sheetName val="listado precios"/>
      <sheetName val="analisis cuadrilla"/>
      <sheetName val="Presupuesto obra"/>
    </sheetNames>
    <sheetDataSet>
      <sheetData sheetId="0"/>
      <sheetData sheetId="1"/>
      <sheetData sheetId="2" refreshError="1"/>
      <sheetData sheetId="3" refreshError="1"/>
      <sheetData sheetId="4"/>
    </sheetDataSet>
  </externalBook>
</externalLink>
</file>

<file path=xl/externalLinks/externalLink1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ACIONAL 2008"/>
      <sheetName val="SALARIO CELADOR 2008"/>
      <sheetName val="TARIFAS DIARIO OFICIAL 2008"/>
      <sheetName val="COSTOS OFICINA"/>
      <sheetName val="COSTOS CAMPAMENTO"/>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1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isk Analysis"/>
      <sheetName val="Structure"/>
      <sheetName val="Summary"/>
      <sheetName val="Parameters"/>
      <sheetName val="Financial"/>
      <sheetName val="Depreciation"/>
      <sheetName val="Capital"/>
      <sheetName val="Fuel"/>
      <sheetName val="Mining &amp; quality"/>
      <sheetName val="Cost analysis"/>
      <sheetName val="2008 Fuel"/>
      <sheetName val="summary fuel consumpt &amp; volumen"/>
      <sheetName val="comparativo de precios"/>
      <sheetName val="Depreciation No Ley Minera"/>
      <sheetName val="Depreciation Ley Minera"/>
      <sheetName val="PO No 1"/>
      <sheetName val="2008 Purchases"/>
      <sheetName val="EQUIP PARAMETERS OCT 17"/>
      <sheetName val="2009 Eqpm"/>
      <sheetName val="TARIF2002"/>
    </sheetNames>
    <sheetDataSet>
      <sheetData sheetId="0" refreshError="1"/>
      <sheetData sheetId="1" refreshError="1"/>
      <sheetData sheetId="2" refreshError="1"/>
      <sheetData sheetId="3"/>
      <sheetData sheetId="4"/>
      <sheetData sheetId="5" refreshError="1"/>
      <sheetData sheetId="6" refreshError="1"/>
      <sheetData sheetId="7"/>
      <sheetData sheetId="8" refreshError="1"/>
      <sheetData sheetId="9" refreshError="1"/>
      <sheetData sheetId="10"/>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1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Análisis_de_precios"/>
    </sheetNames>
    <sheetDataSet>
      <sheetData sheetId="0" refreshError="1"/>
      <sheetData sheetId="1"/>
    </sheetDataSet>
  </externalBook>
</externalLink>
</file>

<file path=xl/externalLinks/externalLink1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le"/>
      <sheetName val="ProjectParameters"/>
      <sheetName val="NPV"/>
      <sheetName val="EconParaRevenue"/>
      <sheetName val="CostSumm"/>
      <sheetName val="EconomicGraphs"/>
      <sheetName val="QuantityGraphs"/>
      <sheetName val="Sensitivities"/>
      <sheetName val="Deprec_Constant"/>
      <sheetName val="Deprec_Real"/>
      <sheetName val="CoalStocks_WkgCap"/>
      <sheetName val="TotalCap"/>
      <sheetName val="OtherCap"/>
      <sheetName val="OC_ReplCap"/>
      <sheetName val="OC_Repl"/>
      <sheetName val="OC_InitCap"/>
      <sheetName val="OC_Init"/>
      <sheetName val="UG_ReplCap"/>
      <sheetName val="UG_Repl"/>
      <sheetName val="UG_InitCap"/>
      <sheetName val="UG_Init"/>
      <sheetName val="ConstNomOpCost"/>
      <sheetName val="TotalOpCosts"/>
      <sheetName val="OffsiteAdminCHPP"/>
      <sheetName val="TotalLabCosts"/>
      <sheetName val="TotalLabNos"/>
      <sheetName val="OC_TotalOpCosts"/>
      <sheetName val="OC_OtherOpCosts"/>
      <sheetName val="ContractorOpCosts"/>
      <sheetName val="OC_Blasting"/>
      <sheetName val="OC_TotalLabCosts"/>
      <sheetName val="OC_EquipOpCosts"/>
      <sheetName val="OC_MtceLabCost"/>
      <sheetName val="OC_OpLabCost"/>
      <sheetName val="OC_MtceLabNos"/>
      <sheetName val="OC_OpLabNos"/>
      <sheetName val="OC_LeaseCost"/>
      <sheetName val="OC_ContractMaint"/>
      <sheetName val="OC_R&amp;MCost"/>
      <sheetName val="Paste_In_MARC"/>
      <sheetName val="OC_GETCost"/>
      <sheetName val="OC_LubeCost"/>
      <sheetName val="OC_TyreCost"/>
      <sheetName val="OC_FuelCost"/>
      <sheetName val="OC_PowerCost"/>
      <sheetName val="OC_FleetOpHrs"/>
      <sheetName val="OC_Roster"/>
      <sheetName val="OC_Fleet"/>
      <sheetName val="UG_TotalOpCosts"/>
      <sheetName val="UG_OtherUnitCosts"/>
      <sheetName val="UG_TotalLabour"/>
      <sheetName val="UG_LabCosts"/>
      <sheetName val="UG_LabNos"/>
      <sheetName val="UG_Fleet"/>
      <sheetName val="UG_EquipData"/>
      <sheetName val="UG_SchedulePasteIn"/>
      <sheetName val="OC_EquipData"/>
      <sheetName val="LabourHours"/>
      <sheetName val="EquipHours"/>
      <sheetName val="ScheduleSummary"/>
      <sheetName val="resTimeLine"/>
      <sheetName val="ReadMe"/>
      <sheetName val="CheckList"/>
      <sheetName val="Parameter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refreshError="1"/>
    </sheetDataSet>
  </externalBook>
</externalLink>
</file>

<file path=xl/externalLinks/externalLink1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actor"/>
    </sheetNames>
    <sheetDataSet>
      <sheetData sheetId="0" refreshError="1"/>
    </sheetDataSet>
  </externalBook>
</externalLink>
</file>

<file path=xl/externalLinks/externalLink1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TarifaMT"/>
      <sheetName val="INFORMACION DEL FP"/>
      <sheetName val="PERSONAL Y OTROS"/>
      <sheetName val="IMPUESTOS Y VR TOTAL"/>
      <sheetName val="FM"/>
      <sheetName val="COSTEO"/>
      <sheetName val="AIU"/>
      <sheetName val="COSTEO TOTAL OBRA"/>
      <sheetName val="Componente minimo"/>
      <sheetName val="IPC"/>
      <sheetName val="Ensayos Laboratorio"/>
      <sheetName val="proyecc desembol"/>
      <sheetName val="Top_Y_Batimetr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Set>
  </externalBook>
</externalLink>
</file>

<file path=xl/externalLinks/externalLink1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NT OBRA"/>
      <sheetName val="CUADRO RESUM"/>
      <sheetName val="CUADRO RESUM FALTANTE"/>
    </sheetNames>
    <sheetDataSet>
      <sheetData sheetId="0"/>
      <sheetData sheetId="1" refreshError="1"/>
      <sheetData sheetId="2" refreshError="1"/>
    </sheetDataSet>
  </externalBook>
</externalLink>
</file>

<file path=xl/externalLinks/externalLink1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 REGIONES"/>
      <sheetName val="PRESUPUESTO DETALLADO"/>
      <sheetName val="PRESUPUESTO BASE POLIDEPORTIVO"/>
      <sheetName val="AHORROS"/>
      <sheetName val="días habiles 2015"/>
      <sheetName val="MANTENIMIENTO y OPERACIÓN"/>
      <sheetName val="PRESUPUESTO DE E&amp;D"/>
      <sheetName val="CálculoTarifasMR"/>
    </sheetNames>
    <sheetDataSet>
      <sheetData sheetId="0" refreshError="1"/>
      <sheetData sheetId="1" refreshError="1"/>
      <sheetData sheetId="2" refreshError="1"/>
      <sheetData sheetId="3" refreshError="1"/>
      <sheetData sheetId="4">
        <row r="1">
          <cell r="M1" t="str">
            <v>Domingo</v>
          </cell>
        </row>
      </sheetData>
      <sheetData sheetId="5" refreshError="1"/>
      <sheetData sheetId="6" refreshError="1"/>
      <sheetData sheetId="7" refreshError="1"/>
    </sheetDataSet>
  </externalBook>
</externalLink>
</file>

<file path=xl/externalLinks/externalLink1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ystem Control"/>
      <sheetName val="New Acc Trans"/>
      <sheetName val="invoice control"/>
      <sheetName val=" mts drilled &amp; invoices"/>
      <sheetName val="details for unit price"/>
      <sheetName val="summary unit price"/>
      <sheetName val="for accounting"/>
      <sheetName val="cost codes"/>
      <sheetName val="Sheet1"/>
      <sheetName val="PEG Budget"/>
      <sheetName val="cost control"/>
      <sheetName val="cost control Extended"/>
      <sheetName val="LT contract"/>
      <sheetName val="Servipozos Contract"/>
      <sheetName val="Initial Budget Sector C"/>
      <sheetName val="for MBGs stage 1"/>
      <sheetName val="for MBGs stage 2"/>
      <sheetName val="for MBGs PEG"/>
      <sheetName val="for MBGs ALL"/>
      <sheetName val="core shed and century"/>
      <sheetName val="Peg Budget June 2000"/>
      <sheetName val="PEG cash flow"/>
      <sheetName val="EquipData"/>
      <sheetName val="Titl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1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 I. U."/>
      <sheetName val="CUADRO-PROP"/>
      <sheetName val="ANALISIS (1)"/>
      <sheetName val="INSUMOS"/>
      <sheetName val="precios"/>
      <sheetName val="FLUJOS"/>
      <sheetName val="CUADRILLAS"/>
      <sheetName val="ACTIVIDAD"/>
      <sheetName val="PRESTACIONES"/>
      <sheetName val="devdics"/>
    </sheetNames>
    <sheetDataSet>
      <sheetData sheetId="0"/>
      <sheetData sheetId="1"/>
      <sheetData sheetId="2"/>
      <sheetData sheetId="3"/>
      <sheetData sheetId="4" refreshError="1"/>
      <sheetData sheetId="5"/>
      <sheetData sheetId="6" refreshError="1"/>
      <sheetData sheetId="7"/>
      <sheetData sheetId="8"/>
      <sheetData sheetId="9" refreshError="1"/>
    </sheetDataSet>
  </externalBook>
</externalLink>
</file>

<file path=xl/externalLinks/externalLink1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d Stats"/>
      <sheetName val="Notes"/>
      <sheetName val="Rosters MA UA"/>
      <sheetName val="Inputs"/>
      <sheetName val="Bige"/>
      <sheetName val="Fixed Plant"/>
      <sheetName val="MineMaintenance"/>
      <sheetName val="Fixed Plant Maintenance"/>
      <sheetName val="Template Feed Posting"/>
      <sheetName val="Fixed Plant Consumables"/>
      <sheetName val="Machine Requirements Summary"/>
      <sheetName val="Loading Type 1 - hours"/>
      <sheetName val="Loading Type 2 - hours"/>
      <sheetName val="Loading Type 3 - hours"/>
      <sheetName val="Ancillary Hours"/>
      <sheetName val="Drill&amp;Blast"/>
      <sheetName val="Ancillary Fleet CapRep"/>
      <sheetName val="Truck Fleet CapRep"/>
      <sheetName val="Capital Replacement Summary"/>
      <sheetName val="Discount Analysis (2)"/>
      <sheetName val="cost codes"/>
    </sheetNames>
    <sheetDataSet>
      <sheetData sheetId="0"/>
      <sheetData sheetId="1" refreshError="1"/>
      <sheetData sheetId="2"/>
      <sheetData sheetId="3"/>
      <sheetData sheetId="4" refreshError="1"/>
      <sheetData sheetId="5"/>
      <sheetData sheetId="6" refreshError="1"/>
      <sheetData sheetId="7"/>
      <sheetData sheetId="8" refreshError="1"/>
      <sheetData sheetId="9" refreshError="1"/>
      <sheetData sheetId="10" refreshError="1"/>
      <sheetData sheetId="11" refreshError="1"/>
      <sheetData sheetId="12" refreshError="1"/>
      <sheetData sheetId="13" refreshError="1"/>
      <sheetData sheetId="14"/>
      <sheetData sheetId="15"/>
      <sheetData sheetId="16" refreshError="1"/>
      <sheetData sheetId="17" refreshError="1"/>
      <sheetData sheetId="18" refreshError="1"/>
      <sheetData sheetId="19" refreshError="1"/>
      <sheetData sheetId="20" refreshError="1"/>
    </sheetDataSet>
  </externalBook>
</externalLink>
</file>

<file path=xl/externalLinks/externalLink1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le"/>
      <sheetName val="Notes"/>
      <sheetName val="Parameters"/>
      <sheetName val="InitFleet"/>
      <sheetName val="ReplFleet"/>
      <sheetName val="PASTE IN REP"/>
      <sheetName val="Paste In Op Hrs"/>
      <sheetName val="FleetOpHrs"/>
      <sheetName val="Paste in Fleet Nos"/>
      <sheetName val="Fleet"/>
      <sheetName val="MARC_Rates"/>
      <sheetName val="EquipData"/>
      <sheetName val="Fixed Plant"/>
      <sheetName val="Inputs"/>
      <sheetName val="Fixed Plant Maintenance"/>
    </sheetNames>
    <sheetDataSet>
      <sheetData sheetId="0"/>
      <sheetData sheetId="1"/>
      <sheetData sheetId="2" refreshError="1"/>
      <sheetData sheetId="3"/>
      <sheetData sheetId="4"/>
      <sheetData sheetId="5"/>
      <sheetData sheetId="6"/>
      <sheetData sheetId="7"/>
      <sheetData sheetId="8"/>
      <sheetData sheetId="9" refreshError="1"/>
      <sheetData sheetId="10"/>
      <sheetData sheetId="11"/>
      <sheetData sheetId="12" refreshError="1"/>
      <sheetData sheetId="13" refreshError="1"/>
      <sheetData sheetId="14" refreshError="1"/>
    </sheetDataSet>
  </externalBook>
</externalLink>
</file>

<file path=xl/externalLinks/externalLink1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FE-MOER Register"/>
      <sheetName val="Hoja1"/>
      <sheetName val="LISTS-FOR INTERNAL USE ONLY"/>
      <sheetName val="Fleet"/>
      <sheetName val="Parameters"/>
    </sheetNames>
    <sheetDataSet>
      <sheetData sheetId="0" refreshError="1"/>
      <sheetData sheetId="1" refreshError="1"/>
      <sheetData sheetId="2" refreshError="1"/>
      <sheetData sheetId="3" refreshError="1"/>
      <sheetData sheetId="4" refreshError="1"/>
    </sheetDataSet>
  </externalBook>
</externalLink>
</file>

<file path=xl/externalLinks/externalLink1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GRAFICA-SEMANAL"/>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1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READY MIX"/>
      <sheetName val="READY MIX CLIENTE"/>
      <sheetName val="SILOS"/>
      <sheetName val="SILOS CLIENTE"/>
      <sheetName val="TRITURADORA"/>
      <sheetName val="TRITURADORA CLIENTE"/>
      <sheetName val="OTROS MONTAJES"/>
      <sheetName val="OTROS MONTAJES CLIENTE"/>
      <sheetName val="TARIFAS DE VENTA "/>
      <sheetName val="TARIFAS DE VENTA CLIENTE"/>
      <sheetName val="CONTROL VALOR VENTA"/>
      <sheetName val="APUS"/>
      <sheetName val="VAR"/>
      <sheetName val="RESUMEN"/>
      <sheetName val="DESGLOSE"/>
      <sheetName val="FABRICACIONES"/>
      <sheetName val="QAQC FABRIC"/>
      <sheetName val="PINTURA"/>
      <sheetName val="GROUTING"/>
      <sheetName val="RENDIMIENTOS"/>
      <sheetName val="TOPOGRAFIA"/>
      <sheetName val="SUBCON"/>
      <sheetName val="OTROS MO"/>
      <sheetName val="CONS"/>
      <sheetName val="EQUI"/>
      <sheetName val="SUPERV"/>
      <sheetName val="INDIR"/>
      <sheetName val="CALC-MOD"/>
      <sheetName val="MOD GUATEMALA"/>
      <sheetName val="F-IIA-320"/>
      <sheetName val="SALAR"/>
      <sheetName val="DOT"/>
      <sheetName val="NOM-1T"/>
      <sheetName val="NOM-2T"/>
      <sheetName val="NOM-3T"/>
      <sheetName val="BASE EQUI"/>
      <sheetName val="BASE CONS"/>
      <sheetName val="referencia dotació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1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DESGLOSE"/>
      <sheetName val="VAR"/>
      <sheetName val="INDIR"/>
      <sheetName val="SUPERV"/>
      <sheetName val="SUBCON"/>
      <sheetName val="APU"/>
      <sheetName val="CALC-MOD"/>
      <sheetName val="CONS"/>
      <sheetName val="MOD PERU"/>
      <sheetName val="FACT. PREST PERU"/>
      <sheetName val="OTROS MO"/>
      <sheetName val="EQUI"/>
      <sheetName val="F-IIA-320"/>
      <sheetName val="SALAR"/>
      <sheetName val="DOT"/>
      <sheetName val="BASE EQUI"/>
      <sheetName val="BASE CONS"/>
      <sheetName val="referencia dotación"/>
      <sheetName val="INSTAL"/>
      <sheetName val="NOM-1T"/>
      <sheetName val="SUMINISTROS"/>
      <sheetName val="#¡REF"/>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1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Set>
  </externalBook>
</externalLink>
</file>

<file path=xl/externalLinks/externalLink1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ILLA SAGRARIO"/>
      <sheetName val="RESUMEN"/>
      <sheetName val="TUBERIA"/>
      <sheetName val="DOMICILIARIAS"/>
      <sheetName val="ASFALTO"/>
      <sheetName val="PAVIMENTO"/>
      <sheetName val="ANDENES"/>
      <sheetName val="SOBREPISO"/>
      <sheetName val="ACOMETIDAS"/>
      <sheetName val="FACTORES"/>
    </sheetNames>
    <sheetDataSet>
      <sheetData sheetId="0"/>
      <sheetData sheetId="1"/>
      <sheetData sheetId="2" refreshError="1">
        <row r="12">
          <cell r="S12">
            <v>1.2555959999999899</v>
          </cell>
        </row>
      </sheetData>
      <sheetData sheetId="3"/>
      <sheetData sheetId="4"/>
      <sheetData sheetId="5"/>
      <sheetData sheetId="6"/>
      <sheetData sheetId="7"/>
      <sheetData sheetId="8"/>
      <sheetData sheetId="9"/>
    </sheetDataSet>
  </externalBook>
</externalLink>
</file>

<file path=xl/externalLinks/externalLink1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DE ENTRADA"/>
      <sheetName val="MANO DE OBRA"/>
      <sheetName val="MATERIALES"/>
      <sheetName val="APU BASICOS"/>
      <sheetName val="APU"/>
      <sheetName val="CANTIDADES Y PRECIOS"/>
      <sheetName val="Equipo"/>
      <sheetName val="otros"/>
      <sheetName val="FLUJOS"/>
      <sheetName val="PPTO 1 VIP"/>
      <sheetName val="PPTO (2etp) 202 VIP"/>
      <sheetName val="PPTO (2etp) 152 VIP (2)"/>
      <sheetName val="PPTO (2etp) 354 VIP (sin lote)"/>
      <sheetName val="Insumos"/>
      <sheetName val="MDO"/>
      <sheetName val="Salario"/>
      <sheetName val="Concretos"/>
      <sheetName val="1"/>
      <sheetName val="2"/>
      <sheetName val="3"/>
      <sheetName val="4"/>
      <sheetName val="5"/>
      <sheetName val="6"/>
      <sheetName val="7"/>
      <sheetName val="8"/>
      <sheetName val="9"/>
      <sheetName val="10"/>
      <sheetName val="3.4"/>
      <sheetName val="4.3"/>
      <sheetName val="4.4"/>
      <sheetName val=".5.2"/>
      <sheetName val=".5.3"/>
      <sheetName val="5.4"/>
      <sheetName val=".5.4"/>
      <sheetName val="5.6"/>
      <sheetName val="6.2"/>
      <sheetName val="11"/>
      <sheetName val="12"/>
    </sheetNames>
    <sheetDataSet>
      <sheetData sheetId="0" refreshError="1"/>
      <sheetData sheetId="1"/>
      <sheetData sheetId="2" refreshError="1">
        <row r="10">
          <cell r="A10" t="str">
            <v>Jornal - dia</v>
          </cell>
        </row>
        <row r="13">
          <cell r="A13" t="str">
            <v>Herramientas</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ow r="10">
          <cell r="A10">
            <v>0</v>
          </cell>
        </row>
      </sheetData>
      <sheetData sheetId="17"/>
      <sheetData sheetId="18"/>
      <sheetData sheetId="19">
        <row r="10">
          <cell r="A10">
            <v>0</v>
          </cell>
        </row>
      </sheetData>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refreshError="1"/>
      <sheetData sheetId="36" refreshError="1"/>
      <sheetData sheetId="37" refreshError="1"/>
    </sheetDataSet>
  </externalBook>
</externalLink>
</file>

<file path=xl/externalLinks/externalLink1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ison"/>
      <sheetName val="MAIN"/>
      <sheetName val="DIV INC"/>
      <sheetName val="LBO Analysis"/>
      <sheetName val="Multiple"/>
      <sheetName val="Perpetuity"/>
      <sheetName val="DCF 3"/>
      <sheetName val="WACC II"/>
      <sheetName val="S&amp;P"/>
      <sheetName val="Developer Notes"/>
      <sheetName val="EQ. IRR"/>
      <sheetName val="COVEN"/>
      <sheetName val="SUMMARY"/>
      <sheetName val="Reconciliations"/>
      <sheetName val="LTM"/>
      <sheetName val="CREDIT STATS"/>
      <sheetName val="Toggles"/>
      <sheetName val="Data"/>
      <sheetName val="dPrint"/>
      <sheetName val="DropZone"/>
      <sheetName val="mProcess"/>
      <sheetName val="mlError"/>
      <sheetName val="mGlobals"/>
      <sheetName val="mMain"/>
      <sheetName val="mToggles"/>
      <sheetName val="mcFunctions"/>
      <sheetName val="mMisc"/>
      <sheetName val="mdPrint"/>
      <sheetName val="CONS"/>
      <sheetName val="EQUI"/>
      <sheetName val="OTROS M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1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de Diseño"/>
      <sheetName val="Design"/>
      <sheetName val="Aliv A1"/>
      <sheetName val="Resumen"/>
      <sheetName val="Despiece Todo"/>
      <sheetName val="MH"/>
      <sheetName val="OU"/>
      <sheetName val="PIP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1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alisis de Precios Unitarios A"/>
      <sheetName val="INDICMICROEMP"/>
      <sheetName val="Análisis de precios"/>
      <sheetName val="FLUJOS"/>
      <sheetName val="Analisis%20de%20Precios%20Unita"/>
      <sheetName val="APU_PART1"/>
      <sheetName val="A__P__U_1"/>
      <sheetName val="Analisis_de_Precios_Unitarios_1"/>
      <sheetName val="APU_PART"/>
      <sheetName val="A__P__U_"/>
      <sheetName val="Analisis_de_Precios_Unitarios_A"/>
      <sheetName val="ESTADO RED"/>
      <sheetName val="CARRETERAS"/>
      <sheetName val="GENERALIDADES "/>
      <sheetName val="A_ P_ U_"/>
      <sheetName val="INDICE"/>
      <sheetName val="TOTCAPIT"/>
      <sheetName val="JORNABAS"/>
      <sheetName val="MATERIALES"/>
      <sheetName val="TOTCUADEQ"/>
      <sheetName val="TOTCUADMO"/>
      <sheetName val="Puntajes"/>
      <sheetName val="Anexo No. 5"/>
      <sheetName val="5094-2003"/>
      <sheetName val="Index"/>
      <sheetName val="NPV Summary"/>
      <sheetName val="Equip Data"/>
      <sheetName val="Royalties"/>
      <sheetName val="Title"/>
      <sheetName val="FINANCIERA"/>
      <sheetName val="DATOS"/>
      <sheetName val="PREACTA"/>
      <sheetName val="ESTADO VÍA-CRIT.TECNICO"/>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SUPUESTO"/>
      <sheetName val="MANO"/>
      <sheetName val="EQUIPO"/>
      <sheetName val="MATERIAL"/>
      <sheetName val="TRANSPORTE"/>
      <sheetName val="BASES"/>
      <sheetName val="COSTOS OFICINA"/>
      <sheetName val="COSTOS CAMPAMENTO"/>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sheetData sheetId="11"/>
      <sheetData sheetId="12"/>
      <sheetData sheetId="13"/>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Set>
  </externalBook>
</externalLink>
</file>

<file path=xl/externalLinks/externalLink1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PTO (VIEJO)"/>
      <sheetName val="CO"/>
      <sheetName val="PPTO"/>
      <sheetName val="LISTA APU"/>
      <sheetName val="MATERIALES"/>
      <sheetName val="BASICOS"/>
      <sheetName val="1"/>
      <sheetName val="2"/>
      <sheetName val="3"/>
      <sheetName val="4"/>
      <sheetName val="5"/>
      <sheetName val="6"/>
      <sheetName val="7"/>
      <sheetName val="8"/>
      <sheetName val="9"/>
      <sheetName val="10"/>
      <sheetName val="11"/>
      <sheetName val="12"/>
      <sheetName val="13"/>
      <sheetName val="14"/>
      <sheetName val="15"/>
      <sheetName val="MANU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1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lujo De Caja "/>
      <sheetName val="Reporte"/>
      <sheetName val="Programa"/>
      <sheetName val="LISTAS"/>
      <sheetName val="Hoja2"/>
      <sheetName val="LTM"/>
      <sheetName val="CREDIT STATS"/>
      <sheetName val="DropZon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1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DE EQUIPOS CTC"/>
      <sheetName val="CAT-D8N"/>
      <sheetName val="CAT-D7H"/>
      <sheetName val="CAT-D7G"/>
      <sheetName val="CAT-D6D"/>
      <sheetName val="MOTO12G"/>
      <sheetName val="MOTO120G"/>
      <sheetName val="RETRO 320"/>
      <sheetName val="RETRO 330"/>
      <sheetName val="RETRO436B"/>
      <sheetName val="RETRO428B"/>
      <sheetName val="COMP-CB434C"/>
      <sheetName val="COMPACTADOR CS433B"/>
      <sheetName val="CARGADOR 966C"/>
      <sheetName val="CARGADOR 950B"/>
      <sheetName val="CARGADOR 966D"/>
      <sheetName val="CARGADOR 966E"/>
      <sheetName val="RECUPERADORA RM350"/>
      <sheetName val="PR-450"/>
      <sheetName val="VOLQUETA "/>
      <sheetName val="MINCARG BOBCAT 75"/>
      <sheetName val="MINCARG BOBCAT 873"/>
      <sheetName val="COMP SD100"/>
      <sheetName val="COMP VIB DYNAPAC CA-15"/>
      <sheetName val="COMP TANDEM DD-22"/>
      <sheetName val="COMP. HYSTER C530A"/>
      <sheetName val="PERFILADORA  1000R"/>
      <sheetName val="TRACTOR AGRICOLA"/>
      <sheetName val="FINISHER"/>
      <sheetName val="IRRIGADOR"/>
      <sheetName val="CARRO MANTENIM"/>
      <sheetName val="NPR"/>
      <sheetName val="TARIFAS MES-SEMANA-DIA"/>
      <sheetName val="LIST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refreshError="1"/>
    </sheetDataSet>
  </externalBook>
</externalLink>
</file>

<file path=xl/externalLinks/externalLink2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5"/>
      <sheetName val="PU630,6"/>
      <sheetName val="PU630,6 especial por M3"/>
      <sheetName val="PU630,6 Simple"/>
      <sheetName val="PU630,6 especial por M2"/>
      <sheetName val="PU630,6 F"/>
      <sheetName val="PU630P.7 "/>
      <sheetName val="PU630,7 "/>
      <sheetName val="PU630,7 Especial"/>
      <sheetName val="PU630,11"/>
      <sheetName val="PU630P.15"/>
      <sheetName val="PU640,3"/>
      <sheetName val="PU660.2"/>
      <sheetName val="PU661"/>
      <sheetName val="670.3"/>
      <sheetName val="PU671P,1"/>
      <sheetName val="PU673 "/>
      <sheetName val="PU681,1"/>
      <sheetName val="PU681,1 Esp. Q Caliche"/>
      <sheetName val="PU820,1"/>
      <sheetName val="PU830P.1 "/>
      <sheetName val="PU1000P,2"/>
      <sheetName val="INDICMICROEMP"/>
    </sheetNames>
    <sheetDataSet>
      <sheetData sheetId="0" refreshError="1"/>
      <sheetData sheetId="1" refreshError="1">
        <row r="4">
          <cell r="C4">
            <v>200.1</v>
          </cell>
          <cell r="D4">
            <v>200</v>
          </cell>
          <cell r="F4" t="str">
            <v>Desmonte y limpieza en bosque</v>
          </cell>
          <cell r="G4" t="str">
            <v>Ha</v>
          </cell>
          <cell r="H4" t="str">
            <v>Ha</v>
          </cell>
          <cell r="J4" t="str">
            <v>No incluye excavación o descapote</v>
          </cell>
        </row>
        <row r="5">
          <cell r="C5">
            <v>200.2</v>
          </cell>
          <cell r="D5">
            <v>200</v>
          </cell>
          <cell r="F5" t="str">
            <v>Desmonte y limpieza en zonas no boscosas</v>
          </cell>
          <cell r="G5" t="str">
            <v>Ha</v>
          </cell>
          <cell r="H5" t="str">
            <v>Ha</v>
          </cell>
        </row>
        <row r="6">
          <cell r="C6">
            <v>201.1</v>
          </cell>
          <cell r="D6">
            <v>201</v>
          </cell>
          <cell r="F6" t="str">
            <v>Demolición de edificaciones</v>
          </cell>
          <cell r="G6" t="str">
            <v>Global</v>
          </cell>
          <cell r="H6" t="str">
            <v>Global</v>
          </cell>
        </row>
        <row r="7">
          <cell r="C7">
            <v>201.2</v>
          </cell>
          <cell r="D7">
            <v>201</v>
          </cell>
          <cell r="F7" t="str">
            <v>Demolición de estructuras</v>
          </cell>
          <cell r="G7" t="str">
            <v>Global</v>
          </cell>
          <cell r="H7" t="str">
            <v>Global</v>
          </cell>
        </row>
        <row r="8">
          <cell r="C8">
            <v>201.3</v>
          </cell>
          <cell r="D8">
            <v>201</v>
          </cell>
          <cell r="F8" t="str">
            <v>Demolición de pavimentos, pisos, andén y bordillos de concreto</v>
          </cell>
          <cell r="G8" t="str">
            <v>m3</v>
          </cell>
          <cell r="H8">
            <v>33199</v>
          </cell>
        </row>
        <row r="9">
          <cell r="C9">
            <v>201.4</v>
          </cell>
          <cell r="D9">
            <v>201</v>
          </cell>
          <cell r="F9" t="str">
            <v>Demolición de obstáculos</v>
          </cell>
          <cell r="G9" t="str">
            <v>Global</v>
          </cell>
          <cell r="H9" t="str">
            <v>Global</v>
          </cell>
        </row>
        <row r="10">
          <cell r="C10">
            <v>201.5</v>
          </cell>
          <cell r="D10">
            <v>201</v>
          </cell>
          <cell r="F10" t="str">
            <v>Demolición de edificaciones</v>
          </cell>
          <cell r="G10" t="str">
            <v>Un</v>
          </cell>
          <cell r="H10" t="str">
            <v>Un</v>
          </cell>
        </row>
        <row r="11">
          <cell r="C11">
            <v>201.6</v>
          </cell>
          <cell r="D11">
            <v>201</v>
          </cell>
          <cell r="F11" t="str">
            <v>Demolición de estructuras</v>
          </cell>
          <cell r="G11" t="str">
            <v>Un</v>
          </cell>
          <cell r="H11" t="str">
            <v>Un</v>
          </cell>
        </row>
        <row r="12">
          <cell r="C12">
            <v>201.7</v>
          </cell>
          <cell r="D12">
            <v>201</v>
          </cell>
          <cell r="F12" t="str">
            <v>Demolición de pavimentos, pisos, andén y bordillos de concreto</v>
          </cell>
          <cell r="G12" t="str">
            <v>m2</v>
          </cell>
          <cell r="H12" t="str">
            <v>m2</v>
          </cell>
        </row>
        <row r="13">
          <cell r="C13">
            <v>201.8</v>
          </cell>
          <cell r="D13">
            <v>201</v>
          </cell>
          <cell r="F13" t="str">
            <v>Desmontaje y traslado de estructuras metálicas</v>
          </cell>
          <cell r="G13" t="str">
            <v>Un</v>
          </cell>
          <cell r="H13" t="str">
            <v>Un</v>
          </cell>
        </row>
        <row r="14">
          <cell r="C14">
            <v>201.9</v>
          </cell>
          <cell r="D14">
            <v>201</v>
          </cell>
          <cell r="F14" t="str">
            <v>Remoción de especies vegetales</v>
          </cell>
          <cell r="G14" t="str">
            <v>Un</v>
          </cell>
          <cell r="H14" t="str">
            <v>Un</v>
          </cell>
        </row>
        <row r="15">
          <cell r="C15" t="str">
            <v>201.10</v>
          </cell>
          <cell r="D15">
            <v>201</v>
          </cell>
          <cell r="F15" t="str">
            <v>Remoción de obstáculos</v>
          </cell>
          <cell r="G15" t="str">
            <v>Un</v>
          </cell>
          <cell r="H15" t="str">
            <v>Un</v>
          </cell>
        </row>
        <row r="16">
          <cell r="C16">
            <v>201.11</v>
          </cell>
          <cell r="D16">
            <v>201</v>
          </cell>
          <cell r="F16" t="str">
            <v>Remoción de servicios existentes</v>
          </cell>
          <cell r="G16" t="str">
            <v>Un</v>
          </cell>
          <cell r="H16" t="str">
            <v>Un</v>
          </cell>
        </row>
        <row r="17">
          <cell r="C17">
            <v>201.12</v>
          </cell>
          <cell r="D17">
            <v>201</v>
          </cell>
          <cell r="F17" t="str">
            <v>Remoción de alcantarillas</v>
          </cell>
          <cell r="G17" t="str">
            <v>ml</v>
          </cell>
          <cell r="H17" t="str">
            <v>ml</v>
          </cell>
        </row>
        <row r="18">
          <cell r="C18">
            <v>201.13</v>
          </cell>
          <cell r="D18">
            <v>201</v>
          </cell>
          <cell r="F18" t="str">
            <v>Remoción de cercas de alambre</v>
          </cell>
          <cell r="G18" t="str">
            <v>ml</v>
          </cell>
          <cell r="H18" t="str">
            <v>ml</v>
          </cell>
        </row>
        <row r="19">
          <cell r="C19">
            <v>201.14</v>
          </cell>
          <cell r="D19">
            <v>201</v>
          </cell>
          <cell r="F19" t="str">
            <v>Remoción de servicios existentes</v>
          </cell>
          <cell r="G19" t="str">
            <v>ml</v>
          </cell>
          <cell r="H19" t="str">
            <v>ml</v>
          </cell>
        </row>
        <row r="20">
          <cell r="C20">
            <v>201.15</v>
          </cell>
          <cell r="D20">
            <v>201</v>
          </cell>
          <cell r="F20" t="str">
            <v>Remoción de obstáculos</v>
          </cell>
          <cell r="G20" t="str">
            <v>ml</v>
          </cell>
          <cell r="H20" t="str">
            <v>ml</v>
          </cell>
        </row>
        <row r="21">
          <cell r="C21">
            <v>201.16</v>
          </cell>
          <cell r="D21">
            <v>201</v>
          </cell>
          <cell r="E21" t="str">
            <v>201P</v>
          </cell>
          <cell r="F21" t="str">
            <v>Demolición de estructuras</v>
          </cell>
          <cell r="G21" t="str">
            <v>m3</v>
          </cell>
          <cell r="H21" t="str">
            <v>m3</v>
          </cell>
          <cell r="J21" t="str">
            <v>La unidad de pago es el m³</v>
          </cell>
        </row>
        <row r="22">
          <cell r="C22" t="str">
            <v>201P.1</v>
          </cell>
          <cell r="D22">
            <v>201</v>
          </cell>
          <cell r="E22" t="str">
            <v>201P.1</v>
          </cell>
          <cell r="F22" t="str">
            <v>Demolición total o parcial de estructuras de concreto</v>
          </cell>
          <cell r="G22" t="str">
            <v>m3</v>
          </cell>
          <cell r="H22">
            <v>28917</v>
          </cell>
        </row>
        <row r="23">
          <cell r="C23" t="str">
            <v>201P.3</v>
          </cell>
          <cell r="E23" t="str">
            <v>201P.3</v>
          </cell>
          <cell r="F23" t="str">
            <v>Revestimiento de gaviones incluye concreto, formaleta y limpieza</v>
          </cell>
          <cell r="G23" t="str">
            <v>m3</v>
          </cell>
          <cell r="H23">
            <v>393147</v>
          </cell>
        </row>
        <row r="24">
          <cell r="C24">
            <v>210.1</v>
          </cell>
          <cell r="D24">
            <v>210</v>
          </cell>
          <cell r="F24" t="str">
            <v>Excavación sin clasificar de la explanación, canales y préstamos</v>
          </cell>
          <cell r="G24" t="str">
            <v>m3</v>
          </cell>
          <cell r="H24">
            <v>4001</v>
          </cell>
          <cell r="J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cell r="H25">
            <v>22042</v>
          </cell>
        </row>
        <row r="26">
          <cell r="C26">
            <v>210.3</v>
          </cell>
          <cell r="D26">
            <v>210</v>
          </cell>
          <cell r="F26" t="str">
            <v>Excavación en material común  de la explanación, canales y préstamos</v>
          </cell>
          <cell r="G26" t="str">
            <v>m3</v>
          </cell>
          <cell r="H26" t="str">
            <v>m3</v>
          </cell>
        </row>
        <row r="27">
          <cell r="C27">
            <v>211</v>
          </cell>
          <cell r="D27">
            <v>211</v>
          </cell>
          <cell r="F27" t="str">
            <v>Remoción de derrumbes</v>
          </cell>
          <cell r="G27" t="str">
            <v>m3</v>
          </cell>
          <cell r="J27" t="str">
            <v>No incluye el transporte a distancias mayores a 100 ml</v>
          </cell>
        </row>
        <row r="28">
          <cell r="C28" t="str">
            <v>211P.1</v>
          </cell>
          <cell r="D28">
            <v>211</v>
          </cell>
          <cell r="E28" t="str">
            <v>211P.1</v>
          </cell>
          <cell r="F28" t="str">
            <v>Remoción de derrumbes</v>
          </cell>
          <cell r="G28" t="str">
            <v>m3</v>
          </cell>
          <cell r="H28">
            <v>6952</v>
          </cell>
        </row>
        <row r="29">
          <cell r="C29" t="str">
            <v>211P.2</v>
          </cell>
          <cell r="D29">
            <v>211</v>
          </cell>
          <cell r="E29" t="str">
            <v>211P.2</v>
          </cell>
          <cell r="F29" t="str">
            <v>Remoción de Material en Roca</v>
          </cell>
          <cell r="G29" t="str">
            <v>m3</v>
          </cell>
          <cell r="H29">
            <v>21182</v>
          </cell>
        </row>
        <row r="30">
          <cell r="C30">
            <v>220</v>
          </cell>
          <cell r="D30">
            <v>220</v>
          </cell>
          <cell r="F30" t="str">
            <v>Terraplenes</v>
          </cell>
          <cell r="G30" t="str">
            <v>m3</v>
          </cell>
          <cell r="H30" t="str">
            <v>m3</v>
          </cell>
          <cell r="J30" t="str">
            <v>No incluye el suministro de materiales y el transporte</v>
          </cell>
        </row>
        <row r="31">
          <cell r="C31">
            <v>220.1</v>
          </cell>
          <cell r="D31">
            <v>220</v>
          </cell>
          <cell r="E31" t="str">
            <v>220P</v>
          </cell>
          <cell r="F31" t="str">
            <v>Terraplenes</v>
          </cell>
          <cell r="G31" t="str">
            <v>m3</v>
          </cell>
          <cell r="H31" t="str">
            <v>m3</v>
          </cell>
          <cell r="J31" t="str">
            <v>Incluye el suministro y transporte de materiales</v>
          </cell>
        </row>
        <row r="32">
          <cell r="C32">
            <v>221.1</v>
          </cell>
          <cell r="D32">
            <v>221</v>
          </cell>
          <cell r="F32" t="str">
            <v>Pedraplén compacto</v>
          </cell>
          <cell r="G32" t="str">
            <v>m3</v>
          </cell>
          <cell r="H32" t="str">
            <v>m3</v>
          </cell>
          <cell r="J32" t="str">
            <v>No incluye la corona, el suministro de materiales y el transporte</v>
          </cell>
        </row>
        <row r="33">
          <cell r="C33">
            <v>221.2</v>
          </cell>
          <cell r="D33">
            <v>221</v>
          </cell>
          <cell r="F33" t="str">
            <v>Pedraplén suelto</v>
          </cell>
          <cell r="G33" t="str">
            <v>m3</v>
          </cell>
          <cell r="H33" t="str">
            <v>m3</v>
          </cell>
        </row>
        <row r="34">
          <cell r="C34">
            <v>230.1</v>
          </cell>
          <cell r="D34">
            <v>230</v>
          </cell>
          <cell r="F34" t="str">
            <v>Mejoramiento de la subrasante involucrando el suelo existente</v>
          </cell>
          <cell r="G34" t="str">
            <v>m2</v>
          </cell>
          <cell r="H34" t="str">
            <v>m2</v>
          </cell>
          <cell r="J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cell r="H35" t="str">
            <v>m3</v>
          </cell>
        </row>
        <row r="36">
          <cell r="C36">
            <v>310</v>
          </cell>
          <cell r="D36">
            <v>310</v>
          </cell>
          <cell r="F36" t="str">
            <v>Conformación de la calzada existente</v>
          </cell>
          <cell r="G36" t="str">
            <v>m2</v>
          </cell>
          <cell r="H36">
            <v>455</v>
          </cell>
          <cell r="J36" t="str">
            <v>No incluye suministro transporte y colocación de los materiales de afirmado y subbase.</v>
          </cell>
        </row>
        <row r="37">
          <cell r="C37">
            <v>311</v>
          </cell>
          <cell r="D37">
            <v>311</v>
          </cell>
          <cell r="F37" t="str">
            <v>Afirmado</v>
          </cell>
          <cell r="G37" t="str">
            <v>m3</v>
          </cell>
          <cell r="H37" t="str">
            <v>m3</v>
          </cell>
          <cell r="J37" t="str">
            <v>No incluye producto estabilizante</v>
          </cell>
        </row>
        <row r="38">
          <cell r="C38" t="str">
            <v>311P.5</v>
          </cell>
          <cell r="D38">
            <v>311</v>
          </cell>
          <cell r="E38" t="str">
            <v>311P.5</v>
          </cell>
          <cell r="F38" t="str">
            <v>Relleno con material de afirmado</v>
          </cell>
          <cell r="G38" t="str">
            <v>m3</v>
          </cell>
          <cell r="H38">
            <v>55436</v>
          </cell>
        </row>
        <row r="39">
          <cell r="C39">
            <v>312</v>
          </cell>
          <cell r="E39" t="str">
            <v>312P</v>
          </cell>
          <cell r="F39" t="str">
            <v>Relleno con material de afirmado para realce de cunetas</v>
          </cell>
          <cell r="G39" t="str">
            <v>m3</v>
          </cell>
          <cell r="H39">
            <v>28000</v>
          </cell>
        </row>
        <row r="40">
          <cell r="C40">
            <v>320.10000000000002</v>
          </cell>
          <cell r="D40">
            <v>320</v>
          </cell>
          <cell r="F40" t="str">
            <v>Subbase granular de C.B.R.&gt; 20%</v>
          </cell>
          <cell r="G40" t="str">
            <v>m3</v>
          </cell>
          <cell r="H40" t="str">
            <v>m3</v>
          </cell>
          <cell r="J40" t="str">
            <v>No incluye producto estabilizante</v>
          </cell>
        </row>
        <row r="41">
          <cell r="C41">
            <v>320.2</v>
          </cell>
          <cell r="D41">
            <v>320</v>
          </cell>
          <cell r="F41" t="str">
            <v>Subbase granular de C.B.R.&gt; 30%</v>
          </cell>
          <cell r="G41" t="str">
            <v>m3</v>
          </cell>
          <cell r="H41">
            <v>35462</v>
          </cell>
        </row>
        <row r="42">
          <cell r="C42">
            <v>320.3</v>
          </cell>
          <cell r="D42">
            <v>320</v>
          </cell>
          <cell r="F42" t="str">
            <v>Subbase granular de C.B.R.&gt; 40%</v>
          </cell>
          <cell r="G42" t="str">
            <v>m3</v>
          </cell>
          <cell r="H42" t="str">
            <v>m3</v>
          </cell>
        </row>
        <row r="43">
          <cell r="C43">
            <v>320.39999999999998</v>
          </cell>
          <cell r="D43">
            <v>320</v>
          </cell>
          <cell r="F43" t="str">
            <v>Subbase granular para bacheo</v>
          </cell>
          <cell r="G43" t="str">
            <v>m3</v>
          </cell>
          <cell r="H43" t="str">
            <v>m3</v>
          </cell>
        </row>
        <row r="44">
          <cell r="C44">
            <v>330.1</v>
          </cell>
          <cell r="D44">
            <v>330</v>
          </cell>
          <cell r="F44" t="str">
            <v>Base granular</v>
          </cell>
          <cell r="G44" t="str">
            <v>m3</v>
          </cell>
          <cell r="H44">
            <v>59602</v>
          </cell>
          <cell r="J44" t="str">
            <v>No incluye producto estabilizante</v>
          </cell>
        </row>
        <row r="45">
          <cell r="C45">
            <v>330.2</v>
          </cell>
          <cell r="D45">
            <v>330</v>
          </cell>
          <cell r="F45" t="str">
            <v>Base granular para bacheo</v>
          </cell>
          <cell r="G45" t="str">
            <v>m3</v>
          </cell>
          <cell r="H45" t="str">
            <v>m3</v>
          </cell>
        </row>
        <row r="46">
          <cell r="C46">
            <v>340.1</v>
          </cell>
          <cell r="D46">
            <v>340</v>
          </cell>
          <cell r="F46" t="str">
            <v>Base estabilizada con emulsión asfáltica tipo BEE-1</v>
          </cell>
          <cell r="G46" t="str">
            <v>m3</v>
          </cell>
          <cell r="H46" t="str">
            <v>m3</v>
          </cell>
          <cell r="J46" t="str">
            <v>No incluye la emulsión asfáltica</v>
          </cell>
        </row>
        <row r="47">
          <cell r="C47">
            <v>340.2</v>
          </cell>
          <cell r="D47">
            <v>340</v>
          </cell>
          <cell r="F47" t="str">
            <v>Base estabilizada con emulsión asfáltica tipo BEE-2</v>
          </cell>
          <cell r="G47" t="str">
            <v>m3</v>
          </cell>
          <cell r="H47" t="str">
            <v>m3</v>
          </cell>
        </row>
        <row r="48">
          <cell r="C48">
            <v>340.3</v>
          </cell>
          <cell r="D48">
            <v>340</v>
          </cell>
          <cell r="F48" t="str">
            <v>Base estabilizada con emulsión asfáltica tipo BEE-3</v>
          </cell>
          <cell r="G48" t="str">
            <v>m3</v>
          </cell>
          <cell r="H48" t="str">
            <v>m3</v>
          </cell>
        </row>
        <row r="49">
          <cell r="C49">
            <v>341.1</v>
          </cell>
          <cell r="D49">
            <v>341</v>
          </cell>
          <cell r="F49" t="str">
            <v>Base estabilizada con cemento</v>
          </cell>
          <cell r="G49" t="str">
            <v>m3</v>
          </cell>
          <cell r="H49" t="str">
            <v>m3</v>
          </cell>
        </row>
        <row r="50">
          <cell r="C50" t="str">
            <v>341P,1</v>
          </cell>
          <cell r="D50">
            <v>341</v>
          </cell>
          <cell r="E50" t="str">
            <v>341P.1</v>
          </cell>
          <cell r="F50" t="str">
            <v>Base estabilizada con cemento</v>
          </cell>
          <cell r="G50" t="str">
            <v>m3</v>
          </cell>
          <cell r="H50">
            <v>45878</v>
          </cell>
        </row>
        <row r="51">
          <cell r="C51">
            <v>341.2</v>
          </cell>
          <cell r="D51">
            <v>341</v>
          </cell>
          <cell r="F51" t="str">
            <v>Cemento</v>
          </cell>
          <cell r="G51" t="str">
            <v>Kg</v>
          </cell>
          <cell r="H51" t="str">
            <v>Kg</v>
          </cell>
        </row>
        <row r="52">
          <cell r="C52" t="str">
            <v>341P,2</v>
          </cell>
          <cell r="D52">
            <v>341</v>
          </cell>
          <cell r="E52" t="str">
            <v>341P.1</v>
          </cell>
          <cell r="F52" t="str">
            <v>Cemento</v>
          </cell>
          <cell r="G52" t="str">
            <v>Kg</v>
          </cell>
          <cell r="H52">
            <v>699</v>
          </cell>
        </row>
        <row r="53">
          <cell r="C53" t="str">
            <v>341P,3</v>
          </cell>
          <cell r="D53">
            <v>341</v>
          </cell>
          <cell r="E53" t="str">
            <v>341P.1</v>
          </cell>
          <cell r="F53" t="str">
            <v>Cemento para recalce de causes</v>
          </cell>
          <cell r="G53" t="str">
            <v>m3</v>
          </cell>
          <cell r="H53" t="str">
            <v>m3</v>
          </cell>
        </row>
        <row r="54">
          <cell r="C54">
            <v>342.1</v>
          </cell>
          <cell r="D54">
            <v>342</v>
          </cell>
          <cell r="F54" t="str">
            <v>Base estabilizada con compuestos multienzimáticos orgánicos tipo BEMO-1</v>
          </cell>
          <cell r="G54" t="str">
            <v>m3</v>
          </cell>
          <cell r="H54" t="str">
            <v>m3</v>
          </cell>
        </row>
        <row r="55">
          <cell r="C55">
            <v>342.2</v>
          </cell>
          <cell r="D55">
            <v>342</v>
          </cell>
          <cell r="F55" t="str">
            <v>Base estabilizada con compuestos multienzimáticos orgánicos tipo BEMO-2</v>
          </cell>
          <cell r="G55" t="str">
            <v>m3</v>
          </cell>
          <cell r="H55" t="str">
            <v>m3</v>
          </cell>
        </row>
        <row r="56">
          <cell r="C56">
            <v>342.3</v>
          </cell>
          <cell r="D56">
            <v>342</v>
          </cell>
          <cell r="F56" t="str">
            <v>Compuesto multienzimático orgánico</v>
          </cell>
          <cell r="G56" t="str">
            <v>Cl</v>
          </cell>
          <cell r="H56" t="str">
            <v>Cl</v>
          </cell>
        </row>
        <row r="57">
          <cell r="C57">
            <v>410</v>
          </cell>
          <cell r="D57">
            <v>410</v>
          </cell>
          <cell r="F57" t="str">
            <v>Cemento asfáltico</v>
          </cell>
          <cell r="G57" t="str">
            <v>Kg</v>
          </cell>
          <cell r="H57" t="str">
            <v>Kg</v>
          </cell>
        </row>
        <row r="58">
          <cell r="C58">
            <v>411.1</v>
          </cell>
          <cell r="D58">
            <v>411</v>
          </cell>
          <cell r="F58" t="str">
            <v>Emulsión asfáltica de rotura media CRM</v>
          </cell>
          <cell r="G58" t="str">
            <v>Lt</v>
          </cell>
          <cell r="H58" t="str">
            <v>Lt</v>
          </cell>
        </row>
        <row r="59">
          <cell r="C59">
            <v>411.2</v>
          </cell>
          <cell r="D59">
            <v>411</v>
          </cell>
          <cell r="F59" t="str">
            <v>Emulsión asfáltica de rotura lenta CRL-1</v>
          </cell>
          <cell r="G59" t="str">
            <v>Lt</v>
          </cell>
          <cell r="H59" t="str">
            <v>Lt</v>
          </cell>
        </row>
        <row r="60">
          <cell r="C60">
            <v>411.3</v>
          </cell>
          <cell r="D60">
            <v>411</v>
          </cell>
          <cell r="F60" t="str">
            <v>Emulsión asfáltica de rotura lenta CRL-1h</v>
          </cell>
          <cell r="G60" t="str">
            <v>Lt</v>
          </cell>
          <cell r="H60" t="str">
            <v>Lt</v>
          </cell>
        </row>
        <row r="61">
          <cell r="C61">
            <v>413</v>
          </cell>
          <cell r="D61">
            <v>413</v>
          </cell>
          <cell r="F61" t="str">
            <v>Excavación para reparación del pavimento existente</v>
          </cell>
          <cell r="G61" t="str">
            <v>m3</v>
          </cell>
          <cell r="H61">
            <v>34304</v>
          </cell>
        </row>
        <row r="62">
          <cell r="C62">
            <v>413.1</v>
          </cell>
          <cell r="D62">
            <v>413</v>
          </cell>
          <cell r="E62" t="str">
            <v>413P</v>
          </cell>
          <cell r="F62" t="str">
            <v>Excavación para reparación del pavimento existente</v>
          </cell>
          <cell r="G62" t="str">
            <v>m3</v>
          </cell>
          <cell r="H62" t="str">
            <v>m3</v>
          </cell>
          <cell r="J62" t="str">
            <v>Tiene en cuenta el programa PICO y PALA</v>
          </cell>
        </row>
        <row r="63">
          <cell r="C63">
            <v>420</v>
          </cell>
          <cell r="D63">
            <v>420</v>
          </cell>
          <cell r="F63" t="str">
            <v>Imprimación</v>
          </cell>
          <cell r="G63" t="str">
            <v>m2</v>
          </cell>
          <cell r="H63">
            <v>1614</v>
          </cell>
        </row>
        <row r="64">
          <cell r="C64">
            <v>421</v>
          </cell>
          <cell r="D64">
            <v>421</v>
          </cell>
          <cell r="F64" t="str">
            <v>Riego de liga</v>
          </cell>
          <cell r="G64" t="str">
            <v>m2</v>
          </cell>
          <cell r="H64" t="str">
            <v>m2</v>
          </cell>
        </row>
        <row r="65">
          <cell r="C65">
            <v>421.1</v>
          </cell>
          <cell r="D65">
            <v>421</v>
          </cell>
          <cell r="F65" t="str">
            <v>Riego de liga (cemento asfáltico)</v>
          </cell>
          <cell r="G65" t="str">
            <v>m2</v>
          </cell>
          <cell r="H65" t="str">
            <v>m2</v>
          </cell>
        </row>
        <row r="66">
          <cell r="C66">
            <v>421.2</v>
          </cell>
          <cell r="D66">
            <v>421</v>
          </cell>
          <cell r="F66" t="str">
            <v>Riego de liga (emulsión asfáltica)</v>
          </cell>
          <cell r="G66" t="str">
            <v>m2</v>
          </cell>
          <cell r="H66" t="str">
            <v>m2</v>
          </cell>
        </row>
        <row r="67">
          <cell r="C67">
            <v>430</v>
          </cell>
          <cell r="D67">
            <v>430</v>
          </cell>
          <cell r="F67" t="str">
            <v>Tratamiento superficial simple</v>
          </cell>
          <cell r="G67" t="str">
            <v>m2</v>
          </cell>
          <cell r="H67" t="str">
            <v>m2</v>
          </cell>
        </row>
        <row r="68">
          <cell r="C68" t="str">
            <v>430P</v>
          </cell>
          <cell r="E68" t="str">
            <v>430P</v>
          </cell>
          <cell r="F68" t="str">
            <v>Baranda metálica tubular para puentes</v>
          </cell>
          <cell r="G68" t="str">
            <v>ml</v>
          </cell>
          <cell r="H68" t="str">
            <v>ml</v>
          </cell>
        </row>
        <row r="69">
          <cell r="C69">
            <v>431</v>
          </cell>
          <cell r="D69">
            <v>431</v>
          </cell>
          <cell r="F69" t="str">
            <v>Tratamiento superficial doble</v>
          </cell>
          <cell r="G69" t="str">
            <v>m2</v>
          </cell>
          <cell r="H69" t="str">
            <v>m2</v>
          </cell>
        </row>
        <row r="70">
          <cell r="C70">
            <v>432</v>
          </cell>
          <cell r="D70">
            <v>432</v>
          </cell>
          <cell r="F70" t="str">
            <v>Sello de arena - asfalto</v>
          </cell>
          <cell r="G70" t="str">
            <v>m2</v>
          </cell>
          <cell r="H70" t="str">
            <v>m2</v>
          </cell>
        </row>
        <row r="71">
          <cell r="C71">
            <v>433</v>
          </cell>
          <cell r="D71">
            <v>433</v>
          </cell>
          <cell r="F71" t="str">
            <v>Lechada asfáltica</v>
          </cell>
          <cell r="G71" t="str">
            <v>m2</v>
          </cell>
          <cell r="H71" t="str">
            <v>m2</v>
          </cell>
        </row>
        <row r="72">
          <cell r="C72">
            <v>434</v>
          </cell>
          <cell r="E72" t="str">
            <v>434P</v>
          </cell>
          <cell r="F72" t="str">
            <v>Sello de grietas</v>
          </cell>
          <cell r="G72" t="str">
            <v>ml</v>
          </cell>
          <cell r="H72" t="str">
            <v>ml</v>
          </cell>
        </row>
        <row r="73">
          <cell r="C73" t="str">
            <v>434P.1</v>
          </cell>
          <cell r="E73" t="str">
            <v>434P</v>
          </cell>
          <cell r="F73" t="str">
            <v>Sello de grietas en concreto</v>
          </cell>
          <cell r="G73" t="str">
            <v>ml</v>
          </cell>
          <cell r="H73">
            <v>23935</v>
          </cell>
        </row>
        <row r="74">
          <cell r="C74">
            <v>435</v>
          </cell>
          <cell r="E74" t="str">
            <v>435P</v>
          </cell>
          <cell r="F74" t="str">
            <v>Sello de juntas de pavimento de concreto hidráulico</v>
          </cell>
          <cell r="G74" t="str">
            <v>ml</v>
          </cell>
          <cell r="H74" t="str">
            <v>ml</v>
          </cell>
        </row>
        <row r="75">
          <cell r="C75">
            <v>440.1</v>
          </cell>
          <cell r="D75">
            <v>440</v>
          </cell>
          <cell r="F75" t="str">
            <v>Mezcla densa en frío tipo MDF-1</v>
          </cell>
          <cell r="G75" t="str">
            <v>m3</v>
          </cell>
          <cell r="H75" t="str">
            <v>m3</v>
          </cell>
          <cell r="J75" t="str">
            <v>No incluye suministro y almacenamiento del cemento asfáltico</v>
          </cell>
        </row>
        <row r="76">
          <cell r="C76">
            <v>440.2</v>
          </cell>
          <cell r="D76">
            <v>440</v>
          </cell>
          <cell r="F76" t="str">
            <v>Mezcla densa en frío tipo MDF-2</v>
          </cell>
          <cell r="G76" t="str">
            <v>m3</v>
          </cell>
          <cell r="H76" t="str">
            <v>m3</v>
          </cell>
        </row>
        <row r="77">
          <cell r="C77">
            <v>440.3</v>
          </cell>
          <cell r="D77">
            <v>440</v>
          </cell>
          <cell r="F77" t="str">
            <v>Mezcla densa en frío tipo MDF-3</v>
          </cell>
          <cell r="G77" t="str">
            <v>m3</v>
          </cell>
          <cell r="H77" t="str">
            <v>m3</v>
          </cell>
        </row>
        <row r="78">
          <cell r="C78">
            <v>440.5</v>
          </cell>
          <cell r="D78">
            <v>440</v>
          </cell>
          <cell r="F78" t="str">
            <v>Mezcla densa en frío para bacheo</v>
          </cell>
          <cell r="G78" t="str">
            <v>m3</v>
          </cell>
          <cell r="H78" t="str">
            <v>m3</v>
          </cell>
        </row>
        <row r="79">
          <cell r="C79">
            <v>441.1</v>
          </cell>
          <cell r="D79">
            <v>441</v>
          </cell>
          <cell r="F79" t="str">
            <v>Mezcla abierta en frío tipo MAF-1</v>
          </cell>
          <cell r="G79" t="str">
            <v>m3</v>
          </cell>
          <cell r="H79" t="str">
            <v>m3</v>
          </cell>
          <cell r="J79" t="str">
            <v>No incluye suministro y almacenamiento del cemento asfáltico</v>
          </cell>
        </row>
        <row r="80">
          <cell r="C80">
            <v>441.2</v>
          </cell>
          <cell r="D80">
            <v>441</v>
          </cell>
          <cell r="F80" t="str">
            <v>Mezcla abierta en frío tipo MAF-2</v>
          </cell>
          <cell r="G80" t="str">
            <v>m3</v>
          </cell>
          <cell r="H80" t="str">
            <v>m3</v>
          </cell>
        </row>
        <row r="81">
          <cell r="C81">
            <v>441.3</v>
          </cell>
          <cell r="D81">
            <v>441</v>
          </cell>
          <cell r="F81" t="str">
            <v>Mezcla abierta en frío tipo MAF-3</v>
          </cell>
          <cell r="G81" t="str">
            <v>m3</v>
          </cell>
          <cell r="H81" t="str">
            <v>m3</v>
          </cell>
        </row>
        <row r="82">
          <cell r="C82">
            <v>441.4</v>
          </cell>
          <cell r="D82">
            <v>441</v>
          </cell>
          <cell r="F82" t="str">
            <v>Mezcla abierta en frío para bacheo</v>
          </cell>
          <cell r="G82" t="str">
            <v>m3</v>
          </cell>
          <cell r="H82" t="str">
            <v>m3</v>
          </cell>
        </row>
        <row r="83">
          <cell r="C83">
            <v>450.1</v>
          </cell>
          <cell r="D83">
            <v>450</v>
          </cell>
          <cell r="F83" t="str">
            <v>Mezcla densa en caliente tipo MDC-1</v>
          </cell>
          <cell r="G83" t="str">
            <v>m3</v>
          </cell>
          <cell r="H83" t="str">
            <v>m3</v>
          </cell>
          <cell r="J83" t="str">
            <v>No incluye suministro y almacenamiento del cemento asfáltico</v>
          </cell>
        </row>
        <row r="84">
          <cell r="C84">
            <v>450.2</v>
          </cell>
          <cell r="D84">
            <v>450</v>
          </cell>
          <cell r="F84" t="str">
            <v>Mezcla densa en caliente tipo MDC-2</v>
          </cell>
          <cell r="G84" t="str">
            <v>m3</v>
          </cell>
          <cell r="H84" t="str">
            <v>m3</v>
          </cell>
        </row>
        <row r="85">
          <cell r="C85">
            <v>450.3</v>
          </cell>
          <cell r="D85">
            <v>450</v>
          </cell>
          <cell r="F85" t="str">
            <v>Mezcla densa en caliente tipo MDC-3</v>
          </cell>
          <cell r="G85" t="str">
            <v>m3</v>
          </cell>
          <cell r="H85">
            <v>230745</v>
          </cell>
        </row>
        <row r="86">
          <cell r="C86">
            <v>450.4</v>
          </cell>
          <cell r="D86">
            <v>450</v>
          </cell>
          <cell r="F86" t="str">
            <v>Mezcla densa en caliente para bacheo</v>
          </cell>
          <cell r="G86" t="str">
            <v>m3</v>
          </cell>
          <cell r="H86" t="str">
            <v>m3</v>
          </cell>
        </row>
        <row r="87">
          <cell r="C87">
            <v>450.5</v>
          </cell>
          <cell r="D87">
            <v>450</v>
          </cell>
          <cell r="E87" t="str">
            <v>450P</v>
          </cell>
          <cell r="F87" t="str">
            <v>Parcheo con mezcla densa en caliente tipo MDC-2</v>
          </cell>
          <cell r="G87" t="str">
            <v>m3</v>
          </cell>
          <cell r="H87" t="str">
            <v>m3</v>
          </cell>
          <cell r="J87" t="str">
            <v>Incluye riego de liga, suministro y transporte del cemento asfáltico</v>
          </cell>
        </row>
        <row r="88">
          <cell r="C88">
            <v>450.6</v>
          </cell>
          <cell r="D88">
            <v>450</v>
          </cell>
          <cell r="E88" t="str">
            <v>450P-1</v>
          </cell>
          <cell r="F88" t="str">
            <v>Mezcla densa en caliente tipo MDC-2</v>
          </cell>
          <cell r="G88" t="str">
            <v>m3</v>
          </cell>
          <cell r="H88" t="str">
            <v>m3</v>
          </cell>
          <cell r="J88" t="str">
            <v>Incluye riego de liga, suministro y transporte del cemento asfáltico</v>
          </cell>
        </row>
        <row r="89">
          <cell r="C89">
            <v>450.7</v>
          </cell>
          <cell r="D89">
            <v>450</v>
          </cell>
          <cell r="E89" t="str">
            <v>450P-1</v>
          </cell>
          <cell r="F89" t="str">
            <v>Mezcla densa en caliente tipo MDC-1</v>
          </cell>
          <cell r="G89" t="str">
            <v>m3</v>
          </cell>
          <cell r="H89" t="str">
            <v>m3</v>
          </cell>
          <cell r="J89" t="str">
            <v>Incluye riego de liga, suministro y transporte del cemento asfáltico</v>
          </cell>
        </row>
        <row r="90">
          <cell r="C90">
            <v>450.8</v>
          </cell>
          <cell r="D90">
            <v>450</v>
          </cell>
          <cell r="E90" t="str">
            <v>450P-1</v>
          </cell>
          <cell r="F90" t="str">
            <v>Mezcla densa en caliente tipo MDC-3</v>
          </cell>
          <cell r="G90" t="str">
            <v>m3</v>
          </cell>
          <cell r="H90" t="str">
            <v>m3</v>
          </cell>
          <cell r="J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v>318664</v>
          </cell>
        </row>
        <row r="92">
          <cell r="C92">
            <v>450.11</v>
          </cell>
          <cell r="D92">
            <v>450</v>
          </cell>
          <cell r="E92" t="str">
            <v>450P-3</v>
          </cell>
          <cell r="F92" t="str">
            <v>Mezcla densa en caliente tipo MDC-2 para bacheo</v>
          </cell>
          <cell r="G92" t="str">
            <v>m3</v>
          </cell>
          <cell r="H92" t="str">
            <v>m3</v>
          </cell>
          <cell r="J92" t="str">
            <v>Incluye suministro y transporte del cemento asfáltico</v>
          </cell>
        </row>
        <row r="93">
          <cell r="C93">
            <v>450.12</v>
          </cell>
          <cell r="D93">
            <v>450</v>
          </cell>
          <cell r="E93" t="str">
            <v>450P-3</v>
          </cell>
          <cell r="F93" t="str">
            <v>Mezcla densa en caliente tipo MDC-1 para bacheo</v>
          </cell>
          <cell r="G93" t="str">
            <v>m3</v>
          </cell>
          <cell r="H93" t="str">
            <v>m3</v>
          </cell>
        </row>
        <row r="94">
          <cell r="C94">
            <v>450.13</v>
          </cell>
          <cell r="D94">
            <v>450</v>
          </cell>
          <cell r="E94" t="str">
            <v>450P-1</v>
          </cell>
          <cell r="F94" t="str">
            <v>Mezcla densa en caliente tipo MDC-2</v>
          </cell>
          <cell r="G94" t="str">
            <v>m3</v>
          </cell>
          <cell r="H94" t="str">
            <v>m3</v>
          </cell>
        </row>
        <row r="95">
          <cell r="C95" t="str">
            <v>450P,1</v>
          </cell>
          <cell r="D95">
            <v>450</v>
          </cell>
          <cell r="E95" t="str">
            <v>450P-1</v>
          </cell>
          <cell r="F95" t="str">
            <v>Mezcla densa en caliente tipo MDC-2</v>
          </cell>
          <cell r="G95" t="str">
            <v>m3</v>
          </cell>
          <cell r="H95">
            <v>325244</v>
          </cell>
        </row>
        <row r="96">
          <cell r="C96" t="str">
            <v>450P,2</v>
          </cell>
          <cell r="D96">
            <v>450</v>
          </cell>
          <cell r="E96" t="str">
            <v>450P-2</v>
          </cell>
          <cell r="F96" t="str">
            <v>Parcheo con mezcla densa en caliente tipo MDC-2</v>
          </cell>
          <cell r="G96" t="str">
            <v>m3</v>
          </cell>
          <cell r="H96">
            <v>358746</v>
          </cell>
        </row>
        <row r="97">
          <cell r="C97">
            <v>451.1</v>
          </cell>
          <cell r="D97">
            <v>451</v>
          </cell>
          <cell r="F97" t="str">
            <v>Mezcla abierta en caliente tipo MAC-1</v>
          </cell>
          <cell r="G97" t="str">
            <v>m3</v>
          </cell>
          <cell r="H97" t="str">
            <v>m3</v>
          </cell>
        </row>
        <row r="98">
          <cell r="C98">
            <v>451.2</v>
          </cell>
          <cell r="D98">
            <v>451</v>
          </cell>
          <cell r="F98" t="str">
            <v>Mezcla abierta en caliente tipo MAC-2</v>
          </cell>
          <cell r="G98" t="str">
            <v>m3</v>
          </cell>
          <cell r="H98">
            <v>159158</v>
          </cell>
        </row>
        <row r="99">
          <cell r="C99">
            <v>451.3</v>
          </cell>
          <cell r="D99">
            <v>451</v>
          </cell>
          <cell r="F99" t="str">
            <v>Mezcla abierta en caliente tipo MAC-3</v>
          </cell>
          <cell r="G99" t="str">
            <v>m3</v>
          </cell>
          <cell r="H99" t="str">
            <v>m3</v>
          </cell>
        </row>
        <row r="100">
          <cell r="C100">
            <v>460</v>
          </cell>
          <cell r="D100">
            <v>460</v>
          </cell>
          <cell r="F100" t="str">
            <v>Fresado de pavimento asfáltico</v>
          </cell>
          <cell r="G100" t="str">
            <v>m3</v>
          </cell>
          <cell r="H100">
            <v>60691</v>
          </cell>
        </row>
        <row r="101">
          <cell r="C101">
            <v>461</v>
          </cell>
          <cell r="D101">
            <v>461</v>
          </cell>
          <cell r="F101" t="str">
            <v>Pavimento asfáltico reciclado en frío</v>
          </cell>
          <cell r="G101" t="str">
            <v>m3</v>
          </cell>
          <cell r="H101" t="str">
            <v>m3</v>
          </cell>
          <cell r="J101" t="str">
            <v>No incluye suministro y almacenamiento del cemento asfáltico o la emulsión.</v>
          </cell>
        </row>
        <row r="102">
          <cell r="C102">
            <v>461.1</v>
          </cell>
          <cell r="D102">
            <v>461</v>
          </cell>
          <cell r="E102" t="str">
            <v>461P</v>
          </cell>
          <cell r="F102" t="str">
            <v>Pavimento asfáltico reciclado en frío</v>
          </cell>
          <cell r="G102" t="str">
            <v>m3</v>
          </cell>
          <cell r="H102" t="str">
            <v>m3</v>
          </cell>
          <cell r="J102" t="str">
            <v>Incluye el cemento asfáltico o la emulsión asfáltica</v>
          </cell>
        </row>
        <row r="103">
          <cell r="C103">
            <v>462.1</v>
          </cell>
          <cell r="D103">
            <v>462</v>
          </cell>
          <cell r="F103" t="str">
            <v>Pavimento asfáltico reciclado en caliente tipo MDC-1</v>
          </cell>
          <cell r="G103" t="str">
            <v>m3</v>
          </cell>
          <cell r="H103" t="str">
            <v>m3</v>
          </cell>
          <cell r="J103" t="str">
            <v>No incluye suministro y almacenamiento del cemento asfáltico o la emulsión. Tampoco el agente rejuvenecedor</v>
          </cell>
        </row>
        <row r="104">
          <cell r="C104">
            <v>462.2</v>
          </cell>
          <cell r="D104">
            <v>462</v>
          </cell>
          <cell r="F104" t="str">
            <v>Pavimento asfáltico reciclado en caliente tipo MDC-2</v>
          </cell>
          <cell r="G104" t="str">
            <v>m3</v>
          </cell>
          <cell r="H104" t="str">
            <v>m3</v>
          </cell>
        </row>
        <row r="105">
          <cell r="C105">
            <v>462.3</v>
          </cell>
          <cell r="D105">
            <v>462</v>
          </cell>
          <cell r="F105" t="str">
            <v>Pavimento asfáltico reciclado en caliente tipo MDC-3</v>
          </cell>
          <cell r="G105" t="str">
            <v>m3</v>
          </cell>
          <cell r="H105" t="str">
            <v>m3</v>
          </cell>
        </row>
        <row r="106">
          <cell r="C106">
            <v>462.4</v>
          </cell>
          <cell r="D106">
            <v>462</v>
          </cell>
          <cell r="F106" t="str">
            <v>Pavimento asfáltico reciclado en caliente para bacheo</v>
          </cell>
          <cell r="G106" t="str">
            <v>m3</v>
          </cell>
          <cell r="H106" t="str">
            <v>m3</v>
          </cell>
        </row>
        <row r="107">
          <cell r="C107">
            <v>470</v>
          </cell>
          <cell r="E107" t="str">
            <v>470P</v>
          </cell>
          <cell r="F107" t="str">
            <v>Asfalto Natural (Asfaltita)</v>
          </cell>
          <cell r="G107" t="str">
            <v>m3</v>
          </cell>
          <cell r="H107" t="str">
            <v>m3</v>
          </cell>
        </row>
        <row r="108">
          <cell r="C108">
            <v>500</v>
          </cell>
          <cell r="D108">
            <v>500</v>
          </cell>
          <cell r="F108" t="str">
            <v>Pavimento de concreto hidráulico</v>
          </cell>
          <cell r="G108" t="str">
            <v>m3</v>
          </cell>
          <cell r="H108">
            <v>426121</v>
          </cell>
          <cell r="J108" t="str">
            <v>No incluye la preparación de la superficie existente</v>
          </cell>
        </row>
        <row r="109">
          <cell r="C109">
            <v>501</v>
          </cell>
          <cell r="E109" t="str">
            <v>501P</v>
          </cell>
          <cell r="F109" t="str">
            <v>Corte en losas de pavimento rígido</v>
          </cell>
          <cell r="G109" t="str">
            <v>ml</v>
          </cell>
          <cell r="H109">
            <v>4125</v>
          </cell>
        </row>
        <row r="110">
          <cell r="C110">
            <v>510</v>
          </cell>
          <cell r="D110">
            <v>510</v>
          </cell>
          <cell r="F110" t="str">
            <v>Pavimento de adoquines de concreto</v>
          </cell>
          <cell r="G110" t="str">
            <v>m2</v>
          </cell>
          <cell r="H110" t="str">
            <v>m2</v>
          </cell>
          <cell r="J110" t="str">
            <v>No incluye la preparación de la superficie existente. Tampoco las obras de confinamiento del pavimento.</v>
          </cell>
        </row>
        <row r="111">
          <cell r="C111">
            <v>600.1</v>
          </cell>
          <cell r="D111">
            <v>600</v>
          </cell>
          <cell r="F111" t="str">
            <v>Excavaciones varias sin clasificar</v>
          </cell>
          <cell r="G111" t="str">
            <v>m3</v>
          </cell>
          <cell r="H111">
            <v>9990</v>
          </cell>
        </row>
        <row r="112">
          <cell r="C112">
            <v>600.20000000000005</v>
          </cell>
          <cell r="D112">
            <v>600</v>
          </cell>
          <cell r="F112" t="str">
            <v>Excavaciones varias en roca en seco</v>
          </cell>
          <cell r="G112" t="str">
            <v>m3</v>
          </cell>
          <cell r="H112">
            <v>38000</v>
          </cell>
        </row>
        <row r="113">
          <cell r="C113">
            <v>600.29999999999995</v>
          </cell>
          <cell r="D113">
            <v>600</v>
          </cell>
          <cell r="F113" t="str">
            <v>Excavaciones varias en roca bajo agua</v>
          </cell>
          <cell r="G113" t="str">
            <v>m3</v>
          </cell>
          <cell r="H113" t="str">
            <v>m3</v>
          </cell>
        </row>
        <row r="114">
          <cell r="C114">
            <v>600.4</v>
          </cell>
          <cell r="D114">
            <v>600</v>
          </cell>
          <cell r="F114" t="str">
            <v>Excavaciones varias en material común en seco</v>
          </cell>
          <cell r="G114" t="str">
            <v>m3</v>
          </cell>
          <cell r="H114">
            <v>24253</v>
          </cell>
        </row>
        <row r="115">
          <cell r="C115">
            <v>600.5</v>
          </cell>
          <cell r="D115">
            <v>600</v>
          </cell>
          <cell r="F115" t="str">
            <v>Excavaciones varias en material común bajo agua</v>
          </cell>
          <cell r="G115" t="str">
            <v>m3</v>
          </cell>
          <cell r="H115">
            <v>29716</v>
          </cell>
        </row>
        <row r="116">
          <cell r="C116">
            <v>600.6</v>
          </cell>
          <cell r="D116">
            <v>600</v>
          </cell>
          <cell r="E116" t="str">
            <v>600P</v>
          </cell>
          <cell r="F116" t="str">
            <v>Excavaciones varias sin clasificar</v>
          </cell>
          <cell r="G116" t="str">
            <v>m3</v>
          </cell>
          <cell r="H116" t="str">
            <v>m3</v>
          </cell>
          <cell r="J116" t="str">
            <v>Tiene en cuenta el programa PICO y PALA</v>
          </cell>
        </row>
        <row r="117">
          <cell r="C117">
            <v>600.70000000000005</v>
          </cell>
          <cell r="D117">
            <v>600</v>
          </cell>
          <cell r="E117" t="str">
            <v>600P</v>
          </cell>
          <cell r="F117" t="str">
            <v>Excavaciones varias en material común en seco</v>
          </cell>
          <cell r="G117" t="str">
            <v>m3</v>
          </cell>
          <cell r="H117" t="str">
            <v>m3</v>
          </cell>
          <cell r="J117" t="str">
            <v>Tiene en cuenta el programa PICO y PALA</v>
          </cell>
        </row>
        <row r="118">
          <cell r="C118" t="str">
            <v>600P.1</v>
          </cell>
          <cell r="D118">
            <v>600</v>
          </cell>
          <cell r="E118" t="str">
            <v>600P.1</v>
          </cell>
          <cell r="F118" t="str">
            <v>Excavaciones manuales varias sin clasificar</v>
          </cell>
          <cell r="G118" t="str">
            <v>m3</v>
          </cell>
          <cell r="H118">
            <v>18224</v>
          </cell>
          <cell r="J118" t="str">
            <v>Tiene en cuenta el programa PICO y PALA</v>
          </cell>
        </row>
        <row r="119">
          <cell r="C119">
            <v>600.79999999999995</v>
          </cell>
          <cell r="D119">
            <v>600</v>
          </cell>
          <cell r="E119" t="str">
            <v>600P</v>
          </cell>
          <cell r="F119" t="str">
            <v>Excavaciones varias en material común bajo agua</v>
          </cell>
          <cell r="G119" t="str">
            <v>m3</v>
          </cell>
          <cell r="H119" t="str">
            <v>m3</v>
          </cell>
          <cell r="J119" t="str">
            <v>Tiene en cuenta el programa PICO y PALA</v>
          </cell>
        </row>
        <row r="120">
          <cell r="C120">
            <v>601.1</v>
          </cell>
          <cell r="D120">
            <v>601</v>
          </cell>
          <cell r="F120" t="str">
            <v>Excavaciones varias en roca en seco</v>
          </cell>
          <cell r="G120" t="str">
            <v>m3</v>
          </cell>
          <cell r="H120" t="str">
            <v>m3</v>
          </cell>
        </row>
        <row r="121">
          <cell r="C121">
            <v>601.20000000000005</v>
          </cell>
          <cell r="D121">
            <v>601</v>
          </cell>
          <cell r="F121" t="str">
            <v>Excavaciones varias en roca bajo agua</v>
          </cell>
          <cell r="G121" t="str">
            <v>m3</v>
          </cell>
          <cell r="H121" t="str">
            <v>m3</v>
          </cell>
        </row>
        <row r="122">
          <cell r="C122">
            <v>601.29999999999995</v>
          </cell>
          <cell r="D122">
            <v>601</v>
          </cell>
          <cell r="F122" t="str">
            <v>Excavaciones varias en material común en seco</v>
          </cell>
          <cell r="G122" t="str">
            <v>m3</v>
          </cell>
          <cell r="H122" t="str">
            <v>m3</v>
          </cell>
        </row>
        <row r="123">
          <cell r="C123">
            <v>601.4</v>
          </cell>
          <cell r="D123">
            <v>601</v>
          </cell>
          <cell r="F123" t="str">
            <v>Excavaciones varias en material común bajo agua</v>
          </cell>
          <cell r="G123" t="str">
            <v>m3</v>
          </cell>
          <cell r="H123" t="str">
            <v>m3</v>
          </cell>
        </row>
        <row r="124">
          <cell r="C124">
            <v>610.1</v>
          </cell>
          <cell r="D124">
            <v>610</v>
          </cell>
          <cell r="F124" t="str">
            <v>Rellenos para estructuras</v>
          </cell>
          <cell r="G124" t="str">
            <v>m3</v>
          </cell>
          <cell r="H124">
            <v>38345</v>
          </cell>
          <cell r="J124" t="str">
            <v>No incluye la preparación de la superficie sobre la que irá el relleno.</v>
          </cell>
        </row>
        <row r="125">
          <cell r="C125">
            <v>610.20000000000005</v>
          </cell>
          <cell r="D125">
            <v>610</v>
          </cell>
          <cell r="F125" t="str">
            <v>Material filtrante</v>
          </cell>
          <cell r="G125" t="str">
            <v>m3</v>
          </cell>
          <cell r="H125" t="str">
            <v>m3</v>
          </cell>
        </row>
        <row r="126">
          <cell r="C126">
            <v>612</v>
          </cell>
          <cell r="E126" t="str">
            <v>612P</v>
          </cell>
          <cell r="F126" t="str">
            <v>Geobloques</v>
          </cell>
          <cell r="G126" t="str">
            <v>m3</v>
          </cell>
          <cell r="H126" t="str">
            <v>m3</v>
          </cell>
        </row>
        <row r="127">
          <cell r="C127">
            <v>620.1</v>
          </cell>
          <cell r="D127">
            <v>620</v>
          </cell>
          <cell r="F127" t="str">
            <v>Pilotes prefabricados de concreto</v>
          </cell>
          <cell r="G127" t="str">
            <v>ml</v>
          </cell>
          <cell r="H127" t="str">
            <v>ml</v>
          </cell>
        </row>
        <row r="128">
          <cell r="C128">
            <v>620.20000000000005</v>
          </cell>
          <cell r="D128">
            <v>620</v>
          </cell>
          <cell r="F128" t="str">
            <v>Extensión de pilotes</v>
          </cell>
          <cell r="G128" t="str">
            <v>ml</v>
          </cell>
          <cell r="H128" t="str">
            <v>ml</v>
          </cell>
        </row>
        <row r="129">
          <cell r="C129">
            <v>620.29999999999995</v>
          </cell>
          <cell r="D129">
            <v>620</v>
          </cell>
          <cell r="F129" t="str">
            <v>Prueba de carga</v>
          </cell>
          <cell r="G129" t="str">
            <v>Un</v>
          </cell>
          <cell r="H129" t="str">
            <v>Un</v>
          </cell>
        </row>
        <row r="130">
          <cell r="C130">
            <v>621.1</v>
          </cell>
          <cell r="D130">
            <v>621</v>
          </cell>
          <cell r="F130" t="str">
            <v>Pilote de concreto fundido in-situ de diámetro____</v>
          </cell>
          <cell r="G130" t="str">
            <v>ml</v>
          </cell>
          <cell r="H130" t="str">
            <v>ml</v>
          </cell>
        </row>
        <row r="131">
          <cell r="C131">
            <v>621.20000000000005</v>
          </cell>
          <cell r="D131">
            <v>621</v>
          </cell>
          <cell r="F131" t="str">
            <v>Base acampanada</v>
          </cell>
          <cell r="G131" t="str">
            <v>m3</v>
          </cell>
          <cell r="H131" t="str">
            <v>m3</v>
          </cell>
        </row>
        <row r="132">
          <cell r="C132">
            <v>621.29999999999995</v>
          </cell>
          <cell r="D132">
            <v>621</v>
          </cell>
          <cell r="F132" t="str">
            <v>Pilote de prueba de diámetro ____</v>
          </cell>
          <cell r="G132" t="str">
            <v>ml</v>
          </cell>
          <cell r="H132" t="str">
            <v>ml</v>
          </cell>
        </row>
        <row r="133">
          <cell r="C133">
            <v>621.4</v>
          </cell>
          <cell r="D133">
            <v>621</v>
          </cell>
          <cell r="F133" t="str">
            <v>Base acampanada de prueba</v>
          </cell>
          <cell r="G133" t="str">
            <v>m3</v>
          </cell>
          <cell r="H133" t="str">
            <v>m3</v>
          </cell>
        </row>
        <row r="134">
          <cell r="C134">
            <v>621.5</v>
          </cell>
          <cell r="D134">
            <v>621</v>
          </cell>
          <cell r="F134" t="str">
            <v>Camisa permanente de diámetro exterior ____</v>
          </cell>
          <cell r="G134" t="str">
            <v>ml</v>
          </cell>
          <cell r="H134" t="str">
            <v>ml</v>
          </cell>
        </row>
        <row r="135">
          <cell r="C135">
            <v>621.6</v>
          </cell>
          <cell r="D135">
            <v>621</v>
          </cell>
          <cell r="F135" t="str">
            <v>Prueba de carga</v>
          </cell>
          <cell r="G135" t="str">
            <v>Un</v>
          </cell>
          <cell r="H135" t="str">
            <v>Un</v>
          </cell>
        </row>
        <row r="136">
          <cell r="C136">
            <v>622.1</v>
          </cell>
          <cell r="D136">
            <v>622</v>
          </cell>
          <cell r="F136" t="str">
            <v>Tablestacado de madera</v>
          </cell>
          <cell r="G136" t="str">
            <v>m2</v>
          </cell>
          <cell r="H136" t="str">
            <v>m2</v>
          </cell>
        </row>
        <row r="137">
          <cell r="C137">
            <v>622.20000000000005</v>
          </cell>
          <cell r="D137">
            <v>622</v>
          </cell>
          <cell r="F137" t="str">
            <v>Tablestacado metálico</v>
          </cell>
          <cell r="G137" t="str">
            <v>m2</v>
          </cell>
          <cell r="H137" t="str">
            <v>m2</v>
          </cell>
        </row>
        <row r="138">
          <cell r="C138">
            <v>622.29999999999995</v>
          </cell>
          <cell r="D138">
            <v>622</v>
          </cell>
          <cell r="F138" t="str">
            <v>Tablestacado de concreto reforzado</v>
          </cell>
          <cell r="G138" t="str">
            <v>m2</v>
          </cell>
          <cell r="H138" t="str">
            <v>m2</v>
          </cell>
        </row>
        <row r="139">
          <cell r="C139">
            <v>622.4</v>
          </cell>
          <cell r="D139">
            <v>622</v>
          </cell>
          <cell r="F139" t="str">
            <v>Tablestacado de concreto preesforzado</v>
          </cell>
          <cell r="G139" t="str">
            <v>m2</v>
          </cell>
          <cell r="H139" t="str">
            <v>m2</v>
          </cell>
        </row>
        <row r="140">
          <cell r="C140">
            <v>622.5</v>
          </cell>
          <cell r="D140">
            <v>622</v>
          </cell>
          <cell r="F140" t="str">
            <v>Corte del extremo superior del elemento</v>
          </cell>
          <cell r="G140" t="str">
            <v>ml</v>
          </cell>
          <cell r="H140" t="str">
            <v>ml</v>
          </cell>
        </row>
        <row r="141">
          <cell r="C141">
            <v>622.6</v>
          </cell>
          <cell r="D141">
            <v>622</v>
          </cell>
          <cell r="E141" t="str">
            <v>622P</v>
          </cell>
          <cell r="F141" t="str">
            <v>Tablestacado metálico</v>
          </cell>
          <cell r="G141" t="str">
            <v>ml</v>
          </cell>
          <cell r="H141" t="str">
            <v>ml</v>
          </cell>
          <cell r="J141" t="str">
            <v>La unidad de medida es el metro lineal</v>
          </cell>
        </row>
        <row r="142">
          <cell r="C142">
            <v>623.1</v>
          </cell>
          <cell r="E142" t="str">
            <v>623P</v>
          </cell>
          <cell r="F142" t="str">
            <v>Suministro e hincamiento de rieles</v>
          </cell>
          <cell r="G142" t="str">
            <v>ml</v>
          </cell>
          <cell r="H142">
            <v>92683</v>
          </cell>
        </row>
        <row r="143">
          <cell r="C143">
            <v>623.20000000000005</v>
          </cell>
          <cell r="E143" t="str">
            <v>623P</v>
          </cell>
          <cell r="F143" t="str">
            <v>Suministro e instalación de rieles</v>
          </cell>
          <cell r="G143" t="str">
            <v>ml</v>
          </cell>
          <cell r="H143">
            <v>76829</v>
          </cell>
        </row>
        <row r="144">
          <cell r="C144">
            <v>630.1</v>
          </cell>
          <cell r="D144">
            <v>630</v>
          </cell>
          <cell r="F144" t="str">
            <v>Concreto Clase A</v>
          </cell>
          <cell r="G144" t="str">
            <v>m3</v>
          </cell>
          <cell r="H144" t="str">
            <v>m3</v>
          </cell>
          <cell r="J144" t="str">
            <v>5000PSI</v>
          </cell>
        </row>
        <row r="145">
          <cell r="C145">
            <v>630.20000000000005</v>
          </cell>
          <cell r="D145">
            <v>630</v>
          </cell>
          <cell r="F145" t="str">
            <v>Concreto Clase B</v>
          </cell>
          <cell r="G145" t="str">
            <v>m3</v>
          </cell>
          <cell r="H145" t="str">
            <v>m3</v>
          </cell>
          <cell r="J145" t="str">
            <v>4000PSI</v>
          </cell>
        </row>
        <row r="146">
          <cell r="C146">
            <v>630.29999999999995</v>
          </cell>
          <cell r="D146">
            <v>630</v>
          </cell>
          <cell r="F146" t="str">
            <v>Concreto Clase C</v>
          </cell>
          <cell r="G146" t="str">
            <v>m3</v>
          </cell>
          <cell r="H146" t="str">
            <v>m3</v>
          </cell>
          <cell r="J146" t="str">
            <v>3000PSI</v>
          </cell>
        </row>
        <row r="147">
          <cell r="C147">
            <v>630.4</v>
          </cell>
          <cell r="D147">
            <v>630</v>
          </cell>
          <cell r="F147" t="str">
            <v>Concreto Clase D</v>
          </cell>
          <cell r="G147" t="str">
            <v>m3</v>
          </cell>
          <cell r="H147">
            <v>374399</v>
          </cell>
          <cell r="J147" t="str">
            <v>2000PSI</v>
          </cell>
        </row>
        <row r="148">
          <cell r="C148">
            <v>630.5</v>
          </cell>
          <cell r="D148">
            <v>630</v>
          </cell>
          <cell r="F148" t="str">
            <v>Concreto Clase E</v>
          </cell>
          <cell r="G148" t="str">
            <v>m3</v>
          </cell>
          <cell r="H148">
            <v>325680</v>
          </cell>
        </row>
        <row r="149">
          <cell r="C149">
            <v>630.6</v>
          </cell>
          <cell r="D149">
            <v>630</v>
          </cell>
          <cell r="F149" t="str">
            <v>Concreto Simple de 175 Kg/cm2</v>
          </cell>
          <cell r="G149" t="str">
            <v>m3</v>
          </cell>
          <cell r="H149">
            <v>326357</v>
          </cell>
        </row>
        <row r="150">
          <cell r="C150" t="str">
            <v>630P.7</v>
          </cell>
          <cell r="D150">
            <v>630</v>
          </cell>
          <cell r="F150" t="str">
            <v>Concreto ciplopeo de resistencia 211 Kg/cm2</v>
          </cell>
          <cell r="G150" t="str">
            <v>m3</v>
          </cell>
          <cell r="H150">
            <v>288781</v>
          </cell>
        </row>
        <row r="151">
          <cell r="C151">
            <v>630.70000000000005</v>
          </cell>
          <cell r="D151">
            <v>630</v>
          </cell>
          <cell r="F151" t="str">
            <v>Concreto Clase G</v>
          </cell>
          <cell r="G151" t="str">
            <v>m3</v>
          </cell>
          <cell r="H151">
            <v>282866</v>
          </cell>
        </row>
        <row r="152">
          <cell r="C152">
            <v>630.79999999999995</v>
          </cell>
          <cell r="D152">
            <v>630</v>
          </cell>
          <cell r="E152" t="str">
            <v>630P</v>
          </cell>
          <cell r="F152" t="str">
            <v>Concreto Clase A con aditivo</v>
          </cell>
          <cell r="G152" t="str">
            <v>m3</v>
          </cell>
          <cell r="H152" t="str">
            <v>m3</v>
          </cell>
        </row>
        <row r="153">
          <cell r="C153">
            <v>630.9</v>
          </cell>
          <cell r="D153">
            <v>630</v>
          </cell>
          <cell r="E153" t="str">
            <v>630P</v>
          </cell>
          <cell r="F153" t="str">
            <v>Concreto Clase D con aditivo</v>
          </cell>
          <cell r="G153" t="str">
            <v>m3</v>
          </cell>
          <cell r="H153" t="str">
            <v>m3</v>
          </cell>
        </row>
        <row r="154">
          <cell r="C154">
            <v>630.1</v>
          </cell>
          <cell r="D154">
            <v>630</v>
          </cell>
          <cell r="E154" t="str">
            <v>630P-1</v>
          </cell>
          <cell r="F154" t="str">
            <v>Realce de cabezotes de alcantarillas</v>
          </cell>
          <cell r="G154" t="str">
            <v>m3</v>
          </cell>
          <cell r="H154" t="str">
            <v>m3</v>
          </cell>
        </row>
        <row r="155">
          <cell r="C155">
            <v>630.11</v>
          </cell>
          <cell r="D155">
            <v>630</v>
          </cell>
          <cell r="E155" t="str">
            <v>630P-2</v>
          </cell>
          <cell r="F155" t="str">
            <v>Realce de bordillo de cunetas</v>
          </cell>
          <cell r="G155" t="str">
            <v>ml</v>
          </cell>
          <cell r="H155">
            <v>30840</v>
          </cell>
        </row>
        <row r="156">
          <cell r="C156">
            <v>630.12</v>
          </cell>
          <cell r="D156">
            <v>630</v>
          </cell>
          <cell r="E156" t="str">
            <v>630P-3</v>
          </cell>
          <cell r="F156" t="str">
            <v>Concreto Clase G para cimientos</v>
          </cell>
          <cell r="G156" t="str">
            <v>m3</v>
          </cell>
          <cell r="H156" t="str">
            <v>m3</v>
          </cell>
        </row>
        <row r="157">
          <cell r="C157">
            <v>630.13</v>
          </cell>
          <cell r="D157">
            <v>630</v>
          </cell>
          <cell r="E157" t="str">
            <v>630P-3</v>
          </cell>
          <cell r="F157" t="str">
            <v>Concreto Clase G para elevaciones</v>
          </cell>
          <cell r="G157" t="str">
            <v>m3</v>
          </cell>
          <cell r="H157" t="str">
            <v>m3</v>
          </cell>
        </row>
        <row r="158">
          <cell r="C158">
            <v>630.14</v>
          </cell>
          <cell r="D158">
            <v>630</v>
          </cell>
          <cell r="E158" t="str">
            <v>630P-4</v>
          </cell>
          <cell r="F158" t="str">
            <v>Recubrimiento con malla y mortero 1:4, e=5cm</v>
          </cell>
          <cell r="G158" t="str">
            <v>m2</v>
          </cell>
          <cell r="H158" t="str">
            <v>m2</v>
          </cell>
        </row>
        <row r="159">
          <cell r="C159">
            <v>630.15</v>
          </cell>
          <cell r="D159">
            <v>630</v>
          </cell>
          <cell r="E159" t="str">
            <v>630P-5</v>
          </cell>
          <cell r="F159" t="str">
            <v>Recalce de alcantarillas</v>
          </cell>
          <cell r="G159" t="str">
            <v>ml</v>
          </cell>
          <cell r="H159">
            <v>77402</v>
          </cell>
        </row>
        <row r="160">
          <cell r="C160">
            <v>632</v>
          </cell>
          <cell r="D160">
            <v>632</v>
          </cell>
          <cell r="F160" t="str">
            <v>Baranda de concreto</v>
          </cell>
          <cell r="G160" t="str">
            <v>ml</v>
          </cell>
          <cell r="H160" t="str">
            <v>ml</v>
          </cell>
          <cell r="J160" t="str">
            <v>No incluye el acero de refuerzo</v>
          </cell>
        </row>
        <row r="161">
          <cell r="C161">
            <v>632.1</v>
          </cell>
          <cell r="D161">
            <v>632</v>
          </cell>
          <cell r="E161" t="str">
            <v>632P</v>
          </cell>
          <cell r="F161" t="str">
            <v>Baranda metálica tubular</v>
          </cell>
          <cell r="G161" t="str">
            <v>ml</v>
          </cell>
          <cell r="H161" t="str">
            <v>ml</v>
          </cell>
        </row>
        <row r="162">
          <cell r="C162">
            <v>640.1</v>
          </cell>
          <cell r="D162">
            <v>640</v>
          </cell>
          <cell r="F162" t="str">
            <v>Acero de refuerzo Grado 37</v>
          </cell>
          <cell r="G162" t="str">
            <v>Kg</v>
          </cell>
          <cell r="H162" t="str">
            <v>Kg</v>
          </cell>
        </row>
        <row r="163">
          <cell r="C163">
            <v>640.20000000000005</v>
          </cell>
          <cell r="D163">
            <v>640</v>
          </cell>
          <cell r="F163" t="str">
            <v>Acero de refuerzo Grado 40</v>
          </cell>
          <cell r="G163" t="str">
            <v>Kg</v>
          </cell>
          <cell r="H163" t="str">
            <v>Kg</v>
          </cell>
        </row>
        <row r="164">
          <cell r="C164">
            <v>640.29999999999995</v>
          </cell>
          <cell r="D164">
            <v>640</v>
          </cell>
          <cell r="F164" t="str">
            <v>Acero de refuerzo Grado 60</v>
          </cell>
          <cell r="G164" t="str">
            <v>Kg</v>
          </cell>
          <cell r="H164">
            <v>2737</v>
          </cell>
        </row>
        <row r="165">
          <cell r="C165">
            <v>641</v>
          </cell>
          <cell r="D165">
            <v>641</v>
          </cell>
          <cell r="F165" t="str">
            <v>Acero de preesfuerzo</v>
          </cell>
          <cell r="G165" t="str">
            <v>t-m</v>
          </cell>
          <cell r="H165" t="str">
            <v>t-m</v>
          </cell>
        </row>
        <row r="166">
          <cell r="C166">
            <v>642.1</v>
          </cell>
          <cell r="D166">
            <v>642</v>
          </cell>
          <cell r="F166" t="str">
            <v>Apoyo elastomérico</v>
          </cell>
          <cell r="G166" t="str">
            <v>Un</v>
          </cell>
          <cell r="H166" t="str">
            <v>Un</v>
          </cell>
        </row>
        <row r="167">
          <cell r="C167">
            <v>642.20000000000005</v>
          </cell>
          <cell r="D167">
            <v>642</v>
          </cell>
          <cell r="F167" t="str">
            <v>Sello para juntas de puentes</v>
          </cell>
          <cell r="G167" t="str">
            <v>ml</v>
          </cell>
          <cell r="H167">
            <v>8342</v>
          </cell>
        </row>
        <row r="168">
          <cell r="C168">
            <v>643</v>
          </cell>
          <cell r="E168" t="str">
            <v>643P</v>
          </cell>
          <cell r="F168" t="str">
            <v>Suministro e instalación de juntas de dilatación</v>
          </cell>
          <cell r="G168" t="str">
            <v>ml</v>
          </cell>
          <cell r="H168" t="str">
            <v>ml</v>
          </cell>
        </row>
        <row r="169">
          <cell r="C169">
            <v>644</v>
          </cell>
          <cell r="E169" t="str">
            <v>644P</v>
          </cell>
          <cell r="F169" t="str">
            <v>Suministro e instalación de sellos para juntas de puentes</v>
          </cell>
          <cell r="G169" t="str">
            <v>ml</v>
          </cell>
          <cell r="H169">
            <v>8342</v>
          </cell>
        </row>
        <row r="170">
          <cell r="C170">
            <v>650.1</v>
          </cell>
          <cell r="D170">
            <v>650</v>
          </cell>
          <cell r="F170" t="str">
            <v>Diseño y fabricación de estructura metálica</v>
          </cell>
          <cell r="G170" t="str">
            <v>Kg</v>
          </cell>
          <cell r="H170" t="str">
            <v>Kg</v>
          </cell>
        </row>
        <row r="171">
          <cell r="C171">
            <v>650.20000000000005</v>
          </cell>
          <cell r="D171">
            <v>650</v>
          </cell>
          <cell r="F171" t="str">
            <v>Fabricación de la estructura metálica</v>
          </cell>
          <cell r="G171" t="str">
            <v>Kg</v>
          </cell>
          <cell r="H171" t="str">
            <v>Kg</v>
          </cell>
        </row>
        <row r="172">
          <cell r="C172">
            <v>650.29999999999995</v>
          </cell>
          <cell r="D172">
            <v>650</v>
          </cell>
          <cell r="F172" t="str">
            <v>Transporte de estructura metálica</v>
          </cell>
          <cell r="G172" t="str">
            <v>Kg</v>
          </cell>
          <cell r="H172" t="str">
            <v>Kg</v>
          </cell>
        </row>
        <row r="173">
          <cell r="C173">
            <v>650.4</v>
          </cell>
          <cell r="D173">
            <v>650</v>
          </cell>
          <cell r="F173" t="str">
            <v>Montaje y pintura de estructura metálica</v>
          </cell>
          <cell r="G173" t="str">
            <v>Kg</v>
          </cell>
          <cell r="H173" t="str">
            <v>Kg</v>
          </cell>
        </row>
        <row r="174">
          <cell r="C174">
            <v>660.1</v>
          </cell>
          <cell r="D174">
            <v>660</v>
          </cell>
          <cell r="F174" t="str">
            <v>Tubería de concreto simple de diámetro 450 mm</v>
          </cell>
          <cell r="G174" t="str">
            <v>ml</v>
          </cell>
          <cell r="H174" t="str">
            <v>ml</v>
          </cell>
        </row>
        <row r="175">
          <cell r="C175">
            <v>660.2</v>
          </cell>
          <cell r="D175">
            <v>660</v>
          </cell>
          <cell r="F175" t="str">
            <v>Tubería de concreto simple de diámetro 600 mm</v>
          </cell>
          <cell r="G175" t="str">
            <v>ml</v>
          </cell>
          <cell r="H175">
            <v>132715</v>
          </cell>
        </row>
        <row r="176">
          <cell r="C176">
            <v>660.3</v>
          </cell>
          <cell r="D176">
            <v>660</v>
          </cell>
          <cell r="F176" t="str">
            <v>Tubería de concreto simple de diámetro 750 mm</v>
          </cell>
          <cell r="G176" t="str">
            <v>ml</v>
          </cell>
          <cell r="H176" t="str">
            <v>ml</v>
          </cell>
        </row>
        <row r="177">
          <cell r="C177">
            <v>661</v>
          </cell>
          <cell r="D177">
            <v>661</v>
          </cell>
          <cell r="F177" t="str">
            <v>Tubería de concreto reforzado de 900 mm diámetro interior</v>
          </cell>
          <cell r="G177" t="str">
            <v>ml</v>
          </cell>
          <cell r="H177">
            <v>226838</v>
          </cell>
        </row>
        <row r="178">
          <cell r="C178">
            <v>662.1</v>
          </cell>
          <cell r="D178">
            <v>662</v>
          </cell>
          <cell r="F178" t="str">
            <v>Tubería corrugada de acero galvanizado de lámina calibre __ y diámetro __ mm</v>
          </cell>
          <cell r="G178" t="str">
            <v>ml</v>
          </cell>
          <cell r="H178" t="str">
            <v>ml</v>
          </cell>
        </row>
        <row r="179">
          <cell r="C179">
            <v>662.2</v>
          </cell>
          <cell r="D179">
            <v>662</v>
          </cell>
          <cell r="F179" t="str">
            <v>Tubería corrugada de acero con recubrimiento bituminoso de lámina calibre __ y diámetro __ mm</v>
          </cell>
          <cell r="G179" t="str">
            <v>ml</v>
          </cell>
          <cell r="H179" t="str">
            <v>ml</v>
          </cell>
        </row>
        <row r="180">
          <cell r="C180">
            <v>669.1</v>
          </cell>
          <cell r="E180" t="str">
            <v>669P</v>
          </cell>
          <cell r="F180" t="str">
            <v>Andenes de sección 2m de ancho x 0.12 m de espesor</v>
          </cell>
          <cell r="G180" t="str">
            <v>m2</v>
          </cell>
          <cell r="H180" t="str">
            <v>m2</v>
          </cell>
        </row>
        <row r="181">
          <cell r="C181">
            <v>670.1</v>
          </cell>
          <cell r="D181">
            <v>670</v>
          </cell>
          <cell r="F181" t="str">
            <v>Disipadores de energía y sedimentadores en gaviones</v>
          </cell>
          <cell r="G181" t="str">
            <v>m3</v>
          </cell>
          <cell r="H181" t="str">
            <v>m3</v>
          </cell>
        </row>
        <row r="182">
          <cell r="C182">
            <v>670.2</v>
          </cell>
          <cell r="D182">
            <v>670</v>
          </cell>
          <cell r="F182" t="str">
            <v>Disipadores de energía y sedimentadores en concreto ciclópeo</v>
          </cell>
          <cell r="G182" t="str">
            <v>m3</v>
          </cell>
          <cell r="H182" t="str">
            <v>m3</v>
          </cell>
        </row>
        <row r="183">
          <cell r="C183">
            <v>670.3</v>
          </cell>
          <cell r="D183">
            <v>670</v>
          </cell>
          <cell r="F183" t="str">
            <v>Disipadores de energía empotrado en muro</v>
          </cell>
          <cell r="G183" t="str">
            <v>Ml</v>
          </cell>
          <cell r="H183">
            <v>119719</v>
          </cell>
        </row>
        <row r="184">
          <cell r="C184">
            <v>671</v>
          </cell>
          <cell r="D184">
            <v>671</v>
          </cell>
          <cell r="F184" t="str">
            <v>Cunetas revestidas en concreto</v>
          </cell>
          <cell r="G184" t="str">
            <v>m3</v>
          </cell>
          <cell r="H184">
            <v>269566</v>
          </cell>
        </row>
        <row r="185">
          <cell r="C185" t="str">
            <v>671P.1</v>
          </cell>
          <cell r="D185">
            <v>671</v>
          </cell>
          <cell r="E185" t="str">
            <v>671P.1</v>
          </cell>
          <cell r="F185" t="str">
            <v>Cunetas revestidas en concreto</v>
          </cell>
          <cell r="G185" t="str">
            <v>m3</v>
          </cell>
          <cell r="H185">
            <v>343826</v>
          </cell>
        </row>
        <row r="186">
          <cell r="C186">
            <v>672</v>
          </cell>
          <cell r="D186">
            <v>672</v>
          </cell>
          <cell r="F186" t="str">
            <v>Bordillo</v>
          </cell>
          <cell r="G186" t="str">
            <v>ml</v>
          </cell>
          <cell r="H186" t="str">
            <v>ml</v>
          </cell>
        </row>
        <row r="187">
          <cell r="C187">
            <v>673</v>
          </cell>
          <cell r="D187">
            <v>673</v>
          </cell>
          <cell r="F187" t="str">
            <v>Material filtrante</v>
          </cell>
          <cell r="G187" t="str">
            <v>m3</v>
          </cell>
          <cell r="H187">
            <v>56507</v>
          </cell>
        </row>
        <row r="188">
          <cell r="C188">
            <v>673.1</v>
          </cell>
          <cell r="D188">
            <v>673</v>
          </cell>
          <cell r="E188" t="str">
            <v>673P</v>
          </cell>
          <cell r="F188" t="str">
            <v>Dren horizontal 0-10 m</v>
          </cell>
          <cell r="G188" t="str">
            <v>ml</v>
          </cell>
          <cell r="H188" t="str">
            <v>ml</v>
          </cell>
        </row>
        <row r="189">
          <cell r="C189">
            <v>673.2</v>
          </cell>
          <cell r="D189">
            <v>673</v>
          </cell>
          <cell r="E189" t="str">
            <v>673P</v>
          </cell>
          <cell r="F189" t="str">
            <v>Dren horizontal 0-30 m</v>
          </cell>
          <cell r="G189" t="str">
            <v>ml</v>
          </cell>
          <cell r="H189" t="str">
            <v>ml</v>
          </cell>
        </row>
        <row r="190">
          <cell r="C190">
            <v>673.3</v>
          </cell>
          <cell r="D190">
            <v>673</v>
          </cell>
          <cell r="E190" t="str">
            <v>673P-1</v>
          </cell>
          <cell r="F190" t="str">
            <v>Filtros geocompuestos Tipo Geodren o Pack drain</v>
          </cell>
          <cell r="G190" t="str">
            <v>ml</v>
          </cell>
          <cell r="H190" t="str">
            <v>ml</v>
          </cell>
        </row>
        <row r="191">
          <cell r="C191">
            <v>674.1</v>
          </cell>
          <cell r="E191" t="str">
            <v>674P</v>
          </cell>
          <cell r="F191" t="str">
            <v>Nivelación y reconstrucción de pozos de inspección</v>
          </cell>
          <cell r="G191" t="str">
            <v>Un</v>
          </cell>
          <cell r="H191" t="str">
            <v>Un</v>
          </cell>
        </row>
        <row r="192">
          <cell r="C192">
            <v>674.2</v>
          </cell>
          <cell r="E192" t="str">
            <v>674P</v>
          </cell>
          <cell r="F192" t="str">
            <v>Nivelación y reconstrucción de sumideros</v>
          </cell>
          <cell r="G192" t="str">
            <v>Un</v>
          </cell>
          <cell r="H192" t="str">
            <v>Un</v>
          </cell>
        </row>
        <row r="193">
          <cell r="C193">
            <v>674.3</v>
          </cell>
          <cell r="E193" t="str">
            <v>674P</v>
          </cell>
          <cell r="F193" t="str">
            <v>Nivelación y reconstrucción de cajas de válvulas de la E.A.A.B</v>
          </cell>
          <cell r="G193" t="str">
            <v>Un</v>
          </cell>
          <cell r="H193" t="str">
            <v>Un</v>
          </cell>
        </row>
        <row r="194">
          <cell r="C194">
            <v>674.4</v>
          </cell>
          <cell r="E194" t="str">
            <v>674P</v>
          </cell>
          <cell r="F194" t="str">
            <v>Nivelación y reconstrucción de cajas de energía de CODENSA</v>
          </cell>
          <cell r="G194" t="str">
            <v>Un</v>
          </cell>
          <cell r="H194" t="str">
            <v>Un</v>
          </cell>
        </row>
        <row r="195">
          <cell r="C195">
            <v>674.5</v>
          </cell>
          <cell r="E195" t="str">
            <v>674P</v>
          </cell>
          <cell r="F195" t="str">
            <v>Nivelación y reconstrucción de cajas de la ETB</v>
          </cell>
          <cell r="G195" t="str">
            <v>Un</v>
          </cell>
          <cell r="H195" t="str">
            <v>Un</v>
          </cell>
        </row>
        <row r="196">
          <cell r="C196">
            <v>675</v>
          </cell>
          <cell r="E196" t="str">
            <v>675P</v>
          </cell>
          <cell r="F196" t="str">
            <v>Caja de inspección para alumbrado público</v>
          </cell>
          <cell r="G196" t="str">
            <v>Un</v>
          </cell>
          <cell r="H196" t="str">
            <v>Un</v>
          </cell>
        </row>
        <row r="197">
          <cell r="C197">
            <v>678.1</v>
          </cell>
          <cell r="E197" t="str">
            <v>678P</v>
          </cell>
          <cell r="F197" t="str">
            <v>Suministro y colocación de ductos de PVC o similar</v>
          </cell>
          <cell r="G197" t="str">
            <v>ml</v>
          </cell>
          <cell r="H197">
            <v>24007</v>
          </cell>
        </row>
        <row r="198">
          <cell r="C198" t="str">
            <v>678P.1</v>
          </cell>
          <cell r="E198" t="str">
            <v>678P</v>
          </cell>
          <cell r="F198" t="str">
            <v>Suministro e instalación de drenes de PVC de 4" diam.</v>
          </cell>
          <cell r="G198" t="str">
            <v>Un</v>
          </cell>
          <cell r="H198">
            <v>32398</v>
          </cell>
        </row>
        <row r="199">
          <cell r="C199">
            <v>680.1</v>
          </cell>
          <cell r="D199">
            <v>680</v>
          </cell>
          <cell r="F199" t="str">
            <v>Escamas en concreto</v>
          </cell>
          <cell r="G199" t="str">
            <v>m2</v>
          </cell>
          <cell r="H199" t="str">
            <v>m2</v>
          </cell>
        </row>
        <row r="200">
          <cell r="C200">
            <v>680.2</v>
          </cell>
          <cell r="D200">
            <v>680</v>
          </cell>
          <cell r="F200" t="str">
            <v>Armadura galvanizada</v>
          </cell>
          <cell r="G200" t="str">
            <v>ml</v>
          </cell>
          <cell r="H200" t="str">
            <v>ml</v>
          </cell>
        </row>
        <row r="201">
          <cell r="C201">
            <v>680.3</v>
          </cell>
          <cell r="D201">
            <v>680</v>
          </cell>
          <cell r="F201" t="str">
            <v>Relleno granular para tierra armada</v>
          </cell>
          <cell r="G201" t="str">
            <v>m3</v>
          </cell>
          <cell r="H201" t="str">
            <v>m3</v>
          </cell>
        </row>
        <row r="202">
          <cell r="C202">
            <v>681.1</v>
          </cell>
          <cell r="D202">
            <v>681</v>
          </cell>
          <cell r="F202" t="str">
            <v>Gaviones</v>
          </cell>
          <cell r="G202" t="str">
            <v>m3</v>
          </cell>
          <cell r="H202">
            <v>83069</v>
          </cell>
        </row>
        <row r="203">
          <cell r="C203" t="str">
            <v>681.1</v>
          </cell>
          <cell r="D203">
            <v>681</v>
          </cell>
          <cell r="F203" t="str">
            <v>Gaviones incluye transporte especial.</v>
          </cell>
          <cell r="G203" t="str">
            <v>m3</v>
          </cell>
          <cell r="H203">
            <v>93816</v>
          </cell>
        </row>
        <row r="204">
          <cell r="C204">
            <v>682</v>
          </cell>
          <cell r="D204">
            <v>682</v>
          </cell>
          <cell r="F204" t="str">
            <v>Muro de contención de suelo reforzado con Geotextil</v>
          </cell>
          <cell r="G204" t="str">
            <v>m3</v>
          </cell>
          <cell r="H204" t="str">
            <v>m3</v>
          </cell>
          <cell r="J204" t="str">
            <v>No incluye Geotextil ni recubrimiento del muro</v>
          </cell>
        </row>
        <row r="205">
          <cell r="C205">
            <v>683</v>
          </cell>
          <cell r="E205" t="str">
            <v>683P</v>
          </cell>
          <cell r="F205" t="str">
            <v>Bolsacretos en concreto Clase F</v>
          </cell>
          <cell r="G205" t="str">
            <v>m3</v>
          </cell>
          <cell r="H205" t="str">
            <v>m3</v>
          </cell>
        </row>
        <row r="206">
          <cell r="C206">
            <v>683.1</v>
          </cell>
          <cell r="E206" t="str">
            <v>683P-1</v>
          </cell>
          <cell r="F206" t="str">
            <v>Bolsacretos en concreto Clase D</v>
          </cell>
          <cell r="G206" t="str">
            <v>Un</v>
          </cell>
        </row>
        <row r="207">
          <cell r="C207">
            <v>700.1</v>
          </cell>
          <cell r="E207" t="str">
            <v>700P.1</v>
          </cell>
          <cell r="F207" t="str">
            <v>Línea de demarcación acrilica</v>
          </cell>
          <cell r="G207" t="str">
            <v>ml</v>
          </cell>
          <cell r="H207">
            <v>720</v>
          </cell>
        </row>
        <row r="208">
          <cell r="C208">
            <v>700.1</v>
          </cell>
          <cell r="D208">
            <v>700</v>
          </cell>
          <cell r="E208" t="str">
            <v>700P.2</v>
          </cell>
          <cell r="F208" t="str">
            <v>Línea de demarcación termoplastica</v>
          </cell>
          <cell r="G208" t="str">
            <v>ml</v>
          </cell>
          <cell r="H208">
            <v>4060</v>
          </cell>
        </row>
        <row r="209">
          <cell r="C209">
            <v>700.2</v>
          </cell>
          <cell r="D209">
            <v>700</v>
          </cell>
          <cell r="E209" t="str">
            <v>700P.3</v>
          </cell>
          <cell r="F209" t="str">
            <v>Marca vial termoplastica</v>
          </cell>
          <cell r="G209" t="str">
            <v>m2</v>
          </cell>
          <cell r="H209">
            <v>40600</v>
          </cell>
        </row>
        <row r="210">
          <cell r="C210">
            <v>700.2</v>
          </cell>
          <cell r="E210" t="str">
            <v>700P.4</v>
          </cell>
          <cell r="F210" t="str">
            <v>Marca vial acrilica</v>
          </cell>
          <cell r="G210" t="str">
            <v>m2</v>
          </cell>
          <cell r="H210">
            <v>14800</v>
          </cell>
        </row>
        <row r="211">
          <cell r="C211">
            <v>700.3</v>
          </cell>
          <cell r="D211">
            <v>700</v>
          </cell>
          <cell r="E211" t="str">
            <v>700P</v>
          </cell>
          <cell r="F211" t="str">
            <v>Línea de demarcación sobre concreto rígido</v>
          </cell>
          <cell r="G211" t="str">
            <v>ml</v>
          </cell>
          <cell r="H211" t="str">
            <v>ml</v>
          </cell>
        </row>
        <row r="212">
          <cell r="C212">
            <v>701</v>
          </cell>
          <cell r="D212">
            <v>701</v>
          </cell>
          <cell r="F212" t="str">
            <v>Tacha reflectiva</v>
          </cell>
          <cell r="G212" t="str">
            <v>Un</v>
          </cell>
          <cell r="H212">
            <v>6982</v>
          </cell>
        </row>
        <row r="213">
          <cell r="C213">
            <v>710.1</v>
          </cell>
          <cell r="D213">
            <v>710</v>
          </cell>
          <cell r="F213" t="str">
            <v>Señal de tránsito grupo I</v>
          </cell>
          <cell r="G213" t="str">
            <v>Un</v>
          </cell>
          <cell r="H213">
            <v>167063</v>
          </cell>
        </row>
        <row r="214">
          <cell r="C214">
            <v>710.2</v>
          </cell>
          <cell r="D214">
            <v>710</v>
          </cell>
          <cell r="F214" t="str">
            <v>Señal de tránsito grupo II</v>
          </cell>
          <cell r="G214" t="str">
            <v>Un</v>
          </cell>
          <cell r="H214">
            <v>334126</v>
          </cell>
        </row>
        <row r="215">
          <cell r="C215">
            <v>710.3</v>
          </cell>
          <cell r="D215">
            <v>710</v>
          </cell>
          <cell r="F215" t="str">
            <v>Señal de tránsito grupo III</v>
          </cell>
          <cell r="G215" t="str">
            <v>Un</v>
          </cell>
          <cell r="H215" t="str">
            <v>Un</v>
          </cell>
        </row>
        <row r="216">
          <cell r="C216">
            <v>710.4</v>
          </cell>
          <cell r="D216">
            <v>710</v>
          </cell>
          <cell r="F216" t="str">
            <v>Señal de tránsito grupo IV</v>
          </cell>
          <cell r="G216" t="str">
            <v>Un</v>
          </cell>
          <cell r="H216" t="str">
            <v>Un</v>
          </cell>
        </row>
        <row r="217">
          <cell r="C217">
            <v>710.5</v>
          </cell>
          <cell r="D217">
            <v>710</v>
          </cell>
          <cell r="F217" t="str">
            <v>Señal de tránsito grupo V</v>
          </cell>
          <cell r="G217" t="str">
            <v>m2</v>
          </cell>
          <cell r="H217" t="str">
            <v>m2</v>
          </cell>
        </row>
        <row r="218">
          <cell r="C218">
            <v>710.6</v>
          </cell>
          <cell r="D218">
            <v>710</v>
          </cell>
          <cell r="E218" t="str">
            <v>710P</v>
          </cell>
          <cell r="F218" t="str">
            <v>Suministro e instalación de pasavías</v>
          </cell>
          <cell r="G218" t="str">
            <v>Un</v>
          </cell>
          <cell r="H218">
            <v>6000000</v>
          </cell>
        </row>
        <row r="219">
          <cell r="C219">
            <v>720</v>
          </cell>
          <cell r="D219">
            <v>720</v>
          </cell>
          <cell r="F219" t="str">
            <v>Poste de kilometraje</v>
          </cell>
          <cell r="G219" t="str">
            <v>Un</v>
          </cell>
          <cell r="H219">
            <v>161271</v>
          </cell>
        </row>
        <row r="220">
          <cell r="C220" t="str">
            <v>720P.1</v>
          </cell>
          <cell r="F220" t="str">
            <v>Mantenimiento postes de kilometraje</v>
          </cell>
          <cell r="G220" t="str">
            <v>Un</v>
          </cell>
          <cell r="H220">
            <v>26987</v>
          </cell>
        </row>
        <row r="221">
          <cell r="C221">
            <v>730.1</v>
          </cell>
          <cell r="D221">
            <v>730</v>
          </cell>
          <cell r="F221" t="str">
            <v>Defensa metálica</v>
          </cell>
          <cell r="G221" t="str">
            <v>ml</v>
          </cell>
          <cell r="H221">
            <v>67574</v>
          </cell>
        </row>
        <row r="222">
          <cell r="C222">
            <v>730.2</v>
          </cell>
          <cell r="D222">
            <v>730</v>
          </cell>
          <cell r="F222" t="str">
            <v>Sección final</v>
          </cell>
          <cell r="G222" t="str">
            <v>Un</v>
          </cell>
          <cell r="H222">
            <v>35959</v>
          </cell>
        </row>
        <row r="223">
          <cell r="C223">
            <v>730.3</v>
          </cell>
          <cell r="D223">
            <v>730</v>
          </cell>
          <cell r="F223" t="str">
            <v>Sección de tope</v>
          </cell>
          <cell r="G223" t="str">
            <v>Un</v>
          </cell>
          <cell r="H223" t="str">
            <v>Un</v>
          </cell>
        </row>
        <row r="224">
          <cell r="C224">
            <v>731</v>
          </cell>
          <cell r="E224" t="str">
            <v>731P</v>
          </cell>
          <cell r="F224" t="str">
            <v>Amortiguadores para defensa metálica</v>
          </cell>
          <cell r="G224" t="str">
            <v>Un</v>
          </cell>
          <cell r="H224">
            <v>3768</v>
          </cell>
        </row>
        <row r="225">
          <cell r="C225">
            <v>740</v>
          </cell>
          <cell r="D225">
            <v>740</v>
          </cell>
          <cell r="F225" t="str">
            <v>Captafaros</v>
          </cell>
          <cell r="G225" t="str">
            <v>Un</v>
          </cell>
          <cell r="H225">
            <v>6728</v>
          </cell>
        </row>
        <row r="226">
          <cell r="C226">
            <v>741</v>
          </cell>
          <cell r="E226" t="str">
            <v>741P</v>
          </cell>
          <cell r="F226" t="str">
            <v>Pintura de muros</v>
          </cell>
          <cell r="G226" t="str">
            <v>m2</v>
          </cell>
          <cell r="H226">
            <v>11341</v>
          </cell>
        </row>
        <row r="227">
          <cell r="C227">
            <v>741.1</v>
          </cell>
          <cell r="E227" t="str">
            <v>741P-1</v>
          </cell>
          <cell r="F227" t="str">
            <v>Pintura de muros</v>
          </cell>
          <cell r="G227" t="str">
            <v>m2</v>
          </cell>
          <cell r="H227" t="str">
            <v>m2</v>
          </cell>
        </row>
        <row r="228">
          <cell r="C228">
            <v>750</v>
          </cell>
          <cell r="E228" t="str">
            <v>750P</v>
          </cell>
          <cell r="F228" t="str">
            <v>Bandas sonoras reductoras de velocidad</v>
          </cell>
          <cell r="G228" t="str">
            <v>m2</v>
          </cell>
          <cell r="H228">
            <v>69121</v>
          </cell>
        </row>
        <row r="229">
          <cell r="C229">
            <v>800.1</v>
          </cell>
          <cell r="D229">
            <v>800</v>
          </cell>
          <cell r="F229" t="str">
            <v>Cerca de alambre de púas con postes de madera</v>
          </cell>
          <cell r="G229" t="str">
            <v>ml</v>
          </cell>
          <cell r="H229" t="str">
            <v>ml</v>
          </cell>
        </row>
        <row r="230">
          <cell r="C230">
            <v>800.2</v>
          </cell>
          <cell r="D230">
            <v>800</v>
          </cell>
          <cell r="F230" t="str">
            <v>Cerca de alambre de púas con postes de concreto</v>
          </cell>
          <cell r="G230" t="str">
            <v>ml</v>
          </cell>
          <cell r="H230" t="str">
            <v>ml</v>
          </cell>
        </row>
        <row r="231">
          <cell r="C231">
            <v>800.3</v>
          </cell>
          <cell r="D231">
            <v>800</v>
          </cell>
          <cell r="F231" t="str">
            <v>Cerca de malla con postes de madera</v>
          </cell>
          <cell r="G231" t="str">
            <v>ml</v>
          </cell>
          <cell r="H231" t="str">
            <v>ml</v>
          </cell>
        </row>
        <row r="232">
          <cell r="C232">
            <v>800.4</v>
          </cell>
          <cell r="D232">
            <v>800</v>
          </cell>
          <cell r="F232" t="str">
            <v>Cerca de malla con postes de concreto</v>
          </cell>
          <cell r="G232" t="str">
            <v>ml</v>
          </cell>
          <cell r="H232" t="str">
            <v>ml</v>
          </cell>
        </row>
        <row r="233">
          <cell r="C233">
            <v>810.1</v>
          </cell>
          <cell r="D233">
            <v>810</v>
          </cell>
          <cell r="F233" t="str">
            <v>Empradización de taludes con bloques de césped</v>
          </cell>
          <cell r="G233" t="str">
            <v>m2</v>
          </cell>
          <cell r="H233">
            <v>3561</v>
          </cell>
          <cell r="J233" t="str">
            <v>No incluye transporte de materiales</v>
          </cell>
        </row>
        <row r="234">
          <cell r="C234">
            <v>810.2</v>
          </cell>
          <cell r="D234">
            <v>810</v>
          </cell>
          <cell r="F234" t="str">
            <v>Empradización de taludes con tierra orgánica y semillas</v>
          </cell>
          <cell r="G234" t="str">
            <v>m2</v>
          </cell>
          <cell r="H234">
            <v>6600</v>
          </cell>
          <cell r="J234" t="str">
            <v>No incluye transporte de materiales</v>
          </cell>
        </row>
        <row r="235">
          <cell r="C235">
            <v>810.3</v>
          </cell>
          <cell r="D235">
            <v>810</v>
          </cell>
          <cell r="E235" t="str">
            <v>810P</v>
          </cell>
          <cell r="F235" t="str">
            <v>Empradización de taludes con bloques de césped</v>
          </cell>
          <cell r="G235" t="str">
            <v>m2</v>
          </cell>
          <cell r="H235" t="str">
            <v>m2</v>
          </cell>
          <cell r="J235" t="str">
            <v>Incluye transporte de materiales</v>
          </cell>
        </row>
        <row r="236">
          <cell r="C236">
            <v>810.4</v>
          </cell>
          <cell r="D236">
            <v>810</v>
          </cell>
          <cell r="E236" t="str">
            <v>810P</v>
          </cell>
          <cell r="F236" t="str">
            <v>Empradización de taludes con tierra orgánica y semillas</v>
          </cell>
          <cell r="G236" t="str">
            <v>m2</v>
          </cell>
          <cell r="H236" t="str">
            <v>m2</v>
          </cell>
          <cell r="J236" t="str">
            <v>Incluye transporte de materiales</v>
          </cell>
        </row>
        <row r="237">
          <cell r="C237">
            <v>810.5</v>
          </cell>
          <cell r="D237">
            <v>810</v>
          </cell>
          <cell r="F237" t="str">
            <v>Revegetalizacion de taludes con vetivert</v>
          </cell>
          <cell r="G237" t="str">
            <v>m2</v>
          </cell>
          <cell r="H237">
            <v>5600</v>
          </cell>
        </row>
        <row r="238">
          <cell r="C238">
            <v>820.1</v>
          </cell>
          <cell r="D238">
            <v>820</v>
          </cell>
          <cell r="F238" t="str">
            <v>Geotextil</v>
          </cell>
          <cell r="G238" t="str">
            <v>m2</v>
          </cell>
          <cell r="H238">
            <v>3590</v>
          </cell>
        </row>
        <row r="239">
          <cell r="C239">
            <v>820.2</v>
          </cell>
          <cell r="D239">
            <v>820</v>
          </cell>
          <cell r="F239" t="str">
            <v>Geotextil para refuerzo del pavimento</v>
          </cell>
          <cell r="G239" t="str">
            <v>m2</v>
          </cell>
          <cell r="H239" t="str">
            <v>m2</v>
          </cell>
        </row>
        <row r="240">
          <cell r="C240">
            <v>830</v>
          </cell>
          <cell r="E240" t="str">
            <v>830P</v>
          </cell>
          <cell r="F240" t="str">
            <v>Limpieza de bermas, incluye cargue y retiro del material sobrante</v>
          </cell>
          <cell r="G240" t="str">
            <v>m2</v>
          </cell>
          <cell r="H240" t="str">
            <v>m2</v>
          </cell>
        </row>
        <row r="241">
          <cell r="C241" t="str">
            <v>830P.1</v>
          </cell>
          <cell r="D241">
            <v>830</v>
          </cell>
          <cell r="E241" t="str">
            <v>830P.1</v>
          </cell>
          <cell r="F241" t="str">
            <v>Limpieza de cajon, incluye cargue y retiro del material.</v>
          </cell>
          <cell r="G241" t="str">
            <v>m3</v>
          </cell>
          <cell r="H241">
            <v>12831</v>
          </cell>
        </row>
        <row r="242">
          <cell r="C242">
            <v>900.1</v>
          </cell>
          <cell r="D242">
            <v>900</v>
          </cell>
          <cell r="F242" t="str">
            <v>Transporte de materiales provenientes de excavación de la explanación, canales y préstamos, entre 100m y 1000m</v>
          </cell>
          <cell r="G242" t="str">
            <v>m³-E</v>
          </cell>
          <cell r="H242" t="str">
            <v>m³-E</v>
          </cell>
        </row>
        <row r="243">
          <cell r="C243">
            <v>900.2</v>
          </cell>
          <cell r="D243">
            <v>900</v>
          </cell>
          <cell r="F243" t="str">
            <v>Transporte de materiales provenientes de la excavación de la explanación, canales y préstamos para distancias mayores de 1000m</v>
          </cell>
          <cell r="G243" t="str">
            <v>m³-km</v>
          </cell>
          <cell r="H243" t="str">
            <v>m³-km</v>
          </cell>
        </row>
        <row r="244">
          <cell r="C244">
            <v>900.3</v>
          </cell>
          <cell r="D244">
            <v>900</v>
          </cell>
          <cell r="F244" t="str">
            <v>Transporte de materiales provenientes de derrumbes</v>
          </cell>
          <cell r="G244" t="str">
            <v>m³-km</v>
          </cell>
          <cell r="H244" t="str">
            <v>m³-km</v>
          </cell>
        </row>
        <row r="245">
          <cell r="C245">
            <v>1000.1</v>
          </cell>
          <cell r="E245" t="str">
            <v>1000P</v>
          </cell>
          <cell r="F245" t="str">
            <v>Retroexcavadora sobre orugas de capacidad mínima 1.5 yardas cúbicas</v>
          </cell>
          <cell r="G245" t="str">
            <v>H-maq</v>
          </cell>
          <cell r="H245" t="str">
            <v>H-maq</v>
          </cell>
        </row>
        <row r="246">
          <cell r="C246">
            <v>1000.2</v>
          </cell>
          <cell r="E246" t="str">
            <v>1000P.2</v>
          </cell>
          <cell r="F246" t="str">
            <v>Desmonte programado de rocas y material de derrumbe</v>
          </cell>
          <cell r="G246" t="str">
            <v>m3</v>
          </cell>
          <cell r="H246">
            <v>17488</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Set>
  </externalBook>
</externalLink>
</file>

<file path=xl/externalLinks/externalLink2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F PVC"/>
      <sheetName val="Presupuesto 2003"/>
      <sheetName val="1r.Localiz. Estac"/>
      <sheetName val="Reforestación"/>
      <sheetName val="Empradización"/>
      <sheetName val="Dom 2&quot;"/>
      <sheetName val="Instal. 2&quot; PVC"/>
      <sheetName val="Instal. 3&quot;-4&quot; PVC"/>
      <sheetName val="ANÁLISIS Y PRECIOS (Final) "/>
      <sheetName val="B-Morteros"/>
      <sheetName val="B-Formaleta-columnas"/>
      <sheetName val="B-form-cajas"/>
      <sheetName val="B-form-muros"/>
      <sheetName val="B-form-recipiente"/>
      <sheetName val="B-form-losa aerea"/>
      <sheetName val="B-Formaleta-solado"/>
      <sheetName val="Ccto-solado-atraque"/>
      <sheetName val="B-Formaleta-cimiento"/>
      <sheetName val="5e.Ccto-cimiento"/>
      <sheetName val="Ccto-losa-piso"/>
      <sheetName val="Ccto-losa imperm-piso"/>
      <sheetName val="Ccto-losa imperm aérea"/>
      <sheetName val="Ccto-losa aérea"/>
      <sheetName val="Ccto-muros"/>
      <sheetName val="Ccto-muros imperm"/>
      <sheetName val="Ccto-caja-canal"/>
      <sheetName val="Ccto-columnas"/>
      <sheetName val="Ccto-recipiente"/>
      <sheetName val="6e.Columnas 0.12 x 0.15"/>
      <sheetName val="6e.Columnas 0.15 x 0.20"/>
      <sheetName val="6e.Columnas 0.20x 0.20 "/>
      <sheetName val="6e.Columnas 0.25x 0.25"/>
      <sheetName val="6e.Viga 0.15 x 0.25"/>
      <sheetName val="básico-ccto2000"/>
      <sheetName val="básico-ccto2400"/>
      <sheetName val="básico-ccto3000"/>
      <sheetName val="6e.Mampostería 0,10"/>
      <sheetName val="6e.Filos y dilataciones"/>
      <sheetName val="Pintura"/>
      <sheetName val="23e.Promical"/>
      <sheetName val="1r.Localiz.inicial-redes"/>
      <sheetName val="5r.Topografía instalación tub."/>
      <sheetName val="Desmonte y retiro"/>
      <sheetName val="Taponamiento drenes"/>
      <sheetName val="Descapote"/>
      <sheetName val="Exc. a  maquina"/>
      <sheetName val="Diques "/>
      <sheetName val="Campamento 30M2"/>
      <sheetName val="Adecuación enrrocado"/>
      <sheetName val="Piedra pegada"/>
      <sheetName val="Púas"/>
      <sheetName val="Exc. a mano"/>
      <sheetName val="Ref-60ksi"/>
      <sheetName val="Malla eslabonada"/>
      <sheetName val="Experiencias"/>
      <sheetName val="Anden-2400"/>
      <sheetName val="Relleno-sitio"/>
      <sheetName val="Relleno-seleccionado"/>
      <sheetName val="22e.Retiro 1000mts-manual"/>
      <sheetName val="Retiro 1000mts-maquina"/>
      <sheetName val="Cinta PVC O-22"/>
      <sheetName val="Gravilla-clasificada"/>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Set>
  </externalBook>
</externalLink>
</file>

<file path=xl/externalLinks/externalLink2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URO CONCRETO"/>
      <sheetName val="PAVIMENTO MR 45"/>
      <sheetName val="ESPACIO PUBLICO"/>
      <sheetName val="CARPETA ASFALTICA"/>
      <sheetName val="1.1"/>
      <sheetName val="2.1"/>
      <sheetName val="4.1 "/>
      <sheetName val="4.2"/>
      <sheetName val="4.3"/>
      <sheetName val="4.4"/>
      <sheetName val="4.5"/>
      <sheetName val="5.1"/>
      <sheetName val="5.2"/>
      <sheetName val="5.3"/>
      <sheetName val="5.4"/>
      <sheetName val="5.5"/>
      <sheetName val="6.1"/>
      <sheetName val="6.2"/>
      <sheetName val="6.3"/>
      <sheetName val="6.4"/>
      <sheetName val="6.5"/>
      <sheetName val="6.6"/>
      <sheetName val="6.7"/>
      <sheetName val="6.8"/>
      <sheetName val="6.9"/>
      <sheetName val="6.10"/>
      <sheetName val="6.11"/>
      <sheetName val="7.1"/>
      <sheetName val="7.2"/>
      <sheetName val="insum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2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1"/>
      <sheetName val="Cantidades_de_Obra1"/>
      <sheetName val="SUB_APU3"/>
      <sheetName val="Cantidades_de_Obra3"/>
      <sheetName val="SUB_APU2"/>
      <sheetName val="Cantidades_de_Obra2"/>
      <sheetName val="Itemes Renovación"/>
      <sheetName val="SUB_APU4"/>
      <sheetName val="Cantidades_de_Obra4"/>
      <sheetName val="SUB_APU5"/>
      <sheetName val="Cantidades_de_Obra5"/>
      <sheetName val="Itemes_Renovación"/>
      <sheetName val="Jul-Ago"/>
      <sheetName val="May-Jun"/>
      <sheetName val="Sep-Oct"/>
    </sheetNames>
    <sheetDataSet>
      <sheetData sheetId="0"/>
      <sheetData sheetId="1"/>
      <sheetData sheetId="2"/>
      <sheetData sheetId="3" refreshError="1"/>
      <sheetData sheetId="4" refreshError="1"/>
      <sheetData sheetId="5" refreshError="1"/>
      <sheetData sheetId="6" refreshError="1"/>
      <sheetData sheetId="7"/>
      <sheetData sheetId="8"/>
      <sheetData sheetId="9"/>
      <sheetData sheetId="10"/>
      <sheetData sheetId="11"/>
      <sheetData sheetId="12"/>
      <sheetData sheetId="13" refreshError="1"/>
      <sheetData sheetId="14"/>
      <sheetData sheetId="15" refreshError="1"/>
      <sheetData sheetId="16"/>
      <sheetData sheetId="17"/>
      <sheetData sheetId="18"/>
      <sheetData sheetId="19" refreshError="1"/>
      <sheetData sheetId="20" refreshError="1"/>
      <sheetData sheetId="21" refreshError="1"/>
    </sheetDataSet>
  </externalBook>
</externalLink>
</file>

<file path=xl/externalLinks/externalLink2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Base Datos Insumos"/>
      <sheetName val="Base Datos Sueldo"/>
      <sheetName val="Resumen"/>
      <sheetName val="Resumen (2)"/>
      <sheetName val="MINICAR. 753 (011-01)"/>
      <sheetName val="MINICAR.873 (011-02)"/>
      <sheetName val="MINICAR. 751 (011-03)"/>
      <sheetName val="CARGADOR 966C (011-05)"/>
      <sheetName val="CARGADOR 950B (011-06)"/>
      <sheetName val="CARGADOR 966D (011-08)"/>
      <sheetName val="CARGADOR 966E (011-09)"/>
      <sheetName val="MINICAR. S130 (011-20)"/>
      <sheetName val="MINICAR. S130 (011-21)"/>
      <sheetName val="MINICAR. 175 (011-22)"/>
      <sheetName val="BARREDORAS (012-01)"/>
      <sheetName val="BARREDORAS (012-02)"/>
      <sheetName val="VIBRO SD77DATF (022-01)"/>
      <sheetName val="VIBRO CS533E (022-02)"/>
      <sheetName val="VIBRO SD100 (022-05)"/>
      <sheetName val="VIBRO SD100 (022-06)"/>
      <sheetName val="VIBRO SD100 (022-07)"/>
      <sheetName val="VIBRO SD100 (022-08)"/>
      <sheetName val="VIBRO CS433B (022-09)"/>
      <sheetName val="VIBRO CS433B (022-12)"/>
      <sheetName val="VIBRO CS433B (022-13)"/>
      <sheetName val="VIBRO HYSTER 850A (022-14)"/>
      <sheetName val="VIBRO DYNAPAC CA-15 (022-15)"/>
      <sheetName val="VIBRO TANDEN DD65 (023-02)"/>
      <sheetName val="VIBRO TANDEN CB434C (023-03)"/>
      <sheetName val="VIBRO TANDEM DD-22 (023-12)"/>
      <sheetName val="VIBRO HYSTER C530A (024-03)"/>
      <sheetName val="VIBRO ING.RAND PT125R (024-05)"/>
      <sheetName val="VIBRO HYSTER C530A (024-11)"/>
      <sheetName val="VIBRO HYSTER C530A (024-15)"/>
      <sheetName val="COMPRESOR QUINCY QTH-15 (030-01"/>
      <sheetName val="COMPRESOR KHOLER (030-02)"/>
      <sheetName val="COMPRESOR INGERSOLL (030-07)"/>
      <sheetName val="COMPRESOR KAESER (030-08)"/>
      <sheetName val="COMPRESOR KAESER (030-09)"/>
      <sheetName val="COMPRESOR KAESER (030-10)"/>
      <sheetName val="MARTILLO H. KRUPP (031-01)"/>
      <sheetName val="MARTILLO H. KRUPP (031-04)"/>
      <sheetName val="MARTILLO H. KRUPP (031-05)"/>
      <sheetName val="MARTILLO H. KRUPP (031-06)"/>
      <sheetName val="DERRETIDORA (033-01)"/>
      <sheetName val="DERRETIDORA (033-02)"/>
      <sheetName val="RETRO 428 B (051-02)"/>
      <sheetName val="RETRO 436 B (051-03)"/>
      <sheetName val="RETRO VOLVO BL60 (051-10)"/>
      <sheetName val="RETRO VOLVO BL60 (051-11)"/>
      <sheetName val="RETRO 320R (052-03)"/>
      <sheetName val="RETRO 320R (052-04)"/>
      <sheetName val="RETRO 690ELC (052-05)"/>
      <sheetName val="RETRO 330ME (052-06)"/>
      <sheetName val="RETRO 330ME (052-07)"/>
      <sheetName val="RETRO 200C LC (052-08)"/>
      <sheetName val="RETRO 200C LC (052-09)"/>
      <sheetName val="RETRO 345BL (052-10)"/>
      <sheetName val="RETRO 200C LC (052-11)"/>
      <sheetName val="IRRIGADOR( 060-01)"/>
      <sheetName val="IRRIGADOR 211(060-03)"/>
      <sheetName val="PAVIMENTADORA BG260 (071-01)"/>
      <sheetName val="PAVIMENTADORA SB140 (071-12)"/>
      <sheetName val="PAVIMENTADORA BG245B (072-01)"/>
      <sheetName val="PAVIMENTADORA BG2455C (072-02)"/>
      <sheetName val="MOTO 670CH (090-01)"/>
      <sheetName val="MOTO 12G (090-03)"/>
      <sheetName val="MOTO 12G (090-04)"/>
      <sheetName val="MOTO 12G (090-05)"/>
      <sheetName val="MOTO 120G (090-06)"/>
      <sheetName val="MOTO 12G (090-07)"/>
      <sheetName val="MOTO 670CH (090-09)"/>
      <sheetName val="MOTO 12G (090-16)"/>
      <sheetName val="RECUPERADORA RM350 (100-01)"/>
      <sheetName val="FRESADORA ASFALTO 1000R (100-02"/>
      <sheetName val="FRESADORA PAV. W-1900 (100-03)"/>
      <sheetName val="PERFILADORA PAV. PR-450 (101-01"/>
      <sheetName val="TRACTOR AGRICOLA (111-06)"/>
      <sheetName val="TRACTOR-ORUGAS CAT-D6D (112-01)"/>
      <sheetName val="TRACTOR-ORUGA CAT-D8N (112-02)"/>
      <sheetName val="TRACTOR CAT-D7G (112-06)"/>
      <sheetName val="TRACTOR CAT-D7H (112-07)"/>
      <sheetName val="TRITURADORA MANDIBULA (120-03)"/>
      <sheetName val="VOLQ. CHEVROLET 131-05"/>
      <sheetName val="VOLQ. KENWORTH (132-10)"/>
      <sheetName val="VOLQ. KENWORTH (132-11)"/>
      <sheetName val="VOLQ. KENWORTH (132-12)"/>
      <sheetName val="VOLQ. INTERN.(132-14)"/>
      <sheetName val="VOLQ. INTERN.(132-15)"/>
      <sheetName val="VOLQ. INTERN.(132-16)"/>
      <sheetName val="VOLQ. INTERN.(132-17)"/>
      <sheetName val="VOLQ. INTERN.(132-18)"/>
      <sheetName val="VOLQ. INTERN.(132-19)"/>
      <sheetName val="VOLQ. INTERN.(132-20)"/>
      <sheetName val="VOLQ. INTERN.(132-21)"/>
      <sheetName val="VOLQ. (132-25)"/>
      <sheetName val="VOLQ. (132-26)"/>
      <sheetName val="VOLQ. (132-27)"/>
      <sheetName val="VOLQ. (132-28)"/>
      <sheetName val="VOLQ. (132-31)"/>
      <sheetName val="VOLQ. (132-32)"/>
      <sheetName val="VOLQ. (132-33)"/>
      <sheetName val="VOLQ. (132-34)"/>
      <sheetName val="VOLQ. (132-35)"/>
      <sheetName val="VOLQ. (132-36)"/>
      <sheetName val="VOLQ. (132-37)"/>
      <sheetName val="VOLQ. (132-38)"/>
      <sheetName val="VOLQ. (132-39)"/>
      <sheetName val="VOLQ. (132-41)"/>
      <sheetName val="VOLQ. (132-42)"/>
      <sheetName val="VOLQ. 132-43"/>
      <sheetName val="CARROTANQUE 140-04"/>
      <sheetName val="CARROTANQUE 140-05"/>
      <sheetName val="CARROTANQUE 140-07"/>
      <sheetName val="TRACTOMULA 150-03"/>
      <sheetName val="CAMABAJA 3 EJES 155-10"/>
      <sheetName val="CAMABAJA 2 EJES (155)-11-13"/>
      <sheetName val="CAMIONETA 161-01"/>
      <sheetName val="CAMIONETA 161-02"/>
      <sheetName val="CAMIONETA 161-04"/>
      <sheetName val="CAMIONETA 161-08"/>
      <sheetName val="CAMPERO 161-11"/>
      <sheetName val="CAMION FURGON 162-01"/>
      <sheetName val="CAMION ESTACA 162-05"/>
      <sheetName val="CAMION CABINADO 162-06"/>
      <sheetName val="CAMION FURGO 162-07"/>
      <sheetName val="CAMION FERRETERO 163-02"/>
      <sheetName val="CAMION MTTO. 163-03"/>
      <sheetName val="CAMION MTTO. 163-06"/>
      <sheetName val="MOTOBOMBA THOMPSON (182)-01-03"/>
      <sheetName val="MOTOBOMBA THOMPSON 182-02"/>
      <sheetName val="CORTADORA PAV. GRAFCO 232-04"/>
      <sheetName val="GENERADOR CAT 240-08"/>
      <sheetName val="GENERADOR CUMMINS 240-09"/>
      <sheetName val="GENERADOR WILSON 240-10"/>
      <sheetName val="TORRE ILUMIN ING.RAND 242-01"/>
      <sheetName val="TORRE ILUMIN ING.RAND 242-04"/>
      <sheetName val="TORRE ILUMIN ING.RAND 242-05"/>
      <sheetName val="TORRE SEÑALIZACION (243)-01-02"/>
      <sheetName val="TANQUE REMOLQUE (250)-03-04"/>
      <sheetName val="PLANTA ASFALTO (260-01)"/>
      <sheetName val="TRAILER-DOLLY (270) 01 AL 06"/>
      <sheetName val="Equipo107"/>
      <sheetName val="Equipo108"/>
      <sheetName val="Equipo109"/>
      <sheetName val="Equipo110"/>
      <sheetName val="Equipo111"/>
      <sheetName val="Equipo112"/>
      <sheetName val="Equipo113"/>
      <sheetName val="Equipo114"/>
      <sheetName val="Equipo115"/>
      <sheetName val="Equipo116"/>
      <sheetName val="Equipo117"/>
      <sheetName val="Equipo118"/>
      <sheetName val="Equipo119"/>
      <sheetName val="Equipo120"/>
      <sheetName val="Equipo121"/>
      <sheetName val="Equipo122"/>
      <sheetName val="Equipo123"/>
      <sheetName val="Equipo124"/>
      <sheetName val="Equipo125"/>
      <sheetName val="Equipo126"/>
      <sheetName val="Equipo127"/>
      <sheetName val="Equipo128"/>
      <sheetName val="Equipo129"/>
      <sheetName val="Equipo130"/>
      <sheetName val="Equipo131"/>
      <sheetName val="Equipo132"/>
      <sheetName val="Equipo133"/>
      <sheetName val="Equipo134"/>
      <sheetName val="Equipo135"/>
      <sheetName val="Equipo136"/>
      <sheetName val="Equipo137"/>
      <sheetName val="Equipo138"/>
      <sheetName val="Equipo139"/>
      <sheetName val="Equipo140"/>
      <sheetName val="Equipo141"/>
      <sheetName val="Equipo142"/>
      <sheetName val="Equipo143"/>
      <sheetName val="Equipo144"/>
      <sheetName val="Equipo145"/>
      <sheetName val="Equipo146"/>
      <sheetName val="Equipo147"/>
      <sheetName val="Equipo148"/>
      <sheetName val="Equipo149"/>
      <sheetName val="Equipo150"/>
      <sheetName val="Anexos"/>
      <sheetName val="PRESUPUESTO DE OPERACION"/>
      <sheetName val="C.OPER.CONSTRUPLAN"/>
      <sheetName val="TARIFAS DE EQUIPOS CTC"/>
      <sheetName val="C&amp;T"/>
      <sheetName val="U.T. Y CONSOR."/>
      <sheetName val="CAT-D7H"/>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sheetData sheetId="192" refreshError="1"/>
      <sheetData sheetId="193" refreshError="1"/>
    </sheetDataSet>
  </externalBook>
</externalLink>
</file>

<file path=xl/externalLinks/externalLink2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CUADRO"/>
      <sheetName val="PRECIOS"/>
      <sheetName val="SCV-037-2002"/>
      <sheetName val="Cotización"/>
    </sheetNames>
    <sheetDataSet>
      <sheetData sheetId="0" refreshError="1"/>
      <sheetData sheetId="1" refreshError="1"/>
      <sheetData sheetId="2" refreshError="1"/>
      <sheetData sheetId="3" refreshError="1"/>
      <sheetData sheetId="4" refreshError="1"/>
      <sheetData sheetId="5" refreshError="1"/>
      <sheetData sheetId="6"/>
    </sheetDataSet>
  </externalBook>
</externalLink>
</file>

<file path=xl/externalLinks/externalLink2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xcavaciones"/>
      <sheetName val="calculos"/>
      <sheetName val="MODIFICATORIA "/>
      <sheetName val="PREACTA"/>
      <sheetName val="ACTA nro 1"/>
      <sheetName val="resumen"/>
      <sheetName val="FOTOS"/>
    </sheetNames>
    <sheetDataSet>
      <sheetData sheetId="0"/>
      <sheetData sheetId="1"/>
      <sheetData sheetId="2"/>
      <sheetData sheetId="3">
        <row r="145">
          <cell r="F145">
            <v>291.5</v>
          </cell>
        </row>
        <row r="152">
          <cell r="F152">
            <v>3</v>
          </cell>
        </row>
        <row r="159">
          <cell r="F159">
            <v>3</v>
          </cell>
        </row>
        <row r="166">
          <cell r="F166">
            <v>13.5</v>
          </cell>
        </row>
        <row r="171">
          <cell r="F171">
            <v>1</v>
          </cell>
        </row>
        <row r="178">
          <cell r="F178">
            <v>17</v>
          </cell>
        </row>
        <row r="199">
          <cell r="F199">
            <v>4.25</v>
          </cell>
        </row>
      </sheetData>
      <sheetData sheetId="4"/>
      <sheetData sheetId="5"/>
      <sheetData sheetId="6"/>
    </sheetDataSet>
  </externalBook>
</externalLink>
</file>

<file path=xl/externalLinks/externalLink2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ENTACIÓN"/>
      <sheetName val="FACTPRES"/>
      <sheetName val="JORNABAS"/>
      <sheetName val="MATERIALES"/>
      <sheetName val="CONCRET"/>
      <sheetName val="MATCAMARAS"/>
      <sheetName val="MAT.ARMARIO"/>
      <sheetName val="CUADRILLA"/>
      <sheetName val="TOTCUADMO"/>
      <sheetName val="LISTEQUI"/>
      <sheetName val="CUADREQOC"/>
      <sheetName val="CUADREQRD"/>
      <sheetName val="TOTCUADEQ"/>
      <sheetName val="TOTCAPIT"/>
      <sheetName val="MAT"/>
      <sheetName val="ITEMS(2)"/>
      <sheetName val="APU"/>
      <sheetName val="ADMINISTRACIÓN"/>
      <sheetName val="CUADRO"/>
      <sheetName val="MATERIALES PROYECTO"/>
      <sheetName val="PRESU 2006"/>
      <sheetName val="BASE"/>
      <sheetName val="PREACT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row r="13">
          <cell r="A13" t="str">
            <v>0.1</v>
          </cell>
          <cell r="B13" t="str">
            <v>Z2011</v>
          </cell>
          <cell r="C13" t="str">
            <v>CAP00</v>
          </cell>
          <cell r="D13" t="str">
            <v>Localización y replanteo del Proyecto</v>
          </cell>
          <cell r="E13" t="str">
            <v>m</v>
          </cell>
          <cell r="F13" t="str">
            <v>NA</v>
          </cell>
          <cell r="G13" t="str">
            <v>NA</v>
          </cell>
          <cell r="H13" t="str">
            <v>NA</v>
          </cell>
          <cell r="I13" t="str">
            <v>NA</v>
          </cell>
          <cell r="J13" t="str">
            <v>NA</v>
          </cell>
          <cell r="K13" t="str">
            <v>NA</v>
          </cell>
          <cell r="L13" t="str">
            <v>NA</v>
          </cell>
          <cell r="M13" t="str">
            <v>NA</v>
          </cell>
          <cell r="N13" t="str">
            <v>NA</v>
          </cell>
          <cell r="O13" t="str">
            <v>NA</v>
          </cell>
          <cell r="P13" t="str">
            <v>NA</v>
          </cell>
          <cell r="Q13" t="str">
            <v>NA</v>
          </cell>
          <cell r="R13" t="str">
            <v>NA</v>
          </cell>
          <cell r="S13" t="str">
            <v>NA</v>
          </cell>
          <cell r="T13" t="str">
            <v>CEC016</v>
          </cell>
          <cell r="U13" t="str">
            <v>NA</v>
          </cell>
          <cell r="V13" t="str">
            <v>NA</v>
          </cell>
          <cell r="W13" t="str">
            <v>NA</v>
          </cell>
          <cell r="X13" t="str">
            <v>NA</v>
          </cell>
          <cell r="Y13" t="str">
            <v>CMC011</v>
          </cell>
          <cell r="Z13" t="str">
            <v>NA</v>
          </cell>
          <cell r="AA13" t="str">
            <v>NA</v>
          </cell>
          <cell r="AB13" t="str">
            <v>NA</v>
          </cell>
          <cell r="AC13" t="str">
            <v>NA</v>
          </cell>
          <cell r="AD13">
            <v>1</v>
          </cell>
          <cell r="AE13" t="str">
            <v>NA</v>
          </cell>
          <cell r="AF13" t="str">
            <v>NA</v>
          </cell>
          <cell r="AG13" t="str">
            <v>NA</v>
          </cell>
          <cell r="AH13" t="str">
            <v>NA</v>
          </cell>
          <cell r="AI13">
            <v>500</v>
          </cell>
          <cell r="AJ13">
            <v>500</v>
          </cell>
          <cell r="AO13">
            <v>352</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50000</v>
          </cell>
          <cell r="BF13">
            <v>0</v>
          </cell>
          <cell r="BG13">
            <v>0</v>
          </cell>
          <cell r="BH13">
            <v>0</v>
          </cell>
          <cell r="BI13">
            <v>0</v>
          </cell>
          <cell r="BJ13">
            <v>100</v>
          </cell>
          <cell r="BK13">
            <v>0</v>
          </cell>
          <cell r="BL13">
            <v>0</v>
          </cell>
          <cell r="BM13">
            <v>0</v>
          </cell>
          <cell r="BN13">
            <v>0</v>
          </cell>
          <cell r="BO13">
            <v>100</v>
          </cell>
          <cell r="BP13">
            <v>125868</v>
          </cell>
          <cell r="BQ13">
            <v>0</v>
          </cell>
          <cell r="BR13">
            <v>0</v>
          </cell>
          <cell r="BS13">
            <v>0</v>
          </cell>
          <cell r="BT13">
            <v>0</v>
          </cell>
          <cell r="BU13">
            <v>252</v>
          </cell>
          <cell r="BV13">
            <v>0</v>
          </cell>
          <cell r="BW13">
            <v>0</v>
          </cell>
          <cell r="BX13">
            <v>0</v>
          </cell>
          <cell r="BY13">
            <v>0</v>
          </cell>
          <cell r="BZ13">
            <v>252</v>
          </cell>
          <cell r="CA13">
            <v>100</v>
          </cell>
          <cell r="CB13">
            <v>352</v>
          </cell>
          <cell r="CC13">
            <v>0</v>
          </cell>
          <cell r="CD13">
            <v>352</v>
          </cell>
        </row>
        <row r="14">
          <cell r="A14" t="str">
            <v>1.1</v>
          </cell>
          <cell r="B14" t="str">
            <v>Z2003</v>
          </cell>
          <cell r="C14" t="str">
            <v>CAP01</v>
          </cell>
          <cell r="D14" t="str">
            <v>En calzada concreto (ancho=0.50 m)</v>
          </cell>
          <cell r="E14" t="str">
            <v>m</v>
          </cell>
          <cell r="F14" t="str">
            <v>NA</v>
          </cell>
          <cell r="G14" t="str">
            <v>NA</v>
          </cell>
          <cell r="H14" t="str">
            <v>NA</v>
          </cell>
          <cell r="I14" t="str">
            <v>NA</v>
          </cell>
          <cell r="J14" t="str">
            <v>NA</v>
          </cell>
          <cell r="K14" t="str">
            <v>NA</v>
          </cell>
          <cell r="L14" t="str">
            <v>NA</v>
          </cell>
          <cell r="M14" t="str">
            <v>NA</v>
          </cell>
          <cell r="N14" t="str">
            <v>NA</v>
          </cell>
          <cell r="O14" t="str">
            <v>NA</v>
          </cell>
          <cell r="P14" t="str">
            <v>NA</v>
          </cell>
          <cell r="Q14" t="str">
            <v>NA</v>
          </cell>
          <cell r="R14" t="str">
            <v>NA</v>
          </cell>
          <cell r="S14" t="str">
            <v>NA</v>
          </cell>
          <cell r="T14" t="str">
            <v>CEC001</v>
          </cell>
          <cell r="U14" t="str">
            <v>CEC008</v>
          </cell>
          <cell r="V14" t="str">
            <v>NA</v>
          </cell>
          <cell r="W14" t="str">
            <v>NA</v>
          </cell>
          <cell r="X14" t="str">
            <v>NA</v>
          </cell>
          <cell r="Y14" t="str">
            <v>CMC001</v>
          </cell>
          <cell r="Z14" t="str">
            <v>CMC007</v>
          </cell>
          <cell r="AA14" t="str">
            <v>NA</v>
          </cell>
          <cell r="AB14" t="str">
            <v>NA</v>
          </cell>
          <cell r="AC14" t="str">
            <v>NA</v>
          </cell>
          <cell r="AD14">
            <v>1</v>
          </cell>
          <cell r="AE14">
            <v>0.5</v>
          </cell>
          <cell r="AF14" t="str">
            <v>NA</v>
          </cell>
          <cell r="AG14" t="str">
            <v>NA</v>
          </cell>
          <cell r="AH14" t="str">
            <v>NA</v>
          </cell>
          <cell r="AI14">
            <v>150</v>
          </cell>
          <cell r="AJ14">
            <v>150</v>
          </cell>
          <cell r="AK14">
            <v>300</v>
          </cell>
          <cell r="AO14">
            <v>6716</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881948</v>
          </cell>
          <cell r="BF14">
            <v>90067</v>
          </cell>
          <cell r="BG14">
            <v>0</v>
          </cell>
          <cell r="BH14">
            <v>0</v>
          </cell>
          <cell r="BI14">
            <v>0</v>
          </cell>
          <cell r="BJ14">
            <v>5880</v>
          </cell>
          <cell r="BK14">
            <v>300</v>
          </cell>
          <cell r="BL14">
            <v>0</v>
          </cell>
          <cell r="BM14">
            <v>0</v>
          </cell>
          <cell r="BN14">
            <v>0</v>
          </cell>
          <cell r="BO14">
            <v>6180</v>
          </cell>
          <cell r="BP14">
            <v>60908</v>
          </cell>
          <cell r="BQ14">
            <v>39108</v>
          </cell>
          <cell r="BR14">
            <v>0</v>
          </cell>
          <cell r="BS14">
            <v>0</v>
          </cell>
          <cell r="BT14">
            <v>0</v>
          </cell>
          <cell r="BU14">
            <v>406</v>
          </cell>
          <cell r="BV14">
            <v>130</v>
          </cell>
          <cell r="BW14">
            <v>0</v>
          </cell>
          <cell r="BX14">
            <v>0</v>
          </cell>
          <cell r="BY14">
            <v>0</v>
          </cell>
          <cell r="BZ14">
            <v>536</v>
          </cell>
          <cell r="CA14">
            <v>6180</v>
          </cell>
          <cell r="CB14">
            <v>6716</v>
          </cell>
          <cell r="CC14">
            <v>0</v>
          </cell>
          <cell r="CD14">
            <v>6716</v>
          </cell>
        </row>
        <row r="15">
          <cell r="A15" t="str">
            <v>1.2</v>
          </cell>
          <cell r="B15" t="str">
            <v>Z1012</v>
          </cell>
          <cell r="C15" t="str">
            <v>CAP01</v>
          </cell>
          <cell r="D15" t="str">
            <v>En andén concreto (ancho=0.50)</v>
          </cell>
          <cell r="E15" t="str">
            <v>m</v>
          </cell>
          <cell r="F15" t="str">
            <v>NA</v>
          </cell>
          <cell r="G15" t="str">
            <v>NA</v>
          </cell>
          <cell r="H15" t="str">
            <v>NA</v>
          </cell>
          <cell r="I15" t="str">
            <v>NA</v>
          </cell>
          <cell r="J15" t="str">
            <v>NA</v>
          </cell>
          <cell r="K15" t="str">
            <v>NA</v>
          </cell>
          <cell r="L15" t="str">
            <v>NA</v>
          </cell>
          <cell r="M15" t="str">
            <v>NA</v>
          </cell>
          <cell r="N15" t="str">
            <v>NA</v>
          </cell>
          <cell r="O15" t="str">
            <v>NA</v>
          </cell>
          <cell r="P15" t="str">
            <v>NA</v>
          </cell>
          <cell r="Q15" t="str">
            <v>NA</v>
          </cell>
          <cell r="R15" t="str">
            <v>NA</v>
          </cell>
          <cell r="S15" t="str">
            <v>NA</v>
          </cell>
          <cell r="T15" t="str">
            <v>CEC001</v>
          </cell>
          <cell r="U15" t="str">
            <v>CEC008</v>
          </cell>
          <cell r="V15" t="str">
            <v>NA</v>
          </cell>
          <cell r="W15" t="str">
            <v>NA</v>
          </cell>
          <cell r="X15" t="str">
            <v>NA</v>
          </cell>
          <cell r="Y15" t="str">
            <v>CMC001</v>
          </cell>
          <cell r="Z15" t="str">
            <v>CMC007</v>
          </cell>
          <cell r="AA15" t="str">
            <v>NA</v>
          </cell>
          <cell r="AB15" t="str">
            <v>NA</v>
          </cell>
          <cell r="AC15" t="str">
            <v>NA</v>
          </cell>
          <cell r="AD15">
            <v>1</v>
          </cell>
          <cell r="AE15">
            <v>0.5</v>
          </cell>
          <cell r="AF15" t="str">
            <v>NA</v>
          </cell>
          <cell r="AG15" t="str">
            <v>NA</v>
          </cell>
          <cell r="AH15" t="str">
            <v>NA</v>
          </cell>
          <cell r="AI15">
            <v>300</v>
          </cell>
          <cell r="AJ15">
            <v>300</v>
          </cell>
          <cell r="AK15">
            <v>600</v>
          </cell>
          <cell r="AO15">
            <v>3358</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881948</v>
          </cell>
          <cell r="BF15">
            <v>90067</v>
          </cell>
          <cell r="BG15">
            <v>0</v>
          </cell>
          <cell r="BH15">
            <v>0</v>
          </cell>
          <cell r="BI15">
            <v>0</v>
          </cell>
          <cell r="BJ15">
            <v>2940</v>
          </cell>
          <cell r="BK15">
            <v>150</v>
          </cell>
          <cell r="BL15">
            <v>0</v>
          </cell>
          <cell r="BM15">
            <v>0</v>
          </cell>
          <cell r="BN15">
            <v>0</v>
          </cell>
          <cell r="BO15">
            <v>3090</v>
          </cell>
          <cell r="BP15">
            <v>60908</v>
          </cell>
          <cell r="BQ15">
            <v>39108</v>
          </cell>
          <cell r="BR15">
            <v>0</v>
          </cell>
          <cell r="BS15">
            <v>0</v>
          </cell>
          <cell r="BT15">
            <v>0</v>
          </cell>
          <cell r="BU15">
            <v>203</v>
          </cell>
          <cell r="BV15">
            <v>65</v>
          </cell>
          <cell r="BW15">
            <v>0</v>
          </cell>
          <cell r="BX15">
            <v>0</v>
          </cell>
          <cell r="BY15">
            <v>0</v>
          </cell>
          <cell r="BZ15">
            <v>268</v>
          </cell>
          <cell r="CA15">
            <v>3090</v>
          </cell>
          <cell r="CB15">
            <v>3358</v>
          </cell>
          <cell r="CC15">
            <v>0</v>
          </cell>
          <cell r="CD15">
            <v>3358</v>
          </cell>
        </row>
        <row r="16">
          <cell r="A16" t="str">
            <v>10.2</v>
          </cell>
          <cell r="B16" t="str">
            <v>Z1019</v>
          </cell>
          <cell r="C16" t="str">
            <v>CAP10</v>
          </cell>
          <cell r="D16" t="str">
            <v>Acometida Principal de Transformador a Tablero</v>
          </cell>
          <cell r="E16" t="str">
            <v>m</v>
          </cell>
          <cell r="F16" t="str">
            <v>MOC191</v>
          </cell>
          <cell r="G16" t="str">
            <v>MOC192</v>
          </cell>
          <cell r="H16" t="str">
            <v>MOC193</v>
          </cell>
          <cell r="I16" t="str">
            <v>MOC194</v>
          </cell>
          <cell r="J16" t="str">
            <v>MOC195</v>
          </cell>
          <cell r="K16" t="str">
            <v>MOC196</v>
          </cell>
          <cell r="L16" t="str">
            <v>MOC199</v>
          </cell>
          <cell r="M16">
            <v>1</v>
          </cell>
          <cell r="N16">
            <v>0.1</v>
          </cell>
          <cell r="O16">
            <v>0.1</v>
          </cell>
          <cell r="P16">
            <v>3</v>
          </cell>
          <cell r="Q16">
            <v>1</v>
          </cell>
          <cell r="R16">
            <v>0.2</v>
          </cell>
          <cell r="S16">
            <v>1</v>
          </cell>
          <cell r="T16" t="str">
            <v>CEC012</v>
          </cell>
          <cell r="U16" t="str">
            <v>NA</v>
          </cell>
          <cell r="V16" t="str">
            <v>NA</v>
          </cell>
          <cell r="W16" t="str">
            <v>NA</v>
          </cell>
          <cell r="X16" t="str">
            <v>NA</v>
          </cell>
          <cell r="Y16" t="str">
            <v>CMC012</v>
          </cell>
          <cell r="Z16" t="str">
            <v>NA</v>
          </cell>
          <cell r="AA16" t="str">
            <v>NA</v>
          </cell>
          <cell r="AB16" t="str">
            <v>NA</v>
          </cell>
          <cell r="AC16" t="str">
            <v>NA</v>
          </cell>
          <cell r="AD16">
            <v>1</v>
          </cell>
          <cell r="AE16" t="str">
            <v>NA</v>
          </cell>
          <cell r="AF16" t="str">
            <v>NA</v>
          </cell>
          <cell r="AG16" t="str">
            <v>NA</v>
          </cell>
          <cell r="AH16" t="str">
            <v>NA</v>
          </cell>
          <cell r="AI16">
            <v>21</v>
          </cell>
          <cell r="AJ16">
            <v>21</v>
          </cell>
          <cell r="AO16">
            <v>215849</v>
          </cell>
          <cell r="AP16">
            <v>46400</v>
          </cell>
          <cell r="AQ16">
            <v>49215</v>
          </cell>
          <cell r="AR16">
            <v>2025</v>
          </cell>
          <cell r="AS16">
            <v>25520</v>
          </cell>
          <cell r="AT16">
            <v>8288</v>
          </cell>
          <cell r="AU16">
            <v>224307</v>
          </cell>
          <cell r="AV16">
            <v>25170</v>
          </cell>
          <cell r="AW16">
            <v>46400</v>
          </cell>
          <cell r="AX16">
            <v>4922</v>
          </cell>
          <cell r="AY16">
            <v>203</v>
          </cell>
          <cell r="AZ16">
            <v>76560</v>
          </cell>
          <cell r="BA16">
            <v>8288</v>
          </cell>
          <cell r="BB16">
            <v>44861</v>
          </cell>
          <cell r="BC16">
            <v>25170</v>
          </cell>
          <cell r="BD16">
            <v>208468</v>
          </cell>
          <cell r="BE16">
            <v>56846</v>
          </cell>
          <cell r="BF16">
            <v>0</v>
          </cell>
          <cell r="BG16">
            <v>0</v>
          </cell>
          <cell r="BH16">
            <v>0</v>
          </cell>
          <cell r="BI16">
            <v>0</v>
          </cell>
          <cell r="BJ16">
            <v>2707</v>
          </cell>
          <cell r="BK16">
            <v>0</v>
          </cell>
          <cell r="BL16">
            <v>0</v>
          </cell>
          <cell r="BM16">
            <v>0</v>
          </cell>
          <cell r="BN16">
            <v>0</v>
          </cell>
          <cell r="BO16">
            <v>2707</v>
          </cell>
          <cell r="BP16">
            <v>98147</v>
          </cell>
          <cell r="BQ16">
            <v>0</v>
          </cell>
          <cell r="BR16">
            <v>0</v>
          </cell>
          <cell r="BS16">
            <v>0</v>
          </cell>
          <cell r="BT16">
            <v>0</v>
          </cell>
          <cell r="BU16">
            <v>4674</v>
          </cell>
          <cell r="BV16">
            <v>0</v>
          </cell>
          <cell r="BW16">
            <v>0</v>
          </cell>
          <cell r="BX16">
            <v>0</v>
          </cell>
          <cell r="BY16">
            <v>0</v>
          </cell>
          <cell r="BZ16">
            <v>4674</v>
          </cell>
          <cell r="CA16">
            <v>2707</v>
          </cell>
          <cell r="CB16">
            <v>7381</v>
          </cell>
          <cell r="CC16">
            <v>0.01</v>
          </cell>
          <cell r="CD16">
            <v>215849</v>
          </cell>
        </row>
        <row r="17">
          <cell r="A17" t="str">
            <v>2.1</v>
          </cell>
          <cell r="B17" t="str">
            <v>Z1010</v>
          </cell>
          <cell r="C17" t="str">
            <v>CAP02</v>
          </cell>
          <cell r="D17" t="str">
            <v>Excavación bajo agua: 0 a 1.00 m</v>
          </cell>
          <cell r="E17" t="str">
            <v>m3</v>
          </cell>
          <cell r="F17" t="str">
            <v>NA</v>
          </cell>
          <cell r="G17" t="str">
            <v>NA</v>
          </cell>
          <cell r="H17" t="str">
            <v>NA</v>
          </cell>
          <cell r="I17" t="str">
            <v>NA</v>
          </cell>
          <cell r="J17" t="str">
            <v>NA</v>
          </cell>
          <cell r="K17" t="str">
            <v>NA</v>
          </cell>
          <cell r="L17" t="str">
            <v>NA</v>
          </cell>
          <cell r="M17" t="str">
            <v>NA</v>
          </cell>
          <cell r="N17" t="str">
            <v>NA</v>
          </cell>
          <cell r="O17" t="str">
            <v>NA</v>
          </cell>
          <cell r="P17" t="str">
            <v>NA</v>
          </cell>
          <cell r="Q17" t="str">
            <v>NA</v>
          </cell>
          <cell r="R17" t="str">
            <v>NA</v>
          </cell>
          <cell r="S17" t="str">
            <v>NA</v>
          </cell>
          <cell r="T17" t="str">
            <v>CEC003</v>
          </cell>
          <cell r="U17" t="str">
            <v>NA</v>
          </cell>
          <cell r="V17" t="str">
            <v>NA</v>
          </cell>
          <cell r="W17" t="str">
            <v>NA</v>
          </cell>
          <cell r="X17" t="str">
            <v>NA</v>
          </cell>
          <cell r="Y17" t="str">
            <v>CMC003</v>
          </cell>
          <cell r="Z17" t="str">
            <v>NA</v>
          </cell>
          <cell r="AA17" t="str">
            <v>NA</v>
          </cell>
          <cell r="AB17" t="str">
            <v>NA</v>
          </cell>
          <cell r="AC17" t="str">
            <v>NA</v>
          </cell>
          <cell r="AD17">
            <v>1</v>
          </cell>
          <cell r="AE17">
            <v>0.33</v>
          </cell>
          <cell r="AF17" t="str">
            <v>NA</v>
          </cell>
          <cell r="AG17" t="str">
            <v>NA</v>
          </cell>
          <cell r="AH17" t="str">
            <v>NA</v>
          </cell>
          <cell r="AI17">
            <v>10</v>
          </cell>
          <cell r="AJ17">
            <v>10</v>
          </cell>
          <cell r="AK17">
            <v>30</v>
          </cell>
          <cell r="AO17">
            <v>6466</v>
          </cell>
          <cell r="AP17">
            <v>0</v>
          </cell>
          <cell r="AQ17">
            <v>0</v>
          </cell>
          <cell r="AR17">
            <v>0</v>
          </cell>
          <cell r="AS17">
            <v>0</v>
          </cell>
          <cell r="AT17">
            <v>0</v>
          </cell>
          <cell r="AU17">
            <v>0</v>
          </cell>
          <cell r="AV17">
            <v>0</v>
          </cell>
          <cell r="AW17">
            <v>0</v>
          </cell>
          <cell r="AX17">
            <v>0</v>
          </cell>
          <cell r="AY17">
            <v>0</v>
          </cell>
          <cell r="AZ17">
            <v>0</v>
          </cell>
          <cell r="BA17">
            <v>0</v>
          </cell>
          <cell r="BB17">
            <v>0</v>
          </cell>
          <cell r="BC17">
            <v>0</v>
          </cell>
          <cell r="BD17">
            <v>0</v>
          </cell>
          <cell r="BE17">
            <v>25547</v>
          </cell>
          <cell r="BF17">
            <v>0</v>
          </cell>
          <cell r="BG17">
            <v>0</v>
          </cell>
          <cell r="BH17">
            <v>0</v>
          </cell>
          <cell r="BI17">
            <v>0</v>
          </cell>
          <cell r="BJ17">
            <v>2555</v>
          </cell>
          <cell r="BK17">
            <v>0</v>
          </cell>
          <cell r="BL17">
            <v>0</v>
          </cell>
          <cell r="BM17">
            <v>0</v>
          </cell>
          <cell r="BN17">
            <v>0</v>
          </cell>
          <cell r="BO17">
            <v>2555</v>
          </cell>
          <cell r="BP17">
            <v>39108</v>
          </cell>
          <cell r="BQ17">
            <v>0</v>
          </cell>
          <cell r="BR17">
            <v>0</v>
          </cell>
          <cell r="BS17">
            <v>0</v>
          </cell>
          <cell r="BT17">
            <v>0</v>
          </cell>
          <cell r="BU17">
            <v>3911</v>
          </cell>
          <cell r="BV17">
            <v>0</v>
          </cell>
          <cell r="BW17">
            <v>0</v>
          </cell>
          <cell r="BX17">
            <v>0</v>
          </cell>
          <cell r="BY17">
            <v>0</v>
          </cell>
          <cell r="BZ17">
            <v>3911</v>
          </cell>
          <cell r="CA17">
            <v>2555</v>
          </cell>
          <cell r="CB17">
            <v>6466</v>
          </cell>
          <cell r="CC17">
            <v>0</v>
          </cell>
          <cell r="CD17">
            <v>6466</v>
          </cell>
        </row>
        <row r="18">
          <cell r="A18" t="str">
            <v>2.2</v>
          </cell>
          <cell r="C18" t="str">
            <v>CAP02</v>
          </cell>
          <cell r="D18" t="str">
            <v>Excavación en seco: 0 a 1.00 m</v>
          </cell>
          <cell r="E18" t="str">
            <v>m3</v>
          </cell>
          <cell r="F18" t="str">
            <v>NA</v>
          </cell>
          <cell r="G18" t="str">
            <v>NA</v>
          </cell>
          <cell r="H18" t="str">
            <v>NA</v>
          </cell>
          <cell r="I18" t="str">
            <v>NA</v>
          </cell>
          <cell r="J18" t="str">
            <v>NA</v>
          </cell>
          <cell r="K18" t="str">
            <v>NA</v>
          </cell>
          <cell r="L18" t="str">
            <v>NA</v>
          </cell>
          <cell r="M18" t="str">
            <v>NA</v>
          </cell>
          <cell r="N18" t="str">
            <v>NA</v>
          </cell>
          <cell r="O18" t="str">
            <v>NA</v>
          </cell>
          <cell r="P18" t="str">
            <v>NA</v>
          </cell>
          <cell r="Q18" t="str">
            <v>NA</v>
          </cell>
          <cell r="R18" t="str">
            <v>NA</v>
          </cell>
          <cell r="S18" t="str">
            <v>NA</v>
          </cell>
          <cell r="T18" t="str">
            <v>CEC004</v>
          </cell>
          <cell r="U18" t="str">
            <v>NA</v>
          </cell>
          <cell r="V18" t="str">
            <v>NA</v>
          </cell>
          <cell r="W18" t="str">
            <v>NA</v>
          </cell>
          <cell r="X18" t="str">
            <v>NA</v>
          </cell>
          <cell r="Y18" t="str">
            <v>CMC004</v>
          </cell>
          <cell r="Z18" t="str">
            <v>NA</v>
          </cell>
          <cell r="AA18" t="str">
            <v>NA</v>
          </cell>
          <cell r="AB18" t="str">
            <v>NA</v>
          </cell>
          <cell r="AC18" t="str">
            <v>NA</v>
          </cell>
          <cell r="AD18">
            <v>1</v>
          </cell>
          <cell r="AE18">
            <v>0.33</v>
          </cell>
          <cell r="AF18" t="str">
            <v>NA</v>
          </cell>
          <cell r="AG18" t="str">
            <v>NA</v>
          </cell>
          <cell r="AH18" t="str">
            <v>NA</v>
          </cell>
          <cell r="AI18">
            <v>15</v>
          </cell>
          <cell r="AJ18">
            <v>15</v>
          </cell>
          <cell r="AK18">
            <v>45</v>
          </cell>
          <cell r="AO18">
            <v>8741</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2893</v>
          </cell>
          <cell r="BF18">
            <v>0</v>
          </cell>
          <cell r="BG18">
            <v>0</v>
          </cell>
          <cell r="BH18">
            <v>0</v>
          </cell>
          <cell r="BI18">
            <v>0</v>
          </cell>
          <cell r="BJ18">
            <v>193</v>
          </cell>
          <cell r="BK18">
            <v>0</v>
          </cell>
          <cell r="BL18">
            <v>0</v>
          </cell>
          <cell r="BM18">
            <v>0</v>
          </cell>
          <cell r="BN18">
            <v>0</v>
          </cell>
          <cell r="BO18">
            <v>193</v>
          </cell>
          <cell r="BP18">
            <v>128224</v>
          </cell>
          <cell r="BQ18">
            <v>0</v>
          </cell>
          <cell r="BR18">
            <v>0</v>
          </cell>
          <cell r="BS18">
            <v>0</v>
          </cell>
          <cell r="BT18">
            <v>0</v>
          </cell>
          <cell r="BU18">
            <v>8548</v>
          </cell>
          <cell r="BV18">
            <v>0</v>
          </cell>
          <cell r="BW18">
            <v>0</v>
          </cell>
          <cell r="BX18">
            <v>0</v>
          </cell>
          <cell r="BY18">
            <v>0</v>
          </cell>
          <cell r="BZ18">
            <v>8548</v>
          </cell>
          <cell r="CA18">
            <v>193</v>
          </cell>
          <cell r="CB18">
            <v>8741</v>
          </cell>
          <cell r="CC18">
            <v>0</v>
          </cell>
          <cell r="CD18">
            <v>8741</v>
          </cell>
        </row>
        <row r="19">
          <cell r="A19" t="str">
            <v>3.1</v>
          </cell>
          <cell r="B19" t="str">
            <v>VO007</v>
          </cell>
          <cell r="C19" t="str">
            <v>CAP03</v>
          </cell>
          <cell r="D19" t="str">
            <v>Registro domiciliario de alcantarillado</v>
          </cell>
          <cell r="E19" t="str">
            <v>U</v>
          </cell>
          <cell r="F19" t="str">
            <v>MOC017</v>
          </cell>
          <cell r="G19" t="str">
            <v>MOC087</v>
          </cell>
          <cell r="H19" t="str">
            <v>MOC026</v>
          </cell>
          <cell r="I19" t="str">
            <v>MOC076</v>
          </cell>
          <cell r="J19" t="str">
            <v>MOC007</v>
          </cell>
          <cell r="K19" t="str">
            <v>MOC181</v>
          </cell>
          <cell r="L19" t="str">
            <v>NA</v>
          </cell>
          <cell r="M19">
            <v>20</v>
          </cell>
          <cell r="N19">
            <v>7.5999999999999998E-2</v>
          </cell>
          <cell r="O19">
            <v>0.04</v>
          </cell>
          <cell r="P19">
            <v>3.5</v>
          </cell>
          <cell r="Q19">
            <v>7.0000000000000007E-2</v>
          </cell>
          <cell r="R19">
            <v>0.05</v>
          </cell>
          <cell r="S19" t="str">
            <v>NA</v>
          </cell>
          <cell r="T19" t="str">
            <v>CEC007</v>
          </cell>
          <cell r="U19" t="str">
            <v>CEC003</v>
          </cell>
          <cell r="V19" t="str">
            <v>CEC008</v>
          </cell>
          <cell r="W19" t="str">
            <v>NA</v>
          </cell>
          <cell r="X19" t="str">
            <v>NA</v>
          </cell>
          <cell r="Y19" t="str">
            <v>CMC006</v>
          </cell>
          <cell r="Z19" t="str">
            <v>CMC003</v>
          </cell>
          <cell r="AA19" t="str">
            <v>CMC007</v>
          </cell>
          <cell r="AB19" t="str">
            <v>NA</v>
          </cell>
          <cell r="AC19" t="str">
            <v>NA</v>
          </cell>
          <cell r="AD19">
            <v>1</v>
          </cell>
          <cell r="AE19">
            <v>0.33</v>
          </cell>
          <cell r="AF19">
            <v>0.33</v>
          </cell>
          <cell r="AG19" t="str">
            <v>NA</v>
          </cell>
          <cell r="AH19" t="str">
            <v>NA</v>
          </cell>
          <cell r="AI19">
            <v>6</v>
          </cell>
          <cell r="AJ19">
            <v>6</v>
          </cell>
          <cell r="AK19">
            <v>18</v>
          </cell>
          <cell r="AL19">
            <v>18</v>
          </cell>
          <cell r="AO19">
            <v>77362</v>
          </cell>
          <cell r="AP19">
            <v>643</v>
          </cell>
          <cell r="AQ19">
            <v>197010.45</v>
          </cell>
          <cell r="AR19">
            <v>234000</v>
          </cell>
          <cell r="AS19">
            <v>1600</v>
          </cell>
          <cell r="AT19">
            <v>1445</v>
          </cell>
          <cell r="AU19">
            <v>60000</v>
          </cell>
          <cell r="AV19">
            <v>0</v>
          </cell>
          <cell r="AW19">
            <v>12860</v>
          </cell>
          <cell r="AX19">
            <v>14973</v>
          </cell>
          <cell r="AY19">
            <v>9360</v>
          </cell>
          <cell r="AZ19">
            <v>5600</v>
          </cell>
          <cell r="BA19">
            <v>101</v>
          </cell>
          <cell r="BB19">
            <v>3000</v>
          </cell>
          <cell r="BC19">
            <v>0</v>
          </cell>
          <cell r="BD19">
            <v>47271</v>
          </cell>
          <cell r="BE19">
            <v>17038</v>
          </cell>
          <cell r="BF19">
            <v>25547</v>
          </cell>
          <cell r="BG19">
            <v>90067</v>
          </cell>
          <cell r="BH19">
            <v>0</v>
          </cell>
          <cell r="BI19">
            <v>0</v>
          </cell>
          <cell r="BJ19">
            <v>2840</v>
          </cell>
          <cell r="BK19">
            <v>1405</v>
          </cell>
          <cell r="BL19">
            <v>4954</v>
          </cell>
          <cell r="BM19">
            <v>0</v>
          </cell>
          <cell r="BN19">
            <v>0</v>
          </cell>
          <cell r="BO19">
            <v>9199</v>
          </cell>
          <cell r="BP19">
            <v>99537</v>
          </cell>
          <cell r="BQ19">
            <v>39108</v>
          </cell>
          <cell r="BR19">
            <v>39108</v>
          </cell>
          <cell r="BS19">
            <v>0</v>
          </cell>
          <cell r="BT19">
            <v>0</v>
          </cell>
          <cell r="BU19">
            <v>16590</v>
          </cell>
          <cell r="BV19">
            <v>2151</v>
          </cell>
          <cell r="BW19">
            <v>2151</v>
          </cell>
          <cell r="BX19">
            <v>0</v>
          </cell>
          <cell r="BY19">
            <v>0</v>
          </cell>
          <cell r="BZ19">
            <v>20892</v>
          </cell>
          <cell r="CA19">
            <v>9199</v>
          </cell>
          <cell r="CB19">
            <v>30091</v>
          </cell>
          <cell r="CC19">
            <v>0.03</v>
          </cell>
          <cell r="CD19">
            <v>77362</v>
          </cell>
        </row>
        <row r="20">
          <cell r="A20" t="str">
            <v>3.2</v>
          </cell>
          <cell r="B20" t="str">
            <v>VO007</v>
          </cell>
          <cell r="C20" t="str">
            <v>CAP03</v>
          </cell>
          <cell r="D20" t="str">
            <v>Tanque interceptor</v>
          </cell>
          <cell r="E20" t="str">
            <v>U</v>
          </cell>
          <cell r="F20" t="str">
            <v>MOC017</v>
          </cell>
          <cell r="G20" t="str">
            <v>MOC087</v>
          </cell>
          <cell r="H20" t="str">
            <v>MOC026</v>
          </cell>
          <cell r="I20" t="str">
            <v>MOC076</v>
          </cell>
          <cell r="J20" t="str">
            <v>MOC007</v>
          </cell>
          <cell r="K20" t="str">
            <v>MOC182</v>
          </cell>
          <cell r="L20" t="str">
            <v>MOC175</v>
          </cell>
          <cell r="M20">
            <v>53</v>
          </cell>
          <cell r="N20">
            <v>0.15</v>
          </cell>
          <cell r="O20">
            <v>0.12</v>
          </cell>
          <cell r="P20">
            <v>3.6</v>
          </cell>
          <cell r="Q20">
            <v>7.2000000000000008E-2</v>
          </cell>
          <cell r="R20">
            <v>1</v>
          </cell>
          <cell r="S20">
            <v>0.7</v>
          </cell>
          <cell r="T20" t="str">
            <v>CEC007</v>
          </cell>
          <cell r="U20" t="str">
            <v>CEC003</v>
          </cell>
          <cell r="V20" t="str">
            <v>CEC008</v>
          </cell>
          <cell r="W20" t="str">
            <v>NA</v>
          </cell>
          <cell r="X20" t="str">
            <v>NA</v>
          </cell>
          <cell r="Y20" t="str">
            <v>CMC006</v>
          </cell>
          <cell r="Z20" t="str">
            <v>CMC003</v>
          </cell>
          <cell r="AA20" t="str">
            <v>CMC007</v>
          </cell>
          <cell r="AB20" t="str">
            <v>NA</v>
          </cell>
          <cell r="AC20" t="str">
            <v>NA</v>
          </cell>
          <cell r="AD20">
            <v>1</v>
          </cell>
          <cell r="AE20">
            <v>0.3</v>
          </cell>
          <cell r="AF20">
            <v>0.3</v>
          </cell>
          <cell r="AG20" t="str">
            <v>NA</v>
          </cell>
          <cell r="AH20" t="str">
            <v>NA</v>
          </cell>
          <cell r="AI20">
            <v>3</v>
          </cell>
          <cell r="AJ20">
            <v>3</v>
          </cell>
          <cell r="AK20">
            <v>10</v>
          </cell>
          <cell r="AL20">
            <v>10</v>
          </cell>
          <cell r="AO20">
            <v>179409</v>
          </cell>
          <cell r="AP20">
            <v>643</v>
          </cell>
          <cell r="AQ20">
            <v>197010.45</v>
          </cell>
          <cell r="AR20">
            <v>234000</v>
          </cell>
          <cell r="AS20">
            <v>1600</v>
          </cell>
          <cell r="AT20">
            <v>1445</v>
          </cell>
          <cell r="AU20">
            <v>12000</v>
          </cell>
          <cell r="AV20">
            <v>13165</v>
          </cell>
          <cell r="AW20">
            <v>34079</v>
          </cell>
          <cell r="AX20">
            <v>29552</v>
          </cell>
          <cell r="AY20">
            <v>28080</v>
          </cell>
          <cell r="AZ20">
            <v>5760</v>
          </cell>
          <cell r="BA20">
            <v>104</v>
          </cell>
          <cell r="BB20">
            <v>12000</v>
          </cell>
          <cell r="BC20">
            <v>9216</v>
          </cell>
          <cell r="BD20">
            <v>121167</v>
          </cell>
          <cell r="BE20">
            <v>17038</v>
          </cell>
          <cell r="BF20">
            <v>25547</v>
          </cell>
          <cell r="BG20">
            <v>90067</v>
          </cell>
          <cell r="BH20">
            <v>0</v>
          </cell>
          <cell r="BI20">
            <v>0</v>
          </cell>
          <cell r="BJ20">
            <v>5679</v>
          </cell>
          <cell r="BK20">
            <v>2555</v>
          </cell>
          <cell r="BL20">
            <v>9007</v>
          </cell>
          <cell r="BM20">
            <v>0</v>
          </cell>
          <cell r="BN20">
            <v>0</v>
          </cell>
          <cell r="BO20">
            <v>17241</v>
          </cell>
          <cell r="BP20">
            <v>99537</v>
          </cell>
          <cell r="BQ20">
            <v>39108</v>
          </cell>
          <cell r="BR20">
            <v>39108</v>
          </cell>
          <cell r="BS20">
            <v>0</v>
          </cell>
          <cell r="BT20">
            <v>0</v>
          </cell>
          <cell r="BU20">
            <v>33179</v>
          </cell>
          <cell r="BV20">
            <v>3911</v>
          </cell>
          <cell r="BW20">
            <v>3911</v>
          </cell>
          <cell r="BX20">
            <v>0</v>
          </cell>
          <cell r="BY20">
            <v>0</v>
          </cell>
          <cell r="BZ20">
            <v>41001</v>
          </cell>
          <cell r="CA20">
            <v>17241</v>
          </cell>
          <cell r="CB20">
            <v>58242</v>
          </cell>
          <cell r="CC20">
            <v>0.02</v>
          </cell>
          <cell r="CD20">
            <v>179409</v>
          </cell>
        </row>
        <row r="21">
          <cell r="A21" t="str">
            <v>4.1</v>
          </cell>
          <cell r="B21" t="str">
            <v>DU001</v>
          </cell>
          <cell r="C21" t="str">
            <v>CAP04</v>
          </cell>
          <cell r="D21" t="str">
            <v>Tubería PVC Sanitaria de 2"</v>
          </cell>
          <cell r="E21" t="str">
            <v>m</v>
          </cell>
          <cell r="F21" t="str">
            <v>MOC174</v>
          </cell>
          <cell r="G21" t="str">
            <v>MOC171</v>
          </cell>
          <cell r="H21" t="str">
            <v>MOC202</v>
          </cell>
          <cell r="I21" t="str">
            <v>NA</v>
          </cell>
          <cell r="J21" t="str">
            <v>NA</v>
          </cell>
          <cell r="K21" t="str">
            <v>NA</v>
          </cell>
          <cell r="L21" t="str">
            <v>NA</v>
          </cell>
          <cell r="M21">
            <v>1</v>
          </cell>
          <cell r="N21">
            <v>1E-3</v>
          </cell>
          <cell r="O21">
            <v>0.16666666666666666</v>
          </cell>
          <cell r="P21" t="str">
            <v>NA</v>
          </cell>
          <cell r="Q21" t="str">
            <v>NA</v>
          </cell>
          <cell r="R21" t="str">
            <v>NA</v>
          </cell>
          <cell r="S21" t="str">
            <v>NA</v>
          </cell>
          <cell r="T21" t="str">
            <v>CEC005</v>
          </cell>
          <cell r="U21" t="str">
            <v>NA</v>
          </cell>
          <cell r="V21" t="str">
            <v>NA</v>
          </cell>
          <cell r="W21" t="str">
            <v>NA</v>
          </cell>
          <cell r="X21" t="str">
            <v>NA</v>
          </cell>
          <cell r="Y21" t="str">
            <v>CMC005</v>
          </cell>
          <cell r="Z21" t="str">
            <v>NA</v>
          </cell>
          <cell r="AA21" t="str">
            <v>NA</v>
          </cell>
          <cell r="AB21" t="str">
            <v>NA</v>
          </cell>
          <cell r="AC21" t="str">
            <v>NA</v>
          </cell>
          <cell r="AD21">
            <v>1</v>
          </cell>
          <cell r="AE21" t="str">
            <v>NA</v>
          </cell>
          <cell r="AF21" t="str">
            <v>NA</v>
          </cell>
          <cell r="AG21" t="str">
            <v>NA</v>
          </cell>
          <cell r="AH21" t="str">
            <v>NA</v>
          </cell>
          <cell r="AI21">
            <v>120</v>
          </cell>
          <cell r="AJ21">
            <v>120</v>
          </cell>
          <cell r="AO21">
            <v>10362</v>
          </cell>
          <cell r="AP21">
            <v>8815</v>
          </cell>
          <cell r="AQ21">
            <v>224627</v>
          </cell>
          <cell r="AR21">
            <v>1820</v>
          </cell>
          <cell r="AS21">
            <v>0</v>
          </cell>
          <cell r="AT21">
            <v>0</v>
          </cell>
          <cell r="AU21">
            <v>0</v>
          </cell>
          <cell r="AV21">
            <v>0</v>
          </cell>
          <cell r="AW21">
            <v>8815</v>
          </cell>
          <cell r="AX21">
            <v>225</v>
          </cell>
          <cell r="AY21">
            <v>303</v>
          </cell>
          <cell r="AZ21">
            <v>0</v>
          </cell>
          <cell r="BA21">
            <v>0</v>
          </cell>
          <cell r="BB21">
            <v>0</v>
          </cell>
          <cell r="BC21">
            <v>0</v>
          </cell>
          <cell r="BD21">
            <v>9436</v>
          </cell>
          <cell r="BE21">
            <v>4261</v>
          </cell>
          <cell r="BF21">
            <v>0</v>
          </cell>
          <cell r="BG21">
            <v>0</v>
          </cell>
          <cell r="BH21">
            <v>0</v>
          </cell>
          <cell r="BI21">
            <v>0</v>
          </cell>
          <cell r="BJ21">
            <v>36</v>
          </cell>
          <cell r="BK21">
            <v>0</v>
          </cell>
          <cell r="BL21">
            <v>0</v>
          </cell>
          <cell r="BM21">
            <v>0</v>
          </cell>
          <cell r="BN21">
            <v>0</v>
          </cell>
          <cell r="BO21">
            <v>36</v>
          </cell>
          <cell r="BP21">
            <v>106852</v>
          </cell>
          <cell r="BQ21">
            <v>0</v>
          </cell>
          <cell r="BR21">
            <v>0</v>
          </cell>
          <cell r="BS21">
            <v>0</v>
          </cell>
          <cell r="BT21">
            <v>0</v>
          </cell>
          <cell r="BU21">
            <v>890</v>
          </cell>
          <cell r="BV21">
            <v>0</v>
          </cell>
          <cell r="BW21">
            <v>0</v>
          </cell>
          <cell r="BX21">
            <v>0</v>
          </cell>
          <cell r="BY21">
            <v>0</v>
          </cell>
          <cell r="BZ21">
            <v>890</v>
          </cell>
          <cell r="CA21">
            <v>36</v>
          </cell>
          <cell r="CB21">
            <v>926</v>
          </cell>
          <cell r="CC21">
            <v>0.01</v>
          </cell>
          <cell r="CD21">
            <v>10362</v>
          </cell>
        </row>
        <row r="22">
          <cell r="A22" t="str">
            <v>4.2</v>
          </cell>
          <cell r="C22" t="str">
            <v>CAP04</v>
          </cell>
          <cell r="D22" t="str">
            <v>Tubería PVC Sanitaria de 3"</v>
          </cell>
          <cell r="E22" t="str">
            <v>m</v>
          </cell>
          <cell r="F22" t="str">
            <v>MOC175</v>
          </cell>
          <cell r="G22" t="str">
            <v>MOC171</v>
          </cell>
          <cell r="H22" t="str">
            <v>MOC203</v>
          </cell>
          <cell r="I22" t="str">
            <v>NA</v>
          </cell>
          <cell r="J22" t="str">
            <v>NA</v>
          </cell>
          <cell r="K22" t="str">
            <v>NA</v>
          </cell>
          <cell r="L22" t="str">
            <v>NA</v>
          </cell>
          <cell r="M22">
            <v>1</v>
          </cell>
          <cell r="N22">
            <v>1E-3</v>
          </cell>
          <cell r="O22">
            <v>0.16666666666666666</v>
          </cell>
          <cell r="P22" t="str">
            <v>NA</v>
          </cell>
          <cell r="Q22" t="str">
            <v>NA</v>
          </cell>
          <cell r="R22" t="str">
            <v>NA</v>
          </cell>
          <cell r="S22" t="str">
            <v>NA</v>
          </cell>
          <cell r="T22" t="str">
            <v>CEC005</v>
          </cell>
          <cell r="U22" t="str">
            <v>NA</v>
          </cell>
          <cell r="V22" t="str">
            <v>NA</v>
          </cell>
          <cell r="W22" t="str">
            <v>NA</v>
          </cell>
          <cell r="X22" t="str">
            <v>NA</v>
          </cell>
          <cell r="Y22" t="str">
            <v>CMC005</v>
          </cell>
          <cell r="Z22" t="str">
            <v>NA</v>
          </cell>
          <cell r="AA22" t="str">
            <v>NA</v>
          </cell>
          <cell r="AB22" t="str">
            <v>NA</v>
          </cell>
          <cell r="AC22" t="str">
            <v>NA</v>
          </cell>
          <cell r="AD22">
            <v>1</v>
          </cell>
          <cell r="AE22" t="str">
            <v>NA</v>
          </cell>
          <cell r="AF22" t="str">
            <v>NA</v>
          </cell>
          <cell r="AG22" t="str">
            <v>NA</v>
          </cell>
          <cell r="AH22" t="str">
            <v>NA</v>
          </cell>
          <cell r="AI22">
            <v>120</v>
          </cell>
          <cell r="AJ22">
            <v>120</v>
          </cell>
          <cell r="AO22">
            <v>14904</v>
          </cell>
          <cell r="AP22">
            <v>13165</v>
          </cell>
          <cell r="AQ22">
            <v>224627</v>
          </cell>
          <cell r="AR22">
            <v>2699</v>
          </cell>
          <cell r="AS22">
            <v>0</v>
          </cell>
          <cell r="AT22">
            <v>0</v>
          </cell>
          <cell r="AU22">
            <v>0</v>
          </cell>
          <cell r="AV22">
            <v>0</v>
          </cell>
          <cell r="AW22">
            <v>13165</v>
          </cell>
          <cell r="AX22">
            <v>225</v>
          </cell>
          <cell r="AY22">
            <v>450</v>
          </cell>
          <cell r="AZ22">
            <v>0</v>
          </cell>
          <cell r="BA22">
            <v>0</v>
          </cell>
          <cell r="BB22">
            <v>0</v>
          </cell>
          <cell r="BC22">
            <v>0</v>
          </cell>
          <cell r="BD22">
            <v>13978</v>
          </cell>
          <cell r="BE22">
            <v>4261</v>
          </cell>
          <cell r="BF22">
            <v>0</v>
          </cell>
          <cell r="BG22">
            <v>0</v>
          </cell>
          <cell r="BH22">
            <v>0</v>
          </cell>
          <cell r="BI22">
            <v>0</v>
          </cell>
          <cell r="BJ22">
            <v>36</v>
          </cell>
          <cell r="BK22">
            <v>0</v>
          </cell>
          <cell r="BL22">
            <v>0</v>
          </cell>
          <cell r="BM22">
            <v>0</v>
          </cell>
          <cell r="BN22">
            <v>0</v>
          </cell>
          <cell r="BO22">
            <v>36</v>
          </cell>
          <cell r="BP22">
            <v>106852</v>
          </cell>
          <cell r="BQ22">
            <v>0</v>
          </cell>
          <cell r="BR22">
            <v>0</v>
          </cell>
          <cell r="BS22">
            <v>0</v>
          </cell>
          <cell r="BT22">
            <v>0</v>
          </cell>
          <cell r="BU22">
            <v>890</v>
          </cell>
          <cell r="BV22">
            <v>0</v>
          </cell>
          <cell r="BW22">
            <v>0</v>
          </cell>
          <cell r="BX22">
            <v>0</v>
          </cell>
          <cell r="BY22">
            <v>0</v>
          </cell>
          <cell r="BZ22">
            <v>890</v>
          </cell>
          <cell r="CA22">
            <v>36</v>
          </cell>
          <cell r="CB22">
            <v>926</v>
          </cell>
          <cell r="CC22">
            <v>0.01</v>
          </cell>
          <cell r="CD22">
            <v>14904</v>
          </cell>
        </row>
        <row r="23">
          <cell r="A23" t="str">
            <v>4.3</v>
          </cell>
          <cell r="C23" t="str">
            <v>CAP04</v>
          </cell>
          <cell r="D23" t="str">
            <v>Tubería PVC 110 mm Alcant. NOVAFORT</v>
          </cell>
          <cell r="E23" t="str">
            <v>m</v>
          </cell>
          <cell r="F23" t="str">
            <v>MOC176</v>
          </cell>
          <cell r="G23" t="str">
            <v>MOC201</v>
          </cell>
          <cell r="H23" t="str">
            <v>NA</v>
          </cell>
          <cell r="I23" t="str">
            <v>NA</v>
          </cell>
          <cell r="J23" t="str">
            <v>NA</v>
          </cell>
          <cell r="K23" t="str">
            <v>NA</v>
          </cell>
          <cell r="L23" t="str">
            <v>NA</v>
          </cell>
          <cell r="M23">
            <v>1</v>
          </cell>
          <cell r="N23">
            <v>1.4999999999999999E-2</v>
          </cell>
          <cell r="O23" t="str">
            <v>NA</v>
          </cell>
          <cell r="P23" t="str">
            <v>NA</v>
          </cell>
          <cell r="Q23" t="str">
            <v>NA</v>
          </cell>
          <cell r="R23" t="str">
            <v>NA</v>
          </cell>
          <cell r="S23" t="str">
            <v>NA</v>
          </cell>
          <cell r="T23" t="str">
            <v>CEC005</v>
          </cell>
          <cell r="U23" t="str">
            <v>NA</v>
          </cell>
          <cell r="V23" t="str">
            <v>NA</v>
          </cell>
          <cell r="W23" t="str">
            <v>NA</v>
          </cell>
          <cell r="X23" t="str">
            <v>NA</v>
          </cell>
          <cell r="Y23" t="str">
            <v>CMC005</v>
          </cell>
          <cell r="Z23" t="str">
            <v>NA</v>
          </cell>
          <cell r="AA23" t="str">
            <v>NA</v>
          </cell>
          <cell r="AB23" t="str">
            <v>NA</v>
          </cell>
          <cell r="AC23" t="str">
            <v>NA</v>
          </cell>
          <cell r="AD23">
            <v>1</v>
          </cell>
          <cell r="AE23" t="str">
            <v>NA</v>
          </cell>
          <cell r="AF23" t="str">
            <v>NA</v>
          </cell>
          <cell r="AG23" t="str">
            <v>NA</v>
          </cell>
          <cell r="AH23" t="str">
            <v>NA</v>
          </cell>
          <cell r="AI23">
            <v>90</v>
          </cell>
          <cell r="AJ23">
            <v>90</v>
          </cell>
          <cell r="AO23">
            <v>13527</v>
          </cell>
          <cell r="AP23">
            <v>11837</v>
          </cell>
          <cell r="AQ23">
            <v>22281</v>
          </cell>
          <cell r="AR23">
            <v>0</v>
          </cell>
          <cell r="AS23">
            <v>0</v>
          </cell>
          <cell r="AT23">
            <v>0</v>
          </cell>
          <cell r="AU23">
            <v>0</v>
          </cell>
          <cell r="AV23">
            <v>0</v>
          </cell>
          <cell r="AW23">
            <v>11837</v>
          </cell>
          <cell r="AX23">
            <v>334</v>
          </cell>
          <cell r="AY23">
            <v>0</v>
          </cell>
          <cell r="AZ23">
            <v>0</v>
          </cell>
          <cell r="BA23">
            <v>0</v>
          </cell>
          <cell r="BB23">
            <v>0</v>
          </cell>
          <cell r="BC23">
            <v>0</v>
          </cell>
          <cell r="BD23">
            <v>12293</v>
          </cell>
          <cell r="BE23">
            <v>4261</v>
          </cell>
          <cell r="BF23">
            <v>0</v>
          </cell>
          <cell r="BG23">
            <v>0</v>
          </cell>
          <cell r="BH23">
            <v>0</v>
          </cell>
          <cell r="BI23">
            <v>0</v>
          </cell>
          <cell r="BJ23">
            <v>47</v>
          </cell>
          <cell r="BK23">
            <v>0</v>
          </cell>
          <cell r="BL23">
            <v>0</v>
          </cell>
          <cell r="BM23">
            <v>0</v>
          </cell>
          <cell r="BN23">
            <v>0</v>
          </cell>
          <cell r="BO23">
            <v>47</v>
          </cell>
          <cell r="BP23">
            <v>106852</v>
          </cell>
          <cell r="BQ23">
            <v>0</v>
          </cell>
          <cell r="BR23">
            <v>0</v>
          </cell>
          <cell r="BS23">
            <v>0</v>
          </cell>
          <cell r="BT23">
            <v>0</v>
          </cell>
          <cell r="BU23">
            <v>1187</v>
          </cell>
          <cell r="BV23">
            <v>0</v>
          </cell>
          <cell r="BW23">
            <v>0</v>
          </cell>
          <cell r="BX23">
            <v>0</v>
          </cell>
          <cell r="BY23">
            <v>0</v>
          </cell>
          <cell r="BZ23">
            <v>1187</v>
          </cell>
          <cell r="CA23">
            <v>47</v>
          </cell>
          <cell r="CB23">
            <v>1234</v>
          </cell>
          <cell r="CC23">
            <v>0.01</v>
          </cell>
          <cell r="CD23">
            <v>13527</v>
          </cell>
        </row>
        <row r="24">
          <cell r="A24" t="str">
            <v>4.4</v>
          </cell>
          <cell r="C24" t="str">
            <v>CAP04</v>
          </cell>
          <cell r="D24" t="str">
            <v>Tubería PVC 160 mm Alcant. NOVAFORT</v>
          </cell>
          <cell r="E24" t="str">
            <v>m</v>
          </cell>
          <cell r="F24" t="str">
            <v>MOC177</v>
          </cell>
          <cell r="G24" t="str">
            <v>MOC201</v>
          </cell>
          <cell r="H24" t="str">
            <v>NA</v>
          </cell>
          <cell r="I24" t="str">
            <v>NA</v>
          </cell>
          <cell r="J24" t="str">
            <v>NA</v>
          </cell>
          <cell r="K24" t="str">
            <v>NA</v>
          </cell>
          <cell r="L24" t="str">
            <v>NA</v>
          </cell>
          <cell r="M24">
            <v>1</v>
          </cell>
          <cell r="N24">
            <v>1.95E-2</v>
          </cell>
          <cell r="O24" t="str">
            <v>NA</v>
          </cell>
          <cell r="P24" t="str">
            <v>NA</v>
          </cell>
          <cell r="Q24" t="str">
            <v>NA</v>
          </cell>
          <cell r="R24" t="str">
            <v>NA</v>
          </cell>
          <cell r="S24" t="str">
            <v>NA</v>
          </cell>
          <cell r="T24" t="str">
            <v>CEC005</v>
          </cell>
          <cell r="U24" t="str">
            <v>NA</v>
          </cell>
          <cell r="V24" t="str">
            <v>NA</v>
          </cell>
          <cell r="W24" t="str">
            <v>NA</v>
          </cell>
          <cell r="X24" t="str">
            <v>NA</v>
          </cell>
          <cell r="Y24" t="str">
            <v>CMC005</v>
          </cell>
          <cell r="Z24" t="str">
            <v>NA</v>
          </cell>
          <cell r="AA24" t="str">
            <v>NA</v>
          </cell>
          <cell r="AB24" t="str">
            <v>NA</v>
          </cell>
          <cell r="AC24" t="str">
            <v>NA</v>
          </cell>
          <cell r="AD24">
            <v>1</v>
          </cell>
          <cell r="AE24" t="str">
            <v>NA</v>
          </cell>
          <cell r="AF24" t="str">
            <v>NA</v>
          </cell>
          <cell r="AG24" t="str">
            <v>NA</v>
          </cell>
          <cell r="AH24" t="str">
            <v>NA</v>
          </cell>
          <cell r="AI24">
            <v>90</v>
          </cell>
          <cell r="AJ24">
            <v>90</v>
          </cell>
          <cell r="AO24">
            <v>22988</v>
          </cell>
          <cell r="AP24">
            <v>21105</v>
          </cell>
          <cell r="AQ24">
            <v>22281</v>
          </cell>
          <cell r="AR24">
            <v>0</v>
          </cell>
          <cell r="AS24">
            <v>0</v>
          </cell>
          <cell r="AT24">
            <v>0</v>
          </cell>
          <cell r="AU24">
            <v>0</v>
          </cell>
          <cell r="AV24">
            <v>0</v>
          </cell>
          <cell r="AW24">
            <v>21105</v>
          </cell>
          <cell r="AX24">
            <v>434</v>
          </cell>
          <cell r="AY24">
            <v>0</v>
          </cell>
          <cell r="AZ24">
            <v>0</v>
          </cell>
          <cell r="BA24">
            <v>0</v>
          </cell>
          <cell r="BB24">
            <v>0</v>
          </cell>
          <cell r="BC24">
            <v>0</v>
          </cell>
          <cell r="BD24">
            <v>21754</v>
          </cell>
          <cell r="BE24">
            <v>4261</v>
          </cell>
          <cell r="BF24">
            <v>0</v>
          </cell>
          <cell r="BG24">
            <v>0</v>
          </cell>
          <cell r="BH24">
            <v>0</v>
          </cell>
          <cell r="BI24">
            <v>0</v>
          </cell>
          <cell r="BJ24">
            <v>47</v>
          </cell>
          <cell r="BK24">
            <v>0</v>
          </cell>
          <cell r="BL24">
            <v>0</v>
          </cell>
          <cell r="BM24">
            <v>0</v>
          </cell>
          <cell r="BN24">
            <v>0</v>
          </cell>
          <cell r="BO24">
            <v>47</v>
          </cell>
          <cell r="BP24">
            <v>106852</v>
          </cell>
          <cell r="BQ24">
            <v>0</v>
          </cell>
          <cell r="BR24">
            <v>0</v>
          </cell>
          <cell r="BS24">
            <v>0</v>
          </cell>
          <cell r="BT24">
            <v>0</v>
          </cell>
          <cell r="BU24">
            <v>1187</v>
          </cell>
          <cell r="BV24">
            <v>0</v>
          </cell>
          <cell r="BW24">
            <v>0</v>
          </cell>
          <cell r="BX24">
            <v>0</v>
          </cell>
          <cell r="BY24">
            <v>0</v>
          </cell>
          <cell r="BZ24">
            <v>1187</v>
          </cell>
          <cell r="CA24">
            <v>47</v>
          </cell>
          <cell r="CB24">
            <v>1234</v>
          </cell>
          <cell r="CC24">
            <v>0.01</v>
          </cell>
          <cell r="CD24">
            <v>22988</v>
          </cell>
        </row>
        <row r="25">
          <cell r="A25" t="str">
            <v>4.5</v>
          </cell>
          <cell r="C25" t="str">
            <v>CAP04</v>
          </cell>
          <cell r="D25" t="str">
            <v>Tubería PVC 200 mm Alcant. NOVAFORT</v>
          </cell>
          <cell r="E25" t="str">
            <v>m</v>
          </cell>
          <cell r="F25" t="str">
            <v>MOC178</v>
          </cell>
          <cell r="G25" t="str">
            <v>MOC201</v>
          </cell>
          <cell r="H25" t="str">
            <v>NA</v>
          </cell>
          <cell r="I25" t="str">
            <v>NA</v>
          </cell>
          <cell r="J25" t="str">
            <v>NA</v>
          </cell>
          <cell r="K25" t="str">
            <v>NA</v>
          </cell>
          <cell r="L25" t="str">
            <v>NA</v>
          </cell>
          <cell r="M25">
            <v>1</v>
          </cell>
          <cell r="N25">
            <v>2.5350000000000001E-2</v>
          </cell>
          <cell r="O25" t="str">
            <v>NA</v>
          </cell>
          <cell r="P25" t="str">
            <v>NA</v>
          </cell>
          <cell r="Q25" t="str">
            <v>NA</v>
          </cell>
          <cell r="R25" t="str">
            <v>NA</v>
          </cell>
          <cell r="S25" t="str">
            <v>NA</v>
          </cell>
          <cell r="T25" t="str">
            <v>CEC005</v>
          </cell>
          <cell r="U25" t="str">
            <v>NA</v>
          </cell>
          <cell r="V25" t="str">
            <v>NA</v>
          </cell>
          <cell r="W25" t="str">
            <v>NA</v>
          </cell>
          <cell r="X25" t="str">
            <v>NA</v>
          </cell>
          <cell r="Y25" t="str">
            <v>CMC005</v>
          </cell>
          <cell r="Z25" t="str">
            <v>NA</v>
          </cell>
          <cell r="AA25" t="str">
            <v>NA</v>
          </cell>
          <cell r="AB25" t="str">
            <v>NA</v>
          </cell>
          <cell r="AC25" t="str">
            <v>NA</v>
          </cell>
          <cell r="AD25">
            <v>1</v>
          </cell>
          <cell r="AE25" t="str">
            <v>NA</v>
          </cell>
          <cell r="AF25" t="str">
            <v>NA</v>
          </cell>
          <cell r="AG25" t="str">
            <v>NA</v>
          </cell>
          <cell r="AH25" t="str">
            <v>NA</v>
          </cell>
          <cell r="AI25">
            <v>78</v>
          </cell>
          <cell r="AJ25">
            <v>78</v>
          </cell>
          <cell r="AO25">
            <v>33734</v>
          </cell>
          <cell r="AP25">
            <v>31424</v>
          </cell>
          <cell r="AQ25">
            <v>22281</v>
          </cell>
          <cell r="AR25">
            <v>0</v>
          </cell>
          <cell r="AS25">
            <v>0</v>
          </cell>
          <cell r="AT25">
            <v>0</v>
          </cell>
          <cell r="AU25">
            <v>0</v>
          </cell>
          <cell r="AV25">
            <v>0</v>
          </cell>
          <cell r="AW25">
            <v>31424</v>
          </cell>
          <cell r="AX25">
            <v>565</v>
          </cell>
          <cell r="AY25">
            <v>0</v>
          </cell>
          <cell r="AZ25">
            <v>0</v>
          </cell>
          <cell r="BA25">
            <v>0</v>
          </cell>
          <cell r="BB25">
            <v>0</v>
          </cell>
          <cell r="BC25">
            <v>0</v>
          </cell>
          <cell r="BD25">
            <v>32309</v>
          </cell>
          <cell r="BE25">
            <v>4261</v>
          </cell>
          <cell r="BF25">
            <v>0</v>
          </cell>
          <cell r="BG25">
            <v>0</v>
          </cell>
          <cell r="BH25">
            <v>0</v>
          </cell>
          <cell r="BI25">
            <v>0</v>
          </cell>
          <cell r="BJ25">
            <v>55</v>
          </cell>
          <cell r="BK25">
            <v>0</v>
          </cell>
          <cell r="BL25">
            <v>0</v>
          </cell>
          <cell r="BM25">
            <v>0</v>
          </cell>
          <cell r="BN25">
            <v>0</v>
          </cell>
          <cell r="BO25">
            <v>55</v>
          </cell>
          <cell r="BP25">
            <v>106852</v>
          </cell>
          <cell r="BQ25">
            <v>0</v>
          </cell>
          <cell r="BR25">
            <v>0</v>
          </cell>
          <cell r="BS25">
            <v>0</v>
          </cell>
          <cell r="BT25">
            <v>0</v>
          </cell>
          <cell r="BU25">
            <v>1370</v>
          </cell>
          <cell r="BV25">
            <v>0</v>
          </cell>
          <cell r="BW25">
            <v>0</v>
          </cell>
          <cell r="BX25">
            <v>0</v>
          </cell>
          <cell r="BY25">
            <v>0</v>
          </cell>
          <cell r="BZ25">
            <v>1370</v>
          </cell>
          <cell r="CA25">
            <v>55</v>
          </cell>
          <cell r="CB25">
            <v>1425</v>
          </cell>
          <cell r="CC25">
            <v>0.01</v>
          </cell>
          <cell r="CD25">
            <v>33734</v>
          </cell>
        </row>
        <row r="26">
          <cell r="A26" t="str">
            <v>4.6</v>
          </cell>
          <cell r="C26" t="str">
            <v>CAP04</v>
          </cell>
          <cell r="D26" t="str">
            <v>Tubería PVC 250 mm Alcant. NOVAFORT</v>
          </cell>
          <cell r="E26" t="str">
            <v>m</v>
          </cell>
          <cell r="F26" t="str">
            <v>MOC179</v>
          </cell>
          <cell r="G26" t="str">
            <v>MOC201</v>
          </cell>
          <cell r="H26" t="str">
            <v>NA</v>
          </cell>
          <cell r="I26" t="str">
            <v>NA</v>
          </cell>
          <cell r="J26" t="str">
            <v>NA</v>
          </cell>
          <cell r="K26" t="str">
            <v>NA</v>
          </cell>
          <cell r="L26" t="str">
            <v>NA</v>
          </cell>
          <cell r="M26">
            <v>1</v>
          </cell>
          <cell r="N26">
            <v>3.2955000000000005E-2</v>
          </cell>
          <cell r="O26" t="str">
            <v>NA</v>
          </cell>
          <cell r="P26" t="str">
            <v>NA</v>
          </cell>
          <cell r="Q26" t="str">
            <v>NA</v>
          </cell>
          <cell r="R26" t="str">
            <v>NA</v>
          </cell>
          <cell r="S26" t="str">
            <v>NA</v>
          </cell>
          <cell r="T26" t="str">
            <v>CEC005</v>
          </cell>
          <cell r="U26" t="str">
            <v>NA</v>
          </cell>
          <cell r="V26" t="str">
            <v>NA</v>
          </cell>
          <cell r="W26" t="str">
            <v>NA</v>
          </cell>
          <cell r="X26" t="str">
            <v>NA</v>
          </cell>
          <cell r="Y26" t="str">
            <v>CMC005</v>
          </cell>
          <cell r="Z26" t="str">
            <v>NA</v>
          </cell>
          <cell r="AA26" t="str">
            <v>NA</v>
          </cell>
          <cell r="AB26" t="str">
            <v>NA</v>
          </cell>
          <cell r="AC26" t="str">
            <v>NA</v>
          </cell>
          <cell r="AD26">
            <v>1</v>
          </cell>
          <cell r="AE26" t="str">
            <v>NA</v>
          </cell>
          <cell r="AF26" t="str">
            <v>NA</v>
          </cell>
          <cell r="AG26" t="str">
            <v>NA</v>
          </cell>
          <cell r="AH26" t="str">
            <v>NA</v>
          </cell>
          <cell r="AI26">
            <v>78</v>
          </cell>
          <cell r="AJ26">
            <v>78</v>
          </cell>
          <cell r="AO26">
            <v>48855</v>
          </cell>
          <cell r="AP26">
            <v>46226</v>
          </cell>
          <cell r="AQ26">
            <v>22281</v>
          </cell>
          <cell r="AR26">
            <v>0</v>
          </cell>
          <cell r="AS26">
            <v>0</v>
          </cell>
          <cell r="AT26">
            <v>0</v>
          </cell>
          <cell r="AU26">
            <v>0</v>
          </cell>
          <cell r="AV26">
            <v>0</v>
          </cell>
          <cell r="AW26">
            <v>46226</v>
          </cell>
          <cell r="AX26">
            <v>734</v>
          </cell>
          <cell r="AY26">
            <v>0</v>
          </cell>
          <cell r="AZ26">
            <v>0</v>
          </cell>
          <cell r="BA26">
            <v>0</v>
          </cell>
          <cell r="BB26">
            <v>0</v>
          </cell>
          <cell r="BC26">
            <v>0</v>
          </cell>
          <cell r="BD26">
            <v>47430</v>
          </cell>
          <cell r="BE26">
            <v>4261</v>
          </cell>
          <cell r="BF26">
            <v>0</v>
          </cell>
          <cell r="BG26">
            <v>0</v>
          </cell>
          <cell r="BH26">
            <v>0</v>
          </cell>
          <cell r="BI26">
            <v>0</v>
          </cell>
          <cell r="BJ26">
            <v>55</v>
          </cell>
          <cell r="BK26">
            <v>0</v>
          </cell>
          <cell r="BL26">
            <v>0</v>
          </cell>
          <cell r="BM26">
            <v>0</v>
          </cell>
          <cell r="BN26">
            <v>0</v>
          </cell>
          <cell r="BO26">
            <v>55</v>
          </cell>
          <cell r="BP26">
            <v>106852</v>
          </cell>
          <cell r="BQ26">
            <v>0</v>
          </cell>
          <cell r="BR26">
            <v>0</v>
          </cell>
          <cell r="BS26">
            <v>0</v>
          </cell>
          <cell r="BT26">
            <v>0</v>
          </cell>
          <cell r="BU26">
            <v>1370</v>
          </cell>
          <cell r="BV26">
            <v>0</v>
          </cell>
          <cell r="BW26">
            <v>0</v>
          </cell>
          <cell r="BX26">
            <v>0</v>
          </cell>
          <cell r="BY26">
            <v>0</v>
          </cell>
          <cell r="BZ26">
            <v>1370</v>
          </cell>
          <cell r="CA26">
            <v>55</v>
          </cell>
          <cell r="CB26">
            <v>1425</v>
          </cell>
          <cell r="CC26">
            <v>0.01</v>
          </cell>
          <cell r="CD26">
            <v>48855</v>
          </cell>
        </row>
        <row r="27">
          <cell r="A27" t="str">
            <v>4.7</v>
          </cell>
          <cell r="C27" t="str">
            <v>CAP04</v>
          </cell>
          <cell r="D27" t="str">
            <v>Tubería PVC 315 mm Alcant. NOVAFORT</v>
          </cell>
          <cell r="E27" t="str">
            <v>m</v>
          </cell>
          <cell r="F27" t="str">
            <v>MOC180</v>
          </cell>
          <cell r="G27" t="str">
            <v>MOC201</v>
          </cell>
          <cell r="H27" t="str">
            <v>NA</v>
          </cell>
          <cell r="I27" t="str">
            <v>NA</v>
          </cell>
          <cell r="J27" t="str">
            <v>NA</v>
          </cell>
          <cell r="K27" t="str">
            <v>NA</v>
          </cell>
          <cell r="L27" t="str">
            <v>NA</v>
          </cell>
          <cell r="M27">
            <v>1</v>
          </cell>
          <cell r="N27">
            <v>4.2841500000000012E-2</v>
          </cell>
          <cell r="O27" t="str">
            <v>NA</v>
          </cell>
          <cell r="P27" t="str">
            <v>NA</v>
          </cell>
          <cell r="Q27" t="str">
            <v>NA</v>
          </cell>
          <cell r="R27" t="str">
            <v>NA</v>
          </cell>
          <cell r="S27" t="str">
            <v>NA</v>
          </cell>
          <cell r="T27" t="str">
            <v>CEC005</v>
          </cell>
          <cell r="U27" t="str">
            <v>NA</v>
          </cell>
          <cell r="V27" t="str">
            <v>NA</v>
          </cell>
          <cell r="W27" t="str">
            <v>NA</v>
          </cell>
          <cell r="X27" t="str">
            <v>NA</v>
          </cell>
          <cell r="Y27" t="str">
            <v>CMC005</v>
          </cell>
          <cell r="Z27" t="str">
            <v>NA</v>
          </cell>
          <cell r="AA27" t="str">
            <v>NA</v>
          </cell>
          <cell r="AB27" t="str">
            <v>NA</v>
          </cell>
          <cell r="AC27" t="str">
            <v>NA</v>
          </cell>
          <cell r="AD27">
            <v>1</v>
          </cell>
          <cell r="AE27" t="str">
            <v>NA</v>
          </cell>
          <cell r="AF27" t="str">
            <v>NA</v>
          </cell>
          <cell r="AG27" t="str">
            <v>NA</v>
          </cell>
          <cell r="AH27" t="str">
            <v>NA</v>
          </cell>
          <cell r="AI27">
            <v>60</v>
          </cell>
          <cell r="AJ27">
            <v>60</v>
          </cell>
          <cell r="AO27">
            <v>69015</v>
          </cell>
          <cell r="AP27">
            <v>65543</v>
          </cell>
          <cell r="AQ27">
            <v>22281</v>
          </cell>
          <cell r="AR27">
            <v>0</v>
          </cell>
          <cell r="AS27">
            <v>0</v>
          </cell>
          <cell r="AT27">
            <v>0</v>
          </cell>
          <cell r="AU27">
            <v>0</v>
          </cell>
          <cell r="AV27">
            <v>0</v>
          </cell>
          <cell r="AW27">
            <v>65543</v>
          </cell>
          <cell r="AX27">
            <v>955</v>
          </cell>
          <cell r="AY27">
            <v>0</v>
          </cell>
          <cell r="AZ27">
            <v>0</v>
          </cell>
          <cell r="BA27">
            <v>0</v>
          </cell>
          <cell r="BB27">
            <v>0</v>
          </cell>
          <cell r="BC27">
            <v>0</v>
          </cell>
          <cell r="BD27">
            <v>67163</v>
          </cell>
          <cell r="BE27">
            <v>4261</v>
          </cell>
          <cell r="BF27">
            <v>0</v>
          </cell>
          <cell r="BG27">
            <v>0</v>
          </cell>
          <cell r="BH27">
            <v>0</v>
          </cell>
          <cell r="BI27">
            <v>0</v>
          </cell>
          <cell r="BJ27">
            <v>71</v>
          </cell>
          <cell r="BK27">
            <v>0</v>
          </cell>
          <cell r="BL27">
            <v>0</v>
          </cell>
          <cell r="BM27">
            <v>0</v>
          </cell>
          <cell r="BN27">
            <v>0</v>
          </cell>
          <cell r="BO27">
            <v>71</v>
          </cell>
          <cell r="BP27">
            <v>106852</v>
          </cell>
          <cell r="BQ27">
            <v>0</v>
          </cell>
          <cell r="BR27">
            <v>0</v>
          </cell>
          <cell r="BS27">
            <v>0</v>
          </cell>
          <cell r="BT27">
            <v>0</v>
          </cell>
          <cell r="BU27">
            <v>1781</v>
          </cell>
          <cell r="BV27">
            <v>0</v>
          </cell>
          <cell r="BW27">
            <v>0</v>
          </cell>
          <cell r="BX27">
            <v>0</v>
          </cell>
          <cell r="BY27">
            <v>0</v>
          </cell>
          <cell r="BZ27">
            <v>1781</v>
          </cell>
          <cell r="CA27">
            <v>71</v>
          </cell>
          <cell r="CB27">
            <v>1852</v>
          </cell>
          <cell r="CC27">
            <v>0.01</v>
          </cell>
          <cell r="CD27">
            <v>69015</v>
          </cell>
        </row>
        <row r="28">
          <cell r="A28" t="str">
            <v>5.1</v>
          </cell>
          <cell r="B28" t="str">
            <v>Z1003</v>
          </cell>
          <cell r="C28" t="str">
            <v>CAP05</v>
          </cell>
          <cell r="D28" t="str">
            <v>Relleno con material proveniente de la excavación</v>
          </cell>
          <cell r="E28" t="str">
            <v>m3</v>
          </cell>
          <cell r="F28" t="str">
            <v>NA</v>
          </cell>
          <cell r="G28" t="str">
            <v>NA</v>
          </cell>
          <cell r="H28" t="str">
            <v>NA</v>
          </cell>
          <cell r="I28" t="str">
            <v>NA</v>
          </cell>
          <cell r="J28" t="str">
            <v>NA</v>
          </cell>
          <cell r="K28" t="str">
            <v>NA</v>
          </cell>
          <cell r="L28" t="str">
            <v>NA</v>
          </cell>
          <cell r="M28" t="str">
            <v>NA</v>
          </cell>
          <cell r="N28" t="str">
            <v>NA</v>
          </cell>
          <cell r="O28" t="str">
            <v>NA</v>
          </cell>
          <cell r="P28" t="str">
            <v>NA</v>
          </cell>
          <cell r="Q28" t="str">
            <v>NA</v>
          </cell>
          <cell r="R28" t="str">
            <v>NA</v>
          </cell>
          <cell r="S28" t="str">
            <v>NA</v>
          </cell>
          <cell r="T28" t="str">
            <v>CEC009</v>
          </cell>
          <cell r="U28" t="str">
            <v>NA</v>
          </cell>
          <cell r="V28" t="str">
            <v>NA</v>
          </cell>
          <cell r="W28" t="str">
            <v>NA</v>
          </cell>
          <cell r="X28" t="str">
            <v>NA</v>
          </cell>
          <cell r="Y28" t="str">
            <v>CMC008</v>
          </cell>
          <cell r="Z28" t="str">
            <v>NA</v>
          </cell>
          <cell r="AA28" t="str">
            <v>NA</v>
          </cell>
          <cell r="AB28" t="str">
            <v>NA</v>
          </cell>
          <cell r="AC28" t="str">
            <v>NA</v>
          </cell>
          <cell r="AD28">
            <v>1</v>
          </cell>
          <cell r="AE28" t="str">
            <v>NA</v>
          </cell>
          <cell r="AF28" t="str">
            <v>NA</v>
          </cell>
          <cell r="AG28" t="str">
            <v>NA</v>
          </cell>
          <cell r="AH28" t="str">
            <v>NA</v>
          </cell>
          <cell r="AI28">
            <v>25</v>
          </cell>
          <cell r="AJ28">
            <v>25</v>
          </cell>
          <cell r="AO28">
            <v>9291</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91382</v>
          </cell>
          <cell r="BF28">
            <v>0</v>
          </cell>
          <cell r="BG28">
            <v>0</v>
          </cell>
          <cell r="BH28">
            <v>0</v>
          </cell>
          <cell r="BI28">
            <v>0</v>
          </cell>
          <cell r="BJ28">
            <v>3655</v>
          </cell>
          <cell r="BK28">
            <v>0</v>
          </cell>
          <cell r="BL28">
            <v>0</v>
          </cell>
          <cell r="BM28">
            <v>0</v>
          </cell>
          <cell r="BN28">
            <v>0</v>
          </cell>
          <cell r="BO28">
            <v>3655</v>
          </cell>
          <cell r="BP28">
            <v>140891</v>
          </cell>
          <cell r="BQ28">
            <v>0</v>
          </cell>
          <cell r="BR28">
            <v>0</v>
          </cell>
          <cell r="BS28">
            <v>0</v>
          </cell>
          <cell r="BT28">
            <v>0</v>
          </cell>
          <cell r="BU28">
            <v>5636</v>
          </cell>
          <cell r="BV28">
            <v>0</v>
          </cell>
          <cell r="BW28">
            <v>0</v>
          </cell>
          <cell r="BX28">
            <v>0</v>
          </cell>
          <cell r="BY28">
            <v>0</v>
          </cell>
          <cell r="BZ28">
            <v>5636</v>
          </cell>
          <cell r="CA28">
            <v>3655</v>
          </cell>
          <cell r="CB28">
            <v>9291</v>
          </cell>
          <cell r="CC28">
            <v>0</v>
          </cell>
          <cell r="CD28">
            <v>9291</v>
          </cell>
        </row>
        <row r="29">
          <cell r="A29" t="str">
            <v>5.2</v>
          </cell>
          <cell r="B29" t="str">
            <v>Z1003</v>
          </cell>
          <cell r="C29" t="str">
            <v>CAP05</v>
          </cell>
          <cell r="D29" t="str">
            <v>Relleno con material seleccionado</v>
          </cell>
          <cell r="E29" t="str">
            <v>m3</v>
          </cell>
          <cell r="F29" t="str">
            <v>MOC103</v>
          </cell>
          <cell r="G29" t="str">
            <v>MOC006</v>
          </cell>
          <cell r="H29" t="str">
            <v>NA</v>
          </cell>
          <cell r="I29" t="str">
            <v>NA</v>
          </cell>
          <cell r="J29" t="str">
            <v>NA</v>
          </cell>
          <cell r="K29" t="str">
            <v>NA</v>
          </cell>
          <cell r="L29" t="str">
            <v>NA</v>
          </cell>
          <cell r="M29">
            <v>1.3</v>
          </cell>
          <cell r="N29">
            <v>30</v>
          </cell>
          <cell r="O29" t="str">
            <v>NA</v>
          </cell>
          <cell r="P29" t="str">
            <v>NA</v>
          </cell>
          <cell r="Q29" t="str">
            <v>NA</v>
          </cell>
          <cell r="R29" t="str">
            <v>NA</v>
          </cell>
          <cell r="S29" t="str">
            <v>NA</v>
          </cell>
          <cell r="T29" t="str">
            <v>CEC009</v>
          </cell>
          <cell r="U29" t="str">
            <v>NA</v>
          </cell>
          <cell r="V29" t="str">
            <v>NA</v>
          </cell>
          <cell r="W29" t="str">
            <v>NA</v>
          </cell>
          <cell r="X29" t="str">
            <v>NA</v>
          </cell>
          <cell r="Y29" t="str">
            <v>CMC008</v>
          </cell>
          <cell r="Z29" t="str">
            <v>NA</v>
          </cell>
          <cell r="AA29" t="str">
            <v>NA</v>
          </cell>
          <cell r="AB29" t="str">
            <v>NA</v>
          </cell>
          <cell r="AC29" t="str">
            <v>NA</v>
          </cell>
          <cell r="AD29">
            <v>1</v>
          </cell>
          <cell r="AE29" t="str">
            <v>NA</v>
          </cell>
          <cell r="AF29" t="str">
            <v>NA</v>
          </cell>
          <cell r="AG29" t="str">
            <v>NA</v>
          </cell>
          <cell r="AH29" t="str">
            <v>NA</v>
          </cell>
          <cell r="AI29">
            <v>25</v>
          </cell>
          <cell r="AJ29">
            <v>25</v>
          </cell>
          <cell r="AO29">
            <v>37694</v>
          </cell>
          <cell r="AP29">
            <v>20000</v>
          </cell>
          <cell r="AQ29">
            <v>35</v>
          </cell>
          <cell r="AR29">
            <v>0</v>
          </cell>
          <cell r="AS29">
            <v>0</v>
          </cell>
          <cell r="AT29">
            <v>0</v>
          </cell>
          <cell r="AU29">
            <v>0</v>
          </cell>
          <cell r="AV29">
            <v>0</v>
          </cell>
          <cell r="AW29">
            <v>26000</v>
          </cell>
          <cell r="AX29">
            <v>1050</v>
          </cell>
          <cell r="AY29">
            <v>0</v>
          </cell>
          <cell r="AZ29">
            <v>0</v>
          </cell>
          <cell r="BA29">
            <v>0</v>
          </cell>
          <cell r="BB29">
            <v>0</v>
          </cell>
          <cell r="BC29">
            <v>0</v>
          </cell>
          <cell r="BD29">
            <v>28403</v>
          </cell>
          <cell r="BE29">
            <v>91382</v>
          </cell>
          <cell r="BF29">
            <v>0</v>
          </cell>
          <cell r="BG29">
            <v>0</v>
          </cell>
          <cell r="BH29">
            <v>0</v>
          </cell>
          <cell r="BI29">
            <v>0</v>
          </cell>
          <cell r="BJ29">
            <v>3655</v>
          </cell>
          <cell r="BK29">
            <v>0</v>
          </cell>
          <cell r="BL29">
            <v>0</v>
          </cell>
          <cell r="BM29">
            <v>0</v>
          </cell>
          <cell r="BN29">
            <v>0</v>
          </cell>
          <cell r="BO29">
            <v>3655</v>
          </cell>
          <cell r="BP29">
            <v>140891</v>
          </cell>
          <cell r="BQ29">
            <v>0</v>
          </cell>
          <cell r="BR29">
            <v>0</v>
          </cell>
          <cell r="BS29">
            <v>0</v>
          </cell>
          <cell r="BT29">
            <v>0</v>
          </cell>
          <cell r="BU29">
            <v>5636</v>
          </cell>
          <cell r="BV29">
            <v>0</v>
          </cell>
          <cell r="BW29">
            <v>0</v>
          </cell>
          <cell r="BX29">
            <v>0</v>
          </cell>
          <cell r="BY29">
            <v>0</v>
          </cell>
          <cell r="BZ29">
            <v>5636</v>
          </cell>
          <cell r="CA29">
            <v>3655</v>
          </cell>
          <cell r="CB29">
            <v>9291</v>
          </cell>
          <cell r="CC29">
            <v>0.05</v>
          </cell>
          <cell r="CD29">
            <v>37694</v>
          </cell>
        </row>
        <row r="30">
          <cell r="A30" t="str">
            <v>6.1</v>
          </cell>
          <cell r="B30" t="str">
            <v>Z2014</v>
          </cell>
          <cell r="C30" t="str">
            <v>CAP06</v>
          </cell>
          <cell r="D30" t="str">
            <v>Retiro de sobrantes y disposición de materiales</v>
          </cell>
          <cell r="E30" t="str">
            <v>m3</v>
          </cell>
          <cell r="F30" t="str">
            <v>NA</v>
          </cell>
          <cell r="G30" t="str">
            <v>NA</v>
          </cell>
          <cell r="H30" t="str">
            <v>NA</v>
          </cell>
          <cell r="I30" t="str">
            <v>NA</v>
          </cell>
          <cell r="J30" t="str">
            <v>NA</v>
          </cell>
          <cell r="K30" t="str">
            <v>NA</v>
          </cell>
          <cell r="L30" t="str">
            <v>NA</v>
          </cell>
          <cell r="M30" t="str">
            <v>NA</v>
          </cell>
          <cell r="N30" t="str">
            <v>NA</v>
          </cell>
          <cell r="O30" t="str">
            <v>NA</v>
          </cell>
          <cell r="P30" t="str">
            <v>NA</v>
          </cell>
          <cell r="Q30" t="str">
            <v>NA</v>
          </cell>
          <cell r="R30" t="str">
            <v>NA</v>
          </cell>
          <cell r="S30" t="str">
            <v>NA</v>
          </cell>
          <cell r="T30" t="str">
            <v>CEC008</v>
          </cell>
          <cell r="U30" t="str">
            <v>NA</v>
          </cell>
          <cell r="V30" t="str">
            <v>NA</v>
          </cell>
          <cell r="W30" t="str">
            <v>NA</v>
          </cell>
          <cell r="X30" t="str">
            <v>NA</v>
          </cell>
          <cell r="Y30" t="str">
            <v>CMC007</v>
          </cell>
          <cell r="Z30" t="str">
            <v>NA</v>
          </cell>
          <cell r="AA30" t="str">
            <v>NA</v>
          </cell>
          <cell r="AB30" t="str">
            <v>NA</v>
          </cell>
          <cell r="AC30" t="str">
            <v>NA</v>
          </cell>
          <cell r="AD30">
            <v>1</v>
          </cell>
          <cell r="AE30" t="str">
            <v>NA</v>
          </cell>
          <cell r="AF30" t="str">
            <v>NA</v>
          </cell>
          <cell r="AG30" t="str">
            <v>NA</v>
          </cell>
          <cell r="AH30" t="str">
            <v>NA</v>
          </cell>
          <cell r="AI30">
            <v>30</v>
          </cell>
          <cell r="AJ30">
            <v>30</v>
          </cell>
          <cell r="AO30">
            <v>4306</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90067</v>
          </cell>
          <cell r="BF30">
            <v>0</v>
          </cell>
          <cell r="BG30">
            <v>0</v>
          </cell>
          <cell r="BH30">
            <v>0</v>
          </cell>
          <cell r="BI30">
            <v>0</v>
          </cell>
          <cell r="BJ30">
            <v>3002</v>
          </cell>
          <cell r="BK30">
            <v>0</v>
          </cell>
          <cell r="BL30">
            <v>0</v>
          </cell>
          <cell r="BM30">
            <v>0</v>
          </cell>
          <cell r="BN30">
            <v>0</v>
          </cell>
          <cell r="BO30">
            <v>3002</v>
          </cell>
          <cell r="BP30">
            <v>39108</v>
          </cell>
          <cell r="BQ30">
            <v>0</v>
          </cell>
          <cell r="BR30">
            <v>0</v>
          </cell>
          <cell r="BS30">
            <v>0</v>
          </cell>
          <cell r="BT30">
            <v>0</v>
          </cell>
          <cell r="BU30">
            <v>1304</v>
          </cell>
          <cell r="BV30">
            <v>0</v>
          </cell>
          <cell r="BW30">
            <v>0</v>
          </cell>
          <cell r="BX30">
            <v>0</v>
          </cell>
          <cell r="BY30">
            <v>0</v>
          </cell>
          <cell r="BZ30">
            <v>1304</v>
          </cell>
          <cell r="CA30">
            <v>3002</v>
          </cell>
          <cell r="CB30">
            <v>4306</v>
          </cell>
          <cell r="CC30">
            <v>0</v>
          </cell>
          <cell r="CD30">
            <v>4306</v>
          </cell>
        </row>
        <row r="31">
          <cell r="A31" t="str">
            <v>7.1</v>
          </cell>
          <cell r="B31" t="str">
            <v>R2002</v>
          </cell>
          <cell r="C31" t="str">
            <v>CAP07</v>
          </cell>
          <cell r="D31" t="str">
            <v>En calzada concreto (ancho=0.50 m)</v>
          </cell>
          <cell r="E31" t="str">
            <v>m</v>
          </cell>
          <cell r="F31" t="str">
            <v>MOC014</v>
          </cell>
          <cell r="G31" t="str">
            <v>MOC026</v>
          </cell>
          <cell r="H31" t="str">
            <v>MRD353</v>
          </cell>
          <cell r="I31" t="str">
            <v>NA</v>
          </cell>
          <cell r="J31" t="str">
            <v>NA</v>
          </cell>
          <cell r="K31" t="str">
            <v>NA</v>
          </cell>
          <cell r="L31" t="str">
            <v>NA</v>
          </cell>
          <cell r="M31">
            <v>0.25</v>
          </cell>
          <cell r="N31">
            <v>7.4999999999999997E-2</v>
          </cell>
          <cell r="O31">
            <v>0.5</v>
          </cell>
          <cell r="P31" t="str">
            <v>NA</v>
          </cell>
          <cell r="Q31" t="str">
            <v>NA</v>
          </cell>
          <cell r="R31" t="str">
            <v>NA</v>
          </cell>
          <cell r="S31" t="str">
            <v>NA</v>
          </cell>
          <cell r="T31" t="str">
            <v>CEC013</v>
          </cell>
          <cell r="U31" t="str">
            <v>NA</v>
          </cell>
          <cell r="V31" t="str">
            <v>NA</v>
          </cell>
          <cell r="W31" t="str">
            <v>NA</v>
          </cell>
          <cell r="X31" t="str">
            <v>NA</v>
          </cell>
          <cell r="Y31" t="str">
            <v>CMC009</v>
          </cell>
          <cell r="Z31" t="str">
            <v>NA</v>
          </cell>
          <cell r="AA31" t="str">
            <v>NA</v>
          </cell>
          <cell r="AB31" t="str">
            <v>NA</v>
          </cell>
          <cell r="AC31" t="str">
            <v>NA</v>
          </cell>
          <cell r="AD31">
            <v>1</v>
          </cell>
          <cell r="AE31" t="str">
            <v>NA</v>
          </cell>
          <cell r="AF31" t="str">
            <v>NA</v>
          </cell>
          <cell r="AG31" t="str">
            <v>NA</v>
          </cell>
          <cell r="AH31" t="str">
            <v>NA</v>
          </cell>
          <cell r="AI31">
            <v>100</v>
          </cell>
          <cell r="AJ31">
            <v>100</v>
          </cell>
          <cell r="AO31">
            <v>22623</v>
          </cell>
          <cell r="AP31">
            <v>4800</v>
          </cell>
          <cell r="AQ31">
            <v>234000</v>
          </cell>
          <cell r="AR31">
            <v>2400</v>
          </cell>
          <cell r="AS31">
            <v>0</v>
          </cell>
          <cell r="AT31">
            <v>0</v>
          </cell>
          <cell r="AU31">
            <v>0</v>
          </cell>
          <cell r="AV31">
            <v>0</v>
          </cell>
          <cell r="AW31">
            <v>1200</v>
          </cell>
          <cell r="AX31">
            <v>17550</v>
          </cell>
          <cell r="AY31">
            <v>1200</v>
          </cell>
          <cell r="AZ31">
            <v>0</v>
          </cell>
          <cell r="BA31">
            <v>0</v>
          </cell>
          <cell r="BB31">
            <v>0</v>
          </cell>
          <cell r="BC31">
            <v>0</v>
          </cell>
          <cell r="BD31">
            <v>20549</v>
          </cell>
          <cell r="BE31">
            <v>23278</v>
          </cell>
          <cell r="BF31">
            <v>0</v>
          </cell>
          <cell r="BG31">
            <v>0</v>
          </cell>
          <cell r="BH31">
            <v>0</v>
          </cell>
          <cell r="BI31">
            <v>0</v>
          </cell>
          <cell r="BJ31">
            <v>233</v>
          </cell>
          <cell r="BK31">
            <v>0</v>
          </cell>
          <cell r="BL31">
            <v>0</v>
          </cell>
          <cell r="BM31">
            <v>0</v>
          </cell>
          <cell r="BN31">
            <v>0</v>
          </cell>
          <cell r="BO31">
            <v>233</v>
          </cell>
          <cell r="BP31">
            <v>184062</v>
          </cell>
          <cell r="BQ31">
            <v>0</v>
          </cell>
          <cell r="BR31">
            <v>0</v>
          </cell>
          <cell r="BS31">
            <v>0</v>
          </cell>
          <cell r="BT31">
            <v>0</v>
          </cell>
          <cell r="BU31">
            <v>1841</v>
          </cell>
          <cell r="BV31">
            <v>0</v>
          </cell>
          <cell r="BW31">
            <v>0</v>
          </cell>
          <cell r="BX31">
            <v>0</v>
          </cell>
          <cell r="BY31">
            <v>0</v>
          </cell>
          <cell r="BZ31">
            <v>1841</v>
          </cell>
          <cell r="CA31">
            <v>233</v>
          </cell>
          <cell r="CB31">
            <v>2074</v>
          </cell>
          <cell r="CC31">
            <v>0.03</v>
          </cell>
          <cell r="CD31">
            <v>22623</v>
          </cell>
        </row>
        <row r="32">
          <cell r="A32" t="str">
            <v>7.2</v>
          </cell>
          <cell r="B32" t="str">
            <v>R2009</v>
          </cell>
          <cell r="C32" t="str">
            <v>CAP07</v>
          </cell>
          <cell r="D32" t="str">
            <v>En andén concreto (ancho=0.50)</v>
          </cell>
          <cell r="E32" t="str">
            <v>m</v>
          </cell>
          <cell r="F32" t="str">
            <v>MOC014</v>
          </cell>
          <cell r="G32" t="str">
            <v>MOC026</v>
          </cell>
          <cell r="H32" t="str">
            <v>NA</v>
          </cell>
          <cell r="I32" t="str">
            <v>NA</v>
          </cell>
          <cell r="J32" t="str">
            <v>NA</v>
          </cell>
          <cell r="K32" t="str">
            <v>NA</v>
          </cell>
          <cell r="L32" t="str">
            <v>NA</v>
          </cell>
          <cell r="M32">
            <v>0.13</v>
          </cell>
          <cell r="N32">
            <v>0.05</v>
          </cell>
          <cell r="O32" t="str">
            <v>NA</v>
          </cell>
          <cell r="P32" t="str">
            <v>NA</v>
          </cell>
          <cell r="Q32" t="str">
            <v>NA</v>
          </cell>
          <cell r="R32" t="str">
            <v>NA</v>
          </cell>
          <cell r="S32" t="str">
            <v>NA</v>
          </cell>
          <cell r="T32" t="str">
            <v>CEC013</v>
          </cell>
          <cell r="U32" t="str">
            <v>NA</v>
          </cell>
          <cell r="V32" t="str">
            <v>NA</v>
          </cell>
          <cell r="W32" t="str">
            <v>NA</v>
          </cell>
          <cell r="X32" t="str">
            <v>NA</v>
          </cell>
          <cell r="Y32" t="str">
            <v>CMC009</v>
          </cell>
          <cell r="Z32" t="str">
            <v>NA</v>
          </cell>
          <cell r="AA32" t="str">
            <v>NA</v>
          </cell>
          <cell r="AB32" t="str">
            <v>NA</v>
          </cell>
          <cell r="AC32" t="str">
            <v>NA</v>
          </cell>
          <cell r="AD32">
            <v>1</v>
          </cell>
          <cell r="AE32" t="str">
            <v>NA</v>
          </cell>
          <cell r="AF32" t="str">
            <v>NA</v>
          </cell>
          <cell r="AG32" t="str">
            <v>NA</v>
          </cell>
          <cell r="AH32" t="str">
            <v>NA</v>
          </cell>
          <cell r="AI32">
            <v>100</v>
          </cell>
          <cell r="AJ32">
            <v>100</v>
          </cell>
          <cell r="AO32">
            <v>14768</v>
          </cell>
          <cell r="AP32">
            <v>4800</v>
          </cell>
          <cell r="AQ32">
            <v>234000</v>
          </cell>
          <cell r="AR32">
            <v>0</v>
          </cell>
          <cell r="AS32">
            <v>0</v>
          </cell>
          <cell r="AT32">
            <v>0</v>
          </cell>
          <cell r="AU32">
            <v>0</v>
          </cell>
          <cell r="AV32">
            <v>0</v>
          </cell>
          <cell r="AW32">
            <v>624</v>
          </cell>
          <cell r="AX32">
            <v>11700</v>
          </cell>
          <cell r="AY32">
            <v>0</v>
          </cell>
          <cell r="AZ32">
            <v>0</v>
          </cell>
          <cell r="BA32">
            <v>0</v>
          </cell>
          <cell r="BB32">
            <v>0</v>
          </cell>
          <cell r="BC32">
            <v>0</v>
          </cell>
          <cell r="BD32">
            <v>12694</v>
          </cell>
          <cell r="BE32">
            <v>23278</v>
          </cell>
          <cell r="BF32">
            <v>0</v>
          </cell>
          <cell r="BG32">
            <v>0</v>
          </cell>
          <cell r="BH32">
            <v>0</v>
          </cell>
          <cell r="BI32">
            <v>0</v>
          </cell>
          <cell r="BJ32">
            <v>233</v>
          </cell>
          <cell r="BK32">
            <v>0</v>
          </cell>
          <cell r="BL32">
            <v>0</v>
          </cell>
          <cell r="BM32">
            <v>0</v>
          </cell>
          <cell r="BN32">
            <v>0</v>
          </cell>
          <cell r="BO32">
            <v>233</v>
          </cell>
          <cell r="BP32">
            <v>184062</v>
          </cell>
          <cell r="BQ32">
            <v>0</v>
          </cell>
          <cell r="BR32">
            <v>0</v>
          </cell>
          <cell r="BS32">
            <v>0</v>
          </cell>
          <cell r="BT32">
            <v>0</v>
          </cell>
          <cell r="BU32">
            <v>1841</v>
          </cell>
          <cell r="BV32">
            <v>0</v>
          </cell>
          <cell r="BW32">
            <v>0</v>
          </cell>
          <cell r="BX32">
            <v>0</v>
          </cell>
          <cell r="BY32">
            <v>0</v>
          </cell>
          <cell r="BZ32">
            <v>1841</v>
          </cell>
          <cell r="CA32">
            <v>233</v>
          </cell>
          <cell r="CB32">
            <v>2074</v>
          </cell>
          <cell r="CC32">
            <v>0.03</v>
          </cell>
          <cell r="CD32">
            <v>14768</v>
          </cell>
        </row>
        <row r="33">
          <cell r="A33" t="str">
            <v>8.1</v>
          </cell>
          <cell r="C33" t="str">
            <v>CAP08</v>
          </cell>
          <cell r="D33" t="str">
            <v>Excavación bajo agua: 1.00 a 3.00 m</v>
          </cell>
          <cell r="E33" t="str">
            <v>m3</v>
          </cell>
          <cell r="F33" t="str">
            <v>NA</v>
          </cell>
          <cell r="G33" t="str">
            <v>NA</v>
          </cell>
          <cell r="H33" t="str">
            <v>NA</v>
          </cell>
          <cell r="I33" t="str">
            <v>NA</v>
          </cell>
          <cell r="J33" t="str">
            <v>NA</v>
          </cell>
          <cell r="K33" t="str">
            <v>NA</v>
          </cell>
          <cell r="L33" t="str">
            <v>NA</v>
          </cell>
          <cell r="M33" t="str">
            <v>NA</v>
          </cell>
          <cell r="N33" t="str">
            <v>NA</v>
          </cell>
          <cell r="O33" t="str">
            <v>NA</v>
          </cell>
          <cell r="P33" t="str">
            <v>NA</v>
          </cell>
          <cell r="Q33" t="str">
            <v>NA</v>
          </cell>
          <cell r="R33" t="str">
            <v>NA</v>
          </cell>
          <cell r="S33" t="str">
            <v>NA</v>
          </cell>
          <cell r="T33" t="str">
            <v>CEC003</v>
          </cell>
          <cell r="U33" t="str">
            <v>NA</v>
          </cell>
          <cell r="V33" t="str">
            <v>NA</v>
          </cell>
          <cell r="W33" t="str">
            <v>NA</v>
          </cell>
          <cell r="X33" t="str">
            <v>NA</v>
          </cell>
          <cell r="Y33" t="str">
            <v>CMC003</v>
          </cell>
          <cell r="Z33" t="str">
            <v>NA</v>
          </cell>
          <cell r="AA33" t="str">
            <v>NA</v>
          </cell>
          <cell r="AB33" t="str">
            <v>NA</v>
          </cell>
          <cell r="AC33" t="str">
            <v>NA</v>
          </cell>
          <cell r="AD33">
            <v>1</v>
          </cell>
          <cell r="AE33">
            <v>0.33</v>
          </cell>
          <cell r="AF33" t="str">
            <v>NA</v>
          </cell>
          <cell r="AG33" t="str">
            <v>NA</v>
          </cell>
          <cell r="AH33" t="str">
            <v>NA</v>
          </cell>
          <cell r="AI33">
            <v>5</v>
          </cell>
          <cell r="AJ33">
            <v>5</v>
          </cell>
          <cell r="AK33">
            <v>15</v>
          </cell>
          <cell r="AO33">
            <v>12931</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25547</v>
          </cell>
          <cell r="BF33">
            <v>0</v>
          </cell>
          <cell r="BG33">
            <v>0</v>
          </cell>
          <cell r="BH33">
            <v>0</v>
          </cell>
          <cell r="BI33">
            <v>0</v>
          </cell>
          <cell r="BJ33">
            <v>5109</v>
          </cell>
          <cell r="BK33">
            <v>0</v>
          </cell>
          <cell r="BL33">
            <v>0</v>
          </cell>
          <cell r="BM33">
            <v>0</v>
          </cell>
          <cell r="BN33">
            <v>0</v>
          </cell>
          <cell r="BO33">
            <v>5109</v>
          </cell>
          <cell r="BP33">
            <v>39108</v>
          </cell>
          <cell r="BQ33">
            <v>0</v>
          </cell>
          <cell r="BR33">
            <v>0</v>
          </cell>
          <cell r="BS33">
            <v>0</v>
          </cell>
          <cell r="BT33">
            <v>0</v>
          </cell>
          <cell r="BU33">
            <v>7822</v>
          </cell>
          <cell r="BV33">
            <v>0</v>
          </cell>
          <cell r="BW33">
            <v>0</v>
          </cell>
          <cell r="BX33">
            <v>0</v>
          </cell>
          <cell r="BY33">
            <v>0</v>
          </cell>
          <cell r="BZ33">
            <v>7822</v>
          </cell>
          <cell r="CA33">
            <v>5109</v>
          </cell>
          <cell r="CB33">
            <v>12931</v>
          </cell>
          <cell r="CC33">
            <v>0</v>
          </cell>
          <cell r="CD33">
            <v>12931</v>
          </cell>
        </row>
        <row r="34">
          <cell r="A34" t="str">
            <v>8.10</v>
          </cell>
          <cell r="B34" t="str">
            <v>Z2010</v>
          </cell>
          <cell r="C34" t="str">
            <v>CAP08</v>
          </cell>
          <cell r="D34" t="str">
            <v>Suministro e instalación de tapa caja rejilla</v>
          </cell>
          <cell r="E34" t="str">
            <v>U</v>
          </cell>
          <cell r="F34" t="str">
            <v>MOC187</v>
          </cell>
          <cell r="G34" t="str">
            <v>NA</v>
          </cell>
          <cell r="H34" t="str">
            <v>NA</v>
          </cell>
          <cell r="I34" t="str">
            <v>NA</v>
          </cell>
          <cell r="J34" t="str">
            <v>NA</v>
          </cell>
          <cell r="K34" t="str">
            <v>NA</v>
          </cell>
          <cell r="L34" t="str">
            <v>NA</v>
          </cell>
          <cell r="M34">
            <v>1</v>
          </cell>
          <cell r="N34" t="str">
            <v>NA</v>
          </cell>
          <cell r="O34" t="str">
            <v>NA</v>
          </cell>
          <cell r="P34" t="str">
            <v>NA</v>
          </cell>
          <cell r="Q34" t="str">
            <v>NA</v>
          </cell>
          <cell r="R34" t="str">
            <v>NA</v>
          </cell>
          <cell r="S34" t="str">
            <v>NA</v>
          </cell>
          <cell r="T34" t="str">
            <v>CEC015</v>
          </cell>
          <cell r="U34" t="str">
            <v>NA</v>
          </cell>
          <cell r="V34" t="str">
            <v>NA</v>
          </cell>
          <cell r="W34" t="str">
            <v>NA</v>
          </cell>
          <cell r="X34" t="str">
            <v>NA</v>
          </cell>
          <cell r="Y34" t="str">
            <v>CMC022</v>
          </cell>
          <cell r="Z34" t="str">
            <v>NA</v>
          </cell>
          <cell r="AA34" t="str">
            <v>NA</v>
          </cell>
          <cell r="AB34" t="str">
            <v>NA</v>
          </cell>
          <cell r="AC34" t="str">
            <v>NA</v>
          </cell>
          <cell r="AD34">
            <v>1</v>
          </cell>
          <cell r="AE34" t="str">
            <v>NA</v>
          </cell>
          <cell r="AF34" t="str">
            <v>NA</v>
          </cell>
          <cell r="AG34" t="str">
            <v>NA</v>
          </cell>
          <cell r="AH34" t="str">
            <v>NA</v>
          </cell>
          <cell r="AI34">
            <v>8</v>
          </cell>
          <cell r="AJ34">
            <v>8</v>
          </cell>
          <cell r="AO34">
            <v>549253</v>
          </cell>
          <cell r="AP34">
            <v>525000</v>
          </cell>
          <cell r="AQ34">
            <v>0</v>
          </cell>
          <cell r="AR34">
            <v>0</v>
          </cell>
          <cell r="AS34">
            <v>0</v>
          </cell>
          <cell r="AT34">
            <v>0</v>
          </cell>
          <cell r="AU34">
            <v>0</v>
          </cell>
          <cell r="AV34">
            <v>0</v>
          </cell>
          <cell r="AW34">
            <v>525000</v>
          </cell>
          <cell r="AX34">
            <v>0</v>
          </cell>
          <cell r="AY34">
            <v>0</v>
          </cell>
          <cell r="AZ34">
            <v>0</v>
          </cell>
          <cell r="BA34">
            <v>0</v>
          </cell>
          <cell r="BB34">
            <v>0</v>
          </cell>
          <cell r="BC34">
            <v>0</v>
          </cell>
          <cell r="BD34">
            <v>525000</v>
          </cell>
          <cell r="BE34">
            <v>28837</v>
          </cell>
          <cell r="BF34">
            <v>0</v>
          </cell>
          <cell r="BG34">
            <v>0</v>
          </cell>
          <cell r="BH34">
            <v>0</v>
          </cell>
          <cell r="BI34">
            <v>0</v>
          </cell>
          <cell r="BJ34">
            <v>3605</v>
          </cell>
          <cell r="BK34">
            <v>0</v>
          </cell>
          <cell r="BL34">
            <v>0</v>
          </cell>
          <cell r="BM34">
            <v>0</v>
          </cell>
          <cell r="BN34">
            <v>0</v>
          </cell>
          <cell r="BO34">
            <v>3605</v>
          </cell>
          <cell r="BP34">
            <v>165187</v>
          </cell>
          <cell r="BQ34">
            <v>0</v>
          </cell>
          <cell r="BR34">
            <v>0</v>
          </cell>
          <cell r="BS34">
            <v>0</v>
          </cell>
          <cell r="BT34">
            <v>0</v>
          </cell>
          <cell r="BU34">
            <v>20648</v>
          </cell>
          <cell r="BV34">
            <v>0</v>
          </cell>
          <cell r="BW34">
            <v>0</v>
          </cell>
          <cell r="BX34">
            <v>0</v>
          </cell>
          <cell r="BY34">
            <v>0</v>
          </cell>
          <cell r="BZ34">
            <v>20648</v>
          </cell>
          <cell r="CA34">
            <v>3605</v>
          </cell>
          <cell r="CB34">
            <v>24253</v>
          </cell>
          <cell r="CC34">
            <v>0</v>
          </cell>
          <cell r="CD34">
            <v>549253</v>
          </cell>
        </row>
        <row r="35">
          <cell r="A35" t="str">
            <v>8.11</v>
          </cell>
          <cell r="B35" t="str">
            <v>Z1010</v>
          </cell>
          <cell r="C35" t="str">
            <v>CAP08</v>
          </cell>
          <cell r="D35" t="str">
            <v>Suministro e instalación rejilla</v>
          </cell>
          <cell r="E35" t="str">
            <v>U</v>
          </cell>
          <cell r="F35" t="str">
            <v>MOC188</v>
          </cell>
          <cell r="G35" t="str">
            <v>NA</v>
          </cell>
          <cell r="H35" t="str">
            <v>NA</v>
          </cell>
          <cell r="I35" t="str">
            <v>NA</v>
          </cell>
          <cell r="J35" t="str">
            <v>NA</v>
          </cell>
          <cell r="K35" t="str">
            <v>NA</v>
          </cell>
          <cell r="L35" t="str">
            <v>NA</v>
          </cell>
          <cell r="M35">
            <v>1</v>
          </cell>
          <cell r="N35" t="str">
            <v>NA</v>
          </cell>
          <cell r="O35" t="str">
            <v>NA</v>
          </cell>
          <cell r="P35" t="str">
            <v>NA</v>
          </cell>
          <cell r="Q35" t="str">
            <v>NA</v>
          </cell>
          <cell r="R35" t="str">
            <v>NA</v>
          </cell>
          <cell r="S35" t="str">
            <v>NA</v>
          </cell>
          <cell r="T35" t="str">
            <v>CEC015</v>
          </cell>
          <cell r="U35" t="str">
            <v>NA</v>
          </cell>
          <cell r="V35" t="str">
            <v>NA</v>
          </cell>
          <cell r="W35" t="str">
            <v>NA</v>
          </cell>
          <cell r="X35" t="str">
            <v>NA</v>
          </cell>
          <cell r="Y35" t="str">
            <v>CMC022</v>
          </cell>
          <cell r="Z35" t="str">
            <v>NA</v>
          </cell>
          <cell r="AA35" t="str">
            <v>NA</v>
          </cell>
          <cell r="AB35" t="str">
            <v>NA</v>
          </cell>
          <cell r="AC35" t="str">
            <v>NA</v>
          </cell>
          <cell r="AD35">
            <v>1</v>
          </cell>
          <cell r="AE35" t="str">
            <v>NA</v>
          </cell>
          <cell r="AF35" t="str">
            <v>NA</v>
          </cell>
          <cell r="AG35" t="str">
            <v>NA</v>
          </cell>
          <cell r="AH35" t="str">
            <v>NA</v>
          </cell>
          <cell r="AI35">
            <v>8</v>
          </cell>
          <cell r="AJ35">
            <v>8</v>
          </cell>
          <cell r="AO35">
            <v>1124253</v>
          </cell>
          <cell r="AP35">
            <v>1100000</v>
          </cell>
          <cell r="AQ35">
            <v>0</v>
          </cell>
          <cell r="AR35">
            <v>0</v>
          </cell>
          <cell r="AS35">
            <v>0</v>
          </cell>
          <cell r="AT35">
            <v>0</v>
          </cell>
          <cell r="AU35">
            <v>0</v>
          </cell>
          <cell r="AV35">
            <v>0</v>
          </cell>
          <cell r="AW35">
            <v>1100000</v>
          </cell>
          <cell r="AX35">
            <v>0</v>
          </cell>
          <cell r="AY35">
            <v>0</v>
          </cell>
          <cell r="AZ35">
            <v>0</v>
          </cell>
          <cell r="BA35">
            <v>0</v>
          </cell>
          <cell r="BB35">
            <v>0</v>
          </cell>
          <cell r="BC35">
            <v>0</v>
          </cell>
          <cell r="BD35">
            <v>1100000</v>
          </cell>
          <cell r="BE35">
            <v>28837</v>
          </cell>
          <cell r="BF35">
            <v>0</v>
          </cell>
          <cell r="BG35">
            <v>0</v>
          </cell>
          <cell r="BH35">
            <v>0</v>
          </cell>
          <cell r="BI35">
            <v>0</v>
          </cell>
          <cell r="BJ35">
            <v>3605</v>
          </cell>
          <cell r="BK35">
            <v>0</v>
          </cell>
          <cell r="BL35">
            <v>0</v>
          </cell>
          <cell r="BM35">
            <v>0</v>
          </cell>
          <cell r="BN35">
            <v>0</v>
          </cell>
          <cell r="BO35">
            <v>3605</v>
          </cell>
          <cell r="BP35">
            <v>165187</v>
          </cell>
          <cell r="BQ35">
            <v>0</v>
          </cell>
          <cell r="BR35">
            <v>0</v>
          </cell>
          <cell r="BS35">
            <v>0</v>
          </cell>
          <cell r="BT35">
            <v>0</v>
          </cell>
          <cell r="BU35">
            <v>20648</v>
          </cell>
          <cell r="BV35">
            <v>0</v>
          </cell>
          <cell r="BW35">
            <v>0</v>
          </cell>
          <cell r="BX35">
            <v>0</v>
          </cell>
          <cell r="BY35">
            <v>0</v>
          </cell>
          <cell r="BZ35">
            <v>20648</v>
          </cell>
          <cell r="CA35">
            <v>3605</v>
          </cell>
          <cell r="CB35">
            <v>24253</v>
          </cell>
          <cell r="CC35">
            <v>0</v>
          </cell>
          <cell r="CD35">
            <v>1124253</v>
          </cell>
        </row>
        <row r="36">
          <cell r="A36" t="str">
            <v>8.12</v>
          </cell>
          <cell r="B36" t="str">
            <v>Z1013</v>
          </cell>
          <cell r="C36" t="str">
            <v>CAP08</v>
          </cell>
          <cell r="D36" t="str">
            <v>Caseta de Bombeo</v>
          </cell>
          <cell r="E36" t="str">
            <v>Global</v>
          </cell>
          <cell r="F36" t="str">
            <v>MOC189</v>
          </cell>
          <cell r="G36" t="str">
            <v>NA</v>
          </cell>
          <cell r="H36" t="str">
            <v>NA</v>
          </cell>
          <cell r="I36" t="str">
            <v>NA</v>
          </cell>
          <cell r="J36" t="str">
            <v>NA</v>
          </cell>
          <cell r="K36" t="str">
            <v>NA</v>
          </cell>
          <cell r="L36" t="str">
            <v>NA</v>
          </cell>
          <cell r="M36">
            <v>1</v>
          </cell>
          <cell r="N36" t="str">
            <v>NA</v>
          </cell>
          <cell r="O36" t="str">
            <v>NA</v>
          </cell>
          <cell r="P36" t="str">
            <v>NA</v>
          </cell>
          <cell r="Q36" t="str">
            <v>NA</v>
          </cell>
          <cell r="R36" t="str">
            <v>NA</v>
          </cell>
          <cell r="S36" t="str">
            <v>NA</v>
          </cell>
          <cell r="T36" t="str">
            <v>NA</v>
          </cell>
          <cell r="U36" t="str">
            <v>NA</v>
          </cell>
          <cell r="V36" t="str">
            <v>NA</v>
          </cell>
          <cell r="W36" t="str">
            <v>NA</v>
          </cell>
          <cell r="X36" t="str">
            <v>NA</v>
          </cell>
          <cell r="Y36" t="str">
            <v>NA</v>
          </cell>
          <cell r="Z36" t="str">
            <v>NA</v>
          </cell>
          <cell r="AA36" t="str">
            <v>NA</v>
          </cell>
          <cell r="AB36" t="str">
            <v>NA</v>
          </cell>
          <cell r="AC36" t="str">
            <v>NA</v>
          </cell>
          <cell r="AD36" t="str">
            <v>NA</v>
          </cell>
          <cell r="AE36" t="str">
            <v>NA</v>
          </cell>
          <cell r="AF36" t="str">
            <v>NA</v>
          </cell>
          <cell r="AG36" t="str">
            <v>NA</v>
          </cell>
          <cell r="AH36" t="str">
            <v>NA</v>
          </cell>
          <cell r="AI36">
            <v>0</v>
          </cell>
          <cell r="AO36">
            <v>25000000</v>
          </cell>
          <cell r="AP36">
            <v>25000000</v>
          </cell>
          <cell r="AQ36">
            <v>0</v>
          </cell>
          <cell r="AR36">
            <v>0</v>
          </cell>
          <cell r="AS36">
            <v>0</v>
          </cell>
          <cell r="AT36">
            <v>0</v>
          </cell>
          <cell r="AU36">
            <v>0</v>
          </cell>
          <cell r="AV36">
            <v>0</v>
          </cell>
          <cell r="AW36">
            <v>25000000</v>
          </cell>
          <cell r="AX36">
            <v>0</v>
          </cell>
          <cell r="AY36">
            <v>0</v>
          </cell>
          <cell r="AZ36">
            <v>0</v>
          </cell>
          <cell r="BA36">
            <v>0</v>
          </cell>
          <cell r="BB36">
            <v>0</v>
          </cell>
          <cell r="BC36">
            <v>0</v>
          </cell>
          <cell r="BD36">
            <v>25000000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25000000</v>
          </cell>
        </row>
        <row r="37">
          <cell r="A37" t="str">
            <v>8.13</v>
          </cell>
          <cell r="B37" t="str">
            <v>Z2013</v>
          </cell>
          <cell r="C37" t="str">
            <v>CAP08</v>
          </cell>
          <cell r="D37" t="str">
            <v>Cerramiento Malla Ciclón</v>
          </cell>
          <cell r="E37" t="str">
            <v>m2</v>
          </cell>
          <cell r="F37" t="str">
            <v>MOC190</v>
          </cell>
          <cell r="G37" t="str">
            <v>NA</v>
          </cell>
          <cell r="H37" t="str">
            <v>NA</v>
          </cell>
          <cell r="I37" t="str">
            <v>NA</v>
          </cell>
          <cell r="J37" t="str">
            <v>NA</v>
          </cell>
          <cell r="K37" t="str">
            <v>NA</v>
          </cell>
          <cell r="L37" t="str">
            <v>NA</v>
          </cell>
          <cell r="M37">
            <v>1</v>
          </cell>
          <cell r="N37" t="str">
            <v>NA</v>
          </cell>
          <cell r="O37" t="str">
            <v>NA</v>
          </cell>
          <cell r="P37" t="str">
            <v>NA</v>
          </cell>
          <cell r="Q37" t="str">
            <v>NA</v>
          </cell>
          <cell r="R37" t="str">
            <v>NA</v>
          </cell>
          <cell r="S37" t="str">
            <v>NA</v>
          </cell>
          <cell r="T37" t="str">
            <v>CEC015</v>
          </cell>
          <cell r="U37" t="str">
            <v>NA</v>
          </cell>
          <cell r="V37" t="str">
            <v>NA</v>
          </cell>
          <cell r="W37" t="str">
            <v>NA</v>
          </cell>
          <cell r="X37" t="str">
            <v>NA</v>
          </cell>
          <cell r="Y37" t="str">
            <v>CMC022</v>
          </cell>
          <cell r="Z37" t="str">
            <v>NA</v>
          </cell>
          <cell r="AA37" t="str">
            <v>NA</v>
          </cell>
          <cell r="AB37" t="str">
            <v>NA</v>
          </cell>
          <cell r="AC37" t="str">
            <v>NA</v>
          </cell>
          <cell r="AD37">
            <v>1</v>
          </cell>
          <cell r="AE37" t="str">
            <v>NA</v>
          </cell>
          <cell r="AF37" t="str">
            <v>NA</v>
          </cell>
          <cell r="AG37" t="str">
            <v>NA</v>
          </cell>
          <cell r="AH37" t="str">
            <v>NA</v>
          </cell>
          <cell r="AI37">
            <v>50</v>
          </cell>
          <cell r="AJ37">
            <v>50</v>
          </cell>
          <cell r="AO37">
            <v>63881</v>
          </cell>
          <cell r="AP37">
            <v>60000</v>
          </cell>
          <cell r="AQ37">
            <v>0</v>
          </cell>
          <cell r="AR37">
            <v>0</v>
          </cell>
          <cell r="AS37">
            <v>0</v>
          </cell>
          <cell r="AT37">
            <v>0</v>
          </cell>
          <cell r="AU37">
            <v>0</v>
          </cell>
          <cell r="AV37">
            <v>0</v>
          </cell>
          <cell r="AW37">
            <v>60000</v>
          </cell>
          <cell r="AX37">
            <v>0</v>
          </cell>
          <cell r="AY37">
            <v>0</v>
          </cell>
          <cell r="AZ37">
            <v>0</v>
          </cell>
          <cell r="BA37">
            <v>0</v>
          </cell>
          <cell r="BB37">
            <v>0</v>
          </cell>
          <cell r="BC37">
            <v>0</v>
          </cell>
          <cell r="BD37">
            <v>60000</v>
          </cell>
          <cell r="BE37">
            <v>28837</v>
          </cell>
          <cell r="BF37">
            <v>0</v>
          </cell>
          <cell r="BG37">
            <v>0</v>
          </cell>
          <cell r="BH37">
            <v>0</v>
          </cell>
          <cell r="BI37">
            <v>0</v>
          </cell>
          <cell r="BJ37">
            <v>577</v>
          </cell>
          <cell r="BK37">
            <v>0</v>
          </cell>
          <cell r="BL37">
            <v>0</v>
          </cell>
          <cell r="BM37">
            <v>0</v>
          </cell>
          <cell r="BN37">
            <v>0</v>
          </cell>
          <cell r="BO37">
            <v>577</v>
          </cell>
          <cell r="BP37">
            <v>165187</v>
          </cell>
          <cell r="BQ37">
            <v>0</v>
          </cell>
          <cell r="BR37">
            <v>0</v>
          </cell>
          <cell r="BS37">
            <v>0</v>
          </cell>
          <cell r="BT37">
            <v>0</v>
          </cell>
          <cell r="BU37">
            <v>3304</v>
          </cell>
          <cell r="BV37">
            <v>0</v>
          </cell>
          <cell r="BW37">
            <v>0</v>
          </cell>
          <cell r="BX37">
            <v>0</v>
          </cell>
          <cell r="BY37">
            <v>0</v>
          </cell>
          <cell r="BZ37">
            <v>3304</v>
          </cell>
          <cell r="CA37">
            <v>577</v>
          </cell>
          <cell r="CB37">
            <v>3881</v>
          </cell>
          <cell r="CC37">
            <v>0</v>
          </cell>
          <cell r="CD37">
            <v>63881</v>
          </cell>
        </row>
        <row r="38">
          <cell r="A38" t="str">
            <v>8.14</v>
          </cell>
          <cell r="B38" t="str">
            <v>Z1013</v>
          </cell>
          <cell r="C38" t="str">
            <v>CAP08</v>
          </cell>
          <cell r="D38" t="str">
            <v>Entibado Tipo 2</v>
          </cell>
          <cell r="E38" t="str">
            <v>m2</v>
          </cell>
          <cell r="F38" t="str">
            <v>MOC191</v>
          </cell>
          <cell r="G38" t="str">
            <v>NA</v>
          </cell>
          <cell r="H38" t="str">
            <v>NA</v>
          </cell>
          <cell r="I38" t="str">
            <v>NA</v>
          </cell>
          <cell r="J38" t="str">
            <v>NA</v>
          </cell>
          <cell r="K38" t="str">
            <v>NA</v>
          </cell>
          <cell r="L38" t="str">
            <v>NA</v>
          </cell>
          <cell r="M38">
            <v>1</v>
          </cell>
          <cell r="N38" t="str">
            <v>NA</v>
          </cell>
          <cell r="O38" t="str">
            <v>NA</v>
          </cell>
          <cell r="P38" t="str">
            <v>NA</v>
          </cell>
          <cell r="Q38" t="str">
            <v>NA</v>
          </cell>
          <cell r="R38" t="str">
            <v>NA</v>
          </cell>
          <cell r="S38" t="str">
            <v>NA</v>
          </cell>
          <cell r="T38" t="str">
            <v>CEC015</v>
          </cell>
          <cell r="U38" t="str">
            <v>NA</v>
          </cell>
          <cell r="V38" t="str">
            <v>NA</v>
          </cell>
          <cell r="W38" t="str">
            <v>NA</v>
          </cell>
          <cell r="X38" t="str">
            <v>NA</v>
          </cell>
          <cell r="Y38" t="str">
            <v>CMC022</v>
          </cell>
          <cell r="Z38" t="str">
            <v>NA</v>
          </cell>
          <cell r="AA38" t="str">
            <v>NA</v>
          </cell>
          <cell r="AB38" t="str">
            <v>NA</v>
          </cell>
          <cell r="AC38" t="str">
            <v>NA</v>
          </cell>
          <cell r="AD38">
            <v>1</v>
          </cell>
          <cell r="AE38" t="str">
            <v>NA</v>
          </cell>
          <cell r="AF38" t="str">
            <v>NA</v>
          </cell>
          <cell r="AG38" t="str">
            <v>NA</v>
          </cell>
          <cell r="AH38" t="str">
            <v>NA</v>
          </cell>
          <cell r="AI38">
            <v>25</v>
          </cell>
          <cell r="AJ38">
            <v>25</v>
          </cell>
          <cell r="AO38">
            <v>54160</v>
          </cell>
          <cell r="AP38">
            <v>46400</v>
          </cell>
          <cell r="AQ38">
            <v>0</v>
          </cell>
          <cell r="AR38">
            <v>0</v>
          </cell>
          <cell r="AS38">
            <v>0</v>
          </cell>
          <cell r="AT38">
            <v>0</v>
          </cell>
          <cell r="AU38">
            <v>0</v>
          </cell>
          <cell r="AV38">
            <v>0</v>
          </cell>
          <cell r="AW38">
            <v>46400</v>
          </cell>
          <cell r="AX38">
            <v>0</v>
          </cell>
          <cell r="AY38">
            <v>0</v>
          </cell>
          <cell r="AZ38">
            <v>0</v>
          </cell>
          <cell r="BA38">
            <v>0</v>
          </cell>
          <cell r="BB38">
            <v>0</v>
          </cell>
          <cell r="BC38">
            <v>0</v>
          </cell>
          <cell r="BD38">
            <v>46400</v>
          </cell>
          <cell r="BE38">
            <v>28837</v>
          </cell>
          <cell r="BF38">
            <v>0</v>
          </cell>
          <cell r="BG38">
            <v>0</v>
          </cell>
          <cell r="BH38">
            <v>0</v>
          </cell>
          <cell r="BI38">
            <v>0</v>
          </cell>
          <cell r="BJ38">
            <v>1153</v>
          </cell>
          <cell r="BK38">
            <v>0</v>
          </cell>
          <cell r="BL38">
            <v>0</v>
          </cell>
          <cell r="BM38">
            <v>0</v>
          </cell>
          <cell r="BN38">
            <v>0</v>
          </cell>
          <cell r="BO38">
            <v>1153</v>
          </cell>
          <cell r="BP38">
            <v>165187</v>
          </cell>
          <cell r="BQ38">
            <v>0</v>
          </cell>
          <cell r="BR38">
            <v>0</v>
          </cell>
          <cell r="BS38">
            <v>0</v>
          </cell>
          <cell r="BT38">
            <v>0</v>
          </cell>
          <cell r="BU38">
            <v>6607</v>
          </cell>
          <cell r="BV38">
            <v>0</v>
          </cell>
          <cell r="BW38">
            <v>0</v>
          </cell>
          <cell r="BX38">
            <v>0</v>
          </cell>
          <cell r="BY38">
            <v>0</v>
          </cell>
          <cell r="BZ38">
            <v>6607</v>
          </cell>
          <cell r="CA38">
            <v>1153</v>
          </cell>
          <cell r="CB38">
            <v>7760</v>
          </cell>
          <cell r="CC38">
            <v>0</v>
          </cell>
          <cell r="CD38">
            <v>54160</v>
          </cell>
        </row>
        <row r="39">
          <cell r="A39" t="str">
            <v>8.2</v>
          </cell>
          <cell r="B39" t="str">
            <v>R2007</v>
          </cell>
          <cell r="C39" t="str">
            <v>CAP08</v>
          </cell>
          <cell r="D39" t="str">
            <v>Placa Piso (Concreto 3000 psi imperm.)</v>
          </cell>
          <cell r="E39" t="str">
            <v>m3</v>
          </cell>
          <cell r="F39" t="str">
            <v>MOC026</v>
          </cell>
          <cell r="G39" t="str">
            <v>MOC204</v>
          </cell>
          <cell r="H39" t="str">
            <v>NA</v>
          </cell>
          <cell r="I39" t="str">
            <v>NA</v>
          </cell>
          <cell r="J39" t="str">
            <v>NA</v>
          </cell>
          <cell r="K39" t="str">
            <v>NA</v>
          </cell>
          <cell r="L39" t="str">
            <v>NA</v>
          </cell>
          <cell r="M39">
            <v>1</v>
          </cell>
          <cell r="N39">
            <v>12</v>
          </cell>
          <cell r="O39" t="str">
            <v>NA</v>
          </cell>
          <cell r="P39" t="str">
            <v>NA</v>
          </cell>
          <cell r="Q39" t="str">
            <v>NA</v>
          </cell>
          <cell r="R39" t="str">
            <v>NA</v>
          </cell>
          <cell r="S39" t="str">
            <v>NA</v>
          </cell>
          <cell r="T39" t="str">
            <v>CEC015</v>
          </cell>
          <cell r="U39" t="str">
            <v>NA</v>
          </cell>
          <cell r="V39" t="str">
            <v>NA</v>
          </cell>
          <cell r="W39" t="str">
            <v>NA</v>
          </cell>
          <cell r="X39" t="str">
            <v>NA</v>
          </cell>
          <cell r="Y39" t="str">
            <v>CMC010</v>
          </cell>
          <cell r="Z39" t="str">
            <v>NA</v>
          </cell>
          <cell r="AA39" t="str">
            <v>NA</v>
          </cell>
          <cell r="AB39" t="str">
            <v>NA</v>
          </cell>
          <cell r="AC39" t="str">
            <v>NA</v>
          </cell>
          <cell r="AD39">
            <v>1</v>
          </cell>
          <cell r="AE39" t="str">
            <v>NA</v>
          </cell>
          <cell r="AF39" t="str">
            <v>NA</v>
          </cell>
          <cell r="AG39" t="str">
            <v>NA</v>
          </cell>
          <cell r="AH39" t="str">
            <v>NA</v>
          </cell>
          <cell r="AI39">
            <v>10</v>
          </cell>
          <cell r="AJ39">
            <v>10</v>
          </cell>
          <cell r="AO39">
            <v>290865</v>
          </cell>
          <cell r="AP39">
            <v>234000</v>
          </cell>
          <cell r="AQ39">
            <v>2050</v>
          </cell>
          <cell r="AR39">
            <v>0</v>
          </cell>
          <cell r="AS39">
            <v>0</v>
          </cell>
          <cell r="AT39">
            <v>0</v>
          </cell>
          <cell r="AU39">
            <v>0</v>
          </cell>
          <cell r="AV39">
            <v>0</v>
          </cell>
          <cell r="AW39">
            <v>234000</v>
          </cell>
          <cell r="AX39">
            <v>24600</v>
          </cell>
          <cell r="AY39">
            <v>0</v>
          </cell>
          <cell r="AZ39">
            <v>0</v>
          </cell>
          <cell r="BA39">
            <v>0</v>
          </cell>
          <cell r="BB39">
            <v>0</v>
          </cell>
          <cell r="BC39">
            <v>0</v>
          </cell>
          <cell r="BD39">
            <v>271530</v>
          </cell>
          <cell r="BE39">
            <v>28837</v>
          </cell>
          <cell r="BF39">
            <v>0</v>
          </cell>
          <cell r="BG39">
            <v>0</v>
          </cell>
          <cell r="BH39">
            <v>0</v>
          </cell>
          <cell r="BI39">
            <v>0</v>
          </cell>
          <cell r="BJ39">
            <v>2884</v>
          </cell>
          <cell r="BK39">
            <v>0</v>
          </cell>
          <cell r="BL39">
            <v>0</v>
          </cell>
          <cell r="BM39">
            <v>0</v>
          </cell>
          <cell r="BN39">
            <v>0</v>
          </cell>
          <cell r="BO39">
            <v>2884</v>
          </cell>
          <cell r="BP39">
            <v>164508</v>
          </cell>
          <cell r="BQ39">
            <v>0</v>
          </cell>
          <cell r="BR39">
            <v>0</v>
          </cell>
          <cell r="BS39">
            <v>0</v>
          </cell>
          <cell r="BT39">
            <v>0</v>
          </cell>
          <cell r="BU39">
            <v>16451</v>
          </cell>
          <cell r="BV39">
            <v>0</v>
          </cell>
          <cell r="BW39">
            <v>0</v>
          </cell>
          <cell r="BX39">
            <v>0</v>
          </cell>
          <cell r="BY39">
            <v>0</v>
          </cell>
          <cell r="BZ39">
            <v>16451</v>
          </cell>
          <cell r="CA39">
            <v>2884</v>
          </cell>
          <cell r="CB39">
            <v>19335</v>
          </cell>
          <cell r="CC39">
            <v>0.05</v>
          </cell>
          <cell r="CD39">
            <v>290865</v>
          </cell>
        </row>
        <row r="40">
          <cell r="A40" t="str">
            <v>8.3</v>
          </cell>
          <cell r="B40" t="str">
            <v>R2007</v>
          </cell>
          <cell r="C40" t="str">
            <v>CAP08</v>
          </cell>
          <cell r="D40" t="str">
            <v>Muro (Concreto 3000 psi imperm.)</v>
          </cell>
          <cell r="E40" t="str">
            <v>m3</v>
          </cell>
          <cell r="F40" t="str">
            <v>MOC026</v>
          </cell>
          <cell r="G40" t="str">
            <v>MOC204</v>
          </cell>
          <cell r="H40" t="str">
            <v>NA</v>
          </cell>
          <cell r="I40" t="str">
            <v>NA</v>
          </cell>
          <cell r="J40" t="str">
            <v>NA</v>
          </cell>
          <cell r="K40" t="str">
            <v>NA</v>
          </cell>
          <cell r="L40" t="str">
            <v>NA</v>
          </cell>
          <cell r="M40">
            <v>1</v>
          </cell>
          <cell r="N40">
            <v>12</v>
          </cell>
          <cell r="O40" t="str">
            <v>NA</v>
          </cell>
          <cell r="P40" t="str">
            <v>NA</v>
          </cell>
          <cell r="Q40" t="str">
            <v>NA</v>
          </cell>
          <cell r="R40" t="str">
            <v>NA</v>
          </cell>
          <cell r="S40" t="str">
            <v>NA</v>
          </cell>
          <cell r="T40" t="str">
            <v>CEC006</v>
          </cell>
          <cell r="U40" t="str">
            <v>NA</v>
          </cell>
          <cell r="V40" t="str">
            <v>NA</v>
          </cell>
          <cell r="W40" t="str">
            <v>NA</v>
          </cell>
          <cell r="X40" t="str">
            <v>NA</v>
          </cell>
          <cell r="Y40" t="str">
            <v>CMC010</v>
          </cell>
          <cell r="Z40" t="str">
            <v>NA</v>
          </cell>
          <cell r="AA40" t="str">
            <v>NA</v>
          </cell>
          <cell r="AB40" t="str">
            <v>NA</v>
          </cell>
          <cell r="AC40" t="str">
            <v>NA</v>
          </cell>
          <cell r="AD40">
            <v>1</v>
          </cell>
          <cell r="AE40" t="str">
            <v>NA</v>
          </cell>
          <cell r="AF40" t="str">
            <v>NA</v>
          </cell>
          <cell r="AG40" t="str">
            <v>NA</v>
          </cell>
          <cell r="AH40" t="str">
            <v>NA</v>
          </cell>
          <cell r="AI40">
            <v>3</v>
          </cell>
          <cell r="AJ40">
            <v>3</v>
          </cell>
          <cell r="AO40">
            <v>354599</v>
          </cell>
          <cell r="AP40">
            <v>234000</v>
          </cell>
          <cell r="AQ40">
            <v>2050</v>
          </cell>
          <cell r="AR40">
            <v>0</v>
          </cell>
          <cell r="AS40">
            <v>0</v>
          </cell>
          <cell r="AT40">
            <v>0</v>
          </cell>
          <cell r="AU40">
            <v>0</v>
          </cell>
          <cell r="AV40">
            <v>0</v>
          </cell>
          <cell r="AW40">
            <v>234000</v>
          </cell>
          <cell r="AX40">
            <v>24600</v>
          </cell>
          <cell r="AY40">
            <v>0</v>
          </cell>
          <cell r="AZ40">
            <v>0</v>
          </cell>
          <cell r="BA40">
            <v>0</v>
          </cell>
          <cell r="BB40">
            <v>0</v>
          </cell>
          <cell r="BC40">
            <v>0</v>
          </cell>
          <cell r="BD40">
            <v>271530</v>
          </cell>
          <cell r="BE40">
            <v>84698</v>
          </cell>
          <cell r="BF40">
            <v>0</v>
          </cell>
          <cell r="BG40">
            <v>0</v>
          </cell>
          <cell r="BH40">
            <v>0</v>
          </cell>
          <cell r="BI40">
            <v>0</v>
          </cell>
          <cell r="BJ40">
            <v>28233</v>
          </cell>
          <cell r="BK40">
            <v>0</v>
          </cell>
          <cell r="BL40">
            <v>0</v>
          </cell>
          <cell r="BM40">
            <v>0</v>
          </cell>
          <cell r="BN40">
            <v>0</v>
          </cell>
          <cell r="BO40">
            <v>28233</v>
          </cell>
          <cell r="BP40">
            <v>164508</v>
          </cell>
          <cell r="BQ40">
            <v>0</v>
          </cell>
          <cell r="BR40">
            <v>0</v>
          </cell>
          <cell r="BS40">
            <v>0</v>
          </cell>
          <cell r="BT40">
            <v>0</v>
          </cell>
          <cell r="BU40">
            <v>54836</v>
          </cell>
          <cell r="BV40">
            <v>0</v>
          </cell>
          <cell r="BW40">
            <v>0</v>
          </cell>
          <cell r="BX40">
            <v>0</v>
          </cell>
          <cell r="BY40">
            <v>0</v>
          </cell>
          <cell r="BZ40">
            <v>54836</v>
          </cell>
          <cell r="CA40">
            <v>28233</v>
          </cell>
          <cell r="CB40">
            <v>83069</v>
          </cell>
          <cell r="CC40">
            <v>0.05</v>
          </cell>
          <cell r="CD40">
            <v>354599</v>
          </cell>
        </row>
        <row r="41">
          <cell r="A41" t="str">
            <v>8.4</v>
          </cell>
          <cell r="B41" t="str">
            <v>R2007</v>
          </cell>
          <cell r="C41" t="str">
            <v>CAP08</v>
          </cell>
          <cell r="D41" t="str">
            <v>Placa Tapa (Concreto 3000 psi imperm.)</v>
          </cell>
          <cell r="E41" t="str">
            <v>m3</v>
          </cell>
          <cell r="F41" t="str">
            <v>MOC026</v>
          </cell>
          <cell r="G41" t="str">
            <v>MOC204</v>
          </cell>
          <cell r="H41" t="str">
            <v>NA</v>
          </cell>
          <cell r="I41" t="str">
            <v>NA</v>
          </cell>
          <cell r="J41" t="str">
            <v>NA</v>
          </cell>
          <cell r="K41" t="str">
            <v>NA</v>
          </cell>
          <cell r="L41" t="str">
            <v>NA</v>
          </cell>
          <cell r="M41">
            <v>1</v>
          </cell>
          <cell r="N41">
            <v>12</v>
          </cell>
          <cell r="O41" t="str">
            <v>NA</v>
          </cell>
          <cell r="P41" t="str">
            <v>NA</v>
          </cell>
          <cell r="Q41" t="str">
            <v>NA</v>
          </cell>
          <cell r="R41" t="str">
            <v>NA</v>
          </cell>
          <cell r="S41" t="str">
            <v>NA</v>
          </cell>
          <cell r="T41" t="str">
            <v>CEC006</v>
          </cell>
          <cell r="U41" t="str">
            <v>NA</v>
          </cell>
          <cell r="V41" t="str">
            <v>NA</v>
          </cell>
          <cell r="W41" t="str">
            <v>NA</v>
          </cell>
          <cell r="X41" t="str">
            <v>NA</v>
          </cell>
          <cell r="Y41" t="str">
            <v>CMC010</v>
          </cell>
          <cell r="Z41" t="str">
            <v>NA</v>
          </cell>
          <cell r="AA41" t="str">
            <v>NA</v>
          </cell>
          <cell r="AB41" t="str">
            <v>NA</v>
          </cell>
          <cell r="AC41" t="str">
            <v>NA</v>
          </cell>
          <cell r="AD41">
            <v>1</v>
          </cell>
          <cell r="AE41" t="str">
            <v>NA</v>
          </cell>
          <cell r="AF41" t="str">
            <v>NA</v>
          </cell>
          <cell r="AG41" t="str">
            <v>NA</v>
          </cell>
          <cell r="AH41" t="str">
            <v>NA</v>
          </cell>
          <cell r="AI41">
            <v>4</v>
          </cell>
          <cell r="AJ41">
            <v>4</v>
          </cell>
          <cell r="AO41">
            <v>333832</v>
          </cell>
          <cell r="AP41">
            <v>234000</v>
          </cell>
          <cell r="AQ41">
            <v>2050</v>
          </cell>
          <cell r="AR41">
            <v>0</v>
          </cell>
          <cell r="AS41">
            <v>0</v>
          </cell>
          <cell r="AT41">
            <v>0</v>
          </cell>
          <cell r="AU41">
            <v>0</v>
          </cell>
          <cell r="AV41">
            <v>0</v>
          </cell>
          <cell r="AW41">
            <v>234000</v>
          </cell>
          <cell r="AX41">
            <v>24600</v>
          </cell>
          <cell r="AY41">
            <v>0</v>
          </cell>
          <cell r="AZ41">
            <v>0</v>
          </cell>
          <cell r="BA41">
            <v>0</v>
          </cell>
          <cell r="BB41">
            <v>0</v>
          </cell>
          <cell r="BC41">
            <v>0</v>
          </cell>
          <cell r="BD41">
            <v>271530</v>
          </cell>
          <cell r="BE41">
            <v>84698</v>
          </cell>
          <cell r="BF41">
            <v>0</v>
          </cell>
          <cell r="BG41">
            <v>0</v>
          </cell>
          <cell r="BH41">
            <v>0</v>
          </cell>
          <cell r="BI41">
            <v>0</v>
          </cell>
          <cell r="BJ41">
            <v>21175</v>
          </cell>
          <cell r="BK41">
            <v>0</v>
          </cell>
          <cell r="BL41">
            <v>0</v>
          </cell>
          <cell r="BM41">
            <v>0</v>
          </cell>
          <cell r="BN41">
            <v>0</v>
          </cell>
          <cell r="BO41">
            <v>21175</v>
          </cell>
          <cell r="BP41">
            <v>164508</v>
          </cell>
          <cell r="BQ41">
            <v>0</v>
          </cell>
          <cell r="BR41">
            <v>0</v>
          </cell>
          <cell r="BS41">
            <v>0</v>
          </cell>
          <cell r="BT41">
            <v>0</v>
          </cell>
          <cell r="BU41">
            <v>41127</v>
          </cell>
          <cell r="BV41">
            <v>0</v>
          </cell>
          <cell r="BW41">
            <v>0</v>
          </cell>
          <cell r="BX41">
            <v>0</v>
          </cell>
          <cell r="BY41">
            <v>0</v>
          </cell>
          <cell r="BZ41">
            <v>41127</v>
          </cell>
          <cell r="CA41">
            <v>21175</v>
          </cell>
          <cell r="CB41">
            <v>62302</v>
          </cell>
          <cell r="CC41">
            <v>0.05</v>
          </cell>
          <cell r="CD41">
            <v>333832</v>
          </cell>
        </row>
        <row r="42">
          <cell r="A42" t="str">
            <v>8.5</v>
          </cell>
          <cell r="B42" t="str">
            <v>Z1015</v>
          </cell>
          <cell r="C42" t="str">
            <v>CAP08</v>
          </cell>
          <cell r="D42" t="str">
            <v>Concreto Ciclópeo</v>
          </cell>
          <cell r="E42" t="str">
            <v>m3</v>
          </cell>
          <cell r="F42" t="str">
            <v>MOC026</v>
          </cell>
          <cell r="G42" t="str">
            <v>MOC183</v>
          </cell>
          <cell r="H42" t="str">
            <v>NA</v>
          </cell>
          <cell r="I42" t="str">
            <v>NA</v>
          </cell>
          <cell r="J42" t="str">
            <v>NA</v>
          </cell>
          <cell r="K42" t="str">
            <v>NA</v>
          </cell>
          <cell r="L42" t="str">
            <v>NA</v>
          </cell>
          <cell r="M42">
            <v>0.6</v>
          </cell>
          <cell r="N42">
            <v>0.4</v>
          </cell>
          <cell r="O42" t="str">
            <v>NA</v>
          </cell>
          <cell r="P42" t="str">
            <v>NA</v>
          </cell>
          <cell r="Q42" t="str">
            <v>NA</v>
          </cell>
          <cell r="R42" t="str">
            <v>NA</v>
          </cell>
          <cell r="S42" t="str">
            <v>NA</v>
          </cell>
          <cell r="T42" t="str">
            <v>CEC012</v>
          </cell>
          <cell r="U42" t="str">
            <v>NA</v>
          </cell>
          <cell r="V42" t="str">
            <v>NA</v>
          </cell>
          <cell r="W42" t="str">
            <v>NA</v>
          </cell>
          <cell r="X42" t="str">
            <v>NA</v>
          </cell>
          <cell r="Y42" t="str">
            <v>CMC010</v>
          </cell>
          <cell r="Z42" t="str">
            <v>NA</v>
          </cell>
          <cell r="AA42" t="str">
            <v>NA</v>
          </cell>
          <cell r="AB42" t="str">
            <v>NA</v>
          </cell>
          <cell r="AC42" t="str">
            <v>NA</v>
          </cell>
          <cell r="AD42">
            <v>1</v>
          </cell>
          <cell r="AE42" t="str">
            <v>NA</v>
          </cell>
          <cell r="AF42" t="str">
            <v>NA</v>
          </cell>
          <cell r="AG42" t="str">
            <v>NA</v>
          </cell>
          <cell r="AH42" t="str">
            <v>NA</v>
          </cell>
          <cell r="AI42">
            <v>6</v>
          </cell>
          <cell r="AJ42">
            <v>6</v>
          </cell>
          <cell r="AO42">
            <v>238912</v>
          </cell>
          <cell r="AP42">
            <v>234000</v>
          </cell>
          <cell r="AQ42">
            <v>130000</v>
          </cell>
          <cell r="AR42">
            <v>0</v>
          </cell>
          <cell r="AS42">
            <v>0</v>
          </cell>
          <cell r="AT42">
            <v>0</v>
          </cell>
          <cell r="AU42">
            <v>0</v>
          </cell>
          <cell r="AV42">
            <v>0</v>
          </cell>
          <cell r="AW42">
            <v>140400</v>
          </cell>
          <cell r="AX42">
            <v>52000</v>
          </cell>
          <cell r="AY42">
            <v>0</v>
          </cell>
          <cell r="AZ42">
            <v>0</v>
          </cell>
          <cell r="BA42">
            <v>0</v>
          </cell>
          <cell r="BB42">
            <v>0</v>
          </cell>
          <cell r="BC42">
            <v>0</v>
          </cell>
          <cell r="BD42">
            <v>202020</v>
          </cell>
          <cell r="BE42">
            <v>56846</v>
          </cell>
          <cell r="BF42">
            <v>0</v>
          </cell>
          <cell r="BG42">
            <v>0</v>
          </cell>
          <cell r="BH42">
            <v>0</v>
          </cell>
          <cell r="BI42">
            <v>0</v>
          </cell>
          <cell r="BJ42">
            <v>9474</v>
          </cell>
          <cell r="BK42">
            <v>0</v>
          </cell>
          <cell r="BL42">
            <v>0</v>
          </cell>
          <cell r="BM42">
            <v>0</v>
          </cell>
          <cell r="BN42">
            <v>0</v>
          </cell>
          <cell r="BO42">
            <v>9474</v>
          </cell>
          <cell r="BP42">
            <v>164508</v>
          </cell>
          <cell r="BQ42">
            <v>0</v>
          </cell>
          <cell r="BR42">
            <v>0</v>
          </cell>
          <cell r="BS42">
            <v>0</v>
          </cell>
          <cell r="BT42">
            <v>0</v>
          </cell>
          <cell r="BU42">
            <v>27418</v>
          </cell>
          <cell r="BV42">
            <v>0</v>
          </cell>
          <cell r="BW42">
            <v>0</v>
          </cell>
          <cell r="BX42">
            <v>0</v>
          </cell>
          <cell r="BY42">
            <v>0</v>
          </cell>
          <cell r="BZ42">
            <v>27418</v>
          </cell>
          <cell r="CA42">
            <v>9474</v>
          </cell>
          <cell r="CB42">
            <v>36892</v>
          </cell>
          <cell r="CC42">
            <v>0.05</v>
          </cell>
          <cell r="CD42">
            <v>238912</v>
          </cell>
        </row>
        <row r="43">
          <cell r="A43" t="str">
            <v>8.6</v>
          </cell>
          <cell r="B43" t="str">
            <v>Z1001</v>
          </cell>
          <cell r="C43" t="str">
            <v>CAP08</v>
          </cell>
          <cell r="D43" t="str">
            <v>Acero de Refuerzo</v>
          </cell>
          <cell r="E43" t="str">
            <v>Kg</v>
          </cell>
          <cell r="F43" t="str">
            <v>MOC074</v>
          </cell>
          <cell r="G43" t="str">
            <v>NA</v>
          </cell>
          <cell r="H43" t="str">
            <v>NA</v>
          </cell>
          <cell r="I43" t="str">
            <v>NA</v>
          </cell>
          <cell r="J43" t="str">
            <v>NA</v>
          </cell>
          <cell r="K43" t="str">
            <v>NA</v>
          </cell>
          <cell r="L43" t="str">
            <v>NA</v>
          </cell>
          <cell r="M43">
            <v>1</v>
          </cell>
          <cell r="N43" t="str">
            <v>NA</v>
          </cell>
          <cell r="O43" t="str">
            <v>NA</v>
          </cell>
          <cell r="P43" t="str">
            <v>NA</v>
          </cell>
          <cell r="Q43" t="str">
            <v>NA</v>
          </cell>
          <cell r="R43" t="str">
            <v>NA</v>
          </cell>
          <cell r="S43" t="str">
            <v>NA</v>
          </cell>
          <cell r="T43" t="str">
            <v>CEC015</v>
          </cell>
          <cell r="U43" t="str">
            <v>NA</v>
          </cell>
          <cell r="V43" t="str">
            <v>NA</v>
          </cell>
          <cell r="W43" t="str">
            <v>NA</v>
          </cell>
          <cell r="X43" t="str">
            <v>NA</v>
          </cell>
          <cell r="Y43" t="str">
            <v>CMC022</v>
          </cell>
          <cell r="Z43" t="str">
            <v>NA</v>
          </cell>
          <cell r="AA43" t="str">
            <v>NA</v>
          </cell>
          <cell r="AB43" t="str">
            <v>NA</v>
          </cell>
          <cell r="AC43" t="str">
            <v>NA</v>
          </cell>
          <cell r="AD43">
            <v>1</v>
          </cell>
          <cell r="AE43" t="str">
            <v>NA</v>
          </cell>
          <cell r="AF43" t="str">
            <v>NA</v>
          </cell>
          <cell r="AG43" t="str">
            <v>NA</v>
          </cell>
          <cell r="AH43" t="str">
            <v>NA</v>
          </cell>
          <cell r="AI43">
            <v>300</v>
          </cell>
          <cell r="AJ43">
            <v>300</v>
          </cell>
          <cell r="AO43">
            <v>2537</v>
          </cell>
          <cell r="AP43">
            <v>1800</v>
          </cell>
          <cell r="AQ43">
            <v>0</v>
          </cell>
          <cell r="AR43">
            <v>0</v>
          </cell>
          <cell r="AS43">
            <v>0</v>
          </cell>
          <cell r="AT43">
            <v>0</v>
          </cell>
          <cell r="AU43">
            <v>0</v>
          </cell>
          <cell r="AV43">
            <v>0</v>
          </cell>
          <cell r="AW43">
            <v>1800</v>
          </cell>
          <cell r="AX43">
            <v>0</v>
          </cell>
          <cell r="AY43">
            <v>0</v>
          </cell>
          <cell r="AZ43">
            <v>0</v>
          </cell>
          <cell r="BA43">
            <v>0</v>
          </cell>
          <cell r="BB43">
            <v>0</v>
          </cell>
          <cell r="BC43">
            <v>0</v>
          </cell>
          <cell r="BD43">
            <v>1890</v>
          </cell>
          <cell r="BE43">
            <v>28837</v>
          </cell>
          <cell r="BF43">
            <v>0</v>
          </cell>
          <cell r="BG43">
            <v>0</v>
          </cell>
          <cell r="BH43">
            <v>0</v>
          </cell>
          <cell r="BI43">
            <v>0</v>
          </cell>
          <cell r="BJ43">
            <v>96</v>
          </cell>
          <cell r="BK43">
            <v>0</v>
          </cell>
          <cell r="BL43">
            <v>0</v>
          </cell>
          <cell r="BM43">
            <v>0</v>
          </cell>
          <cell r="BN43">
            <v>0</v>
          </cell>
          <cell r="BO43">
            <v>96</v>
          </cell>
          <cell r="BP43">
            <v>165187</v>
          </cell>
          <cell r="BQ43">
            <v>0</v>
          </cell>
          <cell r="BR43">
            <v>0</v>
          </cell>
          <cell r="BS43">
            <v>0</v>
          </cell>
          <cell r="BT43">
            <v>0</v>
          </cell>
          <cell r="BU43">
            <v>551</v>
          </cell>
          <cell r="BV43">
            <v>0</v>
          </cell>
          <cell r="BW43">
            <v>0</v>
          </cell>
          <cell r="BX43">
            <v>0</v>
          </cell>
          <cell r="BY43">
            <v>0</v>
          </cell>
          <cell r="BZ43">
            <v>551</v>
          </cell>
          <cell r="CA43">
            <v>96</v>
          </cell>
          <cell r="CB43">
            <v>647</v>
          </cell>
          <cell r="CC43">
            <v>0.05</v>
          </cell>
          <cell r="CD43">
            <v>2537</v>
          </cell>
        </row>
        <row r="44">
          <cell r="A44" t="str">
            <v>8.7</v>
          </cell>
          <cell r="B44" t="str">
            <v>Z2012</v>
          </cell>
          <cell r="C44" t="str">
            <v>CAP08</v>
          </cell>
          <cell r="D44" t="str">
            <v>Escalera de gato</v>
          </cell>
          <cell r="E44" t="str">
            <v>U</v>
          </cell>
          <cell r="F44" t="str">
            <v>MOC184</v>
          </cell>
          <cell r="G44" t="str">
            <v>NA</v>
          </cell>
          <cell r="H44" t="str">
            <v>NA</v>
          </cell>
          <cell r="I44" t="str">
            <v>NA</v>
          </cell>
          <cell r="J44" t="str">
            <v>NA</v>
          </cell>
          <cell r="K44" t="str">
            <v>NA</v>
          </cell>
          <cell r="L44" t="str">
            <v>NA</v>
          </cell>
          <cell r="M44">
            <v>1</v>
          </cell>
          <cell r="N44" t="str">
            <v>NA</v>
          </cell>
          <cell r="O44" t="str">
            <v>NA</v>
          </cell>
          <cell r="P44" t="str">
            <v>NA</v>
          </cell>
          <cell r="Q44" t="str">
            <v>NA</v>
          </cell>
          <cell r="R44" t="str">
            <v>NA</v>
          </cell>
          <cell r="S44" t="str">
            <v>NA</v>
          </cell>
          <cell r="T44" t="str">
            <v>CEC015</v>
          </cell>
          <cell r="U44" t="str">
            <v>NA</v>
          </cell>
          <cell r="V44" t="str">
            <v>NA</v>
          </cell>
          <cell r="W44" t="str">
            <v>NA</v>
          </cell>
          <cell r="X44" t="str">
            <v>NA</v>
          </cell>
          <cell r="Y44" t="str">
            <v>CMC022</v>
          </cell>
          <cell r="Z44" t="str">
            <v>NA</v>
          </cell>
          <cell r="AA44" t="str">
            <v>NA</v>
          </cell>
          <cell r="AB44" t="str">
            <v>NA</v>
          </cell>
          <cell r="AC44" t="str">
            <v>NA</v>
          </cell>
          <cell r="AD44">
            <v>1</v>
          </cell>
          <cell r="AE44" t="str">
            <v>NA</v>
          </cell>
          <cell r="AF44" t="str">
            <v>NA</v>
          </cell>
          <cell r="AG44" t="str">
            <v>NA</v>
          </cell>
          <cell r="AH44" t="str">
            <v>NA</v>
          </cell>
          <cell r="AI44">
            <v>10</v>
          </cell>
          <cell r="AJ44">
            <v>10</v>
          </cell>
          <cell r="AO44">
            <v>269403</v>
          </cell>
          <cell r="AP44">
            <v>250000</v>
          </cell>
          <cell r="AQ44">
            <v>0</v>
          </cell>
          <cell r="AR44">
            <v>0</v>
          </cell>
          <cell r="AS44">
            <v>0</v>
          </cell>
          <cell r="AT44">
            <v>0</v>
          </cell>
          <cell r="AU44">
            <v>0</v>
          </cell>
          <cell r="AV44">
            <v>0</v>
          </cell>
          <cell r="AW44">
            <v>250000</v>
          </cell>
          <cell r="AX44">
            <v>0</v>
          </cell>
          <cell r="AY44">
            <v>0</v>
          </cell>
          <cell r="AZ44">
            <v>0</v>
          </cell>
          <cell r="BA44">
            <v>0</v>
          </cell>
          <cell r="BB44">
            <v>0</v>
          </cell>
          <cell r="BC44">
            <v>0</v>
          </cell>
          <cell r="BD44">
            <v>250000</v>
          </cell>
          <cell r="BE44">
            <v>28837</v>
          </cell>
          <cell r="BF44">
            <v>0</v>
          </cell>
          <cell r="BG44">
            <v>0</v>
          </cell>
          <cell r="BH44">
            <v>0</v>
          </cell>
          <cell r="BI44">
            <v>0</v>
          </cell>
          <cell r="BJ44">
            <v>2884</v>
          </cell>
          <cell r="BK44">
            <v>0</v>
          </cell>
          <cell r="BL44">
            <v>0</v>
          </cell>
          <cell r="BM44">
            <v>0</v>
          </cell>
          <cell r="BN44">
            <v>0</v>
          </cell>
          <cell r="BO44">
            <v>2884</v>
          </cell>
          <cell r="BP44">
            <v>165187</v>
          </cell>
          <cell r="BQ44">
            <v>0</v>
          </cell>
          <cell r="BR44">
            <v>0</v>
          </cell>
          <cell r="BS44">
            <v>0</v>
          </cell>
          <cell r="BT44">
            <v>0</v>
          </cell>
          <cell r="BU44">
            <v>16519</v>
          </cell>
          <cell r="BV44">
            <v>0</v>
          </cell>
          <cell r="BW44">
            <v>0</v>
          </cell>
          <cell r="BX44">
            <v>0</v>
          </cell>
          <cell r="BY44">
            <v>0</v>
          </cell>
          <cell r="BZ44">
            <v>16519</v>
          </cell>
          <cell r="CA44">
            <v>2884</v>
          </cell>
          <cell r="CB44">
            <v>19403</v>
          </cell>
          <cell r="CC44">
            <v>0</v>
          </cell>
          <cell r="CD44">
            <v>269403</v>
          </cell>
        </row>
        <row r="45">
          <cell r="A45" t="str">
            <v>8.8</v>
          </cell>
          <cell r="B45" t="str">
            <v>Z1012</v>
          </cell>
          <cell r="C45" t="str">
            <v>CAP08</v>
          </cell>
          <cell r="D45" t="str">
            <v>Suministro e instalación de tapa pozo húmedo</v>
          </cell>
          <cell r="E45" t="str">
            <v>U</v>
          </cell>
          <cell r="F45" t="str">
            <v>MOC185</v>
          </cell>
          <cell r="G45" t="str">
            <v>NA</v>
          </cell>
          <cell r="H45" t="str">
            <v>NA</v>
          </cell>
          <cell r="I45" t="str">
            <v>NA</v>
          </cell>
          <cell r="J45" t="str">
            <v>NA</v>
          </cell>
          <cell r="K45" t="str">
            <v>NA</v>
          </cell>
          <cell r="L45" t="str">
            <v>NA</v>
          </cell>
          <cell r="M45">
            <v>1</v>
          </cell>
          <cell r="N45" t="str">
            <v>NA</v>
          </cell>
          <cell r="O45" t="str">
            <v>NA</v>
          </cell>
          <cell r="P45" t="str">
            <v>NA</v>
          </cell>
          <cell r="Q45" t="str">
            <v>NA</v>
          </cell>
          <cell r="R45" t="str">
            <v>NA</v>
          </cell>
          <cell r="S45" t="str">
            <v>NA</v>
          </cell>
          <cell r="T45" t="str">
            <v>CEC015</v>
          </cell>
          <cell r="U45" t="str">
            <v>NA</v>
          </cell>
          <cell r="V45" t="str">
            <v>NA</v>
          </cell>
          <cell r="W45" t="str">
            <v>NA</v>
          </cell>
          <cell r="X45" t="str">
            <v>NA</v>
          </cell>
          <cell r="Y45" t="str">
            <v>CMC022</v>
          </cell>
          <cell r="Z45" t="str">
            <v>NA</v>
          </cell>
          <cell r="AA45" t="str">
            <v>NA</v>
          </cell>
          <cell r="AB45" t="str">
            <v>NA</v>
          </cell>
          <cell r="AC45" t="str">
            <v>NA</v>
          </cell>
          <cell r="AD45">
            <v>1</v>
          </cell>
          <cell r="AE45" t="str">
            <v>NA</v>
          </cell>
          <cell r="AF45" t="str">
            <v>NA</v>
          </cell>
          <cell r="AG45" t="str">
            <v>NA</v>
          </cell>
          <cell r="AH45" t="str">
            <v>NA</v>
          </cell>
          <cell r="AI45">
            <v>5</v>
          </cell>
          <cell r="AJ45">
            <v>5</v>
          </cell>
          <cell r="AO45">
            <v>563804</v>
          </cell>
          <cell r="AP45">
            <v>525000</v>
          </cell>
          <cell r="AQ45">
            <v>0</v>
          </cell>
          <cell r="AR45">
            <v>0</v>
          </cell>
          <cell r="AS45">
            <v>0</v>
          </cell>
          <cell r="AT45">
            <v>0</v>
          </cell>
          <cell r="AU45">
            <v>0</v>
          </cell>
          <cell r="AV45">
            <v>0</v>
          </cell>
          <cell r="AW45">
            <v>525000</v>
          </cell>
          <cell r="AX45">
            <v>0</v>
          </cell>
          <cell r="AY45">
            <v>0</v>
          </cell>
          <cell r="AZ45">
            <v>0</v>
          </cell>
          <cell r="BA45">
            <v>0</v>
          </cell>
          <cell r="BB45">
            <v>0</v>
          </cell>
          <cell r="BC45">
            <v>0</v>
          </cell>
          <cell r="BD45">
            <v>525000</v>
          </cell>
          <cell r="BE45">
            <v>28837</v>
          </cell>
          <cell r="BF45">
            <v>0</v>
          </cell>
          <cell r="BG45">
            <v>0</v>
          </cell>
          <cell r="BH45">
            <v>0</v>
          </cell>
          <cell r="BI45">
            <v>0</v>
          </cell>
          <cell r="BJ45">
            <v>5767</v>
          </cell>
          <cell r="BK45">
            <v>0</v>
          </cell>
          <cell r="BL45">
            <v>0</v>
          </cell>
          <cell r="BM45">
            <v>0</v>
          </cell>
          <cell r="BN45">
            <v>0</v>
          </cell>
          <cell r="BO45">
            <v>5767</v>
          </cell>
          <cell r="BP45">
            <v>165187</v>
          </cell>
          <cell r="BQ45">
            <v>0</v>
          </cell>
          <cell r="BR45">
            <v>0</v>
          </cell>
          <cell r="BS45">
            <v>0</v>
          </cell>
          <cell r="BT45">
            <v>0</v>
          </cell>
          <cell r="BU45">
            <v>33037</v>
          </cell>
          <cell r="BV45">
            <v>0</v>
          </cell>
          <cell r="BW45">
            <v>0</v>
          </cell>
          <cell r="BX45">
            <v>0</v>
          </cell>
          <cell r="BY45">
            <v>0</v>
          </cell>
          <cell r="BZ45">
            <v>33037</v>
          </cell>
          <cell r="CA45">
            <v>5767</v>
          </cell>
          <cell r="CB45">
            <v>38804</v>
          </cell>
          <cell r="CC45">
            <v>0</v>
          </cell>
          <cell r="CD45">
            <v>563804</v>
          </cell>
        </row>
        <row r="46">
          <cell r="A46" t="str">
            <v>8.9</v>
          </cell>
          <cell r="B46" t="str">
            <v>Z1012</v>
          </cell>
          <cell r="C46" t="str">
            <v>CAP08</v>
          </cell>
          <cell r="D46" t="str">
            <v>Suministro e instalación de tapa caja válvula</v>
          </cell>
          <cell r="E46" t="str">
            <v>U</v>
          </cell>
          <cell r="F46" t="str">
            <v>MOC186</v>
          </cell>
          <cell r="G46" t="str">
            <v>NA</v>
          </cell>
          <cell r="H46" t="str">
            <v>NA</v>
          </cell>
          <cell r="I46" t="str">
            <v>NA</v>
          </cell>
          <cell r="J46" t="str">
            <v>NA</v>
          </cell>
          <cell r="K46" t="str">
            <v>NA</v>
          </cell>
          <cell r="L46" t="str">
            <v>NA</v>
          </cell>
          <cell r="M46">
            <v>1</v>
          </cell>
          <cell r="N46" t="str">
            <v>NA</v>
          </cell>
          <cell r="O46" t="str">
            <v>NA</v>
          </cell>
          <cell r="P46" t="str">
            <v>NA</v>
          </cell>
          <cell r="Q46" t="str">
            <v>NA</v>
          </cell>
          <cell r="R46" t="str">
            <v>NA</v>
          </cell>
          <cell r="S46" t="str">
            <v>NA</v>
          </cell>
          <cell r="T46" t="str">
            <v>CEC015</v>
          </cell>
          <cell r="U46" t="str">
            <v>NA</v>
          </cell>
          <cell r="V46" t="str">
            <v>NA</v>
          </cell>
          <cell r="W46" t="str">
            <v>NA</v>
          </cell>
          <cell r="X46" t="str">
            <v>NA</v>
          </cell>
          <cell r="Y46" t="str">
            <v>CMC022</v>
          </cell>
          <cell r="Z46" t="str">
            <v>NA</v>
          </cell>
          <cell r="AA46" t="str">
            <v>NA</v>
          </cell>
          <cell r="AB46" t="str">
            <v>NA</v>
          </cell>
          <cell r="AC46" t="str">
            <v>NA</v>
          </cell>
          <cell r="AD46">
            <v>1</v>
          </cell>
          <cell r="AE46" t="str">
            <v>NA</v>
          </cell>
          <cell r="AF46" t="str">
            <v>NA</v>
          </cell>
          <cell r="AG46" t="str">
            <v>NA</v>
          </cell>
          <cell r="AH46" t="str">
            <v>NA</v>
          </cell>
          <cell r="AI46">
            <v>4</v>
          </cell>
          <cell r="AJ46">
            <v>4</v>
          </cell>
          <cell r="AO46">
            <v>698506</v>
          </cell>
          <cell r="AP46">
            <v>650000</v>
          </cell>
          <cell r="AQ46">
            <v>0</v>
          </cell>
          <cell r="AR46">
            <v>0</v>
          </cell>
          <cell r="AS46">
            <v>0</v>
          </cell>
          <cell r="AT46">
            <v>0</v>
          </cell>
          <cell r="AU46">
            <v>0</v>
          </cell>
          <cell r="AV46">
            <v>0</v>
          </cell>
          <cell r="AW46">
            <v>650000</v>
          </cell>
          <cell r="AX46">
            <v>0</v>
          </cell>
          <cell r="AY46">
            <v>0</v>
          </cell>
          <cell r="AZ46">
            <v>0</v>
          </cell>
          <cell r="BA46">
            <v>0</v>
          </cell>
          <cell r="BB46">
            <v>0</v>
          </cell>
          <cell r="BC46">
            <v>0</v>
          </cell>
          <cell r="BD46">
            <v>650000</v>
          </cell>
          <cell r="BE46">
            <v>28837</v>
          </cell>
          <cell r="BF46">
            <v>0</v>
          </cell>
          <cell r="BG46">
            <v>0</v>
          </cell>
          <cell r="BH46">
            <v>0</v>
          </cell>
          <cell r="BI46">
            <v>0</v>
          </cell>
          <cell r="BJ46">
            <v>7209</v>
          </cell>
          <cell r="BK46">
            <v>0</v>
          </cell>
          <cell r="BL46">
            <v>0</v>
          </cell>
          <cell r="BM46">
            <v>0</v>
          </cell>
          <cell r="BN46">
            <v>0</v>
          </cell>
          <cell r="BO46">
            <v>7209</v>
          </cell>
          <cell r="BP46">
            <v>165187</v>
          </cell>
          <cell r="BQ46">
            <v>0</v>
          </cell>
          <cell r="BR46">
            <v>0</v>
          </cell>
          <cell r="BS46">
            <v>0</v>
          </cell>
          <cell r="BT46">
            <v>0</v>
          </cell>
          <cell r="BU46">
            <v>41297</v>
          </cell>
          <cell r="BV46">
            <v>0</v>
          </cell>
          <cell r="BW46">
            <v>0</v>
          </cell>
          <cell r="BX46">
            <v>0</v>
          </cell>
          <cell r="BY46">
            <v>0</v>
          </cell>
          <cell r="BZ46">
            <v>41297</v>
          </cell>
          <cell r="CA46">
            <v>7209</v>
          </cell>
          <cell r="CB46">
            <v>48506</v>
          </cell>
          <cell r="CC46">
            <v>0</v>
          </cell>
          <cell r="CD46">
            <v>698506</v>
          </cell>
        </row>
        <row r="47">
          <cell r="B47" t="str">
            <v>Z1018</v>
          </cell>
          <cell r="C47" t="str">
            <v>CAP01</v>
          </cell>
          <cell r="D47" t="str">
            <v>En Andén granito (china lavada)</v>
          </cell>
          <cell r="E47" t="str">
            <v>m</v>
          </cell>
          <cell r="F47" t="str">
            <v>MOC010</v>
          </cell>
          <cell r="G47" t="str">
            <v>MOC062</v>
          </cell>
          <cell r="H47" t="str">
            <v>MOC128</v>
          </cell>
          <cell r="I47" t="str">
            <v>NA</v>
          </cell>
          <cell r="J47" t="str">
            <v>NA</v>
          </cell>
          <cell r="K47" t="str">
            <v>NA</v>
          </cell>
          <cell r="L47" t="str">
            <v>NA</v>
          </cell>
          <cell r="M47">
            <v>0.1</v>
          </cell>
          <cell r="N47">
            <v>0.5</v>
          </cell>
          <cell r="O47">
            <v>0.37</v>
          </cell>
          <cell r="P47" t="str">
            <v>NA</v>
          </cell>
          <cell r="Q47" t="str">
            <v>NA</v>
          </cell>
          <cell r="R47" t="str">
            <v>NA</v>
          </cell>
          <cell r="S47" t="str">
            <v>NA</v>
          </cell>
          <cell r="T47" t="str">
            <v>CEC002</v>
          </cell>
          <cell r="U47" t="str">
            <v>CEC004</v>
          </cell>
          <cell r="V47" t="str">
            <v>CEC008</v>
          </cell>
          <cell r="W47" t="str">
            <v>CEC011</v>
          </cell>
          <cell r="X47" t="str">
            <v>NA</v>
          </cell>
          <cell r="Y47" t="str">
            <v>CMC002</v>
          </cell>
          <cell r="Z47" t="str">
            <v>CMC004</v>
          </cell>
          <cell r="AA47" t="str">
            <v>CMC007</v>
          </cell>
          <cell r="AB47" t="str">
            <v>CMC008</v>
          </cell>
          <cell r="AC47" t="str">
            <v>NA</v>
          </cell>
          <cell r="AD47">
            <v>0.53</v>
          </cell>
          <cell r="AE47">
            <v>0.9</v>
          </cell>
          <cell r="AF47">
            <v>1</v>
          </cell>
          <cell r="AG47">
            <v>0.9</v>
          </cell>
          <cell r="AH47" t="str">
            <v>NA</v>
          </cell>
          <cell r="AI47">
            <v>45</v>
          </cell>
          <cell r="AJ47">
            <v>85</v>
          </cell>
          <cell r="AK47">
            <v>50</v>
          </cell>
          <cell r="AL47">
            <v>45</v>
          </cell>
          <cell r="AM47">
            <v>50</v>
          </cell>
          <cell r="AO47">
            <v>27108</v>
          </cell>
          <cell r="AP47">
            <v>24000</v>
          </cell>
          <cell r="AQ47">
            <v>300</v>
          </cell>
          <cell r="AR47">
            <v>20000</v>
          </cell>
          <cell r="AS47">
            <v>0</v>
          </cell>
          <cell r="AT47">
            <v>0</v>
          </cell>
          <cell r="AU47">
            <v>0</v>
          </cell>
          <cell r="AV47">
            <v>0</v>
          </cell>
          <cell r="AW47">
            <v>2400</v>
          </cell>
          <cell r="AX47">
            <v>150</v>
          </cell>
          <cell r="AY47">
            <v>7400</v>
          </cell>
          <cell r="AZ47">
            <v>0</v>
          </cell>
          <cell r="BA47">
            <v>0</v>
          </cell>
          <cell r="BB47">
            <v>0</v>
          </cell>
          <cell r="BC47">
            <v>0</v>
          </cell>
          <cell r="BD47">
            <v>10448</v>
          </cell>
          <cell r="BE47">
            <v>584715</v>
          </cell>
          <cell r="BF47">
            <v>2893</v>
          </cell>
          <cell r="BG47">
            <v>90067</v>
          </cell>
          <cell r="BH47">
            <v>20668</v>
          </cell>
          <cell r="BI47">
            <v>0</v>
          </cell>
          <cell r="BJ47">
            <v>6887</v>
          </cell>
          <cell r="BK47">
            <v>58</v>
          </cell>
          <cell r="BL47">
            <v>2001</v>
          </cell>
          <cell r="BM47">
            <v>413</v>
          </cell>
          <cell r="BN47">
            <v>0</v>
          </cell>
          <cell r="BO47">
            <v>9359</v>
          </cell>
          <cell r="BP47">
            <v>89116</v>
          </cell>
          <cell r="BQ47">
            <v>128224</v>
          </cell>
          <cell r="BR47">
            <v>39108</v>
          </cell>
          <cell r="BS47">
            <v>140891</v>
          </cell>
          <cell r="BT47">
            <v>0</v>
          </cell>
          <cell r="BU47">
            <v>1050</v>
          </cell>
          <cell r="BV47">
            <v>2564</v>
          </cell>
          <cell r="BW47">
            <v>869</v>
          </cell>
          <cell r="BX47">
            <v>2818</v>
          </cell>
          <cell r="BY47">
            <v>0</v>
          </cell>
          <cell r="BZ47">
            <v>7301</v>
          </cell>
          <cell r="CA47">
            <v>9359</v>
          </cell>
          <cell r="CB47">
            <v>16660</v>
          </cell>
          <cell r="CC47">
            <v>0.05</v>
          </cell>
          <cell r="CD47">
            <v>27108</v>
          </cell>
        </row>
        <row r="48">
          <cell r="B48" t="str">
            <v>Z2018</v>
          </cell>
          <cell r="C48" t="str">
            <v>CAP01</v>
          </cell>
          <cell r="D48" t="str">
            <v>En Andén granito (china lavada)</v>
          </cell>
          <cell r="E48" t="str">
            <v>m</v>
          </cell>
          <cell r="F48" t="str">
            <v>MOC010</v>
          </cell>
          <cell r="G48" t="str">
            <v>MOC062</v>
          </cell>
          <cell r="H48" t="str">
            <v>MOC128</v>
          </cell>
          <cell r="I48" t="str">
            <v>NA</v>
          </cell>
          <cell r="J48" t="str">
            <v>NA</v>
          </cell>
          <cell r="K48" t="str">
            <v>NA</v>
          </cell>
          <cell r="L48" t="str">
            <v>NA</v>
          </cell>
          <cell r="M48">
            <v>0.14000000000000001</v>
          </cell>
          <cell r="N48">
            <v>0.7</v>
          </cell>
          <cell r="O48">
            <v>0.37</v>
          </cell>
          <cell r="P48" t="str">
            <v>NA</v>
          </cell>
          <cell r="Q48" t="str">
            <v>NA</v>
          </cell>
          <cell r="R48" t="str">
            <v>NA</v>
          </cell>
          <cell r="S48" t="str">
            <v>NA</v>
          </cell>
          <cell r="T48" t="str">
            <v>CEC002</v>
          </cell>
          <cell r="U48" t="str">
            <v>CEC004</v>
          </cell>
          <cell r="V48" t="str">
            <v>CEC008</v>
          </cell>
          <cell r="W48" t="str">
            <v>CEC010</v>
          </cell>
          <cell r="X48" t="str">
            <v>NA</v>
          </cell>
          <cell r="Y48" t="str">
            <v>CMC002</v>
          </cell>
          <cell r="Z48" t="str">
            <v>CMC004</v>
          </cell>
          <cell r="AA48" t="str">
            <v>CMC007</v>
          </cell>
          <cell r="AB48" t="str">
            <v>CMC008</v>
          </cell>
          <cell r="AC48" t="str">
            <v>NA</v>
          </cell>
          <cell r="AD48">
            <v>0.52</v>
          </cell>
          <cell r="AE48">
            <v>0.89</v>
          </cell>
          <cell r="AF48">
            <v>1</v>
          </cell>
          <cell r="AG48">
            <v>0.89</v>
          </cell>
          <cell r="AH48" t="str">
            <v>NA</v>
          </cell>
          <cell r="AI48">
            <v>42.5</v>
          </cell>
          <cell r="AJ48">
            <v>82.5</v>
          </cell>
          <cell r="AK48">
            <v>47.5</v>
          </cell>
          <cell r="AL48">
            <v>42.5</v>
          </cell>
          <cell r="AM48">
            <v>47.5</v>
          </cell>
          <cell r="AO48">
            <v>29202</v>
          </cell>
          <cell r="AP48">
            <v>24000</v>
          </cell>
          <cell r="AQ48">
            <v>300</v>
          </cell>
          <cell r="AR48">
            <v>20000</v>
          </cell>
          <cell r="AS48">
            <v>0</v>
          </cell>
          <cell r="AT48">
            <v>0</v>
          </cell>
          <cell r="AU48">
            <v>0</v>
          </cell>
          <cell r="AV48">
            <v>0</v>
          </cell>
          <cell r="AW48">
            <v>3360</v>
          </cell>
          <cell r="AX48">
            <v>210</v>
          </cell>
          <cell r="AY48">
            <v>7400</v>
          </cell>
          <cell r="AZ48">
            <v>0</v>
          </cell>
          <cell r="BA48">
            <v>0</v>
          </cell>
          <cell r="BB48">
            <v>0</v>
          </cell>
          <cell r="BC48">
            <v>0</v>
          </cell>
          <cell r="BD48">
            <v>11519</v>
          </cell>
          <cell r="BE48">
            <v>584715</v>
          </cell>
          <cell r="BF48">
            <v>2893</v>
          </cell>
          <cell r="BG48">
            <v>90067</v>
          </cell>
          <cell r="BH48">
            <v>33634</v>
          </cell>
          <cell r="BI48">
            <v>0</v>
          </cell>
          <cell r="BJ48">
            <v>7154</v>
          </cell>
          <cell r="BK48">
            <v>61</v>
          </cell>
          <cell r="BL48">
            <v>2119</v>
          </cell>
          <cell r="BM48">
            <v>704</v>
          </cell>
          <cell r="BN48">
            <v>0</v>
          </cell>
          <cell r="BO48">
            <v>10038</v>
          </cell>
          <cell r="BP48">
            <v>89116</v>
          </cell>
          <cell r="BQ48">
            <v>128224</v>
          </cell>
          <cell r="BR48">
            <v>39108</v>
          </cell>
          <cell r="BS48">
            <v>140891</v>
          </cell>
          <cell r="BT48">
            <v>0</v>
          </cell>
          <cell r="BU48">
            <v>1090</v>
          </cell>
          <cell r="BV48">
            <v>2685</v>
          </cell>
          <cell r="BW48">
            <v>920</v>
          </cell>
          <cell r="BX48">
            <v>2950</v>
          </cell>
          <cell r="BY48">
            <v>0</v>
          </cell>
          <cell r="BZ48">
            <v>7645</v>
          </cell>
          <cell r="CA48">
            <v>10038</v>
          </cell>
          <cell r="CB48">
            <v>17683</v>
          </cell>
          <cell r="CC48">
            <v>0.05</v>
          </cell>
          <cell r="CD48">
            <v>29202</v>
          </cell>
        </row>
        <row r="49">
          <cell r="B49" t="str">
            <v>Z1019</v>
          </cell>
          <cell r="C49" t="str">
            <v>CAP01</v>
          </cell>
          <cell r="D49" t="str">
            <v>En Andén granito pulido</v>
          </cell>
          <cell r="E49" t="str">
            <v>m</v>
          </cell>
          <cell r="F49" t="str">
            <v>MOC010</v>
          </cell>
          <cell r="G49" t="str">
            <v>MOC062</v>
          </cell>
          <cell r="H49" t="str">
            <v>MOC128</v>
          </cell>
          <cell r="I49" t="str">
            <v>NA</v>
          </cell>
          <cell r="J49" t="str">
            <v>NA</v>
          </cell>
          <cell r="K49" t="str">
            <v>NA</v>
          </cell>
          <cell r="L49" t="str">
            <v>NA</v>
          </cell>
          <cell r="M49">
            <v>0.1</v>
          </cell>
          <cell r="N49">
            <v>0.5</v>
          </cell>
          <cell r="O49">
            <v>0.37</v>
          </cell>
          <cell r="P49" t="str">
            <v>NA</v>
          </cell>
          <cell r="Q49" t="str">
            <v>NA</v>
          </cell>
          <cell r="R49" t="str">
            <v>NA</v>
          </cell>
          <cell r="S49" t="str">
            <v>NA</v>
          </cell>
          <cell r="T49" t="str">
            <v>CEC002</v>
          </cell>
          <cell r="U49" t="str">
            <v>CEC004</v>
          </cell>
          <cell r="V49" t="str">
            <v>CEC008</v>
          </cell>
          <cell r="W49" t="str">
            <v>CEC010</v>
          </cell>
          <cell r="X49" t="str">
            <v>NA</v>
          </cell>
          <cell r="Y49" t="str">
            <v>CMC002</v>
          </cell>
          <cell r="Z49" t="str">
            <v>CMC004</v>
          </cell>
          <cell r="AA49" t="str">
            <v>CMC007</v>
          </cell>
          <cell r="AB49" t="str">
            <v>CMC008</v>
          </cell>
          <cell r="AC49" t="str">
            <v>NA</v>
          </cell>
          <cell r="AD49">
            <v>0.32</v>
          </cell>
          <cell r="AE49">
            <v>1</v>
          </cell>
          <cell r="AF49">
            <v>1</v>
          </cell>
          <cell r="AG49">
            <v>0.6</v>
          </cell>
          <cell r="AH49" t="str">
            <v>NA</v>
          </cell>
          <cell r="AI49">
            <v>45</v>
          </cell>
          <cell r="AJ49">
            <v>140</v>
          </cell>
          <cell r="AK49">
            <v>45</v>
          </cell>
          <cell r="AL49">
            <v>45</v>
          </cell>
          <cell r="AM49">
            <v>75</v>
          </cell>
          <cell r="AO49">
            <v>23350</v>
          </cell>
          <cell r="AP49">
            <v>24000</v>
          </cell>
          <cell r="AQ49">
            <v>300</v>
          </cell>
          <cell r="AR49">
            <v>20000</v>
          </cell>
          <cell r="AS49">
            <v>0</v>
          </cell>
          <cell r="AT49">
            <v>0</v>
          </cell>
          <cell r="AU49">
            <v>0</v>
          </cell>
          <cell r="AV49">
            <v>0</v>
          </cell>
          <cell r="AW49">
            <v>2400</v>
          </cell>
          <cell r="AX49">
            <v>150</v>
          </cell>
          <cell r="AY49">
            <v>7400</v>
          </cell>
          <cell r="AZ49">
            <v>0</v>
          </cell>
          <cell r="BA49">
            <v>0</v>
          </cell>
          <cell r="BB49">
            <v>0</v>
          </cell>
          <cell r="BC49">
            <v>0</v>
          </cell>
          <cell r="BD49">
            <v>10448</v>
          </cell>
          <cell r="BE49">
            <v>584715</v>
          </cell>
          <cell r="BF49">
            <v>2893</v>
          </cell>
          <cell r="BG49">
            <v>90067</v>
          </cell>
          <cell r="BH49">
            <v>33634</v>
          </cell>
          <cell r="BI49">
            <v>0</v>
          </cell>
          <cell r="BJ49">
            <v>4158</v>
          </cell>
          <cell r="BK49">
            <v>64</v>
          </cell>
          <cell r="BL49">
            <v>2001</v>
          </cell>
          <cell r="BM49">
            <v>448</v>
          </cell>
          <cell r="BN49">
            <v>0</v>
          </cell>
          <cell r="BO49">
            <v>6671</v>
          </cell>
          <cell r="BP49">
            <v>89116</v>
          </cell>
          <cell r="BQ49">
            <v>128224</v>
          </cell>
          <cell r="BR49">
            <v>39108</v>
          </cell>
          <cell r="BS49">
            <v>140891</v>
          </cell>
          <cell r="BT49">
            <v>0</v>
          </cell>
          <cell r="BU49">
            <v>634</v>
          </cell>
          <cell r="BV49">
            <v>2849</v>
          </cell>
          <cell r="BW49">
            <v>869</v>
          </cell>
          <cell r="BX49">
            <v>1879</v>
          </cell>
          <cell r="BY49">
            <v>0</v>
          </cell>
          <cell r="BZ49">
            <v>6231</v>
          </cell>
          <cell r="CA49">
            <v>6671</v>
          </cell>
          <cell r="CB49">
            <v>12902</v>
          </cell>
          <cell r="CC49">
            <v>0.05</v>
          </cell>
          <cell r="CD49">
            <v>23350</v>
          </cell>
        </row>
        <row r="50">
          <cell r="B50" t="str">
            <v>Z2019</v>
          </cell>
          <cell r="C50" t="str">
            <v>CAP01</v>
          </cell>
          <cell r="D50" t="str">
            <v>En Andén granito pulido</v>
          </cell>
          <cell r="E50" t="str">
            <v>m</v>
          </cell>
          <cell r="F50" t="str">
            <v>MOC010</v>
          </cell>
          <cell r="G50" t="str">
            <v>MOC062</v>
          </cell>
          <cell r="H50" t="str">
            <v>MOC128</v>
          </cell>
          <cell r="I50" t="str">
            <v>NA</v>
          </cell>
          <cell r="J50" t="str">
            <v>NA</v>
          </cell>
          <cell r="K50" t="str">
            <v>NA</v>
          </cell>
          <cell r="L50" t="str">
            <v>NA</v>
          </cell>
          <cell r="M50">
            <v>0.14000000000000001</v>
          </cell>
          <cell r="N50">
            <v>0.7</v>
          </cell>
          <cell r="O50">
            <v>0.37</v>
          </cell>
          <cell r="P50" t="str">
            <v>NA</v>
          </cell>
          <cell r="Q50" t="str">
            <v>NA</v>
          </cell>
          <cell r="R50" t="str">
            <v>NA</v>
          </cell>
          <cell r="S50" t="str">
            <v>NA</v>
          </cell>
          <cell r="T50" t="str">
            <v>CEC002</v>
          </cell>
          <cell r="U50" t="str">
            <v>CEC004</v>
          </cell>
          <cell r="V50" t="str">
            <v>CEC008</v>
          </cell>
          <cell r="W50" t="str">
            <v>CEC010</v>
          </cell>
          <cell r="X50" t="str">
            <v>NA</v>
          </cell>
          <cell r="Y50" t="str">
            <v>CMC002</v>
          </cell>
          <cell r="Z50" t="str">
            <v>CMC004</v>
          </cell>
          <cell r="AA50" t="str">
            <v>CMC007</v>
          </cell>
          <cell r="AB50" t="str">
            <v>CMC008</v>
          </cell>
          <cell r="AC50" t="str">
            <v>NA</v>
          </cell>
          <cell r="AD50">
            <v>0.31</v>
          </cell>
          <cell r="AE50">
            <v>1</v>
          </cell>
          <cell r="AF50">
            <v>1</v>
          </cell>
          <cell r="AG50">
            <v>0.59</v>
          </cell>
          <cell r="AH50" t="str">
            <v>NA</v>
          </cell>
          <cell r="AI50">
            <v>42.5</v>
          </cell>
          <cell r="AJ50">
            <v>137.5</v>
          </cell>
          <cell r="AK50">
            <v>42.5</v>
          </cell>
          <cell r="AL50">
            <v>42.5</v>
          </cell>
          <cell r="AM50">
            <v>72.5</v>
          </cell>
          <cell r="AO50">
            <v>24981</v>
          </cell>
          <cell r="AP50">
            <v>24000</v>
          </cell>
          <cell r="AQ50">
            <v>300</v>
          </cell>
          <cell r="AR50">
            <v>20000</v>
          </cell>
          <cell r="AS50">
            <v>0</v>
          </cell>
          <cell r="AT50">
            <v>0</v>
          </cell>
          <cell r="AU50">
            <v>0</v>
          </cell>
          <cell r="AV50">
            <v>0</v>
          </cell>
          <cell r="AW50">
            <v>3360</v>
          </cell>
          <cell r="AX50">
            <v>210</v>
          </cell>
          <cell r="AY50">
            <v>7400</v>
          </cell>
          <cell r="AZ50">
            <v>0</v>
          </cell>
          <cell r="BA50">
            <v>0</v>
          </cell>
          <cell r="BB50">
            <v>0</v>
          </cell>
          <cell r="BC50">
            <v>0</v>
          </cell>
          <cell r="BD50">
            <v>11519</v>
          </cell>
          <cell r="BE50">
            <v>584715</v>
          </cell>
          <cell r="BF50">
            <v>2893</v>
          </cell>
          <cell r="BG50">
            <v>90067</v>
          </cell>
          <cell r="BH50">
            <v>33634</v>
          </cell>
          <cell r="BI50">
            <v>0</v>
          </cell>
          <cell r="BJ50">
            <v>4265</v>
          </cell>
          <cell r="BK50">
            <v>68</v>
          </cell>
          <cell r="BL50">
            <v>2119</v>
          </cell>
          <cell r="BM50">
            <v>467</v>
          </cell>
          <cell r="BN50">
            <v>0</v>
          </cell>
          <cell r="BO50">
            <v>6919</v>
          </cell>
          <cell r="BP50">
            <v>89116</v>
          </cell>
          <cell r="BQ50">
            <v>128224</v>
          </cell>
          <cell r="BR50">
            <v>39108</v>
          </cell>
          <cell r="BS50">
            <v>140891</v>
          </cell>
          <cell r="BT50">
            <v>0</v>
          </cell>
          <cell r="BU50">
            <v>650</v>
          </cell>
          <cell r="BV50">
            <v>3017</v>
          </cell>
          <cell r="BW50">
            <v>920</v>
          </cell>
          <cell r="BX50">
            <v>1956</v>
          </cell>
          <cell r="BY50">
            <v>0</v>
          </cell>
          <cell r="BZ50">
            <v>6543</v>
          </cell>
          <cell r="CA50">
            <v>6919</v>
          </cell>
          <cell r="CB50">
            <v>13462</v>
          </cell>
          <cell r="CC50">
            <v>0.05</v>
          </cell>
          <cell r="CD50">
            <v>24981</v>
          </cell>
        </row>
        <row r="51">
          <cell r="B51" t="str">
            <v>Z1018</v>
          </cell>
          <cell r="C51" t="str">
            <v>CAP01</v>
          </cell>
          <cell r="D51" t="str">
            <v>En andén granito-tableta         (AGT)</v>
          </cell>
          <cell r="E51" t="str">
            <v>m</v>
          </cell>
          <cell r="F51" t="str">
            <v>MOC010</v>
          </cell>
          <cell r="G51" t="str">
            <v>MOC062</v>
          </cell>
          <cell r="H51" t="str">
            <v>MOC103</v>
          </cell>
          <cell r="I51" t="str">
            <v>NA</v>
          </cell>
          <cell r="J51" t="str">
            <v>NA</v>
          </cell>
          <cell r="K51" t="str">
            <v>NA</v>
          </cell>
          <cell r="L51" t="str">
            <v>NA</v>
          </cell>
          <cell r="M51">
            <v>0.14000000000000001</v>
          </cell>
          <cell r="N51">
            <v>0.5</v>
          </cell>
          <cell r="O51">
            <v>0.31</v>
          </cell>
          <cell r="P51" t="str">
            <v>NA</v>
          </cell>
          <cell r="Q51" t="str">
            <v>NA</v>
          </cell>
          <cell r="R51" t="str">
            <v>NA</v>
          </cell>
          <cell r="S51" t="str">
            <v>NA</v>
          </cell>
          <cell r="T51" t="str">
            <v>CEC002</v>
          </cell>
          <cell r="U51" t="str">
            <v>CEC004</v>
          </cell>
          <cell r="V51" t="str">
            <v>CEC008</v>
          </cell>
          <cell r="W51" t="str">
            <v>CEC010</v>
          </cell>
          <cell r="X51" t="str">
            <v>NA</v>
          </cell>
          <cell r="Y51" t="str">
            <v>CMC002</v>
          </cell>
          <cell r="Z51" t="str">
            <v>CMC004</v>
          </cell>
          <cell r="AA51" t="str">
            <v>CMC007</v>
          </cell>
          <cell r="AB51" t="str">
            <v>CMC008</v>
          </cell>
          <cell r="AC51" t="str">
            <v>NA</v>
          </cell>
          <cell r="AD51">
            <v>0.37</v>
          </cell>
          <cell r="AE51">
            <v>1</v>
          </cell>
          <cell r="AF51">
            <v>1</v>
          </cell>
          <cell r="AG51">
            <v>0.79</v>
          </cell>
          <cell r="AH51" t="str">
            <v>NA</v>
          </cell>
          <cell r="AI51">
            <v>55</v>
          </cell>
          <cell r="AJ51">
            <v>150</v>
          </cell>
          <cell r="AK51">
            <v>55</v>
          </cell>
          <cell r="AL51">
            <v>55</v>
          </cell>
          <cell r="AM51">
            <v>70</v>
          </cell>
          <cell r="AO51">
            <v>21970</v>
          </cell>
          <cell r="AP51">
            <v>24000</v>
          </cell>
          <cell r="AQ51">
            <v>300</v>
          </cell>
          <cell r="AR51">
            <v>20000</v>
          </cell>
          <cell r="AS51">
            <v>0</v>
          </cell>
          <cell r="AT51">
            <v>0</v>
          </cell>
          <cell r="AU51">
            <v>0</v>
          </cell>
          <cell r="AV51">
            <v>0</v>
          </cell>
          <cell r="AW51">
            <v>3360</v>
          </cell>
          <cell r="AX51">
            <v>150</v>
          </cell>
          <cell r="AY51">
            <v>6200</v>
          </cell>
          <cell r="AZ51">
            <v>0</v>
          </cell>
          <cell r="BA51">
            <v>0</v>
          </cell>
          <cell r="BB51">
            <v>0</v>
          </cell>
          <cell r="BC51">
            <v>0</v>
          </cell>
          <cell r="BD51">
            <v>10196</v>
          </cell>
          <cell r="BE51">
            <v>584715</v>
          </cell>
          <cell r="BF51">
            <v>2893</v>
          </cell>
          <cell r="BG51">
            <v>90067</v>
          </cell>
          <cell r="BH51">
            <v>33634</v>
          </cell>
          <cell r="BI51">
            <v>0</v>
          </cell>
          <cell r="BJ51">
            <v>3934</v>
          </cell>
          <cell r="BK51">
            <v>53</v>
          </cell>
          <cell r="BL51">
            <v>1638</v>
          </cell>
          <cell r="BM51">
            <v>483</v>
          </cell>
          <cell r="BN51">
            <v>0</v>
          </cell>
          <cell r="BO51">
            <v>6108</v>
          </cell>
          <cell r="BP51">
            <v>89116</v>
          </cell>
          <cell r="BQ51">
            <v>128224</v>
          </cell>
          <cell r="BR51">
            <v>39108</v>
          </cell>
          <cell r="BS51">
            <v>140891</v>
          </cell>
          <cell r="BT51">
            <v>0</v>
          </cell>
          <cell r="BU51">
            <v>600</v>
          </cell>
          <cell r="BV51">
            <v>2331</v>
          </cell>
          <cell r="BW51">
            <v>711</v>
          </cell>
          <cell r="BX51">
            <v>2024</v>
          </cell>
          <cell r="BY51">
            <v>0</v>
          </cell>
          <cell r="BZ51">
            <v>5666</v>
          </cell>
          <cell r="CA51">
            <v>6108</v>
          </cell>
          <cell r="CB51">
            <v>11774</v>
          </cell>
          <cell r="CC51">
            <v>0.05</v>
          </cell>
          <cell r="CD51">
            <v>21970</v>
          </cell>
        </row>
        <row r="52">
          <cell r="B52" t="str">
            <v>Z1016</v>
          </cell>
          <cell r="C52" t="str">
            <v>CAP01</v>
          </cell>
          <cell r="D52" t="str">
            <v>En Andén ladrillo</v>
          </cell>
          <cell r="E52" t="str">
            <v>m</v>
          </cell>
          <cell r="F52" t="str">
            <v>MOC010</v>
          </cell>
          <cell r="G52" t="str">
            <v>MOC062</v>
          </cell>
          <cell r="H52" t="str">
            <v>MOC128</v>
          </cell>
          <cell r="I52" t="str">
            <v>NA</v>
          </cell>
          <cell r="J52" t="str">
            <v>NA</v>
          </cell>
          <cell r="K52" t="str">
            <v>NA</v>
          </cell>
          <cell r="L52" t="str">
            <v>NA</v>
          </cell>
          <cell r="M52">
            <v>0.1</v>
          </cell>
          <cell r="N52">
            <v>0.5</v>
          </cell>
          <cell r="O52">
            <v>0.37</v>
          </cell>
          <cell r="P52" t="str">
            <v>NA</v>
          </cell>
          <cell r="Q52" t="str">
            <v>NA</v>
          </cell>
          <cell r="R52" t="str">
            <v>NA</v>
          </cell>
          <cell r="S52" t="str">
            <v>NA</v>
          </cell>
          <cell r="T52" t="str">
            <v>CEC002</v>
          </cell>
          <cell r="U52" t="str">
            <v>CEC004</v>
          </cell>
          <cell r="V52" t="str">
            <v>CEC008</v>
          </cell>
          <cell r="W52" t="str">
            <v>CEC010</v>
          </cell>
          <cell r="X52" t="str">
            <v>NA</v>
          </cell>
          <cell r="Y52" t="str">
            <v>CMC002</v>
          </cell>
          <cell r="Z52" t="str">
            <v>CMC004</v>
          </cell>
          <cell r="AA52" t="str">
            <v>CMC007</v>
          </cell>
          <cell r="AB52" t="str">
            <v>CMC008</v>
          </cell>
          <cell r="AC52" t="str">
            <v>NA</v>
          </cell>
          <cell r="AD52">
            <v>0.31</v>
          </cell>
          <cell r="AE52">
            <v>1</v>
          </cell>
          <cell r="AF52">
            <v>1</v>
          </cell>
          <cell r="AG52">
            <v>0.65</v>
          </cell>
          <cell r="AH52" t="str">
            <v>NA</v>
          </cell>
          <cell r="AI52">
            <v>55</v>
          </cell>
          <cell r="AJ52">
            <v>175</v>
          </cell>
          <cell r="AK52">
            <v>55</v>
          </cell>
          <cell r="AL52">
            <v>55</v>
          </cell>
          <cell r="AM52">
            <v>85</v>
          </cell>
          <cell r="AO52">
            <v>21041</v>
          </cell>
          <cell r="AP52">
            <v>24000</v>
          </cell>
          <cell r="AQ52">
            <v>300</v>
          </cell>
          <cell r="AR52">
            <v>20000</v>
          </cell>
          <cell r="AS52">
            <v>0</v>
          </cell>
          <cell r="AT52">
            <v>0</v>
          </cell>
          <cell r="AU52">
            <v>0</v>
          </cell>
          <cell r="AV52">
            <v>0</v>
          </cell>
          <cell r="AW52">
            <v>2400</v>
          </cell>
          <cell r="AX52">
            <v>150</v>
          </cell>
          <cell r="AY52">
            <v>7400</v>
          </cell>
          <cell r="AZ52">
            <v>0</v>
          </cell>
          <cell r="BA52">
            <v>0</v>
          </cell>
          <cell r="BB52">
            <v>0</v>
          </cell>
          <cell r="BC52">
            <v>0</v>
          </cell>
          <cell r="BD52">
            <v>10448</v>
          </cell>
          <cell r="BE52">
            <v>584715</v>
          </cell>
          <cell r="BF52">
            <v>2893</v>
          </cell>
          <cell r="BG52">
            <v>90067</v>
          </cell>
          <cell r="BH52">
            <v>33634</v>
          </cell>
          <cell r="BI52">
            <v>0</v>
          </cell>
          <cell r="BJ52">
            <v>3296</v>
          </cell>
          <cell r="BK52">
            <v>53</v>
          </cell>
          <cell r="BL52">
            <v>1638</v>
          </cell>
          <cell r="BM52">
            <v>397</v>
          </cell>
          <cell r="BN52">
            <v>0</v>
          </cell>
          <cell r="BO52">
            <v>5384</v>
          </cell>
          <cell r="BP52">
            <v>89116</v>
          </cell>
          <cell r="BQ52">
            <v>128224</v>
          </cell>
          <cell r="BR52">
            <v>39108</v>
          </cell>
          <cell r="BS52">
            <v>140891</v>
          </cell>
          <cell r="BT52">
            <v>0</v>
          </cell>
          <cell r="BU52">
            <v>502</v>
          </cell>
          <cell r="BV52">
            <v>2331</v>
          </cell>
          <cell r="BW52">
            <v>711</v>
          </cell>
          <cell r="BX52">
            <v>1665</v>
          </cell>
          <cell r="BY52">
            <v>0</v>
          </cell>
          <cell r="BZ52">
            <v>5209</v>
          </cell>
          <cell r="CA52">
            <v>5384</v>
          </cell>
          <cell r="CB52">
            <v>10593</v>
          </cell>
          <cell r="CC52">
            <v>0.05</v>
          </cell>
          <cell r="CD52">
            <v>21041</v>
          </cell>
        </row>
        <row r="53">
          <cell r="B53" t="str">
            <v>Z2016</v>
          </cell>
          <cell r="C53" t="str">
            <v>CAP01</v>
          </cell>
          <cell r="D53" t="str">
            <v>En Andén ladrillo</v>
          </cell>
          <cell r="E53" t="str">
            <v>m</v>
          </cell>
          <cell r="F53" t="str">
            <v>MOC010</v>
          </cell>
          <cell r="G53" t="str">
            <v>MOC062</v>
          </cell>
          <cell r="H53" t="str">
            <v>MOC128</v>
          </cell>
          <cell r="I53" t="str">
            <v>NA</v>
          </cell>
          <cell r="J53" t="str">
            <v>NA</v>
          </cell>
          <cell r="K53" t="str">
            <v>NA</v>
          </cell>
          <cell r="L53" t="str">
            <v>NA</v>
          </cell>
          <cell r="M53">
            <v>0.14000000000000001</v>
          </cell>
          <cell r="N53">
            <v>0.7</v>
          </cell>
          <cell r="O53">
            <v>0.37</v>
          </cell>
          <cell r="P53" t="str">
            <v>NA</v>
          </cell>
          <cell r="Q53" t="str">
            <v>NA</v>
          </cell>
          <cell r="R53" t="str">
            <v>NA</v>
          </cell>
          <cell r="S53" t="str">
            <v>NA</v>
          </cell>
          <cell r="T53" t="str">
            <v>CEC002</v>
          </cell>
          <cell r="U53" t="str">
            <v>CEC004</v>
          </cell>
          <cell r="V53" t="str">
            <v>CEC008</v>
          </cell>
          <cell r="W53" t="str">
            <v>CEC010</v>
          </cell>
          <cell r="X53" t="str">
            <v>NA</v>
          </cell>
          <cell r="Y53" t="str">
            <v>CMC002</v>
          </cell>
          <cell r="Z53" t="str">
            <v>CMC004</v>
          </cell>
          <cell r="AA53" t="str">
            <v>CMC007</v>
          </cell>
          <cell r="AB53" t="str">
            <v>CMC008</v>
          </cell>
          <cell r="AC53" t="str">
            <v>NA</v>
          </cell>
          <cell r="AD53">
            <v>0.33</v>
          </cell>
          <cell r="AE53">
            <v>1</v>
          </cell>
          <cell r="AF53">
            <v>1</v>
          </cell>
          <cell r="AG53">
            <v>0.63</v>
          </cell>
          <cell r="AH53" t="str">
            <v>NA</v>
          </cell>
          <cell r="AI53">
            <v>50</v>
          </cell>
          <cell r="AJ53">
            <v>152.5</v>
          </cell>
          <cell r="AK53">
            <v>50</v>
          </cell>
          <cell r="AL53">
            <v>50</v>
          </cell>
          <cell r="AM53">
            <v>80</v>
          </cell>
          <cell r="AO53">
            <v>23370</v>
          </cell>
          <cell r="AP53">
            <v>24000</v>
          </cell>
          <cell r="AQ53">
            <v>300</v>
          </cell>
          <cell r="AR53">
            <v>20000</v>
          </cell>
          <cell r="AS53">
            <v>0</v>
          </cell>
          <cell r="AT53">
            <v>0</v>
          </cell>
          <cell r="AU53">
            <v>0</v>
          </cell>
          <cell r="AV53">
            <v>0</v>
          </cell>
          <cell r="AW53">
            <v>3360</v>
          </cell>
          <cell r="AX53">
            <v>210</v>
          </cell>
          <cell r="AY53">
            <v>7400</v>
          </cell>
          <cell r="AZ53">
            <v>0</v>
          </cell>
          <cell r="BA53">
            <v>0</v>
          </cell>
          <cell r="BB53">
            <v>0</v>
          </cell>
          <cell r="BC53">
            <v>0</v>
          </cell>
          <cell r="BD53">
            <v>11519</v>
          </cell>
          <cell r="BE53">
            <v>584715</v>
          </cell>
          <cell r="BF53">
            <v>2893</v>
          </cell>
          <cell r="BG53">
            <v>90067</v>
          </cell>
          <cell r="BH53">
            <v>33634</v>
          </cell>
          <cell r="BI53">
            <v>0</v>
          </cell>
          <cell r="BJ53">
            <v>3859</v>
          </cell>
          <cell r="BK53">
            <v>58</v>
          </cell>
          <cell r="BL53">
            <v>1801</v>
          </cell>
          <cell r="BM53">
            <v>424</v>
          </cell>
          <cell r="BN53">
            <v>0</v>
          </cell>
          <cell r="BO53">
            <v>6142</v>
          </cell>
          <cell r="BP53">
            <v>89116</v>
          </cell>
          <cell r="BQ53">
            <v>128224</v>
          </cell>
          <cell r="BR53">
            <v>39108</v>
          </cell>
          <cell r="BS53">
            <v>140891</v>
          </cell>
          <cell r="BT53">
            <v>0</v>
          </cell>
          <cell r="BU53">
            <v>588</v>
          </cell>
          <cell r="BV53">
            <v>2564</v>
          </cell>
          <cell r="BW53">
            <v>782</v>
          </cell>
          <cell r="BX53">
            <v>1775</v>
          </cell>
          <cell r="BY53">
            <v>0</v>
          </cell>
          <cell r="BZ53">
            <v>5709</v>
          </cell>
          <cell r="CA53">
            <v>6142</v>
          </cell>
          <cell r="CB53">
            <v>11851</v>
          </cell>
          <cell r="CC53">
            <v>0.05</v>
          </cell>
          <cell r="CD53">
            <v>23370</v>
          </cell>
        </row>
        <row r="54">
          <cell r="B54" t="str">
            <v>Z1016</v>
          </cell>
          <cell r="C54" t="str">
            <v>CAP01</v>
          </cell>
          <cell r="D54" t="str">
            <v>En andén ladrillo                      (AL)</v>
          </cell>
          <cell r="E54" t="str">
            <v>m</v>
          </cell>
          <cell r="F54" t="str">
            <v>MOC010</v>
          </cell>
          <cell r="G54" t="str">
            <v>MOC062</v>
          </cell>
          <cell r="H54" t="str">
            <v>MOC103</v>
          </cell>
          <cell r="I54" t="str">
            <v>NA</v>
          </cell>
          <cell r="J54" t="str">
            <v>NA</v>
          </cell>
          <cell r="K54" t="str">
            <v>NA</v>
          </cell>
          <cell r="L54" t="str">
            <v>NA</v>
          </cell>
          <cell r="M54">
            <v>0.14000000000000001</v>
          </cell>
          <cell r="N54">
            <v>0.5</v>
          </cell>
          <cell r="O54">
            <v>0.31</v>
          </cell>
          <cell r="P54" t="str">
            <v>NA</v>
          </cell>
          <cell r="Q54" t="str">
            <v>NA</v>
          </cell>
          <cell r="R54" t="str">
            <v>NA</v>
          </cell>
          <cell r="S54" t="str">
            <v>NA</v>
          </cell>
          <cell r="T54" t="str">
            <v>CEC002</v>
          </cell>
          <cell r="U54" t="str">
            <v>CEC004</v>
          </cell>
          <cell r="V54" t="str">
            <v>CEC008</v>
          </cell>
          <cell r="W54" t="str">
            <v>CEC010</v>
          </cell>
          <cell r="X54" t="str">
            <v>NA</v>
          </cell>
          <cell r="Y54" t="str">
            <v>CMC002</v>
          </cell>
          <cell r="Z54" t="str">
            <v>CMC004</v>
          </cell>
          <cell r="AA54" t="str">
            <v>CMC007</v>
          </cell>
          <cell r="AB54" t="str">
            <v>CMC008</v>
          </cell>
          <cell r="AC54" t="str">
            <v>NA</v>
          </cell>
          <cell r="AD54">
            <v>0.31</v>
          </cell>
          <cell r="AE54">
            <v>1</v>
          </cell>
          <cell r="AF54">
            <v>1</v>
          </cell>
          <cell r="AG54">
            <v>0.65</v>
          </cell>
          <cell r="AH54" t="str">
            <v>NA</v>
          </cell>
          <cell r="AI54">
            <v>55</v>
          </cell>
          <cell r="AJ54">
            <v>175</v>
          </cell>
          <cell r="AK54">
            <v>55</v>
          </cell>
          <cell r="AL54">
            <v>55</v>
          </cell>
          <cell r="AM54">
            <v>85</v>
          </cell>
          <cell r="AO54">
            <v>20789</v>
          </cell>
          <cell r="AP54">
            <v>24000</v>
          </cell>
          <cell r="AQ54">
            <v>300</v>
          </cell>
          <cell r="AR54">
            <v>20000</v>
          </cell>
          <cell r="AS54">
            <v>0</v>
          </cell>
          <cell r="AT54">
            <v>0</v>
          </cell>
          <cell r="AU54">
            <v>0</v>
          </cell>
          <cell r="AV54">
            <v>0</v>
          </cell>
          <cell r="AW54">
            <v>3360</v>
          </cell>
          <cell r="AX54">
            <v>150</v>
          </cell>
          <cell r="AY54">
            <v>6200</v>
          </cell>
          <cell r="AZ54">
            <v>0</v>
          </cell>
          <cell r="BA54">
            <v>0</v>
          </cell>
          <cell r="BB54">
            <v>0</v>
          </cell>
          <cell r="BC54">
            <v>0</v>
          </cell>
          <cell r="BD54">
            <v>10196</v>
          </cell>
          <cell r="BE54">
            <v>584715</v>
          </cell>
          <cell r="BF54">
            <v>2893</v>
          </cell>
          <cell r="BG54">
            <v>90067</v>
          </cell>
          <cell r="BH54">
            <v>33634</v>
          </cell>
          <cell r="BI54">
            <v>0</v>
          </cell>
          <cell r="BJ54">
            <v>3296</v>
          </cell>
          <cell r="BK54">
            <v>53</v>
          </cell>
          <cell r="BL54">
            <v>1638</v>
          </cell>
          <cell r="BM54">
            <v>397</v>
          </cell>
          <cell r="BN54">
            <v>0</v>
          </cell>
          <cell r="BO54">
            <v>5384</v>
          </cell>
          <cell r="BP54">
            <v>89116</v>
          </cell>
          <cell r="BQ54">
            <v>128224</v>
          </cell>
          <cell r="BR54">
            <v>39108</v>
          </cell>
          <cell r="BS54">
            <v>140891</v>
          </cell>
          <cell r="BT54">
            <v>0</v>
          </cell>
          <cell r="BU54">
            <v>502</v>
          </cell>
          <cell r="BV54">
            <v>2331</v>
          </cell>
          <cell r="BW54">
            <v>711</v>
          </cell>
          <cell r="BX54">
            <v>1665</v>
          </cell>
          <cell r="BY54">
            <v>0</v>
          </cell>
          <cell r="BZ54">
            <v>5209</v>
          </cell>
          <cell r="CA54">
            <v>5384</v>
          </cell>
          <cell r="CB54">
            <v>10593</v>
          </cell>
          <cell r="CC54">
            <v>0.05</v>
          </cell>
          <cell r="CD54">
            <v>20789</v>
          </cell>
        </row>
        <row r="55">
          <cell r="B55" t="str">
            <v>Z2021</v>
          </cell>
          <cell r="C55" t="str">
            <v>CAP01</v>
          </cell>
          <cell r="D55" t="str">
            <v>En Andén parqueadero</v>
          </cell>
          <cell r="E55" t="str">
            <v>m</v>
          </cell>
          <cell r="F55" t="str">
            <v>MOC010</v>
          </cell>
          <cell r="G55" t="str">
            <v>MOC062</v>
          </cell>
          <cell r="H55" t="str">
            <v>MOC128</v>
          </cell>
          <cell r="I55" t="str">
            <v>NA</v>
          </cell>
          <cell r="J55" t="str">
            <v>NA</v>
          </cell>
          <cell r="K55" t="str">
            <v>NA</v>
          </cell>
          <cell r="L55" t="str">
            <v>NA</v>
          </cell>
          <cell r="M55">
            <v>0.14000000000000001</v>
          </cell>
          <cell r="N55">
            <v>0.7</v>
          </cell>
          <cell r="O55">
            <v>0.37</v>
          </cell>
          <cell r="P55" t="str">
            <v>NA</v>
          </cell>
          <cell r="Q55" t="str">
            <v>NA</v>
          </cell>
          <cell r="R55" t="str">
            <v>NA</v>
          </cell>
          <cell r="S55" t="str">
            <v>NA</v>
          </cell>
          <cell r="T55" t="str">
            <v>CEC001</v>
          </cell>
          <cell r="U55" t="str">
            <v>CEC004</v>
          </cell>
          <cell r="V55" t="str">
            <v>CEC008</v>
          </cell>
          <cell r="W55" t="str">
            <v>CEC010</v>
          </cell>
          <cell r="X55" t="str">
            <v>NA</v>
          </cell>
          <cell r="Y55" t="str">
            <v>CMC002</v>
          </cell>
          <cell r="Z55" t="str">
            <v>CMC004</v>
          </cell>
          <cell r="AA55" t="str">
            <v>CMC007</v>
          </cell>
          <cell r="AB55" t="str">
            <v>CMC008</v>
          </cell>
          <cell r="AC55" t="str">
            <v>NA</v>
          </cell>
          <cell r="AD55">
            <v>1</v>
          </cell>
          <cell r="AE55">
            <v>1</v>
          </cell>
          <cell r="AF55">
            <v>1</v>
          </cell>
          <cell r="AG55">
            <v>1</v>
          </cell>
          <cell r="AH55" t="str">
            <v>NA</v>
          </cell>
          <cell r="AI55">
            <v>28</v>
          </cell>
          <cell r="AJ55">
            <v>28</v>
          </cell>
          <cell r="AK55">
            <v>28</v>
          </cell>
          <cell r="AL55">
            <v>28</v>
          </cell>
          <cell r="AM55">
            <v>28</v>
          </cell>
          <cell r="AO55">
            <v>61729</v>
          </cell>
          <cell r="AP55">
            <v>24000</v>
          </cell>
          <cell r="AQ55">
            <v>300</v>
          </cell>
          <cell r="AR55">
            <v>20000</v>
          </cell>
          <cell r="AS55">
            <v>0</v>
          </cell>
          <cell r="AT55">
            <v>0</v>
          </cell>
          <cell r="AU55">
            <v>0</v>
          </cell>
          <cell r="AV55">
            <v>0</v>
          </cell>
          <cell r="AW55">
            <v>3360</v>
          </cell>
          <cell r="AX55">
            <v>210</v>
          </cell>
          <cell r="AY55">
            <v>7400</v>
          </cell>
          <cell r="AZ55">
            <v>0</v>
          </cell>
          <cell r="BA55">
            <v>0</v>
          </cell>
          <cell r="BB55">
            <v>0</v>
          </cell>
          <cell r="BC55">
            <v>0</v>
          </cell>
          <cell r="BD55">
            <v>11519</v>
          </cell>
          <cell r="BE55">
            <v>881948</v>
          </cell>
          <cell r="BF55">
            <v>2893</v>
          </cell>
          <cell r="BG55">
            <v>90067</v>
          </cell>
          <cell r="BH55">
            <v>33634</v>
          </cell>
          <cell r="BI55">
            <v>0</v>
          </cell>
          <cell r="BJ55">
            <v>31498</v>
          </cell>
          <cell r="BK55">
            <v>103</v>
          </cell>
          <cell r="BL55">
            <v>3217</v>
          </cell>
          <cell r="BM55">
            <v>1201</v>
          </cell>
          <cell r="BN55">
            <v>0</v>
          </cell>
          <cell r="BO55">
            <v>36019</v>
          </cell>
          <cell r="BP55">
            <v>89116</v>
          </cell>
          <cell r="BQ55">
            <v>128224</v>
          </cell>
          <cell r="BR55">
            <v>39108</v>
          </cell>
          <cell r="BS55">
            <v>140891</v>
          </cell>
          <cell r="BT55">
            <v>0</v>
          </cell>
          <cell r="BU55">
            <v>3183</v>
          </cell>
          <cell r="BV55">
            <v>4579</v>
          </cell>
          <cell r="BW55">
            <v>1397</v>
          </cell>
          <cell r="BX55">
            <v>5032</v>
          </cell>
          <cell r="BY55">
            <v>0</v>
          </cell>
          <cell r="BZ55">
            <v>14191</v>
          </cell>
          <cell r="CA55">
            <v>36019</v>
          </cell>
          <cell r="CB55">
            <v>50210</v>
          </cell>
          <cell r="CC55">
            <v>0.05</v>
          </cell>
          <cell r="CD55">
            <v>61729</v>
          </cell>
        </row>
        <row r="56">
          <cell r="B56" t="str">
            <v>Z1017</v>
          </cell>
          <cell r="C56" t="str">
            <v>CAP01</v>
          </cell>
          <cell r="D56" t="str">
            <v>En andén tableta                     (AT)</v>
          </cell>
          <cell r="E56" t="str">
            <v>m</v>
          </cell>
          <cell r="F56" t="str">
            <v>MOC010</v>
          </cell>
          <cell r="G56" t="str">
            <v>MOC062</v>
          </cell>
          <cell r="H56" t="str">
            <v>MOC103</v>
          </cell>
          <cell r="I56" t="str">
            <v>NA</v>
          </cell>
          <cell r="J56" t="str">
            <v>NA</v>
          </cell>
          <cell r="K56" t="str">
            <v>NA</v>
          </cell>
          <cell r="L56" t="str">
            <v>NA</v>
          </cell>
          <cell r="M56">
            <v>0.14000000000000001</v>
          </cell>
          <cell r="N56">
            <v>0.5</v>
          </cell>
          <cell r="O56">
            <v>0.31</v>
          </cell>
          <cell r="P56" t="str">
            <v>NA</v>
          </cell>
          <cell r="Q56" t="str">
            <v>NA</v>
          </cell>
          <cell r="R56" t="str">
            <v>NA</v>
          </cell>
          <cell r="S56" t="str">
            <v>NA</v>
          </cell>
          <cell r="T56" t="str">
            <v>CEC002</v>
          </cell>
          <cell r="U56" t="str">
            <v>CEC004</v>
          </cell>
          <cell r="V56" t="str">
            <v>CEC008</v>
          </cell>
          <cell r="W56" t="str">
            <v>CEC010</v>
          </cell>
          <cell r="X56" t="str">
            <v>NA</v>
          </cell>
          <cell r="Y56" t="str">
            <v>CMC002</v>
          </cell>
          <cell r="Z56" t="str">
            <v>CMC004</v>
          </cell>
          <cell r="AA56" t="str">
            <v>CMC007</v>
          </cell>
          <cell r="AB56" t="str">
            <v>CMC008</v>
          </cell>
          <cell r="AC56" t="str">
            <v>NA</v>
          </cell>
          <cell r="AD56">
            <v>0.31</v>
          </cell>
          <cell r="AE56">
            <v>1</v>
          </cell>
          <cell r="AF56">
            <v>1</v>
          </cell>
          <cell r="AG56">
            <v>0.65</v>
          </cell>
          <cell r="AH56" t="str">
            <v>NA</v>
          </cell>
          <cell r="AI56">
            <v>55</v>
          </cell>
          <cell r="AJ56">
            <v>175</v>
          </cell>
          <cell r="AK56">
            <v>55</v>
          </cell>
          <cell r="AL56">
            <v>55</v>
          </cell>
          <cell r="AM56">
            <v>85</v>
          </cell>
          <cell r="AO56">
            <v>20789</v>
          </cell>
          <cell r="AP56">
            <v>24000</v>
          </cell>
          <cell r="AQ56">
            <v>300</v>
          </cell>
          <cell r="AR56">
            <v>20000</v>
          </cell>
          <cell r="AS56">
            <v>0</v>
          </cell>
          <cell r="AT56">
            <v>0</v>
          </cell>
          <cell r="AU56">
            <v>0</v>
          </cell>
          <cell r="AV56">
            <v>0</v>
          </cell>
          <cell r="AW56">
            <v>3360</v>
          </cell>
          <cell r="AX56">
            <v>150</v>
          </cell>
          <cell r="AY56">
            <v>6200</v>
          </cell>
          <cell r="AZ56">
            <v>0</v>
          </cell>
          <cell r="BA56">
            <v>0</v>
          </cell>
          <cell r="BB56">
            <v>0</v>
          </cell>
          <cell r="BC56">
            <v>0</v>
          </cell>
          <cell r="BD56">
            <v>10196</v>
          </cell>
          <cell r="BE56">
            <v>584715</v>
          </cell>
          <cell r="BF56">
            <v>2893</v>
          </cell>
          <cell r="BG56">
            <v>90067</v>
          </cell>
          <cell r="BH56">
            <v>33634</v>
          </cell>
          <cell r="BI56">
            <v>0</v>
          </cell>
          <cell r="BJ56">
            <v>3296</v>
          </cell>
          <cell r="BK56">
            <v>53</v>
          </cell>
          <cell r="BL56">
            <v>1638</v>
          </cell>
          <cell r="BM56">
            <v>397</v>
          </cell>
          <cell r="BN56">
            <v>0</v>
          </cell>
          <cell r="BO56">
            <v>5384</v>
          </cell>
          <cell r="BP56">
            <v>89116</v>
          </cell>
          <cell r="BQ56">
            <v>128224</v>
          </cell>
          <cell r="BR56">
            <v>39108</v>
          </cell>
          <cell r="BS56">
            <v>140891</v>
          </cell>
          <cell r="BT56">
            <v>0</v>
          </cell>
          <cell r="BU56">
            <v>502</v>
          </cell>
          <cell r="BV56">
            <v>2331</v>
          </cell>
          <cell r="BW56">
            <v>711</v>
          </cell>
          <cell r="BX56">
            <v>1665</v>
          </cell>
          <cell r="BY56">
            <v>0</v>
          </cell>
          <cell r="BZ56">
            <v>5209</v>
          </cell>
          <cell r="CA56">
            <v>5384</v>
          </cell>
          <cell r="CB56">
            <v>10593</v>
          </cell>
          <cell r="CC56">
            <v>0.05</v>
          </cell>
          <cell r="CD56">
            <v>20789</v>
          </cell>
        </row>
        <row r="57">
          <cell r="B57" t="str">
            <v>Z1017</v>
          </cell>
          <cell r="C57" t="str">
            <v>CAP01</v>
          </cell>
          <cell r="D57" t="str">
            <v>En Andén tablón</v>
          </cell>
          <cell r="E57" t="str">
            <v>m</v>
          </cell>
          <cell r="F57" t="str">
            <v>MOC010</v>
          </cell>
          <cell r="G57" t="str">
            <v>MOC062</v>
          </cell>
          <cell r="H57" t="str">
            <v>MOC128</v>
          </cell>
          <cell r="I57" t="str">
            <v>NA</v>
          </cell>
          <cell r="J57" t="str">
            <v>NA</v>
          </cell>
          <cell r="K57" t="str">
            <v>NA</v>
          </cell>
          <cell r="L57" t="str">
            <v>NA</v>
          </cell>
          <cell r="M57">
            <v>0.1</v>
          </cell>
          <cell r="N57">
            <v>0.5</v>
          </cell>
          <cell r="O57">
            <v>0.37</v>
          </cell>
          <cell r="P57" t="str">
            <v>NA</v>
          </cell>
          <cell r="Q57" t="str">
            <v>NA</v>
          </cell>
          <cell r="R57" t="str">
            <v>NA</v>
          </cell>
          <cell r="S57" t="str">
            <v>NA</v>
          </cell>
          <cell r="T57" t="str">
            <v>CEC002</v>
          </cell>
          <cell r="U57" t="str">
            <v>CEC004</v>
          </cell>
          <cell r="V57" t="str">
            <v>CEC008</v>
          </cell>
          <cell r="W57" t="str">
            <v>CEC010</v>
          </cell>
          <cell r="X57" t="str">
            <v>NA</v>
          </cell>
          <cell r="Y57" t="str">
            <v>CMC002</v>
          </cell>
          <cell r="Z57" t="str">
            <v>CMC004</v>
          </cell>
          <cell r="AA57" t="str">
            <v>CMC007</v>
          </cell>
          <cell r="AB57" t="str">
            <v>CMC008</v>
          </cell>
          <cell r="AC57" t="str">
            <v>NA</v>
          </cell>
          <cell r="AD57">
            <v>0.33</v>
          </cell>
          <cell r="AE57">
            <v>1</v>
          </cell>
          <cell r="AF57">
            <v>1</v>
          </cell>
          <cell r="AG57">
            <v>0.63</v>
          </cell>
          <cell r="AH57" t="str">
            <v>NA</v>
          </cell>
          <cell r="AI57">
            <v>50</v>
          </cell>
          <cell r="AJ57">
            <v>150</v>
          </cell>
          <cell r="AK57">
            <v>50</v>
          </cell>
          <cell r="AL57">
            <v>50</v>
          </cell>
          <cell r="AM57">
            <v>80</v>
          </cell>
          <cell r="AO57">
            <v>22299</v>
          </cell>
          <cell r="AP57">
            <v>24000</v>
          </cell>
          <cell r="AQ57">
            <v>300</v>
          </cell>
          <cell r="AR57">
            <v>20000</v>
          </cell>
          <cell r="AS57">
            <v>0</v>
          </cell>
          <cell r="AT57">
            <v>0</v>
          </cell>
          <cell r="AU57">
            <v>0</v>
          </cell>
          <cell r="AV57">
            <v>0</v>
          </cell>
          <cell r="AW57">
            <v>2400</v>
          </cell>
          <cell r="AX57">
            <v>150</v>
          </cell>
          <cell r="AY57">
            <v>7400</v>
          </cell>
          <cell r="AZ57">
            <v>0</v>
          </cell>
          <cell r="BA57">
            <v>0</v>
          </cell>
          <cell r="BB57">
            <v>0</v>
          </cell>
          <cell r="BC57">
            <v>0</v>
          </cell>
          <cell r="BD57">
            <v>10448</v>
          </cell>
          <cell r="BE57">
            <v>584715</v>
          </cell>
          <cell r="BF57">
            <v>2893</v>
          </cell>
          <cell r="BG57">
            <v>90067</v>
          </cell>
          <cell r="BH57">
            <v>33634</v>
          </cell>
          <cell r="BI57">
            <v>0</v>
          </cell>
          <cell r="BJ57">
            <v>3859</v>
          </cell>
          <cell r="BK57">
            <v>58</v>
          </cell>
          <cell r="BL57">
            <v>1801</v>
          </cell>
          <cell r="BM57">
            <v>424</v>
          </cell>
          <cell r="BN57">
            <v>0</v>
          </cell>
          <cell r="BO57">
            <v>6142</v>
          </cell>
          <cell r="BP57">
            <v>89116</v>
          </cell>
          <cell r="BQ57">
            <v>128224</v>
          </cell>
          <cell r="BR57">
            <v>39108</v>
          </cell>
          <cell r="BS57">
            <v>140891</v>
          </cell>
          <cell r="BT57">
            <v>0</v>
          </cell>
          <cell r="BU57">
            <v>588</v>
          </cell>
          <cell r="BV57">
            <v>2564</v>
          </cell>
          <cell r="BW57">
            <v>782</v>
          </cell>
          <cell r="BX57">
            <v>1775</v>
          </cell>
          <cell r="BY57">
            <v>0</v>
          </cell>
          <cell r="BZ57">
            <v>5709</v>
          </cell>
          <cell r="CA57">
            <v>6142</v>
          </cell>
          <cell r="CB57">
            <v>11851</v>
          </cell>
          <cell r="CC57">
            <v>0.05</v>
          </cell>
          <cell r="CD57">
            <v>22299</v>
          </cell>
        </row>
        <row r="58">
          <cell r="B58" t="str">
            <v>Z2017</v>
          </cell>
          <cell r="C58" t="str">
            <v>CAP01</v>
          </cell>
          <cell r="D58" t="str">
            <v>En Andén tablón</v>
          </cell>
          <cell r="E58" t="str">
            <v>m</v>
          </cell>
          <cell r="F58" t="str">
            <v>MOC010</v>
          </cell>
          <cell r="G58" t="str">
            <v>MOC062</v>
          </cell>
          <cell r="H58" t="str">
            <v>MOC128</v>
          </cell>
          <cell r="I58" t="str">
            <v>NA</v>
          </cell>
          <cell r="J58" t="str">
            <v>NA</v>
          </cell>
          <cell r="K58" t="str">
            <v>NA</v>
          </cell>
          <cell r="L58" t="str">
            <v>NA</v>
          </cell>
          <cell r="M58">
            <v>0.14000000000000001</v>
          </cell>
          <cell r="N58">
            <v>0.7</v>
          </cell>
          <cell r="O58">
            <v>0.37</v>
          </cell>
          <cell r="P58" t="str">
            <v>NA</v>
          </cell>
          <cell r="Q58" t="str">
            <v>NA</v>
          </cell>
          <cell r="R58" t="str">
            <v>NA</v>
          </cell>
          <cell r="S58" t="str">
            <v>NA</v>
          </cell>
          <cell r="T58" t="str">
            <v>CEC002</v>
          </cell>
          <cell r="U58" t="str">
            <v>CEC004</v>
          </cell>
          <cell r="V58" t="str">
            <v>CEC008</v>
          </cell>
          <cell r="W58" t="str">
            <v>CEC010</v>
          </cell>
          <cell r="X58" t="str">
            <v>NA</v>
          </cell>
          <cell r="Y58" t="str">
            <v>CMC002</v>
          </cell>
          <cell r="Z58" t="str">
            <v>CMC004</v>
          </cell>
          <cell r="AA58" t="str">
            <v>CMC007</v>
          </cell>
          <cell r="AB58" t="str">
            <v>CMC008</v>
          </cell>
          <cell r="AC58" t="str">
            <v>NA</v>
          </cell>
          <cell r="AD58">
            <v>1</v>
          </cell>
          <cell r="AE58">
            <v>1</v>
          </cell>
          <cell r="AF58">
            <v>1</v>
          </cell>
          <cell r="AG58">
            <v>1</v>
          </cell>
          <cell r="AH58" t="str">
            <v>NA</v>
          </cell>
          <cell r="AI58">
            <v>28</v>
          </cell>
          <cell r="AJ58">
            <v>28</v>
          </cell>
          <cell r="AK58">
            <v>28</v>
          </cell>
          <cell r="AL58">
            <v>28</v>
          </cell>
          <cell r="AM58">
            <v>28</v>
          </cell>
          <cell r="AO58">
            <v>51114</v>
          </cell>
          <cell r="AP58">
            <v>24000</v>
          </cell>
          <cell r="AQ58">
            <v>300</v>
          </cell>
          <cell r="AR58">
            <v>20000</v>
          </cell>
          <cell r="AS58">
            <v>0</v>
          </cell>
          <cell r="AT58">
            <v>0</v>
          </cell>
          <cell r="AU58">
            <v>0</v>
          </cell>
          <cell r="AV58">
            <v>0</v>
          </cell>
          <cell r="AW58">
            <v>3360</v>
          </cell>
          <cell r="AX58">
            <v>210</v>
          </cell>
          <cell r="AY58">
            <v>7400</v>
          </cell>
          <cell r="AZ58">
            <v>0</v>
          </cell>
          <cell r="BA58">
            <v>0</v>
          </cell>
          <cell r="BB58">
            <v>0</v>
          </cell>
          <cell r="BC58">
            <v>0</v>
          </cell>
          <cell r="BD58">
            <v>11519</v>
          </cell>
          <cell r="BE58">
            <v>584715</v>
          </cell>
          <cell r="BF58">
            <v>2893</v>
          </cell>
          <cell r="BG58">
            <v>90067</v>
          </cell>
          <cell r="BH58">
            <v>33634</v>
          </cell>
          <cell r="BI58">
            <v>0</v>
          </cell>
          <cell r="BJ58">
            <v>20883</v>
          </cell>
          <cell r="BK58">
            <v>103</v>
          </cell>
          <cell r="BL58">
            <v>3217</v>
          </cell>
          <cell r="BM58">
            <v>1201</v>
          </cell>
          <cell r="BN58">
            <v>0</v>
          </cell>
          <cell r="BO58">
            <v>25404</v>
          </cell>
          <cell r="BP58">
            <v>89116</v>
          </cell>
          <cell r="BQ58">
            <v>128224</v>
          </cell>
          <cell r="BR58">
            <v>39108</v>
          </cell>
          <cell r="BS58">
            <v>140891</v>
          </cell>
          <cell r="BT58">
            <v>0</v>
          </cell>
          <cell r="BU58">
            <v>3183</v>
          </cell>
          <cell r="BV58">
            <v>4579</v>
          </cell>
          <cell r="BW58">
            <v>1397</v>
          </cell>
          <cell r="BX58">
            <v>5032</v>
          </cell>
          <cell r="BY58">
            <v>0</v>
          </cell>
          <cell r="BZ58">
            <v>14191</v>
          </cell>
          <cell r="CA58">
            <v>25404</v>
          </cell>
          <cell r="CB58">
            <v>39595</v>
          </cell>
          <cell r="CC58">
            <v>0.05</v>
          </cell>
          <cell r="CD58">
            <v>51114</v>
          </cell>
        </row>
        <row r="59">
          <cell r="B59" t="str">
            <v>Z1008</v>
          </cell>
          <cell r="C59" t="str">
            <v>CAP01</v>
          </cell>
          <cell r="D59" t="str">
            <v>En berma asfalto</v>
          </cell>
          <cell r="E59" t="str">
            <v>m</v>
          </cell>
          <cell r="F59" t="str">
            <v>MOC010</v>
          </cell>
          <cell r="G59" t="str">
            <v>MOC062</v>
          </cell>
          <cell r="H59" t="str">
            <v>MOC128</v>
          </cell>
          <cell r="I59" t="str">
            <v>NA</v>
          </cell>
          <cell r="J59" t="str">
            <v>NA</v>
          </cell>
          <cell r="K59" t="str">
            <v>NA</v>
          </cell>
          <cell r="L59" t="str">
            <v>NA</v>
          </cell>
          <cell r="M59">
            <v>0.1</v>
          </cell>
          <cell r="N59">
            <v>0.5</v>
          </cell>
          <cell r="O59">
            <v>0.41</v>
          </cell>
          <cell r="P59" t="str">
            <v>NA</v>
          </cell>
          <cell r="Q59" t="str">
            <v>NA</v>
          </cell>
          <cell r="R59" t="str">
            <v>NA</v>
          </cell>
          <cell r="S59" t="str">
            <v>NA</v>
          </cell>
          <cell r="T59" t="str">
            <v>CEC004</v>
          </cell>
          <cell r="U59" t="str">
            <v>CEC008</v>
          </cell>
          <cell r="V59" t="str">
            <v>CEC009</v>
          </cell>
          <cell r="W59" t="str">
            <v>NA</v>
          </cell>
          <cell r="X59" t="str">
            <v>NA</v>
          </cell>
          <cell r="Y59" t="str">
            <v>CMC004</v>
          </cell>
          <cell r="Z59" t="str">
            <v>CMC007</v>
          </cell>
          <cell r="AA59" t="str">
            <v>CMC008</v>
          </cell>
          <cell r="AB59" t="str">
            <v>NA</v>
          </cell>
          <cell r="AC59" t="str">
            <v>NA</v>
          </cell>
          <cell r="AD59">
            <v>1</v>
          </cell>
          <cell r="AE59">
            <v>0.67</v>
          </cell>
          <cell r="AF59">
            <v>1</v>
          </cell>
          <cell r="AG59" t="str">
            <v>NA</v>
          </cell>
          <cell r="AH59" t="str">
            <v>NA</v>
          </cell>
          <cell r="AI59">
            <v>50</v>
          </cell>
          <cell r="AJ59">
            <v>50</v>
          </cell>
          <cell r="AK59">
            <v>75</v>
          </cell>
          <cell r="AL59">
            <v>50</v>
          </cell>
          <cell r="AO59">
            <v>20287</v>
          </cell>
          <cell r="AP59">
            <v>24000</v>
          </cell>
          <cell r="AQ59">
            <v>300</v>
          </cell>
          <cell r="AR59">
            <v>20000</v>
          </cell>
          <cell r="AS59">
            <v>0</v>
          </cell>
          <cell r="AT59">
            <v>0</v>
          </cell>
          <cell r="AU59">
            <v>0</v>
          </cell>
          <cell r="AV59">
            <v>0</v>
          </cell>
          <cell r="AW59">
            <v>2400</v>
          </cell>
          <cell r="AX59">
            <v>150</v>
          </cell>
          <cell r="AY59">
            <v>8200</v>
          </cell>
          <cell r="AZ59">
            <v>0</v>
          </cell>
          <cell r="BA59">
            <v>0</v>
          </cell>
          <cell r="BB59">
            <v>0</v>
          </cell>
          <cell r="BC59">
            <v>0</v>
          </cell>
          <cell r="BD59">
            <v>11288</v>
          </cell>
          <cell r="BE59">
            <v>2893</v>
          </cell>
          <cell r="BF59">
            <v>90067</v>
          </cell>
          <cell r="BG59">
            <v>91382</v>
          </cell>
          <cell r="BH59">
            <v>0</v>
          </cell>
          <cell r="BI59">
            <v>0</v>
          </cell>
          <cell r="BJ59">
            <v>58</v>
          </cell>
          <cell r="BK59">
            <v>1207</v>
          </cell>
          <cell r="BL59">
            <v>1828</v>
          </cell>
          <cell r="BM59">
            <v>0</v>
          </cell>
          <cell r="BN59">
            <v>0</v>
          </cell>
          <cell r="BO59">
            <v>3093</v>
          </cell>
          <cell r="BP59">
            <v>128224</v>
          </cell>
          <cell r="BQ59">
            <v>39108</v>
          </cell>
          <cell r="BR59">
            <v>140891</v>
          </cell>
          <cell r="BS59">
            <v>0</v>
          </cell>
          <cell r="BT59">
            <v>0</v>
          </cell>
          <cell r="BU59">
            <v>2564</v>
          </cell>
          <cell r="BV59">
            <v>524</v>
          </cell>
          <cell r="BW59">
            <v>2818</v>
          </cell>
          <cell r="BX59">
            <v>0</v>
          </cell>
          <cell r="BY59">
            <v>0</v>
          </cell>
          <cell r="BZ59">
            <v>5906</v>
          </cell>
          <cell r="CA59">
            <v>3093</v>
          </cell>
          <cell r="CB59">
            <v>8999</v>
          </cell>
          <cell r="CC59">
            <v>0.05</v>
          </cell>
          <cell r="CD59">
            <v>20287</v>
          </cell>
        </row>
        <row r="60">
          <cell r="B60" t="str">
            <v>Z2008</v>
          </cell>
          <cell r="C60" t="str">
            <v>CAP01</v>
          </cell>
          <cell r="D60" t="str">
            <v>En berma asfalto</v>
          </cell>
          <cell r="E60" t="str">
            <v>m</v>
          </cell>
          <cell r="F60" t="str">
            <v>MOC010</v>
          </cell>
          <cell r="G60" t="str">
            <v>MOC062</v>
          </cell>
          <cell r="H60" t="str">
            <v>MOC128</v>
          </cell>
          <cell r="I60" t="str">
            <v>NA</v>
          </cell>
          <cell r="J60" t="str">
            <v>NA</v>
          </cell>
          <cell r="K60" t="str">
            <v>NA</v>
          </cell>
          <cell r="L60" t="str">
            <v>NA</v>
          </cell>
          <cell r="M60">
            <v>0.14000000000000001</v>
          </cell>
          <cell r="N60">
            <v>0.5</v>
          </cell>
          <cell r="O60">
            <v>0.41</v>
          </cell>
          <cell r="P60" t="str">
            <v>NA</v>
          </cell>
          <cell r="Q60" t="str">
            <v>NA</v>
          </cell>
          <cell r="R60" t="str">
            <v>NA</v>
          </cell>
          <cell r="S60" t="str">
            <v>NA</v>
          </cell>
          <cell r="T60" t="str">
            <v>CEC004</v>
          </cell>
          <cell r="U60" t="str">
            <v>CEC008</v>
          </cell>
          <cell r="V60" t="str">
            <v>CEC009</v>
          </cell>
          <cell r="W60" t="str">
            <v>NA</v>
          </cell>
          <cell r="X60" t="str">
            <v>NA</v>
          </cell>
          <cell r="Y60" t="str">
            <v>CMC004</v>
          </cell>
          <cell r="Z60" t="str">
            <v>CMC007</v>
          </cell>
          <cell r="AA60" t="str">
            <v>CMC008</v>
          </cell>
          <cell r="AB60" t="str">
            <v>NA</v>
          </cell>
          <cell r="AC60" t="str">
            <v>NA</v>
          </cell>
          <cell r="AD60">
            <v>1</v>
          </cell>
          <cell r="AE60">
            <v>0.91</v>
          </cell>
          <cell r="AF60">
            <v>0.91</v>
          </cell>
          <cell r="AG60" t="str">
            <v>NA</v>
          </cell>
          <cell r="AH60" t="str">
            <v>NA</v>
          </cell>
          <cell r="AI60">
            <v>52.5</v>
          </cell>
          <cell r="AJ60">
            <v>52.5</v>
          </cell>
          <cell r="AK60">
            <v>57.5</v>
          </cell>
          <cell r="AL60">
            <v>57.5</v>
          </cell>
          <cell r="AO60">
            <v>21058</v>
          </cell>
          <cell r="AP60">
            <v>24000</v>
          </cell>
          <cell r="AQ60">
            <v>300</v>
          </cell>
          <cell r="AR60">
            <v>20000</v>
          </cell>
          <cell r="AS60">
            <v>0</v>
          </cell>
          <cell r="AT60">
            <v>0</v>
          </cell>
          <cell r="AU60">
            <v>0</v>
          </cell>
          <cell r="AV60">
            <v>0</v>
          </cell>
          <cell r="AW60">
            <v>3360</v>
          </cell>
          <cell r="AX60">
            <v>150</v>
          </cell>
          <cell r="AY60">
            <v>8200</v>
          </cell>
          <cell r="AZ60">
            <v>0</v>
          </cell>
          <cell r="BA60">
            <v>0</v>
          </cell>
          <cell r="BB60">
            <v>0</v>
          </cell>
          <cell r="BC60">
            <v>0</v>
          </cell>
          <cell r="BD60">
            <v>12296</v>
          </cell>
          <cell r="BE60">
            <v>2893</v>
          </cell>
          <cell r="BF60">
            <v>90067</v>
          </cell>
          <cell r="BG60">
            <v>91382</v>
          </cell>
          <cell r="BH60">
            <v>0</v>
          </cell>
          <cell r="BI60">
            <v>0</v>
          </cell>
          <cell r="BJ60">
            <v>55</v>
          </cell>
          <cell r="BK60">
            <v>1561</v>
          </cell>
          <cell r="BL60">
            <v>1584</v>
          </cell>
          <cell r="BM60">
            <v>0</v>
          </cell>
          <cell r="BN60">
            <v>0</v>
          </cell>
          <cell r="BO60">
            <v>3200</v>
          </cell>
          <cell r="BP60">
            <v>128224</v>
          </cell>
          <cell r="BQ60">
            <v>39108</v>
          </cell>
          <cell r="BR60">
            <v>140891</v>
          </cell>
          <cell r="BS60">
            <v>0</v>
          </cell>
          <cell r="BT60">
            <v>0</v>
          </cell>
          <cell r="BU60">
            <v>2442</v>
          </cell>
          <cell r="BV60">
            <v>678</v>
          </cell>
          <cell r="BW60">
            <v>2442</v>
          </cell>
          <cell r="BX60">
            <v>0</v>
          </cell>
          <cell r="BY60">
            <v>0</v>
          </cell>
          <cell r="BZ60">
            <v>5562</v>
          </cell>
          <cell r="CA60">
            <v>3200</v>
          </cell>
          <cell r="CB60">
            <v>8762</v>
          </cell>
          <cell r="CC60">
            <v>0.05</v>
          </cell>
          <cell r="CD60">
            <v>21058</v>
          </cell>
        </row>
        <row r="61">
          <cell r="B61" t="str">
            <v>Z1008</v>
          </cell>
          <cell r="C61" t="str">
            <v>CAP01</v>
          </cell>
          <cell r="D61" t="str">
            <v>En berma asfalto                    (BA)</v>
          </cell>
          <cell r="E61" t="str">
            <v>m</v>
          </cell>
          <cell r="F61" t="str">
            <v>MOC010</v>
          </cell>
          <cell r="G61" t="str">
            <v>MOC062</v>
          </cell>
          <cell r="H61" t="str">
            <v>MOC103</v>
          </cell>
          <cell r="I61" t="str">
            <v>NA</v>
          </cell>
          <cell r="J61" t="str">
            <v>NA</v>
          </cell>
          <cell r="K61" t="str">
            <v>NA</v>
          </cell>
          <cell r="L61" t="str">
            <v>NA</v>
          </cell>
          <cell r="M61">
            <v>0.14000000000000001</v>
          </cell>
          <cell r="N61">
            <v>0.5</v>
          </cell>
          <cell r="O61">
            <v>0.48</v>
          </cell>
          <cell r="P61" t="str">
            <v>NA</v>
          </cell>
          <cell r="Q61" t="str">
            <v>NA</v>
          </cell>
          <cell r="R61" t="str">
            <v>NA</v>
          </cell>
          <cell r="S61" t="str">
            <v>NA</v>
          </cell>
          <cell r="T61" t="str">
            <v>CEC004</v>
          </cell>
          <cell r="U61" t="str">
            <v>CEC008</v>
          </cell>
          <cell r="V61" t="str">
            <v>CEC009</v>
          </cell>
          <cell r="W61" t="str">
            <v>NA</v>
          </cell>
          <cell r="X61" t="str">
            <v>NA</v>
          </cell>
          <cell r="Y61" t="str">
            <v>CMC004</v>
          </cell>
          <cell r="Z61" t="str">
            <v>CMC007</v>
          </cell>
          <cell r="AA61" t="str">
            <v>CMC008</v>
          </cell>
          <cell r="AB61" t="str">
            <v>NA</v>
          </cell>
          <cell r="AC61" t="str">
            <v>NA</v>
          </cell>
          <cell r="AD61">
            <v>1</v>
          </cell>
          <cell r="AE61">
            <v>0.67</v>
          </cell>
          <cell r="AF61">
            <v>1</v>
          </cell>
          <cell r="AG61" t="str">
            <v>NA</v>
          </cell>
          <cell r="AH61" t="str">
            <v>NA</v>
          </cell>
          <cell r="AI61">
            <v>50</v>
          </cell>
          <cell r="AJ61">
            <v>50</v>
          </cell>
          <cell r="AK61">
            <v>75</v>
          </cell>
          <cell r="AL61">
            <v>50</v>
          </cell>
          <cell r="AO61">
            <v>22765</v>
          </cell>
          <cell r="AP61">
            <v>24000</v>
          </cell>
          <cell r="AQ61">
            <v>300</v>
          </cell>
          <cell r="AR61">
            <v>20000</v>
          </cell>
          <cell r="AS61">
            <v>0</v>
          </cell>
          <cell r="AT61">
            <v>0</v>
          </cell>
          <cell r="AU61">
            <v>0</v>
          </cell>
          <cell r="AV61">
            <v>0</v>
          </cell>
          <cell r="AW61">
            <v>3360</v>
          </cell>
          <cell r="AX61">
            <v>150</v>
          </cell>
          <cell r="AY61">
            <v>9600</v>
          </cell>
          <cell r="AZ61">
            <v>0</v>
          </cell>
          <cell r="BA61">
            <v>0</v>
          </cell>
          <cell r="BB61">
            <v>0</v>
          </cell>
          <cell r="BC61">
            <v>0</v>
          </cell>
          <cell r="BD61">
            <v>13766</v>
          </cell>
          <cell r="BE61">
            <v>2893</v>
          </cell>
          <cell r="BF61">
            <v>90067</v>
          </cell>
          <cell r="BG61">
            <v>91382</v>
          </cell>
          <cell r="BH61">
            <v>0</v>
          </cell>
          <cell r="BI61">
            <v>0</v>
          </cell>
          <cell r="BJ61">
            <v>58</v>
          </cell>
          <cell r="BK61">
            <v>1207</v>
          </cell>
          <cell r="BL61">
            <v>1828</v>
          </cell>
          <cell r="BM61">
            <v>0</v>
          </cell>
          <cell r="BN61">
            <v>0</v>
          </cell>
          <cell r="BO61">
            <v>3093</v>
          </cell>
          <cell r="BP61">
            <v>128224</v>
          </cell>
          <cell r="BQ61">
            <v>39108</v>
          </cell>
          <cell r="BR61">
            <v>140891</v>
          </cell>
          <cell r="BS61">
            <v>0</v>
          </cell>
          <cell r="BT61">
            <v>0</v>
          </cell>
          <cell r="BU61">
            <v>2564</v>
          </cell>
          <cell r="BV61">
            <v>524</v>
          </cell>
          <cell r="BW61">
            <v>2818</v>
          </cell>
          <cell r="BX61">
            <v>0</v>
          </cell>
          <cell r="BY61">
            <v>0</v>
          </cell>
          <cell r="BZ61">
            <v>5906</v>
          </cell>
          <cell r="CA61">
            <v>3093</v>
          </cell>
          <cell r="CB61">
            <v>8999</v>
          </cell>
          <cell r="CC61">
            <v>0.05</v>
          </cell>
          <cell r="CD61">
            <v>22765</v>
          </cell>
        </row>
        <row r="62">
          <cell r="B62" t="str">
            <v>Z1009</v>
          </cell>
          <cell r="C62" t="str">
            <v>CAP01</v>
          </cell>
          <cell r="D62" t="str">
            <v>En berma concreto</v>
          </cell>
          <cell r="E62" t="str">
            <v>m</v>
          </cell>
          <cell r="F62" t="str">
            <v>MOC010</v>
          </cell>
          <cell r="G62" t="str">
            <v>MOC062</v>
          </cell>
          <cell r="H62" t="str">
            <v>MOC128</v>
          </cell>
          <cell r="I62" t="str">
            <v>NA</v>
          </cell>
          <cell r="J62" t="str">
            <v>NA</v>
          </cell>
          <cell r="K62" t="str">
            <v>NA</v>
          </cell>
          <cell r="L62" t="str">
            <v>NA</v>
          </cell>
          <cell r="M62">
            <v>0.1</v>
          </cell>
          <cell r="N62">
            <v>0.5</v>
          </cell>
          <cell r="O62">
            <v>0.41</v>
          </cell>
          <cell r="P62" t="str">
            <v>NA</v>
          </cell>
          <cell r="Q62" t="str">
            <v>NA</v>
          </cell>
          <cell r="R62" t="str">
            <v>NA</v>
          </cell>
          <cell r="S62" t="str">
            <v>NA</v>
          </cell>
          <cell r="T62" t="str">
            <v>CEC004</v>
          </cell>
          <cell r="U62" t="str">
            <v>CEC008</v>
          </cell>
          <cell r="V62" t="str">
            <v>CEC009</v>
          </cell>
          <cell r="W62" t="str">
            <v>NA</v>
          </cell>
          <cell r="X62" t="str">
            <v>NA</v>
          </cell>
          <cell r="Y62" t="str">
            <v>CMC004</v>
          </cell>
          <cell r="Z62" t="str">
            <v>CMC007</v>
          </cell>
          <cell r="AA62" t="str">
            <v>CMC008</v>
          </cell>
          <cell r="AB62" t="str">
            <v>NA</v>
          </cell>
          <cell r="AC62" t="str">
            <v>NA</v>
          </cell>
          <cell r="AD62">
            <v>1</v>
          </cell>
          <cell r="AE62">
            <v>0.67</v>
          </cell>
          <cell r="AF62">
            <v>1</v>
          </cell>
          <cell r="AG62" t="str">
            <v>NA</v>
          </cell>
          <cell r="AH62" t="str">
            <v>NA</v>
          </cell>
          <cell r="AI62">
            <v>50</v>
          </cell>
          <cell r="AJ62">
            <v>50</v>
          </cell>
          <cell r="AK62">
            <v>75</v>
          </cell>
          <cell r="AL62">
            <v>50</v>
          </cell>
          <cell r="AO62">
            <v>20287</v>
          </cell>
          <cell r="AP62">
            <v>24000</v>
          </cell>
          <cell r="AQ62">
            <v>300</v>
          </cell>
          <cell r="AR62">
            <v>20000</v>
          </cell>
          <cell r="AS62">
            <v>0</v>
          </cell>
          <cell r="AT62">
            <v>0</v>
          </cell>
          <cell r="AU62">
            <v>0</v>
          </cell>
          <cell r="AV62">
            <v>0</v>
          </cell>
          <cell r="AW62">
            <v>2400</v>
          </cell>
          <cell r="AX62">
            <v>150</v>
          </cell>
          <cell r="AY62">
            <v>8200</v>
          </cell>
          <cell r="AZ62">
            <v>0</v>
          </cell>
          <cell r="BA62">
            <v>0</v>
          </cell>
          <cell r="BB62">
            <v>0</v>
          </cell>
          <cell r="BC62">
            <v>0</v>
          </cell>
          <cell r="BD62">
            <v>11288</v>
          </cell>
          <cell r="BE62">
            <v>2893</v>
          </cell>
          <cell r="BF62">
            <v>90067</v>
          </cell>
          <cell r="BG62">
            <v>91382</v>
          </cell>
          <cell r="BH62">
            <v>0</v>
          </cell>
          <cell r="BI62">
            <v>0</v>
          </cell>
          <cell r="BJ62">
            <v>58</v>
          </cell>
          <cell r="BK62">
            <v>1207</v>
          </cell>
          <cell r="BL62">
            <v>1828</v>
          </cell>
          <cell r="BM62">
            <v>0</v>
          </cell>
          <cell r="BN62">
            <v>0</v>
          </cell>
          <cell r="BO62">
            <v>3093</v>
          </cell>
          <cell r="BP62">
            <v>128224</v>
          </cell>
          <cell r="BQ62">
            <v>39108</v>
          </cell>
          <cell r="BR62">
            <v>140891</v>
          </cell>
          <cell r="BS62">
            <v>0</v>
          </cell>
          <cell r="BT62">
            <v>0</v>
          </cell>
          <cell r="BU62">
            <v>2564</v>
          </cell>
          <cell r="BV62">
            <v>524</v>
          </cell>
          <cell r="BW62">
            <v>2818</v>
          </cell>
          <cell r="BX62">
            <v>0</v>
          </cell>
          <cell r="BY62">
            <v>0</v>
          </cell>
          <cell r="BZ62">
            <v>5906</v>
          </cell>
          <cell r="CA62">
            <v>3093</v>
          </cell>
          <cell r="CB62">
            <v>8999</v>
          </cell>
          <cell r="CC62">
            <v>0.05</v>
          </cell>
          <cell r="CD62">
            <v>20287</v>
          </cell>
        </row>
        <row r="63">
          <cell r="B63" t="str">
            <v>Z2009</v>
          </cell>
          <cell r="C63" t="str">
            <v>CAP01</v>
          </cell>
          <cell r="D63" t="str">
            <v>En berma concreto</v>
          </cell>
          <cell r="E63" t="str">
            <v>m</v>
          </cell>
          <cell r="F63" t="str">
            <v>MOC010</v>
          </cell>
          <cell r="G63" t="str">
            <v>MOC062</v>
          </cell>
          <cell r="H63" t="str">
            <v>MOC128</v>
          </cell>
          <cell r="I63" t="str">
            <v>NA</v>
          </cell>
          <cell r="J63" t="str">
            <v>NA</v>
          </cell>
          <cell r="K63" t="str">
            <v>NA</v>
          </cell>
          <cell r="L63" t="str">
            <v>NA</v>
          </cell>
          <cell r="M63">
            <v>0.14000000000000001</v>
          </cell>
          <cell r="N63">
            <v>0.5</v>
          </cell>
          <cell r="O63">
            <v>0.41</v>
          </cell>
          <cell r="P63" t="str">
            <v>NA</v>
          </cell>
          <cell r="Q63" t="str">
            <v>NA</v>
          </cell>
          <cell r="R63" t="str">
            <v>NA</v>
          </cell>
          <cell r="S63" t="str">
            <v>NA</v>
          </cell>
          <cell r="T63" t="str">
            <v>CEC004</v>
          </cell>
          <cell r="U63" t="str">
            <v>CEC008</v>
          </cell>
          <cell r="V63" t="str">
            <v>CEC009</v>
          </cell>
          <cell r="W63" t="str">
            <v>NA</v>
          </cell>
          <cell r="X63" t="str">
            <v>NA</v>
          </cell>
          <cell r="Y63" t="str">
            <v>CMC004</v>
          </cell>
          <cell r="Z63" t="str">
            <v>CMC007</v>
          </cell>
          <cell r="AA63" t="str">
            <v>CMC008</v>
          </cell>
          <cell r="AB63" t="str">
            <v>NA</v>
          </cell>
          <cell r="AC63" t="str">
            <v>NA</v>
          </cell>
          <cell r="AD63">
            <v>0.92</v>
          </cell>
          <cell r="AE63">
            <v>1</v>
          </cell>
          <cell r="AF63">
            <v>1</v>
          </cell>
          <cell r="AG63" t="str">
            <v>NA</v>
          </cell>
          <cell r="AH63" t="str">
            <v>NA</v>
          </cell>
          <cell r="AI63">
            <v>57.5</v>
          </cell>
          <cell r="AJ63">
            <v>62.5</v>
          </cell>
          <cell r="AK63">
            <v>57.5</v>
          </cell>
          <cell r="AL63">
            <v>57.5</v>
          </cell>
          <cell r="AO63">
            <v>20679</v>
          </cell>
          <cell r="AP63">
            <v>24000</v>
          </cell>
          <cell r="AQ63">
            <v>300</v>
          </cell>
          <cell r="AR63">
            <v>20000</v>
          </cell>
          <cell r="AS63">
            <v>0</v>
          </cell>
          <cell r="AT63">
            <v>0</v>
          </cell>
          <cell r="AU63">
            <v>0</v>
          </cell>
          <cell r="AV63">
            <v>0</v>
          </cell>
          <cell r="AW63">
            <v>3360</v>
          </cell>
          <cell r="AX63">
            <v>150</v>
          </cell>
          <cell r="AY63">
            <v>8200</v>
          </cell>
          <cell r="AZ63">
            <v>0</v>
          </cell>
          <cell r="BA63">
            <v>0</v>
          </cell>
          <cell r="BB63">
            <v>0</v>
          </cell>
          <cell r="BC63">
            <v>0</v>
          </cell>
          <cell r="BD63">
            <v>12296</v>
          </cell>
          <cell r="BE63">
            <v>2893</v>
          </cell>
          <cell r="BF63">
            <v>90067</v>
          </cell>
          <cell r="BG63">
            <v>91382</v>
          </cell>
          <cell r="BH63">
            <v>0</v>
          </cell>
          <cell r="BI63">
            <v>0</v>
          </cell>
          <cell r="BJ63">
            <v>46</v>
          </cell>
          <cell r="BK63">
            <v>1566</v>
          </cell>
          <cell r="BL63">
            <v>1589</v>
          </cell>
          <cell r="BM63">
            <v>0</v>
          </cell>
          <cell r="BN63">
            <v>0</v>
          </cell>
          <cell r="BO63">
            <v>3201</v>
          </cell>
          <cell r="BP63">
            <v>128224</v>
          </cell>
          <cell r="BQ63">
            <v>39108</v>
          </cell>
          <cell r="BR63">
            <v>140891</v>
          </cell>
          <cell r="BS63">
            <v>0</v>
          </cell>
          <cell r="BT63">
            <v>0</v>
          </cell>
          <cell r="BU63">
            <v>2052</v>
          </cell>
          <cell r="BV63">
            <v>680</v>
          </cell>
          <cell r="BW63">
            <v>2450</v>
          </cell>
          <cell r="BX63">
            <v>0</v>
          </cell>
          <cell r="BY63">
            <v>0</v>
          </cell>
          <cell r="BZ63">
            <v>5182</v>
          </cell>
          <cell r="CA63">
            <v>3201</v>
          </cell>
          <cell r="CB63">
            <v>8383</v>
          </cell>
          <cell r="CC63">
            <v>0.05</v>
          </cell>
          <cell r="CD63">
            <v>20679</v>
          </cell>
        </row>
        <row r="64">
          <cell r="B64" t="str">
            <v>Z1009</v>
          </cell>
          <cell r="C64" t="str">
            <v>CAP01</v>
          </cell>
          <cell r="D64" t="str">
            <v>En berma concreto                (BC)</v>
          </cell>
          <cell r="E64" t="str">
            <v>m</v>
          </cell>
          <cell r="F64" t="str">
            <v>MOC010</v>
          </cell>
          <cell r="G64" t="str">
            <v>MOC062</v>
          </cell>
          <cell r="H64" t="str">
            <v>MOC103</v>
          </cell>
          <cell r="I64" t="str">
            <v>NA</v>
          </cell>
          <cell r="J64" t="str">
            <v>NA</v>
          </cell>
          <cell r="K64" t="str">
            <v>NA</v>
          </cell>
          <cell r="L64" t="str">
            <v>NA</v>
          </cell>
          <cell r="M64">
            <v>0.14000000000000001</v>
          </cell>
          <cell r="N64">
            <v>0.5</v>
          </cell>
          <cell r="O64">
            <v>0.41</v>
          </cell>
          <cell r="P64" t="str">
            <v>NA</v>
          </cell>
          <cell r="Q64" t="str">
            <v>NA</v>
          </cell>
          <cell r="R64" t="str">
            <v>NA</v>
          </cell>
          <cell r="S64" t="str">
            <v>NA</v>
          </cell>
          <cell r="T64" t="str">
            <v>CEC004</v>
          </cell>
          <cell r="U64" t="str">
            <v>CEC008</v>
          </cell>
          <cell r="V64" t="str">
            <v>CEC009</v>
          </cell>
          <cell r="W64" t="str">
            <v>NA</v>
          </cell>
          <cell r="X64" t="str">
            <v>NA</v>
          </cell>
          <cell r="Y64" t="str">
            <v>CMC004</v>
          </cell>
          <cell r="Z64" t="str">
            <v>CMC007</v>
          </cell>
          <cell r="AA64" t="str">
            <v>CMC008</v>
          </cell>
          <cell r="AB64" t="str">
            <v>NA</v>
          </cell>
          <cell r="AC64" t="str">
            <v>NA</v>
          </cell>
          <cell r="AD64">
            <v>1</v>
          </cell>
          <cell r="AE64">
            <v>0.67</v>
          </cell>
          <cell r="AF64">
            <v>1</v>
          </cell>
          <cell r="AG64" t="str">
            <v>NA</v>
          </cell>
          <cell r="AH64" t="str">
            <v>NA</v>
          </cell>
          <cell r="AI64">
            <v>50</v>
          </cell>
          <cell r="AJ64">
            <v>50</v>
          </cell>
          <cell r="AK64">
            <v>75</v>
          </cell>
          <cell r="AL64">
            <v>50</v>
          </cell>
          <cell r="AO64">
            <v>21295</v>
          </cell>
          <cell r="AP64">
            <v>24000</v>
          </cell>
          <cell r="AQ64">
            <v>300</v>
          </cell>
          <cell r="AR64">
            <v>20000</v>
          </cell>
          <cell r="AS64">
            <v>0</v>
          </cell>
          <cell r="AT64">
            <v>0</v>
          </cell>
          <cell r="AU64">
            <v>0</v>
          </cell>
          <cell r="AV64">
            <v>0</v>
          </cell>
          <cell r="AW64">
            <v>3360</v>
          </cell>
          <cell r="AX64">
            <v>150</v>
          </cell>
          <cell r="AY64">
            <v>8200</v>
          </cell>
          <cell r="AZ64">
            <v>0</v>
          </cell>
          <cell r="BA64">
            <v>0</v>
          </cell>
          <cell r="BB64">
            <v>0</v>
          </cell>
          <cell r="BC64">
            <v>0</v>
          </cell>
          <cell r="BD64">
            <v>12296</v>
          </cell>
          <cell r="BE64">
            <v>2893</v>
          </cell>
          <cell r="BF64">
            <v>90067</v>
          </cell>
          <cell r="BG64">
            <v>91382</v>
          </cell>
          <cell r="BH64">
            <v>0</v>
          </cell>
          <cell r="BI64">
            <v>0</v>
          </cell>
          <cell r="BJ64">
            <v>58</v>
          </cell>
          <cell r="BK64">
            <v>1207</v>
          </cell>
          <cell r="BL64">
            <v>1828</v>
          </cell>
          <cell r="BM64">
            <v>0</v>
          </cell>
          <cell r="BN64">
            <v>0</v>
          </cell>
          <cell r="BO64">
            <v>3093</v>
          </cell>
          <cell r="BP64">
            <v>128224</v>
          </cell>
          <cell r="BQ64">
            <v>39108</v>
          </cell>
          <cell r="BR64">
            <v>140891</v>
          </cell>
          <cell r="BS64">
            <v>0</v>
          </cell>
          <cell r="BT64">
            <v>0</v>
          </cell>
          <cell r="BU64">
            <v>2564</v>
          </cell>
          <cell r="BV64">
            <v>524</v>
          </cell>
          <cell r="BW64">
            <v>2818</v>
          </cell>
          <cell r="BX64">
            <v>0</v>
          </cell>
          <cell r="BY64">
            <v>0</v>
          </cell>
          <cell r="BZ64">
            <v>5906</v>
          </cell>
          <cell r="CA64">
            <v>3093</v>
          </cell>
          <cell r="CB64">
            <v>8999</v>
          </cell>
          <cell r="CC64">
            <v>0.05</v>
          </cell>
          <cell r="CD64">
            <v>21295</v>
          </cell>
        </row>
        <row r="65">
          <cell r="B65" t="str">
            <v>Z1007</v>
          </cell>
          <cell r="C65" t="str">
            <v>CAP01</v>
          </cell>
          <cell r="D65" t="str">
            <v>En berma destapada</v>
          </cell>
          <cell r="E65" t="str">
            <v>m</v>
          </cell>
          <cell r="F65" t="str">
            <v>MOC010</v>
          </cell>
          <cell r="G65" t="str">
            <v>MOC062</v>
          </cell>
          <cell r="H65" t="str">
            <v>MOC128</v>
          </cell>
          <cell r="I65" t="str">
            <v>NA</v>
          </cell>
          <cell r="J65" t="str">
            <v>NA</v>
          </cell>
          <cell r="K65" t="str">
            <v>NA</v>
          </cell>
          <cell r="L65" t="str">
            <v>NA</v>
          </cell>
          <cell r="M65">
            <v>0.1</v>
          </cell>
          <cell r="N65">
            <v>0.5</v>
          </cell>
          <cell r="O65">
            <v>0.41</v>
          </cell>
          <cell r="P65" t="str">
            <v>NA</v>
          </cell>
          <cell r="Q65" t="str">
            <v>NA</v>
          </cell>
          <cell r="R65" t="str">
            <v>NA</v>
          </cell>
          <cell r="S65" t="str">
            <v>NA</v>
          </cell>
          <cell r="T65" t="str">
            <v>CEC004</v>
          </cell>
          <cell r="U65" t="str">
            <v>CEC008</v>
          </cell>
          <cell r="V65" t="str">
            <v>CEC009</v>
          </cell>
          <cell r="W65" t="str">
            <v>NA</v>
          </cell>
          <cell r="X65" t="str">
            <v>NA</v>
          </cell>
          <cell r="Y65" t="str">
            <v>CMC004</v>
          </cell>
          <cell r="Z65" t="str">
            <v>CMC007</v>
          </cell>
          <cell r="AA65" t="str">
            <v>CMC008</v>
          </cell>
          <cell r="AB65" t="str">
            <v>NA</v>
          </cell>
          <cell r="AC65" t="str">
            <v>NA</v>
          </cell>
          <cell r="AD65">
            <v>1</v>
          </cell>
          <cell r="AE65">
            <v>0.94</v>
          </cell>
          <cell r="AF65">
            <v>0.94</v>
          </cell>
          <cell r="AG65" t="str">
            <v>NA</v>
          </cell>
          <cell r="AH65" t="str">
            <v>NA</v>
          </cell>
          <cell r="AI65">
            <v>77.5</v>
          </cell>
          <cell r="AJ65">
            <v>77.5</v>
          </cell>
          <cell r="AK65">
            <v>82.5</v>
          </cell>
          <cell r="AL65">
            <v>82.5</v>
          </cell>
          <cell r="AO65">
            <v>17363</v>
          </cell>
          <cell r="AP65">
            <v>24000</v>
          </cell>
          <cell r="AQ65">
            <v>300</v>
          </cell>
          <cell r="AR65">
            <v>20000</v>
          </cell>
          <cell r="AS65">
            <v>0</v>
          </cell>
          <cell r="AT65">
            <v>0</v>
          </cell>
          <cell r="AU65">
            <v>0</v>
          </cell>
          <cell r="AV65">
            <v>0</v>
          </cell>
          <cell r="AW65">
            <v>2400</v>
          </cell>
          <cell r="AX65">
            <v>150</v>
          </cell>
          <cell r="AY65">
            <v>8200</v>
          </cell>
          <cell r="AZ65">
            <v>0</v>
          </cell>
          <cell r="BA65">
            <v>0</v>
          </cell>
          <cell r="BB65">
            <v>0</v>
          </cell>
          <cell r="BC65">
            <v>0</v>
          </cell>
          <cell r="BD65">
            <v>11288</v>
          </cell>
          <cell r="BE65">
            <v>2893</v>
          </cell>
          <cell r="BF65">
            <v>90067</v>
          </cell>
          <cell r="BG65">
            <v>91382</v>
          </cell>
          <cell r="BH65">
            <v>0</v>
          </cell>
          <cell r="BI65">
            <v>0</v>
          </cell>
          <cell r="BJ65">
            <v>37</v>
          </cell>
          <cell r="BK65">
            <v>1092</v>
          </cell>
          <cell r="BL65">
            <v>1108</v>
          </cell>
          <cell r="BM65">
            <v>0</v>
          </cell>
          <cell r="BN65">
            <v>0</v>
          </cell>
          <cell r="BO65">
            <v>2237</v>
          </cell>
          <cell r="BP65">
            <v>128224</v>
          </cell>
          <cell r="BQ65">
            <v>39108</v>
          </cell>
          <cell r="BR65">
            <v>140891</v>
          </cell>
          <cell r="BS65">
            <v>0</v>
          </cell>
          <cell r="BT65">
            <v>0</v>
          </cell>
          <cell r="BU65">
            <v>1655</v>
          </cell>
          <cell r="BV65">
            <v>474</v>
          </cell>
          <cell r="BW65">
            <v>1709</v>
          </cell>
          <cell r="BX65">
            <v>0</v>
          </cell>
          <cell r="BY65">
            <v>0</v>
          </cell>
          <cell r="BZ65">
            <v>3838</v>
          </cell>
          <cell r="CA65">
            <v>2237</v>
          </cell>
          <cell r="CB65">
            <v>6075</v>
          </cell>
          <cell r="CC65">
            <v>0.05</v>
          </cell>
          <cell r="CD65">
            <v>17363</v>
          </cell>
        </row>
        <row r="66">
          <cell r="B66" t="str">
            <v>Z2007</v>
          </cell>
          <cell r="C66" t="str">
            <v>CAP01</v>
          </cell>
          <cell r="D66" t="str">
            <v>En berma destapada</v>
          </cell>
          <cell r="E66" t="str">
            <v>m</v>
          </cell>
          <cell r="F66" t="str">
            <v>MOC010</v>
          </cell>
          <cell r="G66" t="str">
            <v>MOC062</v>
          </cell>
          <cell r="H66" t="str">
            <v>MOC128</v>
          </cell>
          <cell r="I66" t="str">
            <v>NA</v>
          </cell>
          <cell r="J66" t="str">
            <v>NA</v>
          </cell>
          <cell r="K66" t="str">
            <v>NA</v>
          </cell>
          <cell r="L66" t="str">
            <v>NA</v>
          </cell>
          <cell r="M66">
            <v>0.14000000000000001</v>
          </cell>
          <cell r="N66">
            <v>0.5</v>
          </cell>
          <cell r="O66">
            <v>0.41</v>
          </cell>
          <cell r="P66" t="str">
            <v>NA</v>
          </cell>
          <cell r="Q66" t="str">
            <v>NA</v>
          </cell>
          <cell r="R66" t="str">
            <v>NA</v>
          </cell>
          <cell r="S66" t="str">
            <v>NA</v>
          </cell>
          <cell r="T66" t="str">
            <v>CEC004</v>
          </cell>
          <cell r="U66" t="str">
            <v>CEC008</v>
          </cell>
          <cell r="V66" t="str">
            <v>CEC009</v>
          </cell>
          <cell r="W66" t="str">
            <v>NA</v>
          </cell>
          <cell r="X66" t="str">
            <v>NA</v>
          </cell>
          <cell r="Y66" t="str">
            <v>CMC004</v>
          </cell>
          <cell r="Z66" t="str">
            <v>CMC007</v>
          </cell>
          <cell r="AA66" t="str">
            <v>CMC008</v>
          </cell>
          <cell r="AB66" t="str">
            <v>NA</v>
          </cell>
          <cell r="AC66" t="str">
            <v>NA</v>
          </cell>
          <cell r="AD66">
            <v>1</v>
          </cell>
          <cell r="AE66">
            <v>0.92</v>
          </cell>
          <cell r="AF66">
            <v>0.92</v>
          </cell>
          <cell r="AG66" t="str">
            <v>NA</v>
          </cell>
          <cell r="AH66" t="str">
            <v>NA</v>
          </cell>
          <cell r="AI66">
            <v>55</v>
          </cell>
          <cell r="AJ66">
            <v>55</v>
          </cell>
          <cell r="AK66">
            <v>60</v>
          </cell>
          <cell r="AL66">
            <v>60</v>
          </cell>
          <cell r="AO66">
            <v>20727</v>
          </cell>
          <cell r="AP66">
            <v>24000</v>
          </cell>
          <cell r="AQ66">
            <v>300</v>
          </cell>
          <cell r="AR66">
            <v>20000</v>
          </cell>
          <cell r="AS66">
            <v>0</v>
          </cell>
          <cell r="AT66">
            <v>0</v>
          </cell>
          <cell r="AU66">
            <v>0</v>
          </cell>
          <cell r="AV66">
            <v>0</v>
          </cell>
          <cell r="AW66">
            <v>3360</v>
          </cell>
          <cell r="AX66">
            <v>150</v>
          </cell>
          <cell r="AY66">
            <v>8200</v>
          </cell>
          <cell r="AZ66">
            <v>0</v>
          </cell>
          <cell r="BA66">
            <v>0</v>
          </cell>
          <cell r="BB66">
            <v>0</v>
          </cell>
          <cell r="BC66">
            <v>0</v>
          </cell>
          <cell r="BD66">
            <v>12296</v>
          </cell>
          <cell r="BE66">
            <v>2893</v>
          </cell>
          <cell r="BF66">
            <v>90067</v>
          </cell>
          <cell r="BG66">
            <v>91382</v>
          </cell>
          <cell r="BH66">
            <v>0</v>
          </cell>
          <cell r="BI66">
            <v>0</v>
          </cell>
          <cell r="BJ66">
            <v>53</v>
          </cell>
          <cell r="BK66">
            <v>1507</v>
          </cell>
          <cell r="BL66">
            <v>1529</v>
          </cell>
          <cell r="BM66">
            <v>0</v>
          </cell>
          <cell r="BN66">
            <v>0</v>
          </cell>
          <cell r="BO66">
            <v>3089</v>
          </cell>
          <cell r="BP66">
            <v>128224</v>
          </cell>
          <cell r="BQ66">
            <v>39108</v>
          </cell>
          <cell r="BR66">
            <v>140891</v>
          </cell>
          <cell r="BS66">
            <v>0</v>
          </cell>
          <cell r="BT66">
            <v>0</v>
          </cell>
          <cell r="BU66">
            <v>2331</v>
          </cell>
          <cell r="BV66">
            <v>654</v>
          </cell>
          <cell r="BW66">
            <v>2357</v>
          </cell>
          <cell r="BX66">
            <v>0</v>
          </cell>
          <cell r="BY66">
            <v>0</v>
          </cell>
          <cell r="BZ66">
            <v>5342</v>
          </cell>
          <cell r="CA66">
            <v>3089</v>
          </cell>
          <cell r="CB66">
            <v>8431</v>
          </cell>
          <cell r="CC66">
            <v>0.05</v>
          </cell>
          <cell r="CD66">
            <v>20727</v>
          </cell>
        </row>
        <row r="67">
          <cell r="B67" t="str">
            <v>Z1007</v>
          </cell>
          <cell r="C67" t="str">
            <v>CAP01</v>
          </cell>
          <cell r="D67" t="str">
            <v xml:space="preserve">En berma destapada              (BD)  </v>
          </cell>
          <cell r="E67" t="str">
            <v>m</v>
          </cell>
          <cell r="F67" t="str">
            <v>MOC010</v>
          </cell>
          <cell r="G67" t="str">
            <v>MOC062</v>
          </cell>
          <cell r="H67" t="str">
            <v>MOC103</v>
          </cell>
          <cell r="I67" t="str">
            <v>NA</v>
          </cell>
          <cell r="J67" t="str">
            <v>NA</v>
          </cell>
          <cell r="K67" t="str">
            <v>NA</v>
          </cell>
          <cell r="L67" t="str">
            <v>NA</v>
          </cell>
          <cell r="M67">
            <v>0.14000000000000001</v>
          </cell>
          <cell r="N67">
            <v>0.5</v>
          </cell>
          <cell r="O67">
            <v>0.41</v>
          </cell>
          <cell r="P67" t="str">
            <v>NA</v>
          </cell>
          <cell r="Q67" t="str">
            <v>NA</v>
          </cell>
          <cell r="R67" t="str">
            <v>NA</v>
          </cell>
          <cell r="S67" t="str">
            <v>NA</v>
          </cell>
          <cell r="T67" t="str">
            <v>CEC004</v>
          </cell>
          <cell r="U67" t="str">
            <v>CEC008</v>
          </cell>
          <cell r="V67" t="str">
            <v>CEC009</v>
          </cell>
          <cell r="W67" t="str">
            <v>NA</v>
          </cell>
          <cell r="X67" t="str">
            <v>NA</v>
          </cell>
          <cell r="Y67" t="str">
            <v>CMC004</v>
          </cell>
          <cell r="Z67" t="str">
            <v>CMC007</v>
          </cell>
          <cell r="AA67" t="str">
            <v>CMC008</v>
          </cell>
          <cell r="AB67" t="str">
            <v>NA</v>
          </cell>
          <cell r="AC67" t="str">
            <v>NA</v>
          </cell>
          <cell r="AD67">
            <v>1</v>
          </cell>
          <cell r="AE67">
            <v>0.94</v>
          </cell>
          <cell r="AF67">
            <v>0.94</v>
          </cell>
          <cell r="AG67" t="str">
            <v>NA</v>
          </cell>
          <cell r="AH67" t="str">
            <v>NA</v>
          </cell>
          <cell r="AI67">
            <v>77.5</v>
          </cell>
          <cell r="AJ67">
            <v>77.5</v>
          </cell>
          <cell r="AK67">
            <v>82.5</v>
          </cell>
          <cell r="AL67">
            <v>82.5</v>
          </cell>
          <cell r="AO67">
            <v>18371</v>
          </cell>
          <cell r="AP67">
            <v>24000</v>
          </cell>
          <cell r="AQ67">
            <v>300</v>
          </cell>
          <cell r="AR67">
            <v>20000</v>
          </cell>
          <cell r="AS67">
            <v>0</v>
          </cell>
          <cell r="AT67">
            <v>0</v>
          </cell>
          <cell r="AU67">
            <v>0</v>
          </cell>
          <cell r="AV67">
            <v>0</v>
          </cell>
          <cell r="AW67">
            <v>3360</v>
          </cell>
          <cell r="AX67">
            <v>150</v>
          </cell>
          <cell r="AY67">
            <v>8200</v>
          </cell>
          <cell r="AZ67">
            <v>0</v>
          </cell>
          <cell r="BA67">
            <v>0</v>
          </cell>
          <cell r="BB67">
            <v>0</v>
          </cell>
          <cell r="BC67">
            <v>0</v>
          </cell>
          <cell r="BD67">
            <v>12296</v>
          </cell>
          <cell r="BE67">
            <v>2893</v>
          </cell>
          <cell r="BF67">
            <v>90067</v>
          </cell>
          <cell r="BG67">
            <v>91382</v>
          </cell>
          <cell r="BH67">
            <v>0</v>
          </cell>
          <cell r="BI67">
            <v>0</v>
          </cell>
          <cell r="BJ67">
            <v>37</v>
          </cell>
          <cell r="BK67">
            <v>1092</v>
          </cell>
          <cell r="BL67">
            <v>1108</v>
          </cell>
          <cell r="BM67">
            <v>0</v>
          </cell>
          <cell r="BN67">
            <v>0</v>
          </cell>
          <cell r="BO67">
            <v>2237</v>
          </cell>
          <cell r="BP67">
            <v>128224</v>
          </cell>
          <cell r="BQ67">
            <v>39108</v>
          </cell>
          <cell r="BR67">
            <v>140891</v>
          </cell>
          <cell r="BS67">
            <v>0</v>
          </cell>
          <cell r="BT67">
            <v>0</v>
          </cell>
          <cell r="BU67">
            <v>1655</v>
          </cell>
          <cell r="BV67">
            <v>474</v>
          </cell>
          <cell r="BW67">
            <v>1709</v>
          </cell>
          <cell r="BX67">
            <v>0</v>
          </cell>
          <cell r="BY67">
            <v>0</v>
          </cell>
          <cell r="BZ67">
            <v>3838</v>
          </cell>
          <cell r="CA67">
            <v>2237</v>
          </cell>
          <cell r="CB67">
            <v>6075</v>
          </cell>
          <cell r="CC67">
            <v>0.05</v>
          </cell>
          <cell r="CD67">
            <v>18371</v>
          </cell>
        </row>
        <row r="68">
          <cell r="B68" t="str">
            <v>Z1006</v>
          </cell>
          <cell r="C68" t="str">
            <v>CAP01</v>
          </cell>
          <cell r="D68" t="str">
            <v>En calzada adoquinada</v>
          </cell>
          <cell r="E68" t="str">
            <v>m</v>
          </cell>
          <cell r="F68" t="str">
            <v>MOC010</v>
          </cell>
          <cell r="G68" t="str">
            <v>MOC062</v>
          </cell>
          <cell r="H68" t="str">
            <v>MOC128</v>
          </cell>
          <cell r="I68" t="str">
            <v>NA</v>
          </cell>
          <cell r="J68" t="str">
            <v>NA</v>
          </cell>
          <cell r="K68" t="str">
            <v>NA</v>
          </cell>
          <cell r="L68" t="str">
            <v>NA</v>
          </cell>
          <cell r="M68">
            <v>0.1</v>
          </cell>
          <cell r="N68">
            <v>0.5</v>
          </cell>
          <cell r="O68">
            <v>0.41</v>
          </cell>
          <cell r="P68" t="str">
            <v>NA</v>
          </cell>
          <cell r="Q68" t="str">
            <v>NA</v>
          </cell>
          <cell r="R68" t="str">
            <v>NA</v>
          </cell>
          <cell r="S68" t="str">
            <v>NA</v>
          </cell>
          <cell r="T68" t="str">
            <v>CEC001</v>
          </cell>
          <cell r="U68" t="str">
            <v>CEC004</v>
          </cell>
          <cell r="V68" t="str">
            <v>CEC008</v>
          </cell>
          <cell r="W68" t="str">
            <v>CEC009</v>
          </cell>
          <cell r="X68" t="str">
            <v>NA</v>
          </cell>
          <cell r="Y68" t="str">
            <v>CMC001</v>
          </cell>
          <cell r="Z68" t="str">
            <v>CMC004</v>
          </cell>
          <cell r="AA68" t="str">
            <v>CMC007</v>
          </cell>
          <cell r="AB68" t="str">
            <v>CMC008</v>
          </cell>
          <cell r="AC68" t="str">
            <v>NA</v>
          </cell>
          <cell r="AD68">
            <v>0.76</v>
          </cell>
          <cell r="AE68">
            <v>0.76</v>
          </cell>
          <cell r="AF68">
            <v>1</v>
          </cell>
          <cell r="AG68">
            <v>0.76</v>
          </cell>
          <cell r="AH68" t="str">
            <v>NA</v>
          </cell>
          <cell r="AI68">
            <v>65</v>
          </cell>
          <cell r="AJ68">
            <v>85</v>
          </cell>
          <cell r="AK68">
            <v>85</v>
          </cell>
          <cell r="AL68">
            <v>65</v>
          </cell>
          <cell r="AM68">
            <v>85</v>
          </cell>
          <cell r="AO68">
            <v>28548</v>
          </cell>
          <cell r="AP68">
            <v>24000</v>
          </cell>
          <cell r="AQ68">
            <v>300</v>
          </cell>
          <cell r="AR68">
            <v>20000</v>
          </cell>
          <cell r="AS68">
            <v>0</v>
          </cell>
          <cell r="AT68">
            <v>0</v>
          </cell>
          <cell r="AU68">
            <v>0</v>
          </cell>
          <cell r="AV68">
            <v>0</v>
          </cell>
          <cell r="AW68">
            <v>2400</v>
          </cell>
          <cell r="AX68">
            <v>150</v>
          </cell>
          <cell r="AY68">
            <v>8200</v>
          </cell>
          <cell r="AZ68">
            <v>0</v>
          </cell>
          <cell r="BA68">
            <v>0</v>
          </cell>
          <cell r="BB68">
            <v>0</v>
          </cell>
          <cell r="BC68">
            <v>0</v>
          </cell>
          <cell r="BD68">
            <v>11288</v>
          </cell>
          <cell r="BE68">
            <v>881948</v>
          </cell>
          <cell r="BF68">
            <v>2893</v>
          </cell>
          <cell r="BG68">
            <v>90067</v>
          </cell>
          <cell r="BH68">
            <v>91382</v>
          </cell>
          <cell r="BI68">
            <v>0</v>
          </cell>
          <cell r="BJ68">
            <v>10312</v>
          </cell>
          <cell r="BK68">
            <v>34</v>
          </cell>
          <cell r="BL68">
            <v>1386</v>
          </cell>
          <cell r="BM68">
            <v>1068</v>
          </cell>
          <cell r="BN68">
            <v>0</v>
          </cell>
          <cell r="BO68">
            <v>12800</v>
          </cell>
          <cell r="BP68">
            <v>60908</v>
          </cell>
          <cell r="BQ68">
            <v>128224</v>
          </cell>
          <cell r="BR68">
            <v>39108</v>
          </cell>
          <cell r="BS68">
            <v>140891</v>
          </cell>
          <cell r="BT68">
            <v>0</v>
          </cell>
          <cell r="BU68">
            <v>712</v>
          </cell>
          <cell r="BV68">
            <v>1499</v>
          </cell>
          <cell r="BW68">
            <v>602</v>
          </cell>
          <cell r="BX68">
            <v>1647</v>
          </cell>
          <cell r="BY68">
            <v>0</v>
          </cell>
          <cell r="BZ68">
            <v>4460</v>
          </cell>
          <cell r="CA68">
            <v>12800</v>
          </cell>
          <cell r="CB68">
            <v>17260</v>
          </cell>
          <cell r="CC68">
            <v>0.05</v>
          </cell>
          <cell r="CD68">
            <v>28548</v>
          </cell>
        </row>
        <row r="69">
          <cell r="B69" t="str">
            <v>Z2006</v>
          </cell>
          <cell r="C69" t="str">
            <v>CAP01</v>
          </cell>
          <cell r="D69" t="str">
            <v>En calzada adoquinada</v>
          </cell>
          <cell r="E69" t="str">
            <v>m</v>
          </cell>
          <cell r="F69" t="str">
            <v>MOC010</v>
          </cell>
          <cell r="G69" t="str">
            <v>MOC062</v>
          </cell>
          <cell r="H69" t="str">
            <v>MOC128</v>
          </cell>
          <cell r="I69" t="str">
            <v>NA</v>
          </cell>
          <cell r="J69" t="str">
            <v>NA</v>
          </cell>
          <cell r="K69" t="str">
            <v>NA</v>
          </cell>
          <cell r="L69" t="str">
            <v>NA</v>
          </cell>
          <cell r="M69">
            <v>0.14000000000000001</v>
          </cell>
          <cell r="N69">
            <v>0.7</v>
          </cell>
          <cell r="O69">
            <v>0.49</v>
          </cell>
          <cell r="P69" t="str">
            <v>NA</v>
          </cell>
          <cell r="Q69" t="str">
            <v>NA</v>
          </cell>
          <cell r="R69" t="str">
            <v>NA</v>
          </cell>
          <cell r="S69" t="str">
            <v>NA</v>
          </cell>
          <cell r="T69" t="str">
            <v>CEC001</v>
          </cell>
          <cell r="U69" t="str">
            <v>CEC004</v>
          </cell>
          <cell r="V69" t="str">
            <v>CEC008</v>
          </cell>
          <cell r="W69" t="str">
            <v>CEC009</v>
          </cell>
          <cell r="X69" t="str">
            <v>NA</v>
          </cell>
          <cell r="Y69" t="str">
            <v>CMC001</v>
          </cell>
          <cell r="Z69" t="str">
            <v>CMC004</v>
          </cell>
          <cell r="AA69" t="str">
            <v>CMC007</v>
          </cell>
          <cell r="AB69" t="str">
            <v>CMC008</v>
          </cell>
          <cell r="AC69" t="str">
            <v>NA</v>
          </cell>
          <cell r="AD69">
            <v>1</v>
          </cell>
          <cell r="AE69">
            <v>0.84</v>
          </cell>
          <cell r="AF69">
            <v>0.84</v>
          </cell>
          <cell r="AG69">
            <v>0.72</v>
          </cell>
          <cell r="AH69" t="str">
            <v>NA</v>
          </cell>
          <cell r="AI69">
            <v>52.5</v>
          </cell>
          <cell r="AJ69">
            <v>52.5</v>
          </cell>
          <cell r="AK69">
            <v>62.5</v>
          </cell>
          <cell r="AL69">
            <v>62.5</v>
          </cell>
          <cell r="AM69">
            <v>72.5</v>
          </cell>
          <cell r="AO69">
            <v>39348</v>
          </cell>
          <cell r="AP69">
            <v>24000</v>
          </cell>
          <cell r="AQ69">
            <v>300</v>
          </cell>
          <cell r="AR69">
            <v>20000</v>
          </cell>
          <cell r="AS69">
            <v>0</v>
          </cell>
          <cell r="AT69">
            <v>0</v>
          </cell>
          <cell r="AU69">
            <v>0</v>
          </cell>
          <cell r="AV69">
            <v>0</v>
          </cell>
          <cell r="AW69">
            <v>3360</v>
          </cell>
          <cell r="AX69">
            <v>210</v>
          </cell>
          <cell r="AY69">
            <v>9800</v>
          </cell>
          <cell r="AZ69">
            <v>0</v>
          </cell>
          <cell r="BA69">
            <v>0</v>
          </cell>
          <cell r="BB69">
            <v>0</v>
          </cell>
          <cell r="BC69">
            <v>0</v>
          </cell>
          <cell r="BD69">
            <v>14039</v>
          </cell>
          <cell r="BE69">
            <v>881948</v>
          </cell>
          <cell r="BF69">
            <v>2893</v>
          </cell>
          <cell r="BG69">
            <v>90067</v>
          </cell>
          <cell r="BH69">
            <v>91382</v>
          </cell>
          <cell r="BI69">
            <v>0</v>
          </cell>
          <cell r="BJ69">
            <v>16799</v>
          </cell>
          <cell r="BK69">
            <v>46</v>
          </cell>
          <cell r="BL69">
            <v>1441</v>
          </cell>
          <cell r="BM69">
            <v>1253</v>
          </cell>
          <cell r="BN69">
            <v>0</v>
          </cell>
          <cell r="BO69">
            <v>19539</v>
          </cell>
          <cell r="BP69">
            <v>60908</v>
          </cell>
          <cell r="BQ69">
            <v>128224</v>
          </cell>
          <cell r="BR69">
            <v>39108</v>
          </cell>
          <cell r="BS69">
            <v>140891</v>
          </cell>
          <cell r="BT69">
            <v>0</v>
          </cell>
          <cell r="BU69">
            <v>1160</v>
          </cell>
          <cell r="BV69">
            <v>2052</v>
          </cell>
          <cell r="BW69">
            <v>626</v>
          </cell>
          <cell r="BX69">
            <v>1932</v>
          </cell>
          <cell r="BY69">
            <v>0</v>
          </cell>
          <cell r="BZ69">
            <v>5770</v>
          </cell>
          <cell r="CA69">
            <v>19539</v>
          </cell>
          <cell r="CB69">
            <v>25309</v>
          </cell>
          <cell r="CC69">
            <v>0.05</v>
          </cell>
          <cell r="CD69">
            <v>39348</v>
          </cell>
        </row>
        <row r="70">
          <cell r="B70" t="str">
            <v>Z1006</v>
          </cell>
          <cell r="C70" t="str">
            <v>CAP01</v>
          </cell>
          <cell r="D70" t="str">
            <v>En calzada adoquinada          (CAd)</v>
          </cell>
          <cell r="E70" t="str">
            <v>m</v>
          </cell>
          <cell r="F70" t="str">
            <v>MOC010</v>
          </cell>
          <cell r="G70" t="str">
            <v>MOC062</v>
          </cell>
          <cell r="H70" t="str">
            <v>MOC103</v>
          </cell>
          <cell r="I70" t="str">
            <v>NA</v>
          </cell>
          <cell r="J70" t="str">
            <v>NA</v>
          </cell>
          <cell r="K70" t="str">
            <v>NA</v>
          </cell>
          <cell r="L70" t="str">
            <v>NA</v>
          </cell>
          <cell r="M70">
            <v>0.14000000000000001</v>
          </cell>
          <cell r="N70">
            <v>0.5</v>
          </cell>
          <cell r="O70">
            <v>0.41</v>
          </cell>
          <cell r="P70" t="str">
            <v>NA</v>
          </cell>
          <cell r="Q70" t="str">
            <v>NA</v>
          </cell>
          <cell r="R70" t="str">
            <v>NA</v>
          </cell>
          <cell r="S70" t="str">
            <v>NA</v>
          </cell>
          <cell r="T70" t="str">
            <v>CEC001</v>
          </cell>
          <cell r="U70" t="str">
            <v>CEC004</v>
          </cell>
          <cell r="V70" t="str">
            <v>CEC008</v>
          </cell>
          <cell r="W70" t="str">
            <v>CEC009</v>
          </cell>
          <cell r="X70" t="str">
            <v>NA</v>
          </cell>
          <cell r="Y70" t="str">
            <v>CMC001</v>
          </cell>
          <cell r="Z70" t="str">
            <v>CMC004</v>
          </cell>
          <cell r="AA70" t="str">
            <v>CMC007</v>
          </cell>
          <cell r="AB70" t="str">
            <v>CMC008</v>
          </cell>
          <cell r="AC70" t="str">
            <v>NA</v>
          </cell>
          <cell r="AD70">
            <v>0.76</v>
          </cell>
          <cell r="AE70">
            <v>0.76</v>
          </cell>
          <cell r="AF70">
            <v>1</v>
          </cell>
          <cell r="AG70">
            <v>0.76</v>
          </cell>
          <cell r="AH70" t="str">
            <v>NA</v>
          </cell>
          <cell r="AI70">
            <v>65</v>
          </cell>
          <cell r="AJ70">
            <v>85</v>
          </cell>
          <cell r="AK70">
            <v>85</v>
          </cell>
          <cell r="AL70">
            <v>65</v>
          </cell>
          <cell r="AM70">
            <v>85</v>
          </cell>
          <cell r="AO70">
            <v>29556</v>
          </cell>
          <cell r="AP70">
            <v>24000</v>
          </cell>
          <cell r="AQ70">
            <v>300</v>
          </cell>
          <cell r="AR70">
            <v>20000</v>
          </cell>
          <cell r="AS70">
            <v>0</v>
          </cell>
          <cell r="AT70">
            <v>0</v>
          </cell>
          <cell r="AU70">
            <v>0</v>
          </cell>
          <cell r="AV70">
            <v>0</v>
          </cell>
          <cell r="AW70">
            <v>3360</v>
          </cell>
          <cell r="AX70">
            <v>150</v>
          </cell>
          <cell r="AY70">
            <v>8200</v>
          </cell>
          <cell r="AZ70">
            <v>0</v>
          </cell>
          <cell r="BA70">
            <v>0</v>
          </cell>
          <cell r="BB70">
            <v>0</v>
          </cell>
          <cell r="BC70">
            <v>0</v>
          </cell>
          <cell r="BD70">
            <v>12296</v>
          </cell>
          <cell r="BE70">
            <v>881948</v>
          </cell>
          <cell r="BF70">
            <v>2893</v>
          </cell>
          <cell r="BG70">
            <v>90067</v>
          </cell>
          <cell r="BH70">
            <v>91382</v>
          </cell>
          <cell r="BI70">
            <v>0</v>
          </cell>
          <cell r="BJ70">
            <v>10312</v>
          </cell>
          <cell r="BK70">
            <v>34</v>
          </cell>
          <cell r="BL70">
            <v>1386</v>
          </cell>
          <cell r="BM70">
            <v>1068</v>
          </cell>
          <cell r="BN70">
            <v>0</v>
          </cell>
          <cell r="BO70">
            <v>12800</v>
          </cell>
          <cell r="BP70">
            <v>60908</v>
          </cell>
          <cell r="BQ70">
            <v>128224</v>
          </cell>
          <cell r="BR70">
            <v>39108</v>
          </cell>
          <cell r="BS70">
            <v>140891</v>
          </cell>
          <cell r="BT70">
            <v>0</v>
          </cell>
          <cell r="BU70">
            <v>712</v>
          </cell>
          <cell r="BV70">
            <v>1499</v>
          </cell>
          <cell r="BW70">
            <v>602</v>
          </cell>
          <cell r="BX70">
            <v>1647</v>
          </cell>
          <cell r="BY70">
            <v>0</v>
          </cell>
          <cell r="BZ70">
            <v>4460</v>
          </cell>
          <cell r="CA70">
            <v>12800</v>
          </cell>
          <cell r="CB70">
            <v>17260</v>
          </cell>
          <cell r="CC70">
            <v>0.05</v>
          </cell>
          <cell r="CD70">
            <v>29556</v>
          </cell>
        </row>
        <row r="71">
          <cell r="B71" t="str">
            <v>Z1002</v>
          </cell>
          <cell r="C71" t="str">
            <v>CAP01</v>
          </cell>
          <cell r="D71" t="str">
            <v>En calzada asfalto</v>
          </cell>
          <cell r="E71" t="str">
            <v>m</v>
          </cell>
          <cell r="F71" t="str">
            <v>MOC010</v>
          </cell>
          <cell r="G71" t="str">
            <v>MOC062</v>
          </cell>
          <cell r="H71" t="str">
            <v>MOC128</v>
          </cell>
          <cell r="I71" t="str">
            <v>NA</v>
          </cell>
          <cell r="J71" t="str">
            <v>NA</v>
          </cell>
          <cell r="K71" t="str">
            <v>NA</v>
          </cell>
          <cell r="L71" t="str">
            <v>NA</v>
          </cell>
          <cell r="M71">
            <v>0.1</v>
          </cell>
          <cell r="N71">
            <v>0.5</v>
          </cell>
          <cell r="O71">
            <v>0.41</v>
          </cell>
          <cell r="P71" t="str">
            <v>NA</v>
          </cell>
          <cell r="Q71" t="str">
            <v>NA</v>
          </cell>
          <cell r="R71" t="str">
            <v>NA</v>
          </cell>
          <cell r="S71" t="str">
            <v>NA</v>
          </cell>
          <cell r="T71" t="str">
            <v>CEC003</v>
          </cell>
          <cell r="U71" t="str">
            <v>CEC004</v>
          </cell>
          <cell r="V71" t="str">
            <v>CEC008</v>
          </cell>
          <cell r="W71" t="str">
            <v>CEC009</v>
          </cell>
          <cell r="X71" t="str">
            <v>NA</v>
          </cell>
          <cell r="Y71" t="str">
            <v>CMC001</v>
          </cell>
          <cell r="Z71" t="str">
            <v>CMC004</v>
          </cell>
          <cell r="AA71" t="str">
            <v>CMC007</v>
          </cell>
          <cell r="AB71" t="str">
            <v>CMC008</v>
          </cell>
          <cell r="AC71" t="str">
            <v>NA</v>
          </cell>
          <cell r="AD71">
            <v>0.89</v>
          </cell>
          <cell r="AE71">
            <v>1</v>
          </cell>
          <cell r="AF71">
            <v>1</v>
          </cell>
          <cell r="AG71">
            <v>1</v>
          </cell>
          <cell r="AH71" t="str">
            <v>NA</v>
          </cell>
          <cell r="AI71">
            <v>77.5</v>
          </cell>
          <cell r="AJ71">
            <v>87.5</v>
          </cell>
          <cell r="AK71">
            <v>77.5</v>
          </cell>
          <cell r="AL71">
            <v>77.5</v>
          </cell>
          <cell r="AM71">
            <v>77.5</v>
          </cell>
          <cell r="AO71">
            <v>18636</v>
          </cell>
          <cell r="AP71">
            <v>24000</v>
          </cell>
          <cell r="AQ71">
            <v>300</v>
          </cell>
          <cell r="AR71">
            <v>20000</v>
          </cell>
          <cell r="AS71">
            <v>0</v>
          </cell>
          <cell r="AT71">
            <v>0</v>
          </cell>
          <cell r="AU71">
            <v>0</v>
          </cell>
          <cell r="AV71">
            <v>0</v>
          </cell>
          <cell r="AW71">
            <v>2400</v>
          </cell>
          <cell r="AX71">
            <v>150</v>
          </cell>
          <cell r="AY71">
            <v>8200</v>
          </cell>
          <cell r="AZ71">
            <v>0</v>
          </cell>
          <cell r="BA71">
            <v>0</v>
          </cell>
          <cell r="BB71">
            <v>0</v>
          </cell>
          <cell r="BC71">
            <v>0</v>
          </cell>
          <cell r="BD71">
            <v>11288</v>
          </cell>
          <cell r="BE71">
            <v>25547</v>
          </cell>
          <cell r="BF71">
            <v>2893</v>
          </cell>
          <cell r="BG71">
            <v>90067</v>
          </cell>
          <cell r="BH71">
            <v>91382</v>
          </cell>
          <cell r="BI71">
            <v>0</v>
          </cell>
          <cell r="BJ71">
            <v>293</v>
          </cell>
          <cell r="BK71">
            <v>37</v>
          </cell>
          <cell r="BL71">
            <v>1162</v>
          </cell>
          <cell r="BM71">
            <v>1179</v>
          </cell>
          <cell r="BN71">
            <v>0</v>
          </cell>
          <cell r="BO71">
            <v>2671</v>
          </cell>
          <cell r="BP71">
            <v>60908</v>
          </cell>
          <cell r="BQ71">
            <v>128224</v>
          </cell>
          <cell r="BR71">
            <v>39108</v>
          </cell>
          <cell r="BS71">
            <v>140891</v>
          </cell>
          <cell r="BT71">
            <v>0</v>
          </cell>
          <cell r="BU71">
            <v>699</v>
          </cell>
          <cell r="BV71">
            <v>1655</v>
          </cell>
          <cell r="BW71">
            <v>505</v>
          </cell>
          <cell r="BX71">
            <v>1818</v>
          </cell>
          <cell r="BY71">
            <v>0</v>
          </cell>
          <cell r="BZ71">
            <v>4677</v>
          </cell>
          <cell r="CA71">
            <v>2671</v>
          </cell>
          <cell r="CB71">
            <v>7348</v>
          </cell>
          <cell r="CC71">
            <v>0.05</v>
          </cell>
          <cell r="CD71">
            <v>18636</v>
          </cell>
        </row>
        <row r="72">
          <cell r="B72" t="str">
            <v>Z2002</v>
          </cell>
          <cell r="C72" t="str">
            <v>CAP01</v>
          </cell>
          <cell r="D72" t="str">
            <v>En calzada asfalto</v>
          </cell>
          <cell r="E72" t="str">
            <v>m</v>
          </cell>
          <cell r="F72" t="str">
            <v>MOC010</v>
          </cell>
          <cell r="G72" t="str">
            <v>MOC062</v>
          </cell>
          <cell r="H72" t="str">
            <v>MOC128</v>
          </cell>
          <cell r="I72" t="str">
            <v>NA</v>
          </cell>
          <cell r="J72" t="str">
            <v>NA</v>
          </cell>
          <cell r="K72" t="str">
            <v>NA</v>
          </cell>
          <cell r="L72" t="str">
            <v>NA</v>
          </cell>
          <cell r="M72">
            <v>0.14000000000000001</v>
          </cell>
          <cell r="N72">
            <v>0.7</v>
          </cell>
          <cell r="O72">
            <v>0.56999999999999995</v>
          </cell>
          <cell r="P72" t="str">
            <v>NA</v>
          </cell>
          <cell r="Q72" t="str">
            <v>NA</v>
          </cell>
          <cell r="R72" t="str">
            <v>NA</v>
          </cell>
          <cell r="S72" t="str">
            <v>NA</v>
          </cell>
          <cell r="T72" t="str">
            <v>CEC001</v>
          </cell>
          <cell r="U72" t="str">
            <v>CEC004</v>
          </cell>
          <cell r="V72" t="str">
            <v>CEC008</v>
          </cell>
          <cell r="W72" t="str">
            <v>CEC009</v>
          </cell>
          <cell r="X72" t="str">
            <v>NA</v>
          </cell>
          <cell r="Y72" t="str">
            <v>CMC001</v>
          </cell>
          <cell r="Z72" t="str">
            <v>CMC004</v>
          </cell>
          <cell r="AA72" t="str">
            <v>CMC007</v>
          </cell>
          <cell r="AB72" t="str">
            <v>CMC008</v>
          </cell>
          <cell r="AC72" t="str">
            <v>NA</v>
          </cell>
          <cell r="AD72">
            <v>1</v>
          </cell>
          <cell r="AE72">
            <v>1</v>
          </cell>
          <cell r="AF72">
            <v>1</v>
          </cell>
          <cell r="AG72">
            <v>1</v>
          </cell>
          <cell r="AH72" t="str">
            <v>NA</v>
          </cell>
          <cell r="AI72">
            <v>20</v>
          </cell>
          <cell r="AJ72">
            <v>20</v>
          </cell>
          <cell r="AK72">
            <v>20</v>
          </cell>
          <cell r="AL72">
            <v>20</v>
          </cell>
          <cell r="AM72">
            <v>20</v>
          </cell>
          <cell r="AO72">
            <v>87489</v>
          </cell>
          <cell r="AP72">
            <v>24000</v>
          </cell>
          <cell r="AQ72">
            <v>300</v>
          </cell>
          <cell r="AR72">
            <v>20000</v>
          </cell>
          <cell r="AS72">
            <v>0</v>
          </cell>
          <cell r="AT72">
            <v>0</v>
          </cell>
          <cell r="AU72">
            <v>0</v>
          </cell>
          <cell r="AV72">
            <v>0</v>
          </cell>
          <cell r="AW72">
            <v>3360</v>
          </cell>
          <cell r="AX72">
            <v>210</v>
          </cell>
          <cell r="AY72">
            <v>11400</v>
          </cell>
          <cell r="AZ72">
            <v>0</v>
          </cell>
          <cell r="BA72">
            <v>0</v>
          </cell>
          <cell r="BB72">
            <v>0</v>
          </cell>
          <cell r="BC72">
            <v>0</v>
          </cell>
          <cell r="BD72">
            <v>15719</v>
          </cell>
          <cell r="BE72">
            <v>881948</v>
          </cell>
          <cell r="BF72">
            <v>2893</v>
          </cell>
          <cell r="BG72">
            <v>90067</v>
          </cell>
          <cell r="BH72">
            <v>91382</v>
          </cell>
          <cell r="BI72">
            <v>0</v>
          </cell>
          <cell r="BJ72">
            <v>44097</v>
          </cell>
          <cell r="BK72">
            <v>145</v>
          </cell>
          <cell r="BL72">
            <v>4503</v>
          </cell>
          <cell r="BM72">
            <v>4569</v>
          </cell>
          <cell r="BN72">
            <v>0</v>
          </cell>
          <cell r="BO72">
            <v>53314</v>
          </cell>
          <cell r="BP72">
            <v>60908</v>
          </cell>
          <cell r="BQ72">
            <v>128224</v>
          </cell>
          <cell r="BR72">
            <v>39108</v>
          </cell>
          <cell r="BS72">
            <v>140891</v>
          </cell>
          <cell r="BT72">
            <v>0</v>
          </cell>
          <cell r="BU72">
            <v>3045</v>
          </cell>
          <cell r="BV72">
            <v>6411</v>
          </cell>
          <cell r="BW72">
            <v>1955</v>
          </cell>
          <cell r="BX72">
            <v>7045</v>
          </cell>
          <cell r="BY72">
            <v>0</v>
          </cell>
          <cell r="BZ72">
            <v>18456</v>
          </cell>
          <cell r="CA72">
            <v>53314</v>
          </cell>
          <cell r="CB72">
            <v>71770</v>
          </cell>
          <cell r="CC72">
            <v>0.05</v>
          </cell>
          <cell r="CD72">
            <v>87489</v>
          </cell>
        </row>
        <row r="73">
          <cell r="B73" t="str">
            <v>Z2002</v>
          </cell>
          <cell r="C73" t="str">
            <v>CAP01</v>
          </cell>
          <cell r="D73" t="str">
            <v>En calzada asfalto</v>
          </cell>
          <cell r="E73" t="str">
            <v>m</v>
          </cell>
          <cell r="F73" t="str">
            <v>MOC010</v>
          </cell>
          <cell r="G73" t="str">
            <v>MOC062</v>
          </cell>
          <cell r="H73" t="str">
            <v>MOC128</v>
          </cell>
          <cell r="I73" t="str">
            <v>NA</v>
          </cell>
          <cell r="J73" t="str">
            <v>NA</v>
          </cell>
          <cell r="K73" t="str">
            <v>NA</v>
          </cell>
          <cell r="L73" t="str">
            <v>NA</v>
          </cell>
          <cell r="M73">
            <v>0.14000000000000001</v>
          </cell>
          <cell r="N73">
            <v>0.7</v>
          </cell>
          <cell r="O73">
            <v>0.56999999999999995</v>
          </cell>
          <cell r="P73" t="str">
            <v>NA</v>
          </cell>
          <cell r="Q73" t="str">
            <v>NA</v>
          </cell>
          <cell r="R73" t="str">
            <v>NA</v>
          </cell>
          <cell r="S73" t="str">
            <v>NA</v>
          </cell>
          <cell r="T73" t="str">
            <v>CEC001</v>
          </cell>
          <cell r="U73" t="str">
            <v>CEC004</v>
          </cell>
          <cell r="V73" t="str">
            <v>CEC008</v>
          </cell>
          <cell r="W73" t="str">
            <v>CEC009</v>
          </cell>
          <cell r="X73" t="str">
            <v>NA</v>
          </cell>
          <cell r="Y73" t="str">
            <v>CMC001</v>
          </cell>
          <cell r="Z73" t="str">
            <v>CMC004</v>
          </cell>
          <cell r="AA73" t="str">
            <v>CMC007</v>
          </cell>
          <cell r="AB73" t="str">
            <v>CMC008</v>
          </cell>
          <cell r="AC73" t="str">
            <v>NA</v>
          </cell>
          <cell r="AD73">
            <v>0.92</v>
          </cell>
          <cell r="AE73">
            <v>1</v>
          </cell>
          <cell r="AF73">
            <v>1</v>
          </cell>
          <cell r="AG73">
            <v>1</v>
          </cell>
          <cell r="AH73" t="str">
            <v>NA</v>
          </cell>
          <cell r="AI73">
            <v>55</v>
          </cell>
          <cell r="AJ73">
            <v>60</v>
          </cell>
          <cell r="AK73">
            <v>55</v>
          </cell>
          <cell r="AL73">
            <v>55</v>
          </cell>
          <cell r="AM73">
            <v>55</v>
          </cell>
          <cell r="AO73">
            <v>40447</v>
          </cell>
          <cell r="AP73">
            <v>24000</v>
          </cell>
          <cell r="AQ73">
            <v>300</v>
          </cell>
          <cell r="AR73">
            <v>20000</v>
          </cell>
          <cell r="AS73">
            <v>0</v>
          </cell>
          <cell r="AT73">
            <v>0</v>
          </cell>
          <cell r="AU73">
            <v>0</v>
          </cell>
          <cell r="AV73">
            <v>0</v>
          </cell>
          <cell r="AW73">
            <v>3360</v>
          </cell>
          <cell r="AX73">
            <v>210</v>
          </cell>
          <cell r="AY73">
            <v>11400</v>
          </cell>
          <cell r="AZ73">
            <v>0</v>
          </cell>
          <cell r="BA73">
            <v>0</v>
          </cell>
          <cell r="BB73">
            <v>0</v>
          </cell>
          <cell r="BC73">
            <v>0</v>
          </cell>
          <cell r="BD73">
            <v>15719</v>
          </cell>
          <cell r="BE73">
            <v>881948</v>
          </cell>
          <cell r="BF73">
            <v>2893</v>
          </cell>
          <cell r="BG73">
            <v>90067</v>
          </cell>
          <cell r="BH73">
            <v>91382</v>
          </cell>
          <cell r="BI73">
            <v>0</v>
          </cell>
          <cell r="BJ73">
            <v>14753</v>
          </cell>
          <cell r="BK73">
            <v>53</v>
          </cell>
          <cell r="BL73">
            <v>1638</v>
          </cell>
          <cell r="BM73">
            <v>1661</v>
          </cell>
          <cell r="BN73">
            <v>0</v>
          </cell>
          <cell r="BO73">
            <v>18105</v>
          </cell>
          <cell r="BP73">
            <v>60908</v>
          </cell>
          <cell r="BQ73">
            <v>128224</v>
          </cell>
          <cell r="BR73">
            <v>39108</v>
          </cell>
          <cell r="BS73">
            <v>140891</v>
          </cell>
          <cell r="BT73">
            <v>0</v>
          </cell>
          <cell r="BU73">
            <v>1019</v>
          </cell>
          <cell r="BV73">
            <v>2331</v>
          </cell>
          <cell r="BW73">
            <v>711</v>
          </cell>
          <cell r="BX73">
            <v>2562</v>
          </cell>
          <cell r="BY73">
            <v>0</v>
          </cell>
          <cell r="BZ73">
            <v>6623</v>
          </cell>
          <cell r="CA73">
            <v>18105</v>
          </cell>
          <cell r="CB73">
            <v>24728</v>
          </cell>
          <cell r="CC73">
            <v>0.05</v>
          </cell>
          <cell r="CD73">
            <v>40447</v>
          </cell>
        </row>
        <row r="74">
          <cell r="B74" t="str">
            <v>Z1002</v>
          </cell>
          <cell r="C74" t="str">
            <v>CAP01</v>
          </cell>
          <cell r="D74" t="str">
            <v>En calzada asfalto                 (CA)</v>
          </cell>
          <cell r="E74" t="str">
            <v>m</v>
          </cell>
          <cell r="F74" t="str">
            <v>MOC010</v>
          </cell>
          <cell r="G74" t="str">
            <v>MOC062</v>
          </cell>
          <cell r="H74" t="str">
            <v>MOC103</v>
          </cell>
          <cell r="I74" t="str">
            <v>NA</v>
          </cell>
          <cell r="J74" t="str">
            <v>NA</v>
          </cell>
          <cell r="K74" t="str">
            <v>NA</v>
          </cell>
          <cell r="L74" t="str">
            <v>NA</v>
          </cell>
          <cell r="M74">
            <v>0.14000000000000001</v>
          </cell>
          <cell r="N74">
            <v>0.5</v>
          </cell>
          <cell r="O74">
            <v>0.41</v>
          </cell>
          <cell r="P74" t="str">
            <v>NA</v>
          </cell>
          <cell r="Q74" t="str">
            <v>NA</v>
          </cell>
          <cell r="R74" t="str">
            <v>NA</v>
          </cell>
          <cell r="S74" t="str">
            <v>NA</v>
          </cell>
          <cell r="T74" t="str">
            <v>CEC003</v>
          </cell>
          <cell r="U74" t="str">
            <v>CEC004</v>
          </cell>
          <cell r="V74" t="str">
            <v>CEC008</v>
          </cell>
          <cell r="W74" t="str">
            <v>CEC009</v>
          </cell>
          <cell r="X74" t="str">
            <v>NA</v>
          </cell>
          <cell r="Y74" t="str">
            <v>CMC001</v>
          </cell>
          <cell r="Z74" t="str">
            <v>CMC004</v>
          </cell>
          <cell r="AA74" t="str">
            <v>CMC007</v>
          </cell>
          <cell r="AB74" t="str">
            <v>CMC008</v>
          </cell>
          <cell r="AC74" t="str">
            <v>NA</v>
          </cell>
          <cell r="AD74">
            <v>0.89</v>
          </cell>
          <cell r="AE74">
            <v>1</v>
          </cell>
          <cell r="AF74">
            <v>1</v>
          </cell>
          <cell r="AG74">
            <v>1</v>
          </cell>
          <cell r="AH74" t="str">
            <v>NA</v>
          </cell>
          <cell r="AI74">
            <v>77.5</v>
          </cell>
          <cell r="AJ74">
            <v>87.5</v>
          </cell>
          <cell r="AK74">
            <v>77.5</v>
          </cell>
          <cell r="AL74">
            <v>77.5</v>
          </cell>
          <cell r="AM74">
            <v>77.5</v>
          </cell>
          <cell r="AO74">
            <v>19644</v>
          </cell>
          <cell r="AP74">
            <v>24000</v>
          </cell>
          <cell r="AQ74">
            <v>300</v>
          </cell>
          <cell r="AR74">
            <v>20000</v>
          </cell>
          <cell r="AS74">
            <v>0</v>
          </cell>
          <cell r="AT74">
            <v>0</v>
          </cell>
          <cell r="AU74">
            <v>0</v>
          </cell>
          <cell r="AV74">
            <v>0</v>
          </cell>
          <cell r="AW74">
            <v>3360</v>
          </cell>
          <cell r="AX74">
            <v>150</v>
          </cell>
          <cell r="AY74">
            <v>8200</v>
          </cell>
          <cell r="AZ74">
            <v>0</v>
          </cell>
          <cell r="BA74">
            <v>0</v>
          </cell>
          <cell r="BB74">
            <v>0</v>
          </cell>
          <cell r="BC74">
            <v>0</v>
          </cell>
          <cell r="BD74">
            <v>12296</v>
          </cell>
          <cell r="BE74">
            <v>25547</v>
          </cell>
          <cell r="BF74">
            <v>2893</v>
          </cell>
          <cell r="BG74">
            <v>90067</v>
          </cell>
          <cell r="BH74">
            <v>91382</v>
          </cell>
          <cell r="BI74">
            <v>0</v>
          </cell>
          <cell r="BJ74">
            <v>293</v>
          </cell>
          <cell r="BK74">
            <v>37</v>
          </cell>
          <cell r="BL74">
            <v>1162</v>
          </cell>
          <cell r="BM74">
            <v>1179</v>
          </cell>
          <cell r="BN74">
            <v>0</v>
          </cell>
          <cell r="BO74">
            <v>2671</v>
          </cell>
          <cell r="BP74">
            <v>60908</v>
          </cell>
          <cell r="BQ74">
            <v>128224</v>
          </cell>
          <cell r="BR74">
            <v>39108</v>
          </cell>
          <cell r="BS74">
            <v>140891</v>
          </cell>
          <cell r="BT74">
            <v>0</v>
          </cell>
          <cell r="BU74">
            <v>699</v>
          </cell>
          <cell r="BV74">
            <v>1655</v>
          </cell>
          <cell r="BW74">
            <v>505</v>
          </cell>
          <cell r="BX74">
            <v>1818</v>
          </cell>
          <cell r="BY74">
            <v>0</v>
          </cell>
          <cell r="BZ74">
            <v>4677</v>
          </cell>
          <cell r="CA74">
            <v>2671</v>
          </cell>
          <cell r="CB74">
            <v>7348</v>
          </cell>
          <cell r="CC74">
            <v>0.05</v>
          </cell>
          <cell r="CD74">
            <v>19644</v>
          </cell>
        </row>
        <row r="75">
          <cell r="B75" t="str">
            <v>Z1004</v>
          </cell>
          <cell r="C75" t="str">
            <v>CAP01</v>
          </cell>
          <cell r="D75" t="str">
            <v>En calzada asfalto-concreto</v>
          </cell>
          <cell r="E75" t="str">
            <v>m</v>
          </cell>
          <cell r="F75" t="str">
            <v>MOC010</v>
          </cell>
          <cell r="G75" t="str">
            <v>MOC062</v>
          </cell>
          <cell r="H75" t="str">
            <v>MOC128</v>
          </cell>
          <cell r="I75" t="str">
            <v>NA</v>
          </cell>
          <cell r="J75" t="str">
            <v>NA</v>
          </cell>
          <cell r="K75" t="str">
            <v>NA</v>
          </cell>
          <cell r="L75" t="str">
            <v>NA</v>
          </cell>
          <cell r="M75">
            <v>0.1</v>
          </cell>
          <cell r="N75">
            <v>0.5</v>
          </cell>
          <cell r="O75">
            <v>0.41</v>
          </cell>
          <cell r="P75" t="str">
            <v>NA</v>
          </cell>
          <cell r="Q75" t="str">
            <v>NA</v>
          </cell>
          <cell r="R75" t="str">
            <v>NA</v>
          </cell>
          <cell r="S75" t="str">
            <v>NA</v>
          </cell>
          <cell r="T75" t="str">
            <v>CEC001</v>
          </cell>
          <cell r="U75" t="str">
            <v>CEC004</v>
          </cell>
          <cell r="V75" t="str">
            <v>CEC008</v>
          </cell>
          <cell r="W75" t="str">
            <v>CEC009</v>
          </cell>
          <cell r="X75" t="str">
            <v>NA</v>
          </cell>
          <cell r="Y75" t="str">
            <v>CMC001</v>
          </cell>
          <cell r="Z75" t="str">
            <v>CMC004</v>
          </cell>
          <cell r="AA75" t="str">
            <v>CMC007</v>
          </cell>
          <cell r="AB75" t="str">
            <v>CMC008</v>
          </cell>
          <cell r="AC75" t="str">
            <v>NA</v>
          </cell>
          <cell r="AD75">
            <v>1</v>
          </cell>
          <cell r="AE75">
            <v>1</v>
          </cell>
          <cell r="AF75">
            <v>1</v>
          </cell>
          <cell r="AG75">
            <v>1</v>
          </cell>
          <cell r="AH75" t="str">
            <v>NA</v>
          </cell>
          <cell r="AI75">
            <v>60</v>
          </cell>
          <cell r="AJ75">
            <v>60</v>
          </cell>
          <cell r="AK75">
            <v>60</v>
          </cell>
          <cell r="AL75">
            <v>60</v>
          </cell>
          <cell r="AM75">
            <v>60</v>
          </cell>
          <cell r="AO75">
            <v>35211</v>
          </cell>
          <cell r="AP75">
            <v>24000</v>
          </cell>
          <cell r="AQ75">
            <v>300</v>
          </cell>
          <cell r="AR75">
            <v>20000</v>
          </cell>
          <cell r="AS75">
            <v>0</v>
          </cell>
          <cell r="AT75">
            <v>0</v>
          </cell>
          <cell r="AU75">
            <v>0</v>
          </cell>
          <cell r="AV75">
            <v>0</v>
          </cell>
          <cell r="AW75">
            <v>2400</v>
          </cell>
          <cell r="AX75">
            <v>150</v>
          </cell>
          <cell r="AY75">
            <v>8200</v>
          </cell>
          <cell r="AZ75">
            <v>0</v>
          </cell>
          <cell r="BA75">
            <v>0</v>
          </cell>
          <cell r="BB75">
            <v>0</v>
          </cell>
          <cell r="BC75">
            <v>0</v>
          </cell>
          <cell r="BD75">
            <v>11288</v>
          </cell>
          <cell r="BE75">
            <v>881948</v>
          </cell>
          <cell r="BF75">
            <v>2893</v>
          </cell>
          <cell r="BG75">
            <v>90067</v>
          </cell>
          <cell r="BH75">
            <v>91382</v>
          </cell>
          <cell r="BI75">
            <v>0</v>
          </cell>
          <cell r="BJ75">
            <v>14699</v>
          </cell>
          <cell r="BK75">
            <v>48</v>
          </cell>
          <cell r="BL75">
            <v>1501</v>
          </cell>
          <cell r="BM75">
            <v>1523</v>
          </cell>
          <cell r="BN75">
            <v>0</v>
          </cell>
          <cell r="BO75">
            <v>17771</v>
          </cell>
          <cell r="BP75">
            <v>60908</v>
          </cell>
          <cell r="BQ75">
            <v>128224</v>
          </cell>
          <cell r="BR75">
            <v>39108</v>
          </cell>
          <cell r="BS75">
            <v>140891</v>
          </cell>
          <cell r="BT75">
            <v>0</v>
          </cell>
          <cell r="BU75">
            <v>1015</v>
          </cell>
          <cell r="BV75">
            <v>2137</v>
          </cell>
          <cell r="BW75">
            <v>652</v>
          </cell>
          <cell r="BX75">
            <v>2348</v>
          </cell>
          <cell r="BY75">
            <v>0</v>
          </cell>
          <cell r="BZ75">
            <v>6152</v>
          </cell>
          <cell r="CA75">
            <v>17771</v>
          </cell>
          <cell r="CB75">
            <v>23923</v>
          </cell>
          <cell r="CC75">
            <v>0.05</v>
          </cell>
          <cell r="CD75">
            <v>35211</v>
          </cell>
        </row>
        <row r="76">
          <cell r="B76" t="str">
            <v>Z2004</v>
          </cell>
          <cell r="C76" t="str">
            <v>CAP01</v>
          </cell>
          <cell r="D76" t="str">
            <v>En calzada asfalto-concreto</v>
          </cell>
          <cell r="E76" t="str">
            <v>m</v>
          </cell>
          <cell r="F76" t="str">
            <v>MOC010</v>
          </cell>
          <cell r="G76" t="str">
            <v>MOC062</v>
          </cell>
          <cell r="H76" t="str">
            <v>MOC128</v>
          </cell>
          <cell r="I76" t="str">
            <v>NA</v>
          </cell>
          <cell r="J76" t="str">
            <v>NA</v>
          </cell>
          <cell r="K76" t="str">
            <v>NA</v>
          </cell>
          <cell r="L76" t="str">
            <v>NA</v>
          </cell>
          <cell r="M76">
            <v>0.14000000000000001</v>
          </cell>
          <cell r="N76">
            <v>0.7</v>
          </cell>
          <cell r="O76">
            <v>0.49</v>
          </cell>
          <cell r="P76" t="str">
            <v>NA</v>
          </cell>
          <cell r="Q76" t="str">
            <v>NA</v>
          </cell>
          <cell r="R76" t="str">
            <v>NA</v>
          </cell>
          <cell r="S76" t="str">
            <v>NA</v>
          </cell>
          <cell r="T76" t="str">
            <v>CEC001</v>
          </cell>
          <cell r="U76" t="str">
            <v>CEC004</v>
          </cell>
          <cell r="V76" t="str">
            <v>CEC008</v>
          </cell>
          <cell r="W76" t="str">
            <v>CEC009</v>
          </cell>
          <cell r="X76" t="str">
            <v>NA</v>
          </cell>
          <cell r="Y76" t="str">
            <v>CMC001</v>
          </cell>
          <cell r="Z76" t="str">
            <v>CMC004</v>
          </cell>
          <cell r="AA76" t="str">
            <v>CMC007</v>
          </cell>
          <cell r="AB76" t="str">
            <v>CMC008</v>
          </cell>
          <cell r="AC76" t="str">
            <v>NA</v>
          </cell>
          <cell r="AD76">
            <v>1</v>
          </cell>
          <cell r="AE76">
            <v>0.83</v>
          </cell>
          <cell r="AF76">
            <v>0.83</v>
          </cell>
          <cell r="AG76">
            <v>0.71</v>
          </cell>
          <cell r="AH76" t="str">
            <v>NA</v>
          </cell>
          <cell r="AI76">
            <v>50</v>
          </cell>
          <cell r="AJ76">
            <v>50</v>
          </cell>
          <cell r="AK76">
            <v>60</v>
          </cell>
          <cell r="AL76">
            <v>60</v>
          </cell>
          <cell r="AM76">
            <v>70</v>
          </cell>
          <cell r="AO76">
            <v>40516</v>
          </cell>
          <cell r="AP76">
            <v>24000</v>
          </cell>
          <cell r="AQ76">
            <v>300</v>
          </cell>
          <cell r="AR76">
            <v>20000</v>
          </cell>
          <cell r="AS76">
            <v>0</v>
          </cell>
          <cell r="AT76">
            <v>0</v>
          </cell>
          <cell r="AU76">
            <v>0</v>
          </cell>
          <cell r="AV76">
            <v>0</v>
          </cell>
          <cell r="AW76">
            <v>3360</v>
          </cell>
          <cell r="AX76">
            <v>210</v>
          </cell>
          <cell r="AY76">
            <v>9800</v>
          </cell>
          <cell r="AZ76">
            <v>0</v>
          </cell>
          <cell r="BA76">
            <v>0</v>
          </cell>
          <cell r="BB76">
            <v>0</v>
          </cell>
          <cell r="BC76">
            <v>0</v>
          </cell>
          <cell r="BD76">
            <v>14039</v>
          </cell>
          <cell r="BE76">
            <v>881948</v>
          </cell>
          <cell r="BF76">
            <v>2893</v>
          </cell>
          <cell r="BG76">
            <v>90067</v>
          </cell>
          <cell r="BH76">
            <v>91382</v>
          </cell>
          <cell r="BI76">
            <v>0</v>
          </cell>
          <cell r="BJ76">
            <v>17639</v>
          </cell>
          <cell r="BK76">
            <v>48</v>
          </cell>
          <cell r="BL76">
            <v>1495</v>
          </cell>
          <cell r="BM76">
            <v>1298</v>
          </cell>
          <cell r="BN76">
            <v>0</v>
          </cell>
          <cell r="BO76">
            <v>20480</v>
          </cell>
          <cell r="BP76">
            <v>60908</v>
          </cell>
          <cell r="BQ76">
            <v>128224</v>
          </cell>
          <cell r="BR76">
            <v>39108</v>
          </cell>
          <cell r="BS76">
            <v>140891</v>
          </cell>
          <cell r="BT76">
            <v>0</v>
          </cell>
          <cell r="BU76">
            <v>1218</v>
          </cell>
          <cell r="BV76">
            <v>2129</v>
          </cell>
          <cell r="BW76">
            <v>649</v>
          </cell>
          <cell r="BX76">
            <v>2001</v>
          </cell>
          <cell r="BY76">
            <v>0</v>
          </cell>
          <cell r="BZ76">
            <v>5997</v>
          </cell>
          <cell r="CA76">
            <v>20480</v>
          </cell>
          <cell r="CB76">
            <v>26477</v>
          </cell>
          <cell r="CC76">
            <v>0.05</v>
          </cell>
          <cell r="CD76">
            <v>40516</v>
          </cell>
        </row>
        <row r="77">
          <cell r="B77" t="str">
            <v>Z1001</v>
          </cell>
          <cell r="C77" t="str">
            <v>CAP01</v>
          </cell>
          <cell r="D77" t="str">
            <v>En calzada concreto</v>
          </cell>
          <cell r="E77" t="str">
            <v>m</v>
          </cell>
          <cell r="F77" t="str">
            <v>MOC010</v>
          </cell>
          <cell r="G77" t="str">
            <v>MOC062</v>
          </cell>
          <cell r="H77" t="str">
            <v>MOC103</v>
          </cell>
          <cell r="I77" t="str">
            <v>NA</v>
          </cell>
          <cell r="J77" t="str">
            <v>NA</v>
          </cell>
          <cell r="K77" t="str">
            <v>NA</v>
          </cell>
          <cell r="L77" t="str">
            <v>NA</v>
          </cell>
          <cell r="M77">
            <v>0.14000000000000001</v>
          </cell>
          <cell r="N77">
            <v>0.5</v>
          </cell>
          <cell r="O77">
            <v>0.41</v>
          </cell>
          <cell r="P77" t="str">
            <v>NA</v>
          </cell>
          <cell r="Q77" t="str">
            <v>NA</v>
          </cell>
          <cell r="R77" t="str">
            <v>NA</v>
          </cell>
          <cell r="S77" t="str">
            <v>NA</v>
          </cell>
          <cell r="T77" t="str">
            <v>CEC001</v>
          </cell>
          <cell r="U77" t="str">
            <v>CEC004</v>
          </cell>
          <cell r="V77" t="str">
            <v>CEC008</v>
          </cell>
          <cell r="W77" t="str">
            <v>CEC009</v>
          </cell>
          <cell r="X77" t="str">
            <v>NA</v>
          </cell>
          <cell r="Y77" t="str">
            <v>CMC001</v>
          </cell>
          <cell r="Z77" t="str">
            <v>CMC004</v>
          </cell>
          <cell r="AA77" t="str">
            <v>CMC007</v>
          </cell>
          <cell r="AB77" t="str">
            <v>CMC008</v>
          </cell>
          <cell r="AC77" t="str">
            <v>NA</v>
          </cell>
          <cell r="AD77">
            <v>1</v>
          </cell>
          <cell r="AE77">
            <v>0.9</v>
          </cell>
          <cell r="AF77">
            <v>0.9</v>
          </cell>
          <cell r="AG77">
            <v>0.9</v>
          </cell>
          <cell r="AH77">
            <v>0.9</v>
          </cell>
          <cell r="AI77">
            <v>50</v>
          </cell>
          <cell r="AJ77">
            <v>50</v>
          </cell>
          <cell r="AK77">
            <v>55.75</v>
          </cell>
          <cell r="AL77">
            <v>55.75</v>
          </cell>
          <cell r="AM77">
            <v>55.75</v>
          </cell>
          <cell r="AN77">
            <v>55.75</v>
          </cell>
          <cell r="AO77">
            <v>40019</v>
          </cell>
          <cell r="AP77">
            <v>24000</v>
          </cell>
          <cell r="AQ77">
            <v>300</v>
          </cell>
          <cell r="AR77">
            <v>20000</v>
          </cell>
          <cell r="AS77">
            <v>0</v>
          </cell>
          <cell r="AT77">
            <v>0</v>
          </cell>
          <cell r="AU77">
            <v>0</v>
          </cell>
          <cell r="AV77">
            <v>0</v>
          </cell>
          <cell r="AW77">
            <v>3360</v>
          </cell>
          <cell r="AX77">
            <v>150</v>
          </cell>
          <cell r="AY77">
            <v>8200</v>
          </cell>
          <cell r="AZ77">
            <v>0</v>
          </cell>
          <cell r="BA77">
            <v>0</v>
          </cell>
          <cell r="BB77">
            <v>0</v>
          </cell>
          <cell r="BC77">
            <v>0</v>
          </cell>
          <cell r="BD77">
            <v>12296</v>
          </cell>
          <cell r="BE77">
            <v>881948</v>
          </cell>
          <cell r="BF77">
            <v>2893</v>
          </cell>
          <cell r="BG77">
            <v>90067</v>
          </cell>
          <cell r="BH77">
            <v>91382</v>
          </cell>
          <cell r="BI77">
            <v>0</v>
          </cell>
          <cell r="BJ77">
            <v>17639</v>
          </cell>
          <cell r="BK77">
            <v>52</v>
          </cell>
          <cell r="BL77">
            <v>1621</v>
          </cell>
          <cell r="BM77">
            <v>1645</v>
          </cell>
          <cell r="BN77">
            <v>0</v>
          </cell>
          <cell r="BO77">
            <v>20957</v>
          </cell>
          <cell r="BP77">
            <v>60908</v>
          </cell>
          <cell r="BQ77">
            <v>128224</v>
          </cell>
          <cell r="BR77">
            <v>39108</v>
          </cell>
          <cell r="BS77">
            <v>140891</v>
          </cell>
          <cell r="BT77">
            <v>0</v>
          </cell>
          <cell r="BU77">
            <v>1218</v>
          </cell>
          <cell r="BV77">
            <v>2308</v>
          </cell>
          <cell r="BW77">
            <v>704</v>
          </cell>
          <cell r="BX77">
            <v>2536</v>
          </cell>
          <cell r="BY77">
            <v>0</v>
          </cell>
          <cell r="BZ77">
            <v>6766</v>
          </cell>
          <cell r="CA77">
            <v>20957</v>
          </cell>
          <cell r="CB77">
            <v>27723</v>
          </cell>
          <cell r="CC77">
            <v>0.05</v>
          </cell>
          <cell r="CD77">
            <v>40019</v>
          </cell>
        </row>
        <row r="78">
          <cell r="B78" t="str">
            <v>Z1003</v>
          </cell>
          <cell r="C78" t="str">
            <v>CAP01</v>
          </cell>
          <cell r="D78" t="str">
            <v>En calzada concreto</v>
          </cell>
          <cell r="E78" t="str">
            <v>m</v>
          </cell>
          <cell r="F78" t="str">
            <v>MOC010</v>
          </cell>
          <cell r="G78" t="str">
            <v>MOC062</v>
          </cell>
          <cell r="H78" t="str">
            <v>MOC128</v>
          </cell>
          <cell r="I78" t="str">
            <v>NA</v>
          </cell>
          <cell r="J78" t="str">
            <v>NA</v>
          </cell>
          <cell r="K78" t="str">
            <v>NA</v>
          </cell>
          <cell r="L78" t="str">
            <v>NA</v>
          </cell>
          <cell r="M78">
            <v>0.1</v>
          </cell>
          <cell r="N78">
            <v>0.5</v>
          </cell>
          <cell r="O78">
            <v>0.41</v>
          </cell>
          <cell r="P78" t="str">
            <v>NA</v>
          </cell>
          <cell r="Q78" t="str">
            <v>NA</v>
          </cell>
          <cell r="R78" t="str">
            <v>NA</v>
          </cell>
          <cell r="S78" t="str">
            <v>NA</v>
          </cell>
          <cell r="T78" t="str">
            <v>CEC001</v>
          </cell>
          <cell r="U78" t="str">
            <v>CEC004</v>
          </cell>
          <cell r="V78" t="str">
            <v>CEC008</v>
          </cell>
          <cell r="W78" t="str">
            <v>CEC009</v>
          </cell>
          <cell r="X78" t="str">
            <v>NA</v>
          </cell>
          <cell r="Y78" t="str">
            <v>CMC001</v>
          </cell>
          <cell r="Z78" t="str">
            <v>CMC004</v>
          </cell>
          <cell r="AA78" t="str">
            <v>CMC007</v>
          </cell>
          <cell r="AB78" t="str">
            <v>CMC008</v>
          </cell>
          <cell r="AC78" t="str">
            <v>NA</v>
          </cell>
          <cell r="AD78">
            <v>0.89</v>
          </cell>
          <cell r="AE78">
            <v>1</v>
          </cell>
          <cell r="AF78">
            <v>1</v>
          </cell>
          <cell r="AG78">
            <v>1</v>
          </cell>
          <cell r="AH78" t="str">
            <v>NA</v>
          </cell>
          <cell r="AI78">
            <v>77.5</v>
          </cell>
          <cell r="AJ78">
            <v>87.5</v>
          </cell>
          <cell r="AK78">
            <v>77.5</v>
          </cell>
          <cell r="AL78">
            <v>77.5</v>
          </cell>
          <cell r="AM78">
            <v>77.5</v>
          </cell>
          <cell r="AO78">
            <v>28471</v>
          </cell>
          <cell r="AP78">
            <v>24000</v>
          </cell>
          <cell r="AQ78">
            <v>300</v>
          </cell>
          <cell r="AR78">
            <v>20000</v>
          </cell>
          <cell r="AS78">
            <v>0</v>
          </cell>
          <cell r="AT78">
            <v>0</v>
          </cell>
          <cell r="AU78">
            <v>0</v>
          </cell>
          <cell r="AV78">
            <v>0</v>
          </cell>
          <cell r="AW78">
            <v>2400</v>
          </cell>
          <cell r="AX78">
            <v>150</v>
          </cell>
          <cell r="AY78">
            <v>8200</v>
          </cell>
          <cell r="AZ78">
            <v>0</v>
          </cell>
          <cell r="BA78">
            <v>0</v>
          </cell>
          <cell r="BB78">
            <v>0</v>
          </cell>
          <cell r="BC78">
            <v>0</v>
          </cell>
          <cell r="BD78">
            <v>11288</v>
          </cell>
          <cell r="BE78">
            <v>881948</v>
          </cell>
          <cell r="BF78">
            <v>2893</v>
          </cell>
          <cell r="BG78">
            <v>90067</v>
          </cell>
          <cell r="BH78">
            <v>91382</v>
          </cell>
          <cell r="BI78">
            <v>0</v>
          </cell>
          <cell r="BJ78">
            <v>10128</v>
          </cell>
          <cell r="BK78">
            <v>37</v>
          </cell>
          <cell r="BL78">
            <v>1162</v>
          </cell>
          <cell r="BM78">
            <v>1179</v>
          </cell>
          <cell r="BN78">
            <v>0</v>
          </cell>
          <cell r="BO78">
            <v>12506</v>
          </cell>
          <cell r="BP78">
            <v>60908</v>
          </cell>
          <cell r="BQ78">
            <v>128224</v>
          </cell>
          <cell r="BR78">
            <v>39108</v>
          </cell>
          <cell r="BS78">
            <v>140891</v>
          </cell>
          <cell r="BT78">
            <v>0</v>
          </cell>
          <cell r="BU78">
            <v>699</v>
          </cell>
          <cell r="BV78">
            <v>1655</v>
          </cell>
          <cell r="BW78">
            <v>505</v>
          </cell>
          <cell r="BX78">
            <v>1818</v>
          </cell>
          <cell r="BY78">
            <v>0</v>
          </cell>
          <cell r="BZ78">
            <v>4677</v>
          </cell>
          <cell r="CA78">
            <v>12506</v>
          </cell>
          <cell r="CB78">
            <v>17183</v>
          </cell>
          <cell r="CC78">
            <v>0.05</v>
          </cell>
          <cell r="CD78">
            <v>28471</v>
          </cell>
        </row>
        <row r="79">
          <cell r="B79" t="str">
            <v>Z1003</v>
          </cell>
          <cell r="C79" t="str">
            <v>CAP01</v>
          </cell>
          <cell r="D79" t="str">
            <v xml:space="preserve">En calzada concreto              (CC)     </v>
          </cell>
          <cell r="E79" t="str">
            <v>m</v>
          </cell>
          <cell r="F79" t="str">
            <v>MOC010</v>
          </cell>
          <cell r="G79" t="str">
            <v>MOC062</v>
          </cell>
          <cell r="H79" t="str">
            <v>MOC103</v>
          </cell>
          <cell r="I79" t="str">
            <v>NA</v>
          </cell>
          <cell r="J79" t="str">
            <v>NA</v>
          </cell>
          <cell r="K79" t="str">
            <v>NA</v>
          </cell>
          <cell r="L79" t="str">
            <v>NA</v>
          </cell>
          <cell r="M79">
            <v>0.14000000000000001</v>
          </cell>
          <cell r="N79">
            <v>0.5</v>
          </cell>
          <cell r="O79">
            <v>0.41</v>
          </cell>
          <cell r="P79" t="str">
            <v>NA</v>
          </cell>
          <cell r="Q79" t="str">
            <v>NA</v>
          </cell>
          <cell r="R79" t="str">
            <v>NA</v>
          </cell>
          <cell r="S79" t="str">
            <v>NA</v>
          </cell>
          <cell r="T79" t="str">
            <v>CEC001</v>
          </cell>
          <cell r="U79" t="str">
            <v>CEC004</v>
          </cell>
          <cell r="V79" t="str">
            <v>CEC008</v>
          </cell>
          <cell r="W79" t="str">
            <v>CEC009</v>
          </cell>
          <cell r="X79" t="str">
            <v>NA</v>
          </cell>
          <cell r="Y79" t="str">
            <v>CMC001</v>
          </cell>
          <cell r="Z79" t="str">
            <v>CMC004</v>
          </cell>
          <cell r="AA79" t="str">
            <v>CMC007</v>
          </cell>
          <cell r="AB79" t="str">
            <v>CMC008</v>
          </cell>
          <cell r="AC79" t="str">
            <v>NA</v>
          </cell>
          <cell r="AD79">
            <v>0.89</v>
          </cell>
          <cell r="AE79">
            <v>1</v>
          </cell>
          <cell r="AF79">
            <v>1</v>
          </cell>
          <cell r="AG79">
            <v>1</v>
          </cell>
          <cell r="AH79" t="str">
            <v>NA</v>
          </cell>
          <cell r="AI79">
            <v>77.5</v>
          </cell>
          <cell r="AJ79">
            <v>87.5</v>
          </cell>
          <cell r="AK79">
            <v>77.5</v>
          </cell>
          <cell r="AL79">
            <v>77.5</v>
          </cell>
          <cell r="AM79">
            <v>77.5</v>
          </cell>
          <cell r="AO79">
            <v>29479</v>
          </cell>
          <cell r="AP79">
            <v>24000</v>
          </cell>
          <cell r="AQ79">
            <v>300</v>
          </cell>
          <cell r="AR79">
            <v>20000</v>
          </cell>
          <cell r="AS79">
            <v>0</v>
          </cell>
          <cell r="AT79">
            <v>0</v>
          </cell>
          <cell r="AU79">
            <v>0</v>
          </cell>
          <cell r="AV79">
            <v>0</v>
          </cell>
          <cell r="AW79">
            <v>3360</v>
          </cell>
          <cell r="AX79">
            <v>150</v>
          </cell>
          <cell r="AY79">
            <v>8200</v>
          </cell>
          <cell r="AZ79">
            <v>0</v>
          </cell>
          <cell r="BA79">
            <v>0</v>
          </cell>
          <cell r="BB79">
            <v>0</v>
          </cell>
          <cell r="BC79">
            <v>0</v>
          </cell>
          <cell r="BD79">
            <v>12296</v>
          </cell>
          <cell r="BE79">
            <v>881948</v>
          </cell>
          <cell r="BF79">
            <v>2893</v>
          </cell>
          <cell r="BG79">
            <v>90067</v>
          </cell>
          <cell r="BH79">
            <v>91382</v>
          </cell>
          <cell r="BI79">
            <v>0</v>
          </cell>
          <cell r="BJ79">
            <v>10128</v>
          </cell>
          <cell r="BK79">
            <v>37</v>
          </cell>
          <cell r="BL79">
            <v>1162</v>
          </cell>
          <cell r="BM79">
            <v>1179</v>
          </cell>
          <cell r="BN79">
            <v>0</v>
          </cell>
          <cell r="BO79">
            <v>12506</v>
          </cell>
          <cell r="BP79">
            <v>60908</v>
          </cell>
          <cell r="BQ79">
            <v>128224</v>
          </cell>
          <cell r="BR79">
            <v>39108</v>
          </cell>
          <cell r="BS79">
            <v>140891</v>
          </cell>
          <cell r="BT79">
            <v>0</v>
          </cell>
          <cell r="BU79">
            <v>699</v>
          </cell>
          <cell r="BV79">
            <v>1655</v>
          </cell>
          <cell r="BW79">
            <v>505</v>
          </cell>
          <cell r="BX79">
            <v>1818</v>
          </cell>
          <cell r="BY79">
            <v>0</v>
          </cell>
          <cell r="BZ79">
            <v>4677</v>
          </cell>
          <cell r="CA79">
            <v>12506</v>
          </cell>
          <cell r="CB79">
            <v>17183</v>
          </cell>
          <cell r="CC79">
            <v>0.05</v>
          </cell>
          <cell r="CD79">
            <v>29479</v>
          </cell>
        </row>
        <row r="80">
          <cell r="B80" t="str">
            <v>Z1001</v>
          </cell>
          <cell r="C80" t="str">
            <v>CAP01</v>
          </cell>
          <cell r="D80" t="str">
            <v>En calzada destapada</v>
          </cell>
          <cell r="E80" t="str">
            <v>m</v>
          </cell>
          <cell r="F80" t="str">
            <v>MOC010</v>
          </cell>
          <cell r="G80" t="str">
            <v>MOC062</v>
          </cell>
          <cell r="H80" t="str">
            <v>MOC128</v>
          </cell>
          <cell r="I80" t="str">
            <v>NA</v>
          </cell>
          <cell r="J80" t="str">
            <v>NA</v>
          </cell>
          <cell r="K80" t="str">
            <v>NA</v>
          </cell>
          <cell r="L80" t="str">
            <v>NA</v>
          </cell>
          <cell r="M80">
            <v>0.13</v>
          </cell>
          <cell r="N80">
            <v>0.5</v>
          </cell>
          <cell r="O80">
            <v>0.34</v>
          </cell>
          <cell r="P80" t="str">
            <v>NA</v>
          </cell>
          <cell r="Q80" t="str">
            <v>NA</v>
          </cell>
          <cell r="R80" t="str">
            <v>NA</v>
          </cell>
          <cell r="S80" t="str">
            <v>NA</v>
          </cell>
          <cell r="T80" t="str">
            <v>CEC004</v>
          </cell>
          <cell r="U80" t="str">
            <v>CEC008</v>
          </cell>
          <cell r="V80" t="str">
            <v>CEC009</v>
          </cell>
          <cell r="W80" t="str">
            <v>NA</v>
          </cell>
          <cell r="X80" t="str">
            <v>NA</v>
          </cell>
          <cell r="Y80" t="str">
            <v>CMC004</v>
          </cell>
          <cell r="Z80" t="str">
            <v>CMC007</v>
          </cell>
          <cell r="AA80" t="str">
            <v>CMC008</v>
          </cell>
          <cell r="AB80" t="str">
            <v>NA</v>
          </cell>
          <cell r="AC80" t="str">
            <v>NA</v>
          </cell>
          <cell r="AD80">
            <v>1</v>
          </cell>
          <cell r="AE80">
            <v>0.96</v>
          </cell>
          <cell r="AF80">
            <v>0.96</v>
          </cell>
          <cell r="AG80" t="str">
            <v>NA</v>
          </cell>
          <cell r="AH80" t="str">
            <v>NA</v>
          </cell>
          <cell r="AI80">
            <v>55</v>
          </cell>
          <cell r="AJ80">
            <v>55</v>
          </cell>
          <cell r="AK80">
            <v>57.5</v>
          </cell>
          <cell r="AL80">
            <v>57</v>
          </cell>
          <cell r="AO80">
            <v>19267</v>
          </cell>
          <cell r="AP80">
            <v>24000</v>
          </cell>
          <cell r="AQ80">
            <v>300</v>
          </cell>
          <cell r="AR80">
            <v>20000</v>
          </cell>
          <cell r="AS80">
            <v>0</v>
          </cell>
          <cell r="AT80">
            <v>0</v>
          </cell>
          <cell r="AU80">
            <v>0</v>
          </cell>
          <cell r="AV80">
            <v>0</v>
          </cell>
          <cell r="AW80">
            <v>3120</v>
          </cell>
          <cell r="AX80">
            <v>150</v>
          </cell>
          <cell r="AY80">
            <v>6800</v>
          </cell>
          <cell r="AZ80">
            <v>0</v>
          </cell>
          <cell r="BA80">
            <v>0</v>
          </cell>
          <cell r="BB80">
            <v>0</v>
          </cell>
          <cell r="BC80">
            <v>0</v>
          </cell>
          <cell r="BD80">
            <v>10574</v>
          </cell>
          <cell r="BE80">
            <v>2893</v>
          </cell>
          <cell r="BF80">
            <v>90067</v>
          </cell>
          <cell r="BG80">
            <v>91382</v>
          </cell>
          <cell r="BH80">
            <v>0</v>
          </cell>
          <cell r="BI80">
            <v>0</v>
          </cell>
          <cell r="BJ80">
            <v>53</v>
          </cell>
          <cell r="BK80">
            <v>1572</v>
          </cell>
          <cell r="BL80">
            <v>1595</v>
          </cell>
          <cell r="BM80">
            <v>0</v>
          </cell>
          <cell r="BN80">
            <v>0</v>
          </cell>
          <cell r="BO80">
            <v>3220</v>
          </cell>
          <cell r="BP80">
            <v>128224</v>
          </cell>
          <cell r="BQ80">
            <v>39108</v>
          </cell>
          <cell r="BR80">
            <v>140891</v>
          </cell>
          <cell r="BS80">
            <v>0</v>
          </cell>
          <cell r="BT80">
            <v>0</v>
          </cell>
          <cell r="BU80">
            <v>2331</v>
          </cell>
          <cell r="BV80">
            <v>683</v>
          </cell>
          <cell r="BW80">
            <v>2459</v>
          </cell>
          <cell r="BX80">
            <v>0</v>
          </cell>
          <cell r="BY80">
            <v>0</v>
          </cell>
          <cell r="BZ80">
            <v>5473</v>
          </cell>
          <cell r="CA80">
            <v>3220</v>
          </cell>
          <cell r="CB80">
            <v>8693</v>
          </cell>
          <cell r="CC80">
            <v>0.05</v>
          </cell>
          <cell r="CD80">
            <v>19267</v>
          </cell>
        </row>
        <row r="81">
          <cell r="B81" t="str">
            <v>Z2001</v>
          </cell>
          <cell r="C81" t="str">
            <v>CAP01</v>
          </cell>
          <cell r="D81" t="str">
            <v>En calzada destapada</v>
          </cell>
          <cell r="E81" t="str">
            <v>m</v>
          </cell>
          <cell r="F81" t="str">
            <v>MOC010</v>
          </cell>
          <cell r="G81" t="str">
            <v>MOC062</v>
          </cell>
          <cell r="H81" t="str">
            <v>MOC128</v>
          </cell>
          <cell r="I81" t="str">
            <v>NA</v>
          </cell>
          <cell r="J81" t="str">
            <v>NA</v>
          </cell>
          <cell r="K81" t="str">
            <v>NA</v>
          </cell>
          <cell r="L81" t="str">
            <v>NA</v>
          </cell>
          <cell r="M81">
            <v>0.14000000000000001</v>
          </cell>
          <cell r="N81">
            <v>0.7</v>
          </cell>
          <cell r="O81">
            <v>0.49</v>
          </cell>
          <cell r="P81" t="str">
            <v>NA</v>
          </cell>
          <cell r="Q81" t="str">
            <v>NA</v>
          </cell>
          <cell r="R81" t="str">
            <v>NA</v>
          </cell>
          <cell r="S81" t="str">
            <v>NA</v>
          </cell>
          <cell r="T81" t="str">
            <v>CEC004</v>
          </cell>
          <cell r="U81" t="str">
            <v>CEC008</v>
          </cell>
          <cell r="V81" t="str">
            <v>CEC009</v>
          </cell>
          <cell r="W81" t="str">
            <v>NA</v>
          </cell>
          <cell r="X81" t="str">
            <v>NA</v>
          </cell>
          <cell r="Y81" t="str">
            <v>CMC004</v>
          </cell>
          <cell r="Z81" t="str">
            <v>CMC007</v>
          </cell>
          <cell r="AA81" t="str">
            <v>CMC008</v>
          </cell>
          <cell r="AB81" t="str">
            <v>NA</v>
          </cell>
          <cell r="AC81" t="str">
            <v>NA</v>
          </cell>
          <cell r="AD81">
            <v>1</v>
          </cell>
          <cell r="AE81">
            <v>0.91</v>
          </cell>
          <cell r="AF81">
            <v>0.91</v>
          </cell>
          <cell r="AG81" t="str">
            <v>NA</v>
          </cell>
          <cell r="AH81" t="str">
            <v>NA</v>
          </cell>
          <cell r="AI81">
            <v>50</v>
          </cell>
          <cell r="AJ81">
            <v>50</v>
          </cell>
          <cell r="AK81">
            <v>55</v>
          </cell>
          <cell r="AL81">
            <v>55</v>
          </cell>
          <cell r="AO81">
            <v>23239</v>
          </cell>
          <cell r="AP81">
            <v>24000</v>
          </cell>
          <cell r="AQ81">
            <v>300</v>
          </cell>
          <cell r="AR81">
            <v>20000</v>
          </cell>
          <cell r="AS81">
            <v>0</v>
          </cell>
          <cell r="AT81">
            <v>0</v>
          </cell>
          <cell r="AU81">
            <v>0</v>
          </cell>
          <cell r="AV81">
            <v>0</v>
          </cell>
          <cell r="AW81">
            <v>3360</v>
          </cell>
          <cell r="AX81">
            <v>210</v>
          </cell>
          <cell r="AY81">
            <v>9800</v>
          </cell>
          <cell r="AZ81">
            <v>0</v>
          </cell>
          <cell r="BA81">
            <v>0</v>
          </cell>
          <cell r="BB81">
            <v>0</v>
          </cell>
          <cell r="BC81">
            <v>0</v>
          </cell>
          <cell r="BD81">
            <v>14039</v>
          </cell>
          <cell r="BE81">
            <v>2893</v>
          </cell>
          <cell r="BF81">
            <v>90067</v>
          </cell>
          <cell r="BG81">
            <v>91382</v>
          </cell>
          <cell r="BH81">
            <v>0</v>
          </cell>
          <cell r="BI81">
            <v>0</v>
          </cell>
          <cell r="BJ81">
            <v>58</v>
          </cell>
          <cell r="BK81">
            <v>1639</v>
          </cell>
          <cell r="BL81">
            <v>1663</v>
          </cell>
          <cell r="BM81">
            <v>0</v>
          </cell>
          <cell r="BN81">
            <v>0</v>
          </cell>
          <cell r="BO81">
            <v>3360</v>
          </cell>
          <cell r="BP81">
            <v>128224</v>
          </cell>
          <cell r="BQ81">
            <v>39108</v>
          </cell>
          <cell r="BR81">
            <v>140891</v>
          </cell>
          <cell r="BS81">
            <v>0</v>
          </cell>
          <cell r="BT81">
            <v>0</v>
          </cell>
          <cell r="BU81">
            <v>2564</v>
          </cell>
          <cell r="BV81">
            <v>712</v>
          </cell>
          <cell r="BW81">
            <v>2564</v>
          </cell>
          <cell r="BX81">
            <v>0</v>
          </cell>
          <cell r="BY81">
            <v>0</v>
          </cell>
          <cell r="BZ81">
            <v>5840</v>
          </cell>
          <cell r="CA81">
            <v>3360</v>
          </cell>
          <cell r="CB81">
            <v>9200</v>
          </cell>
          <cell r="CC81">
            <v>0.05</v>
          </cell>
          <cell r="CD81">
            <v>23239</v>
          </cell>
        </row>
        <row r="82">
          <cell r="B82" t="str">
            <v>Z1001</v>
          </cell>
          <cell r="C82" t="str">
            <v>CAP01</v>
          </cell>
          <cell r="D82" t="str">
            <v>En calzada destapada           (CD)</v>
          </cell>
          <cell r="E82" t="str">
            <v>m</v>
          </cell>
          <cell r="F82" t="str">
            <v>MOC010</v>
          </cell>
          <cell r="G82" t="str">
            <v>MOC062</v>
          </cell>
          <cell r="H82" t="str">
            <v>MOC103</v>
          </cell>
          <cell r="I82" t="str">
            <v>NA</v>
          </cell>
          <cell r="J82" t="str">
            <v>NA</v>
          </cell>
          <cell r="K82" t="str">
            <v>NA</v>
          </cell>
          <cell r="L82" t="str">
            <v>NA</v>
          </cell>
          <cell r="M82">
            <v>0.14000000000000001</v>
          </cell>
          <cell r="N82">
            <v>0.5</v>
          </cell>
          <cell r="O82">
            <v>0.41</v>
          </cell>
          <cell r="P82" t="str">
            <v>NA</v>
          </cell>
          <cell r="Q82" t="str">
            <v>NA</v>
          </cell>
          <cell r="R82" t="str">
            <v>NA</v>
          </cell>
          <cell r="S82" t="str">
            <v>NA</v>
          </cell>
          <cell r="T82" t="str">
            <v>CEC004</v>
          </cell>
          <cell r="U82" t="str">
            <v>CEC008</v>
          </cell>
          <cell r="V82" t="str">
            <v>CEC009</v>
          </cell>
          <cell r="W82" t="str">
            <v>NA</v>
          </cell>
          <cell r="X82" t="str">
            <v>NA</v>
          </cell>
          <cell r="Y82" t="str">
            <v>CMC004</v>
          </cell>
          <cell r="Z82" t="str">
            <v>CMC007</v>
          </cell>
          <cell r="AA82" t="str">
            <v>CMC008</v>
          </cell>
          <cell r="AB82" t="str">
            <v>NA</v>
          </cell>
          <cell r="AC82" t="str">
            <v>NA</v>
          </cell>
          <cell r="AD82">
            <v>1</v>
          </cell>
          <cell r="AE82">
            <v>0.94</v>
          </cell>
          <cell r="AF82">
            <v>0.94</v>
          </cell>
          <cell r="AG82" t="str">
            <v>NA</v>
          </cell>
          <cell r="AH82" t="str">
            <v>NA</v>
          </cell>
          <cell r="AI82">
            <v>77.5</v>
          </cell>
          <cell r="AJ82">
            <v>77.5</v>
          </cell>
          <cell r="AK82">
            <v>82.5</v>
          </cell>
          <cell r="AL82">
            <v>82.5</v>
          </cell>
          <cell r="AO82">
            <v>18371</v>
          </cell>
          <cell r="AP82">
            <v>24000</v>
          </cell>
          <cell r="AQ82">
            <v>300</v>
          </cell>
          <cell r="AR82">
            <v>20000</v>
          </cell>
          <cell r="AS82">
            <v>0</v>
          </cell>
          <cell r="AT82">
            <v>0</v>
          </cell>
          <cell r="AU82">
            <v>0</v>
          </cell>
          <cell r="AV82">
            <v>0</v>
          </cell>
          <cell r="AW82">
            <v>3360</v>
          </cell>
          <cell r="AX82">
            <v>150</v>
          </cell>
          <cell r="AY82">
            <v>8200</v>
          </cell>
          <cell r="AZ82">
            <v>0</v>
          </cell>
          <cell r="BA82">
            <v>0</v>
          </cell>
          <cell r="BB82">
            <v>0</v>
          </cell>
          <cell r="BC82">
            <v>0</v>
          </cell>
          <cell r="BD82">
            <v>12296</v>
          </cell>
          <cell r="BE82">
            <v>2893</v>
          </cell>
          <cell r="BF82">
            <v>90067</v>
          </cell>
          <cell r="BG82">
            <v>91382</v>
          </cell>
          <cell r="BH82">
            <v>0</v>
          </cell>
          <cell r="BI82">
            <v>0</v>
          </cell>
          <cell r="BJ82">
            <v>37</v>
          </cell>
          <cell r="BK82">
            <v>1092</v>
          </cell>
          <cell r="BL82">
            <v>1108</v>
          </cell>
          <cell r="BM82">
            <v>0</v>
          </cell>
          <cell r="BN82">
            <v>0</v>
          </cell>
          <cell r="BO82">
            <v>2237</v>
          </cell>
          <cell r="BP82">
            <v>128224</v>
          </cell>
          <cell r="BQ82">
            <v>39108</v>
          </cell>
          <cell r="BR82">
            <v>140891</v>
          </cell>
          <cell r="BS82">
            <v>0</v>
          </cell>
          <cell r="BT82">
            <v>0</v>
          </cell>
          <cell r="BU82">
            <v>1655</v>
          </cell>
          <cell r="BV82">
            <v>474</v>
          </cell>
          <cell r="BW82">
            <v>1709</v>
          </cell>
          <cell r="BX82">
            <v>0</v>
          </cell>
          <cell r="BY82">
            <v>0</v>
          </cell>
          <cell r="BZ82">
            <v>3838</v>
          </cell>
          <cell r="CA82">
            <v>2237</v>
          </cell>
          <cell r="CB82">
            <v>6075</v>
          </cell>
          <cell r="CC82">
            <v>0.05</v>
          </cell>
          <cell r="CD82">
            <v>18371</v>
          </cell>
        </row>
        <row r="83">
          <cell r="B83" t="str">
            <v>Z1005</v>
          </cell>
          <cell r="C83" t="str">
            <v>CAP01</v>
          </cell>
          <cell r="D83" t="str">
            <v>En calzada empedrada</v>
          </cell>
          <cell r="E83" t="str">
            <v>m</v>
          </cell>
          <cell r="F83" t="str">
            <v>MOC010</v>
          </cell>
          <cell r="G83" t="str">
            <v>MOC062</v>
          </cell>
          <cell r="H83" t="str">
            <v>MOC128</v>
          </cell>
          <cell r="I83" t="str">
            <v>NA</v>
          </cell>
          <cell r="J83" t="str">
            <v>NA</v>
          </cell>
          <cell r="K83" t="str">
            <v>NA</v>
          </cell>
          <cell r="L83" t="str">
            <v>NA</v>
          </cell>
          <cell r="M83">
            <v>0.1</v>
          </cell>
          <cell r="N83">
            <v>0.5</v>
          </cell>
          <cell r="O83">
            <v>0.41</v>
          </cell>
          <cell r="P83" t="str">
            <v>NA</v>
          </cell>
          <cell r="Q83" t="str">
            <v>NA</v>
          </cell>
          <cell r="R83" t="str">
            <v>NA</v>
          </cell>
          <cell r="S83" t="str">
            <v>NA</v>
          </cell>
          <cell r="T83" t="str">
            <v>CEC001</v>
          </cell>
          <cell r="U83" t="str">
            <v>CEC004</v>
          </cell>
          <cell r="V83" t="str">
            <v>CEC008</v>
          </cell>
          <cell r="W83" t="str">
            <v>CEC009</v>
          </cell>
          <cell r="X83" t="str">
            <v>NA</v>
          </cell>
          <cell r="Y83" t="str">
            <v>CMC001</v>
          </cell>
          <cell r="Z83" t="str">
            <v>CMC004</v>
          </cell>
          <cell r="AA83" t="str">
            <v>CMC007</v>
          </cell>
          <cell r="AB83" t="str">
            <v>CMC008</v>
          </cell>
          <cell r="AC83" t="str">
            <v>NA</v>
          </cell>
          <cell r="AD83">
            <v>1</v>
          </cell>
          <cell r="AE83">
            <v>1</v>
          </cell>
          <cell r="AF83">
            <v>1</v>
          </cell>
          <cell r="AG83">
            <v>1</v>
          </cell>
          <cell r="AH83" t="str">
            <v>NA</v>
          </cell>
          <cell r="AI83">
            <v>75</v>
          </cell>
          <cell r="AJ83">
            <v>75</v>
          </cell>
          <cell r="AK83">
            <v>75</v>
          </cell>
          <cell r="AL83">
            <v>75</v>
          </cell>
          <cell r="AM83">
            <v>75</v>
          </cell>
          <cell r="AO83">
            <v>30427</v>
          </cell>
          <cell r="AP83">
            <v>24000</v>
          </cell>
          <cell r="AQ83">
            <v>300</v>
          </cell>
          <cell r="AR83">
            <v>20000</v>
          </cell>
          <cell r="AS83">
            <v>0</v>
          </cell>
          <cell r="AT83">
            <v>0</v>
          </cell>
          <cell r="AU83">
            <v>0</v>
          </cell>
          <cell r="AV83">
            <v>0</v>
          </cell>
          <cell r="AW83">
            <v>2400</v>
          </cell>
          <cell r="AX83">
            <v>150</v>
          </cell>
          <cell r="AY83">
            <v>8200</v>
          </cell>
          <cell r="AZ83">
            <v>0</v>
          </cell>
          <cell r="BA83">
            <v>0</v>
          </cell>
          <cell r="BB83">
            <v>0</v>
          </cell>
          <cell r="BC83">
            <v>0</v>
          </cell>
          <cell r="BD83">
            <v>11288</v>
          </cell>
          <cell r="BE83">
            <v>881948</v>
          </cell>
          <cell r="BF83">
            <v>2893</v>
          </cell>
          <cell r="BG83">
            <v>90067</v>
          </cell>
          <cell r="BH83">
            <v>91382</v>
          </cell>
          <cell r="BI83">
            <v>0</v>
          </cell>
          <cell r="BJ83">
            <v>11759</v>
          </cell>
          <cell r="BK83">
            <v>39</v>
          </cell>
          <cell r="BL83">
            <v>1201</v>
          </cell>
          <cell r="BM83">
            <v>1218</v>
          </cell>
          <cell r="BN83">
            <v>0</v>
          </cell>
          <cell r="BO83">
            <v>14217</v>
          </cell>
          <cell r="BP83">
            <v>60908</v>
          </cell>
          <cell r="BQ83">
            <v>128224</v>
          </cell>
          <cell r="BR83">
            <v>39108</v>
          </cell>
          <cell r="BS83">
            <v>140891</v>
          </cell>
          <cell r="BT83">
            <v>0</v>
          </cell>
          <cell r="BU83">
            <v>812</v>
          </cell>
          <cell r="BV83">
            <v>1710</v>
          </cell>
          <cell r="BW83">
            <v>521</v>
          </cell>
          <cell r="BX83">
            <v>1879</v>
          </cell>
          <cell r="BY83">
            <v>0</v>
          </cell>
          <cell r="BZ83">
            <v>4922</v>
          </cell>
          <cell r="CA83">
            <v>14217</v>
          </cell>
          <cell r="CB83">
            <v>19139</v>
          </cell>
          <cell r="CC83">
            <v>0.05</v>
          </cell>
          <cell r="CD83">
            <v>30427</v>
          </cell>
        </row>
        <row r="84">
          <cell r="B84" t="str">
            <v>Z2005</v>
          </cell>
          <cell r="C84" t="str">
            <v>CAP01</v>
          </cell>
          <cell r="D84" t="str">
            <v>En calzada empedrada</v>
          </cell>
          <cell r="E84" t="str">
            <v>m</v>
          </cell>
          <cell r="F84" t="str">
            <v>MOC010</v>
          </cell>
          <cell r="G84" t="str">
            <v>MOC062</v>
          </cell>
          <cell r="H84" t="str">
            <v>MOC128</v>
          </cell>
          <cell r="I84" t="str">
            <v>NA</v>
          </cell>
          <cell r="J84" t="str">
            <v>NA</v>
          </cell>
          <cell r="K84" t="str">
            <v>NA</v>
          </cell>
          <cell r="L84" t="str">
            <v>NA</v>
          </cell>
          <cell r="M84">
            <v>0.14000000000000001</v>
          </cell>
          <cell r="N84">
            <v>0.7</v>
          </cell>
          <cell r="O84">
            <v>0.49</v>
          </cell>
          <cell r="P84" t="str">
            <v>NA</v>
          </cell>
          <cell r="Q84" t="str">
            <v>NA</v>
          </cell>
          <cell r="R84" t="str">
            <v>NA</v>
          </cell>
          <cell r="S84" t="str">
            <v>NA</v>
          </cell>
          <cell r="T84" t="str">
            <v>CEC001</v>
          </cell>
          <cell r="U84" t="str">
            <v>CEC004</v>
          </cell>
          <cell r="V84" t="str">
            <v>CEC008</v>
          </cell>
          <cell r="W84" t="str">
            <v>CEC009</v>
          </cell>
          <cell r="X84" t="str">
            <v>NA</v>
          </cell>
          <cell r="Y84" t="str">
            <v>CMC001</v>
          </cell>
          <cell r="Z84" t="str">
            <v>CMC004</v>
          </cell>
          <cell r="AA84" t="str">
            <v>CMC007</v>
          </cell>
          <cell r="AB84" t="str">
            <v>CMC008</v>
          </cell>
          <cell r="AC84" t="str">
            <v>NA</v>
          </cell>
          <cell r="AD84">
            <v>1</v>
          </cell>
          <cell r="AE84">
            <v>0.83</v>
          </cell>
          <cell r="AF84">
            <v>0.83</v>
          </cell>
          <cell r="AG84">
            <v>0.71</v>
          </cell>
          <cell r="AH84" t="str">
            <v>NA</v>
          </cell>
          <cell r="AI84">
            <v>50</v>
          </cell>
          <cell r="AJ84">
            <v>50</v>
          </cell>
          <cell r="AK84">
            <v>60</v>
          </cell>
          <cell r="AL84">
            <v>60</v>
          </cell>
          <cell r="AM84">
            <v>70</v>
          </cell>
          <cell r="AO84">
            <v>40516</v>
          </cell>
          <cell r="AP84">
            <v>24000</v>
          </cell>
          <cell r="AQ84">
            <v>300</v>
          </cell>
          <cell r="AR84">
            <v>20000</v>
          </cell>
          <cell r="AS84">
            <v>0</v>
          </cell>
          <cell r="AT84">
            <v>0</v>
          </cell>
          <cell r="AU84">
            <v>0</v>
          </cell>
          <cell r="AV84">
            <v>0</v>
          </cell>
          <cell r="AW84">
            <v>3360</v>
          </cell>
          <cell r="AX84">
            <v>210</v>
          </cell>
          <cell r="AY84">
            <v>9800</v>
          </cell>
          <cell r="AZ84">
            <v>0</v>
          </cell>
          <cell r="BA84">
            <v>0</v>
          </cell>
          <cell r="BB84">
            <v>0</v>
          </cell>
          <cell r="BC84">
            <v>0</v>
          </cell>
          <cell r="BD84">
            <v>14039</v>
          </cell>
          <cell r="BE84">
            <v>881948</v>
          </cell>
          <cell r="BF84">
            <v>2893</v>
          </cell>
          <cell r="BG84">
            <v>90067</v>
          </cell>
          <cell r="BH84">
            <v>91382</v>
          </cell>
          <cell r="BI84">
            <v>0</v>
          </cell>
          <cell r="BJ84">
            <v>17639</v>
          </cell>
          <cell r="BK84">
            <v>48</v>
          </cell>
          <cell r="BL84">
            <v>1495</v>
          </cell>
          <cell r="BM84">
            <v>1298</v>
          </cell>
          <cell r="BN84">
            <v>0</v>
          </cell>
          <cell r="BO84">
            <v>20480</v>
          </cell>
          <cell r="BP84">
            <v>60908</v>
          </cell>
          <cell r="BQ84">
            <v>128224</v>
          </cell>
          <cell r="BR84">
            <v>39108</v>
          </cell>
          <cell r="BS84">
            <v>140891</v>
          </cell>
          <cell r="BT84">
            <v>0</v>
          </cell>
          <cell r="BU84">
            <v>1218</v>
          </cell>
          <cell r="BV84">
            <v>2129</v>
          </cell>
          <cell r="BW84">
            <v>649</v>
          </cell>
          <cell r="BX84">
            <v>2001</v>
          </cell>
          <cell r="BY84">
            <v>0</v>
          </cell>
          <cell r="BZ84">
            <v>5997</v>
          </cell>
          <cell r="CA84">
            <v>20480</v>
          </cell>
          <cell r="CB84">
            <v>26477</v>
          </cell>
          <cell r="CC84">
            <v>0.05</v>
          </cell>
          <cell r="CD84">
            <v>40516</v>
          </cell>
        </row>
        <row r="85">
          <cell r="B85" t="str">
            <v>Z1005</v>
          </cell>
          <cell r="C85" t="str">
            <v>CAP01</v>
          </cell>
          <cell r="D85" t="str">
            <v xml:space="preserve">En calzada empedrada           (CE) </v>
          </cell>
          <cell r="E85" t="str">
            <v>U</v>
          </cell>
          <cell r="F85" t="str">
            <v>MOC010</v>
          </cell>
          <cell r="G85" t="str">
            <v>MOC062</v>
          </cell>
          <cell r="H85" t="str">
            <v>MOC103</v>
          </cell>
          <cell r="I85" t="str">
            <v>NA</v>
          </cell>
          <cell r="J85" t="str">
            <v>NA</v>
          </cell>
          <cell r="K85" t="str">
            <v>NA</v>
          </cell>
          <cell r="L85" t="str">
            <v>NA</v>
          </cell>
          <cell r="M85">
            <v>0.14000000000000001</v>
          </cell>
          <cell r="N85">
            <v>0.5</v>
          </cell>
          <cell r="O85">
            <v>0.41</v>
          </cell>
          <cell r="P85" t="str">
            <v>NA</v>
          </cell>
          <cell r="Q85" t="str">
            <v>NA</v>
          </cell>
          <cell r="R85" t="str">
            <v>NA</v>
          </cell>
          <cell r="S85" t="str">
            <v>NA</v>
          </cell>
          <cell r="T85" t="str">
            <v>CEC001</v>
          </cell>
          <cell r="U85" t="str">
            <v>CEC004</v>
          </cell>
          <cell r="V85" t="str">
            <v>CEC008</v>
          </cell>
          <cell r="W85" t="str">
            <v>CEC009</v>
          </cell>
          <cell r="X85" t="str">
            <v>NA</v>
          </cell>
          <cell r="Y85" t="str">
            <v>CMC001</v>
          </cell>
          <cell r="Z85" t="str">
            <v>CMC004</v>
          </cell>
          <cell r="AA85" t="str">
            <v>CMC007</v>
          </cell>
          <cell r="AB85" t="str">
            <v>CMC008</v>
          </cell>
          <cell r="AC85" t="str">
            <v>NA</v>
          </cell>
          <cell r="AD85">
            <v>1</v>
          </cell>
          <cell r="AE85">
            <v>1</v>
          </cell>
          <cell r="AF85">
            <v>1</v>
          </cell>
          <cell r="AG85">
            <v>1</v>
          </cell>
          <cell r="AH85" t="str">
            <v>NA</v>
          </cell>
          <cell r="AI85">
            <v>75</v>
          </cell>
          <cell r="AJ85">
            <v>75</v>
          </cell>
          <cell r="AK85">
            <v>75</v>
          </cell>
          <cell r="AL85">
            <v>75</v>
          </cell>
          <cell r="AM85">
            <v>75</v>
          </cell>
          <cell r="AO85">
            <v>31435</v>
          </cell>
          <cell r="AP85">
            <v>24000</v>
          </cell>
          <cell r="AQ85">
            <v>300</v>
          </cell>
          <cell r="AR85">
            <v>20000</v>
          </cell>
          <cell r="AS85">
            <v>0</v>
          </cell>
          <cell r="AT85">
            <v>0</v>
          </cell>
          <cell r="AU85">
            <v>0</v>
          </cell>
          <cell r="AV85">
            <v>0</v>
          </cell>
          <cell r="AW85">
            <v>3360</v>
          </cell>
          <cell r="AX85">
            <v>150</v>
          </cell>
          <cell r="AY85">
            <v>8200</v>
          </cell>
          <cell r="AZ85">
            <v>0</v>
          </cell>
          <cell r="BA85">
            <v>0</v>
          </cell>
          <cell r="BB85">
            <v>0</v>
          </cell>
          <cell r="BC85">
            <v>0</v>
          </cell>
          <cell r="BD85">
            <v>12296</v>
          </cell>
          <cell r="BE85">
            <v>881948</v>
          </cell>
          <cell r="BF85">
            <v>2893</v>
          </cell>
          <cell r="BG85">
            <v>90067</v>
          </cell>
          <cell r="BH85">
            <v>91382</v>
          </cell>
          <cell r="BI85">
            <v>0</v>
          </cell>
          <cell r="BJ85">
            <v>11759</v>
          </cell>
          <cell r="BK85">
            <v>39</v>
          </cell>
          <cell r="BL85">
            <v>1201</v>
          </cell>
          <cell r="BM85">
            <v>1218</v>
          </cell>
          <cell r="BN85">
            <v>0</v>
          </cell>
          <cell r="BO85">
            <v>14217</v>
          </cell>
          <cell r="BP85">
            <v>60908</v>
          </cell>
          <cell r="BQ85">
            <v>128224</v>
          </cell>
          <cell r="BR85">
            <v>39108</v>
          </cell>
          <cell r="BS85">
            <v>140891</v>
          </cell>
          <cell r="BT85">
            <v>0</v>
          </cell>
          <cell r="BU85">
            <v>812</v>
          </cell>
          <cell r="BV85">
            <v>1710</v>
          </cell>
          <cell r="BW85">
            <v>521</v>
          </cell>
          <cell r="BX85">
            <v>1879</v>
          </cell>
          <cell r="BY85">
            <v>0</v>
          </cell>
          <cell r="BZ85">
            <v>4922</v>
          </cell>
          <cell r="CA85">
            <v>14217</v>
          </cell>
          <cell r="CB85">
            <v>19139</v>
          </cell>
          <cell r="CC85">
            <v>0.05</v>
          </cell>
          <cell r="CD85">
            <v>31435</v>
          </cell>
        </row>
        <row r="86">
          <cell r="B86" t="str">
            <v>Z1020</v>
          </cell>
          <cell r="C86" t="str">
            <v>CAP01</v>
          </cell>
          <cell r="D86" t="str">
            <v>En zona verde</v>
          </cell>
          <cell r="E86" t="str">
            <v>m</v>
          </cell>
          <cell r="F86" t="str">
            <v>MOC010</v>
          </cell>
          <cell r="G86" t="str">
            <v>MOC062</v>
          </cell>
          <cell r="H86" t="str">
            <v>MOC128</v>
          </cell>
          <cell r="I86" t="str">
            <v>NA</v>
          </cell>
          <cell r="J86" t="str">
            <v>NA</v>
          </cell>
          <cell r="K86" t="str">
            <v>NA</v>
          </cell>
          <cell r="L86" t="str">
            <v>NA</v>
          </cell>
          <cell r="M86">
            <v>0.1</v>
          </cell>
          <cell r="N86">
            <v>0.5</v>
          </cell>
          <cell r="O86">
            <v>0.37</v>
          </cell>
          <cell r="P86" t="str">
            <v>NA</v>
          </cell>
          <cell r="Q86" t="str">
            <v>NA</v>
          </cell>
          <cell r="R86" t="str">
            <v>NA</v>
          </cell>
          <cell r="S86" t="str">
            <v>NA</v>
          </cell>
          <cell r="T86" t="str">
            <v>CEC004</v>
          </cell>
          <cell r="U86" t="str">
            <v>CEC008</v>
          </cell>
          <cell r="V86" t="str">
            <v>CEC010</v>
          </cell>
          <cell r="W86" t="str">
            <v>NA</v>
          </cell>
          <cell r="X86" t="str">
            <v>NA</v>
          </cell>
          <cell r="Y86" t="str">
            <v>CMC004</v>
          </cell>
          <cell r="Z86" t="str">
            <v>CMC007</v>
          </cell>
          <cell r="AA86" t="str">
            <v>CMC008</v>
          </cell>
          <cell r="AB86" t="str">
            <v>NA</v>
          </cell>
          <cell r="AC86" t="str">
            <v>NA</v>
          </cell>
          <cell r="AD86">
            <v>1</v>
          </cell>
          <cell r="AE86">
            <v>0.8</v>
          </cell>
          <cell r="AF86">
            <v>0.89</v>
          </cell>
          <cell r="AG86" t="str">
            <v>NA</v>
          </cell>
          <cell r="AH86" t="str">
            <v>NA</v>
          </cell>
          <cell r="AI86">
            <v>80</v>
          </cell>
          <cell r="AJ86">
            <v>80</v>
          </cell>
          <cell r="AK86">
            <v>100</v>
          </cell>
          <cell r="AL86">
            <v>90</v>
          </cell>
          <cell r="AO86">
            <v>15320</v>
          </cell>
          <cell r="AP86">
            <v>24000</v>
          </cell>
          <cell r="AQ86">
            <v>300</v>
          </cell>
          <cell r="AR86">
            <v>20000</v>
          </cell>
          <cell r="AS86">
            <v>0</v>
          </cell>
          <cell r="AT86">
            <v>0</v>
          </cell>
          <cell r="AU86">
            <v>0</v>
          </cell>
          <cell r="AV86">
            <v>0</v>
          </cell>
          <cell r="AW86">
            <v>2400</v>
          </cell>
          <cell r="AX86">
            <v>150</v>
          </cell>
          <cell r="AY86">
            <v>7400</v>
          </cell>
          <cell r="AZ86">
            <v>0</v>
          </cell>
          <cell r="BA86">
            <v>0</v>
          </cell>
          <cell r="BB86">
            <v>0</v>
          </cell>
          <cell r="BC86">
            <v>0</v>
          </cell>
          <cell r="BD86">
            <v>10448</v>
          </cell>
          <cell r="BE86">
            <v>2893</v>
          </cell>
          <cell r="BF86">
            <v>90067</v>
          </cell>
          <cell r="BG86">
            <v>33634</v>
          </cell>
          <cell r="BH86">
            <v>0</v>
          </cell>
          <cell r="BI86">
            <v>0</v>
          </cell>
          <cell r="BJ86">
            <v>36</v>
          </cell>
          <cell r="BK86">
            <v>901</v>
          </cell>
          <cell r="BL86">
            <v>374</v>
          </cell>
          <cell r="BM86">
            <v>0</v>
          </cell>
          <cell r="BN86">
            <v>0</v>
          </cell>
          <cell r="BO86">
            <v>1311</v>
          </cell>
          <cell r="BP86">
            <v>128224</v>
          </cell>
          <cell r="BQ86">
            <v>39108</v>
          </cell>
          <cell r="BR86">
            <v>140891</v>
          </cell>
          <cell r="BS86">
            <v>0</v>
          </cell>
          <cell r="BT86">
            <v>0</v>
          </cell>
          <cell r="BU86">
            <v>1603</v>
          </cell>
          <cell r="BV86">
            <v>391</v>
          </cell>
          <cell r="BW86">
            <v>1567</v>
          </cell>
          <cell r="BX86">
            <v>0</v>
          </cell>
          <cell r="BY86">
            <v>0</v>
          </cell>
          <cell r="BZ86">
            <v>3561</v>
          </cell>
          <cell r="CA86">
            <v>1311</v>
          </cell>
          <cell r="CB86">
            <v>4872</v>
          </cell>
          <cell r="CC86">
            <v>0.05</v>
          </cell>
          <cell r="CD86">
            <v>15320</v>
          </cell>
        </row>
        <row r="87">
          <cell r="B87" t="str">
            <v>Z2020</v>
          </cell>
          <cell r="C87" t="str">
            <v>CAP01</v>
          </cell>
          <cell r="D87" t="str">
            <v>En zona verde</v>
          </cell>
          <cell r="E87" t="str">
            <v>m</v>
          </cell>
          <cell r="F87" t="str">
            <v>MOC010</v>
          </cell>
          <cell r="G87" t="str">
            <v>MOC062</v>
          </cell>
          <cell r="H87" t="str">
            <v>MOC128</v>
          </cell>
          <cell r="I87" t="str">
            <v>NA</v>
          </cell>
          <cell r="J87" t="str">
            <v>NA</v>
          </cell>
          <cell r="K87" t="str">
            <v>NA</v>
          </cell>
          <cell r="L87" t="str">
            <v>NA</v>
          </cell>
          <cell r="M87">
            <v>0.14000000000000001</v>
          </cell>
          <cell r="N87">
            <v>0.7</v>
          </cell>
          <cell r="O87">
            <v>0.37</v>
          </cell>
          <cell r="P87" t="str">
            <v>NA</v>
          </cell>
          <cell r="Q87" t="str">
            <v>NA</v>
          </cell>
          <cell r="R87" t="str">
            <v>NA</v>
          </cell>
          <cell r="S87" t="str">
            <v>NA</v>
          </cell>
          <cell r="T87" t="str">
            <v>CEC004</v>
          </cell>
          <cell r="U87" t="str">
            <v>CEC008</v>
          </cell>
          <cell r="V87" t="str">
            <v>CEC010</v>
          </cell>
          <cell r="W87" t="str">
            <v>NA</v>
          </cell>
          <cell r="X87" t="str">
            <v>NA</v>
          </cell>
          <cell r="Y87" t="str">
            <v>CMC004</v>
          </cell>
          <cell r="Z87" t="str">
            <v>CMC007</v>
          </cell>
          <cell r="AA87" t="str">
            <v>CMC008</v>
          </cell>
          <cell r="AB87" t="str">
            <v>NA</v>
          </cell>
          <cell r="AC87" t="str">
            <v>NA</v>
          </cell>
          <cell r="AD87">
            <v>1</v>
          </cell>
          <cell r="AE87">
            <v>0.81</v>
          </cell>
          <cell r="AF87">
            <v>0.87</v>
          </cell>
          <cell r="AG87" t="str">
            <v>NA</v>
          </cell>
          <cell r="AH87" t="str">
            <v>NA</v>
          </cell>
          <cell r="AI87">
            <v>65</v>
          </cell>
          <cell r="AJ87">
            <v>65</v>
          </cell>
          <cell r="AK87">
            <v>80</v>
          </cell>
          <cell r="AL87">
            <v>75</v>
          </cell>
          <cell r="AO87">
            <v>17482</v>
          </cell>
          <cell r="AP87">
            <v>24000</v>
          </cell>
          <cell r="AQ87">
            <v>300</v>
          </cell>
          <cell r="AR87">
            <v>20000</v>
          </cell>
          <cell r="AS87">
            <v>0</v>
          </cell>
          <cell r="AT87">
            <v>0</v>
          </cell>
          <cell r="AU87">
            <v>0</v>
          </cell>
          <cell r="AV87">
            <v>0</v>
          </cell>
          <cell r="AW87">
            <v>3360</v>
          </cell>
          <cell r="AX87">
            <v>210</v>
          </cell>
          <cell r="AY87">
            <v>7400</v>
          </cell>
          <cell r="AZ87">
            <v>0</v>
          </cell>
          <cell r="BA87">
            <v>0</v>
          </cell>
          <cell r="BB87">
            <v>0</v>
          </cell>
          <cell r="BC87">
            <v>0</v>
          </cell>
          <cell r="BD87">
            <v>11519</v>
          </cell>
          <cell r="BE87">
            <v>2893</v>
          </cell>
          <cell r="BF87">
            <v>90067</v>
          </cell>
          <cell r="BG87">
            <v>33634</v>
          </cell>
          <cell r="BH87">
            <v>0</v>
          </cell>
          <cell r="BI87">
            <v>0</v>
          </cell>
          <cell r="BJ87">
            <v>45</v>
          </cell>
          <cell r="BK87">
            <v>1122</v>
          </cell>
          <cell r="BL87">
            <v>450</v>
          </cell>
          <cell r="BM87">
            <v>0</v>
          </cell>
          <cell r="BN87">
            <v>0</v>
          </cell>
          <cell r="BO87">
            <v>1617</v>
          </cell>
          <cell r="BP87">
            <v>128224</v>
          </cell>
          <cell r="BQ87">
            <v>39108</v>
          </cell>
          <cell r="BR87">
            <v>140891</v>
          </cell>
          <cell r="BS87">
            <v>0</v>
          </cell>
          <cell r="BT87">
            <v>0</v>
          </cell>
          <cell r="BU87">
            <v>1973</v>
          </cell>
          <cell r="BV87">
            <v>487</v>
          </cell>
          <cell r="BW87">
            <v>1886</v>
          </cell>
          <cell r="BX87">
            <v>0</v>
          </cell>
          <cell r="BY87">
            <v>0</v>
          </cell>
          <cell r="BZ87">
            <v>4346</v>
          </cell>
          <cell r="CA87">
            <v>1617</v>
          </cell>
          <cell r="CB87">
            <v>5963</v>
          </cell>
          <cell r="CC87">
            <v>0.05</v>
          </cell>
          <cell r="CD87">
            <v>17482</v>
          </cell>
        </row>
        <row r="88">
          <cell r="B88" t="str">
            <v>Z1020</v>
          </cell>
          <cell r="C88" t="str">
            <v>CAP01</v>
          </cell>
          <cell r="D88" t="str">
            <v>En zona verde                         (ZV)</v>
          </cell>
          <cell r="E88" t="str">
            <v>m</v>
          </cell>
          <cell r="F88" t="str">
            <v>MOC010</v>
          </cell>
          <cell r="G88" t="str">
            <v>MOC062</v>
          </cell>
          <cell r="H88" t="str">
            <v>MOC103</v>
          </cell>
          <cell r="I88" t="str">
            <v>NA</v>
          </cell>
          <cell r="J88" t="str">
            <v>NA</v>
          </cell>
          <cell r="K88" t="str">
            <v>NA</v>
          </cell>
          <cell r="L88" t="str">
            <v>NA</v>
          </cell>
          <cell r="M88">
            <v>0.14000000000000001</v>
          </cell>
          <cell r="N88">
            <v>0.5</v>
          </cell>
          <cell r="O88">
            <v>0.31</v>
          </cell>
          <cell r="P88" t="str">
            <v>NA</v>
          </cell>
          <cell r="Q88" t="str">
            <v>NA</v>
          </cell>
          <cell r="R88" t="str">
            <v>NA</v>
          </cell>
          <cell r="S88" t="str">
            <v>NA</v>
          </cell>
          <cell r="T88" t="str">
            <v>CEC004</v>
          </cell>
          <cell r="U88" t="str">
            <v>CEC008</v>
          </cell>
          <cell r="V88" t="str">
            <v>CEC010</v>
          </cell>
          <cell r="W88" t="str">
            <v>NA</v>
          </cell>
          <cell r="X88" t="str">
            <v>NA</v>
          </cell>
          <cell r="Y88" t="str">
            <v>CMC004</v>
          </cell>
          <cell r="Z88" t="str">
            <v>CMC007</v>
          </cell>
          <cell r="AA88" t="str">
            <v>CMC008</v>
          </cell>
          <cell r="AB88" t="str">
            <v>NA</v>
          </cell>
          <cell r="AC88" t="str">
            <v>NA</v>
          </cell>
          <cell r="AD88">
            <v>1</v>
          </cell>
          <cell r="AE88">
            <v>0.8</v>
          </cell>
          <cell r="AF88">
            <v>0.89</v>
          </cell>
          <cell r="AG88" t="str">
            <v>NA</v>
          </cell>
          <cell r="AH88" t="str">
            <v>NA</v>
          </cell>
          <cell r="AI88">
            <v>80</v>
          </cell>
          <cell r="AJ88">
            <v>80</v>
          </cell>
          <cell r="AK88">
            <v>100</v>
          </cell>
          <cell r="AL88">
            <v>90</v>
          </cell>
          <cell r="AO88">
            <v>15068</v>
          </cell>
          <cell r="AP88">
            <v>24000</v>
          </cell>
          <cell r="AQ88">
            <v>300</v>
          </cell>
          <cell r="AR88">
            <v>20000</v>
          </cell>
          <cell r="AS88">
            <v>0</v>
          </cell>
          <cell r="AT88">
            <v>0</v>
          </cell>
          <cell r="AU88">
            <v>0</v>
          </cell>
          <cell r="AV88">
            <v>0</v>
          </cell>
          <cell r="AW88">
            <v>3360</v>
          </cell>
          <cell r="AX88">
            <v>150</v>
          </cell>
          <cell r="AY88">
            <v>6200</v>
          </cell>
          <cell r="AZ88">
            <v>0</v>
          </cell>
          <cell r="BA88">
            <v>0</v>
          </cell>
          <cell r="BB88">
            <v>0</v>
          </cell>
          <cell r="BC88">
            <v>0</v>
          </cell>
          <cell r="BD88">
            <v>10196</v>
          </cell>
          <cell r="BE88">
            <v>2893</v>
          </cell>
          <cell r="BF88">
            <v>90067</v>
          </cell>
          <cell r="BG88">
            <v>33634</v>
          </cell>
          <cell r="BH88">
            <v>0</v>
          </cell>
          <cell r="BI88">
            <v>0</v>
          </cell>
          <cell r="BJ88">
            <v>36</v>
          </cell>
          <cell r="BK88">
            <v>901</v>
          </cell>
          <cell r="BL88">
            <v>374</v>
          </cell>
          <cell r="BM88">
            <v>0</v>
          </cell>
          <cell r="BN88">
            <v>0</v>
          </cell>
          <cell r="BO88">
            <v>1311</v>
          </cell>
          <cell r="BP88">
            <v>128224</v>
          </cell>
          <cell r="BQ88">
            <v>39108</v>
          </cell>
          <cell r="BR88">
            <v>140891</v>
          </cell>
          <cell r="BS88">
            <v>0</v>
          </cell>
          <cell r="BT88">
            <v>0</v>
          </cell>
          <cell r="BU88">
            <v>1603</v>
          </cell>
          <cell r="BV88">
            <v>391</v>
          </cell>
          <cell r="BW88">
            <v>1567</v>
          </cell>
          <cell r="BX88">
            <v>0</v>
          </cell>
          <cell r="BY88">
            <v>0</v>
          </cell>
          <cell r="BZ88">
            <v>3561</v>
          </cell>
          <cell r="CA88">
            <v>1311</v>
          </cell>
          <cell r="CB88">
            <v>4872</v>
          </cell>
          <cell r="CC88">
            <v>0.05</v>
          </cell>
          <cell r="CD88">
            <v>15068</v>
          </cell>
        </row>
        <row r="89">
          <cell r="C89" t="str">
            <v>CAP02</v>
          </cell>
          <cell r="D89" t="str">
            <v>En anden adoquin</v>
          </cell>
          <cell r="E89" t="str">
            <v>m</v>
          </cell>
          <cell r="F89" t="str">
            <v>MOC010</v>
          </cell>
          <cell r="G89" t="str">
            <v>MOC062</v>
          </cell>
          <cell r="H89" t="str">
            <v>MOC103</v>
          </cell>
          <cell r="I89" t="str">
            <v>NA</v>
          </cell>
          <cell r="J89" t="str">
            <v>NA</v>
          </cell>
          <cell r="K89" t="str">
            <v>NA</v>
          </cell>
          <cell r="L89" t="str">
            <v>NA</v>
          </cell>
          <cell r="M89">
            <v>0.1</v>
          </cell>
          <cell r="N89">
            <v>1</v>
          </cell>
          <cell r="O89">
            <v>0.31</v>
          </cell>
          <cell r="P89" t="str">
            <v>NA</v>
          </cell>
          <cell r="Q89" t="str">
            <v>NA</v>
          </cell>
          <cell r="R89" t="str">
            <v>NA</v>
          </cell>
          <cell r="S89" t="str">
            <v>NA</v>
          </cell>
          <cell r="T89" t="str">
            <v>CEC004</v>
          </cell>
          <cell r="U89" t="str">
            <v>CEC010</v>
          </cell>
          <cell r="V89" t="str">
            <v>NA</v>
          </cell>
          <cell r="W89" t="str">
            <v>NA</v>
          </cell>
          <cell r="X89" t="str">
            <v>NA</v>
          </cell>
          <cell r="Y89" t="str">
            <v>CMC004</v>
          </cell>
          <cell r="Z89" t="str">
            <v>CMC008</v>
          </cell>
          <cell r="AA89" t="str">
            <v>NA</v>
          </cell>
          <cell r="AB89" t="str">
            <v>NA</v>
          </cell>
          <cell r="AC89" t="str">
            <v>NA</v>
          </cell>
          <cell r="AD89">
            <v>1</v>
          </cell>
          <cell r="AE89">
            <v>1</v>
          </cell>
          <cell r="AF89" t="str">
            <v>NA</v>
          </cell>
          <cell r="AG89" t="str">
            <v>NA</v>
          </cell>
          <cell r="AH89" t="str">
            <v>NA</v>
          </cell>
          <cell r="AI89">
            <v>80</v>
          </cell>
          <cell r="AJ89">
            <v>80</v>
          </cell>
          <cell r="AK89">
            <v>80</v>
          </cell>
          <cell r="AO89">
            <v>13165</v>
          </cell>
          <cell r="AP89">
            <v>24000</v>
          </cell>
          <cell r="AQ89">
            <v>300</v>
          </cell>
          <cell r="AR89">
            <v>20000</v>
          </cell>
          <cell r="AS89">
            <v>0</v>
          </cell>
          <cell r="AT89">
            <v>0</v>
          </cell>
          <cell r="AU89">
            <v>0</v>
          </cell>
          <cell r="AV89">
            <v>0</v>
          </cell>
          <cell r="AW89">
            <v>2400</v>
          </cell>
          <cell r="AX89">
            <v>300</v>
          </cell>
          <cell r="AY89">
            <v>6200</v>
          </cell>
          <cell r="AZ89">
            <v>0</v>
          </cell>
          <cell r="BA89">
            <v>0</v>
          </cell>
          <cell r="BB89">
            <v>0</v>
          </cell>
          <cell r="BC89">
            <v>0</v>
          </cell>
          <cell r="BD89">
            <v>9345</v>
          </cell>
          <cell r="BE89">
            <v>2893</v>
          </cell>
          <cell r="BF89">
            <v>33634</v>
          </cell>
          <cell r="BG89">
            <v>0</v>
          </cell>
          <cell r="BH89">
            <v>0</v>
          </cell>
          <cell r="BI89">
            <v>0</v>
          </cell>
          <cell r="BJ89">
            <v>36</v>
          </cell>
          <cell r="BK89">
            <v>420</v>
          </cell>
          <cell r="BL89">
            <v>0</v>
          </cell>
          <cell r="BM89">
            <v>0</v>
          </cell>
          <cell r="BN89">
            <v>0</v>
          </cell>
          <cell r="BO89">
            <v>456</v>
          </cell>
          <cell r="BP89">
            <v>128224</v>
          </cell>
          <cell r="BQ89">
            <v>140891</v>
          </cell>
          <cell r="BR89">
            <v>0</v>
          </cell>
          <cell r="BS89">
            <v>0</v>
          </cell>
          <cell r="BT89">
            <v>0</v>
          </cell>
          <cell r="BU89">
            <v>1603</v>
          </cell>
          <cell r="BV89">
            <v>1761</v>
          </cell>
          <cell r="BW89">
            <v>0</v>
          </cell>
          <cell r="BX89">
            <v>0</v>
          </cell>
          <cell r="BY89">
            <v>0</v>
          </cell>
          <cell r="BZ89">
            <v>3364</v>
          </cell>
          <cell r="CA89">
            <v>456</v>
          </cell>
          <cell r="CB89">
            <v>3820</v>
          </cell>
          <cell r="CC89">
            <v>0.05</v>
          </cell>
          <cell r="CD89">
            <v>13165</v>
          </cell>
        </row>
        <row r="90">
          <cell r="B90" t="str">
            <v>AC014</v>
          </cell>
          <cell r="C90" t="str">
            <v>CAP02</v>
          </cell>
          <cell r="D90" t="str">
            <v>En Andén adoquinado</v>
          </cell>
          <cell r="E90" t="str">
            <v>m</v>
          </cell>
          <cell r="F90" t="str">
            <v>MOC010</v>
          </cell>
          <cell r="G90" t="str">
            <v>MOC062</v>
          </cell>
          <cell r="H90" t="str">
            <v>MOC128</v>
          </cell>
          <cell r="I90" t="str">
            <v>NA</v>
          </cell>
          <cell r="J90" t="str">
            <v>NA</v>
          </cell>
          <cell r="K90" t="str">
            <v>NA</v>
          </cell>
          <cell r="L90" t="str">
            <v>NA</v>
          </cell>
          <cell r="M90">
            <v>0.05</v>
          </cell>
          <cell r="N90">
            <v>0.3</v>
          </cell>
          <cell r="O90">
            <v>0.24</v>
          </cell>
          <cell r="P90" t="str">
            <v>NA</v>
          </cell>
          <cell r="Q90" t="str">
            <v>NA</v>
          </cell>
          <cell r="R90" t="str">
            <v>NA</v>
          </cell>
          <cell r="S90" t="str">
            <v>NA</v>
          </cell>
          <cell r="T90" t="str">
            <v>CEC002</v>
          </cell>
          <cell r="U90" t="str">
            <v>CEC004</v>
          </cell>
          <cell r="V90" t="str">
            <v>CEC011</v>
          </cell>
          <cell r="W90" t="str">
            <v>CEC008</v>
          </cell>
          <cell r="X90" t="str">
            <v>NA</v>
          </cell>
          <cell r="Y90" t="str">
            <v>CMC002</v>
          </cell>
          <cell r="Z90" t="str">
            <v>CMC004</v>
          </cell>
          <cell r="AA90" t="str">
            <v>CMC008</v>
          </cell>
          <cell r="AB90" t="str">
            <v>CMC007</v>
          </cell>
          <cell r="AC90" t="str">
            <v>NA</v>
          </cell>
          <cell r="AD90">
            <v>1</v>
          </cell>
          <cell r="AE90">
            <v>1</v>
          </cell>
          <cell r="AF90">
            <v>1</v>
          </cell>
          <cell r="AG90">
            <v>1</v>
          </cell>
          <cell r="AH90" t="str">
            <v>NA</v>
          </cell>
          <cell r="AI90">
            <v>110</v>
          </cell>
          <cell r="AJ90">
            <v>110</v>
          </cell>
          <cell r="AK90">
            <v>110</v>
          </cell>
          <cell r="AL90">
            <v>110</v>
          </cell>
          <cell r="AM90">
            <v>110</v>
          </cell>
          <cell r="AO90">
            <v>16357</v>
          </cell>
          <cell r="AP90">
            <v>24000</v>
          </cell>
          <cell r="AQ90">
            <v>300</v>
          </cell>
          <cell r="AR90">
            <v>20000</v>
          </cell>
          <cell r="AS90">
            <v>0</v>
          </cell>
          <cell r="AT90">
            <v>0</v>
          </cell>
          <cell r="AU90">
            <v>0</v>
          </cell>
          <cell r="AV90">
            <v>0</v>
          </cell>
          <cell r="AW90">
            <v>1200</v>
          </cell>
          <cell r="AX90">
            <v>90</v>
          </cell>
          <cell r="AY90">
            <v>4800</v>
          </cell>
          <cell r="AZ90">
            <v>0</v>
          </cell>
          <cell r="BA90">
            <v>0</v>
          </cell>
          <cell r="BB90">
            <v>0</v>
          </cell>
          <cell r="BC90">
            <v>0</v>
          </cell>
          <cell r="BD90">
            <v>6395</v>
          </cell>
          <cell r="BE90">
            <v>584715</v>
          </cell>
          <cell r="BF90">
            <v>2893</v>
          </cell>
          <cell r="BG90">
            <v>20668</v>
          </cell>
          <cell r="BH90">
            <v>90067</v>
          </cell>
          <cell r="BI90">
            <v>0</v>
          </cell>
          <cell r="BJ90">
            <v>5316</v>
          </cell>
          <cell r="BK90">
            <v>26</v>
          </cell>
          <cell r="BL90">
            <v>188</v>
          </cell>
          <cell r="BM90">
            <v>819</v>
          </cell>
          <cell r="BN90">
            <v>0</v>
          </cell>
          <cell r="BO90">
            <v>6349</v>
          </cell>
          <cell r="BP90">
            <v>89116</v>
          </cell>
          <cell r="BQ90">
            <v>128224</v>
          </cell>
          <cell r="BR90">
            <v>140891</v>
          </cell>
          <cell r="BS90">
            <v>39108</v>
          </cell>
          <cell r="BT90">
            <v>0</v>
          </cell>
          <cell r="BU90">
            <v>810</v>
          </cell>
          <cell r="BV90">
            <v>1166</v>
          </cell>
          <cell r="BW90">
            <v>1281</v>
          </cell>
          <cell r="BX90">
            <v>356</v>
          </cell>
          <cell r="BY90">
            <v>0</v>
          </cell>
          <cell r="BZ90">
            <v>3613</v>
          </cell>
          <cell r="CA90">
            <v>6349</v>
          </cell>
          <cell r="CB90">
            <v>9962</v>
          </cell>
          <cell r="CC90">
            <v>0.05</v>
          </cell>
          <cell r="CD90">
            <v>16357</v>
          </cell>
        </row>
        <row r="91">
          <cell r="B91" t="str">
            <v>AC011</v>
          </cell>
          <cell r="C91" t="str">
            <v>CAP02</v>
          </cell>
          <cell r="D91" t="str">
            <v>En Andén asfalto</v>
          </cell>
          <cell r="E91" t="str">
            <v>m</v>
          </cell>
          <cell r="F91" t="str">
            <v>MOC010</v>
          </cell>
          <cell r="G91" t="str">
            <v>MOC062</v>
          </cell>
          <cell r="H91" t="str">
            <v>MOC128</v>
          </cell>
          <cell r="I91" t="str">
            <v>NA</v>
          </cell>
          <cell r="J91" t="str">
            <v>NA</v>
          </cell>
          <cell r="K91" t="str">
            <v>NA</v>
          </cell>
          <cell r="L91" t="str">
            <v>NA</v>
          </cell>
          <cell r="M91">
            <v>0.05</v>
          </cell>
          <cell r="N91">
            <v>0.3</v>
          </cell>
          <cell r="O91">
            <v>0.24</v>
          </cell>
          <cell r="P91" t="str">
            <v>NA</v>
          </cell>
          <cell r="Q91" t="str">
            <v>NA</v>
          </cell>
          <cell r="R91" t="str">
            <v>NA</v>
          </cell>
          <cell r="S91" t="str">
            <v>NA</v>
          </cell>
          <cell r="T91" t="str">
            <v>CEC004</v>
          </cell>
          <cell r="U91" t="str">
            <v>CEC010</v>
          </cell>
          <cell r="V91" t="str">
            <v>CEC008</v>
          </cell>
          <cell r="W91" t="str">
            <v>NA</v>
          </cell>
          <cell r="X91" t="str">
            <v>NA</v>
          </cell>
          <cell r="Y91" t="str">
            <v>CMC004</v>
          </cell>
          <cell r="Z91" t="str">
            <v>CMC008</v>
          </cell>
          <cell r="AA91" t="str">
            <v>CMC007</v>
          </cell>
          <cell r="AB91" t="str">
            <v>NA</v>
          </cell>
          <cell r="AC91" t="str">
            <v>NA</v>
          </cell>
          <cell r="AD91">
            <v>0.7</v>
          </cell>
          <cell r="AE91">
            <v>1</v>
          </cell>
          <cell r="AF91">
            <v>0.94</v>
          </cell>
          <cell r="AG91" t="str">
            <v>NA</v>
          </cell>
          <cell r="AH91" t="str">
            <v>NA</v>
          </cell>
          <cell r="AI91">
            <v>80</v>
          </cell>
          <cell r="AJ91">
            <v>115</v>
          </cell>
          <cell r="AK91">
            <v>80</v>
          </cell>
          <cell r="AL91">
            <v>85</v>
          </cell>
          <cell r="AO91">
            <v>11241</v>
          </cell>
          <cell r="AP91">
            <v>24000</v>
          </cell>
          <cell r="AQ91">
            <v>300</v>
          </cell>
          <cell r="AR91">
            <v>20000</v>
          </cell>
          <cell r="AS91">
            <v>0</v>
          </cell>
          <cell r="AT91">
            <v>0</v>
          </cell>
          <cell r="AU91">
            <v>0</v>
          </cell>
          <cell r="AV91">
            <v>0</v>
          </cell>
          <cell r="AW91">
            <v>1200</v>
          </cell>
          <cell r="AX91">
            <v>90</v>
          </cell>
          <cell r="AY91">
            <v>4800</v>
          </cell>
          <cell r="AZ91">
            <v>0</v>
          </cell>
          <cell r="BA91">
            <v>0</v>
          </cell>
          <cell r="BB91">
            <v>0</v>
          </cell>
          <cell r="BC91">
            <v>0</v>
          </cell>
          <cell r="BD91">
            <v>6395</v>
          </cell>
          <cell r="BE91">
            <v>2893</v>
          </cell>
          <cell r="BF91">
            <v>33634</v>
          </cell>
          <cell r="BG91">
            <v>90067</v>
          </cell>
          <cell r="BH91">
            <v>0</v>
          </cell>
          <cell r="BI91">
            <v>0</v>
          </cell>
          <cell r="BJ91">
            <v>25</v>
          </cell>
          <cell r="BK91">
            <v>420</v>
          </cell>
          <cell r="BL91">
            <v>1058</v>
          </cell>
          <cell r="BM91">
            <v>0</v>
          </cell>
          <cell r="BN91">
            <v>0</v>
          </cell>
          <cell r="BO91">
            <v>1503</v>
          </cell>
          <cell r="BP91">
            <v>128224</v>
          </cell>
          <cell r="BQ91">
            <v>140891</v>
          </cell>
          <cell r="BR91">
            <v>39108</v>
          </cell>
          <cell r="BS91">
            <v>0</v>
          </cell>
          <cell r="BT91">
            <v>0</v>
          </cell>
          <cell r="BU91">
            <v>1122</v>
          </cell>
          <cell r="BV91">
            <v>1761</v>
          </cell>
          <cell r="BW91">
            <v>460</v>
          </cell>
          <cell r="BX91">
            <v>0</v>
          </cell>
          <cell r="BY91">
            <v>0</v>
          </cell>
          <cell r="BZ91">
            <v>3343</v>
          </cell>
          <cell r="CA91">
            <v>1503</v>
          </cell>
          <cell r="CB91">
            <v>4846</v>
          </cell>
          <cell r="CC91">
            <v>0.05</v>
          </cell>
          <cell r="CD91">
            <v>11241</v>
          </cell>
        </row>
        <row r="92">
          <cell r="B92" t="str">
            <v>AC015</v>
          </cell>
          <cell r="C92" t="str">
            <v>CAP02</v>
          </cell>
          <cell r="D92" t="str">
            <v>En Andén baldosa</v>
          </cell>
          <cell r="E92" t="str">
            <v>m</v>
          </cell>
          <cell r="F92" t="str">
            <v>MOC010</v>
          </cell>
          <cell r="G92" t="str">
            <v>MOC062</v>
          </cell>
          <cell r="H92" t="str">
            <v>MOC128</v>
          </cell>
          <cell r="I92" t="str">
            <v>NA</v>
          </cell>
          <cell r="J92" t="str">
            <v>NA</v>
          </cell>
          <cell r="K92" t="str">
            <v>NA</v>
          </cell>
          <cell r="L92" t="str">
            <v>NA</v>
          </cell>
          <cell r="M92">
            <v>0.05</v>
          </cell>
          <cell r="N92">
            <v>0.3</v>
          </cell>
          <cell r="O92">
            <v>0.24</v>
          </cell>
          <cell r="P92" t="str">
            <v>NA</v>
          </cell>
          <cell r="Q92" t="str">
            <v>NA</v>
          </cell>
          <cell r="R92" t="str">
            <v>NA</v>
          </cell>
          <cell r="S92" t="str">
            <v>NA</v>
          </cell>
          <cell r="T92" t="str">
            <v>CEC002</v>
          </cell>
          <cell r="U92" t="str">
            <v>CEC004</v>
          </cell>
          <cell r="V92" t="str">
            <v>CEC010</v>
          </cell>
          <cell r="W92" t="str">
            <v>CEC008</v>
          </cell>
          <cell r="X92" t="str">
            <v>NA</v>
          </cell>
          <cell r="Y92" t="str">
            <v>CMC002</v>
          </cell>
          <cell r="Z92" t="str">
            <v>CMC004</v>
          </cell>
          <cell r="AA92" t="str">
            <v>CMC008</v>
          </cell>
          <cell r="AB92" t="str">
            <v>CMC007</v>
          </cell>
          <cell r="AC92" t="str">
            <v>NA</v>
          </cell>
          <cell r="AD92">
            <v>1</v>
          </cell>
          <cell r="AE92">
            <v>1</v>
          </cell>
          <cell r="AF92">
            <v>1</v>
          </cell>
          <cell r="AG92">
            <v>1</v>
          </cell>
          <cell r="AH92" t="str">
            <v>NA</v>
          </cell>
          <cell r="AI92">
            <v>115</v>
          </cell>
          <cell r="AJ92">
            <v>115</v>
          </cell>
          <cell r="AK92">
            <v>115</v>
          </cell>
          <cell r="AL92">
            <v>115</v>
          </cell>
          <cell r="AM92">
            <v>115</v>
          </cell>
          <cell r="AO92">
            <v>16034</v>
          </cell>
          <cell r="AP92">
            <v>24000</v>
          </cell>
          <cell r="AQ92">
            <v>300</v>
          </cell>
          <cell r="AR92">
            <v>20000</v>
          </cell>
          <cell r="AS92">
            <v>0</v>
          </cell>
          <cell r="AT92">
            <v>0</v>
          </cell>
          <cell r="AU92">
            <v>0</v>
          </cell>
          <cell r="AV92">
            <v>0</v>
          </cell>
          <cell r="AW92">
            <v>1200</v>
          </cell>
          <cell r="AX92">
            <v>90</v>
          </cell>
          <cell r="AY92">
            <v>4800</v>
          </cell>
          <cell r="AZ92">
            <v>0</v>
          </cell>
          <cell r="BA92">
            <v>0</v>
          </cell>
          <cell r="BB92">
            <v>0</v>
          </cell>
          <cell r="BC92">
            <v>0</v>
          </cell>
          <cell r="BD92">
            <v>6395</v>
          </cell>
          <cell r="BE92">
            <v>584715</v>
          </cell>
          <cell r="BF92">
            <v>2893</v>
          </cell>
          <cell r="BG92">
            <v>33634</v>
          </cell>
          <cell r="BH92">
            <v>90067</v>
          </cell>
          <cell r="BI92">
            <v>0</v>
          </cell>
          <cell r="BJ92">
            <v>5084</v>
          </cell>
          <cell r="BK92">
            <v>25</v>
          </cell>
          <cell r="BL92">
            <v>292</v>
          </cell>
          <cell r="BM92">
            <v>783</v>
          </cell>
          <cell r="BN92">
            <v>0</v>
          </cell>
          <cell r="BO92">
            <v>6184</v>
          </cell>
          <cell r="BP92">
            <v>89116</v>
          </cell>
          <cell r="BQ92">
            <v>128224</v>
          </cell>
          <cell r="BR92">
            <v>140891</v>
          </cell>
          <cell r="BS92">
            <v>39108</v>
          </cell>
          <cell r="BT92">
            <v>0</v>
          </cell>
          <cell r="BU92">
            <v>775</v>
          </cell>
          <cell r="BV92">
            <v>1115</v>
          </cell>
          <cell r="BW92">
            <v>1225</v>
          </cell>
          <cell r="BX92">
            <v>340</v>
          </cell>
          <cell r="BY92">
            <v>0</v>
          </cell>
          <cell r="BZ92">
            <v>3455</v>
          </cell>
          <cell r="CA92">
            <v>6184</v>
          </cell>
          <cell r="CB92">
            <v>9639</v>
          </cell>
          <cell r="CC92">
            <v>0.05</v>
          </cell>
          <cell r="CD92">
            <v>16034</v>
          </cell>
        </row>
        <row r="93">
          <cell r="C93" t="str">
            <v>CAP02</v>
          </cell>
          <cell r="D93" t="str">
            <v>En Anden Concreto</v>
          </cell>
          <cell r="E93" t="str">
            <v>m</v>
          </cell>
          <cell r="F93" t="str">
            <v>MOC010</v>
          </cell>
          <cell r="G93" t="str">
            <v>MOC062</v>
          </cell>
          <cell r="H93" t="str">
            <v>MOC103</v>
          </cell>
          <cell r="I93" t="str">
            <v>NA</v>
          </cell>
          <cell r="J93" t="str">
            <v>NA</v>
          </cell>
          <cell r="K93" t="str">
            <v>NA</v>
          </cell>
          <cell r="L93" t="str">
            <v>NA</v>
          </cell>
          <cell r="M93">
            <v>0.1</v>
          </cell>
          <cell r="N93">
            <v>1</v>
          </cell>
          <cell r="O93">
            <v>0.31</v>
          </cell>
          <cell r="P93" t="str">
            <v>NA</v>
          </cell>
          <cell r="Q93" t="str">
            <v>NA</v>
          </cell>
          <cell r="R93" t="str">
            <v>NA</v>
          </cell>
          <cell r="S93" t="str">
            <v>NA</v>
          </cell>
          <cell r="T93" t="str">
            <v>CEC004</v>
          </cell>
          <cell r="U93" t="str">
            <v>CEC010</v>
          </cell>
          <cell r="V93" t="str">
            <v>NA</v>
          </cell>
          <cell r="W93" t="str">
            <v>NA</v>
          </cell>
          <cell r="X93" t="str">
            <v>NA</v>
          </cell>
          <cell r="Y93" t="str">
            <v>CMC004</v>
          </cell>
          <cell r="Z93" t="str">
            <v>CMC008</v>
          </cell>
          <cell r="AA93" t="str">
            <v>NA</v>
          </cell>
          <cell r="AB93" t="str">
            <v>NA</v>
          </cell>
          <cell r="AC93" t="str">
            <v>NA</v>
          </cell>
          <cell r="AD93">
            <v>1</v>
          </cell>
          <cell r="AE93">
            <v>1</v>
          </cell>
          <cell r="AF93" t="str">
            <v>NA</v>
          </cell>
          <cell r="AG93" t="str">
            <v>NA</v>
          </cell>
          <cell r="AH93" t="str">
            <v>NA</v>
          </cell>
          <cell r="AI93">
            <v>60</v>
          </cell>
          <cell r="AJ93">
            <v>60</v>
          </cell>
          <cell r="AK93">
            <v>60</v>
          </cell>
          <cell r="AO93">
            <v>14439</v>
          </cell>
          <cell r="AP93">
            <v>24000</v>
          </cell>
          <cell r="AQ93">
            <v>300</v>
          </cell>
          <cell r="AR93">
            <v>20000</v>
          </cell>
          <cell r="AS93">
            <v>0</v>
          </cell>
          <cell r="AT93">
            <v>0</v>
          </cell>
          <cell r="AU93">
            <v>0</v>
          </cell>
          <cell r="AV93">
            <v>0</v>
          </cell>
          <cell r="AW93">
            <v>2400</v>
          </cell>
          <cell r="AX93">
            <v>300</v>
          </cell>
          <cell r="AY93">
            <v>6200</v>
          </cell>
          <cell r="AZ93">
            <v>0</v>
          </cell>
          <cell r="BA93">
            <v>0</v>
          </cell>
          <cell r="BB93">
            <v>0</v>
          </cell>
          <cell r="BC93">
            <v>0</v>
          </cell>
          <cell r="BD93">
            <v>9345</v>
          </cell>
          <cell r="BE93">
            <v>2893</v>
          </cell>
          <cell r="BF93">
            <v>33634</v>
          </cell>
          <cell r="BG93">
            <v>0</v>
          </cell>
          <cell r="BH93">
            <v>0</v>
          </cell>
          <cell r="BI93">
            <v>0</v>
          </cell>
          <cell r="BJ93">
            <v>48</v>
          </cell>
          <cell r="BK93">
            <v>561</v>
          </cell>
          <cell r="BL93">
            <v>0</v>
          </cell>
          <cell r="BM93">
            <v>0</v>
          </cell>
          <cell r="BN93">
            <v>0</v>
          </cell>
          <cell r="BO93">
            <v>609</v>
          </cell>
          <cell r="BP93">
            <v>128224</v>
          </cell>
          <cell r="BQ93">
            <v>140891</v>
          </cell>
          <cell r="BR93">
            <v>0</v>
          </cell>
          <cell r="BS93">
            <v>0</v>
          </cell>
          <cell r="BT93">
            <v>0</v>
          </cell>
          <cell r="BU93">
            <v>2137</v>
          </cell>
          <cell r="BV93">
            <v>2348</v>
          </cell>
          <cell r="BW93">
            <v>0</v>
          </cell>
          <cell r="BX93">
            <v>0</v>
          </cell>
          <cell r="BY93">
            <v>0</v>
          </cell>
          <cell r="BZ93">
            <v>4485</v>
          </cell>
          <cell r="CA93">
            <v>609</v>
          </cell>
          <cell r="CB93">
            <v>5094</v>
          </cell>
          <cell r="CC93">
            <v>0.05</v>
          </cell>
          <cell r="CD93">
            <v>14439</v>
          </cell>
        </row>
        <row r="94">
          <cell r="B94" t="str">
            <v>AC012</v>
          </cell>
          <cell r="C94" t="str">
            <v>CAP02</v>
          </cell>
          <cell r="D94" t="str">
            <v>En andén concreto                  (AC)</v>
          </cell>
          <cell r="E94" t="str">
            <v>m</v>
          </cell>
          <cell r="F94" t="str">
            <v>MOC010</v>
          </cell>
          <cell r="G94" t="str">
            <v>MOC062</v>
          </cell>
          <cell r="H94" t="str">
            <v>MOC103</v>
          </cell>
          <cell r="I94" t="str">
            <v>NA</v>
          </cell>
          <cell r="J94" t="str">
            <v>NA</v>
          </cell>
          <cell r="K94" t="str">
            <v>NA</v>
          </cell>
          <cell r="L94" t="str">
            <v>NA</v>
          </cell>
          <cell r="M94">
            <v>0.05</v>
          </cell>
          <cell r="N94">
            <v>0.3</v>
          </cell>
          <cell r="O94">
            <v>0.24</v>
          </cell>
          <cell r="P94" t="str">
            <v>NA</v>
          </cell>
          <cell r="Q94" t="str">
            <v>NA</v>
          </cell>
          <cell r="R94" t="str">
            <v>NA</v>
          </cell>
          <cell r="S94" t="str">
            <v>NA</v>
          </cell>
          <cell r="T94" t="str">
            <v>CEC001</v>
          </cell>
          <cell r="U94" t="str">
            <v>CEC004</v>
          </cell>
          <cell r="V94" t="str">
            <v>CEC011</v>
          </cell>
          <cell r="W94" t="str">
            <v>CEC008</v>
          </cell>
          <cell r="X94" t="str">
            <v>NA</v>
          </cell>
          <cell r="Y94" t="str">
            <v>CMC002</v>
          </cell>
          <cell r="Z94" t="str">
            <v>CMC004</v>
          </cell>
          <cell r="AA94" t="str">
            <v>CMC008</v>
          </cell>
          <cell r="AB94" t="str">
            <v>CMC007</v>
          </cell>
          <cell r="AC94" t="str">
            <v>NA</v>
          </cell>
          <cell r="AD94">
            <v>1</v>
          </cell>
          <cell r="AE94">
            <v>1</v>
          </cell>
          <cell r="AF94">
            <v>1</v>
          </cell>
          <cell r="AG94">
            <v>1</v>
          </cell>
          <cell r="AH94" t="str">
            <v>NA</v>
          </cell>
          <cell r="AI94">
            <v>120</v>
          </cell>
          <cell r="AJ94">
            <v>120</v>
          </cell>
          <cell r="AK94">
            <v>120</v>
          </cell>
          <cell r="AL94">
            <v>120</v>
          </cell>
          <cell r="AM94">
            <v>120</v>
          </cell>
          <cell r="AO94">
            <v>18004</v>
          </cell>
          <cell r="AP94">
            <v>24000</v>
          </cell>
          <cell r="AQ94">
            <v>300</v>
          </cell>
          <cell r="AR94">
            <v>20000</v>
          </cell>
          <cell r="AS94">
            <v>0</v>
          </cell>
          <cell r="AT94">
            <v>0</v>
          </cell>
          <cell r="AU94">
            <v>0</v>
          </cell>
          <cell r="AV94">
            <v>0</v>
          </cell>
          <cell r="AW94">
            <v>1200</v>
          </cell>
          <cell r="AX94">
            <v>90</v>
          </cell>
          <cell r="AY94">
            <v>4800</v>
          </cell>
          <cell r="AZ94">
            <v>0</v>
          </cell>
          <cell r="BA94">
            <v>0</v>
          </cell>
          <cell r="BB94">
            <v>0</v>
          </cell>
          <cell r="BC94">
            <v>0</v>
          </cell>
          <cell r="BD94">
            <v>6395</v>
          </cell>
          <cell r="BE94">
            <v>881948</v>
          </cell>
          <cell r="BF94">
            <v>2893</v>
          </cell>
          <cell r="BG94">
            <v>20668</v>
          </cell>
          <cell r="BH94">
            <v>90067</v>
          </cell>
          <cell r="BI94">
            <v>0</v>
          </cell>
          <cell r="BJ94">
            <v>7350</v>
          </cell>
          <cell r="BK94">
            <v>24</v>
          </cell>
          <cell r="BL94">
            <v>172</v>
          </cell>
          <cell r="BM94">
            <v>751</v>
          </cell>
          <cell r="BN94">
            <v>0</v>
          </cell>
          <cell r="BO94">
            <v>8297</v>
          </cell>
          <cell r="BP94">
            <v>89116</v>
          </cell>
          <cell r="BQ94">
            <v>128224</v>
          </cell>
          <cell r="BR94">
            <v>140891</v>
          </cell>
          <cell r="BS94">
            <v>39108</v>
          </cell>
          <cell r="BT94">
            <v>0</v>
          </cell>
          <cell r="BU94">
            <v>743</v>
          </cell>
          <cell r="BV94">
            <v>1069</v>
          </cell>
          <cell r="BW94">
            <v>1174</v>
          </cell>
          <cell r="BX94">
            <v>326</v>
          </cell>
          <cell r="BY94">
            <v>0</v>
          </cell>
          <cell r="BZ94">
            <v>3312</v>
          </cell>
          <cell r="CA94">
            <v>8297</v>
          </cell>
          <cell r="CB94">
            <v>11609</v>
          </cell>
          <cell r="CC94">
            <v>0.05</v>
          </cell>
          <cell r="CD94">
            <v>18004</v>
          </cell>
        </row>
        <row r="95">
          <cell r="B95" t="str">
            <v>AC013</v>
          </cell>
          <cell r="C95" t="str">
            <v>CAP02</v>
          </cell>
          <cell r="D95" t="str">
            <v>En Andén empedrado</v>
          </cell>
          <cell r="E95" t="str">
            <v>m</v>
          </cell>
          <cell r="F95" t="str">
            <v>MOC010</v>
          </cell>
          <cell r="G95" t="str">
            <v>MOC062</v>
          </cell>
          <cell r="H95" t="str">
            <v>MOC128</v>
          </cell>
          <cell r="I95" t="str">
            <v>NA</v>
          </cell>
          <cell r="J95" t="str">
            <v>NA</v>
          </cell>
          <cell r="K95" t="str">
            <v>NA</v>
          </cell>
          <cell r="L95" t="str">
            <v>NA</v>
          </cell>
          <cell r="M95">
            <v>0.05</v>
          </cell>
          <cell r="N95">
            <v>0.3</v>
          </cell>
          <cell r="O95">
            <v>0.24</v>
          </cell>
          <cell r="P95" t="str">
            <v>NA</v>
          </cell>
          <cell r="Q95" t="str">
            <v>NA</v>
          </cell>
          <cell r="R95" t="str">
            <v>NA</v>
          </cell>
          <cell r="S95" t="str">
            <v>NA</v>
          </cell>
          <cell r="T95" t="str">
            <v>CEC002</v>
          </cell>
          <cell r="U95" t="str">
            <v>CEC004</v>
          </cell>
          <cell r="V95" t="str">
            <v>CEC010</v>
          </cell>
          <cell r="W95" t="str">
            <v>CEC008</v>
          </cell>
          <cell r="X95" t="str">
            <v>NA</v>
          </cell>
          <cell r="Y95" t="str">
            <v>CMC002</v>
          </cell>
          <cell r="Z95" t="str">
            <v>CMC004</v>
          </cell>
          <cell r="AA95" t="str">
            <v>CMC008</v>
          </cell>
          <cell r="AB95" t="str">
            <v>CMC007</v>
          </cell>
          <cell r="AC95" t="str">
            <v>NA</v>
          </cell>
          <cell r="AD95">
            <v>1</v>
          </cell>
          <cell r="AE95">
            <v>1</v>
          </cell>
          <cell r="AF95">
            <v>1</v>
          </cell>
          <cell r="AG95">
            <v>1</v>
          </cell>
          <cell r="AH95" t="str">
            <v>NA</v>
          </cell>
          <cell r="AI95">
            <v>110</v>
          </cell>
          <cell r="AJ95">
            <v>110</v>
          </cell>
          <cell r="AK95">
            <v>110</v>
          </cell>
          <cell r="AL95">
            <v>110</v>
          </cell>
          <cell r="AM95">
            <v>110</v>
          </cell>
          <cell r="AO95">
            <v>16475</v>
          </cell>
          <cell r="AP95">
            <v>24000</v>
          </cell>
          <cell r="AQ95">
            <v>300</v>
          </cell>
          <cell r="AR95">
            <v>20000</v>
          </cell>
          <cell r="AS95">
            <v>0</v>
          </cell>
          <cell r="AT95">
            <v>0</v>
          </cell>
          <cell r="AU95">
            <v>0</v>
          </cell>
          <cell r="AV95">
            <v>0</v>
          </cell>
          <cell r="AW95">
            <v>1200</v>
          </cell>
          <cell r="AX95">
            <v>90</v>
          </cell>
          <cell r="AY95">
            <v>4800</v>
          </cell>
          <cell r="AZ95">
            <v>0</v>
          </cell>
          <cell r="BA95">
            <v>0</v>
          </cell>
          <cell r="BB95">
            <v>0</v>
          </cell>
          <cell r="BC95">
            <v>0</v>
          </cell>
          <cell r="BD95">
            <v>6395</v>
          </cell>
          <cell r="BE95">
            <v>584715</v>
          </cell>
          <cell r="BF95">
            <v>2893</v>
          </cell>
          <cell r="BG95">
            <v>33634</v>
          </cell>
          <cell r="BH95">
            <v>90067</v>
          </cell>
          <cell r="BI95">
            <v>0</v>
          </cell>
          <cell r="BJ95">
            <v>5316</v>
          </cell>
          <cell r="BK95">
            <v>26</v>
          </cell>
          <cell r="BL95">
            <v>306</v>
          </cell>
          <cell r="BM95">
            <v>819</v>
          </cell>
          <cell r="BN95">
            <v>0</v>
          </cell>
          <cell r="BO95">
            <v>6467</v>
          </cell>
          <cell r="BP95">
            <v>89116</v>
          </cell>
          <cell r="BQ95">
            <v>128224</v>
          </cell>
          <cell r="BR95">
            <v>140891</v>
          </cell>
          <cell r="BS95">
            <v>39108</v>
          </cell>
          <cell r="BT95">
            <v>0</v>
          </cell>
          <cell r="BU95">
            <v>810</v>
          </cell>
          <cell r="BV95">
            <v>1166</v>
          </cell>
          <cell r="BW95">
            <v>1281</v>
          </cell>
          <cell r="BX95">
            <v>356</v>
          </cell>
          <cell r="BY95">
            <v>0</v>
          </cell>
          <cell r="BZ95">
            <v>3613</v>
          </cell>
          <cell r="CA95">
            <v>6467</v>
          </cell>
          <cell r="CB95">
            <v>10080</v>
          </cell>
          <cell r="CC95">
            <v>0.05</v>
          </cell>
          <cell r="CD95">
            <v>16475</v>
          </cell>
        </row>
        <row r="96">
          <cell r="C96" t="str">
            <v>CAP02</v>
          </cell>
          <cell r="D96" t="str">
            <v>En anden granito</v>
          </cell>
          <cell r="E96" t="str">
            <v>m</v>
          </cell>
          <cell r="F96" t="str">
            <v>MOC010</v>
          </cell>
          <cell r="G96" t="str">
            <v>MOC062</v>
          </cell>
          <cell r="H96" t="str">
            <v>MOC103</v>
          </cell>
          <cell r="I96" t="str">
            <v>NA</v>
          </cell>
          <cell r="J96" t="str">
            <v>NA</v>
          </cell>
          <cell r="K96" t="str">
            <v>NA</v>
          </cell>
          <cell r="L96" t="str">
            <v>NA</v>
          </cell>
          <cell r="M96">
            <v>0.1</v>
          </cell>
          <cell r="N96">
            <v>1</v>
          </cell>
          <cell r="O96">
            <v>0.31</v>
          </cell>
          <cell r="P96" t="str">
            <v>NA</v>
          </cell>
          <cell r="Q96" t="str">
            <v>NA</v>
          </cell>
          <cell r="R96" t="str">
            <v>NA</v>
          </cell>
          <cell r="S96" t="str">
            <v>NA</v>
          </cell>
          <cell r="T96" t="str">
            <v>CEC004</v>
          </cell>
          <cell r="U96" t="str">
            <v>CEC010</v>
          </cell>
          <cell r="V96" t="str">
            <v>NA</v>
          </cell>
          <cell r="W96" t="str">
            <v>NA</v>
          </cell>
          <cell r="X96" t="str">
            <v>NA</v>
          </cell>
          <cell r="Y96" t="str">
            <v>CMC004</v>
          </cell>
          <cell r="Z96" t="str">
            <v>CMC008</v>
          </cell>
          <cell r="AA96" t="str">
            <v>NA</v>
          </cell>
          <cell r="AB96" t="str">
            <v>NA</v>
          </cell>
          <cell r="AC96" t="str">
            <v>NA</v>
          </cell>
          <cell r="AD96">
            <v>1</v>
          </cell>
          <cell r="AE96">
            <v>1</v>
          </cell>
          <cell r="AF96" t="str">
            <v>NA</v>
          </cell>
          <cell r="AG96" t="str">
            <v>NA</v>
          </cell>
          <cell r="AH96" t="str">
            <v>NA</v>
          </cell>
          <cell r="AI96">
            <v>110</v>
          </cell>
          <cell r="AJ96">
            <v>110</v>
          </cell>
          <cell r="AK96">
            <v>110</v>
          </cell>
          <cell r="AO96">
            <v>12124</v>
          </cell>
          <cell r="AP96">
            <v>24000</v>
          </cell>
          <cell r="AQ96">
            <v>300</v>
          </cell>
          <cell r="AR96">
            <v>20000</v>
          </cell>
          <cell r="AS96">
            <v>0</v>
          </cell>
          <cell r="AT96">
            <v>0</v>
          </cell>
          <cell r="AU96">
            <v>0</v>
          </cell>
          <cell r="AV96">
            <v>0</v>
          </cell>
          <cell r="AW96">
            <v>2400</v>
          </cell>
          <cell r="AX96">
            <v>300</v>
          </cell>
          <cell r="AY96">
            <v>6200</v>
          </cell>
          <cell r="AZ96">
            <v>0</v>
          </cell>
          <cell r="BA96">
            <v>0</v>
          </cell>
          <cell r="BB96">
            <v>0</v>
          </cell>
          <cell r="BC96">
            <v>0</v>
          </cell>
          <cell r="BD96">
            <v>9345</v>
          </cell>
          <cell r="BE96">
            <v>2893</v>
          </cell>
          <cell r="BF96">
            <v>33634</v>
          </cell>
          <cell r="BG96">
            <v>0</v>
          </cell>
          <cell r="BH96">
            <v>0</v>
          </cell>
          <cell r="BI96">
            <v>0</v>
          </cell>
          <cell r="BJ96">
            <v>26</v>
          </cell>
          <cell r="BK96">
            <v>306</v>
          </cell>
          <cell r="BL96">
            <v>0</v>
          </cell>
          <cell r="BM96">
            <v>0</v>
          </cell>
          <cell r="BN96">
            <v>0</v>
          </cell>
          <cell r="BO96">
            <v>332</v>
          </cell>
          <cell r="BP96">
            <v>128224</v>
          </cell>
          <cell r="BQ96">
            <v>140891</v>
          </cell>
          <cell r="BR96">
            <v>0</v>
          </cell>
          <cell r="BS96">
            <v>0</v>
          </cell>
          <cell r="BT96">
            <v>0</v>
          </cell>
          <cell r="BU96">
            <v>1166</v>
          </cell>
          <cell r="BV96">
            <v>1281</v>
          </cell>
          <cell r="BW96">
            <v>0</v>
          </cell>
          <cell r="BX96">
            <v>0</v>
          </cell>
          <cell r="BY96">
            <v>0</v>
          </cell>
          <cell r="BZ96">
            <v>2447</v>
          </cell>
          <cell r="CA96">
            <v>332</v>
          </cell>
          <cell r="CB96">
            <v>2779</v>
          </cell>
          <cell r="CC96">
            <v>0.05</v>
          </cell>
          <cell r="CD96">
            <v>12124</v>
          </cell>
        </row>
        <row r="97">
          <cell r="B97" t="str">
            <v>AC018</v>
          </cell>
          <cell r="C97" t="str">
            <v>CAP02</v>
          </cell>
          <cell r="D97" t="str">
            <v>En Andén granito (china lavada)</v>
          </cell>
          <cell r="E97" t="str">
            <v>m</v>
          </cell>
          <cell r="F97" t="str">
            <v>MOC010</v>
          </cell>
          <cell r="G97" t="str">
            <v>MOC062</v>
          </cell>
          <cell r="H97" t="str">
            <v>MOC128</v>
          </cell>
          <cell r="I97" t="str">
            <v>NA</v>
          </cell>
          <cell r="J97" t="str">
            <v>NA</v>
          </cell>
          <cell r="K97" t="str">
            <v>NA</v>
          </cell>
          <cell r="L97" t="str">
            <v>NA</v>
          </cell>
          <cell r="M97">
            <v>0.05</v>
          </cell>
          <cell r="N97">
            <v>0.3</v>
          </cell>
          <cell r="O97">
            <v>0.24</v>
          </cell>
          <cell r="P97" t="str">
            <v>NA</v>
          </cell>
          <cell r="Q97" t="str">
            <v>NA</v>
          </cell>
          <cell r="R97" t="str">
            <v>NA</v>
          </cell>
          <cell r="S97" t="str">
            <v>NA</v>
          </cell>
          <cell r="T97" t="str">
            <v>CEC002</v>
          </cell>
          <cell r="U97" t="str">
            <v>CEC004</v>
          </cell>
          <cell r="V97" t="str">
            <v>CEC010</v>
          </cell>
          <cell r="W97" t="str">
            <v>CEC008</v>
          </cell>
          <cell r="X97" t="str">
            <v>NA</v>
          </cell>
          <cell r="Y97" t="str">
            <v>CMC002</v>
          </cell>
          <cell r="Z97" t="str">
            <v>CMC004</v>
          </cell>
          <cell r="AA97" t="str">
            <v>CMC008</v>
          </cell>
          <cell r="AB97" t="str">
            <v>CMC007</v>
          </cell>
          <cell r="AC97" t="str">
            <v>NA</v>
          </cell>
          <cell r="AD97">
            <v>1</v>
          </cell>
          <cell r="AE97">
            <v>1</v>
          </cell>
          <cell r="AF97">
            <v>1</v>
          </cell>
          <cell r="AG97">
            <v>1</v>
          </cell>
          <cell r="AH97" t="str">
            <v>NA</v>
          </cell>
          <cell r="AI97">
            <v>100</v>
          </cell>
          <cell r="AJ97">
            <v>100</v>
          </cell>
          <cell r="AK97">
            <v>100</v>
          </cell>
          <cell r="AL97">
            <v>100</v>
          </cell>
          <cell r="AM97">
            <v>100</v>
          </cell>
          <cell r="AO97">
            <v>17481</v>
          </cell>
          <cell r="AP97">
            <v>24000</v>
          </cell>
          <cell r="AQ97">
            <v>300</v>
          </cell>
          <cell r="AR97">
            <v>20000</v>
          </cell>
          <cell r="AS97">
            <v>0</v>
          </cell>
          <cell r="AT97">
            <v>0</v>
          </cell>
          <cell r="AU97">
            <v>0</v>
          </cell>
          <cell r="AV97">
            <v>0</v>
          </cell>
          <cell r="AW97">
            <v>1200</v>
          </cell>
          <cell r="AX97">
            <v>90</v>
          </cell>
          <cell r="AY97">
            <v>4800</v>
          </cell>
          <cell r="AZ97">
            <v>0</v>
          </cell>
          <cell r="BA97">
            <v>0</v>
          </cell>
          <cell r="BB97">
            <v>0</v>
          </cell>
          <cell r="BC97">
            <v>0</v>
          </cell>
          <cell r="BD97">
            <v>6395</v>
          </cell>
          <cell r="BE97">
            <v>584715</v>
          </cell>
          <cell r="BF97">
            <v>2893</v>
          </cell>
          <cell r="BG97">
            <v>33634</v>
          </cell>
          <cell r="BH97">
            <v>90067</v>
          </cell>
          <cell r="BI97">
            <v>0</v>
          </cell>
          <cell r="BJ97">
            <v>5847</v>
          </cell>
          <cell r="BK97">
            <v>29</v>
          </cell>
          <cell r="BL97">
            <v>336</v>
          </cell>
          <cell r="BM97">
            <v>901</v>
          </cell>
          <cell r="BN97">
            <v>0</v>
          </cell>
          <cell r="BO97">
            <v>7113</v>
          </cell>
          <cell r="BP97">
            <v>89116</v>
          </cell>
          <cell r="BQ97">
            <v>128224</v>
          </cell>
          <cell r="BR97">
            <v>140891</v>
          </cell>
          <cell r="BS97">
            <v>39108</v>
          </cell>
          <cell r="BT97">
            <v>0</v>
          </cell>
          <cell r="BU97">
            <v>891</v>
          </cell>
          <cell r="BV97">
            <v>1282</v>
          </cell>
          <cell r="BW97">
            <v>1409</v>
          </cell>
          <cell r="BX97">
            <v>391</v>
          </cell>
          <cell r="BY97">
            <v>0</v>
          </cell>
          <cell r="BZ97">
            <v>3973</v>
          </cell>
          <cell r="CA97">
            <v>7113</v>
          </cell>
          <cell r="CB97">
            <v>11086</v>
          </cell>
          <cell r="CC97">
            <v>0.05</v>
          </cell>
          <cell r="CD97">
            <v>17481</v>
          </cell>
        </row>
        <row r="98">
          <cell r="B98" t="str">
            <v>AC019</v>
          </cell>
          <cell r="C98" t="str">
            <v>CAP02</v>
          </cell>
          <cell r="D98" t="str">
            <v>En Andén granito pulido</v>
          </cell>
          <cell r="E98" t="str">
            <v>m</v>
          </cell>
          <cell r="F98" t="str">
            <v>MOC010</v>
          </cell>
          <cell r="G98" t="str">
            <v>MOC062</v>
          </cell>
          <cell r="H98" t="str">
            <v>MOC128</v>
          </cell>
          <cell r="I98" t="str">
            <v>NA</v>
          </cell>
          <cell r="J98" t="str">
            <v>NA</v>
          </cell>
          <cell r="K98" t="str">
            <v>NA</v>
          </cell>
          <cell r="L98" t="str">
            <v>NA</v>
          </cell>
          <cell r="M98">
            <v>0.05</v>
          </cell>
          <cell r="N98">
            <v>0.3</v>
          </cell>
          <cell r="O98">
            <v>0.24</v>
          </cell>
          <cell r="P98" t="str">
            <v>NA</v>
          </cell>
          <cell r="Q98" t="str">
            <v>NA</v>
          </cell>
          <cell r="R98" t="str">
            <v>NA</v>
          </cell>
          <cell r="S98" t="str">
            <v>NA</v>
          </cell>
          <cell r="T98" t="str">
            <v>CEC002</v>
          </cell>
          <cell r="U98" t="str">
            <v>CEC004</v>
          </cell>
          <cell r="V98" t="str">
            <v>CEC010</v>
          </cell>
          <cell r="W98" t="str">
            <v>CEC008</v>
          </cell>
          <cell r="X98" t="str">
            <v>NA</v>
          </cell>
          <cell r="Y98" t="str">
            <v>CMC002</v>
          </cell>
          <cell r="Z98" t="str">
            <v>CMC004</v>
          </cell>
          <cell r="AA98" t="str">
            <v>CMC008</v>
          </cell>
          <cell r="AB98" t="str">
            <v>CMC007</v>
          </cell>
          <cell r="AC98" t="str">
            <v>NA</v>
          </cell>
          <cell r="AD98">
            <v>1</v>
          </cell>
          <cell r="AE98">
            <v>1</v>
          </cell>
          <cell r="AF98">
            <v>1</v>
          </cell>
          <cell r="AG98">
            <v>1</v>
          </cell>
          <cell r="AH98" t="str">
            <v>NA</v>
          </cell>
          <cell r="AI98">
            <v>110</v>
          </cell>
          <cell r="AJ98">
            <v>110</v>
          </cell>
          <cell r="AK98">
            <v>110</v>
          </cell>
          <cell r="AL98">
            <v>110</v>
          </cell>
          <cell r="AM98">
            <v>110</v>
          </cell>
          <cell r="AO98">
            <v>16475</v>
          </cell>
          <cell r="AP98">
            <v>24000</v>
          </cell>
          <cell r="AQ98">
            <v>300</v>
          </cell>
          <cell r="AR98">
            <v>20000</v>
          </cell>
          <cell r="AS98">
            <v>0</v>
          </cell>
          <cell r="AT98">
            <v>0</v>
          </cell>
          <cell r="AU98">
            <v>0</v>
          </cell>
          <cell r="AV98">
            <v>0</v>
          </cell>
          <cell r="AW98">
            <v>1200</v>
          </cell>
          <cell r="AX98">
            <v>90</v>
          </cell>
          <cell r="AY98">
            <v>4800</v>
          </cell>
          <cell r="AZ98">
            <v>0</v>
          </cell>
          <cell r="BA98">
            <v>0</v>
          </cell>
          <cell r="BB98">
            <v>0</v>
          </cell>
          <cell r="BC98">
            <v>0</v>
          </cell>
          <cell r="BD98">
            <v>6395</v>
          </cell>
          <cell r="BE98">
            <v>584715</v>
          </cell>
          <cell r="BF98">
            <v>2893</v>
          </cell>
          <cell r="BG98">
            <v>33634</v>
          </cell>
          <cell r="BH98">
            <v>90067</v>
          </cell>
          <cell r="BI98">
            <v>0</v>
          </cell>
          <cell r="BJ98">
            <v>5316</v>
          </cell>
          <cell r="BK98">
            <v>26</v>
          </cell>
          <cell r="BL98">
            <v>306</v>
          </cell>
          <cell r="BM98">
            <v>819</v>
          </cell>
          <cell r="BN98">
            <v>0</v>
          </cell>
          <cell r="BO98">
            <v>6467</v>
          </cell>
          <cell r="BP98">
            <v>89116</v>
          </cell>
          <cell r="BQ98">
            <v>128224</v>
          </cell>
          <cell r="BR98">
            <v>140891</v>
          </cell>
          <cell r="BS98">
            <v>39108</v>
          </cell>
          <cell r="BT98">
            <v>0</v>
          </cell>
          <cell r="BU98">
            <v>810</v>
          </cell>
          <cell r="BV98">
            <v>1166</v>
          </cell>
          <cell r="BW98">
            <v>1281</v>
          </cell>
          <cell r="BX98">
            <v>356</v>
          </cell>
          <cell r="BY98">
            <v>0</v>
          </cell>
          <cell r="BZ98">
            <v>3613</v>
          </cell>
          <cell r="CA98">
            <v>6467</v>
          </cell>
          <cell r="CB98">
            <v>10080</v>
          </cell>
          <cell r="CC98">
            <v>0.05</v>
          </cell>
          <cell r="CD98">
            <v>16475</v>
          </cell>
        </row>
        <row r="99">
          <cell r="B99" t="str">
            <v>AC016</v>
          </cell>
          <cell r="C99" t="str">
            <v>CAP02</v>
          </cell>
          <cell r="D99" t="str">
            <v>En Andén ladrillo</v>
          </cell>
          <cell r="E99" t="str">
            <v>m</v>
          </cell>
          <cell r="F99" t="str">
            <v>MOC010</v>
          </cell>
          <cell r="G99" t="str">
            <v>MOC062</v>
          </cell>
          <cell r="H99" t="str">
            <v>MOC128</v>
          </cell>
          <cell r="I99" t="str">
            <v>NA</v>
          </cell>
          <cell r="J99" t="str">
            <v>NA</v>
          </cell>
          <cell r="K99" t="str">
            <v>NA</v>
          </cell>
          <cell r="L99" t="str">
            <v>NA</v>
          </cell>
          <cell r="M99">
            <v>0.05</v>
          </cell>
          <cell r="N99">
            <v>0.3</v>
          </cell>
          <cell r="O99">
            <v>0.24</v>
          </cell>
          <cell r="P99" t="str">
            <v>NA</v>
          </cell>
          <cell r="Q99" t="str">
            <v>NA</v>
          </cell>
          <cell r="R99" t="str">
            <v>NA</v>
          </cell>
          <cell r="S99" t="str">
            <v>NA</v>
          </cell>
          <cell r="T99" t="str">
            <v>CEC002</v>
          </cell>
          <cell r="U99" t="str">
            <v>CEC004</v>
          </cell>
          <cell r="V99" t="str">
            <v>CEC010</v>
          </cell>
          <cell r="W99" t="str">
            <v>CEC008</v>
          </cell>
          <cell r="X99" t="str">
            <v>NA</v>
          </cell>
          <cell r="Y99" t="str">
            <v>CMC002</v>
          </cell>
          <cell r="Z99" t="str">
            <v>CMC004</v>
          </cell>
          <cell r="AA99" t="str">
            <v>CMC008</v>
          </cell>
          <cell r="AB99" t="str">
            <v>CMC007</v>
          </cell>
          <cell r="AC99" t="str">
            <v>NA</v>
          </cell>
          <cell r="AD99">
            <v>1</v>
          </cell>
          <cell r="AE99">
            <v>1</v>
          </cell>
          <cell r="AF99">
            <v>1</v>
          </cell>
          <cell r="AG99">
            <v>1</v>
          </cell>
          <cell r="AH99" t="str">
            <v>NA</v>
          </cell>
          <cell r="AI99">
            <v>110</v>
          </cell>
          <cell r="AJ99">
            <v>110</v>
          </cell>
          <cell r="AK99">
            <v>110</v>
          </cell>
          <cell r="AL99">
            <v>110</v>
          </cell>
          <cell r="AM99">
            <v>110</v>
          </cell>
          <cell r="AO99">
            <v>16475</v>
          </cell>
          <cell r="AP99">
            <v>24000</v>
          </cell>
          <cell r="AQ99">
            <v>300</v>
          </cell>
          <cell r="AR99">
            <v>20000</v>
          </cell>
          <cell r="AS99">
            <v>0</v>
          </cell>
          <cell r="AT99">
            <v>0</v>
          </cell>
          <cell r="AU99">
            <v>0</v>
          </cell>
          <cell r="AV99">
            <v>0</v>
          </cell>
          <cell r="AW99">
            <v>1200</v>
          </cell>
          <cell r="AX99">
            <v>90</v>
          </cell>
          <cell r="AY99">
            <v>4800</v>
          </cell>
          <cell r="AZ99">
            <v>0</v>
          </cell>
          <cell r="BA99">
            <v>0</v>
          </cell>
          <cell r="BB99">
            <v>0</v>
          </cell>
          <cell r="BC99">
            <v>0</v>
          </cell>
          <cell r="BD99">
            <v>6395</v>
          </cell>
          <cell r="BE99">
            <v>584715</v>
          </cell>
          <cell r="BF99">
            <v>2893</v>
          </cell>
          <cell r="BG99">
            <v>33634</v>
          </cell>
          <cell r="BH99">
            <v>90067</v>
          </cell>
          <cell r="BI99">
            <v>0</v>
          </cell>
          <cell r="BJ99">
            <v>5316</v>
          </cell>
          <cell r="BK99">
            <v>26</v>
          </cell>
          <cell r="BL99">
            <v>306</v>
          </cell>
          <cell r="BM99">
            <v>819</v>
          </cell>
          <cell r="BN99">
            <v>0</v>
          </cell>
          <cell r="BO99">
            <v>6467</v>
          </cell>
          <cell r="BP99">
            <v>89116</v>
          </cell>
          <cell r="BQ99">
            <v>128224</v>
          </cell>
          <cell r="BR99">
            <v>140891</v>
          </cell>
          <cell r="BS99">
            <v>39108</v>
          </cell>
          <cell r="BT99">
            <v>0</v>
          </cell>
          <cell r="BU99">
            <v>810</v>
          </cell>
          <cell r="BV99">
            <v>1166</v>
          </cell>
          <cell r="BW99">
            <v>1281</v>
          </cell>
          <cell r="BX99">
            <v>356</v>
          </cell>
          <cell r="BY99">
            <v>0</v>
          </cell>
          <cell r="BZ99">
            <v>3613</v>
          </cell>
          <cell r="CA99">
            <v>6467</v>
          </cell>
          <cell r="CB99">
            <v>10080</v>
          </cell>
          <cell r="CC99">
            <v>0.05</v>
          </cell>
          <cell r="CD99">
            <v>16475</v>
          </cell>
        </row>
        <row r="100">
          <cell r="B100" t="str">
            <v>AC021</v>
          </cell>
          <cell r="C100" t="str">
            <v>CAP02</v>
          </cell>
          <cell r="D100" t="str">
            <v>En Andén parqueadero</v>
          </cell>
          <cell r="E100" t="str">
            <v>m</v>
          </cell>
          <cell r="F100" t="str">
            <v>MOC010</v>
          </cell>
          <cell r="G100" t="str">
            <v>MOC062</v>
          </cell>
          <cell r="H100" t="str">
            <v>MOC128</v>
          </cell>
          <cell r="I100" t="str">
            <v>NA</v>
          </cell>
          <cell r="J100" t="str">
            <v>NA</v>
          </cell>
          <cell r="K100" t="str">
            <v>NA</v>
          </cell>
          <cell r="L100" t="str">
            <v>NA</v>
          </cell>
          <cell r="M100">
            <v>0.05</v>
          </cell>
          <cell r="N100">
            <v>0.3</v>
          </cell>
          <cell r="O100">
            <v>0.24</v>
          </cell>
          <cell r="P100" t="str">
            <v>NA</v>
          </cell>
          <cell r="Q100" t="str">
            <v>NA</v>
          </cell>
          <cell r="R100" t="str">
            <v>NA</v>
          </cell>
          <cell r="S100" t="str">
            <v>NA</v>
          </cell>
          <cell r="T100" t="str">
            <v>CEC001</v>
          </cell>
          <cell r="U100" t="str">
            <v>CEC004</v>
          </cell>
          <cell r="V100" t="str">
            <v>CEC010</v>
          </cell>
          <cell r="W100" t="str">
            <v>CEC008</v>
          </cell>
          <cell r="X100" t="str">
            <v>NA</v>
          </cell>
          <cell r="Y100" t="str">
            <v>CMC002</v>
          </cell>
          <cell r="Z100" t="str">
            <v>CMC004</v>
          </cell>
          <cell r="AA100" t="str">
            <v>CMC008</v>
          </cell>
          <cell r="AB100" t="str">
            <v>CMC007</v>
          </cell>
          <cell r="AC100" t="str">
            <v>NA</v>
          </cell>
          <cell r="AD100">
            <v>1</v>
          </cell>
          <cell r="AE100">
            <v>1</v>
          </cell>
          <cell r="AF100">
            <v>1</v>
          </cell>
          <cell r="AG100">
            <v>1</v>
          </cell>
          <cell r="AH100" t="str">
            <v>NA</v>
          </cell>
          <cell r="AI100">
            <v>97.5</v>
          </cell>
          <cell r="AJ100">
            <v>97.5</v>
          </cell>
          <cell r="AK100">
            <v>97.5</v>
          </cell>
          <cell r="AL100">
            <v>97.5</v>
          </cell>
          <cell r="AM100">
            <v>97.5</v>
          </cell>
          <cell r="AO100">
            <v>20815</v>
          </cell>
          <cell r="AP100">
            <v>24000</v>
          </cell>
          <cell r="AQ100">
            <v>300</v>
          </cell>
          <cell r="AR100">
            <v>20000</v>
          </cell>
          <cell r="AS100">
            <v>0</v>
          </cell>
          <cell r="AT100">
            <v>0</v>
          </cell>
          <cell r="AU100">
            <v>0</v>
          </cell>
          <cell r="AV100">
            <v>0</v>
          </cell>
          <cell r="AW100">
            <v>1200</v>
          </cell>
          <cell r="AX100">
            <v>90</v>
          </cell>
          <cell r="AY100">
            <v>4800</v>
          </cell>
          <cell r="AZ100">
            <v>0</v>
          </cell>
          <cell r="BA100">
            <v>0</v>
          </cell>
          <cell r="BB100">
            <v>0</v>
          </cell>
          <cell r="BC100">
            <v>0</v>
          </cell>
          <cell r="BD100">
            <v>6395</v>
          </cell>
          <cell r="BE100">
            <v>881948</v>
          </cell>
          <cell r="BF100">
            <v>2893</v>
          </cell>
          <cell r="BG100">
            <v>33634</v>
          </cell>
          <cell r="BH100">
            <v>90067</v>
          </cell>
          <cell r="BI100">
            <v>0</v>
          </cell>
          <cell r="BJ100">
            <v>9046</v>
          </cell>
          <cell r="BK100">
            <v>30</v>
          </cell>
          <cell r="BL100">
            <v>345</v>
          </cell>
          <cell r="BM100">
            <v>924</v>
          </cell>
          <cell r="BN100">
            <v>0</v>
          </cell>
          <cell r="BO100">
            <v>10345</v>
          </cell>
          <cell r="BP100">
            <v>89116</v>
          </cell>
          <cell r="BQ100">
            <v>128224</v>
          </cell>
          <cell r="BR100">
            <v>140891</v>
          </cell>
          <cell r="BS100">
            <v>39108</v>
          </cell>
          <cell r="BT100">
            <v>0</v>
          </cell>
          <cell r="BU100">
            <v>914</v>
          </cell>
          <cell r="BV100">
            <v>1315</v>
          </cell>
          <cell r="BW100">
            <v>1445</v>
          </cell>
          <cell r="BX100">
            <v>401</v>
          </cell>
          <cell r="BY100">
            <v>0</v>
          </cell>
          <cell r="BZ100">
            <v>4075</v>
          </cell>
          <cell r="CA100">
            <v>10345</v>
          </cell>
          <cell r="CB100">
            <v>14420</v>
          </cell>
          <cell r="CC100">
            <v>0.05</v>
          </cell>
          <cell r="CD100">
            <v>20815</v>
          </cell>
        </row>
        <row r="101">
          <cell r="C101" t="str">
            <v>CAP02</v>
          </cell>
          <cell r="D101" t="str">
            <v>En anden piedra coralina</v>
          </cell>
          <cell r="E101" t="str">
            <v>m</v>
          </cell>
          <cell r="F101" t="str">
            <v>MOC010</v>
          </cell>
          <cell r="G101" t="str">
            <v>MOC062</v>
          </cell>
          <cell r="H101" t="str">
            <v>MOC103</v>
          </cell>
          <cell r="I101" t="str">
            <v>NA</v>
          </cell>
          <cell r="J101" t="str">
            <v>NA</v>
          </cell>
          <cell r="K101" t="str">
            <v>NA</v>
          </cell>
          <cell r="L101" t="str">
            <v>NA</v>
          </cell>
          <cell r="M101">
            <v>0.1</v>
          </cell>
          <cell r="N101">
            <v>1</v>
          </cell>
          <cell r="O101">
            <v>0.31</v>
          </cell>
          <cell r="P101" t="str">
            <v>NA</v>
          </cell>
          <cell r="Q101" t="str">
            <v>NA</v>
          </cell>
          <cell r="R101" t="str">
            <v>NA</v>
          </cell>
          <cell r="S101" t="str">
            <v>NA</v>
          </cell>
          <cell r="T101" t="str">
            <v>CEC004</v>
          </cell>
          <cell r="U101" t="str">
            <v>CEC010</v>
          </cell>
          <cell r="V101" t="str">
            <v>NA</v>
          </cell>
          <cell r="W101" t="str">
            <v>NA</v>
          </cell>
          <cell r="X101" t="str">
            <v>NA</v>
          </cell>
          <cell r="Y101" t="str">
            <v>CMC004</v>
          </cell>
          <cell r="Z101" t="str">
            <v>CMC008</v>
          </cell>
          <cell r="AA101" t="str">
            <v>NA</v>
          </cell>
          <cell r="AB101" t="str">
            <v>NA</v>
          </cell>
          <cell r="AC101" t="str">
            <v>NA</v>
          </cell>
          <cell r="AD101">
            <v>1</v>
          </cell>
          <cell r="AE101">
            <v>1</v>
          </cell>
          <cell r="AF101" t="str">
            <v>NA</v>
          </cell>
          <cell r="AG101" t="str">
            <v>NA</v>
          </cell>
          <cell r="AH101" t="str">
            <v>NA</v>
          </cell>
          <cell r="AI101">
            <v>97.5</v>
          </cell>
          <cell r="AJ101">
            <v>97.5</v>
          </cell>
          <cell r="AK101">
            <v>97.5</v>
          </cell>
          <cell r="AO101">
            <v>12480</v>
          </cell>
          <cell r="AP101">
            <v>24000</v>
          </cell>
          <cell r="AQ101">
            <v>300</v>
          </cell>
          <cell r="AR101">
            <v>20000</v>
          </cell>
          <cell r="AS101">
            <v>0</v>
          </cell>
          <cell r="AT101">
            <v>0</v>
          </cell>
          <cell r="AU101">
            <v>0</v>
          </cell>
          <cell r="AV101">
            <v>0</v>
          </cell>
          <cell r="AW101">
            <v>2400</v>
          </cell>
          <cell r="AX101">
            <v>300</v>
          </cell>
          <cell r="AY101">
            <v>6200</v>
          </cell>
          <cell r="AZ101">
            <v>0</v>
          </cell>
          <cell r="BA101">
            <v>0</v>
          </cell>
          <cell r="BB101">
            <v>0</v>
          </cell>
          <cell r="BC101">
            <v>0</v>
          </cell>
          <cell r="BD101">
            <v>9345</v>
          </cell>
          <cell r="BE101">
            <v>2893</v>
          </cell>
          <cell r="BF101">
            <v>33634</v>
          </cell>
          <cell r="BG101">
            <v>0</v>
          </cell>
          <cell r="BH101">
            <v>0</v>
          </cell>
          <cell r="BI101">
            <v>0</v>
          </cell>
          <cell r="BJ101">
            <v>30</v>
          </cell>
          <cell r="BK101">
            <v>345</v>
          </cell>
          <cell r="BL101">
            <v>0</v>
          </cell>
          <cell r="BM101">
            <v>0</v>
          </cell>
          <cell r="BN101">
            <v>0</v>
          </cell>
          <cell r="BO101">
            <v>375</v>
          </cell>
          <cell r="BP101">
            <v>128224</v>
          </cell>
          <cell r="BQ101">
            <v>140891</v>
          </cell>
          <cell r="BR101">
            <v>0</v>
          </cell>
          <cell r="BS101">
            <v>0</v>
          </cell>
          <cell r="BT101">
            <v>0</v>
          </cell>
          <cell r="BU101">
            <v>1315</v>
          </cell>
          <cell r="BV101">
            <v>1445</v>
          </cell>
          <cell r="BW101">
            <v>0</v>
          </cell>
          <cell r="BX101">
            <v>0</v>
          </cell>
          <cell r="BY101">
            <v>0</v>
          </cell>
          <cell r="BZ101">
            <v>2760</v>
          </cell>
          <cell r="CA101">
            <v>375</v>
          </cell>
          <cell r="CB101">
            <v>3135</v>
          </cell>
          <cell r="CC101">
            <v>0.05</v>
          </cell>
          <cell r="CD101">
            <v>12480</v>
          </cell>
        </row>
        <row r="102">
          <cell r="C102" t="str">
            <v>CAP02</v>
          </cell>
          <cell r="D102" t="str">
            <v>En anden tablon</v>
          </cell>
          <cell r="E102" t="str">
            <v>m</v>
          </cell>
          <cell r="F102" t="str">
            <v>MOC010</v>
          </cell>
          <cell r="G102" t="str">
            <v>MOC062</v>
          </cell>
          <cell r="H102" t="str">
            <v>MOC103</v>
          </cell>
          <cell r="I102" t="str">
            <v>NA</v>
          </cell>
          <cell r="J102" t="str">
            <v>NA</v>
          </cell>
          <cell r="K102" t="str">
            <v>NA</v>
          </cell>
          <cell r="L102" t="str">
            <v>NA</v>
          </cell>
          <cell r="M102">
            <v>0.1</v>
          </cell>
          <cell r="N102">
            <v>1</v>
          </cell>
          <cell r="O102">
            <v>0.31</v>
          </cell>
          <cell r="P102" t="str">
            <v>NA</v>
          </cell>
          <cell r="Q102" t="str">
            <v>NA</v>
          </cell>
          <cell r="R102" t="str">
            <v>NA</v>
          </cell>
          <cell r="S102" t="str">
            <v>NA</v>
          </cell>
          <cell r="T102" t="str">
            <v>CEC004</v>
          </cell>
          <cell r="U102" t="str">
            <v>CEC010</v>
          </cell>
          <cell r="V102" t="str">
            <v>NA</v>
          </cell>
          <cell r="W102" t="str">
            <v>NA</v>
          </cell>
          <cell r="X102" t="str">
            <v>NA</v>
          </cell>
          <cell r="Y102" t="str">
            <v>CMC004</v>
          </cell>
          <cell r="Z102" t="str">
            <v>CMC008</v>
          </cell>
          <cell r="AA102" t="str">
            <v>NA</v>
          </cell>
          <cell r="AB102" t="str">
            <v>NA</v>
          </cell>
          <cell r="AC102" t="str">
            <v>NA</v>
          </cell>
          <cell r="AD102">
            <v>1</v>
          </cell>
          <cell r="AE102">
            <v>1</v>
          </cell>
          <cell r="AF102" t="str">
            <v>NA</v>
          </cell>
          <cell r="AG102" t="str">
            <v>NA</v>
          </cell>
          <cell r="AH102" t="str">
            <v>NA</v>
          </cell>
          <cell r="AI102">
            <v>97.5</v>
          </cell>
          <cell r="AJ102">
            <v>97.5</v>
          </cell>
          <cell r="AK102">
            <v>97.5</v>
          </cell>
          <cell r="AO102">
            <v>12480</v>
          </cell>
          <cell r="AP102">
            <v>24000</v>
          </cell>
          <cell r="AQ102">
            <v>300</v>
          </cell>
          <cell r="AR102">
            <v>20000</v>
          </cell>
          <cell r="AS102">
            <v>0</v>
          </cell>
          <cell r="AT102">
            <v>0</v>
          </cell>
          <cell r="AU102">
            <v>0</v>
          </cell>
          <cell r="AV102">
            <v>0</v>
          </cell>
          <cell r="AW102">
            <v>2400</v>
          </cell>
          <cell r="AX102">
            <v>300</v>
          </cell>
          <cell r="AY102">
            <v>6200</v>
          </cell>
          <cell r="AZ102">
            <v>0</v>
          </cell>
          <cell r="BA102">
            <v>0</v>
          </cell>
          <cell r="BB102">
            <v>0</v>
          </cell>
          <cell r="BC102">
            <v>0</v>
          </cell>
          <cell r="BD102">
            <v>9345</v>
          </cell>
          <cell r="BE102">
            <v>2893</v>
          </cell>
          <cell r="BF102">
            <v>33634</v>
          </cell>
          <cell r="BG102">
            <v>0</v>
          </cell>
          <cell r="BH102">
            <v>0</v>
          </cell>
          <cell r="BI102">
            <v>0</v>
          </cell>
          <cell r="BJ102">
            <v>30</v>
          </cell>
          <cell r="BK102">
            <v>345</v>
          </cell>
          <cell r="BL102">
            <v>0</v>
          </cell>
          <cell r="BM102">
            <v>0</v>
          </cell>
          <cell r="BN102">
            <v>0</v>
          </cell>
          <cell r="BO102">
            <v>375</v>
          </cell>
          <cell r="BP102">
            <v>128224</v>
          </cell>
          <cell r="BQ102">
            <v>140891</v>
          </cell>
          <cell r="BR102">
            <v>0</v>
          </cell>
          <cell r="BS102">
            <v>0</v>
          </cell>
          <cell r="BT102">
            <v>0</v>
          </cell>
          <cell r="BU102">
            <v>1315</v>
          </cell>
          <cell r="BV102">
            <v>1445</v>
          </cell>
          <cell r="BW102">
            <v>0</v>
          </cell>
          <cell r="BX102">
            <v>0</v>
          </cell>
          <cell r="BY102">
            <v>0</v>
          </cell>
          <cell r="BZ102">
            <v>2760</v>
          </cell>
          <cell r="CA102">
            <v>375</v>
          </cell>
          <cell r="CB102">
            <v>3135</v>
          </cell>
          <cell r="CC102">
            <v>0.05</v>
          </cell>
          <cell r="CD102">
            <v>12480</v>
          </cell>
        </row>
        <row r="103">
          <cell r="B103" t="str">
            <v>AC017</v>
          </cell>
          <cell r="C103" t="str">
            <v>CAP02</v>
          </cell>
          <cell r="D103" t="str">
            <v>En Andén tablón</v>
          </cell>
          <cell r="E103" t="str">
            <v>m</v>
          </cell>
          <cell r="F103" t="str">
            <v>MOC010</v>
          </cell>
          <cell r="G103" t="str">
            <v>MOC062</v>
          </cell>
          <cell r="H103" t="str">
            <v>MOC128</v>
          </cell>
          <cell r="I103" t="str">
            <v>NA</v>
          </cell>
          <cell r="J103" t="str">
            <v>NA</v>
          </cell>
          <cell r="K103" t="str">
            <v>NA</v>
          </cell>
          <cell r="L103" t="str">
            <v>NA</v>
          </cell>
          <cell r="M103">
            <v>0.05</v>
          </cell>
          <cell r="N103">
            <v>0.3</v>
          </cell>
          <cell r="O103">
            <v>0.24</v>
          </cell>
          <cell r="P103" t="str">
            <v>NA</v>
          </cell>
          <cell r="Q103" t="str">
            <v>NA</v>
          </cell>
          <cell r="R103" t="str">
            <v>NA</v>
          </cell>
          <cell r="S103" t="str">
            <v>NA</v>
          </cell>
          <cell r="T103" t="str">
            <v>CEC002</v>
          </cell>
          <cell r="U103" t="str">
            <v>CEC004</v>
          </cell>
          <cell r="V103" t="str">
            <v>CEC010</v>
          </cell>
          <cell r="W103" t="str">
            <v>CEC008</v>
          </cell>
          <cell r="X103" t="str">
            <v>NA</v>
          </cell>
          <cell r="Y103" t="str">
            <v>CMC002</v>
          </cell>
          <cell r="Z103" t="str">
            <v>CMC004</v>
          </cell>
          <cell r="AA103" t="str">
            <v>CMC008</v>
          </cell>
          <cell r="AB103" t="str">
            <v>CMC007</v>
          </cell>
          <cell r="AC103" t="str">
            <v>NA</v>
          </cell>
          <cell r="AD103">
            <v>1</v>
          </cell>
          <cell r="AE103">
            <v>1</v>
          </cell>
          <cell r="AF103">
            <v>1</v>
          </cell>
          <cell r="AG103">
            <v>1</v>
          </cell>
          <cell r="AH103" t="str">
            <v>NA</v>
          </cell>
          <cell r="AI103">
            <v>115</v>
          </cell>
          <cell r="AJ103">
            <v>115</v>
          </cell>
          <cell r="AK103">
            <v>115</v>
          </cell>
          <cell r="AL103">
            <v>115</v>
          </cell>
          <cell r="AM103">
            <v>115</v>
          </cell>
          <cell r="AO103">
            <v>16034</v>
          </cell>
          <cell r="AP103">
            <v>24000</v>
          </cell>
          <cell r="AQ103">
            <v>300</v>
          </cell>
          <cell r="AR103">
            <v>20000</v>
          </cell>
          <cell r="AS103">
            <v>0</v>
          </cell>
          <cell r="AT103">
            <v>0</v>
          </cell>
          <cell r="AU103">
            <v>0</v>
          </cell>
          <cell r="AV103">
            <v>0</v>
          </cell>
          <cell r="AW103">
            <v>1200</v>
          </cell>
          <cell r="AX103">
            <v>90</v>
          </cell>
          <cell r="AY103">
            <v>4800</v>
          </cell>
          <cell r="AZ103">
            <v>0</v>
          </cell>
          <cell r="BA103">
            <v>0</v>
          </cell>
          <cell r="BB103">
            <v>0</v>
          </cell>
          <cell r="BC103">
            <v>0</v>
          </cell>
          <cell r="BD103">
            <v>6395</v>
          </cell>
          <cell r="BE103">
            <v>584715</v>
          </cell>
          <cell r="BF103">
            <v>2893</v>
          </cell>
          <cell r="BG103">
            <v>33634</v>
          </cell>
          <cell r="BH103">
            <v>90067</v>
          </cell>
          <cell r="BI103">
            <v>0</v>
          </cell>
          <cell r="BJ103">
            <v>5084</v>
          </cell>
          <cell r="BK103">
            <v>25</v>
          </cell>
          <cell r="BL103">
            <v>292</v>
          </cell>
          <cell r="BM103">
            <v>783</v>
          </cell>
          <cell r="BN103">
            <v>0</v>
          </cell>
          <cell r="BO103">
            <v>6184</v>
          </cell>
          <cell r="BP103">
            <v>89116</v>
          </cell>
          <cell r="BQ103">
            <v>128224</v>
          </cell>
          <cell r="BR103">
            <v>140891</v>
          </cell>
          <cell r="BS103">
            <v>39108</v>
          </cell>
          <cell r="BT103">
            <v>0</v>
          </cell>
          <cell r="BU103">
            <v>775</v>
          </cell>
          <cell r="BV103">
            <v>1115</v>
          </cell>
          <cell r="BW103">
            <v>1225</v>
          </cell>
          <cell r="BX103">
            <v>340</v>
          </cell>
          <cell r="BY103">
            <v>0</v>
          </cell>
          <cell r="BZ103">
            <v>3455</v>
          </cell>
          <cell r="CA103">
            <v>6184</v>
          </cell>
          <cell r="CB103">
            <v>9639</v>
          </cell>
          <cell r="CC103">
            <v>0.05</v>
          </cell>
          <cell r="CD103">
            <v>16034</v>
          </cell>
        </row>
        <row r="104">
          <cell r="B104" t="str">
            <v>AC008</v>
          </cell>
          <cell r="C104" t="str">
            <v>CAP02</v>
          </cell>
          <cell r="D104" t="str">
            <v>En berma asfalto</v>
          </cell>
          <cell r="E104" t="str">
            <v>m</v>
          </cell>
          <cell r="F104" t="str">
            <v>MOC010</v>
          </cell>
          <cell r="G104" t="str">
            <v>MOC062</v>
          </cell>
          <cell r="H104" t="str">
            <v>MOC128</v>
          </cell>
          <cell r="I104" t="str">
            <v>NA</v>
          </cell>
          <cell r="J104" t="str">
            <v>NA</v>
          </cell>
          <cell r="K104" t="str">
            <v>NA</v>
          </cell>
          <cell r="L104" t="str">
            <v>NA</v>
          </cell>
          <cell r="M104">
            <v>0.1</v>
          </cell>
          <cell r="N104">
            <v>0.5</v>
          </cell>
          <cell r="O104">
            <v>0.48</v>
          </cell>
          <cell r="P104" t="str">
            <v>NA</v>
          </cell>
          <cell r="Q104" t="str">
            <v>NA</v>
          </cell>
          <cell r="R104" t="str">
            <v>NA</v>
          </cell>
          <cell r="S104" t="str">
            <v>NA</v>
          </cell>
          <cell r="T104" t="str">
            <v>CEC004</v>
          </cell>
          <cell r="U104" t="str">
            <v>CEC009</v>
          </cell>
          <cell r="V104" t="str">
            <v>CEC008</v>
          </cell>
          <cell r="W104" t="str">
            <v>NA</v>
          </cell>
          <cell r="X104" t="str">
            <v>NA</v>
          </cell>
          <cell r="Y104" t="str">
            <v>CMC004</v>
          </cell>
          <cell r="Z104" t="str">
            <v>CMC008</v>
          </cell>
          <cell r="AA104" t="str">
            <v>CMC007</v>
          </cell>
          <cell r="AB104" t="str">
            <v>NA</v>
          </cell>
          <cell r="AC104" t="str">
            <v>NA</v>
          </cell>
          <cell r="AD104">
            <v>0.96</v>
          </cell>
          <cell r="AE104">
            <v>1</v>
          </cell>
          <cell r="AF104">
            <v>1</v>
          </cell>
          <cell r="AG104" t="str">
            <v>NA</v>
          </cell>
          <cell r="AH104" t="str">
            <v>NA</v>
          </cell>
          <cell r="AI104">
            <v>110</v>
          </cell>
          <cell r="AJ104">
            <v>115</v>
          </cell>
          <cell r="AK104">
            <v>110</v>
          </cell>
          <cell r="AL104">
            <v>110</v>
          </cell>
          <cell r="AO104">
            <v>17189</v>
          </cell>
          <cell r="AP104">
            <v>24000</v>
          </cell>
          <cell r="AQ104">
            <v>300</v>
          </cell>
          <cell r="AR104">
            <v>20000</v>
          </cell>
          <cell r="AS104">
            <v>0</v>
          </cell>
          <cell r="AT104">
            <v>0</v>
          </cell>
          <cell r="AU104">
            <v>0</v>
          </cell>
          <cell r="AV104">
            <v>0</v>
          </cell>
          <cell r="AW104">
            <v>2400</v>
          </cell>
          <cell r="AX104">
            <v>150</v>
          </cell>
          <cell r="AY104">
            <v>9600</v>
          </cell>
          <cell r="AZ104">
            <v>0</v>
          </cell>
          <cell r="BA104">
            <v>0</v>
          </cell>
          <cell r="BB104">
            <v>0</v>
          </cell>
          <cell r="BC104">
            <v>0</v>
          </cell>
          <cell r="BD104">
            <v>12758</v>
          </cell>
          <cell r="BE104">
            <v>2893</v>
          </cell>
          <cell r="BF104">
            <v>91382</v>
          </cell>
          <cell r="BG104">
            <v>90067</v>
          </cell>
          <cell r="BH104">
            <v>0</v>
          </cell>
          <cell r="BI104">
            <v>0</v>
          </cell>
          <cell r="BJ104">
            <v>25</v>
          </cell>
          <cell r="BK104">
            <v>831</v>
          </cell>
          <cell r="BL104">
            <v>819</v>
          </cell>
          <cell r="BM104">
            <v>0</v>
          </cell>
          <cell r="BN104">
            <v>0</v>
          </cell>
          <cell r="BO104">
            <v>1675</v>
          </cell>
          <cell r="BP104">
            <v>128224</v>
          </cell>
          <cell r="BQ104">
            <v>140891</v>
          </cell>
          <cell r="BR104">
            <v>39108</v>
          </cell>
          <cell r="BS104">
            <v>0</v>
          </cell>
          <cell r="BT104">
            <v>0</v>
          </cell>
          <cell r="BU104">
            <v>1119</v>
          </cell>
          <cell r="BV104">
            <v>1281</v>
          </cell>
          <cell r="BW104">
            <v>356</v>
          </cell>
          <cell r="BX104">
            <v>0</v>
          </cell>
          <cell r="BY104">
            <v>0</v>
          </cell>
          <cell r="BZ104">
            <v>2756</v>
          </cell>
          <cell r="CA104">
            <v>1675</v>
          </cell>
          <cell r="CB104">
            <v>4431</v>
          </cell>
          <cell r="CC104">
            <v>0.05</v>
          </cell>
          <cell r="CD104">
            <v>17189</v>
          </cell>
        </row>
        <row r="105">
          <cell r="B105" t="str">
            <v>AC009</v>
          </cell>
          <cell r="C105" t="str">
            <v>CAP02</v>
          </cell>
          <cell r="D105" t="str">
            <v>En berma concreto</v>
          </cell>
          <cell r="E105" t="str">
            <v>m</v>
          </cell>
          <cell r="F105" t="str">
            <v>MOC010</v>
          </cell>
          <cell r="G105" t="str">
            <v>MOC062</v>
          </cell>
          <cell r="H105" t="str">
            <v>MOC128</v>
          </cell>
          <cell r="I105" t="str">
            <v>NA</v>
          </cell>
          <cell r="J105" t="str">
            <v>NA</v>
          </cell>
          <cell r="K105" t="str">
            <v>NA</v>
          </cell>
          <cell r="L105" t="str">
            <v>NA</v>
          </cell>
          <cell r="M105">
            <v>0.1</v>
          </cell>
          <cell r="N105">
            <v>0.5</v>
          </cell>
          <cell r="O105">
            <v>0.41</v>
          </cell>
          <cell r="P105" t="str">
            <v>NA</v>
          </cell>
          <cell r="Q105" t="str">
            <v>NA</v>
          </cell>
          <cell r="R105" t="str">
            <v>NA</v>
          </cell>
          <cell r="S105" t="str">
            <v>NA</v>
          </cell>
          <cell r="T105" t="str">
            <v>CEC004</v>
          </cell>
          <cell r="U105" t="str">
            <v>CEC009</v>
          </cell>
          <cell r="V105" t="str">
            <v>CEC008</v>
          </cell>
          <cell r="W105" t="str">
            <v>NA</v>
          </cell>
          <cell r="X105" t="str">
            <v>NA</v>
          </cell>
          <cell r="Y105" t="str">
            <v>CMC004</v>
          </cell>
          <cell r="Z105" t="str">
            <v>CMC008</v>
          </cell>
          <cell r="AA105" t="str">
            <v>CMC007</v>
          </cell>
          <cell r="AB105" t="str">
            <v>NA</v>
          </cell>
          <cell r="AC105" t="str">
            <v>NA</v>
          </cell>
          <cell r="AD105">
            <v>1</v>
          </cell>
          <cell r="AE105">
            <v>0.84</v>
          </cell>
          <cell r="AF105">
            <v>0.84</v>
          </cell>
          <cell r="AG105" t="str">
            <v>NA</v>
          </cell>
          <cell r="AH105" t="str">
            <v>NA</v>
          </cell>
          <cell r="AI105">
            <v>80</v>
          </cell>
          <cell r="AJ105">
            <v>80</v>
          </cell>
          <cell r="AK105">
            <v>95</v>
          </cell>
          <cell r="AL105">
            <v>95</v>
          </cell>
          <cell r="AO105">
            <v>16723</v>
          </cell>
          <cell r="AP105">
            <v>24000</v>
          </cell>
          <cell r="AQ105">
            <v>300</v>
          </cell>
          <cell r="AR105">
            <v>20000</v>
          </cell>
          <cell r="AS105">
            <v>0</v>
          </cell>
          <cell r="AT105">
            <v>0</v>
          </cell>
          <cell r="AU105">
            <v>0</v>
          </cell>
          <cell r="AV105">
            <v>0</v>
          </cell>
          <cell r="AW105">
            <v>2400</v>
          </cell>
          <cell r="AX105">
            <v>150</v>
          </cell>
          <cell r="AY105">
            <v>8200</v>
          </cell>
          <cell r="AZ105">
            <v>0</v>
          </cell>
          <cell r="BA105">
            <v>0</v>
          </cell>
          <cell r="BB105">
            <v>0</v>
          </cell>
          <cell r="BC105">
            <v>0</v>
          </cell>
          <cell r="BD105">
            <v>11288</v>
          </cell>
          <cell r="BE105">
            <v>2893</v>
          </cell>
          <cell r="BF105">
            <v>91382</v>
          </cell>
          <cell r="BG105">
            <v>90067</v>
          </cell>
          <cell r="BH105">
            <v>0</v>
          </cell>
          <cell r="BI105">
            <v>0</v>
          </cell>
          <cell r="BJ105">
            <v>36</v>
          </cell>
          <cell r="BK105">
            <v>960</v>
          </cell>
          <cell r="BL105">
            <v>946</v>
          </cell>
          <cell r="BM105">
            <v>0</v>
          </cell>
          <cell r="BN105">
            <v>0</v>
          </cell>
          <cell r="BO105">
            <v>1942</v>
          </cell>
          <cell r="BP105">
            <v>128224</v>
          </cell>
          <cell r="BQ105">
            <v>140891</v>
          </cell>
          <cell r="BR105">
            <v>39108</v>
          </cell>
          <cell r="BS105">
            <v>0</v>
          </cell>
          <cell r="BT105">
            <v>0</v>
          </cell>
          <cell r="BU105">
            <v>1603</v>
          </cell>
          <cell r="BV105">
            <v>1479</v>
          </cell>
          <cell r="BW105">
            <v>411</v>
          </cell>
          <cell r="BX105">
            <v>0</v>
          </cell>
          <cell r="BY105">
            <v>0</v>
          </cell>
          <cell r="BZ105">
            <v>3493</v>
          </cell>
          <cell r="CA105">
            <v>1942</v>
          </cell>
          <cell r="CB105">
            <v>5435</v>
          </cell>
          <cell r="CC105">
            <v>0.05</v>
          </cell>
          <cell r="CD105">
            <v>16723</v>
          </cell>
        </row>
        <row r="106">
          <cell r="B106" t="str">
            <v>AC007</v>
          </cell>
          <cell r="C106" t="str">
            <v>CAP02</v>
          </cell>
          <cell r="D106" t="str">
            <v>En berma destapada</v>
          </cell>
          <cell r="E106" t="str">
            <v>m</v>
          </cell>
          <cell r="F106" t="str">
            <v>MOC010</v>
          </cell>
          <cell r="G106" t="str">
            <v>MOC062</v>
          </cell>
          <cell r="H106" t="str">
            <v>MOC128</v>
          </cell>
          <cell r="I106" t="str">
            <v>NA</v>
          </cell>
          <cell r="J106" t="str">
            <v>NA</v>
          </cell>
          <cell r="K106" t="str">
            <v>NA</v>
          </cell>
          <cell r="L106" t="str">
            <v>NA</v>
          </cell>
          <cell r="M106">
            <v>0.1</v>
          </cell>
          <cell r="N106">
            <v>0.5</v>
          </cell>
          <cell r="O106">
            <v>0.41</v>
          </cell>
          <cell r="P106" t="str">
            <v>NA</v>
          </cell>
          <cell r="Q106" t="str">
            <v>NA</v>
          </cell>
          <cell r="R106" t="str">
            <v>NA</v>
          </cell>
          <cell r="S106" t="str">
            <v>NA</v>
          </cell>
          <cell r="T106" t="str">
            <v>CEC004</v>
          </cell>
          <cell r="U106" t="str">
            <v>CEC009</v>
          </cell>
          <cell r="V106" t="str">
            <v>CEC008</v>
          </cell>
          <cell r="W106" t="str">
            <v>NA</v>
          </cell>
          <cell r="X106" t="str">
            <v>NA</v>
          </cell>
          <cell r="Y106" t="str">
            <v>CMC004</v>
          </cell>
          <cell r="Z106" t="str">
            <v>CMC008</v>
          </cell>
          <cell r="AA106" t="str">
            <v>CMC007</v>
          </cell>
          <cell r="AB106" t="str">
            <v>NA</v>
          </cell>
          <cell r="AC106" t="str">
            <v>NA</v>
          </cell>
          <cell r="AD106">
            <v>0.73</v>
          </cell>
          <cell r="AE106">
            <v>1</v>
          </cell>
          <cell r="AF106">
            <v>1</v>
          </cell>
          <cell r="AG106" t="str">
            <v>NA</v>
          </cell>
          <cell r="AH106" t="str">
            <v>NA</v>
          </cell>
          <cell r="AI106">
            <v>80</v>
          </cell>
          <cell r="AJ106">
            <v>110</v>
          </cell>
          <cell r="AK106">
            <v>80</v>
          </cell>
          <cell r="AL106">
            <v>80</v>
          </cell>
          <cell r="AO106">
            <v>17002</v>
          </cell>
          <cell r="AP106">
            <v>24000</v>
          </cell>
          <cell r="AQ106">
            <v>300</v>
          </cell>
          <cell r="AR106">
            <v>20000</v>
          </cell>
          <cell r="AS106">
            <v>0</v>
          </cell>
          <cell r="AT106">
            <v>0</v>
          </cell>
          <cell r="AU106">
            <v>0</v>
          </cell>
          <cell r="AV106">
            <v>0</v>
          </cell>
          <cell r="AW106">
            <v>2400</v>
          </cell>
          <cell r="AX106">
            <v>150</v>
          </cell>
          <cell r="AY106">
            <v>8200</v>
          </cell>
          <cell r="AZ106">
            <v>0</v>
          </cell>
          <cell r="BA106">
            <v>0</v>
          </cell>
          <cell r="BB106">
            <v>0</v>
          </cell>
          <cell r="BC106">
            <v>0</v>
          </cell>
          <cell r="BD106">
            <v>11288</v>
          </cell>
          <cell r="BE106">
            <v>2893</v>
          </cell>
          <cell r="BF106">
            <v>91382</v>
          </cell>
          <cell r="BG106">
            <v>90067</v>
          </cell>
          <cell r="BH106">
            <v>0</v>
          </cell>
          <cell r="BI106">
            <v>0</v>
          </cell>
          <cell r="BJ106">
            <v>26</v>
          </cell>
          <cell r="BK106">
            <v>1142</v>
          </cell>
          <cell r="BL106">
            <v>1126</v>
          </cell>
          <cell r="BM106">
            <v>0</v>
          </cell>
          <cell r="BN106">
            <v>0</v>
          </cell>
          <cell r="BO106">
            <v>2294</v>
          </cell>
          <cell r="BP106">
            <v>128224</v>
          </cell>
          <cell r="BQ106">
            <v>140891</v>
          </cell>
          <cell r="BR106">
            <v>39108</v>
          </cell>
          <cell r="BS106">
            <v>0</v>
          </cell>
          <cell r="BT106">
            <v>0</v>
          </cell>
          <cell r="BU106">
            <v>1170</v>
          </cell>
          <cell r="BV106">
            <v>1761</v>
          </cell>
          <cell r="BW106">
            <v>489</v>
          </cell>
          <cell r="BX106">
            <v>0</v>
          </cell>
          <cell r="BY106">
            <v>0</v>
          </cell>
          <cell r="BZ106">
            <v>3420</v>
          </cell>
          <cell r="CA106">
            <v>2294</v>
          </cell>
          <cell r="CB106">
            <v>5714</v>
          </cell>
          <cell r="CC106">
            <v>0.05</v>
          </cell>
          <cell r="CD106">
            <v>17002</v>
          </cell>
        </row>
        <row r="107">
          <cell r="B107" t="str">
            <v>AC006</v>
          </cell>
          <cell r="C107" t="str">
            <v>CAP02</v>
          </cell>
          <cell r="D107" t="str">
            <v>En calzada adoquinada</v>
          </cell>
          <cell r="E107" t="str">
            <v>m</v>
          </cell>
          <cell r="F107" t="str">
            <v>MOC010</v>
          </cell>
          <cell r="G107" t="str">
            <v>MOC062</v>
          </cell>
          <cell r="H107" t="str">
            <v>MOC128</v>
          </cell>
          <cell r="I107" t="str">
            <v>NA</v>
          </cell>
          <cell r="J107" t="str">
            <v>NA</v>
          </cell>
          <cell r="K107" t="str">
            <v>NA</v>
          </cell>
          <cell r="L107" t="str">
            <v>NA</v>
          </cell>
          <cell r="M107">
            <v>0.05</v>
          </cell>
          <cell r="N107">
            <v>0.3</v>
          </cell>
          <cell r="O107">
            <v>0.16</v>
          </cell>
          <cell r="P107" t="str">
            <v>NA</v>
          </cell>
          <cell r="Q107" t="str">
            <v>NA</v>
          </cell>
          <cell r="R107" t="str">
            <v>NA</v>
          </cell>
          <cell r="S107" t="str">
            <v>NA</v>
          </cell>
          <cell r="T107" t="str">
            <v>CEC001</v>
          </cell>
          <cell r="U107" t="str">
            <v>CEC004</v>
          </cell>
          <cell r="V107" t="str">
            <v>CEC009</v>
          </cell>
          <cell r="W107" t="str">
            <v>CEC008</v>
          </cell>
          <cell r="X107" t="str">
            <v>NA</v>
          </cell>
          <cell r="Y107" t="str">
            <v>CMC001</v>
          </cell>
          <cell r="Z107" t="str">
            <v>CMC004</v>
          </cell>
          <cell r="AA107" t="str">
            <v>CMC008</v>
          </cell>
          <cell r="AB107" t="str">
            <v>CMC007</v>
          </cell>
          <cell r="AC107" t="str">
            <v>NA</v>
          </cell>
          <cell r="AD107">
            <v>1</v>
          </cell>
          <cell r="AE107">
            <v>0.84</v>
          </cell>
          <cell r="AF107">
            <v>0.84</v>
          </cell>
          <cell r="AG107">
            <v>0.84</v>
          </cell>
          <cell r="AH107" t="str">
            <v>NA</v>
          </cell>
          <cell r="AI107">
            <v>80</v>
          </cell>
          <cell r="AJ107">
            <v>80</v>
          </cell>
          <cell r="AK107">
            <v>95</v>
          </cell>
          <cell r="AL107">
            <v>95</v>
          </cell>
          <cell r="AM107">
            <v>95</v>
          </cell>
          <cell r="AO107">
            <v>21672</v>
          </cell>
          <cell r="AP107">
            <v>24000</v>
          </cell>
          <cell r="AQ107">
            <v>300</v>
          </cell>
          <cell r="AR107">
            <v>20000</v>
          </cell>
          <cell r="AS107">
            <v>0</v>
          </cell>
          <cell r="AT107">
            <v>0</v>
          </cell>
          <cell r="AU107">
            <v>0</v>
          </cell>
          <cell r="AV107">
            <v>0</v>
          </cell>
          <cell r="AW107">
            <v>1200</v>
          </cell>
          <cell r="AX107">
            <v>90</v>
          </cell>
          <cell r="AY107">
            <v>3200</v>
          </cell>
          <cell r="AZ107">
            <v>0</v>
          </cell>
          <cell r="BA107">
            <v>0</v>
          </cell>
          <cell r="BB107">
            <v>0</v>
          </cell>
          <cell r="BC107">
            <v>0</v>
          </cell>
          <cell r="BD107">
            <v>4715</v>
          </cell>
          <cell r="BE107">
            <v>881948</v>
          </cell>
          <cell r="BF107">
            <v>2893</v>
          </cell>
          <cell r="BG107">
            <v>91382</v>
          </cell>
          <cell r="BH107">
            <v>90067</v>
          </cell>
          <cell r="BI107">
            <v>0</v>
          </cell>
          <cell r="BJ107">
            <v>11024</v>
          </cell>
          <cell r="BK107">
            <v>30</v>
          </cell>
          <cell r="BL107">
            <v>960</v>
          </cell>
          <cell r="BM107">
            <v>946</v>
          </cell>
          <cell r="BN107">
            <v>0</v>
          </cell>
          <cell r="BO107">
            <v>12960</v>
          </cell>
          <cell r="BP107">
            <v>60908</v>
          </cell>
          <cell r="BQ107">
            <v>128224</v>
          </cell>
          <cell r="BR107">
            <v>140891</v>
          </cell>
          <cell r="BS107">
            <v>39108</v>
          </cell>
          <cell r="BT107">
            <v>0</v>
          </cell>
          <cell r="BU107">
            <v>761</v>
          </cell>
          <cell r="BV107">
            <v>1346</v>
          </cell>
          <cell r="BW107">
            <v>1479</v>
          </cell>
          <cell r="BX107">
            <v>411</v>
          </cell>
          <cell r="BY107">
            <v>0</v>
          </cell>
          <cell r="BZ107">
            <v>3997</v>
          </cell>
          <cell r="CA107">
            <v>12960</v>
          </cell>
          <cell r="CB107">
            <v>16957</v>
          </cell>
          <cell r="CC107">
            <v>0.05</v>
          </cell>
          <cell r="CD107">
            <v>21672</v>
          </cell>
        </row>
        <row r="108">
          <cell r="B108" t="str">
            <v>AC002</v>
          </cell>
          <cell r="C108" t="str">
            <v>CAP02</v>
          </cell>
          <cell r="D108" t="str">
            <v>En calzada asfalto</v>
          </cell>
          <cell r="E108" t="str">
            <v>m</v>
          </cell>
          <cell r="F108" t="str">
            <v>MOC010</v>
          </cell>
          <cell r="G108" t="str">
            <v>MOC062</v>
          </cell>
          <cell r="H108" t="str">
            <v>MOC128</v>
          </cell>
          <cell r="I108" t="str">
            <v>NA</v>
          </cell>
          <cell r="J108" t="str">
            <v>NA</v>
          </cell>
          <cell r="K108" t="str">
            <v>NA</v>
          </cell>
          <cell r="L108" t="str">
            <v>NA</v>
          </cell>
          <cell r="M108">
            <v>0.05</v>
          </cell>
          <cell r="N108">
            <v>0.3</v>
          </cell>
          <cell r="O108">
            <v>0.22</v>
          </cell>
          <cell r="P108" t="str">
            <v>NA</v>
          </cell>
          <cell r="Q108" t="str">
            <v>NA</v>
          </cell>
          <cell r="R108" t="str">
            <v>NA</v>
          </cell>
          <cell r="S108" t="str">
            <v>NA</v>
          </cell>
          <cell r="T108" t="str">
            <v>CEC003</v>
          </cell>
          <cell r="U108" t="str">
            <v>CEC004</v>
          </cell>
          <cell r="V108" t="str">
            <v>CEC009</v>
          </cell>
          <cell r="W108" t="str">
            <v>CEC008</v>
          </cell>
          <cell r="X108" t="str">
            <v>NA</v>
          </cell>
          <cell r="Y108" t="str">
            <v>CMC001</v>
          </cell>
          <cell r="Z108" t="str">
            <v>CMC004</v>
          </cell>
          <cell r="AA108" t="str">
            <v>CMC008</v>
          </cell>
          <cell r="AB108" t="str">
            <v>CMC007</v>
          </cell>
          <cell r="AC108" t="str">
            <v>NA</v>
          </cell>
          <cell r="AD108">
            <v>0.91</v>
          </cell>
          <cell r="AE108">
            <v>1</v>
          </cell>
          <cell r="AF108">
            <v>1</v>
          </cell>
          <cell r="AG108">
            <v>1</v>
          </cell>
          <cell r="AH108" t="str">
            <v>NA</v>
          </cell>
          <cell r="AI108">
            <v>100</v>
          </cell>
          <cell r="AJ108">
            <v>110</v>
          </cell>
          <cell r="AK108">
            <v>100</v>
          </cell>
          <cell r="AL108">
            <v>100</v>
          </cell>
          <cell r="AM108">
            <v>100</v>
          </cell>
          <cell r="AO108">
            <v>11687</v>
          </cell>
          <cell r="AP108">
            <v>24000</v>
          </cell>
          <cell r="AQ108">
            <v>300</v>
          </cell>
          <cell r="AR108">
            <v>20000</v>
          </cell>
          <cell r="AS108">
            <v>0</v>
          </cell>
          <cell r="AT108">
            <v>0</v>
          </cell>
          <cell r="AU108">
            <v>0</v>
          </cell>
          <cell r="AV108">
            <v>0</v>
          </cell>
          <cell r="AW108">
            <v>1200</v>
          </cell>
          <cell r="AX108">
            <v>90</v>
          </cell>
          <cell r="AY108">
            <v>4400</v>
          </cell>
          <cell r="AZ108">
            <v>0</v>
          </cell>
          <cell r="BA108">
            <v>0</v>
          </cell>
          <cell r="BB108">
            <v>0</v>
          </cell>
          <cell r="BC108">
            <v>0</v>
          </cell>
          <cell r="BD108">
            <v>5975</v>
          </cell>
          <cell r="BE108">
            <v>25547</v>
          </cell>
          <cell r="BF108">
            <v>2893</v>
          </cell>
          <cell r="BG108">
            <v>91382</v>
          </cell>
          <cell r="BH108">
            <v>90067</v>
          </cell>
          <cell r="BI108">
            <v>0</v>
          </cell>
          <cell r="BJ108">
            <v>232</v>
          </cell>
          <cell r="BK108">
            <v>29</v>
          </cell>
          <cell r="BL108">
            <v>914</v>
          </cell>
          <cell r="BM108">
            <v>901</v>
          </cell>
          <cell r="BN108">
            <v>0</v>
          </cell>
          <cell r="BO108">
            <v>2076</v>
          </cell>
          <cell r="BP108">
            <v>60908</v>
          </cell>
          <cell r="BQ108">
            <v>128224</v>
          </cell>
          <cell r="BR108">
            <v>140891</v>
          </cell>
          <cell r="BS108">
            <v>39108</v>
          </cell>
          <cell r="BT108">
            <v>0</v>
          </cell>
          <cell r="BU108">
            <v>554</v>
          </cell>
          <cell r="BV108">
            <v>1282</v>
          </cell>
          <cell r="BW108">
            <v>1409</v>
          </cell>
          <cell r="BX108">
            <v>391</v>
          </cell>
          <cell r="BY108">
            <v>0</v>
          </cell>
          <cell r="BZ108">
            <v>3636</v>
          </cell>
          <cell r="CA108">
            <v>2076</v>
          </cell>
          <cell r="CB108">
            <v>5712</v>
          </cell>
          <cell r="CC108">
            <v>0.05</v>
          </cell>
          <cell r="CD108">
            <v>11687</v>
          </cell>
        </row>
        <row r="109">
          <cell r="B109" t="str">
            <v>AC004</v>
          </cell>
          <cell r="C109" t="str">
            <v>CAP02</v>
          </cell>
          <cell r="D109" t="str">
            <v>En calzada asfalto-concreto</v>
          </cell>
          <cell r="E109" t="str">
            <v>m</v>
          </cell>
          <cell r="F109" t="str">
            <v>MOC010</v>
          </cell>
          <cell r="G109" t="str">
            <v>MOC062</v>
          </cell>
          <cell r="H109" t="str">
            <v>MOC128</v>
          </cell>
          <cell r="I109" t="str">
            <v>NA</v>
          </cell>
          <cell r="J109" t="str">
            <v>NA</v>
          </cell>
          <cell r="K109" t="str">
            <v>NA</v>
          </cell>
          <cell r="L109" t="str">
            <v>NA</v>
          </cell>
          <cell r="M109">
            <v>0.05</v>
          </cell>
          <cell r="N109">
            <v>0.3</v>
          </cell>
          <cell r="O109">
            <v>0.16</v>
          </cell>
          <cell r="P109" t="str">
            <v>NA</v>
          </cell>
          <cell r="Q109" t="str">
            <v>NA</v>
          </cell>
          <cell r="R109" t="str">
            <v>NA</v>
          </cell>
          <cell r="S109" t="str">
            <v>NA</v>
          </cell>
          <cell r="T109" t="str">
            <v>CEC001</v>
          </cell>
          <cell r="U109" t="str">
            <v>CEC004</v>
          </cell>
          <cell r="V109" t="str">
            <v>CEC009</v>
          </cell>
          <cell r="W109" t="str">
            <v>CEC008</v>
          </cell>
          <cell r="X109" t="str">
            <v>NA</v>
          </cell>
          <cell r="Y109" t="str">
            <v>CMC001</v>
          </cell>
          <cell r="Z109" t="str">
            <v>CMC004</v>
          </cell>
          <cell r="AA109" t="str">
            <v>CMC008</v>
          </cell>
          <cell r="AB109" t="str">
            <v>CMC007</v>
          </cell>
          <cell r="AC109" t="str">
            <v>NA</v>
          </cell>
          <cell r="AD109">
            <v>1</v>
          </cell>
          <cell r="AE109">
            <v>0.97</v>
          </cell>
          <cell r="AF109">
            <v>0.97</v>
          </cell>
          <cell r="AG109">
            <v>0.97</v>
          </cell>
          <cell r="AH109" t="str">
            <v>NA</v>
          </cell>
          <cell r="AI109">
            <v>92.5</v>
          </cell>
          <cell r="AJ109">
            <v>92.5</v>
          </cell>
          <cell r="AK109">
            <v>95</v>
          </cell>
          <cell r="AL109">
            <v>95</v>
          </cell>
          <cell r="AM109">
            <v>95</v>
          </cell>
          <cell r="AO109">
            <v>20072</v>
          </cell>
          <cell r="AP109">
            <v>24000</v>
          </cell>
          <cell r="AQ109">
            <v>300</v>
          </cell>
          <cell r="AR109">
            <v>20000</v>
          </cell>
          <cell r="AS109">
            <v>0</v>
          </cell>
          <cell r="AT109">
            <v>0</v>
          </cell>
          <cell r="AU109">
            <v>0</v>
          </cell>
          <cell r="AV109">
            <v>0</v>
          </cell>
          <cell r="AW109">
            <v>1200</v>
          </cell>
          <cell r="AX109">
            <v>90</v>
          </cell>
          <cell r="AY109">
            <v>3200</v>
          </cell>
          <cell r="AZ109">
            <v>0</v>
          </cell>
          <cell r="BA109">
            <v>0</v>
          </cell>
          <cell r="BB109">
            <v>0</v>
          </cell>
          <cell r="BC109">
            <v>0</v>
          </cell>
          <cell r="BD109">
            <v>4715</v>
          </cell>
          <cell r="BE109">
            <v>881948</v>
          </cell>
          <cell r="BF109">
            <v>2893</v>
          </cell>
          <cell r="BG109">
            <v>91382</v>
          </cell>
          <cell r="BH109">
            <v>90067</v>
          </cell>
          <cell r="BI109">
            <v>0</v>
          </cell>
          <cell r="BJ109">
            <v>9535</v>
          </cell>
          <cell r="BK109">
            <v>30</v>
          </cell>
          <cell r="BL109">
            <v>958</v>
          </cell>
          <cell r="BM109">
            <v>944</v>
          </cell>
          <cell r="BN109">
            <v>0</v>
          </cell>
          <cell r="BO109">
            <v>11467</v>
          </cell>
          <cell r="BP109">
            <v>60908</v>
          </cell>
          <cell r="BQ109">
            <v>128224</v>
          </cell>
          <cell r="BR109">
            <v>140891</v>
          </cell>
          <cell r="BS109">
            <v>39108</v>
          </cell>
          <cell r="BT109">
            <v>0</v>
          </cell>
          <cell r="BU109">
            <v>658</v>
          </cell>
          <cell r="BV109">
            <v>1345</v>
          </cell>
          <cell r="BW109">
            <v>1477</v>
          </cell>
          <cell r="BX109">
            <v>410</v>
          </cell>
          <cell r="BY109">
            <v>0</v>
          </cell>
          <cell r="BZ109">
            <v>3890</v>
          </cell>
          <cell r="CA109">
            <v>11467</v>
          </cell>
          <cell r="CB109">
            <v>15357</v>
          </cell>
          <cell r="CC109">
            <v>0.05</v>
          </cell>
          <cell r="CD109">
            <v>20072</v>
          </cell>
        </row>
        <row r="110">
          <cell r="B110" t="str">
            <v>AC003</v>
          </cell>
          <cell r="C110" t="str">
            <v>CAP02</v>
          </cell>
          <cell r="D110" t="str">
            <v>En calzada concreto</v>
          </cell>
          <cell r="E110" t="str">
            <v>m</v>
          </cell>
          <cell r="F110" t="str">
            <v>MOC010</v>
          </cell>
          <cell r="G110" t="str">
            <v>MOC062</v>
          </cell>
          <cell r="H110" t="str">
            <v>MOC128</v>
          </cell>
          <cell r="I110" t="str">
            <v>NA</v>
          </cell>
          <cell r="J110" t="str">
            <v>NA</v>
          </cell>
          <cell r="K110" t="str">
            <v>NA</v>
          </cell>
          <cell r="L110" t="str">
            <v>NA</v>
          </cell>
          <cell r="M110">
            <v>0.05</v>
          </cell>
          <cell r="N110">
            <v>0.3</v>
          </cell>
          <cell r="O110">
            <v>0.22</v>
          </cell>
          <cell r="P110" t="str">
            <v>NA</v>
          </cell>
          <cell r="Q110" t="str">
            <v>NA</v>
          </cell>
          <cell r="R110" t="str">
            <v>NA</v>
          </cell>
          <cell r="S110" t="str">
            <v>NA</v>
          </cell>
          <cell r="T110" t="str">
            <v>CEC001</v>
          </cell>
          <cell r="U110" t="str">
            <v>CEC004</v>
          </cell>
          <cell r="V110" t="str">
            <v>CEC009</v>
          </cell>
          <cell r="W110" t="str">
            <v>CEC008</v>
          </cell>
          <cell r="X110" t="str">
            <v>NA</v>
          </cell>
          <cell r="Y110" t="str">
            <v>CMC001</v>
          </cell>
          <cell r="Z110" t="str">
            <v>CMC004</v>
          </cell>
          <cell r="AA110" t="str">
            <v>CMC008</v>
          </cell>
          <cell r="AB110" t="str">
            <v>CMC007</v>
          </cell>
          <cell r="AC110" t="str">
            <v>NA</v>
          </cell>
          <cell r="AD110">
            <v>1</v>
          </cell>
          <cell r="AE110">
            <v>0.83</v>
          </cell>
          <cell r="AF110">
            <v>0.83</v>
          </cell>
          <cell r="AG110">
            <v>0.83</v>
          </cell>
          <cell r="AH110" t="str">
            <v>NA</v>
          </cell>
          <cell r="AI110">
            <v>75</v>
          </cell>
          <cell r="AJ110">
            <v>75</v>
          </cell>
          <cell r="AK110">
            <v>90</v>
          </cell>
          <cell r="AL110">
            <v>90</v>
          </cell>
          <cell r="AM110">
            <v>90</v>
          </cell>
          <cell r="AO110">
            <v>23997</v>
          </cell>
          <cell r="AP110">
            <v>24000</v>
          </cell>
          <cell r="AQ110">
            <v>300</v>
          </cell>
          <cell r="AR110">
            <v>20000</v>
          </cell>
          <cell r="AS110">
            <v>0</v>
          </cell>
          <cell r="AT110">
            <v>0</v>
          </cell>
          <cell r="AU110">
            <v>0</v>
          </cell>
          <cell r="AV110">
            <v>0</v>
          </cell>
          <cell r="AW110">
            <v>1200</v>
          </cell>
          <cell r="AX110">
            <v>90</v>
          </cell>
          <cell r="AY110">
            <v>4400</v>
          </cell>
          <cell r="AZ110">
            <v>0</v>
          </cell>
          <cell r="BA110">
            <v>0</v>
          </cell>
          <cell r="BB110">
            <v>0</v>
          </cell>
          <cell r="BC110">
            <v>0</v>
          </cell>
          <cell r="BD110">
            <v>5975</v>
          </cell>
          <cell r="BE110">
            <v>881948</v>
          </cell>
          <cell r="BF110">
            <v>2893</v>
          </cell>
          <cell r="BG110">
            <v>91382</v>
          </cell>
          <cell r="BH110">
            <v>90067</v>
          </cell>
          <cell r="BI110">
            <v>0</v>
          </cell>
          <cell r="BJ110">
            <v>11759</v>
          </cell>
          <cell r="BK110">
            <v>32</v>
          </cell>
          <cell r="BL110">
            <v>1011</v>
          </cell>
          <cell r="BM110">
            <v>997</v>
          </cell>
          <cell r="BN110">
            <v>0</v>
          </cell>
          <cell r="BO110">
            <v>13799</v>
          </cell>
          <cell r="BP110">
            <v>60908</v>
          </cell>
          <cell r="BQ110">
            <v>128224</v>
          </cell>
          <cell r="BR110">
            <v>140891</v>
          </cell>
          <cell r="BS110">
            <v>39108</v>
          </cell>
          <cell r="BT110">
            <v>0</v>
          </cell>
          <cell r="BU110">
            <v>812</v>
          </cell>
          <cell r="BV110">
            <v>1419</v>
          </cell>
          <cell r="BW110">
            <v>1559</v>
          </cell>
          <cell r="BX110">
            <v>433</v>
          </cell>
          <cell r="BY110">
            <v>0</v>
          </cell>
          <cell r="BZ110">
            <v>4223</v>
          </cell>
          <cell r="CA110">
            <v>13799</v>
          </cell>
          <cell r="CB110">
            <v>18022</v>
          </cell>
          <cell r="CC110">
            <v>0.05</v>
          </cell>
          <cell r="CD110">
            <v>23997</v>
          </cell>
        </row>
        <row r="111">
          <cell r="C111" t="str">
            <v>CAP02</v>
          </cell>
          <cell r="D111" t="str">
            <v>En Calzada Concreto.</v>
          </cell>
          <cell r="E111" t="str">
            <v>m</v>
          </cell>
          <cell r="F111" t="str">
            <v>MOC010</v>
          </cell>
          <cell r="G111" t="str">
            <v>MOC062</v>
          </cell>
          <cell r="H111" t="str">
            <v>MOC103</v>
          </cell>
          <cell r="I111" t="str">
            <v>NA</v>
          </cell>
          <cell r="J111" t="str">
            <v>NA</v>
          </cell>
          <cell r="K111" t="str">
            <v>NA</v>
          </cell>
          <cell r="L111" t="str">
            <v>NA</v>
          </cell>
          <cell r="M111">
            <v>0.1</v>
          </cell>
          <cell r="N111">
            <v>1</v>
          </cell>
          <cell r="O111">
            <v>0.26</v>
          </cell>
          <cell r="P111" t="str">
            <v>NA</v>
          </cell>
          <cell r="Q111" t="str">
            <v>NA</v>
          </cell>
          <cell r="R111" t="str">
            <v>NA</v>
          </cell>
          <cell r="S111" t="str">
            <v>NA</v>
          </cell>
          <cell r="T111" t="str">
            <v>CEC004</v>
          </cell>
          <cell r="U111" t="str">
            <v>CEC009</v>
          </cell>
          <cell r="V111" t="str">
            <v>NA</v>
          </cell>
          <cell r="W111" t="str">
            <v>NA</v>
          </cell>
          <cell r="X111" t="str">
            <v>NA</v>
          </cell>
          <cell r="Y111" t="str">
            <v>CMC004</v>
          </cell>
          <cell r="Z111" t="str">
            <v>CMC008</v>
          </cell>
          <cell r="AA111" t="str">
            <v>NA</v>
          </cell>
          <cell r="AB111" t="str">
            <v>NA</v>
          </cell>
          <cell r="AC111" t="str">
            <v>NA</v>
          </cell>
          <cell r="AD111">
            <v>1</v>
          </cell>
          <cell r="AE111">
            <v>0.67</v>
          </cell>
          <cell r="AF111" t="str">
            <v>NA</v>
          </cell>
          <cell r="AG111" t="str">
            <v>NA</v>
          </cell>
          <cell r="AH111" t="str">
            <v>NA</v>
          </cell>
          <cell r="AI111">
            <v>50</v>
          </cell>
          <cell r="AJ111">
            <v>50</v>
          </cell>
          <cell r="AK111">
            <v>75</v>
          </cell>
          <cell r="AO111">
            <v>14030</v>
          </cell>
          <cell r="AP111">
            <v>24000</v>
          </cell>
          <cell r="AQ111">
            <v>300</v>
          </cell>
          <cell r="AR111">
            <v>20000</v>
          </cell>
          <cell r="AS111">
            <v>0</v>
          </cell>
          <cell r="AT111">
            <v>0</v>
          </cell>
          <cell r="AU111">
            <v>0</v>
          </cell>
          <cell r="AV111">
            <v>0</v>
          </cell>
          <cell r="AW111">
            <v>2400</v>
          </cell>
          <cell r="AX111">
            <v>300</v>
          </cell>
          <cell r="AY111">
            <v>5200</v>
          </cell>
          <cell r="AZ111">
            <v>0</v>
          </cell>
          <cell r="BA111">
            <v>0</v>
          </cell>
          <cell r="BB111">
            <v>0</v>
          </cell>
          <cell r="BC111">
            <v>0</v>
          </cell>
          <cell r="BD111">
            <v>8295</v>
          </cell>
          <cell r="BE111">
            <v>2893</v>
          </cell>
          <cell r="BF111">
            <v>91382</v>
          </cell>
          <cell r="BG111">
            <v>0</v>
          </cell>
          <cell r="BH111">
            <v>0</v>
          </cell>
          <cell r="BI111">
            <v>0</v>
          </cell>
          <cell r="BJ111">
            <v>58</v>
          </cell>
          <cell r="BK111">
            <v>1225</v>
          </cell>
          <cell r="BL111">
            <v>0</v>
          </cell>
          <cell r="BM111">
            <v>0</v>
          </cell>
          <cell r="BN111">
            <v>0</v>
          </cell>
          <cell r="BO111">
            <v>1283</v>
          </cell>
          <cell r="BP111">
            <v>128224</v>
          </cell>
          <cell r="BQ111">
            <v>140891</v>
          </cell>
          <cell r="BR111">
            <v>0</v>
          </cell>
          <cell r="BS111">
            <v>0</v>
          </cell>
          <cell r="BT111">
            <v>0</v>
          </cell>
          <cell r="BU111">
            <v>2564</v>
          </cell>
          <cell r="BV111">
            <v>1888</v>
          </cell>
          <cell r="BW111">
            <v>0</v>
          </cell>
          <cell r="BX111">
            <v>0</v>
          </cell>
          <cell r="BY111">
            <v>0</v>
          </cell>
          <cell r="BZ111">
            <v>4452</v>
          </cell>
          <cell r="CA111">
            <v>1283</v>
          </cell>
          <cell r="CB111">
            <v>5735</v>
          </cell>
          <cell r="CC111">
            <v>0.05</v>
          </cell>
          <cell r="CD111">
            <v>14030</v>
          </cell>
        </row>
        <row r="112">
          <cell r="B112" t="str">
            <v>AC001</v>
          </cell>
          <cell r="C112" t="str">
            <v>CAP02</v>
          </cell>
          <cell r="D112" t="str">
            <v>En calzada destapada</v>
          </cell>
          <cell r="E112" t="str">
            <v>m</v>
          </cell>
          <cell r="F112" t="str">
            <v>MOC010</v>
          </cell>
          <cell r="G112" t="str">
            <v>MOC062</v>
          </cell>
          <cell r="H112" t="str">
            <v>MOC128</v>
          </cell>
          <cell r="I112" t="str">
            <v>NA</v>
          </cell>
          <cell r="J112" t="str">
            <v>NA</v>
          </cell>
          <cell r="K112" t="str">
            <v>NA</v>
          </cell>
          <cell r="L112" t="str">
            <v>NA</v>
          </cell>
          <cell r="M112">
            <v>0.05</v>
          </cell>
          <cell r="N112">
            <v>0.3</v>
          </cell>
          <cell r="O112">
            <v>0.16</v>
          </cell>
          <cell r="P112" t="str">
            <v>NA</v>
          </cell>
          <cell r="Q112" t="str">
            <v>NA</v>
          </cell>
          <cell r="R112" t="str">
            <v>NA</v>
          </cell>
          <cell r="S112" t="str">
            <v>NA</v>
          </cell>
          <cell r="T112" t="str">
            <v>CEC004</v>
          </cell>
          <cell r="U112" t="str">
            <v>CEC009</v>
          </cell>
          <cell r="V112" t="str">
            <v>CEC008</v>
          </cell>
          <cell r="W112" t="str">
            <v>NA</v>
          </cell>
          <cell r="X112" t="str">
            <v>NA</v>
          </cell>
          <cell r="Y112" t="str">
            <v>CMC001</v>
          </cell>
          <cell r="Z112" t="str">
            <v>CMC008</v>
          </cell>
          <cell r="AA112" t="str">
            <v>CMC007</v>
          </cell>
          <cell r="AB112" t="str">
            <v>NA</v>
          </cell>
          <cell r="AC112" t="str">
            <v>NA</v>
          </cell>
          <cell r="AD112">
            <v>0.75</v>
          </cell>
          <cell r="AE112">
            <v>1</v>
          </cell>
          <cell r="AF112">
            <v>1</v>
          </cell>
          <cell r="AG112" t="str">
            <v>NA</v>
          </cell>
          <cell r="AH112" t="str">
            <v>NA</v>
          </cell>
          <cell r="AI112">
            <v>75</v>
          </cell>
          <cell r="AJ112">
            <v>100</v>
          </cell>
          <cell r="AK112">
            <v>75</v>
          </cell>
          <cell r="AL112">
            <v>75</v>
          </cell>
          <cell r="AO112">
            <v>10172</v>
          </cell>
          <cell r="AP112">
            <v>24000</v>
          </cell>
          <cell r="AQ112">
            <v>300</v>
          </cell>
          <cell r="AR112">
            <v>20000</v>
          </cell>
          <cell r="AS112">
            <v>0</v>
          </cell>
          <cell r="AT112">
            <v>0</v>
          </cell>
          <cell r="AU112">
            <v>0</v>
          </cell>
          <cell r="AV112">
            <v>0</v>
          </cell>
          <cell r="AW112">
            <v>1200</v>
          </cell>
          <cell r="AX112">
            <v>90</v>
          </cell>
          <cell r="AY112">
            <v>3200</v>
          </cell>
          <cell r="AZ112">
            <v>0</v>
          </cell>
          <cell r="BA112">
            <v>0</v>
          </cell>
          <cell r="BB112">
            <v>0</v>
          </cell>
          <cell r="BC112">
            <v>0</v>
          </cell>
          <cell r="BD112">
            <v>4715</v>
          </cell>
          <cell r="BE112">
            <v>2893</v>
          </cell>
          <cell r="BF112">
            <v>91382</v>
          </cell>
          <cell r="BG112">
            <v>90067</v>
          </cell>
          <cell r="BH112">
            <v>0</v>
          </cell>
          <cell r="BI112">
            <v>0</v>
          </cell>
          <cell r="BJ112">
            <v>29</v>
          </cell>
          <cell r="BK112">
            <v>1218</v>
          </cell>
          <cell r="BL112">
            <v>1201</v>
          </cell>
          <cell r="BM112">
            <v>0</v>
          </cell>
          <cell r="BN112">
            <v>0</v>
          </cell>
          <cell r="BO112">
            <v>2448</v>
          </cell>
          <cell r="BP112">
            <v>60908</v>
          </cell>
          <cell r="BQ112">
            <v>140891</v>
          </cell>
          <cell r="BR112">
            <v>39108</v>
          </cell>
          <cell r="BS112">
            <v>0</v>
          </cell>
          <cell r="BT112">
            <v>0</v>
          </cell>
          <cell r="BU112">
            <v>609</v>
          </cell>
          <cell r="BV112">
            <v>1879</v>
          </cell>
          <cell r="BW112">
            <v>521</v>
          </cell>
          <cell r="BX112">
            <v>0</v>
          </cell>
          <cell r="BY112">
            <v>0</v>
          </cell>
          <cell r="BZ112">
            <v>3009</v>
          </cell>
          <cell r="CA112">
            <v>2448</v>
          </cell>
          <cell r="CB112">
            <v>5457</v>
          </cell>
          <cell r="CC112">
            <v>0.05</v>
          </cell>
          <cell r="CD112">
            <v>10172</v>
          </cell>
        </row>
        <row r="113">
          <cell r="C113" t="str">
            <v>CAP02</v>
          </cell>
          <cell r="D113" t="str">
            <v>En Calzada Destapada</v>
          </cell>
          <cell r="E113" t="str">
            <v>m</v>
          </cell>
          <cell r="F113" t="str">
            <v>MOC010</v>
          </cell>
          <cell r="G113" t="str">
            <v>MOC062</v>
          </cell>
          <cell r="H113" t="str">
            <v>MOC103</v>
          </cell>
          <cell r="I113" t="str">
            <v>NA</v>
          </cell>
          <cell r="J113" t="str">
            <v>NA</v>
          </cell>
          <cell r="K113" t="str">
            <v>NA</v>
          </cell>
          <cell r="L113" t="str">
            <v>NA</v>
          </cell>
          <cell r="M113">
            <v>0.1</v>
          </cell>
          <cell r="N113">
            <v>1</v>
          </cell>
          <cell r="O113">
            <v>0.36</v>
          </cell>
          <cell r="P113" t="str">
            <v>NA</v>
          </cell>
          <cell r="Q113" t="str">
            <v>NA</v>
          </cell>
          <cell r="R113" t="str">
            <v>NA</v>
          </cell>
          <cell r="S113" t="str">
            <v>NA</v>
          </cell>
          <cell r="T113" t="str">
            <v>CEC004</v>
          </cell>
          <cell r="U113" t="str">
            <v>CEC009</v>
          </cell>
          <cell r="V113" t="str">
            <v>NA</v>
          </cell>
          <cell r="W113" t="str">
            <v>NA</v>
          </cell>
          <cell r="X113" t="str">
            <v>NA</v>
          </cell>
          <cell r="Y113" t="str">
            <v>CMC004</v>
          </cell>
          <cell r="Z113" t="str">
            <v>CMC008</v>
          </cell>
          <cell r="AA113" t="str">
            <v>NA</v>
          </cell>
          <cell r="AB113" t="str">
            <v>NA</v>
          </cell>
          <cell r="AC113" t="str">
            <v>NA</v>
          </cell>
          <cell r="AD113">
            <v>1</v>
          </cell>
          <cell r="AE113">
            <v>1</v>
          </cell>
          <cell r="AF113" t="str">
            <v>NA</v>
          </cell>
          <cell r="AG113" t="str">
            <v>NA</v>
          </cell>
          <cell r="AH113" t="str">
            <v>NA</v>
          </cell>
          <cell r="AI113">
            <v>55</v>
          </cell>
          <cell r="AJ113">
            <v>55</v>
          </cell>
          <cell r="AK113">
            <v>55</v>
          </cell>
          <cell r="AO113">
            <v>17002</v>
          </cell>
          <cell r="AP113">
            <v>24000</v>
          </cell>
          <cell r="AQ113">
            <v>300</v>
          </cell>
          <cell r="AR113">
            <v>20000</v>
          </cell>
          <cell r="AS113">
            <v>0</v>
          </cell>
          <cell r="AT113">
            <v>0</v>
          </cell>
          <cell r="AU113">
            <v>0</v>
          </cell>
          <cell r="AV113">
            <v>0</v>
          </cell>
          <cell r="AW113">
            <v>2400</v>
          </cell>
          <cell r="AX113">
            <v>300</v>
          </cell>
          <cell r="AY113">
            <v>7200</v>
          </cell>
          <cell r="AZ113">
            <v>0</v>
          </cell>
          <cell r="BA113">
            <v>0</v>
          </cell>
          <cell r="BB113">
            <v>0</v>
          </cell>
          <cell r="BC113">
            <v>0</v>
          </cell>
          <cell r="BD113">
            <v>10395</v>
          </cell>
          <cell r="BE113">
            <v>2893</v>
          </cell>
          <cell r="BF113">
            <v>91382</v>
          </cell>
          <cell r="BG113">
            <v>0</v>
          </cell>
          <cell r="BH113">
            <v>0</v>
          </cell>
          <cell r="BI113">
            <v>0</v>
          </cell>
          <cell r="BJ113">
            <v>53</v>
          </cell>
          <cell r="BK113">
            <v>1661</v>
          </cell>
          <cell r="BL113">
            <v>0</v>
          </cell>
          <cell r="BM113">
            <v>0</v>
          </cell>
          <cell r="BN113">
            <v>0</v>
          </cell>
          <cell r="BO113">
            <v>1714</v>
          </cell>
          <cell r="BP113">
            <v>128224</v>
          </cell>
          <cell r="BQ113">
            <v>140891</v>
          </cell>
          <cell r="BR113">
            <v>0</v>
          </cell>
          <cell r="BS113">
            <v>0</v>
          </cell>
          <cell r="BT113">
            <v>0</v>
          </cell>
          <cell r="BU113">
            <v>2331</v>
          </cell>
          <cell r="BV113">
            <v>2562</v>
          </cell>
          <cell r="BW113">
            <v>0</v>
          </cell>
          <cell r="BX113">
            <v>0</v>
          </cell>
          <cell r="BY113">
            <v>0</v>
          </cell>
          <cell r="BZ113">
            <v>4893</v>
          </cell>
          <cell r="CA113">
            <v>1714</v>
          </cell>
          <cell r="CB113">
            <v>6607</v>
          </cell>
          <cell r="CC113">
            <v>0.05</v>
          </cell>
          <cell r="CD113">
            <v>17002</v>
          </cell>
        </row>
        <row r="114">
          <cell r="B114" t="str">
            <v>AC005</v>
          </cell>
          <cell r="C114" t="str">
            <v>CAP02</v>
          </cell>
          <cell r="D114" t="str">
            <v>En calzada empedrada</v>
          </cell>
          <cell r="E114" t="str">
            <v>m</v>
          </cell>
          <cell r="F114" t="str">
            <v>MOC010</v>
          </cell>
          <cell r="G114" t="str">
            <v>MOC062</v>
          </cell>
          <cell r="H114" t="str">
            <v>MOC128</v>
          </cell>
          <cell r="I114" t="str">
            <v>NA</v>
          </cell>
          <cell r="J114" t="str">
            <v>NA</v>
          </cell>
          <cell r="K114" t="str">
            <v>NA</v>
          </cell>
          <cell r="L114" t="str">
            <v>NA</v>
          </cell>
          <cell r="M114">
            <v>0.05</v>
          </cell>
          <cell r="N114">
            <v>0.3</v>
          </cell>
          <cell r="O114">
            <v>0.16</v>
          </cell>
          <cell r="P114" t="str">
            <v>NA</v>
          </cell>
          <cell r="Q114" t="str">
            <v>NA</v>
          </cell>
          <cell r="R114" t="str">
            <v>NA</v>
          </cell>
          <cell r="S114" t="str">
            <v>NA</v>
          </cell>
          <cell r="T114" t="str">
            <v>CEC001</v>
          </cell>
          <cell r="U114" t="str">
            <v>CEC004</v>
          </cell>
          <cell r="V114" t="str">
            <v>CEC009</v>
          </cell>
          <cell r="W114" t="str">
            <v>CEC008</v>
          </cell>
          <cell r="X114" t="str">
            <v>NA</v>
          </cell>
          <cell r="Y114" t="str">
            <v>CMC001</v>
          </cell>
          <cell r="Z114" t="str">
            <v>CMC004</v>
          </cell>
          <cell r="AA114" t="str">
            <v>CMC008</v>
          </cell>
          <cell r="AB114" t="str">
            <v>CMC007</v>
          </cell>
          <cell r="AC114" t="str">
            <v>NA</v>
          </cell>
          <cell r="AD114">
            <v>1</v>
          </cell>
          <cell r="AE114">
            <v>0.84</v>
          </cell>
          <cell r="AF114">
            <v>0.84</v>
          </cell>
          <cell r="AG114">
            <v>0.84</v>
          </cell>
          <cell r="AH114" t="str">
            <v>NA</v>
          </cell>
          <cell r="AI114">
            <v>80</v>
          </cell>
          <cell r="AJ114">
            <v>80</v>
          </cell>
          <cell r="AK114">
            <v>95</v>
          </cell>
          <cell r="AL114">
            <v>95</v>
          </cell>
          <cell r="AM114">
            <v>95</v>
          </cell>
          <cell r="AO114">
            <v>21672</v>
          </cell>
          <cell r="AP114">
            <v>24000</v>
          </cell>
          <cell r="AQ114">
            <v>300</v>
          </cell>
          <cell r="AR114">
            <v>20000</v>
          </cell>
          <cell r="AS114">
            <v>0</v>
          </cell>
          <cell r="AT114">
            <v>0</v>
          </cell>
          <cell r="AU114">
            <v>0</v>
          </cell>
          <cell r="AV114">
            <v>0</v>
          </cell>
          <cell r="AW114">
            <v>1200</v>
          </cell>
          <cell r="AX114">
            <v>90</v>
          </cell>
          <cell r="AY114">
            <v>3200</v>
          </cell>
          <cell r="AZ114">
            <v>0</v>
          </cell>
          <cell r="BA114">
            <v>0</v>
          </cell>
          <cell r="BB114">
            <v>0</v>
          </cell>
          <cell r="BC114">
            <v>0</v>
          </cell>
          <cell r="BD114">
            <v>4715</v>
          </cell>
          <cell r="BE114">
            <v>881948</v>
          </cell>
          <cell r="BF114">
            <v>2893</v>
          </cell>
          <cell r="BG114">
            <v>91382</v>
          </cell>
          <cell r="BH114">
            <v>90067</v>
          </cell>
          <cell r="BI114">
            <v>0</v>
          </cell>
          <cell r="BJ114">
            <v>11024</v>
          </cell>
          <cell r="BK114">
            <v>30</v>
          </cell>
          <cell r="BL114">
            <v>960</v>
          </cell>
          <cell r="BM114">
            <v>946</v>
          </cell>
          <cell r="BN114">
            <v>0</v>
          </cell>
          <cell r="BO114">
            <v>12960</v>
          </cell>
          <cell r="BP114">
            <v>60908</v>
          </cell>
          <cell r="BQ114">
            <v>128224</v>
          </cell>
          <cell r="BR114">
            <v>140891</v>
          </cell>
          <cell r="BS114">
            <v>39108</v>
          </cell>
          <cell r="BT114">
            <v>0</v>
          </cell>
          <cell r="BU114">
            <v>761</v>
          </cell>
          <cell r="BV114">
            <v>1346</v>
          </cell>
          <cell r="BW114">
            <v>1479</v>
          </cell>
          <cell r="BX114">
            <v>411</v>
          </cell>
          <cell r="BY114">
            <v>0</v>
          </cell>
          <cell r="BZ114">
            <v>3997</v>
          </cell>
          <cell r="CA114">
            <v>12960</v>
          </cell>
          <cell r="CB114">
            <v>16957</v>
          </cell>
          <cell r="CC114">
            <v>0.05</v>
          </cell>
          <cell r="CD114">
            <v>21672</v>
          </cell>
        </row>
        <row r="115">
          <cell r="B115" t="str">
            <v>AC020</v>
          </cell>
          <cell r="C115" t="str">
            <v>CAP02</v>
          </cell>
          <cell r="D115" t="str">
            <v>En zona verde</v>
          </cell>
          <cell r="E115" t="str">
            <v>m</v>
          </cell>
          <cell r="F115" t="str">
            <v>MOC010</v>
          </cell>
          <cell r="G115" t="str">
            <v>MOC062</v>
          </cell>
          <cell r="H115" t="str">
            <v>MOC128</v>
          </cell>
          <cell r="I115" t="str">
            <v>NA</v>
          </cell>
          <cell r="J115" t="str">
            <v>NA</v>
          </cell>
          <cell r="K115" t="str">
            <v>NA</v>
          </cell>
          <cell r="L115" t="str">
            <v>NA</v>
          </cell>
          <cell r="M115">
            <v>0.05</v>
          </cell>
          <cell r="N115">
            <v>0.3</v>
          </cell>
          <cell r="O115">
            <v>0.24</v>
          </cell>
          <cell r="P115" t="str">
            <v>NA</v>
          </cell>
          <cell r="Q115" t="str">
            <v>NA</v>
          </cell>
          <cell r="R115" t="str">
            <v>NA</v>
          </cell>
          <cell r="S115" t="str">
            <v>NA</v>
          </cell>
          <cell r="T115" t="str">
            <v>CEC004</v>
          </cell>
          <cell r="U115" t="str">
            <v>CEC010</v>
          </cell>
          <cell r="V115" t="str">
            <v>CEC008</v>
          </cell>
          <cell r="W115" t="str">
            <v>NA</v>
          </cell>
          <cell r="X115" t="str">
            <v>NA</v>
          </cell>
          <cell r="Y115" t="str">
            <v>CMC004</v>
          </cell>
          <cell r="Z115" t="str">
            <v>CMC008</v>
          </cell>
          <cell r="AA115" t="str">
            <v>CMC007</v>
          </cell>
          <cell r="AB115" t="str">
            <v>NA</v>
          </cell>
          <cell r="AC115" t="str">
            <v>NA</v>
          </cell>
          <cell r="AD115">
            <v>0.85</v>
          </cell>
          <cell r="AE115">
            <v>1</v>
          </cell>
          <cell r="AF115">
            <v>1</v>
          </cell>
          <cell r="AG115" t="str">
            <v>NA</v>
          </cell>
          <cell r="AH115" t="str">
            <v>NA</v>
          </cell>
          <cell r="AI115">
            <v>110</v>
          </cell>
          <cell r="AJ115">
            <v>130</v>
          </cell>
          <cell r="AK115">
            <v>110</v>
          </cell>
          <cell r="AL115">
            <v>110</v>
          </cell>
          <cell r="AO115">
            <v>10170</v>
          </cell>
          <cell r="AP115">
            <v>24000</v>
          </cell>
          <cell r="AQ115">
            <v>300</v>
          </cell>
          <cell r="AR115">
            <v>20000</v>
          </cell>
          <cell r="AS115">
            <v>0</v>
          </cell>
          <cell r="AT115">
            <v>0</v>
          </cell>
          <cell r="AU115">
            <v>0</v>
          </cell>
          <cell r="AV115">
            <v>0</v>
          </cell>
          <cell r="AW115">
            <v>1200</v>
          </cell>
          <cell r="AX115">
            <v>90</v>
          </cell>
          <cell r="AY115">
            <v>4800</v>
          </cell>
          <cell r="AZ115">
            <v>0</v>
          </cell>
          <cell r="BA115">
            <v>0</v>
          </cell>
          <cell r="BB115">
            <v>0</v>
          </cell>
          <cell r="BC115">
            <v>0</v>
          </cell>
          <cell r="BD115">
            <v>6395</v>
          </cell>
          <cell r="BE115">
            <v>2893</v>
          </cell>
          <cell r="BF115">
            <v>33634</v>
          </cell>
          <cell r="BG115">
            <v>90067</v>
          </cell>
          <cell r="BH115">
            <v>0</v>
          </cell>
          <cell r="BI115">
            <v>0</v>
          </cell>
          <cell r="BJ115">
            <v>22</v>
          </cell>
          <cell r="BK115">
            <v>306</v>
          </cell>
          <cell r="BL115">
            <v>819</v>
          </cell>
          <cell r="BM115">
            <v>0</v>
          </cell>
          <cell r="BN115">
            <v>0</v>
          </cell>
          <cell r="BO115">
            <v>1147</v>
          </cell>
          <cell r="BP115">
            <v>128224</v>
          </cell>
          <cell r="BQ115">
            <v>140891</v>
          </cell>
          <cell r="BR115">
            <v>39108</v>
          </cell>
          <cell r="BS115">
            <v>0</v>
          </cell>
          <cell r="BT115">
            <v>0</v>
          </cell>
          <cell r="BU115">
            <v>991</v>
          </cell>
          <cell r="BV115">
            <v>1281</v>
          </cell>
          <cell r="BW115">
            <v>356</v>
          </cell>
          <cell r="BX115">
            <v>0</v>
          </cell>
          <cell r="BY115">
            <v>0</v>
          </cell>
          <cell r="BZ115">
            <v>2628</v>
          </cell>
          <cell r="CA115">
            <v>1147</v>
          </cell>
          <cell r="CB115">
            <v>3775</v>
          </cell>
          <cell r="CC115">
            <v>0.05</v>
          </cell>
          <cell r="CD115">
            <v>10170</v>
          </cell>
        </row>
        <row r="116">
          <cell r="C116" t="str">
            <v>CAP02</v>
          </cell>
          <cell r="D116" t="str">
            <v>En zona verde</v>
          </cell>
          <cell r="E116" t="str">
            <v>m</v>
          </cell>
          <cell r="F116" t="str">
            <v>MOC010</v>
          </cell>
          <cell r="G116" t="str">
            <v>MOC062</v>
          </cell>
          <cell r="H116" t="str">
            <v>MOC103</v>
          </cell>
          <cell r="I116" t="str">
            <v>NA</v>
          </cell>
          <cell r="J116" t="str">
            <v>NA</v>
          </cell>
          <cell r="K116" t="str">
            <v>NA</v>
          </cell>
          <cell r="L116" t="str">
            <v>NA</v>
          </cell>
          <cell r="M116">
            <v>0.1</v>
          </cell>
          <cell r="N116">
            <v>1</v>
          </cell>
          <cell r="O116">
            <v>0.31</v>
          </cell>
          <cell r="P116" t="str">
            <v>NA</v>
          </cell>
          <cell r="Q116" t="str">
            <v>NA</v>
          </cell>
          <cell r="R116" t="str">
            <v>NA</v>
          </cell>
          <cell r="S116" t="str">
            <v>NA</v>
          </cell>
          <cell r="T116" t="str">
            <v>CEC004</v>
          </cell>
          <cell r="U116" t="str">
            <v>CEC010</v>
          </cell>
          <cell r="V116" t="str">
            <v>NA</v>
          </cell>
          <cell r="W116" t="str">
            <v>NA</v>
          </cell>
          <cell r="X116" t="str">
            <v>NA</v>
          </cell>
          <cell r="Y116" t="str">
            <v>CMC004</v>
          </cell>
          <cell r="Z116" t="str">
            <v>CMC008</v>
          </cell>
          <cell r="AA116" t="str">
            <v>NA</v>
          </cell>
          <cell r="AB116" t="str">
            <v>NA</v>
          </cell>
          <cell r="AC116" t="str">
            <v>NA</v>
          </cell>
          <cell r="AD116">
            <v>1</v>
          </cell>
          <cell r="AE116">
            <v>1</v>
          </cell>
          <cell r="AF116" t="str">
            <v>NA</v>
          </cell>
          <cell r="AG116" t="str">
            <v>NA</v>
          </cell>
          <cell r="AH116" t="str">
            <v>NA</v>
          </cell>
          <cell r="AI116">
            <v>105</v>
          </cell>
          <cell r="AJ116">
            <v>105</v>
          </cell>
          <cell r="AK116">
            <v>105</v>
          </cell>
          <cell r="AO116">
            <v>12256</v>
          </cell>
          <cell r="AP116">
            <v>24000</v>
          </cell>
          <cell r="AQ116">
            <v>300</v>
          </cell>
          <cell r="AR116">
            <v>20000</v>
          </cell>
          <cell r="AS116">
            <v>0</v>
          </cell>
          <cell r="AT116">
            <v>0</v>
          </cell>
          <cell r="AU116">
            <v>0</v>
          </cell>
          <cell r="AV116">
            <v>0</v>
          </cell>
          <cell r="AW116">
            <v>2400</v>
          </cell>
          <cell r="AX116">
            <v>300</v>
          </cell>
          <cell r="AY116">
            <v>6200</v>
          </cell>
          <cell r="AZ116">
            <v>0</v>
          </cell>
          <cell r="BA116">
            <v>0</v>
          </cell>
          <cell r="BB116">
            <v>0</v>
          </cell>
          <cell r="BC116">
            <v>0</v>
          </cell>
          <cell r="BD116">
            <v>9345</v>
          </cell>
          <cell r="BE116">
            <v>2893</v>
          </cell>
          <cell r="BF116">
            <v>33634</v>
          </cell>
          <cell r="BG116">
            <v>0</v>
          </cell>
          <cell r="BH116">
            <v>0</v>
          </cell>
          <cell r="BI116">
            <v>0</v>
          </cell>
          <cell r="BJ116">
            <v>28</v>
          </cell>
          <cell r="BK116">
            <v>320</v>
          </cell>
          <cell r="BL116">
            <v>0</v>
          </cell>
          <cell r="BM116">
            <v>0</v>
          </cell>
          <cell r="BN116">
            <v>0</v>
          </cell>
          <cell r="BO116">
            <v>348</v>
          </cell>
          <cell r="BP116">
            <v>128224</v>
          </cell>
          <cell r="BQ116">
            <v>140891</v>
          </cell>
          <cell r="BR116">
            <v>0</v>
          </cell>
          <cell r="BS116">
            <v>0</v>
          </cell>
          <cell r="BT116">
            <v>0</v>
          </cell>
          <cell r="BU116">
            <v>1221</v>
          </cell>
          <cell r="BV116">
            <v>1342</v>
          </cell>
          <cell r="BW116">
            <v>0</v>
          </cell>
          <cell r="BX116">
            <v>0</v>
          </cell>
          <cell r="BY116">
            <v>0</v>
          </cell>
          <cell r="BZ116">
            <v>2563</v>
          </cell>
          <cell r="CA116">
            <v>348</v>
          </cell>
          <cell r="CB116">
            <v>2911</v>
          </cell>
          <cell r="CC116">
            <v>0.05</v>
          </cell>
          <cell r="CD116">
            <v>12256</v>
          </cell>
        </row>
        <row r="117">
          <cell r="C117" t="str">
            <v>CAP03</v>
          </cell>
          <cell r="D117" t="str">
            <v>En anden adoquin</v>
          </cell>
          <cell r="E117" t="str">
            <v>m2</v>
          </cell>
          <cell r="F117" t="str">
            <v>MOC005</v>
          </cell>
          <cell r="G117" t="str">
            <v>MOC011</v>
          </cell>
          <cell r="H117" t="str">
            <v>MOC086</v>
          </cell>
          <cell r="I117" t="str">
            <v>NA</v>
          </cell>
          <cell r="J117" t="str">
            <v>NA</v>
          </cell>
          <cell r="K117" t="str">
            <v>NA</v>
          </cell>
          <cell r="L117" t="str">
            <v>NA</v>
          </cell>
          <cell r="M117">
            <v>1</v>
          </cell>
          <cell r="N117">
            <v>0.01</v>
          </cell>
          <cell r="O117">
            <v>3.0000000000000001E-3</v>
          </cell>
          <cell r="P117" t="str">
            <v>NA</v>
          </cell>
          <cell r="Q117" t="str">
            <v>NA</v>
          </cell>
          <cell r="R117" t="str">
            <v>NA</v>
          </cell>
          <cell r="S117" t="str">
            <v>NA</v>
          </cell>
          <cell r="T117" t="str">
            <v>CEC014</v>
          </cell>
          <cell r="U117" t="str">
            <v>NA</v>
          </cell>
          <cell r="V117" t="str">
            <v>NA</v>
          </cell>
          <cell r="W117" t="str">
            <v>NA</v>
          </cell>
          <cell r="X117" t="str">
            <v>NA</v>
          </cell>
          <cell r="Y117" t="str">
            <v>CMC010</v>
          </cell>
          <cell r="Z117" t="str">
            <v>NA</v>
          </cell>
          <cell r="AA117" t="str">
            <v>NA</v>
          </cell>
          <cell r="AB117" t="str">
            <v>NA</v>
          </cell>
          <cell r="AC117" t="str">
            <v>NA</v>
          </cell>
          <cell r="AD117">
            <v>1</v>
          </cell>
          <cell r="AE117" t="str">
            <v>NA</v>
          </cell>
          <cell r="AF117" t="str">
            <v>NA</v>
          </cell>
          <cell r="AG117" t="str">
            <v>NA</v>
          </cell>
          <cell r="AH117" t="str">
            <v>NA</v>
          </cell>
          <cell r="AI117">
            <v>30</v>
          </cell>
          <cell r="AJ117">
            <v>30</v>
          </cell>
          <cell r="AO117">
            <v>31526</v>
          </cell>
          <cell r="AP117">
            <v>23000</v>
          </cell>
          <cell r="AQ117">
            <v>43000</v>
          </cell>
          <cell r="AR117">
            <v>227016.3</v>
          </cell>
          <cell r="AS117">
            <v>0</v>
          </cell>
          <cell r="AT117">
            <v>0</v>
          </cell>
          <cell r="AU117">
            <v>0</v>
          </cell>
          <cell r="AV117">
            <v>0</v>
          </cell>
          <cell r="AW117">
            <v>23000</v>
          </cell>
          <cell r="AX117">
            <v>430</v>
          </cell>
          <cell r="AY117">
            <v>681</v>
          </cell>
          <cell r="AZ117">
            <v>0</v>
          </cell>
          <cell r="BA117">
            <v>0</v>
          </cell>
          <cell r="BB117">
            <v>0</v>
          </cell>
          <cell r="BC117">
            <v>0</v>
          </cell>
          <cell r="BD117">
            <v>25317</v>
          </cell>
          <cell r="BE117">
            <v>21737</v>
          </cell>
          <cell r="BF117">
            <v>0</v>
          </cell>
          <cell r="BG117">
            <v>0</v>
          </cell>
          <cell r="BH117">
            <v>0</v>
          </cell>
          <cell r="BI117">
            <v>0</v>
          </cell>
          <cell r="BJ117">
            <v>725</v>
          </cell>
          <cell r="BK117">
            <v>0</v>
          </cell>
          <cell r="BL117">
            <v>0</v>
          </cell>
          <cell r="BM117">
            <v>0</v>
          </cell>
          <cell r="BN117">
            <v>0</v>
          </cell>
          <cell r="BO117">
            <v>725</v>
          </cell>
          <cell r="BP117">
            <v>164508</v>
          </cell>
          <cell r="BQ117">
            <v>0</v>
          </cell>
          <cell r="BR117">
            <v>0</v>
          </cell>
          <cell r="BS117">
            <v>0</v>
          </cell>
          <cell r="BT117">
            <v>0</v>
          </cell>
          <cell r="BU117">
            <v>5484</v>
          </cell>
          <cell r="BV117">
            <v>0</v>
          </cell>
          <cell r="BW117">
            <v>0</v>
          </cell>
          <cell r="BX117">
            <v>0</v>
          </cell>
          <cell r="BY117">
            <v>0</v>
          </cell>
          <cell r="BZ117">
            <v>5484</v>
          </cell>
          <cell r="CA117">
            <v>725</v>
          </cell>
          <cell r="CB117">
            <v>6209</v>
          </cell>
          <cell r="CC117">
            <v>0.05</v>
          </cell>
          <cell r="CD117">
            <v>31526</v>
          </cell>
        </row>
        <row r="118">
          <cell r="B118" t="str">
            <v>R1011</v>
          </cell>
          <cell r="C118" t="str">
            <v>CAP03</v>
          </cell>
          <cell r="D118" t="str">
            <v>En Andén adoquinado</v>
          </cell>
          <cell r="E118" t="str">
            <v>m</v>
          </cell>
          <cell r="F118" t="str">
            <v>MOC005</v>
          </cell>
          <cell r="G118" t="str">
            <v>MOC011</v>
          </cell>
          <cell r="H118" t="str">
            <v>NA</v>
          </cell>
          <cell r="I118" t="str">
            <v>NA</v>
          </cell>
          <cell r="J118" t="str">
            <v>NA</v>
          </cell>
          <cell r="K118" t="str">
            <v>NA</v>
          </cell>
          <cell r="L118" t="str">
            <v>NA</v>
          </cell>
          <cell r="M118">
            <v>0.6</v>
          </cell>
          <cell r="N118">
            <v>0.15</v>
          </cell>
          <cell r="O118" t="str">
            <v>NA</v>
          </cell>
          <cell r="P118" t="str">
            <v>NA</v>
          </cell>
          <cell r="Q118" t="str">
            <v>NA</v>
          </cell>
          <cell r="R118" t="str">
            <v>NA</v>
          </cell>
          <cell r="S118" t="str">
            <v>NA</v>
          </cell>
          <cell r="T118" t="str">
            <v>CEC014</v>
          </cell>
          <cell r="U118" t="str">
            <v>NA</v>
          </cell>
          <cell r="V118" t="str">
            <v>NA</v>
          </cell>
          <cell r="W118" t="str">
            <v>NA</v>
          </cell>
          <cell r="X118" t="str">
            <v>NA</v>
          </cell>
          <cell r="Y118" t="str">
            <v>CMC010</v>
          </cell>
          <cell r="Z118" t="str">
            <v>NA</v>
          </cell>
          <cell r="AA118" t="str">
            <v>NA</v>
          </cell>
          <cell r="AB118" t="str">
            <v>NA</v>
          </cell>
          <cell r="AC118" t="str">
            <v>NA</v>
          </cell>
          <cell r="AD118">
            <v>1</v>
          </cell>
          <cell r="AE118" t="str">
            <v>NA</v>
          </cell>
          <cell r="AF118" t="str">
            <v>NA</v>
          </cell>
          <cell r="AG118" t="str">
            <v>NA</v>
          </cell>
          <cell r="AH118" t="str">
            <v>NA</v>
          </cell>
          <cell r="AI118">
            <v>35</v>
          </cell>
          <cell r="AJ118">
            <v>35</v>
          </cell>
          <cell r="AO118">
            <v>26584</v>
          </cell>
          <cell r="AP118">
            <v>23000</v>
          </cell>
          <cell r="AQ118">
            <v>43000</v>
          </cell>
          <cell r="AR118">
            <v>0</v>
          </cell>
          <cell r="AS118">
            <v>0</v>
          </cell>
          <cell r="AT118">
            <v>0</v>
          </cell>
          <cell r="AU118">
            <v>0</v>
          </cell>
          <cell r="AV118">
            <v>0</v>
          </cell>
          <cell r="AW118">
            <v>13800</v>
          </cell>
          <cell r="AX118">
            <v>6450</v>
          </cell>
          <cell r="AY118">
            <v>0</v>
          </cell>
          <cell r="AZ118">
            <v>0</v>
          </cell>
          <cell r="BA118">
            <v>0</v>
          </cell>
          <cell r="BB118">
            <v>0</v>
          </cell>
          <cell r="BC118">
            <v>0</v>
          </cell>
          <cell r="BD118">
            <v>21263</v>
          </cell>
          <cell r="BE118">
            <v>21737</v>
          </cell>
          <cell r="BF118">
            <v>0</v>
          </cell>
          <cell r="BG118">
            <v>0</v>
          </cell>
          <cell r="BH118">
            <v>0</v>
          </cell>
          <cell r="BI118">
            <v>0</v>
          </cell>
          <cell r="BJ118">
            <v>621</v>
          </cell>
          <cell r="BK118">
            <v>0</v>
          </cell>
          <cell r="BL118">
            <v>0</v>
          </cell>
          <cell r="BM118">
            <v>0</v>
          </cell>
          <cell r="BN118">
            <v>0</v>
          </cell>
          <cell r="BO118">
            <v>621</v>
          </cell>
          <cell r="BP118">
            <v>164508</v>
          </cell>
          <cell r="BQ118">
            <v>0</v>
          </cell>
          <cell r="BR118">
            <v>0</v>
          </cell>
          <cell r="BS118">
            <v>0</v>
          </cell>
          <cell r="BT118">
            <v>0</v>
          </cell>
          <cell r="BU118">
            <v>4700</v>
          </cell>
          <cell r="BV118">
            <v>0</v>
          </cell>
          <cell r="BW118">
            <v>0</v>
          </cell>
          <cell r="BX118">
            <v>0</v>
          </cell>
          <cell r="BY118">
            <v>0</v>
          </cell>
          <cell r="BZ118">
            <v>4700</v>
          </cell>
          <cell r="CA118">
            <v>621</v>
          </cell>
          <cell r="CB118">
            <v>5321</v>
          </cell>
          <cell r="CC118">
            <v>0.05</v>
          </cell>
          <cell r="CD118">
            <v>26584</v>
          </cell>
        </row>
        <row r="119">
          <cell r="B119" t="str">
            <v>R1011</v>
          </cell>
          <cell r="C119" t="str">
            <v>CAP03</v>
          </cell>
          <cell r="D119" t="str">
            <v>En andén adoquinado              (AAd)</v>
          </cell>
          <cell r="E119" t="str">
            <v>m</v>
          </cell>
          <cell r="F119" t="str">
            <v>MOC005</v>
          </cell>
          <cell r="G119" t="str">
            <v>MOC011</v>
          </cell>
          <cell r="H119" t="str">
            <v>MOC086</v>
          </cell>
          <cell r="I119" t="str">
            <v>NA</v>
          </cell>
          <cell r="J119" t="str">
            <v>NA</v>
          </cell>
          <cell r="K119" t="str">
            <v>NA</v>
          </cell>
          <cell r="L119" t="str">
            <v>NA</v>
          </cell>
          <cell r="M119">
            <v>0.53</v>
          </cell>
          <cell r="N119">
            <v>0.01</v>
          </cell>
          <cell r="O119">
            <v>3.0000000000000001E-3</v>
          </cell>
          <cell r="P119" t="str">
            <v>NA</v>
          </cell>
          <cell r="Q119" t="str">
            <v>NA</v>
          </cell>
          <cell r="R119" t="str">
            <v>NA</v>
          </cell>
          <cell r="S119" t="str">
            <v>NA</v>
          </cell>
          <cell r="T119" t="str">
            <v>CEC014</v>
          </cell>
          <cell r="U119" t="str">
            <v>NA</v>
          </cell>
          <cell r="V119" t="str">
            <v>NA</v>
          </cell>
          <cell r="W119" t="str">
            <v>NA</v>
          </cell>
          <cell r="X119" t="str">
            <v>NA</v>
          </cell>
          <cell r="Y119" t="str">
            <v>CMC010</v>
          </cell>
          <cell r="Z119" t="str">
            <v>NA</v>
          </cell>
          <cell r="AA119" t="str">
            <v>NA</v>
          </cell>
          <cell r="AB119" t="str">
            <v>NA</v>
          </cell>
          <cell r="AC119" t="str">
            <v>NA</v>
          </cell>
          <cell r="AD119">
            <v>1</v>
          </cell>
          <cell r="AE119" t="str">
            <v>NA</v>
          </cell>
          <cell r="AF119" t="str">
            <v>NA</v>
          </cell>
          <cell r="AG119" t="str">
            <v>NA</v>
          </cell>
          <cell r="AH119" t="str">
            <v>NA</v>
          </cell>
          <cell r="AI119">
            <v>60</v>
          </cell>
          <cell r="AJ119">
            <v>60</v>
          </cell>
          <cell r="AO119">
            <v>17070</v>
          </cell>
          <cell r="AP119">
            <v>23000</v>
          </cell>
          <cell r="AQ119">
            <v>43000</v>
          </cell>
          <cell r="AR119">
            <v>227016.3</v>
          </cell>
          <cell r="AS119">
            <v>0</v>
          </cell>
          <cell r="AT119">
            <v>0</v>
          </cell>
          <cell r="AU119">
            <v>0</v>
          </cell>
          <cell r="AV119">
            <v>0</v>
          </cell>
          <cell r="AW119">
            <v>12190</v>
          </cell>
          <cell r="AX119">
            <v>430</v>
          </cell>
          <cell r="AY119">
            <v>681</v>
          </cell>
          <cell r="AZ119">
            <v>0</v>
          </cell>
          <cell r="BA119">
            <v>0</v>
          </cell>
          <cell r="BB119">
            <v>0</v>
          </cell>
          <cell r="BC119">
            <v>0</v>
          </cell>
          <cell r="BD119">
            <v>13966</v>
          </cell>
          <cell r="BE119">
            <v>21737</v>
          </cell>
          <cell r="BF119">
            <v>0</v>
          </cell>
          <cell r="BG119">
            <v>0</v>
          </cell>
          <cell r="BH119">
            <v>0</v>
          </cell>
          <cell r="BI119">
            <v>0</v>
          </cell>
          <cell r="BJ119">
            <v>362</v>
          </cell>
          <cell r="BK119">
            <v>0</v>
          </cell>
          <cell r="BL119">
            <v>0</v>
          </cell>
          <cell r="BM119">
            <v>0</v>
          </cell>
          <cell r="BN119">
            <v>0</v>
          </cell>
          <cell r="BO119">
            <v>362</v>
          </cell>
          <cell r="BP119">
            <v>164508</v>
          </cell>
          <cell r="BQ119">
            <v>0</v>
          </cell>
          <cell r="BR119">
            <v>0</v>
          </cell>
          <cell r="BS119">
            <v>0</v>
          </cell>
          <cell r="BT119">
            <v>0</v>
          </cell>
          <cell r="BU119">
            <v>2742</v>
          </cell>
          <cell r="BV119">
            <v>0</v>
          </cell>
          <cell r="BW119">
            <v>0</v>
          </cell>
          <cell r="BX119">
            <v>0</v>
          </cell>
          <cell r="BY119">
            <v>0</v>
          </cell>
          <cell r="BZ119">
            <v>2742</v>
          </cell>
          <cell r="CA119">
            <v>362</v>
          </cell>
          <cell r="CB119">
            <v>3104</v>
          </cell>
          <cell r="CC119">
            <v>0.05</v>
          </cell>
          <cell r="CD119">
            <v>17070</v>
          </cell>
        </row>
        <row r="120">
          <cell r="B120" t="str">
            <v>R1008</v>
          </cell>
          <cell r="C120" t="str">
            <v>CAP03</v>
          </cell>
          <cell r="D120" t="str">
            <v>En Andén asfalto</v>
          </cell>
          <cell r="E120" t="str">
            <v>m</v>
          </cell>
          <cell r="F120" t="str">
            <v>MOC016</v>
          </cell>
          <cell r="G120" t="str">
            <v>MOC104</v>
          </cell>
          <cell r="H120" t="str">
            <v>NA</v>
          </cell>
          <cell r="I120" t="str">
            <v>NA</v>
          </cell>
          <cell r="J120" t="str">
            <v>NA</v>
          </cell>
          <cell r="K120" t="str">
            <v>NA</v>
          </cell>
          <cell r="L120" t="str">
            <v>NA</v>
          </cell>
          <cell r="M120">
            <v>0.05</v>
          </cell>
          <cell r="N120">
            <v>0.02</v>
          </cell>
          <cell r="O120" t="str">
            <v>NA</v>
          </cell>
          <cell r="P120" t="str">
            <v>NA</v>
          </cell>
          <cell r="Q120" t="str">
            <v>NA</v>
          </cell>
          <cell r="R120" t="str">
            <v>NA</v>
          </cell>
          <cell r="S120" t="str">
            <v>NA</v>
          </cell>
          <cell r="T120" t="str">
            <v>CEC012</v>
          </cell>
          <cell r="U120" t="str">
            <v>NA</v>
          </cell>
          <cell r="V120" t="str">
            <v>NA</v>
          </cell>
          <cell r="W120" t="str">
            <v>NA</v>
          </cell>
          <cell r="X120" t="str">
            <v>NA</v>
          </cell>
          <cell r="Y120" t="str">
            <v>CMC009</v>
          </cell>
          <cell r="Z120" t="str">
            <v>NA</v>
          </cell>
          <cell r="AA120" t="str">
            <v>NA</v>
          </cell>
          <cell r="AB120" t="str">
            <v>NA</v>
          </cell>
          <cell r="AC120" t="str">
            <v>NA</v>
          </cell>
          <cell r="AD120">
            <v>1</v>
          </cell>
          <cell r="AE120" t="str">
            <v>NA</v>
          </cell>
          <cell r="AF120" t="str">
            <v>NA</v>
          </cell>
          <cell r="AG120" t="str">
            <v>NA</v>
          </cell>
          <cell r="AH120" t="str">
            <v>NA</v>
          </cell>
          <cell r="AI120">
            <v>65</v>
          </cell>
          <cell r="AJ120">
            <v>65</v>
          </cell>
          <cell r="AO120">
            <v>19247</v>
          </cell>
          <cell r="AP120">
            <v>230000</v>
          </cell>
          <cell r="AQ120">
            <v>165000</v>
          </cell>
          <cell r="AR120">
            <v>0</v>
          </cell>
          <cell r="AS120">
            <v>0</v>
          </cell>
          <cell r="AT120">
            <v>0</v>
          </cell>
          <cell r="AU120">
            <v>0</v>
          </cell>
          <cell r="AV120">
            <v>0</v>
          </cell>
          <cell r="AW120">
            <v>11500</v>
          </cell>
          <cell r="AX120">
            <v>3300</v>
          </cell>
          <cell r="AY120">
            <v>0</v>
          </cell>
          <cell r="AZ120">
            <v>0</v>
          </cell>
          <cell r="BA120">
            <v>0</v>
          </cell>
          <cell r="BB120">
            <v>0</v>
          </cell>
          <cell r="BC120">
            <v>0</v>
          </cell>
          <cell r="BD120">
            <v>15540</v>
          </cell>
          <cell r="BE120">
            <v>56846</v>
          </cell>
          <cell r="BF120">
            <v>0</v>
          </cell>
          <cell r="BG120">
            <v>0</v>
          </cell>
          <cell r="BH120">
            <v>0</v>
          </cell>
          <cell r="BI120">
            <v>0</v>
          </cell>
          <cell r="BJ120">
            <v>875</v>
          </cell>
          <cell r="BK120">
            <v>0</v>
          </cell>
          <cell r="BL120">
            <v>0</v>
          </cell>
          <cell r="BM120">
            <v>0</v>
          </cell>
          <cell r="BN120">
            <v>0</v>
          </cell>
          <cell r="BO120">
            <v>875</v>
          </cell>
          <cell r="BP120">
            <v>184062</v>
          </cell>
          <cell r="BQ120">
            <v>0</v>
          </cell>
          <cell r="BR120">
            <v>0</v>
          </cell>
          <cell r="BS120">
            <v>0</v>
          </cell>
          <cell r="BT120">
            <v>0</v>
          </cell>
          <cell r="BU120">
            <v>2832</v>
          </cell>
          <cell r="BV120">
            <v>0</v>
          </cell>
          <cell r="BW120">
            <v>0</v>
          </cell>
          <cell r="BX120">
            <v>0</v>
          </cell>
          <cell r="BY120">
            <v>0</v>
          </cell>
          <cell r="BZ120">
            <v>2832</v>
          </cell>
          <cell r="CA120">
            <v>875</v>
          </cell>
          <cell r="CB120">
            <v>3707</v>
          </cell>
          <cell r="CC120">
            <v>0.05</v>
          </cell>
          <cell r="CD120">
            <v>19247</v>
          </cell>
        </row>
        <row r="121">
          <cell r="B121" t="str">
            <v>R2008</v>
          </cell>
          <cell r="C121" t="str">
            <v>CAP03</v>
          </cell>
          <cell r="D121" t="str">
            <v>En Andén asfalto</v>
          </cell>
          <cell r="E121" t="str">
            <v>m</v>
          </cell>
          <cell r="F121" t="str">
            <v>MOC016</v>
          </cell>
          <cell r="G121" t="str">
            <v>MOC104</v>
          </cell>
          <cell r="H121" t="str">
            <v>NA</v>
          </cell>
          <cell r="I121" t="str">
            <v>NA</v>
          </cell>
          <cell r="J121" t="str">
            <v>NA</v>
          </cell>
          <cell r="K121" t="str">
            <v>NA</v>
          </cell>
          <cell r="L121" t="str">
            <v>NA</v>
          </cell>
          <cell r="M121">
            <v>0.03</v>
          </cell>
          <cell r="N121">
            <v>0.02</v>
          </cell>
          <cell r="O121" t="str">
            <v>NA</v>
          </cell>
          <cell r="P121" t="str">
            <v>NA</v>
          </cell>
          <cell r="Q121" t="str">
            <v>NA</v>
          </cell>
          <cell r="R121" t="str">
            <v>NA</v>
          </cell>
          <cell r="S121" t="str">
            <v>NA</v>
          </cell>
          <cell r="T121" t="str">
            <v>CEC012</v>
          </cell>
          <cell r="U121" t="str">
            <v>NA</v>
          </cell>
          <cell r="V121" t="str">
            <v>NA</v>
          </cell>
          <cell r="W121" t="str">
            <v>NA</v>
          </cell>
          <cell r="X121" t="str">
            <v>NA</v>
          </cell>
          <cell r="Y121" t="str">
            <v>CMC009</v>
          </cell>
          <cell r="Z121" t="str">
            <v>NA</v>
          </cell>
          <cell r="AA121" t="str">
            <v>NA</v>
          </cell>
          <cell r="AB121" t="str">
            <v>NA</v>
          </cell>
          <cell r="AC121" t="str">
            <v>NA</v>
          </cell>
          <cell r="AD121">
            <v>1</v>
          </cell>
          <cell r="AE121" t="str">
            <v>NA</v>
          </cell>
          <cell r="AF121" t="str">
            <v>NA</v>
          </cell>
          <cell r="AG121" t="str">
            <v>NA</v>
          </cell>
          <cell r="AH121" t="str">
            <v>NA</v>
          </cell>
          <cell r="AI121">
            <v>62.5</v>
          </cell>
          <cell r="AJ121">
            <v>62.5</v>
          </cell>
          <cell r="AO121">
            <v>14565</v>
          </cell>
          <cell r="AP121">
            <v>230000</v>
          </cell>
          <cell r="AQ121">
            <v>165000</v>
          </cell>
          <cell r="AR121">
            <v>0</v>
          </cell>
          <cell r="AS121">
            <v>0</v>
          </cell>
          <cell r="AT121">
            <v>0</v>
          </cell>
          <cell r="AU121">
            <v>0</v>
          </cell>
          <cell r="AV121">
            <v>0</v>
          </cell>
          <cell r="AW121">
            <v>6900</v>
          </cell>
          <cell r="AX121">
            <v>3300</v>
          </cell>
          <cell r="AY121">
            <v>0</v>
          </cell>
          <cell r="AZ121">
            <v>0</v>
          </cell>
          <cell r="BA121">
            <v>0</v>
          </cell>
          <cell r="BB121">
            <v>0</v>
          </cell>
          <cell r="BC121">
            <v>0</v>
          </cell>
          <cell r="BD121">
            <v>10710</v>
          </cell>
          <cell r="BE121">
            <v>56846</v>
          </cell>
          <cell r="BF121">
            <v>0</v>
          </cell>
          <cell r="BG121">
            <v>0</v>
          </cell>
          <cell r="BH121">
            <v>0</v>
          </cell>
          <cell r="BI121">
            <v>0</v>
          </cell>
          <cell r="BJ121">
            <v>910</v>
          </cell>
          <cell r="BK121">
            <v>0</v>
          </cell>
          <cell r="BL121">
            <v>0</v>
          </cell>
          <cell r="BM121">
            <v>0</v>
          </cell>
          <cell r="BN121">
            <v>0</v>
          </cell>
          <cell r="BO121">
            <v>910</v>
          </cell>
          <cell r="BP121">
            <v>184062</v>
          </cell>
          <cell r="BQ121">
            <v>0</v>
          </cell>
          <cell r="BR121">
            <v>0</v>
          </cell>
          <cell r="BS121">
            <v>0</v>
          </cell>
          <cell r="BT121">
            <v>0</v>
          </cell>
          <cell r="BU121">
            <v>2945</v>
          </cell>
          <cell r="BV121">
            <v>0</v>
          </cell>
          <cell r="BW121">
            <v>0</v>
          </cell>
          <cell r="BX121">
            <v>0</v>
          </cell>
          <cell r="BY121">
            <v>0</v>
          </cell>
          <cell r="BZ121">
            <v>2945</v>
          </cell>
          <cell r="CA121">
            <v>910</v>
          </cell>
          <cell r="CB121">
            <v>3855</v>
          </cell>
          <cell r="CC121">
            <v>0.05</v>
          </cell>
          <cell r="CD121">
            <v>14565</v>
          </cell>
        </row>
        <row r="122">
          <cell r="B122" t="str">
            <v>R1008</v>
          </cell>
          <cell r="C122" t="str">
            <v>CAP03</v>
          </cell>
          <cell r="D122" t="str">
            <v>En andén asfalto                      (AA)</v>
          </cell>
          <cell r="E122" t="str">
            <v>m</v>
          </cell>
          <cell r="F122" t="str">
            <v>MOC016</v>
          </cell>
          <cell r="G122" t="str">
            <v>MOC104</v>
          </cell>
          <cell r="H122" t="str">
            <v>NA</v>
          </cell>
          <cell r="I122" t="str">
            <v>NA</v>
          </cell>
          <cell r="J122" t="str">
            <v>NA</v>
          </cell>
          <cell r="K122" t="str">
            <v>NA</v>
          </cell>
          <cell r="L122" t="str">
            <v>NA</v>
          </cell>
          <cell r="M122">
            <v>0.02</v>
          </cell>
          <cell r="N122">
            <v>0.01</v>
          </cell>
          <cell r="O122" t="str">
            <v>NA</v>
          </cell>
          <cell r="P122" t="str">
            <v>NA</v>
          </cell>
          <cell r="Q122" t="str">
            <v>NA</v>
          </cell>
          <cell r="R122" t="str">
            <v>NA</v>
          </cell>
          <cell r="S122" t="str">
            <v>NA</v>
          </cell>
          <cell r="T122" t="str">
            <v>CEC012</v>
          </cell>
          <cell r="U122" t="str">
            <v>NA</v>
          </cell>
          <cell r="V122" t="str">
            <v>NA</v>
          </cell>
          <cell r="W122" t="str">
            <v>NA</v>
          </cell>
          <cell r="X122" t="str">
            <v>NA</v>
          </cell>
          <cell r="Y122" t="str">
            <v>CMC009</v>
          </cell>
          <cell r="Z122" t="str">
            <v>NA</v>
          </cell>
          <cell r="AA122" t="str">
            <v>NA</v>
          </cell>
          <cell r="AB122" t="str">
            <v>NA</v>
          </cell>
          <cell r="AC122" t="str">
            <v>NA</v>
          </cell>
          <cell r="AD122">
            <v>1</v>
          </cell>
          <cell r="AE122" t="str">
            <v>NA</v>
          </cell>
          <cell r="AF122" t="str">
            <v>NA</v>
          </cell>
          <cell r="AG122" t="str">
            <v>NA</v>
          </cell>
          <cell r="AH122" t="str">
            <v>NA</v>
          </cell>
          <cell r="AI122">
            <v>75</v>
          </cell>
          <cell r="AJ122">
            <v>75</v>
          </cell>
          <cell r="AO122">
            <v>9775</v>
          </cell>
          <cell r="AP122">
            <v>230000</v>
          </cell>
          <cell r="AQ122">
            <v>165000</v>
          </cell>
          <cell r="AR122">
            <v>0</v>
          </cell>
          <cell r="AS122">
            <v>0</v>
          </cell>
          <cell r="AT122">
            <v>0</v>
          </cell>
          <cell r="AU122">
            <v>0</v>
          </cell>
          <cell r="AV122">
            <v>0</v>
          </cell>
          <cell r="AW122">
            <v>4600</v>
          </cell>
          <cell r="AX122">
            <v>1650</v>
          </cell>
          <cell r="AY122">
            <v>0</v>
          </cell>
          <cell r="AZ122">
            <v>0</v>
          </cell>
          <cell r="BA122">
            <v>0</v>
          </cell>
          <cell r="BB122">
            <v>0</v>
          </cell>
          <cell r="BC122">
            <v>0</v>
          </cell>
          <cell r="BD122">
            <v>6563</v>
          </cell>
          <cell r="BE122">
            <v>56846</v>
          </cell>
          <cell r="BF122">
            <v>0</v>
          </cell>
          <cell r="BG122">
            <v>0</v>
          </cell>
          <cell r="BH122">
            <v>0</v>
          </cell>
          <cell r="BI122">
            <v>0</v>
          </cell>
          <cell r="BJ122">
            <v>758</v>
          </cell>
          <cell r="BK122">
            <v>0</v>
          </cell>
          <cell r="BL122">
            <v>0</v>
          </cell>
          <cell r="BM122">
            <v>0</v>
          </cell>
          <cell r="BN122">
            <v>0</v>
          </cell>
          <cell r="BO122">
            <v>758</v>
          </cell>
          <cell r="BP122">
            <v>184062</v>
          </cell>
          <cell r="BQ122">
            <v>0</v>
          </cell>
          <cell r="BR122">
            <v>0</v>
          </cell>
          <cell r="BS122">
            <v>0</v>
          </cell>
          <cell r="BT122">
            <v>0</v>
          </cell>
          <cell r="BU122">
            <v>2454</v>
          </cell>
          <cell r="BV122">
            <v>0</v>
          </cell>
          <cell r="BW122">
            <v>0</v>
          </cell>
          <cell r="BX122">
            <v>0</v>
          </cell>
          <cell r="BY122">
            <v>0</v>
          </cell>
          <cell r="BZ122">
            <v>2454</v>
          </cell>
          <cell r="CA122">
            <v>758</v>
          </cell>
          <cell r="CB122">
            <v>3212</v>
          </cell>
          <cell r="CC122">
            <v>0.05</v>
          </cell>
          <cell r="CD122">
            <v>9775</v>
          </cell>
        </row>
        <row r="123">
          <cell r="C123" t="str">
            <v>CAP03</v>
          </cell>
          <cell r="D123" t="str">
            <v>En Anden Baldosa</v>
          </cell>
          <cell r="E123" t="str">
            <v>m2</v>
          </cell>
          <cell r="F123" t="str">
            <v>MOC026</v>
          </cell>
          <cell r="G123" t="str">
            <v>MOC015</v>
          </cell>
          <cell r="H123" t="str">
            <v>MOC086</v>
          </cell>
          <cell r="I123" t="str">
            <v>NA</v>
          </cell>
          <cell r="J123" t="str">
            <v>NA</v>
          </cell>
          <cell r="K123" t="str">
            <v>NA</v>
          </cell>
          <cell r="L123" t="str">
            <v>NA</v>
          </cell>
          <cell r="M123">
            <v>0.05</v>
          </cell>
          <cell r="N123">
            <v>1</v>
          </cell>
          <cell r="O123">
            <v>2.5000000000000001E-2</v>
          </cell>
          <cell r="P123" t="str">
            <v>NA</v>
          </cell>
          <cell r="Q123" t="str">
            <v>NA</v>
          </cell>
          <cell r="R123" t="str">
            <v>NA</v>
          </cell>
          <cell r="S123" t="str">
            <v>NA</v>
          </cell>
          <cell r="T123" t="str">
            <v>CEC013</v>
          </cell>
          <cell r="U123" t="str">
            <v>CEC014</v>
          </cell>
          <cell r="V123" t="str">
            <v>NA</v>
          </cell>
          <cell r="W123" t="str">
            <v>NA</v>
          </cell>
          <cell r="X123" t="str">
            <v>NA</v>
          </cell>
          <cell r="Y123" t="str">
            <v>CMC009</v>
          </cell>
          <cell r="Z123" t="str">
            <v>CMC010</v>
          </cell>
          <cell r="AA123" t="str">
            <v>NA</v>
          </cell>
          <cell r="AB123" t="str">
            <v>NA</v>
          </cell>
          <cell r="AC123" t="str">
            <v>NA</v>
          </cell>
          <cell r="AD123">
            <v>1</v>
          </cell>
          <cell r="AE123">
            <v>1</v>
          </cell>
          <cell r="AF123" t="str">
            <v>NA</v>
          </cell>
          <cell r="AG123" t="str">
            <v>NA</v>
          </cell>
          <cell r="AH123" t="str">
            <v>NA</v>
          </cell>
          <cell r="AI123">
            <v>35</v>
          </cell>
          <cell r="AJ123">
            <v>35</v>
          </cell>
          <cell r="AK123">
            <v>35</v>
          </cell>
          <cell r="AO123">
            <v>39884</v>
          </cell>
          <cell r="AP123">
            <v>234000</v>
          </cell>
          <cell r="AQ123">
            <v>9900</v>
          </cell>
          <cell r="AR123">
            <v>227016.3</v>
          </cell>
          <cell r="AS123">
            <v>0</v>
          </cell>
          <cell r="AT123">
            <v>0</v>
          </cell>
          <cell r="AU123">
            <v>0</v>
          </cell>
          <cell r="AV123">
            <v>0</v>
          </cell>
          <cell r="AW123">
            <v>11700</v>
          </cell>
          <cell r="AX123">
            <v>9900</v>
          </cell>
          <cell r="AY123">
            <v>5675</v>
          </cell>
          <cell r="AZ123">
            <v>0</v>
          </cell>
          <cell r="BA123">
            <v>0</v>
          </cell>
          <cell r="BB123">
            <v>0</v>
          </cell>
          <cell r="BC123">
            <v>0</v>
          </cell>
          <cell r="BD123">
            <v>28639</v>
          </cell>
          <cell r="BE123">
            <v>23278</v>
          </cell>
          <cell r="BF123">
            <v>21737</v>
          </cell>
          <cell r="BG123">
            <v>0</v>
          </cell>
          <cell r="BH123">
            <v>0</v>
          </cell>
          <cell r="BI123">
            <v>0</v>
          </cell>
          <cell r="BJ123">
            <v>665</v>
          </cell>
          <cell r="BK123">
            <v>621</v>
          </cell>
          <cell r="BL123">
            <v>0</v>
          </cell>
          <cell r="BM123">
            <v>0</v>
          </cell>
          <cell r="BN123">
            <v>0</v>
          </cell>
          <cell r="BO123">
            <v>1286</v>
          </cell>
          <cell r="BP123">
            <v>184062</v>
          </cell>
          <cell r="BQ123">
            <v>164508</v>
          </cell>
          <cell r="BR123">
            <v>0</v>
          </cell>
          <cell r="BS123">
            <v>0</v>
          </cell>
          <cell r="BT123">
            <v>0</v>
          </cell>
          <cell r="BU123">
            <v>5259</v>
          </cell>
          <cell r="BV123">
            <v>4700</v>
          </cell>
          <cell r="BW123">
            <v>0</v>
          </cell>
          <cell r="BX123">
            <v>0</v>
          </cell>
          <cell r="BY123">
            <v>0</v>
          </cell>
          <cell r="BZ123">
            <v>9959</v>
          </cell>
          <cell r="CA123">
            <v>1286</v>
          </cell>
          <cell r="CB123">
            <v>11245</v>
          </cell>
          <cell r="CC123">
            <v>0.05</v>
          </cell>
          <cell r="CD123">
            <v>39884</v>
          </cell>
        </row>
        <row r="124">
          <cell r="B124" t="str">
            <v>R1012</v>
          </cell>
          <cell r="C124" t="str">
            <v>CAP03</v>
          </cell>
          <cell r="D124" t="str">
            <v>En Andén baldosa</v>
          </cell>
          <cell r="E124" t="str">
            <v>m</v>
          </cell>
          <cell r="F124" t="str">
            <v>MOC027</v>
          </cell>
          <cell r="G124" t="str">
            <v>MOC015</v>
          </cell>
          <cell r="H124" t="str">
            <v>MOC086</v>
          </cell>
          <cell r="I124" t="str">
            <v>NA</v>
          </cell>
          <cell r="J124" t="str">
            <v>NA</v>
          </cell>
          <cell r="K124" t="str">
            <v>NA</v>
          </cell>
          <cell r="L124" t="str">
            <v>NA</v>
          </cell>
          <cell r="M124">
            <v>0.03</v>
          </cell>
          <cell r="N124">
            <v>0.6</v>
          </cell>
          <cell r="O124">
            <v>0.02</v>
          </cell>
          <cell r="P124" t="str">
            <v>NA</v>
          </cell>
          <cell r="Q124" t="str">
            <v>NA</v>
          </cell>
          <cell r="R124" t="str">
            <v>NA</v>
          </cell>
          <cell r="S124" t="str">
            <v>NA</v>
          </cell>
          <cell r="T124" t="str">
            <v>CEC013</v>
          </cell>
          <cell r="U124" t="str">
            <v>CEC014</v>
          </cell>
          <cell r="V124" t="str">
            <v>NA</v>
          </cell>
          <cell r="W124" t="str">
            <v>NA</v>
          </cell>
          <cell r="X124" t="str">
            <v>NA</v>
          </cell>
          <cell r="Y124" t="str">
            <v>CMC009</v>
          </cell>
          <cell r="Z124" t="str">
            <v>CMC010</v>
          </cell>
          <cell r="AA124" t="str">
            <v>NA</v>
          </cell>
          <cell r="AB124" t="str">
            <v>NA</v>
          </cell>
          <cell r="AC124" t="str">
            <v>NA</v>
          </cell>
          <cell r="AD124">
            <v>0.2</v>
          </cell>
          <cell r="AE124">
            <v>1</v>
          </cell>
          <cell r="AF124" t="str">
            <v>NA</v>
          </cell>
          <cell r="AG124" t="str">
            <v>NA</v>
          </cell>
          <cell r="AH124" t="str">
            <v>NA</v>
          </cell>
          <cell r="AI124">
            <v>40</v>
          </cell>
          <cell r="AJ124">
            <v>200</v>
          </cell>
          <cell r="AK124">
            <v>40</v>
          </cell>
          <cell r="AO124">
            <v>31218</v>
          </cell>
          <cell r="AP124">
            <v>461000</v>
          </cell>
          <cell r="AQ124">
            <v>9900</v>
          </cell>
          <cell r="AR124">
            <v>227016.3</v>
          </cell>
          <cell r="AS124">
            <v>0</v>
          </cell>
          <cell r="AT124">
            <v>0</v>
          </cell>
          <cell r="AU124">
            <v>0</v>
          </cell>
          <cell r="AV124">
            <v>0</v>
          </cell>
          <cell r="AW124">
            <v>13830</v>
          </cell>
          <cell r="AX124">
            <v>5940</v>
          </cell>
          <cell r="AY124">
            <v>4540</v>
          </cell>
          <cell r="AZ124">
            <v>0</v>
          </cell>
          <cell r="BA124">
            <v>0</v>
          </cell>
          <cell r="BB124">
            <v>0</v>
          </cell>
          <cell r="BC124">
            <v>0</v>
          </cell>
          <cell r="BD124">
            <v>25526</v>
          </cell>
          <cell r="BE124">
            <v>23278</v>
          </cell>
          <cell r="BF124">
            <v>21737</v>
          </cell>
          <cell r="BG124">
            <v>0</v>
          </cell>
          <cell r="BH124">
            <v>0</v>
          </cell>
          <cell r="BI124">
            <v>0</v>
          </cell>
          <cell r="BJ124">
            <v>116</v>
          </cell>
          <cell r="BK124">
            <v>543</v>
          </cell>
          <cell r="BL124">
            <v>0</v>
          </cell>
          <cell r="BM124">
            <v>0</v>
          </cell>
          <cell r="BN124">
            <v>0</v>
          </cell>
          <cell r="BO124">
            <v>659</v>
          </cell>
          <cell r="BP124">
            <v>184062</v>
          </cell>
          <cell r="BQ124">
            <v>164508</v>
          </cell>
          <cell r="BR124">
            <v>0</v>
          </cell>
          <cell r="BS124">
            <v>0</v>
          </cell>
          <cell r="BT124">
            <v>0</v>
          </cell>
          <cell r="BU124">
            <v>920</v>
          </cell>
          <cell r="BV124">
            <v>4113</v>
          </cell>
          <cell r="BW124">
            <v>0</v>
          </cell>
          <cell r="BX124">
            <v>0</v>
          </cell>
          <cell r="BY124">
            <v>0</v>
          </cell>
          <cell r="BZ124">
            <v>5033</v>
          </cell>
          <cell r="CA124">
            <v>659</v>
          </cell>
          <cell r="CB124">
            <v>5692</v>
          </cell>
          <cell r="CC124">
            <v>0.05</v>
          </cell>
          <cell r="CD124">
            <v>31218</v>
          </cell>
        </row>
        <row r="125">
          <cell r="B125" t="str">
            <v>R1012</v>
          </cell>
          <cell r="C125" t="str">
            <v>CAP03</v>
          </cell>
          <cell r="D125" t="str">
            <v>En andén baldosa                   (AB)</v>
          </cell>
          <cell r="E125" t="str">
            <v>m</v>
          </cell>
          <cell r="F125" t="str">
            <v>MOC027</v>
          </cell>
          <cell r="G125" t="str">
            <v>MOC015</v>
          </cell>
          <cell r="H125" t="str">
            <v>MOC086</v>
          </cell>
          <cell r="I125" t="str">
            <v>NA</v>
          </cell>
          <cell r="J125" t="str">
            <v>NA</v>
          </cell>
          <cell r="K125" t="str">
            <v>NA</v>
          </cell>
          <cell r="L125" t="str">
            <v>NA</v>
          </cell>
          <cell r="M125">
            <v>0.03</v>
          </cell>
          <cell r="N125">
            <v>0.5</v>
          </cell>
          <cell r="O125">
            <v>0.01</v>
          </cell>
          <cell r="P125" t="str">
            <v>NA</v>
          </cell>
          <cell r="Q125" t="str">
            <v>NA</v>
          </cell>
          <cell r="R125" t="str">
            <v>NA</v>
          </cell>
          <cell r="S125" t="str">
            <v>NA</v>
          </cell>
          <cell r="T125" t="str">
            <v>CEC013</v>
          </cell>
          <cell r="U125" t="str">
            <v>CEC014</v>
          </cell>
          <cell r="V125" t="str">
            <v>NA</v>
          </cell>
          <cell r="W125" t="str">
            <v>NA</v>
          </cell>
          <cell r="X125" t="str">
            <v>NA</v>
          </cell>
          <cell r="Y125" t="str">
            <v>CMC009</v>
          </cell>
          <cell r="Z125" t="str">
            <v>CMC010</v>
          </cell>
          <cell r="AA125" t="str">
            <v>NA</v>
          </cell>
          <cell r="AB125" t="str">
            <v>NA</v>
          </cell>
          <cell r="AC125" t="str">
            <v>NA</v>
          </cell>
          <cell r="AD125">
            <v>0.3</v>
          </cell>
          <cell r="AE125">
            <v>1</v>
          </cell>
          <cell r="AF125" t="str">
            <v>NA</v>
          </cell>
          <cell r="AG125" t="str">
            <v>NA</v>
          </cell>
          <cell r="AH125" t="str">
            <v>NA</v>
          </cell>
          <cell r="AI125">
            <v>90</v>
          </cell>
          <cell r="AJ125">
            <v>300</v>
          </cell>
          <cell r="AK125">
            <v>90</v>
          </cell>
          <cell r="AO125">
            <v>24865</v>
          </cell>
          <cell r="AP125">
            <v>461000</v>
          </cell>
          <cell r="AQ125">
            <v>9900</v>
          </cell>
          <cell r="AR125">
            <v>227016.3</v>
          </cell>
          <cell r="AS125">
            <v>0</v>
          </cell>
          <cell r="AT125">
            <v>0</v>
          </cell>
          <cell r="AU125">
            <v>0</v>
          </cell>
          <cell r="AV125">
            <v>0</v>
          </cell>
          <cell r="AW125">
            <v>13830</v>
          </cell>
          <cell r="AX125">
            <v>4950</v>
          </cell>
          <cell r="AY125">
            <v>2270</v>
          </cell>
          <cell r="AZ125">
            <v>0</v>
          </cell>
          <cell r="BA125">
            <v>0</v>
          </cell>
          <cell r="BB125">
            <v>0</v>
          </cell>
          <cell r="BC125">
            <v>0</v>
          </cell>
          <cell r="BD125">
            <v>22103</v>
          </cell>
          <cell r="BE125">
            <v>23278</v>
          </cell>
          <cell r="BF125">
            <v>21737</v>
          </cell>
          <cell r="BG125">
            <v>0</v>
          </cell>
          <cell r="BH125">
            <v>0</v>
          </cell>
          <cell r="BI125">
            <v>0</v>
          </cell>
          <cell r="BJ125">
            <v>78</v>
          </cell>
          <cell r="BK125">
            <v>242</v>
          </cell>
          <cell r="BL125">
            <v>0</v>
          </cell>
          <cell r="BM125">
            <v>0</v>
          </cell>
          <cell r="BN125">
            <v>0</v>
          </cell>
          <cell r="BO125">
            <v>320</v>
          </cell>
          <cell r="BP125">
            <v>184062</v>
          </cell>
          <cell r="BQ125">
            <v>164508</v>
          </cell>
          <cell r="BR125">
            <v>0</v>
          </cell>
          <cell r="BS125">
            <v>0</v>
          </cell>
          <cell r="BT125">
            <v>0</v>
          </cell>
          <cell r="BU125">
            <v>614</v>
          </cell>
          <cell r="BV125">
            <v>1828</v>
          </cell>
          <cell r="BW125">
            <v>0</v>
          </cell>
          <cell r="BX125">
            <v>0</v>
          </cell>
          <cell r="BY125">
            <v>0</v>
          </cell>
          <cell r="BZ125">
            <v>2442</v>
          </cell>
          <cell r="CA125">
            <v>320</v>
          </cell>
          <cell r="CB125">
            <v>2762</v>
          </cell>
          <cell r="CC125">
            <v>0.05</v>
          </cell>
          <cell r="CD125">
            <v>24865</v>
          </cell>
        </row>
        <row r="126">
          <cell r="C126" t="str">
            <v>CAP03</v>
          </cell>
          <cell r="D126" t="str">
            <v>En Anden Concreto</v>
          </cell>
          <cell r="E126" t="str">
            <v>m2</v>
          </cell>
          <cell r="F126" t="str">
            <v>MOC026</v>
          </cell>
          <cell r="G126" t="str">
            <v>MRD353</v>
          </cell>
          <cell r="H126" t="str">
            <v>NA</v>
          </cell>
          <cell r="I126" t="str">
            <v>NA</v>
          </cell>
          <cell r="J126" t="str">
            <v>NA</v>
          </cell>
          <cell r="K126" t="str">
            <v>NA</v>
          </cell>
          <cell r="L126" t="str">
            <v>NA</v>
          </cell>
          <cell r="M126">
            <v>0.1</v>
          </cell>
          <cell r="N126">
            <v>0.6</v>
          </cell>
          <cell r="O126" t="str">
            <v>NA</v>
          </cell>
          <cell r="P126" t="str">
            <v>NA</v>
          </cell>
          <cell r="Q126" t="str">
            <v>NA</v>
          </cell>
          <cell r="R126" t="str">
            <v>NA</v>
          </cell>
          <cell r="S126" t="str">
            <v>NA</v>
          </cell>
          <cell r="T126" t="str">
            <v>CEC013</v>
          </cell>
          <cell r="U126" t="str">
            <v>NA</v>
          </cell>
          <cell r="V126" t="str">
            <v>NA</v>
          </cell>
          <cell r="W126" t="str">
            <v>NA</v>
          </cell>
          <cell r="X126" t="str">
            <v>NA</v>
          </cell>
          <cell r="Y126" t="str">
            <v>CMC009</v>
          </cell>
          <cell r="Z126" t="str">
            <v>NA</v>
          </cell>
          <cell r="AA126" t="str">
            <v>NA</v>
          </cell>
          <cell r="AB126" t="str">
            <v>NA</v>
          </cell>
          <cell r="AC126" t="str">
            <v>NA</v>
          </cell>
          <cell r="AD126">
            <v>1</v>
          </cell>
          <cell r="AE126" t="str">
            <v>NA</v>
          </cell>
          <cell r="AF126" t="str">
            <v>NA</v>
          </cell>
          <cell r="AG126" t="str">
            <v>NA</v>
          </cell>
          <cell r="AH126" t="str">
            <v>NA</v>
          </cell>
          <cell r="AI126">
            <v>35</v>
          </cell>
          <cell r="AJ126">
            <v>35</v>
          </cell>
          <cell r="AO126">
            <v>32006</v>
          </cell>
          <cell r="AP126">
            <v>234000</v>
          </cell>
          <cell r="AQ126">
            <v>2400</v>
          </cell>
          <cell r="AR126">
            <v>0</v>
          </cell>
          <cell r="AS126">
            <v>0</v>
          </cell>
          <cell r="AT126">
            <v>0</v>
          </cell>
          <cell r="AU126">
            <v>0</v>
          </cell>
          <cell r="AV126">
            <v>0</v>
          </cell>
          <cell r="AW126">
            <v>23400</v>
          </cell>
          <cell r="AX126">
            <v>1440</v>
          </cell>
          <cell r="AY126">
            <v>0</v>
          </cell>
          <cell r="AZ126">
            <v>0</v>
          </cell>
          <cell r="BA126">
            <v>0</v>
          </cell>
          <cell r="BB126">
            <v>0</v>
          </cell>
          <cell r="BC126">
            <v>0</v>
          </cell>
          <cell r="BD126">
            <v>26082</v>
          </cell>
          <cell r="BE126">
            <v>23278</v>
          </cell>
          <cell r="BF126">
            <v>0</v>
          </cell>
          <cell r="BG126">
            <v>0</v>
          </cell>
          <cell r="BH126">
            <v>0</v>
          </cell>
          <cell r="BI126">
            <v>0</v>
          </cell>
          <cell r="BJ126">
            <v>665</v>
          </cell>
          <cell r="BK126">
            <v>0</v>
          </cell>
          <cell r="BL126">
            <v>0</v>
          </cell>
          <cell r="BM126">
            <v>0</v>
          </cell>
          <cell r="BN126">
            <v>0</v>
          </cell>
          <cell r="BO126">
            <v>665</v>
          </cell>
          <cell r="BP126">
            <v>184062</v>
          </cell>
          <cell r="BQ126">
            <v>0</v>
          </cell>
          <cell r="BR126">
            <v>0</v>
          </cell>
          <cell r="BS126">
            <v>0</v>
          </cell>
          <cell r="BT126">
            <v>0</v>
          </cell>
          <cell r="BU126">
            <v>5259</v>
          </cell>
          <cell r="BV126">
            <v>0</v>
          </cell>
          <cell r="BW126">
            <v>0</v>
          </cell>
          <cell r="BX126">
            <v>0</v>
          </cell>
          <cell r="BY126">
            <v>0</v>
          </cell>
          <cell r="BZ126">
            <v>5259</v>
          </cell>
          <cell r="CA126">
            <v>665</v>
          </cell>
          <cell r="CB126">
            <v>5924</v>
          </cell>
          <cell r="CC126">
            <v>0.05</v>
          </cell>
          <cell r="CD126">
            <v>32006</v>
          </cell>
        </row>
        <row r="127">
          <cell r="B127" t="str">
            <v>R1009</v>
          </cell>
          <cell r="C127" t="str">
            <v>CAP03</v>
          </cell>
          <cell r="D127" t="str">
            <v>En Andén concreto</v>
          </cell>
          <cell r="E127" t="str">
            <v>m</v>
          </cell>
          <cell r="F127" t="str">
            <v>MOC026</v>
          </cell>
          <cell r="G127" t="str">
            <v>MRD353</v>
          </cell>
          <cell r="H127" t="str">
            <v>NA</v>
          </cell>
          <cell r="I127" t="str">
            <v>NA</v>
          </cell>
          <cell r="J127" t="str">
            <v>NA</v>
          </cell>
          <cell r="K127" t="str">
            <v>NA</v>
          </cell>
          <cell r="L127" t="str">
            <v>NA</v>
          </cell>
          <cell r="M127">
            <v>0.06</v>
          </cell>
          <cell r="N127">
            <v>0.6</v>
          </cell>
          <cell r="O127" t="str">
            <v>NA</v>
          </cell>
          <cell r="P127" t="str">
            <v>NA</v>
          </cell>
          <cell r="Q127" t="str">
            <v>NA</v>
          </cell>
          <cell r="R127" t="str">
            <v>NA</v>
          </cell>
          <cell r="S127" t="str">
            <v>NA</v>
          </cell>
          <cell r="T127" t="str">
            <v>CEC013</v>
          </cell>
          <cell r="U127" t="str">
            <v>NA</v>
          </cell>
          <cell r="V127" t="str">
            <v>NA</v>
          </cell>
          <cell r="W127" t="str">
            <v>NA</v>
          </cell>
          <cell r="X127" t="str">
            <v>NA</v>
          </cell>
          <cell r="Y127" t="str">
            <v>CMC009</v>
          </cell>
          <cell r="Z127" t="str">
            <v>NA</v>
          </cell>
          <cell r="AA127" t="str">
            <v>NA</v>
          </cell>
          <cell r="AB127" t="str">
            <v>NA</v>
          </cell>
          <cell r="AC127" t="str">
            <v>NA</v>
          </cell>
          <cell r="AD127">
            <v>1</v>
          </cell>
          <cell r="AE127" t="str">
            <v>NA</v>
          </cell>
          <cell r="AF127" t="str">
            <v>NA</v>
          </cell>
          <cell r="AG127" t="str">
            <v>NA</v>
          </cell>
          <cell r="AH127" t="str">
            <v>NA</v>
          </cell>
          <cell r="AI127">
            <v>111</v>
          </cell>
          <cell r="AJ127">
            <v>111</v>
          </cell>
          <cell r="AO127">
            <v>18122</v>
          </cell>
          <cell r="AP127">
            <v>234000</v>
          </cell>
          <cell r="AQ127">
            <v>2400</v>
          </cell>
          <cell r="AR127">
            <v>0</v>
          </cell>
          <cell r="AS127">
            <v>0</v>
          </cell>
          <cell r="AT127">
            <v>0</v>
          </cell>
          <cell r="AU127">
            <v>0</v>
          </cell>
          <cell r="AV127">
            <v>0</v>
          </cell>
          <cell r="AW127">
            <v>14040</v>
          </cell>
          <cell r="AX127">
            <v>1440</v>
          </cell>
          <cell r="AY127">
            <v>0</v>
          </cell>
          <cell r="AZ127">
            <v>0</v>
          </cell>
          <cell r="BA127">
            <v>0</v>
          </cell>
          <cell r="BB127">
            <v>0</v>
          </cell>
          <cell r="BC127">
            <v>0</v>
          </cell>
          <cell r="BD127">
            <v>16254</v>
          </cell>
          <cell r="BE127">
            <v>23278</v>
          </cell>
          <cell r="BF127">
            <v>0</v>
          </cell>
          <cell r="BG127">
            <v>0</v>
          </cell>
          <cell r="BH127">
            <v>0</v>
          </cell>
          <cell r="BI127">
            <v>0</v>
          </cell>
          <cell r="BJ127">
            <v>210</v>
          </cell>
          <cell r="BK127">
            <v>0</v>
          </cell>
          <cell r="BL127">
            <v>0</v>
          </cell>
          <cell r="BM127">
            <v>0</v>
          </cell>
          <cell r="BN127">
            <v>0</v>
          </cell>
          <cell r="BO127">
            <v>210</v>
          </cell>
          <cell r="BP127">
            <v>184062</v>
          </cell>
          <cell r="BQ127">
            <v>0</v>
          </cell>
          <cell r="BR127">
            <v>0</v>
          </cell>
          <cell r="BS127">
            <v>0</v>
          </cell>
          <cell r="BT127">
            <v>0</v>
          </cell>
          <cell r="BU127">
            <v>1658</v>
          </cell>
          <cell r="BV127">
            <v>0</v>
          </cell>
          <cell r="BW127">
            <v>0</v>
          </cell>
          <cell r="BX127">
            <v>0</v>
          </cell>
          <cell r="BY127">
            <v>0</v>
          </cell>
          <cell r="BZ127">
            <v>1658</v>
          </cell>
          <cell r="CA127">
            <v>210</v>
          </cell>
          <cell r="CB127">
            <v>1868</v>
          </cell>
          <cell r="CC127">
            <v>0.05</v>
          </cell>
          <cell r="CD127">
            <v>18122</v>
          </cell>
        </row>
        <row r="128">
          <cell r="B128" t="str">
            <v>R2009</v>
          </cell>
          <cell r="C128" t="str">
            <v>CAP03</v>
          </cell>
          <cell r="D128" t="str">
            <v>En Andén concreto</v>
          </cell>
          <cell r="E128" t="str">
            <v>m</v>
          </cell>
          <cell r="F128" t="str">
            <v>MOC014</v>
          </cell>
          <cell r="G128" t="str">
            <v>MOC026</v>
          </cell>
          <cell r="H128" t="str">
            <v>MOC108</v>
          </cell>
          <cell r="I128" t="str">
            <v>MOC129</v>
          </cell>
          <cell r="J128" t="str">
            <v>NA</v>
          </cell>
          <cell r="K128" t="str">
            <v>NA</v>
          </cell>
          <cell r="L128" t="str">
            <v>NA</v>
          </cell>
          <cell r="M128">
            <v>0.13</v>
          </cell>
          <cell r="N128">
            <v>0.06</v>
          </cell>
          <cell r="O128">
            <v>0.16</v>
          </cell>
          <cell r="P128">
            <v>0.1</v>
          </cell>
          <cell r="Q128" t="str">
            <v>NA</v>
          </cell>
          <cell r="R128" t="str">
            <v>NA</v>
          </cell>
          <cell r="S128" t="str">
            <v>NA</v>
          </cell>
          <cell r="T128" t="str">
            <v>CEC013</v>
          </cell>
          <cell r="U128" t="str">
            <v>NA</v>
          </cell>
          <cell r="V128" t="str">
            <v>NA</v>
          </cell>
          <cell r="W128" t="str">
            <v>NA</v>
          </cell>
          <cell r="X128" t="str">
            <v>NA</v>
          </cell>
          <cell r="Y128" t="str">
            <v>CMC009</v>
          </cell>
          <cell r="Z128" t="str">
            <v>NA</v>
          </cell>
          <cell r="AA128" t="str">
            <v>NA</v>
          </cell>
          <cell r="AB128" t="str">
            <v>NA</v>
          </cell>
          <cell r="AC128" t="str">
            <v>NA</v>
          </cell>
          <cell r="AD128">
            <v>1</v>
          </cell>
          <cell r="AE128" t="str">
            <v>NA</v>
          </cell>
          <cell r="AF128" t="str">
            <v>NA</v>
          </cell>
          <cell r="AG128" t="str">
            <v>NA</v>
          </cell>
          <cell r="AH128" t="str">
            <v>NA</v>
          </cell>
          <cell r="AI128">
            <v>67.5</v>
          </cell>
          <cell r="AJ128">
            <v>67.5</v>
          </cell>
          <cell r="AO128">
            <v>18888</v>
          </cell>
          <cell r="AP128">
            <v>4800</v>
          </cell>
          <cell r="AQ128">
            <v>234000</v>
          </cell>
          <cell r="AR128">
            <v>560</v>
          </cell>
          <cell r="AS128">
            <v>3090</v>
          </cell>
          <cell r="AT128">
            <v>0</v>
          </cell>
          <cell r="AU128">
            <v>0</v>
          </cell>
          <cell r="AV128">
            <v>0</v>
          </cell>
          <cell r="AW128">
            <v>624</v>
          </cell>
          <cell r="AX128">
            <v>14040</v>
          </cell>
          <cell r="AY128">
            <v>90</v>
          </cell>
          <cell r="AZ128">
            <v>309</v>
          </cell>
          <cell r="BA128">
            <v>0</v>
          </cell>
          <cell r="BB128">
            <v>0</v>
          </cell>
          <cell r="BC128">
            <v>0</v>
          </cell>
          <cell r="BD128">
            <v>15816</v>
          </cell>
          <cell r="BE128">
            <v>23278</v>
          </cell>
          <cell r="BF128">
            <v>0</v>
          </cell>
          <cell r="BG128">
            <v>0</v>
          </cell>
          <cell r="BH128">
            <v>0</v>
          </cell>
          <cell r="BI128">
            <v>0</v>
          </cell>
          <cell r="BJ128">
            <v>345</v>
          </cell>
          <cell r="BK128">
            <v>0</v>
          </cell>
          <cell r="BL128">
            <v>0</v>
          </cell>
          <cell r="BM128">
            <v>0</v>
          </cell>
          <cell r="BN128">
            <v>0</v>
          </cell>
          <cell r="BO128">
            <v>345</v>
          </cell>
          <cell r="BP128">
            <v>184062</v>
          </cell>
          <cell r="BQ128">
            <v>0</v>
          </cell>
          <cell r="BR128">
            <v>0</v>
          </cell>
          <cell r="BS128">
            <v>0</v>
          </cell>
          <cell r="BT128">
            <v>0</v>
          </cell>
          <cell r="BU128">
            <v>2727</v>
          </cell>
          <cell r="BV128">
            <v>0</v>
          </cell>
          <cell r="BW128">
            <v>0</v>
          </cell>
          <cell r="BX128">
            <v>0</v>
          </cell>
          <cell r="BY128">
            <v>0</v>
          </cell>
          <cell r="BZ128">
            <v>2727</v>
          </cell>
          <cell r="CA128">
            <v>345</v>
          </cell>
          <cell r="CB128">
            <v>3072</v>
          </cell>
          <cell r="CC128">
            <v>0.05</v>
          </cell>
          <cell r="CD128">
            <v>18888</v>
          </cell>
        </row>
        <row r="129">
          <cell r="B129" t="str">
            <v>R1009</v>
          </cell>
          <cell r="C129" t="str">
            <v>CAP03</v>
          </cell>
          <cell r="D129" t="str">
            <v>En andén concreto                  (AC)</v>
          </cell>
          <cell r="E129" t="str">
            <v>m</v>
          </cell>
          <cell r="F129" t="str">
            <v>MOC014</v>
          </cell>
          <cell r="G129" t="str">
            <v>MOC027</v>
          </cell>
          <cell r="H129" t="str">
            <v>MOC108</v>
          </cell>
          <cell r="I129" t="str">
            <v>MOC129</v>
          </cell>
          <cell r="J129" t="str">
            <v>MRD353</v>
          </cell>
          <cell r="K129" t="str">
            <v>NA</v>
          </cell>
          <cell r="L129" t="str">
            <v>NA</v>
          </cell>
          <cell r="M129">
            <v>0.01</v>
          </cell>
          <cell r="N129">
            <v>0.05</v>
          </cell>
          <cell r="O129">
            <v>0.10666666666666667</v>
          </cell>
          <cell r="P129">
            <v>6.666666666666668E-2</v>
          </cell>
          <cell r="Q129">
            <v>0.25</v>
          </cell>
          <cell r="R129" t="str">
            <v>NA</v>
          </cell>
          <cell r="S129" t="str">
            <v>NA</v>
          </cell>
          <cell r="T129" t="str">
            <v>CEC013</v>
          </cell>
          <cell r="U129" t="str">
            <v>NA</v>
          </cell>
          <cell r="V129" t="str">
            <v>NA</v>
          </cell>
          <cell r="W129" t="str">
            <v>NA</v>
          </cell>
          <cell r="X129" t="str">
            <v>NA</v>
          </cell>
          <cell r="Y129" t="str">
            <v>CMC009</v>
          </cell>
          <cell r="Z129" t="str">
            <v>NA</v>
          </cell>
          <cell r="AA129" t="str">
            <v>NA</v>
          </cell>
          <cell r="AB129" t="str">
            <v>NA</v>
          </cell>
          <cell r="AC129" t="str">
            <v>NA</v>
          </cell>
          <cell r="AD129">
            <v>1</v>
          </cell>
          <cell r="AE129" t="str">
            <v>NA</v>
          </cell>
          <cell r="AF129" t="str">
            <v>NA</v>
          </cell>
          <cell r="AG129" t="str">
            <v>NA</v>
          </cell>
          <cell r="AH129" t="str">
            <v>NA</v>
          </cell>
          <cell r="AI129">
            <v>135</v>
          </cell>
          <cell r="AJ129">
            <v>135</v>
          </cell>
          <cell r="AO129">
            <v>26697</v>
          </cell>
          <cell r="AP129">
            <v>4800</v>
          </cell>
          <cell r="AQ129">
            <v>461000</v>
          </cell>
          <cell r="AR129">
            <v>560</v>
          </cell>
          <cell r="AS129">
            <v>3090</v>
          </cell>
          <cell r="AT129">
            <v>2400</v>
          </cell>
          <cell r="AU129">
            <v>0</v>
          </cell>
          <cell r="AV129">
            <v>0</v>
          </cell>
          <cell r="AW129">
            <v>48</v>
          </cell>
          <cell r="AX129">
            <v>23050</v>
          </cell>
          <cell r="AY129">
            <v>60</v>
          </cell>
          <cell r="AZ129">
            <v>206</v>
          </cell>
          <cell r="BA129">
            <v>600</v>
          </cell>
          <cell r="BB129">
            <v>0</v>
          </cell>
          <cell r="BC129">
            <v>0</v>
          </cell>
          <cell r="BD129">
            <v>25162</v>
          </cell>
          <cell r="BE129">
            <v>23278</v>
          </cell>
          <cell r="BF129">
            <v>0</v>
          </cell>
          <cell r="BG129">
            <v>0</v>
          </cell>
          <cell r="BH129">
            <v>0</v>
          </cell>
          <cell r="BI129">
            <v>0</v>
          </cell>
          <cell r="BJ129">
            <v>172</v>
          </cell>
          <cell r="BK129">
            <v>0</v>
          </cell>
          <cell r="BL129">
            <v>0</v>
          </cell>
          <cell r="BM129">
            <v>0</v>
          </cell>
          <cell r="BN129">
            <v>0</v>
          </cell>
          <cell r="BO129">
            <v>172</v>
          </cell>
          <cell r="BP129">
            <v>184062</v>
          </cell>
          <cell r="BQ129">
            <v>0</v>
          </cell>
          <cell r="BR129">
            <v>0</v>
          </cell>
          <cell r="BS129">
            <v>0</v>
          </cell>
          <cell r="BT129">
            <v>0</v>
          </cell>
          <cell r="BU129">
            <v>1363</v>
          </cell>
          <cell r="BV129">
            <v>0</v>
          </cell>
          <cell r="BW129">
            <v>0</v>
          </cell>
          <cell r="BX129">
            <v>0</v>
          </cell>
          <cell r="BY129">
            <v>0</v>
          </cell>
          <cell r="BZ129">
            <v>1363</v>
          </cell>
          <cell r="CA129">
            <v>172</v>
          </cell>
          <cell r="CB129">
            <v>1535</v>
          </cell>
          <cell r="CC129">
            <v>0.05</v>
          </cell>
          <cell r="CD129">
            <v>26697</v>
          </cell>
        </row>
        <row r="130">
          <cell r="B130" t="str">
            <v>R1010</v>
          </cell>
          <cell r="C130" t="str">
            <v>CAP03</v>
          </cell>
          <cell r="D130" t="str">
            <v>En Andén empedrado</v>
          </cell>
          <cell r="E130" t="str">
            <v>m</v>
          </cell>
          <cell r="F130" t="str">
            <v>MOC086</v>
          </cell>
          <cell r="G130" t="str">
            <v>NA</v>
          </cell>
          <cell r="H130" t="str">
            <v>NA</v>
          </cell>
          <cell r="I130" t="str">
            <v>NA</v>
          </cell>
          <cell r="J130" t="str">
            <v>NA</v>
          </cell>
          <cell r="K130" t="str">
            <v>NA</v>
          </cell>
          <cell r="L130" t="str">
            <v>NA</v>
          </cell>
          <cell r="M130">
            <v>0.01</v>
          </cell>
          <cell r="N130" t="str">
            <v>NA</v>
          </cell>
          <cell r="O130" t="str">
            <v>NA</v>
          </cell>
          <cell r="P130" t="str">
            <v>NA</v>
          </cell>
          <cell r="Q130" t="str">
            <v>NA</v>
          </cell>
          <cell r="R130" t="str">
            <v>NA</v>
          </cell>
          <cell r="S130" t="str">
            <v>NA</v>
          </cell>
          <cell r="T130" t="str">
            <v>CEC014</v>
          </cell>
          <cell r="U130" t="str">
            <v>NA</v>
          </cell>
          <cell r="V130" t="str">
            <v>NA</v>
          </cell>
          <cell r="W130" t="str">
            <v>NA</v>
          </cell>
          <cell r="X130" t="str">
            <v>NA</v>
          </cell>
          <cell r="Y130" t="str">
            <v>CMC010</v>
          </cell>
          <cell r="Z130" t="str">
            <v>NA</v>
          </cell>
          <cell r="AA130" t="str">
            <v>NA</v>
          </cell>
          <cell r="AB130" t="str">
            <v>NA</v>
          </cell>
          <cell r="AC130" t="str">
            <v>NA</v>
          </cell>
          <cell r="AD130">
            <v>1</v>
          </cell>
          <cell r="AE130" t="str">
            <v>NA</v>
          </cell>
          <cell r="AF130" t="str">
            <v>NA</v>
          </cell>
          <cell r="AG130" t="str">
            <v>NA</v>
          </cell>
          <cell r="AH130" t="str">
            <v>NA</v>
          </cell>
          <cell r="AI130">
            <v>35</v>
          </cell>
          <cell r="AJ130">
            <v>35</v>
          </cell>
          <cell r="AO130">
            <v>7705</v>
          </cell>
          <cell r="AP130">
            <v>227016.3</v>
          </cell>
          <cell r="AQ130">
            <v>0</v>
          </cell>
          <cell r="AR130">
            <v>0</v>
          </cell>
          <cell r="AS130">
            <v>0</v>
          </cell>
          <cell r="AT130">
            <v>0</v>
          </cell>
          <cell r="AU130">
            <v>0</v>
          </cell>
          <cell r="AV130">
            <v>0</v>
          </cell>
          <cell r="AW130">
            <v>2270</v>
          </cell>
          <cell r="AX130">
            <v>0</v>
          </cell>
          <cell r="AY130">
            <v>0</v>
          </cell>
          <cell r="AZ130">
            <v>0</v>
          </cell>
          <cell r="BA130">
            <v>0</v>
          </cell>
          <cell r="BB130">
            <v>0</v>
          </cell>
          <cell r="BC130">
            <v>0</v>
          </cell>
          <cell r="BD130">
            <v>2384</v>
          </cell>
          <cell r="BE130">
            <v>21737</v>
          </cell>
          <cell r="BF130">
            <v>0</v>
          </cell>
          <cell r="BG130">
            <v>0</v>
          </cell>
          <cell r="BH130">
            <v>0</v>
          </cell>
          <cell r="BI130">
            <v>0</v>
          </cell>
          <cell r="BJ130">
            <v>621</v>
          </cell>
          <cell r="BK130">
            <v>0</v>
          </cell>
          <cell r="BL130">
            <v>0</v>
          </cell>
          <cell r="BM130">
            <v>0</v>
          </cell>
          <cell r="BN130">
            <v>0</v>
          </cell>
          <cell r="BO130">
            <v>621</v>
          </cell>
          <cell r="BP130">
            <v>164508</v>
          </cell>
          <cell r="BQ130">
            <v>0</v>
          </cell>
          <cell r="BR130">
            <v>0</v>
          </cell>
          <cell r="BS130">
            <v>0</v>
          </cell>
          <cell r="BT130">
            <v>0</v>
          </cell>
          <cell r="BU130">
            <v>4700</v>
          </cell>
          <cell r="BV130">
            <v>0</v>
          </cell>
          <cell r="BW130">
            <v>0</v>
          </cell>
          <cell r="BX130">
            <v>0</v>
          </cell>
          <cell r="BY130">
            <v>0</v>
          </cell>
          <cell r="BZ130">
            <v>4700</v>
          </cell>
          <cell r="CA130">
            <v>621</v>
          </cell>
          <cell r="CB130">
            <v>5321</v>
          </cell>
          <cell r="CC130">
            <v>0.05</v>
          </cell>
          <cell r="CD130">
            <v>7705</v>
          </cell>
        </row>
        <row r="131">
          <cell r="B131" t="str">
            <v>R1010</v>
          </cell>
          <cell r="C131" t="str">
            <v>CAP03</v>
          </cell>
          <cell r="D131" t="str">
            <v>En andén empedrado               (AE)</v>
          </cell>
          <cell r="E131" t="str">
            <v>m</v>
          </cell>
          <cell r="F131" t="str">
            <v>MOC086</v>
          </cell>
          <cell r="G131" t="str">
            <v>NA</v>
          </cell>
          <cell r="H131" t="str">
            <v>NA</v>
          </cell>
          <cell r="I131" t="str">
            <v>NA</v>
          </cell>
          <cell r="J131" t="str">
            <v>NA</v>
          </cell>
          <cell r="K131" t="str">
            <v>NA</v>
          </cell>
          <cell r="L131" t="str">
            <v>NA</v>
          </cell>
          <cell r="M131">
            <v>0.01</v>
          </cell>
          <cell r="N131" t="str">
            <v>NA</v>
          </cell>
          <cell r="O131" t="str">
            <v>NA</v>
          </cell>
          <cell r="P131" t="str">
            <v>NA</v>
          </cell>
          <cell r="Q131" t="str">
            <v>NA</v>
          </cell>
          <cell r="R131" t="str">
            <v>NA</v>
          </cell>
          <cell r="S131" t="str">
            <v>NA</v>
          </cell>
          <cell r="T131" t="str">
            <v>CEC014</v>
          </cell>
          <cell r="U131" t="str">
            <v>NA</v>
          </cell>
          <cell r="V131" t="str">
            <v>NA</v>
          </cell>
          <cell r="W131" t="str">
            <v>NA</v>
          </cell>
          <cell r="X131" t="str">
            <v>NA</v>
          </cell>
          <cell r="Y131" t="str">
            <v>CMC010</v>
          </cell>
          <cell r="Z131" t="str">
            <v>NA</v>
          </cell>
          <cell r="AA131" t="str">
            <v>NA</v>
          </cell>
          <cell r="AB131" t="str">
            <v>NA</v>
          </cell>
          <cell r="AC131" t="str">
            <v>NA</v>
          </cell>
          <cell r="AD131">
            <v>1</v>
          </cell>
          <cell r="AE131" t="str">
            <v>NA</v>
          </cell>
          <cell r="AF131" t="str">
            <v>NA</v>
          </cell>
          <cell r="AG131" t="str">
            <v>NA</v>
          </cell>
          <cell r="AH131" t="str">
            <v>NA</v>
          </cell>
          <cell r="AI131">
            <v>65</v>
          </cell>
          <cell r="AJ131">
            <v>65</v>
          </cell>
          <cell r="AO131">
            <v>5249</v>
          </cell>
          <cell r="AP131">
            <v>227016.3</v>
          </cell>
          <cell r="AQ131">
            <v>0</v>
          </cell>
          <cell r="AR131">
            <v>0</v>
          </cell>
          <cell r="AS131">
            <v>0</v>
          </cell>
          <cell r="AT131">
            <v>0</v>
          </cell>
          <cell r="AU131">
            <v>0</v>
          </cell>
          <cell r="AV131">
            <v>0</v>
          </cell>
          <cell r="AW131">
            <v>2270</v>
          </cell>
          <cell r="AX131">
            <v>0</v>
          </cell>
          <cell r="AY131">
            <v>0</v>
          </cell>
          <cell r="AZ131">
            <v>0</v>
          </cell>
          <cell r="BA131">
            <v>0</v>
          </cell>
          <cell r="BB131">
            <v>0</v>
          </cell>
          <cell r="BC131">
            <v>0</v>
          </cell>
          <cell r="BD131">
            <v>2384</v>
          </cell>
          <cell r="BE131">
            <v>21737</v>
          </cell>
          <cell r="BF131">
            <v>0</v>
          </cell>
          <cell r="BG131">
            <v>0</v>
          </cell>
          <cell r="BH131">
            <v>0</v>
          </cell>
          <cell r="BI131">
            <v>0</v>
          </cell>
          <cell r="BJ131">
            <v>334</v>
          </cell>
          <cell r="BK131">
            <v>0</v>
          </cell>
          <cell r="BL131">
            <v>0</v>
          </cell>
          <cell r="BM131">
            <v>0</v>
          </cell>
          <cell r="BN131">
            <v>0</v>
          </cell>
          <cell r="BO131">
            <v>334</v>
          </cell>
          <cell r="BP131">
            <v>164508</v>
          </cell>
          <cell r="BQ131">
            <v>0</v>
          </cell>
          <cell r="BR131">
            <v>0</v>
          </cell>
          <cell r="BS131">
            <v>0</v>
          </cell>
          <cell r="BT131">
            <v>0</v>
          </cell>
          <cell r="BU131">
            <v>2531</v>
          </cell>
          <cell r="BV131">
            <v>0</v>
          </cell>
          <cell r="BW131">
            <v>0</v>
          </cell>
          <cell r="BX131">
            <v>0</v>
          </cell>
          <cell r="BY131">
            <v>0</v>
          </cell>
          <cell r="BZ131">
            <v>2531</v>
          </cell>
          <cell r="CA131">
            <v>334</v>
          </cell>
          <cell r="CB131">
            <v>2865</v>
          </cell>
          <cell r="CC131">
            <v>0.05</v>
          </cell>
          <cell r="CD131">
            <v>5249</v>
          </cell>
        </row>
        <row r="132">
          <cell r="C132" t="str">
            <v>CAP03</v>
          </cell>
          <cell r="D132" t="str">
            <v>En anden granito</v>
          </cell>
          <cell r="E132" t="str">
            <v>m2</v>
          </cell>
          <cell r="F132" t="str">
            <v>MOC066</v>
          </cell>
          <cell r="G132" t="str">
            <v>MOC026</v>
          </cell>
          <cell r="H132" t="str">
            <v>MOC022</v>
          </cell>
          <cell r="I132" t="str">
            <v>MOC044</v>
          </cell>
          <cell r="J132" t="str">
            <v>NA</v>
          </cell>
          <cell r="K132" t="str">
            <v>NA</v>
          </cell>
          <cell r="L132" t="str">
            <v>NA</v>
          </cell>
          <cell r="M132">
            <v>1</v>
          </cell>
          <cell r="N132">
            <v>0.05</v>
          </cell>
          <cell r="O132">
            <v>10</v>
          </cell>
          <cell r="P132">
            <v>2</v>
          </cell>
          <cell r="Q132" t="str">
            <v>NA</v>
          </cell>
          <cell r="R132" t="str">
            <v>NA</v>
          </cell>
          <cell r="S132" t="str">
            <v>NA</v>
          </cell>
          <cell r="T132" t="str">
            <v>CEC013</v>
          </cell>
          <cell r="U132" t="str">
            <v>CEC014</v>
          </cell>
          <cell r="V132" t="str">
            <v>CEC010</v>
          </cell>
          <cell r="W132" t="str">
            <v>NA</v>
          </cell>
          <cell r="X132" t="str">
            <v>NA</v>
          </cell>
          <cell r="Y132" t="str">
            <v>CMC009</v>
          </cell>
          <cell r="Z132" t="str">
            <v>CMC010</v>
          </cell>
          <cell r="AA132" t="str">
            <v>NA</v>
          </cell>
          <cell r="AB132" t="str">
            <v>NA</v>
          </cell>
          <cell r="AC132" t="str">
            <v>NA</v>
          </cell>
          <cell r="AD132">
            <v>1</v>
          </cell>
          <cell r="AE132">
            <v>1</v>
          </cell>
          <cell r="AF132">
            <v>0.88</v>
          </cell>
          <cell r="AG132" t="str">
            <v>NA</v>
          </cell>
          <cell r="AH132" t="str">
            <v>NA</v>
          </cell>
          <cell r="AI132">
            <v>35</v>
          </cell>
          <cell r="AJ132">
            <v>35</v>
          </cell>
          <cell r="AK132">
            <v>35</v>
          </cell>
          <cell r="AL132">
            <v>40</v>
          </cell>
          <cell r="AO132">
            <v>51361</v>
          </cell>
          <cell r="AP132">
            <v>10800</v>
          </cell>
          <cell r="AQ132">
            <v>234000</v>
          </cell>
          <cell r="AR132">
            <v>750</v>
          </cell>
          <cell r="AS132">
            <v>3700</v>
          </cell>
          <cell r="AT132">
            <v>0</v>
          </cell>
          <cell r="AU132">
            <v>0</v>
          </cell>
          <cell r="AV132">
            <v>0</v>
          </cell>
          <cell r="AW132">
            <v>10800</v>
          </cell>
          <cell r="AX132">
            <v>11700</v>
          </cell>
          <cell r="AY132">
            <v>7500</v>
          </cell>
          <cell r="AZ132">
            <v>7400</v>
          </cell>
          <cell r="BA132">
            <v>0</v>
          </cell>
          <cell r="BB132">
            <v>0</v>
          </cell>
          <cell r="BC132">
            <v>0</v>
          </cell>
          <cell r="BD132">
            <v>39270</v>
          </cell>
          <cell r="BE132">
            <v>23278</v>
          </cell>
          <cell r="BF132">
            <v>21737</v>
          </cell>
          <cell r="BG132">
            <v>33634</v>
          </cell>
          <cell r="BH132">
            <v>0</v>
          </cell>
          <cell r="BI132">
            <v>0</v>
          </cell>
          <cell r="BJ132">
            <v>665</v>
          </cell>
          <cell r="BK132">
            <v>621</v>
          </cell>
          <cell r="BL132">
            <v>846</v>
          </cell>
          <cell r="BM132">
            <v>0</v>
          </cell>
          <cell r="BN132">
            <v>0</v>
          </cell>
          <cell r="BO132">
            <v>2132</v>
          </cell>
          <cell r="BP132">
            <v>184062</v>
          </cell>
          <cell r="BQ132">
            <v>164508</v>
          </cell>
          <cell r="BR132">
            <v>0</v>
          </cell>
          <cell r="BS132">
            <v>0</v>
          </cell>
          <cell r="BT132">
            <v>0</v>
          </cell>
          <cell r="BU132">
            <v>5259</v>
          </cell>
          <cell r="BV132">
            <v>4700</v>
          </cell>
          <cell r="BW132">
            <v>0</v>
          </cell>
          <cell r="BX132">
            <v>0</v>
          </cell>
          <cell r="BY132">
            <v>0</v>
          </cell>
          <cell r="BZ132">
            <v>9959</v>
          </cell>
          <cell r="CA132">
            <v>2132</v>
          </cell>
          <cell r="CB132">
            <v>12091</v>
          </cell>
          <cell r="CC132">
            <v>0.05</v>
          </cell>
          <cell r="CD132">
            <v>51361</v>
          </cell>
        </row>
        <row r="133">
          <cell r="B133" t="str">
            <v>R1016</v>
          </cell>
          <cell r="C133" t="str">
            <v>CAP03</v>
          </cell>
          <cell r="D133" t="str">
            <v>En andén granito                     (AG)</v>
          </cell>
          <cell r="E133" t="str">
            <v>m</v>
          </cell>
          <cell r="F133" t="str">
            <v>MOC066</v>
          </cell>
          <cell r="G133" t="str">
            <v>MOC027</v>
          </cell>
          <cell r="H133" t="str">
            <v>MOC022</v>
          </cell>
          <cell r="I133" t="str">
            <v>MOC044</v>
          </cell>
          <cell r="J133" t="str">
            <v>NA</v>
          </cell>
          <cell r="K133" t="str">
            <v>NA</v>
          </cell>
          <cell r="L133" t="str">
            <v>NA</v>
          </cell>
          <cell r="M133">
            <v>0.4</v>
          </cell>
          <cell r="N133">
            <v>0.03</v>
          </cell>
          <cell r="O133">
            <v>10.5</v>
          </cell>
          <cell r="P133">
            <v>0.24</v>
          </cell>
          <cell r="Q133" t="str">
            <v>NA</v>
          </cell>
          <cell r="R133" t="str">
            <v>NA</v>
          </cell>
          <cell r="S133" t="str">
            <v>NA</v>
          </cell>
          <cell r="T133" t="str">
            <v>CEC013</v>
          </cell>
          <cell r="U133" t="str">
            <v>CEC014</v>
          </cell>
          <cell r="V133" t="str">
            <v>NA</v>
          </cell>
          <cell r="W133" t="str">
            <v>NA</v>
          </cell>
          <cell r="X133" t="str">
            <v>NA</v>
          </cell>
          <cell r="Y133" t="str">
            <v>CMC009</v>
          </cell>
          <cell r="Z133" t="str">
            <v>CMC010</v>
          </cell>
          <cell r="AA133" t="str">
            <v>NA</v>
          </cell>
          <cell r="AB133" t="str">
            <v>NA</v>
          </cell>
          <cell r="AC133" t="str">
            <v>NA</v>
          </cell>
          <cell r="AD133">
            <v>0.44</v>
          </cell>
          <cell r="AE133">
            <v>1</v>
          </cell>
          <cell r="AF133" t="str">
            <v>NA</v>
          </cell>
          <cell r="AG133" t="str">
            <v>NA</v>
          </cell>
          <cell r="AH133" t="str">
            <v>NA</v>
          </cell>
          <cell r="AI133">
            <v>35</v>
          </cell>
          <cell r="AJ133">
            <v>80</v>
          </cell>
          <cell r="AK133">
            <v>35</v>
          </cell>
          <cell r="AO133">
            <v>36187</v>
          </cell>
          <cell r="AP133">
            <v>10800</v>
          </cell>
          <cell r="AQ133">
            <v>461000</v>
          </cell>
          <cell r="AR133">
            <v>750</v>
          </cell>
          <cell r="AS133">
            <v>3700</v>
          </cell>
          <cell r="AT133">
            <v>0</v>
          </cell>
          <cell r="AU133">
            <v>0</v>
          </cell>
          <cell r="AV133">
            <v>0</v>
          </cell>
          <cell r="AW133">
            <v>4320</v>
          </cell>
          <cell r="AX133">
            <v>13830</v>
          </cell>
          <cell r="AY133">
            <v>7875</v>
          </cell>
          <cell r="AZ133">
            <v>888</v>
          </cell>
          <cell r="BA133">
            <v>0</v>
          </cell>
          <cell r="BB133">
            <v>0</v>
          </cell>
          <cell r="BC133">
            <v>0</v>
          </cell>
          <cell r="BD133">
            <v>28259</v>
          </cell>
          <cell r="BE133">
            <v>23278</v>
          </cell>
          <cell r="BF133">
            <v>21737</v>
          </cell>
          <cell r="BG133">
            <v>0</v>
          </cell>
          <cell r="BH133">
            <v>0</v>
          </cell>
          <cell r="BI133">
            <v>0</v>
          </cell>
          <cell r="BJ133">
            <v>293</v>
          </cell>
          <cell r="BK133">
            <v>621</v>
          </cell>
          <cell r="BL133">
            <v>0</v>
          </cell>
          <cell r="BM133">
            <v>0</v>
          </cell>
          <cell r="BN133">
            <v>0</v>
          </cell>
          <cell r="BO133">
            <v>914</v>
          </cell>
          <cell r="BP133">
            <v>184062</v>
          </cell>
          <cell r="BQ133">
            <v>164508</v>
          </cell>
          <cell r="BR133">
            <v>0</v>
          </cell>
          <cell r="BS133">
            <v>0</v>
          </cell>
          <cell r="BT133">
            <v>0</v>
          </cell>
          <cell r="BU133">
            <v>2314</v>
          </cell>
          <cell r="BV133">
            <v>4700</v>
          </cell>
          <cell r="BW133">
            <v>0</v>
          </cell>
          <cell r="BX133">
            <v>0</v>
          </cell>
          <cell r="BY133">
            <v>0</v>
          </cell>
          <cell r="BZ133">
            <v>7014</v>
          </cell>
          <cell r="CA133">
            <v>914</v>
          </cell>
          <cell r="CB133">
            <v>7928</v>
          </cell>
          <cell r="CC133">
            <v>0.05</v>
          </cell>
          <cell r="CD133">
            <v>36187</v>
          </cell>
        </row>
        <row r="134">
          <cell r="B134" t="str">
            <v>R1015</v>
          </cell>
          <cell r="C134" t="str">
            <v>CAP03</v>
          </cell>
          <cell r="D134" t="str">
            <v>En Andén granito (china lavada)</v>
          </cell>
          <cell r="E134" t="str">
            <v>m</v>
          </cell>
          <cell r="F134" t="str">
            <v>MOC026</v>
          </cell>
          <cell r="G134" t="str">
            <v>MOC066</v>
          </cell>
          <cell r="H134" t="str">
            <v>NA</v>
          </cell>
          <cell r="I134" t="str">
            <v>NA</v>
          </cell>
          <cell r="J134" t="str">
            <v>NA</v>
          </cell>
          <cell r="K134" t="str">
            <v>NA</v>
          </cell>
          <cell r="L134" t="str">
            <v>NA</v>
          </cell>
          <cell r="M134">
            <v>0.03</v>
          </cell>
          <cell r="N134">
            <v>0.6</v>
          </cell>
          <cell r="O134" t="str">
            <v>NA</v>
          </cell>
          <cell r="P134" t="str">
            <v>NA</v>
          </cell>
          <cell r="Q134" t="str">
            <v>NA</v>
          </cell>
          <cell r="R134" t="str">
            <v>NA</v>
          </cell>
          <cell r="S134" t="str">
            <v>NA</v>
          </cell>
          <cell r="T134" t="str">
            <v>CEC013</v>
          </cell>
          <cell r="U134" t="str">
            <v>CEC014</v>
          </cell>
          <cell r="V134" t="str">
            <v>NA</v>
          </cell>
          <cell r="W134" t="str">
            <v>NA</v>
          </cell>
          <cell r="X134" t="str">
            <v>NA</v>
          </cell>
          <cell r="Y134" t="str">
            <v>CMC009</v>
          </cell>
          <cell r="Z134" t="str">
            <v>CMC010</v>
          </cell>
          <cell r="AA134" t="str">
            <v>NA</v>
          </cell>
          <cell r="AB134" t="str">
            <v>NA</v>
          </cell>
          <cell r="AC134" t="str">
            <v>NA</v>
          </cell>
          <cell r="AD134">
            <v>0.45</v>
          </cell>
          <cell r="AE134">
            <v>1</v>
          </cell>
          <cell r="AF134" t="str">
            <v>NA</v>
          </cell>
          <cell r="AG134" t="str">
            <v>NA</v>
          </cell>
          <cell r="AH134" t="str">
            <v>NA</v>
          </cell>
          <cell r="AI134">
            <v>45</v>
          </cell>
          <cell r="AJ134">
            <v>100</v>
          </cell>
          <cell r="AK134">
            <v>45</v>
          </cell>
          <cell r="AO134">
            <v>20388</v>
          </cell>
          <cell r="AP134">
            <v>234000</v>
          </cell>
          <cell r="AQ134">
            <v>10800</v>
          </cell>
          <cell r="AR134">
            <v>0</v>
          </cell>
          <cell r="AS134">
            <v>0</v>
          </cell>
          <cell r="AT134">
            <v>0</v>
          </cell>
          <cell r="AU134">
            <v>0</v>
          </cell>
          <cell r="AV134">
            <v>0</v>
          </cell>
          <cell r="AW134">
            <v>7020</v>
          </cell>
          <cell r="AX134">
            <v>6480</v>
          </cell>
          <cell r="AY134">
            <v>0</v>
          </cell>
          <cell r="AZ134">
            <v>0</v>
          </cell>
          <cell r="BA134">
            <v>0</v>
          </cell>
          <cell r="BB134">
            <v>0</v>
          </cell>
          <cell r="BC134">
            <v>0</v>
          </cell>
          <cell r="BD134">
            <v>14175</v>
          </cell>
          <cell r="BE134">
            <v>23278</v>
          </cell>
          <cell r="BF134">
            <v>21737</v>
          </cell>
          <cell r="BG134">
            <v>0</v>
          </cell>
          <cell r="BH134">
            <v>0</v>
          </cell>
          <cell r="BI134">
            <v>0</v>
          </cell>
          <cell r="BJ134">
            <v>233</v>
          </cell>
          <cell r="BK134">
            <v>483</v>
          </cell>
          <cell r="BL134">
            <v>0</v>
          </cell>
          <cell r="BM134">
            <v>0</v>
          </cell>
          <cell r="BN134">
            <v>0</v>
          </cell>
          <cell r="BO134">
            <v>716</v>
          </cell>
          <cell r="BP134">
            <v>184062</v>
          </cell>
          <cell r="BQ134">
            <v>164508</v>
          </cell>
          <cell r="BR134">
            <v>0</v>
          </cell>
          <cell r="BS134">
            <v>0</v>
          </cell>
          <cell r="BT134">
            <v>0</v>
          </cell>
          <cell r="BU134">
            <v>1841</v>
          </cell>
          <cell r="BV134">
            <v>3656</v>
          </cell>
          <cell r="BW134">
            <v>0</v>
          </cell>
          <cell r="BX134">
            <v>0</v>
          </cell>
          <cell r="BY134">
            <v>0</v>
          </cell>
          <cell r="BZ134">
            <v>5497</v>
          </cell>
          <cell r="CA134">
            <v>716</v>
          </cell>
          <cell r="CB134">
            <v>6213</v>
          </cell>
          <cell r="CC134">
            <v>0.05</v>
          </cell>
          <cell r="CD134">
            <v>20388</v>
          </cell>
        </row>
        <row r="135">
          <cell r="B135" t="str">
            <v>R1016</v>
          </cell>
          <cell r="C135" t="str">
            <v>CAP03</v>
          </cell>
          <cell r="D135" t="str">
            <v>En Andén granito pulido</v>
          </cell>
          <cell r="E135" t="str">
            <v>m</v>
          </cell>
          <cell r="F135" t="str">
            <v>MOC027</v>
          </cell>
          <cell r="G135" t="str">
            <v>MOC066</v>
          </cell>
          <cell r="H135" t="str">
            <v>NA</v>
          </cell>
          <cell r="I135" t="str">
            <v>NA</v>
          </cell>
          <cell r="J135" t="str">
            <v>NA</v>
          </cell>
          <cell r="K135" t="str">
            <v>NA</v>
          </cell>
          <cell r="L135" t="str">
            <v>NA</v>
          </cell>
          <cell r="M135">
            <v>0.04</v>
          </cell>
          <cell r="N135">
            <v>0.6</v>
          </cell>
          <cell r="O135" t="str">
            <v>NA</v>
          </cell>
          <cell r="P135" t="str">
            <v>NA</v>
          </cell>
          <cell r="Q135" t="str">
            <v>NA</v>
          </cell>
          <cell r="R135" t="str">
            <v>NA</v>
          </cell>
          <cell r="S135" t="str">
            <v>NA</v>
          </cell>
          <cell r="T135" t="str">
            <v>CEC013</v>
          </cell>
          <cell r="U135" t="str">
            <v>CEC014</v>
          </cell>
          <cell r="V135" t="str">
            <v>NA</v>
          </cell>
          <cell r="W135" t="str">
            <v>NA</v>
          </cell>
          <cell r="X135" t="str">
            <v>NA</v>
          </cell>
          <cell r="Y135" t="str">
            <v>CMC009</v>
          </cell>
          <cell r="Z135" t="str">
            <v>CMC010</v>
          </cell>
          <cell r="AA135" t="str">
            <v>NA</v>
          </cell>
          <cell r="AB135" t="str">
            <v>NA</v>
          </cell>
          <cell r="AC135" t="str">
            <v>NA</v>
          </cell>
          <cell r="AD135">
            <v>0.5</v>
          </cell>
          <cell r="AE135">
            <v>1</v>
          </cell>
          <cell r="AF135" t="str">
            <v>NA</v>
          </cell>
          <cell r="AG135" t="str">
            <v>NA</v>
          </cell>
          <cell r="AH135" t="str">
            <v>NA</v>
          </cell>
          <cell r="AI135">
            <v>35</v>
          </cell>
          <cell r="AJ135">
            <v>70</v>
          </cell>
          <cell r="AK135">
            <v>35</v>
          </cell>
          <cell r="AO135">
            <v>34449</v>
          </cell>
          <cell r="AP135">
            <v>461000</v>
          </cell>
          <cell r="AQ135">
            <v>10800</v>
          </cell>
          <cell r="AR135">
            <v>0</v>
          </cell>
          <cell r="AS135">
            <v>0</v>
          </cell>
          <cell r="AT135">
            <v>0</v>
          </cell>
          <cell r="AU135">
            <v>0</v>
          </cell>
          <cell r="AV135">
            <v>0</v>
          </cell>
          <cell r="AW135">
            <v>18440</v>
          </cell>
          <cell r="AX135">
            <v>6480</v>
          </cell>
          <cell r="AY135">
            <v>0</v>
          </cell>
          <cell r="AZ135">
            <v>0</v>
          </cell>
          <cell r="BA135">
            <v>0</v>
          </cell>
          <cell r="BB135">
            <v>0</v>
          </cell>
          <cell r="BC135">
            <v>0</v>
          </cell>
          <cell r="BD135">
            <v>26166</v>
          </cell>
          <cell r="BE135">
            <v>23278</v>
          </cell>
          <cell r="BF135">
            <v>21737</v>
          </cell>
          <cell r="BG135">
            <v>0</v>
          </cell>
          <cell r="BH135">
            <v>0</v>
          </cell>
          <cell r="BI135">
            <v>0</v>
          </cell>
          <cell r="BJ135">
            <v>333</v>
          </cell>
          <cell r="BK135">
            <v>621</v>
          </cell>
          <cell r="BL135">
            <v>0</v>
          </cell>
          <cell r="BM135">
            <v>0</v>
          </cell>
          <cell r="BN135">
            <v>0</v>
          </cell>
          <cell r="BO135">
            <v>954</v>
          </cell>
          <cell r="BP135">
            <v>184062</v>
          </cell>
          <cell r="BQ135">
            <v>164508</v>
          </cell>
          <cell r="BR135">
            <v>0</v>
          </cell>
          <cell r="BS135">
            <v>0</v>
          </cell>
          <cell r="BT135">
            <v>0</v>
          </cell>
          <cell r="BU135">
            <v>2629</v>
          </cell>
          <cell r="BV135">
            <v>4700</v>
          </cell>
          <cell r="BW135">
            <v>0</v>
          </cell>
          <cell r="BX135">
            <v>0</v>
          </cell>
          <cell r="BY135">
            <v>0</v>
          </cell>
          <cell r="BZ135">
            <v>7329</v>
          </cell>
          <cell r="CA135">
            <v>954</v>
          </cell>
          <cell r="CB135">
            <v>8283</v>
          </cell>
          <cell r="CC135">
            <v>0.05</v>
          </cell>
          <cell r="CD135">
            <v>34449</v>
          </cell>
        </row>
        <row r="136">
          <cell r="B136" t="str">
            <v>R1015</v>
          </cell>
          <cell r="C136" t="str">
            <v>CAP03</v>
          </cell>
          <cell r="D136" t="str">
            <v>En andén granito-tableta         (AGT)</v>
          </cell>
          <cell r="E136" t="str">
            <v>m</v>
          </cell>
          <cell r="F136" t="str">
            <v>MOC066</v>
          </cell>
          <cell r="G136" t="str">
            <v>MOC027</v>
          </cell>
          <cell r="H136" t="str">
            <v>MOC106</v>
          </cell>
          <cell r="I136" t="str">
            <v>MOC086</v>
          </cell>
          <cell r="J136" t="str">
            <v>NA</v>
          </cell>
          <cell r="K136" t="str">
            <v>NA</v>
          </cell>
          <cell r="L136" t="str">
            <v>NA</v>
          </cell>
          <cell r="M136">
            <v>0.15000000000000002</v>
          </cell>
          <cell r="N136">
            <v>7.4999999999999997E-3</v>
          </cell>
          <cell r="O136">
            <v>0.85</v>
          </cell>
          <cell r="P136">
            <v>1.7000000000000001E-2</v>
          </cell>
          <cell r="Q136" t="str">
            <v>NA</v>
          </cell>
          <cell r="R136" t="str">
            <v>NA</v>
          </cell>
          <cell r="S136" t="str">
            <v>NA</v>
          </cell>
          <cell r="T136" t="str">
            <v>CEC013</v>
          </cell>
          <cell r="U136" t="str">
            <v>CEC014</v>
          </cell>
          <cell r="V136" t="str">
            <v>NA</v>
          </cell>
          <cell r="W136" t="str">
            <v>NA</v>
          </cell>
          <cell r="X136" t="str">
            <v>NA</v>
          </cell>
          <cell r="Y136" t="str">
            <v>CMC009</v>
          </cell>
          <cell r="Z136" t="str">
            <v>CMC010</v>
          </cell>
          <cell r="AA136" t="str">
            <v>NA</v>
          </cell>
          <cell r="AB136" t="str">
            <v>NA</v>
          </cell>
          <cell r="AC136" t="str">
            <v>NA</v>
          </cell>
          <cell r="AD136">
            <v>0.5</v>
          </cell>
          <cell r="AE136">
            <v>1</v>
          </cell>
          <cell r="AF136" t="str">
            <v>NA</v>
          </cell>
          <cell r="AG136" t="str">
            <v>NA</v>
          </cell>
          <cell r="AH136" t="str">
            <v>NA</v>
          </cell>
          <cell r="AI136">
            <v>35</v>
          </cell>
          <cell r="AJ136">
            <v>70</v>
          </cell>
          <cell r="AK136">
            <v>35</v>
          </cell>
          <cell r="AO136">
            <v>26503</v>
          </cell>
          <cell r="AP136">
            <v>10800</v>
          </cell>
          <cell r="AQ136">
            <v>461000</v>
          </cell>
          <cell r="AR136">
            <v>9900</v>
          </cell>
          <cell r="AS136">
            <v>227016.3</v>
          </cell>
          <cell r="AT136">
            <v>0</v>
          </cell>
          <cell r="AU136">
            <v>0</v>
          </cell>
          <cell r="AV136">
            <v>0</v>
          </cell>
          <cell r="AW136">
            <v>1620</v>
          </cell>
          <cell r="AX136">
            <v>3458</v>
          </cell>
          <cell r="AY136">
            <v>8415</v>
          </cell>
          <cell r="AZ136">
            <v>3859</v>
          </cell>
          <cell r="BA136">
            <v>0</v>
          </cell>
          <cell r="BB136">
            <v>0</v>
          </cell>
          <cell r="BC136">
            <v>0</v>
          </cell>
          <cell r="BD136">
            <v>18220</v>
          </cell>
          <cell r="BE136">
            <v>23278</v>
          </cell>
          <cell r="BF136">
            <v>21737</v>
          </cell>
          <cell r="BG136">
            <v>0</v>
          </cell>
          <cell r="BH136">
            <v>0</v>
          </cell>
          <cell r="BI136">
            <v>0</v>
          </cell>
          <cell r="BJ136">
            <v>333</v>
          </cell>
          <cell r="BK136">
            <v>621</v>
          </cell>
          <cell r="BL136">
            <v>0</v>
          </cell>
          <cell r="BM136">
            <v>0</v>
          </cell>
          <cell r="BN136">
            <v>0</v>
          </cell>
          <cell r="BO136">
            <v>954</v>
          </cell>
          <cell r="BP136">
            <v>184062</v>
          </cell>
          <cell r="BQ136">
            <v>164508</v>
          </cell>
          <cell r="BR136">
            <v>0</v>
          </cell>
          <cell r="BS136">
            <v>0</v>
          </cell>
          <cell r="BT136">
            <v>0</v>
          </cell>
          <cell r="BU136">
            <v>2629</v>
          </cell>
          <cell r="BV136">
            <v>4700</v>
          </cell>
          <cell r="BW136">
            <v>0</v>
          </cell>
          <cell r="BX136">
            <v>0</v>
          </cell>
          <cell r="BY136">
            <v>0</v>
          </cell>
          <cell r="BZ136">
            <v>7329</v>
          </cell>
          <cell r="CA136">
            <v>954</v>
          </cell>
          <cell r="CB136">
            <v>8283</v>
          </cell>
          <cell r="CC136">
            <v>0.05</v>
          </cell>
          <cell r="CD136">
            <v>26503</v>
          </cell>
        </row>
        <row r="137">
          <cell r="B137" t="str">
            <v>R1013</v>
          </cell>
          <cell r="C137" t="str">
            <v>CAP03</v>
          </cell>
          <cell r="D137" t="str">
            <v>En Andén ladrillo</v>
          </cell>
          <cell r="E137" t="str">
            <v>m</v>
          </cell>
          <cell r="F137" t="str">
            <v>MOC026</v>
          </cell>
          <cell r="G137" t="str">
            <v>MOC086</v>
          </cell>
          <cell r="H137" t="str">
            <v>MOC078</v>
          </cell>
          <cell r="I137" t="str">
            <v>NA</v>
          </cell>
          <cell r="J137" t="str">
            <v>NA</v>
          </cell>
          <cell r="K137" t="str">
            <v>NA</v>
          </cell>
          <cell r="L137" t="str">
            <v>NA</v>
          </cell>
          <cell r="M137">
            <v>0.03</v>
          </cell>
          <cell r="N137">
            <v>0.01</v>
          </cell>
          <cell r="O137">
            <v>19</v>
          </cell>
          <cell r="P137" t="str">
            <v>NA</v>
          </cell>
          <cell r="Q137" t="str">
            <v>NA</v>
          </cell>
          <cell r="R137" t="str">
            <v>NA</v>
          </cell>
          <cell r="S137" t="str">
            <v>NA</v>
          </cell>
          <cell r="T137" t="str">
            <v>CEC014</v>
          </cell>
          <cell r="U137" t="str">
            <v>NA</v>
          </cell>
          <cell r="V137" t="str">
            <v>NA</v>
          </cell>
          <cell r="W137" t="str">
            <v>NA</v>
          </cell>
          <cell r="X137" t="str">
            <v>NA</v>
          </cell>
          <cell r="Y137" t="str">
            <v>CMC010</v>
          </cell>
          <cell r="Z137" t="str">
            <v>NA</v>
          </cell>
          <cell r="AA137" t="str">
            <v>NA</v>
          </cell>
          <cell r="AB137" t="str">
            <v>NA</v>
          </cell>
          <cell r="AC137" t="str">
            <v>NA</v>
          </cell>
          <cell r="AD137">
            <v>1</v>
          </cell>
          <cell r="AE137" t="str">
            <v>NA</v>
          </cell>
          <cell r="AF137" t="str">
            <v>NA</v>
          </cell>
          <cell r="AG137" t="str">
            <v>NA</v>
          </cell>
          <cell r="AH137" t="str">
            <v>NA</v>
          </cell>
          <cell r="AI137">
            <v>35</v>
          </cell>
          <cell r="AJ137">
            <v>35</v>
          </cell>
          <cell r="AO137">
            <v>21659</v>
          </cell>
          <cell r="AP137">
            <v>234000</v>
          </cell>
          <cell r="AQ137">
            <v>227016.3</v>
          </cell>
          <cell r="AR137">
            <v>330</v>
          </cell>
          <cell r="AS137">
            <v>0</v>
          </cell>
          <cell r="AT137">
            <v>0</v>
          </cell>
          <cell r="AU137">
            <v>0</v>
          </cell>
          <cell r="AV137">
            <v>0</v>
          </cell>
          <cell r="AW137">
            <v>7020</v>
          </cell>
          <cell r="AX137">
            <v>2270</v>
          </cell>
          <cell r="AY137">
            <v>6270</v>
          </cell>
          <cell r="AZ137">
            <v>0</v>
          </cell>
          <cell r="BA137">
            <v>0</v>
          </cell>
          <cell r="BB137">
            <v>0</v>
          </cell>
          <cell r="BC137">
            <v>0</v>
          </cell>
          <cell r="BD137">
            <v>16338</v>
          </cell>
          <cell r="BE137">
            <v>21737</v>
          </cell>
          <cell r="BF137">
            <v>0</v>
          </cell>
          <cell r="BG137">
            <v>0</v>
          </cell>
          <cell r="BH137">
            <v>0</v>
          </cell>
          <cell r="BI137">
            <v>0</v>
          </cell>
          <cell r="BJ137">
            <v>621</v>
          </cell>
          <cell r="BK137">
            <v>0</v>
          </cell>
          <cell r="BL137">
            <v>0</v>
          </cell>
          <cell r="BM137">
            <v>0</v>
          </cell>
          <cell r="BN137">
            <v>0</v>
          </cell>
          <cell r="BO137">
            <v>621</v>
          </cell>
          <cell r="BP137">
            <v>164508</v>
          </cell>
          <cell r="BQ137">
            <v>0</v>
          </cell>
          <cell r="BR137">
            <v>0</v>
          </cell>
          <cell r="BS137">
            <v>0</v>
          </cell>
          <cell r="BT137">
            <v>0</v>
          </cell>
          <cell r="BU137">
            <v>4700</v>
          </cell>
          <cell r="BV137">
            <v>0</v>
          </cell>
          <cell r="BW137">
            <v>0</v>
          </cell>
          <cell r="BX137">
            <v>0</v>
          </cell>
          <cell r="BY137">
            <v>0</v>
          </cell>
          <cell r="BZ137">
            <v>4700</v>
          </cell>
          <cell r="CA137">
            <v>621</v>
          </cell>
          <cell r="CB137">
            <v>5321</v>
          </cell>
          <cell r="CC137">
            <v>0.05</v>
          </cell>
          <cell r="CD137">
            <v>21659</v>
          </cell>
        </row>
        <row r="138">
          <cell r="B138" t="str">
            <v>R1013</v>
          </cell>
          <cell r="C138" t="str">
            <v>CAP03</v>
          </cell>
          <cell r="D138" t="str">
            <v>En andén ladrillo                      (AL)</v>
          </cell>
          <cell r="E138" t="str">
            <v>m</v>
          </cell>
          <cell r="F138" t="str">
            <v>MOC086</v>
          </cell>
          <cell r="G138" t="str">
            <v>MOC078</v>
          </cell>
          <cell r="H138" t="str">
            <v>NA</v>
          </cell>
          <cell r="I138" t="str">
            <v>NA</v>
          </cell>
          <cell r="J138" t="str">
            <v>NA</v>
          </cell>
          <cell r="K138" t="str">
            <v>NA</v>
          </cell>
          <cell r="L138" t="str">
            <v>NA</v>
          </cell>
          <cell r="M138">
            <v>0.01</v>
          </cell>
          <cell r="N138">
            <v>19</v>
          </cell>
          <cell r="O138" t="str">
            <v>NA</v>
          </cell>
          <cell r="P138" t="str">
            <v>NA</v>
          </cell>
          <cell r="Q138" t="str">
            <v>NA</v>
          </cell>
          <cell r="R138" t="str">
            <v>NA</v>
          </cell>
          <cell r="S138" t="str">
            <v>NA</v>
          </cell>
          <cell r="T138" t="str">
            <v>CEC014</v>
          </cell>
          <cell r="U138" t="str">
            <v>NA</v>
          </cell>
          <cell r="V138" t="str">
            <v>NA</v>
          </cell>
          <cell r="W138" t="str">
            <v>NA</v>
          </cell>
          <cell r="X138" t="str">
            <v>NA</v>
          </cell>
          <cell r="Y138" t="str">
            <v>CMC010</v>
          </cell>
          <cell r="Z138" t="str">
            <v>NA</v>
          </cell>
          <cell r="AA138" t="str">
            <v>NA</v>
          </cell>
          <cell r="AB138" t="str">
            <v>NA</v>
          </cell>
          <cell r="AC138" t="str">
            <v>NA</v>
          </cell>
          <cell r="AD138">
            <v>1</v>
          </cell>
          <cell r="AE138" t="str">
            <v>NA</v>
          </cell>
          <cell r="AF138" t="str">
            <v>NA</v>
          </cell>
          <cell r="AG138" t="str">
            <v>NA</v>
          </cell>
          <cell r="AH138" t="str">
            <v>NA</v>
          </cell>
          <cell r="AI138">
            <v>60</v>
          </cell>
          <cell r="AJ138">
            <v>60</v>
          </cell>
          <cell r="AO138">
            <v>12071</v>
          </cell>
          <cell r="AP138">
            <v>227016.3</v>
          </cell>
          <cell r="AQ138">
            <v>330</v>
          </cell>
          <cell r="AR138">
            <v>0</v>
          </cell>
          <cell r="AS138">
            <v>0</v>
          </cell>
          <cell r="AT138">
            <v>0</v>
          </cell>
          <cell r="AU138">
            <v>0</v>
          </cell>
          <cell r="AV138">
            <v>0</v>
          </cell>
          <cell r="AW138">
            <v>2270</v>
          </cell>
          <cell r="AX138">
            <v>6270</v>
          </cell>
          <cell r="AY138">
            <v>0</v>
          </cell>
          <cell r="AZ138">
            <v>0</v>
          </cell>
          <cell r="BA138">
            <v>0</v>
          </cell>
          <cell r="BB138">
            <v>0</v>
          </cell>
          <cell r="BC138">
            <v>0</v>
          </cell>
          <cell r="BD138">
            <v>8967</v>
          </cell>
          <cell r="BE138">
            <v>21737</v>
          </cell>
          <cell r="BF138">
            <v>0</v>
          </cell>
          <cell r="BG138">
            <v>0</v>
          </cell>
          <cell r="BH138">
            <v>0</v>
          </cell>
          <cell r="BI138">
            <v>0</v>
          </cell>
          <cell r="BJ138">
            <v>362</v>
          </cell>
          <cell r="BK138">
            <v>0</v>
          </cell>
          <cell r="BL138">
            <v>0</v>
          </cell>
          <cell r="BM138">
            <v>0</v>
          </cell>
          <cell r="BN138">
            <v>0</v>
          </cell>
          <cell r="BO138">
            <v>362</v>
          </cell>
          <cell r="BP138">
            <v>164508</v>
          </cell>
          <cell r="BQ138">
            <v>0</v>
          </cell>
          <cell r="BR138">
            <v>0</v>
          </cell>
          <cell r="BS138">
            <v>0</v>
          </cell>
          <cell r="BT138">
            <v>0</v>
          </cell>
          <cell r="BU138">
            <v>2742</v>
          </cell>
          <cell r="BV138">
            <v>0</v>
          </cell>
          <cell r="BW138">
            <v>0</v>
          </cell>
          <cell r="BX138">
            <v>0</v>
          </cell>
          <cell r="BY138">
            <v>0</v>
          </cell>
          <cell r="BZ138">
            <v>2742</v>
          </cell>
          <cell r="CA138">
            <v>362</v>
          </cell>
          <cell r="CB138">
            <v>3104</v>
          </cell>
          <cell r="CC138">
            <v>0.05</v>
          </cell>
          <cell r="CD138">
            <v>12071</v>
          </cell>
        </row>
        <row r="139">
          <cell r="B139" t="str">
            <v>Z1021</v>
          </cell>
          <cell r="C139" t="str">
            <v>CAP03</v>
          </cell>
          <cell r="D139" t="str">
            <v>En Andén parqueadero</v>
          </cell>
          <cell r="E139" t="str">
            <v>m</v>
          </cell>
          <cell r="F139" t="str">
            <v>MOC010</v>
          </cell>
          <cell r="G139" t="str">
            <v>MOC062</v>
          </cell>
          <cell r="H139" t="str">
            <v>MOC128</v>
          </cell>
          <cell r="I139" t="str">
            <v>NA</v>
          </cell>
          <cell r="J139" t="str">
            <v>NA</v>
          </cell>
          <cell r="K139" t="str">
            <v>NA</v>
          </cell>
          <cell r="L139" t="str">
            <v>NA</v>
          </cell>
          <cell r="M139">
            <v>0.1</v>
          </cell>
          <cell r="N139">
            <v>0.5</v>
          </cell>
          <cell r="O139">
            <v>0.37</v>
          </cell>
          <cell r="P139" t="str">
            <v>NA</v>
          </cell>
          <cell r="Q139" t="str">
            <v>NA</v>
          </cell>
          <cell r="R139" t="str">
            <v>NA</v>
          </cell>
          <cell r="S139" t="str">
            <v>NA</v>
          </cell>
          <cell r="T139" t="str">
            <v>CEC002</v>
          </cell>
          <cell r="U139" t="str">
            <v>CEC004</v>
          </cell>
          <cell r="V139" t="str">
            <v>CEC008</v>
          </cell>
          <cell r="W139" t="str">
            <v>CEC011</v>
          </cell>
          <cell r="X139" t="str">
            <v>NA</v>
          </cell>
          <cell r="Y139" t="str">
            <v>CMC002</v>
          </cell>
          <cell r="Z139" t="str">
            <v>CMC004</v>
          </cell>
          <cell r="AA139" t="str">
            <v>CMC007</v>
          </cell>
          <cell r="AB139" t="str">
            <v>CMC008</v>
          </cell>
          <cell r="AC139" t="str">
            <v>NA</v>
          </cell>
          <cell r="AD139">
            <v>1</v>
          </cell>
          <cell r="AE139">
            <v>1</v>
          </cell>
          <cell r="AF139">
            <v>1</v>
          </cell>
          <cell r="AG139">
            <v>1</v>
          </cell>
          <cell r="AH139" t="str">
            <v>NA</v>
          </cell>
          <cell r="AI139">
            <v>118</v>
          </cell>
          <cell r="AJ139">
            <v>118</v>
          </cell>
          <cell r="AK139">
            <v>118</v>
          </cell>
          <cell r="AL139">
            <v>118</v>
          </cell>
          <cell r="AM139">
            <v>118</v>
          </cell>
          <cell r="AO139">
            <v>19733</v>
          </cell>
          <cell r="AP139">
            <v>24000</v>
          </cell>
          <cell r="AQ139">
            <v>300</v>
          </cell>
          <cell r="AR139">
            <v>20000</v>
          </cell>
          <cell r="AS139">
            <v>0</v>
          </cell>
          <cell r="AT139">
            <v>0</v>
          </cell>
          <cell r="AU139">
            <v>0</v>
          </cell>
          <cell r="AV139">
            <v>0</v>
          </cell>
          <cell r="AW139">
            <v>2400</v>
          </cell>
          <cell r="AX139">
            <v>150</v>
          </cell>
          <cell r="AY139">
            <v>7400</v>
          </cell>
          <cell r="AZ139">
            <v>0</v>
          </cell>
          <cell r="BA139">
            <v>0</v>
          </cell>
          <cell r="BB139">
            <v>0</v>
          </cell>
          <cell r="BC139">
            <v>0</v>
          </cell>
          <cell r="BD139">
            <v>10448</v>
          </cell>
          <cell r="BE139">
            <v>584715</v>
          </cell>
          <cell r="BF139">
            <v>2893</v>
          </cell>
          <cell r="BG139">
            <v>90067</v>
          </cell>
          <cell r="BH139">
            <v>20668</v>
          </cell>
          <cell r="BI139">
            <v>0</v>
          </cell>
          <cell r="BJ139">
            <v>4955</v>
          </cell>
          <cell r="BK139">
            <v>25</v>
          </cell>
          <cell r="BL139">
            <v>763</v>
          </cell>
          <cell r="BM139">
            <v>175</v>
          </cell>
          <cell r="BN139">
            <v>0</v>
          </cell>
          <cell r="BO139">
            <v>5918</v>
          </cell>
          <cell r="BP139">
            <v>89116</v>
          </cell>
          <cell r="BQ139">
            <v>128224</v>
          </cell>
          <cell r="BR139">
            <v>39108</v>
          </cell>
          <cell r="BS139">
            <v>140891</v>
          </cell>
          <cell r="BT139">
            <v>0</v>
          </cell>
          <cell r="BU139">
            <v>755</v>
          </cell>
          <cell r="BV139">
            <v>1087</v>
          </cell>
          <cell r="BW139">
            <v>331</v>
          </cell>
          <cell r="BX139">
            <v>1194</v>
          </cell>
          <cell r="BY139">
            <v>0</v>
          </cell>
          <cell r="BZ139">
            <v>3367</v>
          </cell>
          <cell r="CA139">
            <v>5918</v>
          </cell>
          <cell r="CB139">
            <v>9285</v>
          </cell>
          <cell r="CC139">
            <v>0.05</v>
          </cell>
          <cell r="CD139">
            <v>19733</v>
          </cell>
        </row>
        <row r="140">
          <cell r="C140" t="str">
            <v>CAP03</v>
          </cell>
          <cell r="D140" t="str">
            <v>En anden piedra coralina</v>
          </cell>
          <cell r="E140" t="str">
            <v>m2</v>
          </cell>
          <cell r="F140" t="str">
            <v>MRD359</v>
          </cell>
          <cell r="G140" t="str">
            <v>MOC086</v>
          </cell>
          <cell r="H140" t="str">
            <v>NA</v>
          </cell>
          <cell r="I140" t="str">
            <v>NA</v>
          </cell>
          <cell r="J140" t="str">
            <v>NA</v>
          </cell>
          <cell r="K140" t="str">
            <v>NA</v>
          </cell>
          <cell r="L140" t="str">
            <v>NA</v>
          </cell>
          <cell r="M140">
            <v>1</v>
          </cell>
          <cell r="N140">
            <v>2.5000000000000001E-2</v>
          </cell>
          <cell r="O140" t="str">
            <v>NA</v>
          </cell>
          <cell r="P140" t="str">
            <v>NA</v>
          </cell>
          <cell r="Q140" t="str">
            <v>NA</v>
          </cell>
          <cell r="R140" t="str">
            <v>NA</v>
          </cell>
          <cell r="S140" t="str">
            <v>NA</v>
          </cell>
          <cell r="T140" t="str">
            <v>CEC014</v>
          </cell>
          <cell r="U140" t="str">
            <v>NA</v>
          </cell>
          <cell r="V140" t="str">
            <v>NA</v>
          </cell>
          <cell r="W140" t="str">
            <v>NA</v>
          </cell>
          <cell r="X140" t="str">
            <v>NA</v>
          </cell>
          <cell r="Y140" t="str">
            <v>CMC010</v>
          </cell>
          <cell r="Z140" t="str">
            <v>NA</v>
          </cell>
          <cell r="AA140" t="str">
            <v>NA</v>
          </cell>
          <cell r="AB140" t="str">
            <v>NA</v>
          </cell>
          <cell r="AC140" t="str">
            <v>NA</v>
          </cell>
          <cell r="AD140">
            <v>1</v>
          </cell>
          <cell r="AE140" t="str">
            <v>NA</v>
          </cell>
          <cell r="AF140" t="str">
            <v>NA</v>
          </cell>
          <cell r="AG140" t="str">
            <v>NA</v>
          </cell>
          <cell r="AH140" t="str">
            <v>NA</v>
          </cell>
          <cell r="AI140">
            <v>30</v>
          </cell>
          <cell r="AJ140">
            <v>30</v>
          </cell>
          <cell r="AO140">
            <v>59418</v>
          </cell>
          <cell r="AP140">
            <v>45000</v>
          </cell>
          <cell r="AQ140">
            <v>227016.3</v>
          </cell>
          <cell r="AR140">
            <v>0</v>
          </cell>
          <cell r="AS140">
            <v>0</v>
          </cell>
          <cell r="AT140">
            <v>0</v>
          </cell>
          <cell r="AU140">
            <v>0</v>
          </cell>
          <cell r="AV140">
            <v>0</v>
          </cell>
          <cell r="AW140">
            <v>45000</v>
          </cell>
          <cell r="AX140">
            <v>5675</v>
          </cell>
          <cell r="AY140">
            <v>0</v>
          </cell>
          <cell r="AZ140">
            <v>0</v>
          </cell>
          <cell r="BA140">
            <v>0</v>
          </cell>
          <cell r="BB140">
            <v>0</v>
          </cell>
          <cell r="BC140">
            <v>0</v>
          </cell>
          <cell r="BD140">
            <v>53209</v>
          </cell>
          <cell r="BE140">
            <v>21737</v>
          </cell>
          <cell r="BF140">
            <v>0</v>
          </cell>
          <cell r="BG140">
            <v>0</v>
          </cell>
          <cell r="BH140">
            <v>0</v>
          </cell>
          <cell r="BI140">
            <v>0</v>
          </cell>
          <cell r="BJ140">
            <v>725</v>
          </cell>
          <cell r="BK140">
            <v>0</v>
          </cell>
          <cell r="BL140">
            <v>0</v>
          </cell>
          <cell r="BM140">
            <v>0</v>
          </cell>
          <cell r="BN140">
            <v>0</v>
          </cell>
          <cell r="BO140">
            <v>725</v>
          </cell>
          <cell r="BP140">
            <v>164508</v>
          </cell>
          <cell r="BQ140">
            <v>0</v>
          </cell>
          <cell r="BR140">
            <v>0</v>
          </cell>
          <cell r="BS140">
            <v>0</v>
          </cell>
          <cell r="BT140">
            <v>0</v>
          </cell>
          <cell r="BU140">
            <v>5484</v>
          </cell>
          <cell r="BV140">
            <v>0</v>
          </cell>
          <cell r="BW140">
            <v>0</v>
          </cell>
          <cell r="BX140">
            <v>0</v>
          </cell>
          <cell r="BY140">
            <v>0</v>
          </cell>
          <cell r="BZ140">
            <v>5484</v>
          </cell>
          <cell r="CA140">
            <v>725</v>
          </cell>
          <cell r="CB140">
            <v>6209</v>
          </cell>
          <cell r="CC140">
            <v>0.05</v>
          </cell>
          <cell r="CD140">
            <v>59418</v>
          </cell>
        </row>
        <row r="141">
          <cell r="B141" t="str">
            <v>R1014</v>
          </cell>
          <cell r="C141" t="str">
            <v>CAP03</v>
          </cell>
          <cell r="D141" t="str">
            <v>En andén tableta                     (AT)</v>
          </cell>
          <cell r="E141" t="str">
            <v>m</v>
          </cell>
          <cell r="F141" t="str">
            <v>MOC027</v>
          </cell>
          <cell r="G141" t="str">
            <v>MOC106</v>
          </cell>
          <cell r="H141" t="str">
            <v>MOC086</v>
          </cell>
          <cell r="I141" t="str">
            <v>NA</v>
          </cell>
          <cell r="J141" t="str">
            <v>NA</v>
          </cell>
          <cell r="K141" t="str">
            <v>NA</v>
          </cell>
          <cell r="L141" t="str">
            <v>NA</v>
          </cell>
          <cell r="M141">
            <v>0.03</v>
          </cell>
          <cell r="N141">
            <v>0.53</v>
          </cell>
          <cell r="O141">
            <v>0.01</v>
          </cell>
          <cell r="P141" t="str">
            <v>NA</v>
          </cell>
          <cell r="Q141" t="str">
            <v>NA</v>
          </cell>
          <cell r="R141" t="str">
            <v>NA</v>
          </cell>
          <cell r="S141" t="str">
            <v>NA</v>
          </cell>
          <cell r="T141" t="str">
            <v>CEC013</v>
          </cell>
          <cell r="U141" t="str">
            <v>CEC014</v>
          </cell>
          <cell r="V141" t="str">
            <v>NA</v>
          </cell>
          <cell r="W141" t="str">
            <v>NA</v>
          </cell>
          <cell r="X141" t="str">
            <v>NA</v>
          </cell>
          <cell r="Y141" t="str">
            <v>CMC009</v>
          </cell>
          <cell r="Z141" t="str">
            <v>CMC010</v>
          </cell>
          <cell r="AA141" t="str">
            <v>NA</v>
          </cell>
          <cell r="AB141" t="str">
            <v>NA</v>
          </cell>
          <cell r="AC141" t="str">
            <v>NA</v>
          </cell>
          <cell r="AD141">
            <v>0.3</v>
          </cell>
          <cell r="AE141">
            <v>1</v>
          </cell>
          <cell r="AF141" t="str">
            <v>NA</v>
          </cell>
          <cell r="AG141" t="str">
            <v>NA</v>
          </cell>
          <cell r="AH141" t="str">
            <v>NA</v>
          </cell>
          <cell r="AI141">
            <v>90</v>
          </cell>
          <cell r="AJ141">
            <v>300</v>
          </cell>
          <cell r="AK141">
            <v>90</v>
          </cell>
          <cell r="AO141">
            <v>25176</v>
          </cell>
          <cell r="AP141">
            <v>461000</v>
          </cell>
          <cell r="AQ141">
            <v>9900</v>
          </cell>
          <cell r="AR141">
            <v>227016.3</v>
          </cell>
          <cell r="AS141">
            <v>0</v>
          </cell>
          <cell r="AT141">
            <v>0</v>
          </cell>
          <cell r="AU141">
            <v>0</v>
          </cell>
          <cell r="AV141">
            <v>0</v>
          </cell>
          <cell r="AW141">
            <v>13830</v>
          </cell>
          <cell r="AX141">
            <v>5247</v>
          </cell>
          <cell r="AY141">
            <v>2270</v>
          </cell>
          <cell r="AZ141">
            <v>0</v>
          </cell>
          <cell r="BA141">
            <v>0</v>
          </cell>
          <cell r="BB141">
            <v>0</v>
          </cell>
          <cell r="BC141">
            <v>0</v>
          </cell>
          <cell r="BD141">
            <v>22414</v>
          </cell>
          <cell r="BE141">
            <v>23278</v>
          </cell>
          <cell r="BF141">
            <v>21737</v>
          </cell>
          <cell r="BG141">
            <v>0</v>
          </cell>
          <cell r="BH141">
            <v>0</v>
          </cell>
          <cell r="BI141">
            <v>0</v>
          </cell>
          <cell r="BJ141">
            <v>78</v>
          </cell>
          <cell r="BK141">
            <v>242</v>
          </cell>
          <cell r="BL141">
            <v>0</v>
          </cell>
          <cell r="BM141">
            <v>0</v>
          </cell>
          <cell r="BN141">
            <v>0</v>
          </cell>
          <cell r="BO141">
            <v>320</v>
          </cell>
          <cell r="BP141">
            <v>184062</v>
          </cell>
          <cell r="BQ141">
            <v>164508</v>
          </cell>
          <cell r="BR141">
            <v>0</v>
          </cell>
          <cell r="BS141">
            <v>0</v>
          </cell>
          <cell r="BT141">
            <v>0</v>
          </cell>
          <cell r="BU141">
            <v>614</v>
          </cell>
          <cell r="BV141">
            <v>1828</v>
          </cell>
          <cell r="BW141">
            <v>0</v>
          </cell>
          <cell r="BX141">
            <v>0</v>
          </cell>
          <cell r="BY141">
            <v>0</v>
          </cell>
          <cell r="BZ141">
            <v>2442</v>
          </cell>
          <cell r="CA141">
            <v>320</v>
          </cell>
          <cell r="CB141">
            <v>2762</v>
          </cell>
          <cell r="CC141">
            <v>0.05</v>
          </cell>
          <cell r="CD141">
            <v>25176</v>
          </cell>
        </row>
        <row r="142">
          <cell r="C142" t="str">
            <v>CAP03</v>
          </cell>
          <cell r="D142" t="str">
            <v>En anden tablon</v>
          </cell>
          <cell r="E142" t="str">
            <v>m2</v>
          </cell>
          <cell r="F142" t="str">
            <v>MOC026</v>
          </cell>
          <cell r="G142" t="str">
            <v>MOC106</v>
          </cell>
          <cell r="H142" t="str">
            <v>MOC086</v>
          </cell>
          <cell r="I142" t="str">
            <v>NA</v>
          </cell>
          <cell r="J142" t="str">
            <v>NA</v>
          </cell>
          <cell r="K142" t="str">
            <v>NA</v>
          </cell>
          <cell r="L142" t="str">
            <v>NA</v>
          </cell>
          <cell r="M142">
            <v>0.05</v>
          </cell>
          <cell r="N142">
            <v>1</v>
          </cell>
          <cell r="O142">
            <v>2.5000000000000001E-2</v>
          </cell>
          <cell r="P142" t="str">
            <v>NA</v>
          </cell>
          <cell r="Q142" t="str">
            <v>NA</v>
          </cell>
          <cell r="R142" t="str">
            <v>NA</v>
          </cell>
          <cell r="S142" t="str">
            <v>NA</v>
          </cell>
          <cell r="T142" t="str">
            <v>CEC013</v>
          </cell>
          <cell r="U142" t="str">
            <v>CEC014</v>
          </cell>
          <cell r="V142" t="str">
            <v>NA</v>
          </cell>
          <cell r="W142" t="str">
            <v>NA</v>
          </cell>
          <cell r="X142" t="str">
            <v>NA</v>
          </cell>
          <cell r="Y142" t="str">
            <v>CMC009</v>
          </cell>
          <cell r="Z142" t="str">
            <v>CMC010</v>
          </cell>
          <cell r="AA142" t="str">
            <v>NA</v>
          </cell>
          <cell r="AB142" t="str">
            <v>NA</v>
          </cell>
          <cell r="AC142" t="str">
            <v>NA</v>
          </cell>
          <cell r="AD142">
            <v>0.3</v>
          </cell>
          <cell r="AE142">
            <v>1</v>
          </cell>
          <cell r="AF142" t="str">
            <v>NA</v>
          </cell>
          <cell r="AG142" t="str">
            <v>NA</v>
          </cell>
          <cell r="AH142" t="str">
            <v>NA</v>
          </cell>
          <cell r="AI142">
            <v>36</v>
          </cell>
          <cell r="AJ142">
            <v>120</v>
          </cell>
          <cell r="AK142">
            <v>36</v>
          </cell>
          <cell r="AO142">
            <v>35541</v>
          </cell>
          <cell r="AP142">
            <v>234000</v>
          </cell>
          <cell r="AQ142">
            <v>9900</v>
          </cell>
          <cell r="AR142">
            <v>227016.3</v>
          </cell>
          <cell r="AS142">
            <v>0</v>
          </cell>
          <cell r="AT142">
            <v>0</v>
          </cell>
          <cell r="AU142">
            <v>0</v>
          </cell>
          <cell r="AV142">
            <v>0</v>
          </cell>
          <cell r="AW142">
            <v>11700</v>
          </cell>
          <cell r="AX142">
            <v>9900</v>
          </cell>
          <cell r="AY142">
            <v>5675</v>
          </cell>
          <cell r="AZ142">
            <v>0</v>
          </cell>
          <cell r="BA142">
            <v>0</v>
          </cell>
          <cell r="BB142">
            <v>0</v>
          </cell>
          <cell r="BC142">
            <v>0</v>
          </cell>
          <cell r="BD142">
            <v>28639</v>
          </cell>
          <cell r="BE142">
            <v>23278</v>
          </cell>
          <cell r="BF142">
            <v>21737</v>
          </cell>
          <cell r="BG142">
            <v>0</v>
          </cell>
          <cell r="BH142">
            <v>0</v>
          </cell>
          <cell r="BI142">
            <v>0</v>
          </cell>
          <cell r="BJ142">
            <v>194</v>
          </cell>
          <cell r="BK142">
            <v>604</v>
          </cell>
          <cell r="BL142">
            <v>0</v>
          </cell>
          <cell r="BM142">
            <v>0</v>
          </cell>
          <cell r="BN142">
            <v>0</v>
          </cell>
          <cell r="BO142">
            <v>798</v>
          </cell>
          <cell r="BP142">
            <v>184062</v>
          </cell>
          <cell r="BQ142">
            <v>164508</v>
          </cell>
          <cell r="BR142">
            <v>0</v>
          </cell>
          <cell r="BS142">
            <v>0</v>
          </cell>
          <cell r="BT142">
            <v>0</v>
          </cell>
          <cell r="BU142">
            <v>1534</v>
          </cell>
          <cell r="BV142">
            <v>4570</v>
          </cell>
          <cell r="BW142">
            <v>0</v>
          </cell>
          <cell r="BX142">
            <v>0</v>
          </cell>
          <cell r="BY142">
            <v>0</v>
          </cell>
          <cell r="BZ142">
            <v>6104</v>
          </cell>
          <cell r="CA142">
            <v>798</v>
          </cell>
          <cell r="CB142">
            <v>6902</v>
          </cell>
          <cell r="CC142">
            <v>0.05</v>
          </cell>
          <cell r="CD142">
            <v>35541</v>
          </cell>
        </row>
        <row r="143">
          <cell r="B143" t="str">
            <v>R1014</v>
          </cell>
          <cell r="C143" t="str">
            <v>CAP03</v>
          </cell>
          <cell r="D143" t="str">
            <v>En Andén tablón</v>
          </cell>
          <cell r="E143" t="str">
            <v>m</v>
          </cell>
          <cell r="F143" t="str">
            <v>MOC026</v>
          </cell>
          <cell r="G143" t="str">
            <v>MOC106</v>
          </cell>
          <cell r="H143" t="str">
            <v>MOC086</v>
          </cell>
          <cell r="I143" t="str">
            <v>NA</v>
          </cell>
          <cell r="J143" t="str">
            <v>NA</v>
          </cell>
          <cell r="K143" t="str">
            <v>NA</v>
          </cell>
          <cell r="L143" t="str">
            <v>NA</v>
          </cell>
          <cell r="M143">
            <v>0.03</v>
          </cell>
          <cell r="N143">
            <v>0.6</v>
          </cell>
          <cell r="O143">
            <v>0.01</v>
          </cell>
          <cell r="P143" t="str">
            <v>NA</v>
          </cell>
          <cell r="Q143" t="str">
            <v>NA</v>
          </cell>
          <cell r="R143" t="str">
            <v>NA</v>
          </cell>
          <cell r="S143" t="str">
            <v>NA</v>
          </cell>
          <cell r="T143" t="str">
            <v>CEC013</v>
          </cell>
          <cell r="U143" t="str">
            <v>CEC014</v>
          </cell>
          <cell r="V143" t="str">
            <v>NA</v>
          </cell>
          <cell r="W143" t="str">
            <v>NA</v>
          </cell>
          <cell r="X143" t="str">
            <v>NA</v>
          </cell>
          <cell r="Y143" t="str">
            <v>CMC009</v>
          </cell>
          <cell r="Z143" t="str">
            <v>CMC010</v>
          </cell>
          <cell r="AA143" t="str">
            <v>NA</v>
          </cell>
          <cell r="AB143" t="str">
            <v>NA</v>
          </cell>
          <cell r="AC143" t="str">
            <v>NA</v>
          </cell>
          <cell r="AD143">
            <v>0.2</v>
          </cell>
          <cell r="AE143">
            <v>1</v>
          </cell>
          <cell r="AF143" t="str">
            <v>NA</v>
          </cell>
          <cell r="AG143" t="str">
            <v>NA</v>
          </cell>
          <cell r="AH143" t="str">
            <v>NA</v>
          </cell>
          <cell r="AI143">
            <v>40</v>
          </cell>
          <cell r="AJ143">
            <v>200</v>
          </cell>
          <cell r="AK143">
            <v>40</v>
          </cell>
          <cell r="AO143">
            <v>21684</v>
          </cell>
          <cell r="AP143">
            <v>234000</v>
          </cell>
          <cell r="AQ143">
            <v>9900</v>
          </cell>
          <cell r="AR143">
            <v>227016.3</v>
          </cell>
          <cell r="AS143">
            <v>0</v>
          </cell>
          <cell r="AT143">
            <v>0</v>
          </cell>
          <cell r="AU143">
            <v>0</v>
          </cell>
          <cell r="AV143">
            <v>0</v>
          </cell>
          <cell r="AW143">
            <v>7020</v>
          </cell>
          <cell r="AX143">
            <v>5940</v>
          </cell>
          <cell r="AY143">
            <v>2270</v>
          </cell>
          <cell r="AZ143">
            <v>0</v>
          </cell>
          <cell r="BA143">
            <v>0</v>
          </cell>
          <cell r="BB143">
            <v>0</v>
          </cell>
          <cell r="BC143">
            <v>0</v>
          </cell>
          <cell r="BD143">
            <v>15992</v>
          </cell>
          <cell r="BE143">
            <v>23278</v>
          </cell>
          <cell r="BF143">
            <v>21737</v>
          </cell>
          <cell r="BG143">
            <v>0</v>
          </cell>
          <cell r="BH143">
            <v>0</v>
          </cell>
          <cell r="BI143">
            <v>0</v>
          </cell>
          <cell r="BJ143">
            <v>116</v>
          </cell>
          <cell r="BK143">
            <v>543</v>
          </cell>
          <cell r="BL143">
            <v>0</v>
          </cell>
          <cell r="BM143">
            <v>0</v>
          </cell>
          <cell r="BN143">
            <v>0</v>
          </cell>
          <cell r="BO143">
            <v>659</v>
          </cell>
          <cell r="BP143">
            <v>184062</v>
          </cell>
          <cell r="BQ143">
            <v>164508</v>
          </cell>
          <cell r="BR143">
            <v>0</v>
          </cell>
          <cell r="BS143">
            <v>0</v>
          </cell>
          <cell r="BT143">
            <v>0</v>
          </cell>
          <cell r="BU143">
            <v>920</v>
          </cell>
          <cell r="BV143">
            <v>4113</v>
          </cell>
          <cell r="BW143">
            <v>0</v>
          </cell>
          <cell r="BX143">
            <v>0</v>
          </cell>
          <cell r="BY143">
            <v>0</v>
          </cell>
          <cell r="BZ143">
            <v>5033</v>
          </cell>
          <cell r="CA143">
            <v>659</v>
          </cell>
          <cell r="CB143">
            <v>5692</v>
          </cell>
          <cell r="CC143">
            <v>0.05</v>
          </cell>
          <cell r="CD143">
            <v>21684</v>
          </cell>
        </row>
        <row r="144">
          <cell r="B144" t="str">
            <v>R1006</v>
          </cell>
          <cell r="C144" t="str">
            <v>CAP03</v>
          </cell>
          <cell r="D144" t="str">
            <v>En berma asfalto</v>
          </cell>
          <cell r="E144" t="str">
            <v>m</v>
          </cell>
          <cell r="F144" t="str">
            <v>MOC016</v>
          </cell>
          <cell r="G144" t="str">
            <v>NA</v>
          </cell>
          <cell r="H144" t="str">
            <v>NA</v>
          </cell>
          <cell r="I144" t="str">
            <v>NA</v>
          </cell>
          <cell r="J144" t="str">
            <v>NA</v>
          </cell>
          <cell r="K144" t="str">
            <v>NA</v>
          </cell>
          <cell r="L144" t="str">
            <v>NA</v>
          </cell>
          <cell r="M144">
            <v>0.05</v>
          </cell>
          <cell r="N144" t="str">
            <v>NA</v>
          </cell>
          <cell r="O144" t="str">
            <v>NA</v>
          </cell>
          <cell r="P144" t="str">
            <v>NA</v>
          </cell>
          <cell r="Q144" t="str">
            <v>NA</v>
          </cell>
          <cell r="R144" t="str">
            <v>NA</v>
          </cell>
          <cell r="S144" t="str">
            <v>NA</v>
          </cell>
          <cell r="T144" t="str">
            <v>CEC012</v>
          </cell>
          <cell r="U144" t="str">
            <v>NA</v>
          </cell>
          <cell r="V144" t="str">
            <v>NA</v>
          </cell>
          <cell r="W144" t="str">
            <v>NA</v>
          </cell>
          <cell r="X144" t="str">
            <v>NA</v>
          </cell>
          <cell r="Y144" t="str">
            <v>CMC009</v>
          </cell>
          <cell r="Z144" t="str">
            <v>NA</v>
          </cell>
          <cell r="AA144" t="str">
            <v>NA</v>
          </cell>
          <cell r="AB144" t="str">
            <v>NA</v>
          </cell>
          <cell r="AC144" t="str">
            <v>NA</v>
          </cell>
          <cell r="AD144">
            <v>1</v>
          </cell>
          <cell r="AE144" t="str">
            <v>NA</v>
          </cell>
          <cell r="AF144" t="str">
            <v>NA</v>
          </cell>
          <cell r="AG144" t="str">
            <v>NA</v>
          </cell>
          <cell r="AH144" t="str">
            <v>NA</v>
          </cell>
          <cell r="AI144">
            <v>55</v>
          </cell>
          <cell r="AJ144">
            <v>55</v>
          </cell>
          <cell r="AO144">
            <v>16456</v>
          </cell>
          <cell r="AP144">
            <v>230000</v>
          </cell>
          <cell r="AQ144">
            <v>0</v>
          </cell>
          <cell r="AR144">
            <v>0</v>
          </cell>
          <cell r="AS144">
            <v>0</v>
          </cell>
          <cell r="AT144">
            <v>0</v>
          </cell>
          <cell r="AU144">
            <v>0</v>
          </cell>
          <cell r="AV144">
            <v>0</v>
          </cell>
          <cell r="AW144">
            <v>11500</v>
          </cell>
          <cell r="AX144">
            <v>0</v>
          </cell>
          <cell r="AY144">
            <v>0</v>
          </cell>
          <cell r="AZ144">
            <v>0</v>
          </cell>
          <cell r="BA144">
            <v>0</v>
          </cell>
          <cell r="BB144">
            <v>0</v>
          </cell>
          <cell r="BC144">
            <v>0</v>
          </cell>
          <cell r="BD144">
            <v>12075</v>
          </cell>
          <cell r="BE144">
            <v>56846</v>
          </cell>
          <cell r="BF144">
            <v>0</v>
          </cell>
          <cell r="BG144">
            <v>0</v>
          </cell>
          <cell r="BH144">
            <v>0</v>
          </cell>
          <cell r="BI144">
            <v>0</v>
          </cell>
          <cell r="BJ144">
            <v>1034</v>
          </cell>
          <cell r="BK144">
            <v>0</v>
          </cell>
          <cell r="BL144">
            <v>0</v>
          </cell>
          <cell r="BM144">
            <v>0</v>
          </cell>
          <cell r="BN144">
            <v>0</v>
          </cell>
          <cell r="BO144">
            <v>1034</v>
          </cell>
          <cell r="BP144">
            <v>184062</v>
          </cell>
          <cell r="BQ144">
            <v>0</v>
          </cell>
          <cell r="BR144">
            <v>0</v>
          </cell>
          <cell r="BS144">
            <v>0</v>
          </cell>
          <cell r="BT144">
            <v>0</v>
          </cell>
          <cell r="BU144">
            <v>3347</v>
          </cell>
          <cell r="BV144">
            <v>0</v>
          </cell>
          <cell r="BW144">
            <v>0</v>
          </cell>
          <cell r="BX144">
            <v>0</v>
          </cell>
          <cell r="BY144">
            <v>0</v>
          </cell>
          <cell r="BZ144">
            <v>3347</v>
          </cell>
          <cell r="CA144">
            <v>1034</v>
          </cell>
          <cell r="CB144">
            <v>4381</v>
          </cell>
          <cell r="CC144">
            <v>0.05</v>
          </cell>
          <cell r="CD144">
            <v>16456</v>
          </cell>
        </row>
        <row r="145">
          <cell r="B145" t="str">
            <v>R2006</v>
          </cell>
          <cell r="C145" t="str">
            <v>CAP03</v>
          </cell>
          <cell r="D145" t="str">
            <v>En berma asfalto</v>
          </cell>
          <cell r="E145" t="str">
            <v>m</v>
          </cell>
          <cell r="F145" t="str">
            <v>MOC016</v>
          </cell>
          <cell r="G145" t="str">
            <v>NA</v>
          </cell>
          <cell r="H145" t="str">
            <v>NA</v>
          </cell>
          <cell r="I145" t="str">
            <v>NA</v>
          </cell>
          <cell r="J145" t="str">
            <v>NA</v>
          </cell>
          <cell r="K145" t="str">
            <v>NA</v>
          </cell>
          <cell r="L145" t="str">
            <v>NA</v>
          </cell>
          <cell r="M145">
            <v>0.06</v>
          </cell>
          <cell r="N145" t="str">
            <v>NA</v>
          </cell>
          <cell r="O145" t="str">
            <v>NA</v>
          </cell>
          <cell r="P145" t="str">
            <v>NA</v>
          </cell>
          <cell r="Q145" t="str">
            <v>NA</v>
          </cell>
          <cell r="R145" t="str">
            <v>NA</v>
          </cell>
          <cell r="S145" t="str">
            <v>NA</v>
          </cell>
          <cell r="T145" t="str">
            <v>CEC012</v>
          </cell>
          <cell r="U145" t="str">
            <v>NA</v>
          </cell>
          <cell r="V145" t="str">
            <v>NA</v>
          </cell>
          <cell r="W145" t="str">
            <v>NA</v>
          </cell>
          <cell r="X145" t="str">
            <v>NA</v>
          </cell>
          <cell r="Y145" t="str">
            <v>CMC009</v>
          </cell>
          <cell r="Z145" t="str">
            <v>NA</v>
          </cell>
          <cell r="AA145" t="str">
            <v>NA</v>
          </cell>
          <cell r="AB145" t="str">
            <v>NA</v>
          </cell>
          <cell r="AC145" t="str">
            <v>NA</v>
          </cell>
          <cell r="AD145">
            <v>1</v>
          </cell>
          <cell r="AE145" t="str">
            <v>NA</v>
          </cell>
          <cell r="AF145" t="str">
            <v>NA</v>
          </cell>
          <cell r="AG145" t="str">
            <v>NA</v>
          </cell>
          <cell r="AH145" t="str">
            <v>NA</v>
          </cell>
          <cell r="AI145">
            <v>52.5</v>
          </cell>
          <cell r="AJ145">
            <v>52.5</v>
          </cell>
          <cell r="AO145">
            <v>19079</v>
          </cell>
          <cell r="AP145">
            <v>230000</v>
          </cell>
          <cell r="AQ145">
            <v>0</v>
          </cell>
          <cell r="AR145">
            <v>0</v>
          </cell>
          <cell r="AS145">
            <v>0</v>
          </cell>
          <cell r="AT145">
            <v>0</v>
          </cell>
          <cell r="AU145">
            <v>0</v>
          </cell>
          <cell r="AV145">
            <v>0</v>
          </cell>
          <cell r="AW145">
            <v>13800</v>
          </cell>
          <cell r="AX145">
            <v>0</v>
          </cell>
          <cell r="AY145">
            <v>0</v>
          </cell>
          <cell r="AZ145">
            <v>0</v>
          </cell>
          <cell r="BA145">
            <v>0</v>
          </cell>
          <cell r="BB145">
            <v>0</v>
          </cell>
          <cell r="BC145">
            <v>0</v>
          </cell>
          <cell r="BD145">
            <v>14490</v>
          </cell>
          <cell r="BE145">
            <v>56846</v>
          </cell>
          <cell r="BF145">
            <v>0</v>
          </cell>
          <cell r="BG145">
            <v>0</v>
          </cell>
          <cell r="BH145">
            <v>0</v>
          </cell>
          <cell r="BI145">
            <v>0</v>
          </cell>
          <cell r="BJ145">
            <v>1083</v>
          </cell>
          <cell r="BK145">
            <v>0</v>
          </cell>
          <cell r="BL145">
            <v>0</v>
          </cell>
          <cell r="BM145">
            <v>0</v>
          </cell>
          <cell r="BN145">
            <v>0</v>
          </cell>
          <cell r="BO145">
            <v>1083</v>
          </cell>
          <cell r="BP145">
            <v>184062</v>
          </cell>
          <cell r="BQ145">
            <v>0</v>
          </cell>
          <cell r="BR145">
            <v>0</v>
          </cell>
          <cell r="BS145">
            <v>0</v>
          </cell>
          <cell r="BT145">
            <v>0</v>
          </cell>
          <cell r="BU145">
            <v>3506</v>
          </cell>
          <cell r="BV145">
            <v>0</v>
          </cell>
          <cell r="BW145">
            <v>0</v>
          </cell>
          <cell r="BX145">
            <v>0</v>
          </cell>
          <cell r="BY145">
            <v>0</v>
          </cell>
          <cell r="BZ145">
            <v>3506</v>
          </cell>
          <cell r="CA145">
            <v>1083</v>
          </cell>
          <cell r="CB145">
            <v>4589</v>
          </cell>
          <cell r="CC145">
            <v>0.05</v>
          </cell>
          <cell r="CD145">
            <v>19079</v>
          </cell>
        </row>
        <row r="146">
          <cell r="B146" t="str">
            <v>R1006</v>
          </cell>
          <cell r="C146" t="str">
            <v>CAP03</v>
          </cell>
          <cell r="D146" t="str">
            <v>En berma asfalto                    (BA)</v>
          </cell>
          <cell r="E146" t="str">
            <v>m</v>
          </cell>
          <cell r="F146" t="str">
            <v>MOC016</v>
          </cell>
          <cell r="G146" t="str">
            <v>NA</v>
          </cell>
          <cell r="H146" t="str">
            <v>NA</v>
          </cell>
          <cell r="I146" t="str">
            <v>NA</v>
          </cell>
          <cell r="J146" t="str">
            <v>NA</v>
          </cell>
          <cell r="K146" t="str">
            <v>NA</v>
          </cell>
          <cell r="L146" t="str">
            <v>NA</v>
          </cell>
          <cell r="M146">
            <v>0.05</v>
          </cell>
          <cell r="N146" t="str">
            <v>NA</v>
          </cell>
          <cell r="O146" t="str">
            <v>NA</v>
          </cell>
          <cell r="P146" t="str">
            <v>NA</v>
          </cell>
          <cell r="Q146" t="str">
            <v>NA</v>
          </cell>
          <cell r="R146" t="str">
            <v>NA</v>
          </cell>
          <cell r="S146" t="str">
            <v>NA</v>
          </cell>
          <cell r="T146" t="str">
            <v>CEC012</v>
          </cell>
          <cell r="U146" t="str">
            <v>NA</v>
          </cell>
          <cell r="V146" t="str">
            <v>NA</v>
          </cell>
          <cell r="W146" t="str">
            <v>NA</v>
          </cell>
          <cell r="X146" t="str">
            <v>NA</v>
          </cell>
          <cell r="Y146" t="str">
            <v>CMC009</v>
          </cell>
          <cell r="Z146" t="str">
            <v>NA</v>
          </cell>
          <cell r="AA146" t="str">
            <v>NA</v>
          </cell>
          <cell r="AB146" t="str">
            <v>NA</v>
          </cell>
          <cell r="AC146" t="str">
            <v>NA</v>
          </cell>
          <cell r="AD146">
            <v>1</v>
          </cell>
          <cell r="AE146" t="str">
            <v>NA</v>
          </cell>
          <cell r="AF146" t="str">
            <v>NA</v>
          </cell>
          <cell r="AG146" t="str">
            <v>NA</v>
          </cell>
          <cell r="AH146" t="str">
            <v>NA</v>
          </cell>
          <cell r="AI146">
            <v>60</v>
          </cell>
          <cell r="AJ146">
            <v>60</v>
          </cell>
          <cell r="AO146">
            <v>16090</v>
          </cell>
          <cell r="AP146">
            <v>230000</v>
          </cell>
          <cell r="AQ146">
            <v>0</v>
          </cell>
          <cell r="AR146">
            <v>0</v>
          </cell>
          <cell r="AS146">
            <v>0</v>
          </cell>
          <cell r="AT146">
            <v>0</v>
          </cell>
          <cell r="AU146">
            <v>0</v>
          </cell>
          <cell r="AV146">
            <v>0</v>
          </cell>
          <cell r="AW146">
            <v>11500</v>
          </cell>
          <cell r="AX146">
            <v>0</v>
          </cell>
          <cell r="AY146">
            <v>0</v>
          </cell>
          <cell r="AZ146">
            <v>0</v>
          </cell>
          <cell r="BA146">
            <v>0</v>
          </cell>
          <cell r="BB146">
            <v>0</v>
          </cell>
          <cell r="BC146">
            <v>0</v>
          </cell>
          <cell r="BD146">
            <v>12075</v>
          </cell>
          <cell r="BE146">
            <v>56846</v>
          </cell>
          <cell r="BF146">
            <v>0</v>
          </cell>
          <cell r="BG146">
            <v>0</v>
          </cell>
          <cell r="BH146">
            <v>0</v>
          </cell>
          <cell r="BI146">
            <v>0</v>
          </cell>
          <cell r="BJ146">
            <v>947</v>
          </cell>
          <cell r="BK146">
            <v>0</v>
          </cell>
          <cell r="BL146">
            <v>0</v>
          </cell>
          <cell r="BM146">
            <v>0</v>
          </cell>
          <cell r="BN146">
            <v>0</v>
          </cell>
          <cell r="BO146">
            <v>947</v>
          </cell>
          <cell r="BP146">
            <v>184062</v>
          </cell>
          <cell r="BQ146">
            <v>0</v>
          </cell>
          <cell r="BR146">
            <v>0</v>
          </cell>
          <cell r="BS146">
            <v>0</v>
          </cell>
          <cell r="BT146">
            <v>0</v>
          </cell>
          <cell r="BU146">
            <v>3068</v>
          </cell>
          <cell r="BV146">
            <v>0</v>
          </cell>
          <cell r="BW146">
            <v>0</v>
          </cell>
          <cell r="BX146">
            <v>0</v>
          </cell>
          <cell r="BY146">
            <v>0</v>
          </cell>
          <cell r="BZ146">
            <v>3068</v>
          </cell>
          <cell r="CA146">
            <v>947</v>
          </cell>
          <cell r="CB146">
            <v>4015</v>
          </cell>
          <cell r="CC146">
            <v>0.05</v>
          </cell>
          <cell r="CD146">
            <v>16090</v>
          </cell>
        </row>
        <row r="147">
          <cell r="B147" t="str">
            <v>R1007</v>
          </cell>
          <cell r="C147" t="str">
            <v>CAP03</v>
          </cell>
          <cell r="D147" t="str">
            <v>En berma concreto</v>
          </cell>
          <cell r="E147" t="str">
            <v>m</v>
          </cell>
          <cell r="F147" t="str">
            <v>MOC026</v>
          </cell>
          <cell r="G147" t="str">
            <v>NA</v>
          </cell>
          <cell r="H147" t="str">
            <v>NA</v>
          </cell>
          <cell r="I147" t="str">
            <v>NA</v>
          </cell>
          <cell r="J147" t="str">
            <v>NA</v>
          </cell>
          <cell r="K147" t="str">
            <v>NA</v>
          </cell>
          <cell r="L147" t="str">
            <v>NA</v>
          </cell>
          <cell r="M147">
            <v>0.11</v>
          </cell>
          <cell r="N147" t="str">
            <v>NA</v>
          </cell>
          <cell r="O147" t="str">
            <v>NA</v>
          </cell>
          <cell r="P147" t="str">
            <v>NA</v>
          </cell>
          <cell r="Q147" t="str">
            <v>NA</v>
          </cell>
          <cell r="R147" t="str">
            <v>NA</v>
          </cell>
          <cell r="S147" t="str">
            <v>NA</v>
          </cell>
          <cell r="T147" t="str">
            <v>CEC013</v>
          </cell>
          <cell r="U147" t="str">
            <v>NA</v>
          </cell>
          <cell r="V147" t="str">
            <v>NA</v>
          </cell>
          <cell r="W147" t="str">
            <v>NA</v>
          </cell>
          <cell r="X147" t="str">
            <v>NA</v>
          </cell>
          <cell r="Y147" t="str">
            <v>CMC009</v>
          </cell>
          <cell r="Z147" t="str">
            <v>NA</v>
          </cell>
          <cell r="AA147" t="str">
            <v>NA</v>
          </cell>
          <cell r="AB147" t="str">
            <v>NA</v>
          </cell>
          <cell r="AC147" t="str">
            <v>NA</v>
          </cell>
          <cell r="AD147">
            <v>1</v>
          </cell>
          <cell r="AE147" t="str">
            <v>NA</v>
          </cell>
          <cell r="AF147" t="str">
            <v>NA</v>
          </cell>
          <cell r="AG147" t="str">
            <v>NA</v>
          </cell>
          <cell r="AH147" t="str">
            <v>NA</v>
          </cell>
          <cell r="AI147">
            <v>70</v>
          </cell>
          <cell r="AJ147">
            <v>70</v>
          </cell>
          <cell r="AO147">
            <v>29989</v>
          </cell>
          <cell r="AP147">
            <v>234000</v>
          </cell>
          <cell r="AQ147">
            <v>0</v>
          </cell>
          <cell r="AR147">
            <v>0</v>
          </cell>
          <cell r="AS147">
            <v>0</v>
          </cell>
          <cell r="AT147">
            <v>0</v>
          </cell>
          <cell r="AU147">
            <v>0</v>
          </cell>
          <cell r="AV147">
            <v>0</v>
          </cell>
          <cell r="AW147">
            <v>25740</v>
          </cell>
          <cell r="AX147">
            <v>0</v>
          </cell>
          <cell r="AY147">
            <v>0</v>
          </cell>
          <cell r="AZ147">
            <v>0</v>
          </cell>
          <cell r="BA147">
            <v>0</v>
          </cell>
          <cell r="BB147">
            <v>0</v>
          </cell>
          <cell r="BC147">
            <v>0</v>
          </cell>
          <cell r="BD147">
            <v>27027</v>
          </cell>
          <cell r="BE147">
            <v>23278</v>
          </cell>
          <cell r="BF147">
            <v>0</v>
          </cell>
          <cell r="BG147">
            <v>0</v>
          </cell>
          <cell r="BH147">
            <v>0</v>
          </cell>
          <cell r="BI147">
            <v>0</v>
          </cell>
          <cell r="BJ147">
            <v>333</v>
          </cell>
          <cell r="BK147">
            <v>0</v>
          </cell>
          <cell r="BL147">
            <v>0</v>
          </cell>
          <cell r="BM147">
            <v>0</v>
          </cell>
          <cell r="BN147">
            <v>0</v>
          </cell>
          <cell r="BO147">
            <v>333</v>
          </cell>
          <cell r="BP147">
            <v>184062</v>
          </cell>
          <cell r="BQ147">
            <v>0</v>
          </cell>
          <cell r="BR147">
            <v>0</v>
          </cell>
          <cell r="BS147">
            <v>0</v>
          </cell>
          <cell r="BT147">
            <v>0</v>
          </cell>
          <cell r="BU147">
            <v>2629</v>
          </cell>
          <cell r="BV147">
            <v>0</v>
          </cell>
          <cell r="BW147">
            <v>0</v>
          </cell>
          <cell r="BX147">
            <v>0</v>
          </cell>
          <cell r="BY147">
            <v>0</v>
          </cell>
          <cell r="BZ147">
            <v>2629</v>
          </cell>
          <cell r="CA147">
            <v>333</v>
          </cell>
          <cell r="CB147">
            <v>2962</v>
          </cell>
          <cell r="CC147">
            <v>0.05</v>
          </cell>
          <cell r="CD147">
            <v>29989</v>
          </cell>
        </row>
        <row r="148">
          <cell r="B148" t="str">
            <v>R2007</v>
          </cell>
          <cell r="C148" t="str">
            <v>CAP03</v>
          </cell>
          <cell r="D148" t="str">
            <v>En berma concreto</v>
          </cell>
          <cell r="E148" t="str">
            <v>m</v>
          </cell>
          <cell r="F148" t="str">
            <v>MOC026</v>
          </cell>
          <cell r="G148" t="str">
            <v>NA</v>
          </cell>
          <cell r="H148" t="str">
            <v>NA</v>
          </cell>
          <cell r="I148" t="str">
            <v>NA</v>
          </cell>
          <cell r="J148" t="str">
            <v>NA</v>
          </cell>
          <cell r="K148" t="str">
            <v>NA</v>
          </cell>
          <cell r="L148" t="str">
            <v>NA</v>
          </cell>
          <cell r="M148">
            <v>0.13</v>
          </cell>
          <cell r="N148" t="str">
            <v>NA</v>
          </cell>
          <cell r="O148" t="str">
            <v>NA</v>
          </cell>
          <cell r="P148" t="str">
            <v>NA</v>
          </cell>
          <cell r="Q148" t="str">
            <v>NA</v>
          </cell>
          <cell r="R148" t="str">
            <v>NA</v>
          </cell>
          <cell r="S148" t="str">
            <v>NA</v>
          </cell>
          <cell r="T148" t="str">
            <v>CEC013</v>
          </cell>
          <cell r="U148" t="str">
            <v>NA</v>
          </cell>
          <cell r="V148" t="str">
            <v>NA</v>
          </cell>
          <cell r="W148" t="str">
            <v>NA</v>
          </cell>
          <cell r="X148" t="str">
            <v>NA</v>
          </cell>
          <cell r="Y148" t="str">
            <v>CMC009</v>
          </cell>
          <cell r="Z148" t="str">
            <v>NA</v>
          </cell>
          <cell r="AA148" t="str">
            <v>NA</v>
          </cell>
          <cell r="AB148" t="str">
            <v>NA</v>
          </cell>
          <cell r="AC148" t="str">
            <v>NA</v>
          </cell>
          <cell r="AD148">
            <v>1</v>
          </cell>
          <cell r="AE148" t="str">
            <v>NA</v>
          </cell>
          <cell r="AF148" t="str">
            <v>NA</v>
          </cell>
          <cell r="AG148" t="str">
            <v>NA</v>
          </cell>
          <cell r="AH148" t="str">
            <v>NA</v>
          </cell>
          <cell r="AI148">
            <v>67.5</v>
          </cell>
          <cell r="AJ148">
            <v>67.5</v>
          </cell>
          <cell r="AO148">
            <v>35013</v>
          </cell>
          <cell r="AP148">
            <v>234000</v>
          </cell>
          <cell r="AQ148">
            <v>0</v>
          </cell>
          <cell r="AR148">
            <v>0</v>
          </cell>
          <cell r="AS148">
            <v>0</v>
          </cell>
          <cell r="AT148">
            <v>0</v>
          </cell>
          <cell r="AU148">
            <v>0</v>
          </cell>
          <cell r="AV148">
            <v>0</v>
          </cell>
          <cell r="AW148">
            <v>30420</v>
          </cell>
          <cell r="AX148">
            <v>0</v>
          </cell>
          <cell r="AY148">
            <v>0</v>
          </cell>
          <cell r="AZ148">
            <v>0</v>
          </cell>
          <cell r="BA148">
            <v>0</v>
          </cell>
          <cell r="BB148">
            <v>0</v>
          </cell>
          <cell r="BC148">
            <v>0</v>
          </cell>
          <cell r="BD148">
            <v>31941</v>
          </cell>
          <cell r="BE148">
            <v>23278</v>
          </cell>
          <cell r="BF148">
            <v>0</v>
          </cell>
          <cell r="BG148">
            <v>0</v>
          </cell>
          <cell r="BH148">
            <v>0</v>
          </cell>
          <cell r="BI148">
            <v>0</v>
          </cell>
          <cell r="BJ148">
            <v>345</v>
          </cell>
          <cell r="BK148">
            <v>0</v>
          </cell>
          <cell r="BL148">
            <v>0</v>
          </cell>
          <cell r="BM148">
            <v>0</v>
          </cell>
          <cell r="BN148">
            <v>0</v>
          </cell>
          <cell r="BO148">
            <v>345</v>
          </cell>
          <cell r="BP148">
            <v>184062</v>
          </cell>
          <cell r="BQ148">
            <v>0</v>
          </cell>
          <cell r="BR148">
            <v>0</v>
          </cell>
          <cell r="BS148">
            <v>0</v>
          </cell>
          <cell r="BT148">
            <v>0</v>
          </cell>
          <cell r="BU148">
            <v>2727</v>
          </cell>
          <cell r="BV148">
            <v>0</v>
          </cell>
          <cell r="BW148">
            <v>0</v>
          </cell>
          <cell r="BX148">
            <v>0</v>
          </cell>
          <cell r="BY148">
            <v>0</v>
          </cell>
          <cell r="BZ148">
            <v>2727</v>
          </cell>
          <cell r="CA148">
            <v>345</v>
          </cell>
          <cell r="CB148">
            <v>3072</v>
          </cell>
          <cell r="CC148">
            <v>0.05</v>
          </cell>
          <cell r="CD148">
            <v>35013</v>
          </cell>
        </row>
        <row r="149">
          <cell r="B149" t="str">
            <v>R1007</v>
          </cell>
          <cell r="C149" t="str">
            <v>CAP03</v>
          </cell>
          <cell r="D149" t="str">
            <v>En berma concreto                  (BC)</v>
          </cell>
          <cell r="E149" t="str">
            <v>m</v>
          </cell>
          <cell r="F149" t="str">
            <v>MOC026</v>
          </cell>
          <cell r="G149" t="str">
            <v>NA</v>
          </cell>
          <cell r="H149" t="str">
            <v>NA</v>
          </cell>
          <cell r="I149" t="str">
            <v>NA</v>
          </cell>
          <cell r="J149" t="str">
            <v>NA</v>
          </cell>
          <cell r="K149" t="str">
            <v>NA</v>
          </cell>
          <cell r="L149" t="str">
            <v>NA</v>
          </cell>
          <cell r="M149">
            <v>0.11</v>
          </cell>
          <cell r="N149" t="str">
            <v>NA</v>
          </cell>
          <cell r="O149" t="str">
            <v>NA</v>
          </cell>
          <cell r="P149" t="str">
            <v>NA</v>
          </cell>
          <cell r="Q149" t="str">
            <v>NA</v>
          </cell>
          <cell r="R149" t="str">
            <v>NA</v>
          </cell>
          <cell r="S149" t="str">
            <v>NA</v>
          </cell>
          <cell r="T149" t="str">
            <v>CEC013</v>
          </cell>
          <cell r="U149" t="str">
            <v>NA</v>
          </cell>
          <cell r="V149" t="str">
            <v>NA</v>
          </cell>
          <cell r="W149" t="str">
            <v>NA</v>
          </cell>
          <cell r="X149" t="str">
            <v>NA</v>
          </cell>
          <cell r="Y149" t="str">
            <v>CMC009</v>
          </cell>
          <cell r="Z149" t="str">
            <v>NA</v>
          </cell>
          <cell r="AA149" t="str">
            <v>NA</v>
          </cell>
          <cell r="AB149" t="str">
            <v>NA</v>
          </cell>
          <cell r="AC149" t="str">
            <v>NA</v>
          </cell>
          <cell r="AD149">
            <v>1</v>
          </cell>
          <cell r="AE149" t="str">
            <v>NA</v>
          </cell>
          <cell r="AF149" t="str">
            <v>NA</v>
          </cell>
          <cell r="AG149" t="str">
            <v>NA</v>
          </cell>
          <cell r="AH149" t="str">
            <v>NA</v>
          </cell>
          <cell r="AI149">
            <v>100</v>
          </cell>
          <cell r="AJ149">
            <v>100</v>
          </cell>
          <cell r="AO149">
            <v>29101</v>
          </cell>
          <cell r="AP149">
            <v>234000</v>
          </cell>
          <cell r="AQ149">
            <v>0</v>
          </cell>
          <cell r="AR149">
            <v>0</v>
          </cell>
          <cell r="AS149">
            <v>0</v>
          </cell>
          <cell r="AT149">
            <v>0</v>
          </cell>
          <cell r="AU149">
            <v>0</v>
          </cell>
          <cell r="AV149">
            <v>0</v>
          </cell>
          <cell r="AW149">
            <v>25740</v>
          </cell>
          <cell r="AX149">
            <v>0</v>
          </cell>
          <cell r="AY149">
            <v>0</v>
          </cell>
          <cell r="AZ149">
            <v>0</v>
          </cell>
          <cell r="BA149">
            <v>0</v>
          </cell>
          <cell r="BB149">
            <v>0</v>
          </cell>
          <cell r="BC149">
            <v>0</v>
          </cell>
          <cell r="BD149">
            <v>27027</v>
          </cell>
          <cell r="BE149">
            <v>23278</v>
          </cell>
          <cell r="BF149">
            <v>0</v>
          </cell>
          <cell r="BG149">
            <v>0</v>
          </cell>
          <cell r="BH149">
            <v>0</v>
          </cell>
          <cell r="BI149">
            <v>0</v>
          </cell>
          <cell r="BJ149">
            <v>233</v>
          </cell>
          <cell r="BK149">
            <v>0</v>
          </cell>
          <cell r="BL149">
            <v>0</v>
          </cell>
          <cell r="BM149">
            <v>0</v>
          </cell>
          <cell r="BN149">
            <v>0</v>
          </cell>
          <cell r="BO149">
            <v>233</v>
          </cell>
          <cell r="BP149">
            <v>184062</v>
          </cell>
          <cell r="BQ149">
            <v>0</v>
          </cell>
          <cell r="BR149">
            <v>0</v>
          </cell>
          <cell r="BS149">
            <v>0</v>
          </cell>
          <cell r="BT149">
            <v>0</v>
          </cell>
          <cell r="BU149">
            <v>1841</v>
          </cell>
          <cell r="BV149">
            <v>0</v>
          </cell>
          <cell r="BW149">
            <v>0</v>
          </cell>
          <cell r="BX149">
            <v>0</v>
          </cell>
          <cell r="BY149">
            <v>0</v>
          </cell>
          <cell r="BZ149">
            <v>1841</v>
          </cell>
          <cell r="CA149">
            <v>233</v>
          </cell>
          <cell r="CB149">
            <v>2074</v>
          </cell>
          <cell r="CC149">
            <v>0.05</v>
          </cell>
          <cell r="CD149">
            <v>29101</v>
          </cell>
        </row>
        <row r="150">
          <cell r="B150" t="str">
            <v>R1005</v>
          </cell>
          <cell r="C150" t="str">
            <v>CAP03</v>
          </cell>
          <cell r="D150" t="str">
            <v>En calzada adoquinada</v>
          </cell>
          <cell r="E150" t="str">
            <v>m</v>
          </cell>
          <cell r="F150" t="str">
            <v>MOC010</v>
          </cell>
          <cell r="G150" t="str">
            <v>MOC005</v>
          </cell>
          <cell r="H150" t="str">
            <v>NA</v>
          </cell>
          <cell r="I150" t="str">
            <v>NA</v>
          </cell>
          <cell r="J150" t="str">
            <v>NA</v>
          </cell>
          <cell r="K150" t="str">
            <v>NA</v>
          </cell>
          <cell r="L150" t="str">
            <v>NA</v>
          </cell>
          <cell r="M150">
            <v>0.52</v>
          </cell>
          <cell r="N150">
            <v>0.4</v>
          </cell>
          <cell r="O150" t="str">
            <v>NA</v>
          </cell>
          <cell r="P150" t="str">
            <v>NA</v>
          </cell>
          <cell r="Q150" t="str">
            <v>NA</v>
          </cell>
          <cell r="R150" t="str">
            <v>NA</v>
          </cell>
          <cell r="S150" t="str">
            <v>NA</v>
          </cell>
          <cell r="T150" t="str">
            <v>CEC010</v>
          </cell>
          <cell r="U150" t="str">
            <v>CEC014</v>
          </cell>
          <cell r="V150" t="str">
            <v>NA</v>
          </cell>
          <cell r="W150" t="str">
            <v>NA</v>
          </cell>
          <cell r="X150" t="str">
            <v>NA</v>
          </cell>
          <cell r="Y150" t="str">
            <v>CMC009</v>
          </cell>
          <cell r="Z150" t="str">
            <v>CMC010</v>
          </cell>
          <cell r="AA150" t="str">
            <v>NA</v>
          </cell>
          <cell r="AB150" t="str">
            <v>NA</v>
          </cell>
          <cell r="AC150" t="str">
            <v>NA</v>
          </cell>
          <cell r="AD150">
            <v>1</v>
          </cell>
          <cell r="AE150">
            <v>1</v>
          </cell>
          <cell r="AF150" t="str">
            <v>NA</v>
          </cell>
          <cell r="AG150" t="str">
            <v>NA</v>
          </cell>
          <cell r="AH150" t="str">
            <v>NA</v>
          </cell>
          <cell r="AI150">
            <v>90</v>
          </cell>
          <cell r="AJ150">
            <v>90</v>
          </cell>
          <cell r="AK150">
            <v>90</v>
          </cell>
          <cell r="AO150">
            <v>27253</v>
          </cell>
          <cell r="AP150">
            <v>24000</v>
          </cell>
          <cell r="AQ150">
            <v>23000</v>
          </cell>
          <cell r="AR150">
            <v>0</v>
          </cell>
          <cell r="AS150">
            <v>0</v>
          </cell>
          <cell r="AT150">
            <v>0</v>
          </cell>
          <cell r="AU150">
            <v>0</v>
          </cell>
          <cell r="AV150">
            <v>0</v>
          </cell>
          <cell r="AW150">
            <v>12480</v>
          </cell>
          <cell r="AX150">
            <v>9200</v>
          </cell>
          <cell r="AY150">
            <v>0</v>
          </cell>
          <cell r="AZ150">
            <v>0</v>
          </cell>
          <cell r="BA150">
            <v>0</v>
          </cell>
          <cell r="BB150">
            <v>0</v>
          </cell>
          <cell r="BC150">
            <v>0</v>
          </cell>
          <cell r="BD150">
            <v>22764</v>
          </cell>
          <cell r="BE150">
            <v>33634</v>
          </cell>
          <cell r="BF150">
            <v>21737</v>
          </cell>
          <cell r="BG150">
            <v>0</v>
          </cell>
          <cell r="BH150">
            <v>0</v>
          </cell>
          <cell r="BI150">
            <v>0</v>
          </cell>
          <cell r="BJ150">
            <v>374</v>
          </cell>
          <cell r="BK150">
            <v>242</v>
          </cell>
          <cell r="BL150">
            <v>0</v>
          </cell>
          <cell r="BM150">
            <v>0</v>
          </cell>
          <cell r="BN150">
            <v>0</v>
          </cell>
          <cell r="BO150">
            <v>616</v>
          </cell>
          <cell r="BP150">
            <v>184062</v>
          </cell>
          <cell r="BQ150">
            <v>164508</v>
          </cell>
          <cell r="BR150">
            <v>0</v>
          </cell>
          <cell r="BS150">
            <v>0</v>
          </cell>
          <cell r="BT150">
            <v>0</v>
          </cell>
          <cell r="BU150">
            <v>2045</v>
          </cell>
          <cell r="BV150">
            <v>1828</v>
          </cell>
          <cell r="BW150">
            <v>0</v>
          </cell>
          <cell r="BX150">
            <v>0</v>
          </cell>
          <cell r="BY150">
            <v>0</v>
          </cell>
          <cell r="BZ150">
            <v>3873</v>
          </cell>
          <cell r="CA150">
            <v>616</v>
          </cell>
          <cell r="CB150">
            <v>4489</v>
          </cell>
          <cell r="CC150">
            <v>0.05</v>
          </cell>
          <cell r="CD150">
            <v>27253</v>
          </cell>
        </row>
        <row r="151">
          <cell r="B151" t="str">
            <v>R2005</v>
          </cell>
          <cell r="C151" t="str">
            <v>CAP03</v>
          </cell>
          <cell r="D151" t="str">
            <v>En calzada adoquinada</v>
          </cell>
          <cell r="E151" t="str">
            <v>m</v>
          </cell>
          <cell r="F151" t="str">
            <v>NA</v>
          </cell>
          <cell r="G151" t="str">
            <v>NA</v>
          </cell>
          <cell r="H151" t="str">
            <v>NA</v>
          </cell>
          <cell r="I151" t="str">
            <v>NA</v>
          </cell>
          <cell r="J151" t="str">
            <v>NA</v>
          </cell>
          <cell r="K151" t="str">
            <v>NA</v>
          </cell>
          <cell r="L151" t="str">
            <v>NA</v>
          </cell>
          <cell r="M151" t="str">
            <v>NA</v>
          </cell>
          <cell r="N151" t="str">
            <v>NA</v>
          </cell>
          <cell r="O151" t="str">
            <v>NA</v>
          </cell>
          <cell r="P151" t="str">
            <v>NA</v>
          </cell>
          <cell r="Q151" t="str">
            <v>NA</v>
          </cell>
          <cell r="R151" t="str">
            <v>NA</v>
          </cell>
          <cell r="S151" t="str">
            <v>NA</v>
          </cell>
          <cell r="T151" t="str">
            <v>NA</v>
          </cell>
          <cell r="U151" t="str">
            <v>NA</v>
          </cell>
          <cell r="V151" t="str">
            <v>NA</v>
          </cell>
          <cell r="W151" t="str">
            <v>NA</v>
          </cell>
          <cell r="X151" t="str">
            <v>NA</v>
          </cell>
          <cell r="Y151" t="str">
            <v>NA</v>
          </cell>
          <cell r="Z151" t="str">
            <v>NA</v>
          </cell>
          <cell r="AA151" t="str">
            <v>NA</v>
          </cell>
          <cell r="AB151" t="str">
            <v>NA</v>
          </cell>
          <cell r="AC151" t="str">
            <v>NA</v>
          </cell>
          <cell r="AD151" t="str">
            <v>NA</v>
          </cell>
          <cell r="AE151" t="str">
            <v>NA</v>
          </cell>
          <cell r="AF151" t="str">
            <v>NA</v>
          </cell>
          <cell r="AG151" t="str">
            <v>NA</v>
          </cell>
          <cell r="AH151" t="str">
            <v>NA</v>
          </cell>
          <cell r="AI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v>
          </cell>
          <cell r="BE151">
            <v>0</v>
          </cell>
          <cell r="BF151">
            <v>0</v>
          </cell>
          <cell r="BG151">
            <v>0</v>
          </cell>
          <cell r="BH151">
            <v>0</v>
          </cell>
          <cell r="BI151">
            <v>0</v>
          </cell>
          <cell r="BJ151">
            <v>0</v>
          </cell>
          <cell r="BK151">
            <v>0</v>
          </cell>
          <cell r="BL151">
            <v>0</v>
          </cell>
          <cell r="BM151">
            <v>0</v>
          </cell>
          <cell r="BN151">
            <v>0</v>
          </cell>
          <cell r="BO151">
            <v>0</v>
          </cell>
          <cell r="BP151">
            <v>0</v>
          </cell>
          <cell r="BQ151">
            <v>0</v>
          </cell>
          <cell r="BR151">
            <v>0</v>
          </cell>
          <cell r="BS151">
            <v>0</v>
          </cell>
          <cell r="BT151">
            <v>0</v>
          </cell>
          <cell r="BU151">
            <v>0</v>
          </cell>
          <cell r="BV151">
            <v>0</v>
          </cell>
          <cell r="BW151">
            <v>0</v>
          </cell>
          <cell r="BX151">
            <v>0</v>
          </cell>
          <cell r="BY151">
            <v>0</v>
          </cell>
          <cell r="BZ151">
            <v>0</v>
          </cell>
          <cell r="CA151">
            <v>0</v>
          </cell>
          <cell r="CB151">
            <v>0</v>
          </cell>
          <cell r="CC151">
            <v>0.05</v>
          </cell>
          <cell r="CD151">
            <v>0</v>
          </cell>
        </row>
        <row r="152">
          <cell r="B152" t="str">
            <v>R1005</v>
          </cell>
          <cell r="C152" t="str">
            <v>CAP03</v>
          </cell>
          <cell r="D152" t="str">
            <v>En calzada adoquinada          (CAd)</v>
          </cell>
          <cell r="E152" t="str">
            <v>m</v>
          </cell>
          <cell r="F152" t="str">
            <v>MOC010</v>
          </cell>
          <cell r="G152" t="str">
            <v>MOC005</v>
          </cell>
          <cell r="H152" t="str">
            <v>MOC086</v>
          </cell>
          <cell r="I152" t="str">
            <v>NA</v>
          </cell>
          <cell r="J152" t="str">
            <v>NA</v>
          </cell>
          <cell r="K152" t="str">
            <v>NA</v>
          </cell>
          <cell r="L152" t="str">
            <v>NA</v>
          </cell>
          <cell r="M152">
            <v>0.01</v>
          </cell>
          <cell r="N152">
            <v>0.5</v>
          </cell>
          <cell r="O152">
            <v>3.0000000000000001E-3</v>
          </cell>
          <cell r="P152" t="str">
            <v>NA</v>
          </cell>
          <cell r="Q152" t="str">
            <v>NA</v>
          </cell>
          <cell r="R152" t="str">
            <v>NA</v>
          </cell>
          <cell r="S152" t="str">
            <v>NA</v>
          </cell>
          <cell r="T152" t="str">
            <v>CEC010</v>
          </cell>
          <cell r="U152" t="str">
            <v>CEC014</v>
          </cell>
          <cell r="V152" t="str">
            <v>NA</v>
          </cell>
          <cell r="W152" t="str">
            <v>NA</v>
          </cell>
          <cell r="X152" t="str">
            <v>NA</v>
          </cell>
          <cell r="Y152" t="str">
            <v>CMC009</v>
          </cell>
          <cell r="Z152" t="str">
            <v>CMC010</v>
          </cell>
          <cell r="AA152" t="str">
            <v>NA</v>
          </cell>
          <cell r="AB152" t="str">
            <v>NA</v>
          </cell>
          <cell r="AC152" t="str">
            <v>NA</v>
          </cell>
          <cell r="AD152">
            <v>1</v>
          </cell>
          <cell r="AE152">
            <v>1</v>
          </cell>
          <cell r="AF152" t="str">
            <v>NA</v>
          </cell>
          <cell r="AG152" t="str">
            <v>NA</v>
          </cell>
          <cell r="AH152" t="str">
            <v>NA</v>
          </cell>
          <cell r="AI152">
            <v>100</v>
          </cell>
          <cell r="AJ152">
            <v>100</v>
          </cell>
          <cell r="AK152">
            <v>100</v>
          </cell>
          <cell r="AO152">
            <v>17081</v>
          </cell>
          <cell r="AP152">
            <v>24000</v>
          </cell>
          <cell r="AQ152">
            <v>23000</v>
          </cell>
          <cell r="AR152">
            <v>227016.3</v>
          </cell>
          <cell r="AS152">
            <v>0</v>
          </cell>
          <cell r="AT152">
            <v>0</v>
          </cell>
          <cell r="AU152">
            <v>0</v>
          </cell>
          <cell r="AV152">
            <v>0</v>
          </cell>
          <cell r="AW152">
            <v>240</v>
          </cell>
          <cell r="AX152">
            <v>11500</v>
          </cell>
          <cell r="AY152">
            <v>681</v>
          </cell>
          <cell r="AZ152">
            <v>0</v>
          </cell>
          <cell r="BA152">
            <v>0</v>
          </cell>
          <cell r="BB152">
            <v>0</v>
          </cell>
          <cell r="BC152">
            <v>0</v>
          </cell>
          <cell r="BD152">
            <v>13042</v>
          </cell>
          <cell r="BE152">
            <v>33634</v>
          </cell>
          <cell r="BF152">
            <v>21737</v>
          </cell>
          <cell r="BG152">
            <v>0</v>
          </cell>
          <cell r="BH152">
            <v>0</v>
          </cell>
          <cell r="BI152">
            <v>0</v>
          </cell>
          <cell r="BJ152">
            <v>336</v>
          </cell>
          <cell r="BK152">
            <v>217</v>
          </cell>
          <cell r="BL152">
            <v>0</v>
          </cell>
          <cell r="BM152">
            <v>0</v>
          </cell>
          <cell r="BN152">
            <v>0</v>
          </cell>
          <cell r="BO152">
            <v>553</v>
          </cell>
          <cell r="BP152">
            <v>184062</v>
          </cell>
          <cell r="BQ152">
            <v>164508</v>
          </cell>
          <cell r="BR152">
            <v>0</v>
          </cell>
          <cell r="BS152">
            <v>0</v>
          </cell>
          <cell r="BT152">
            <v>0</v>
          </cell>
          <cell r="BU152">
            <v>1841</v>
          </cell>
          <cell r="BV152">
            <v>1645</v>
          </cell>
          <cell r="BW152">
            <v>0</v>
          </cell>
          <cell r="BX152">
            <v>0</v>
          </cell>
          <cell r="BY152">
            <v>0</v>
          </cell>
          <cell r="BZ152">
            <v>3486</v>
          </cell>
          <cell r="CA152">
            <v>553</v>
          </cell>
          <cell r="CB152">
            <v>4039</v>
          </cell>
          <cell r="CC152">
            <v>0.05</v>
          </cell>
          <cell r="CD152">
            <v>17081</v>
          </cell>
        </row>
        <row r="153">
          <cell r="B153" t="str">
            <v>R1001</v>
          </cell>
          <cell r="C153" t="str">
            <v>CAP03</v>
          </cell>
          <cell r="D153" t="str">
            <v>En calzada asfalto</v>
          </cell>
          <cell r="E153" t="str">
            <v>m</v>
          </cell>
          <cell r="F153" t="str">
            <v>MOC016</v>
          </cell>
          <cell r="G153" t="str">
            <v>MOC104</v>
          </cell>
          <cell r="H153" t="str">
            <v>NA</v>
          </cell>
          <cell r="I153" t="str">
            <v>NA</v>
          </cell>
          <cell r="J153" t="str">
            <v>NA</v>
          </cell>
          <cell r="K153" t="str">
            <v>NA</v>
          </cell>
          <cell r="L153" t="str">
            <v>NA</v>
          </cell>
          <cell r="M153">
            <v>7.0000000000000007E-2</v>
          </cell>
          <cell r="N153">
            <v>0.03</v>
          </cell>
          <cell r="O153" t="str">
            <v>NA</v>
          </cell>
          <cell r="P153" t="str">
            <v>NA</v>
          </cell>
          <cell r="Q153" t="str">
            <v>NA</v>
          </cell>
          <cell r="R153" t="str">
            <v>NA</v>
          </cell>
          <cell r="S153" t="str">
            <v>NA</v>
          </cell>
          <cell r="T153" t="str">
            <v>CEC012</v>
          </cell>
          <cell r="U153" t="str">
            <v>NA</v>
          </cell>
          <cell r="V153" t="str">
            <v>NA</v>
          </cell>
          <cell r="W153" t="str">
            <v>NA</v>
          </cell>
          <cell r="X153" t="str">
            <v>NA</v>
          </cell>
          <cell r="Y153" t="str">
            <v>CMC009</v>
          </cell>
          <cell r="Z153" t="str">
            <v>NA</v>
          </cell>
          <cell r="AA153" t="str">
            <v>NA</v>
          </cell>
          <cell r="AB153" t="str">
            <v>NA</v>
          </cell>
          <cell r="AC153" t="str">
            <v>NA</v>
          </cell>
          <cell r="AD153">
            <v>1</v>
          </cell>
          <cell r="AE153" t="str">
            <v>NA</v>
          </cell>
          <cell r="AF153" t="str">
            <v>NA</v>
          </cell>
          <cell r="AG153" t="str">
            <v>NA</v>
          </cell>
          <cell r="AH153" t="str">
            <v>NA</v>
          </cell>
          <cell r="AI153">
            <v>65</v>
          </cell>
          <cell r="AJ153">
            <v>65</v>
          </cell>
          <cell r="AO153">
            <v>25810</v>
          </cell>
          <cell r="AP153">
            <v>230000</v>
          </cell>
          <cell r="AQ153">
            <v>165000</v>
          </cell>
          <cell r="AR153">
            <v>0</v>
          </cell>
          <cell r="AS153">
            <v>0</v>
          </cell>
          <cell r="AT153">
            <v>0</v>
          </cell>
          <cell r="AU153">
            <v>0</v>
          </cell>
          <cell r="AV153">
            <v>0</v>
          </cell>
          <cell r="AW153">
            <v>16100</v>
          </cell>
          <cell r="AX153">
            <v>4950</v>
          </cell>
          <cell r="AY153">
            <v>0</v>
          </cell>
          <cell r="AZ153">
            <v>0</v>
          </cell>
          <cell r="BA153">
            <v>0</v>
          </cell>
          <cell r="BB153">
            <v>0</v>
          </cell>
          <cell r="BC153">
            <v>0</v>
          </cell>
          <cell r="BD153">
            <v>22103</v>
          </cell>
          <cell r="BE153">
            <v>56846</v>
          </cell>
          <cell r="BF153">
            <v>0</v>
          </cell>
          <cell r="BG153">
            <v>0</v>
          </cell>
          <cell r="BH153">
            <v>0</v>
          </cell>
          <cell r="BI153">
            <v>0</v>
          </cell>
          <cell r="BJ153">
            <v>875</v>
          </cell>
          <cell r="BK153">
            <v>0</v>
          </cell>
          <cell r="BL153">
            <v>0</v>
          </cell>
          <cell r="BM153">
            <v>0</v>
          </cell>
          <cell r="BN153">
            <v>0</v>
          </cell>
          <cell r="BO153">
            <v>875</v>
          </cell>
          <cell r="BP153">
            <v>184062</v>
          </cell>
          <cell r="BQ153">
            <v>0</v>
          </cell>
          <cell r="BR153">
            <v>0</v>
          </cell>
          <cell r="BS153">
            <v>0</v>
          </cell>
          <cell r="BT153">
            <v>0</v>
          </cell>
          <cell r="BU153">
            <v>2832</v>
          </cell>
          <cell r="BV153">
            <v>0</v>
          </cell>
          <cell r="BW153">
            <v>0</v>
          </cell>
          <cell r="BX153">
            <v>0</v>
          </cell>
          <cell r="BY153">
            <v>0</v>
          </cell>
          <cell r="BZ153">
            <v>2832</v>
          </cell>
          <cell r="CA153">
            <v>875</v>
          </cell>
          <cell r="CB153">
            <v>3707</v>
          </cell>
          <cell r="CC153">
            <v>0.05</v>
          </cell>
          <cell r="CD153">
            <v>25810</v>
          </cell>
        </row>
        <row r="154">
          <cell r="B154" t="str">
            <v>R2001</v>
          </cell>
          <cell r="C154" t="str">
            <v>CAP03</v>
          </cell>
          <cell r="D154" t="str">
            <v>En calzada asfalto</v>
          </cell>
          <cell r="E154" t="str">
            <v>m</v>
          </cell>
          <cell r="F154" t="str">
            <v>MOC016</v>
          </cell>
          <cell r="G154" t="str">
            <v>MOC104</v>
          </cell>
          <cell r="H154" t="str">
            <v>NA</v>
          </cell>
          <cell r="I154" t="str">
            <v>NA</v>
          </cell>
          <cell r="J154" t="str">
            <v>NA</v>
          </cell>
          <cell r="K154" t="str">
            <v>NA</v>
          </cell>
          <cell r="L154" t="str">
            <v>NA</v>
          </cell>
          <cell r="M154">
            <v>0.06</v>
          </cell>
          <cell r="N154">
            <v>0.02</v>
          </cell>
          <cell r="O154" t="str">
            <v>NA</v>
          </cell>
          <cell r="P154" t="str">
            <v>NA</v>
          </cell>
          <cell r="Q154" t="str">
            <v>NA</v>
          </cell>
          <cell r="R154" t="str">
            <v>NA</v>
          </cell>
          <cell r="S154" t="str">
            <v>NA</v>
          </cell>
          <cell r="T154" t="str">
            <v>CEC012</v>
          </cell>
          <cell r="U154" t="str">
            <v>NA</v>
          </cell>
          <cell r="V154" t="str">
            <v>NA</v>
          </cell>
          <cell r="W154" t="str">
            <v>NA</v>
          </cell>
          <cell r="X154" t="str">
            <v>NA</v>
          </cell>
          <cell r="Y154" t="str">
            <v>CMC009</v>
          </cell>
          <cell r="Z154" t="str">
            <v>NA</v>
          </cell>
          <cell r="AA154" t="str">
            <v>NA</v>
          </cell>
          <cell r="AB154" t="str">
            <v>NA</v>
          </cell>
          <cell r="AC154" t="str">
            <v>NA</v>
          </cell>
          <cell r="AD154">
            <v>1</v>
          </cell>
          <cell r="AE154" t="str">
            <v>NA</v>
          </cell>
          <cell r="AF154" t="str">
            <v>NA</v>
          </cell>
          <cell r="AG154" t="str">
            <v>NA</v>
          </cell>
          <cell r="AH154" t="str">
            <v>NA</v>
          </cell>
          <cell r="AI154">
            <v>18</v>
          </cell>
          <cell r="AJ154">
            <v>18</v>
          </cell>
          <cell r="AO154">
            <v>31339</v>
          </cell>
          <cell r="AP154">
            <v>230000</v>
          </cell>
          <cell r="AQ154">
            <v>165000</v>
          </cell>
          <cell r="AR154">
            <v>0</v>
          </cell>
          <cell r="AS154">
            <v>0</v>
          </cell>
          <cell r="AT154">
            <v>0</v>
          </cell>
          <cell r="AU154">
            <v>0</v>
          </cell>
          <cell r="AV154">
            <v>0</v>
          </cell>
          <cell r="AW154">
            <v>13800</v>
          </cell>
          <cell r="AX154">
            <v>3300</v>
          </cell>
          <cell r="AY154">
            <v>0</v>
          </cell>
          <cell r="AZ154">
            <v>0</v>
          </cell>
          <cell r="BA154">
            <v>0</v>
          </cell>
          <cell r="BB154">
            <v>0</v>
          </cell>
          <cell r="BC154">
            <v>0</v>
          </cell>
          <cell r="BD154">
            <v>17955</v>
          </cell>
          <cell r="BE154">
            <v>56846</v>
          </cell>
          <cell r="BF154">
            <v>0</v>
          </cell>
          <cell r="BG154">
            <v>0</v>
          </cell>
          <cell r="BH154">
            <v>0</v>
          </cell>
          <cell r="BI154">
            <v>0</v>
          </cell>
          <cell r="BJ154">
            <v>3158</v>
          </cell>
          <cell r="BK154">
            <v>0</v>
          </cell>
          <cell r="BL154">
            <v>0</v>
          </cell>
          <cell r="BM154">
            <v>0</v>
          </cell>
          <cell r="BN154">
            <v>0</v>
          </cell>
          <cell r="BO154">
            <v>3158</v>
          </cell>
          <cell r="BP154">
            <v>184062</v>
          </cell>
          <cell r="BQ154">
            <v>0</v>
          </cell>
          <cell r="BR154">
            <v>0</v>
          </cell>
          <cell r="BS154">
            <v>0</v>
          </cell>
          <cell r="BT154">
            <v>0</v>
          </cell>
          <cell r="BU154">
            <v>10226</v>
          </cell>
          <cell r="BV154">
            <v>0</v>
          </cell>
          <cell r="BW154">
            <v>0</v>
          </cell>
          <cell r="BX154">
            <v>0</v>
          </cell>
          <cell r="BY154">
            <v>0</v>
          </cell>
          <cell r="BZ154">
            <v>10226</v>
          </cell>
          <cell r="CA154">
            <v>3158</v>
          </cell>
          <cell r="CB154">
            <v>13384</v>
          </cell>
          <cell r="CC154">
            <v>0.05</v>
          </cell>
          <cell r="CD154">
            <v>31339</v>
          </cell>
        </row>
        <row r="155">
          <cell r="B155" t="str">
            <v>R2001</v>
          </cell>
          <cell r="C155" t="str">
            <v>CAP03</v>
          </cell>
          <cell r="D155" t="str">
            <v>En calzada asfalto</v>
          </cell>
          <cell r="E155" t="str">
            <v>m</v>
          </cell>
          <cell r="F155" t="str">
            <v>MOC016</v>
          </cell>
          <cell r="G155" t="str">
            <v>MOC104</v>
          </cell>
          <cell r="H155" t="str">
            <v>NA</v>
          </cell>
          <cell r="I155" t="str">
            <v>NA</v>
          </cell>
          <cell r="J155" t="str">
            <v>NA</v>
          </cell>
          <cell r="K155" t="str">
            <v>NA</v>
          </cell>
          <cell r="L155" t="str">
            <v>NA</v>
          </cell>
          <cell r="M155">
            <v>0.08</v>
          </cell>
          <cell r="N155">
            <v>0.03</v>
          </cell>
          <cell r="O155" t="str">
            <v>NA</v>
          </cell>
          <cell r="P155" t="str">
            <v>NA</v>
          </cell>
          <cell r="Q155" t="str">
            <v>NA</v>
          </cell>
          <cell r="R155" t="str">
            <v>NA</v>
          </cell>
          <cell r="S155" t="str">
            <v>NA</v>
          </cell>
          <cell r="T155" t="str">
            <v>CEC012</v>
          </cell>
          <cell r="U155" t="str">
            <v>NA</v>
          </cell>
          <cell r="V155" t="str">
            <v>NA</v>
          </cell>
          <cell r="W155" t="str">
            <v>NA</v>
          </cell>
          <cell r="X155" t="str">
            <v>NA</v>
          </cell>
          <cell r="Y155" t="str">
            <v>CMC009</v>
          </cell>
          <cell r="Z155" t="str">
            <v>NA</v>
          </cell>
          <cell r="AA155" t="str">
            <v>NA</v>
          </cell>
          <cell r="AB155" t="str">
            <v>NA</v>
          </cell>
          <cell r="AC155" t="str">
            <v>NA</v>
          </cell>
          <cell r="AD155">
            <v>1</v>
          </cell>
          <cell r="AE155" t="str">
            <v>NA</v>
          </cell>
          <cell r="AF155" t="str">
            <v>NA</v>
          </cell>
          <cell r="AG155" t="str">
            <v>NA</v>
          </cell>
          <cell r="AH155" t="str">
            <v>NA</v>
          </cell>
          <cell r="AI155">
            <v>62.5</v>
          </cell>
          <cell r="AJ155">
            <v>62.5</v>
          </cell>
          <cell r="AO155">
            <v>28373</v>
          </cell>
          <cell r="AP155">
            <v>230000</v>
          </cell>
          <cell r="AQ155">
            <v>165000</v>
          </cell>
          <cell r="AR155">
            <v>0</v>
          </cell>
          <cell r="AS155">
            <v>0</v>
          </cell>
          <cell r="AT155">
            <v>0</v>
          </cell>
          <cell r="AU155">
            <v>0</v>
          </cell>
          <cell r="AV155">
            <v>0</v>
          </cell>
          <cell r="AW155">
            <v>18400</v>
          </cell>
          <cell r="AX155">
            <v>4950</v>
          </cell>
          <cell r="AY155">
            <v>0</v>
          </cell>
          <cell r="AZ155">
            <v>0</v>
          </cell>
          <cell r="BA155">
            <v>0</v>
          </cell>
          <cell r="BB155">
            <v>0</v>
          </cell>
          <cell r="BC155">
            <v>0</v>
          </cell>
          <cell r="BD155">
            <v>24518</v>
          </cell>
          <cell r="BE155">
            <v>56846</v>
          </cell>
          <cell r="BF155">
            <v>0</v>
          </cell>
          <cell r="BG155">
            <v>0</v>
          </cell>
          <cell r="BH155">
            <v>0</v>
          </cell>
          <cell r="BI155">
            <v>0</v>
          </cell>
          <cell r="BJ155">
            <v>910</v>
          </cell>
          <cell r="BK155">
            <v>0</v>
          </cell>
          <cell r="BL155">
            <v>0</v>
          </cell>
          <cell r="BM155">
            <v>0</v>
          </cell>
          <cell r="BN155">
            <v>0</v>
          </cell>
          <cell r="BO155">
            <v>910</v>
          </cell>
          <cell r="BP155">
            <v>184062</v>
          </cell>
          <cell r="BQ155">
            <v>0</v>
          </cell>
          <cell r="BR155">
            <v>0</v>
          </cell>
          <cell r="BS155">
            <v>0</v>
          </cell>
          <cell r="BT155">
            <v>0</v>
          </cell>
          <cell r="BU155">
            <v>2945</v>
          </cell>
          <cell r="BV155">
            <v>0</v>
          </cell>
          <cell r="BW155">
            <v>0</v>
          </cell>
          <cell r="BX155">
            <v>0</v>
          </cell>
          <cell r="BY155">
            <v>0</v>
          </cell>
          <cell r="BZ155">
            <v>2945</v>
          </cell>
          <cell r="CA155">
            <v>910</v>
          </cell>
          <cell r="CB155">
            <v>3855</v>
          </cell>
          <cell r="CC155">
            <v>0.05</v>
          </cell>
          <cell r="CD155">
            <v>28373</v>
          </cell>
        </row>
        <row r="156">
          <cell r="C156" t="str">
            <v>CAP03</v>
          </cell>
          <cell r="D156" t="str">
            <v>En Calzada Asfalto</v>
          </cell>
          <cell r="E156" t="str">
            <v>m2</v>
          </cell>
          <cell r="F156" t="str">
            <v>MOC016</v>
          </cell>
          <cell r="G156" t="str">
            <v>MOC104</v>
          </cell>
          <cell r="H156" t="str">
            <v>NA</v>
          </cell>
          <cell r="I156" t="str">
            <v>NA</v>
          </cell>
          <cell r="J156" t="str">
            <v>NA</v>
          </cell>
          <cell r="K156" t="str">
            <v>NA</v>
          </cell>
          <cell r="L156" t="str">
            <v>NA</v>
          </cell>
          <cell r="M156">
            <v>0.05</v>
          </cell>
          <cell r="N156">
            <v>2.5000000000000001E-2</v>
          </cell>
          <cell r="O156" t="str">
            <v>NA</v>
          </cell>
          <cell r="P156" t="str">
            <v>NA</v>
          </cell>
          <cell r="Q156" t="str">
            <v>NA</v>
          </cell>
          <cell r="R156" t="str">
            <v>NA</v>
          </cell>
          <cell r="S156" t="str">
            <v>NA</v>
          </cell>
          <cell r="T156" t="str">
            <v>CEC012</v>
          </cell>
          <cell r="U156" t="str">
            <v>NA</v>
          </cell>
          <cell r="V156" t="str">
            <v>NA</v>
          </cell>
          <cell r="W156" t="str">
            <v>NA</v>
          </cell>
          <cell r="X156" t="str">
            <v>NA</v>
          </cell>
          <cell r="Y156" t="str">
            <v>CMC009</v>
          </cell>
          <cell r="Z156" t="str">
            <v>NA</v>
          </cell>
          <cell r="AA156" t="str">
            <v>NA</v>
          </cell>
          <cell r="AB156" t="str">
            <v>NA</v>
          </cell>
          <cell r="AC156" t="str">
            <v>NA</v>
          </cell>
          <cell r="AD156">
            <v>1</v>
          </cell>
          <cell r="AE156" t="str">
            <v>NA</v>
          </cell>
          <cell r="AF156" t="str">
            <v>NA</v>
          </cell>
          <cell r="AG156" t="str">
            <v>NA</v>
          </cell>
          <cell r="AH156" t="str">
            <v>NA</v>
          </cell>
          <cell r="AI156">
            <v>30</v>
          </cell>
          <cell r="AJ156">
            <v>30</v>
          </cell>
          <cell r="AO156">
            <v>24436</v>
          </cell>
          <cell r="AP156">
            <v>230000</v>
          </cell>
          <cell r="AQ156">
            <v>165000</v>
          </cell>
          <cell r="AR156">
            <v>0</v>
          </cell>
          <cell r="AS156">
            <v>0</v>
          </cell>
          <cell r="AT156">
            <v>0</v>
          </cell>
          <cell r="AU156">
            <v>0</v>
          </cell>
          <cell r="AV156">
            <v>0</v>
          </cell>
          <cell r="AW156">
            <v>11500</v>
          </cell>
          <cell r="AX156">
            <v>4125</v>
          </cell>
          <cell r="AY156">
            <v>0</v>
          </cell>
          <cell r="AZ156">
            <v>0</v>
          </cell>
          <cell r="BA156">
            <v>0</v>
          </cell>
          <cell r="BB156">
            <v>0</v>
          </cell>
          <cell r="BC156">
            <v>0</v>
          </cell>
          <cell r="BD156">
            <v>16406</v>
          </cell>
          <cell r="BE156">
            <v>56846</v>
          </cell>
          <cell r="BF156">
            <v>0</v>
          </cell>
          <cell r="BG156">
            <v>0</v>
          </cell>
          <cell r="BH156">
            <v>0</v>
          </cell>
          <cell r="BI156">
            <v>0</v>
          </cell>
          <cell r="BJ156">
            <v>1895</v>
          </cell>
          <cell r="BK156">
            <v>0</v>
          </cell>
          <cell r="BL156">
            <v>0</v>
          </cell>
          <cell r="BM156">
            <v>0</v>
          </cell>
          <cell r="BN156">
            <v>0</v>
          </cell>
          <cell r="BO156">
            <v>1895</v>
          </cell>
          <cell r="BP156">
            <v>184062</v>
          </cell>
          <cell r="BQ156">
            <v>0</v>
          </cell>
          <cell r="BR156">
            <v>0</v>
          </cell>
          <cell r="BS156">
            <v>0</v>
          </cell>
          <cell r="BT156">
            <v>0</v>
          </cell>
          <cell r="BU156">
            <v>6135</v>
          </cell>
          <cell r="BV156">
            <v>0</v>
          </cell>
          <cell r="BW156">
            <v>0</v>
          </cell>
          <cell r="BX156">
            <v>0</v>
          </cell>
          <cell r="BY156">
            <v>0</v>
          </cell>
          <cell r="BZ156">
            <v>6135</v>
          </cell>
          <cell r="CA156">
            <v>1895</v>
          </cell>
          <cell r="CB156">
            <v>8030</v>
          </cell>
          <cell r="CC156">
            <v>0.05</v>
          </cell>
          <cell r="CD156">
            <v>24436</v>
          </cell>
        </row>
        <row r="157">
          <cell r="B157" t="str">
            <v>R1001</v>
          </cell>
          <cell r="C157" t="str">
            <v>CAP03</v>
          </cell>
          <cell r="D157" t="str">
            <v>En calzada asfalto                 (CA)</v>
          </cell>
          <cell r="E157" t="str">
            <v>m</v>
          </cell>
          <cell r="F157" t="str">
            <v>MOC016</v>
          </cell>
          <cell r="G157" t="str">
            <v>MOC104</v>
          </cell>
          <cell r="H157" t="str">
            <v>NA</v>
          </cell>
          <cell r="I157" t="str">
            <v>NA</v>
          </cell>
          <cell r="J157" t="str">
            <v>NA</v>
          </cell>
          <cell r="K157" t="str">
            <v>NA</v>
          </cell>
          <cell r="L157" t="str">
            <v>NA</v>
          </cell>
          <cell r="M157">
            <v>0.05</v>
          </cell>
          <cell r="N157">
            <v>0.02</v>
          </cell>
          <cell r="O157" t="str">
            <v>NA</v>
          </cell>
          <cell r="P157" t="str">
            <v>NA</v>
          </cell>
          <cell r="Q157" t="str">
            <v>NA</v>
          </cell>
          <cell r="R157" t="str">
            <v>NA</v>
          </cell>
          <cell r="S157" t="str">
            <v>NA</v>
          </cell>
          <cell r="T157" t="str">
            <v>CEC012</v>
          </cell>
          <cell r="U157" t="str">
            <v>NA</v>
          </cell>
          <cell r="V157" t="str">
            <v>NA</v>
          </cell>
          <cell r="W157" t="str">
            <v>NA</v>
          </cell>
          <cell r="X157" t="str">
            <v>NA</v>
          </cell>
          <cell r="Y157" t="str">
            <v>CMC009</v>
          </cell>
          <cell r="Z157" t="str">
            <v>NA</v>
          </cell>
          <cell r="AA157" t="str">
            <v>NA</v>
          </cell>
          <cell r="AB157" t="str">
            <v>NA</v>
          </cell>
          <cell r="AC157" t="str">
            <v>NA</v>
          </cell>
          <cell r="AD157">
            <v>1</v>
          </cell>
          <cell r="AE157" t="str">
            <v>NA</v>
          </cell>
          <cell r="AF157" t="str">
            <v>NA</v>
          </cell>
          <cell r="AG157" t="str">
            <v>NA</v>
          </cell>
          <cell r="AH157" t="str">
            <v>NA</v>
          </cell>
          <cell r="AI157">
            <v>75</v>
          </cell>
          <cell r="AJ157">
            <v>75</v>
          </cell>
          <cell r="AO157">
            <v>18752</v>
          </cell>
          <cell r="AP157">
            <v>230000</v>
          </cell>
          <cell r="AQ157">
            <v>165000</v>
          </cell>
          <cell r="AR157">
            <v>0</v>
          </cell>
          <cell r="AS157">
            <v>0</v>
          </cell>
          <cell r="AT157">
            <v>0</v>
          </cell>
          <cell r="AU157">
            <v>0</v>
          </cell>
          <cell r="AV157">
            <v>0</v>
          </cell>
          <cell r="AW157">
            <v>11500</v>
          </cell>
          <cell r="AX157">
            <v>3300</v>
          </cell>
          <cell r="AY157">
            <v>0</v>
          </cell>
          <cell r="AZ157">
            <v>0</v>
          </cell>
          <cell r="BA157">
            <v>0</v>
          </cell>
          <cell r="BB157">
            <v>0</v>
          </cell>
          <cell r="BC157">
            <v>0</v>
          </cell>
          <cell r="BD157">
            <v>15540</v>
          </cell>
          <cell r="BE157">
            <v>56846</v>
          </cell>
          <cell r="BF157">
            <v>0</v>
          </cell>
          <cell r="BG157">
            <v>0</v>
          </cell>
          <cell r="BH157">
            <v>0</v>
          </cell>
          <cell r="BI157">
            <v>0</v>
          </cell>
          <cell r="BJ157">
            <v>758</v>
          </cell>
          <cell r="BK157">
            <v>0</v>
          </cell>
          <cell r="BL157">
            <v>0</v>
          </cell>
          <cell r="BM157">
            <v>0</v>
          </cell>
          <cell r="BN157">
            <v>0</v>
          </cell>
          <cell r="BO157">
            <v>758</v>
          </cell>
          <cell r="BP157">
            <v>184062</v>
          </cell>
          <cell r="BQ157">
            <v>0</v>
          </cell>
          <cell r="BR157">
            <v>0</v>
          </cell>
          <cell r="BS157">
            <v>0</v>
          </cell>
          <cell r="BT157">
            <v>0</v>
          </cell>
          <cell r="BU157">
            <v>2454</v>
          </cell>
          <cell r="BV157">
            <v>0</v>
          </cell>
          <cell r="BW157">
            <v>0</v>
          </cell>
          <cell r="BX157">
            <v>0</v>
          </cell>
          <cell r="BY157">
            <v>0</v>
          </cell>
          <cell r="BZ157">
            <v>2454</v>
          </cell>
          <cell r="CA157">
            <v>758</v>
          </cell>
          <cell r="CB157">
            <v>3212</v>
          </cell>
          <cell r="CC157">
            <v>0.05</v>
          </cell>
          <cell r="CD157">
            <v>18752</v>
          </cell>
        </row>
        <row r="158">
          <cell r="B158" t="str">
            <v>R1003</v>
          </cell>
          <cell r="C158" t="str">
            <v>CAP03</v>
          </cell>
          <cell r="D158" t="str">
            <v>En calzada asfalto-concreto</v>
          </cell>
          <cell r="E158" t="str">
            <v>m</v>
          </cell>
          <cell r="F158" t="str">
            <v>NA</v>
          </cell>
          <cell r="G158" t="str">
            <v>NA</v>
          </cell>
          <cell r="H158" t="str">
            <v>NA</v>
          </cell>
          <cell r="I158" t="str">
            <v>NA</v>
          </cell>
          <cell r="J158" t="str">
            <v>NA</v>
          </cell>
          <cell r="K158" t="str">
            <v>NA</v>
          </cell>
          <cell r="L158" t="str">
            <v>NA</v>
          </cell>
          <cell r="M158" t="str">
            <v>NA</v>
          </cell>
          <cell r="N158" t="str">
            <v>NA</v>
          </cell>
          <cell r="O158" t="str">
            <v>NA</v>
          </cell>
          <cell r="P158" t="str">
            <v>NA</v>
          </cell>
          <cell r="Q158" t="str">
            <v>NA</v>
          </cell>
          <cell r="R158" t="str">
            <v>NA</v>
          </cell>
          <cell r="S158" t="str">
            <v>NA</v>
          </cell>
          <cell r="T158" t="str">
            <v>NA</v>
          </cell>
          <cell r="U158" t="str">
            <v>NA</v>
          </cell>
          <cell r="V158" t="str">
            <v>NA</v>
          </cell>
          <cell r="W158" t="str">
            <v>NA</v>
          </cell>
          <cell r="X158" t="str">
            <v>NA</v>
          </cell>
          <cell r="Y158" t="str">
            <v>NA</v>
          </cell>
          <cell r="Z158" t="str">
            <v>NA</v>
          </cell>
          <cell r="AA158" t="str">
            <v>NA</v>
          </cell>
          <cell r="AB158" t="str">
            <v>NA</v>
          </cell>
          <cell r="AC158" t="str">
            <v>NA</v>
          </cell>
          <cell r="AD158">
            <v>1</v>
          </cell>
          <cell r="AE158" t="str">
            <v>NA</v>
          </cell>
          <cell r="AF158" t="str">
            <v>NA</v>
          </cell>
          <cell r="AG158" t="str">
            <v>NA</v>
          </cell>
          <cell r="AH158" t="str">
            <v>NA</v>
          </cell>
          <cell r="AI158">
            <v>60</v>
          </cell>
          <cell r="AJ158">
            <v>60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v>
          </cell>
          <cell r="CA158">
            <v>0</v>
          </cell>
          <cell r="CB158">
            <v>0</v>
          </cell>
          <cell r="CC158">
            <v>0.05</v>
          </cell>
          <cell r="CD158">
            <v>0</v>
          </cell>
        </row>
        <row r="159">
          <cell r="B159" t="str">
            <v>R2003</v>
          </cell>
          <cell r="C159" t="str">
            <v>CAP03</v>
          </cell>
          <cell r="D159" t="str">
            <v>En calzada asfalto-concreto</v>
          </cell>
          <cell r="E159" t="str">
            <v>m</v>
          </cell>
          <cell r="F159" t="str">
            <v>NA</v>
          </cell>
          <cell r="G159" t="str">
            <v>NA</v>
          </cell>
          <cell r="H159" t="str">
            <v>NA</v>
          </cell>
          <cell r="I159" t="str">
            <v>NA</v>
          </cell>
          <cell r="J159" t="str">
            <v>NA</v>
          </cell>
          <cell r="K159" t="str">
            <v>NA</v>
          </cell>
          <cell r="L159" t="str">
            <v>NA</v>
          </cell>
          <cell r="M159" t="str">
            <v>NA</v>
          </cell>
          <cell r="N159" t="str">
            <v>NA</v>
          </cell>
          <cell r="O159" t="str">
            <v>NA</v>
          </cell>
          <cell r="P159" t="str">
            <v>NA</v>
          </cell>
          <cell r="Q159" t="str">
            <v>NA</v>
          </cell>
          <cell r="R159" t="str">
            <v>NA</v>
          </cell>
          <cell r="S159" t="str">
            <v>NA</v>
          </cell>
          <cell r="T159" t="str">
            <v>NA</v>
          </cell>
          <cell r="U159" t="str">
            <v>NA</v>
          </cell>
          <cell r="V159" t="str">
            <v>NA</v>
          </cell>
          <cell r="W159" t="str">
            <v>NA</v>
          </cell>
          <cell r="X159" t="str">
            <v>NA</v>
          </cell>
          <cell r="Y159" t="str">
            <v>NA</v>
          </cell>
          <cell r="Z159" t="str">
            <v>NA</v>
          </cell>
          <cell r="AA159" t="str">
            <v>NA</v>
          </cell>
          <cell r="AB159" t="str">
            <v>NA</v>
          </cell>
          <cell r="AC159" t="str">
            <v>NA</v>
          </cell>
          <cell r="AD159" t="str">
            <v>NA</v>
          </cell>
          <cell r="AE159" t="str">
            <v>NA</v>
          </cell>
          <cell r="AF159" t="str">
            <v>NA</v>
          </cell>
          <cell r="AG159" t="str">
            <v>NA</v>
          </cell>
          <cell r="AH159" t="str">
            <v>NA</v>
          </cell>
          <cell r="AI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R159">
            <v>0</v>
          </cell>
          <cell r="BS159">
            <v>0</v>
          </cell>
          <cell r="BT159">
            <v>0</v>
          </cell>
          <cell r="BU159">
            <v>0</v>
          </cell>
          <cell r="BV159">
            <v>0</v>
          </cell>
          <cell r="BW159">
            <v>0</v>
          </cell>
          <cell r="BX159">
            <v>0</v>
          </cell>
          <cell r="BY159">
            <v>0</v>
          </cell>
          <cell r="BZ159">
            <v>0</v>
          </cell>
          <cell r="CA159">
            <v>0</v>
          </cell>
          <cell r="CB159">
            <v>0</v>
          </cell>
          <cell r="CC159">
            <v>0.05</v>
          </cell>
          <cell r="CD159">
            <v>0</v>
          </cell>
        </row>
        <row r="160">
          <cell r="B160" t="str">
            <v>R1002</v>
          </cell>
          <cell r="C160" t="str">
            <v>CAP03</v>
          </cell>
          <cell r="D160" t="str">
            <v>En calzada concreto</v>
          </cell>
          <cell r="E160" t="str">
            <v>m</v>
          </cell>
          <cell r="F160" t="str">
            <v>MOC027</v>
          </cell>
          <cell r="G160" t="str">
            <v>NA</v>
          </cell>
          <cell r="H160" t="str">
            <v>NA</v>
          </cell>
          <cell r="I160" t="str">
            <v>NA</v>
          </cell>
          <cell r="J160" t="str">
            <v>NA</v>
          </cell>
          <cell r="K160" t="str">
            <v>NA</v>
          </cell>
          <cell r="L160" t="str">
            <v>NA</v>
          </cell>
          <cell r="M160">
            <v>0.12</v>
          </cell>
          <cell r="N160" t="str">
            <v>NA</v>
          </cell>
          <cell r="O160" t="str">
            <v>NA</v>
          </cell>
          <cell r="P160" t="str">
            <v>NA</v>
          </cell>
          <cell r="Q160" t="str">
            <v>NA</v>
          </cell>
          <cell r="R160" t="str">
            <v>NA</v>
          </cell>
          <cell r="S160" t="str">
            <v>NA</v>
          </cell>
          <cell r="T160" t="str">
            <v>CEC013</v>
          </cell>
          <cell r="U160" t="str">
            <v>NA</v>
          </cell>
          <cell r="V160" t="str">
            <v>NA</v>
          </cell>
          <cell r="W160" t="str">
            <v>NA</v>
          </cell>
          <cell r="X160" t="str">
            <v>NA</v>
          </cell>
          <cell r="Y160" t="str">
            <v>CMC009</v>
          </cell>
          <cell r="Z160" t="str">
            <v>NA</v>
          </cell>
          <cell r="AA160" t="str">
            <v>NA</v>
          </cell>
          <cell r="AB160" t="str">
            <v>NA</v>
          </cell>
          <cell r="AC160" t="str">
            <v>NA</v>
          </cell>
          <cell r="AD160">
            <v>1</v>
          </cell>
          <cell r="AE160" t="str">
            <v>NA</v>
          </cell>
          <cell r="AF160" t="str">
            <v>NA</v>
          </cell>
          <cell r="AG160" t="str">
            <v>NA</v>
          </cell>
          <cell r="AH160" t="str">
            <v>NA</v>
          </cell>
          <cell r="AI160">
            <v>111</v>
          </cell>
          <cell r="AJ160">
            <v>111</v>
          </cell>
          <cell r="AO160">
            <v>57188</v>
          </cell>
          <cell r="AP160">
            <v>461000</v>
          </cell>
          <cell r="AQ160">
            <v>0</v>
          </cell>
          <cell r="AR160">
            <v>0</v>
          </cell>
          <cell r="AS160">
            <v>0</v>
          </cell>
          <cell r="AT160">
            <v>0</v>
          </cell>
          <cell r="AU160">
            <v>0</v>
          </cell>
          <cell r="AV160">
            <v>0</v>
          </cell>
          <cell r="AW160">
            <v>55320</v>
          </cell>
          <cell r="AX160">
            <v>0</v>
          </cell>
          <cell r="AY160">
            <v>0</v>
          </cell>
          <cell r="AZ160">
            <v>0</v>
          </cell>
          <cell r="BA160">
            <v>0</v>
          </cell>
          <cell r="BB160">
            <v>0</v>
          </cell>
          <cell r="BC160">
            <v>0</v>
          </cell>
          <cell r="BD160">
            <v>55320</v>
          </cell>
          <cell r="BE160">
            <v>23278</v>
          </cell>
          <cell r="BF160">
            <v>0</v>
          </cell>
          <cell r="BG160">
            <v>0</v>
          </cell>
          <cell r="BH160">
            <v>0</v>
          </cell>
          <cell r="BI160">
            <v>0</v>
          </cell>
          <cell r="BJ160">
            <v>210</v>
          </cell>
          <cell r="BK160">
            <v>0</v>
          </cell>
          <cell r="BL160">
            <v>0</v>
          </cell>
          <cell r="BM160">
            <v>0</v>
          </cell>
          <cell r="BN160">
            <v>0</v>
          </cell>
          <cell r="BO160">
            <v>210</v>
          </cell>
          <cell r="BP160">
            <v>184062</v>
          </cell>
          <cell r="BQ160">
            <v>0</v>
          </cell>
          <cell r="BR160">
            <v>0</v>
          </cell>
          <cell r="BS160">
            <v>0</v>
          </cell>
          <cell r="BT160">
            <v>0</v>
          </cell>
          <cell r="BU160">
            <v>1658</v>
          </cell>
          <cell r="BV160">
            <v>0</v>
          </cell>
          <cell r="BW160">
            <v>0</v>
          </cell>
          <cell r="BX160">
            <v>0</v>
          </cell>
          <cell r="BY160">
            <v>0</v>
          </cell>
          <cell r="BZ160">
            <v>1658</v>
          </cell>
          <cell r="CA160">
            <v>210</v>
          </cell>
          <cell r="CB160">
            <v>1868</v>
          </cell>
          <cell r="CD160">
            <v>57188</v>
          </cell>
        </row>
        <row r="161">
          <cell r="B161" t="str">
            <v>R1002</v>
          </cell>
          <cell r="C161" t="str">
            <v>CAP03</v>
          </cell>
          <cell r="D161" t="str">
            <v>En calzada concreto</v>
          </cell>
          <cell r="E161" t="str">
            <v>m</v>
          </cell>
          <cell r="F161" t="str">
            <v>MOC014</v>
          </cell>
          <cell r="G161" t="str">
            <v>MOC026</v>
          </cell>
          <cell r="H161" t="str">
            <v>MOC109</v>
          </cell>
          <cell r="I161" t="str">
            <v>MOC129</v>
          </cell>
          <cell r="J161" t="str">
            <v>MRD353</v>
          </cell>
          <cell r="K161" t="str">
            <v>NA</v>
          </cell>
          <cell r="L161" t="str">
            <v>NA</v>
          </cell>
          <cell r="M161">
            <v>0.4</v>
          </cell>
          <cell r="N161">
            <v>0.11</v>
          </cell>
          <cell r="O161">
            <v>0.16</v>
          </cell>
          <cell r="P161">
            <v>0.1</v>
          </cell>
          <cell r="Q161">
            <v>0.45</v>
          </cell>
          <cell r="R161" t="str">
            <v>NA</v>
          </cell>
          <cell r="S161" t="str">
            <v>NA</v>
          </cell>
          <cell r="T161" t="str">
            <v>CEC013</v>
          </cell>
          <cell r="U161" t="str">
            <v>NA</v>
          </cell>
          <cell r="V161" t="str">
            <v>NA</v>
          </cell>
          <cell r="W161" t="str">
            <v>NA</v>
          </cell>
          <cell r="X161" t="str">
            <v>NA</v>
          </cell>
          <cell r="Y161" t="str">
            <v>CMC009</v>
          </cell>
          <cell r="Z161" t="str">
            <v>NA</v>
          </cell>
          <cell r="AA161" t="str">
            <v>NA</v>
          </cell>
          <cell r="AB161" t="str">
            <v>NA</v>
          </cell>
          <cell r="AC161" t="str">
            <v>NA</v>
          </cell>
          <cell r="AD161">
            <v>1</v>
          </cell>
          <cell r="AE161" t="str">
            <v>NA</v>
          </cell>
          <cell r="AF161" t="str">
            <v>NA</v>
          </cell>
          <cell r="AG161" t="str">
            <v>NA</v>
          </cell>
          <cell r="AH161" t="str">
            <v>NA</v>
          </cell>
          <cell r="AI161">
            <v>70</v>
          </cell>
          <cell r="AJ161">
            <v>70</v>
          </cell>
          <cell r="AO161">
            <v>33649</v>
          </cell>
          <cell r="AP161">
            <v>4800</v>
          </cell>
          <cell r="AQ161">
            <v>234000</v>
          </cell>
          <cell r="AR161">
            <v>1104</v>
          </cell>
          <cell r="AS161">
            <v>3090</v>
          </cell>
          <cell r="AT161">
            <v>2400</v>
          </cell>
          <cell r="AU161">
            <v>0</v>
          </cell>
          <cell r="AV161">
            <v>0</v>
          </cell>
          <cell r="AW161">
            <v>1920</v>
          </cell>
          <cell r="AX161">
            <v>25740</v>
          </cell>
          <cell r="AY161">
            <v>177</v>
          </cell>
          <cell r="AZ161">
            <v>309</v>
          </cell>
          <cell r="BA161">
            <v>1080</v>
          </cell>
          <cell r="BB161">
            <v>0</v>
          </cell>
          <cell r="BC161">
            <v>0</v>
          </cell>
          <cell r="BD161">
            <v>30687</v>
          </cell>
          <cell r="BE161">
            <v>23278</v>
          </cell>
          <cell r="BF161">
            <v>0</v>
          </cell>
          <cell r="BG161">
            <v>0</v>
          </cell>
          <cell r="BH161">
            <v>0</v>
          </cell>
          <cell r="BI161">
            <v>0</v>
          </cell>
          <cell r="BJ161">
            <v>333</v>
          </cell>
          <cell r="BK161">
            <v>0</v>
          </cell>
          <cell r="BL161">
            <v>0</v>
          </cell>
          <cell r="BM161">
            <v>0</v>
          </cell>
          <cell r="BN161">
            <v>0</v>
          </cell>
          <cell r="BO161">
            <v>333</v>
          </cell>
          <cell r="BP161">
            <v>184062</v>
          </cell>
          <cell r="BQ161">
            <v>0</v>
          </cell>
          <cell r="BR161">
            <v>0</v>
          </cell>
          <cell r="BS161">
            <v>0</v>
          </cell>
          <cell r="BT161">
            <v>0</v>
          </cell>
          <cell r="BU161">
            <v>2629</v>
          </cell>
          <cell r="BV161">
            <v>0</v>
          </cell>
          <cell r="BW161">
            <v>0</v>
          </cell>
          <cell r="BX161">
            <v>0</v>
          </cell>
          <cell r="BY161">
            <v>0</v>
          </cell>
          <cell r="BZ161">
            <v>2629</v>
          </cell>
          <cell r="CA161">
            <v>333</v>
          </cell>
          <cell r="CB161">
            <v>2962</v>
          </cell>
          <cell r="CC161">
            <v>0.05</v>
          </cell>
          <cell r="CD161">
            <v>33649</v>
          </cell>
        </row>
        <row r="162">
          <cell r="B162" t="str">
            <v>R1002</v>
          </cell>
          <cell r="C162" t="str">
            <v>CAP03</v>
          </cell>
          <cell r="D162" t="str">
            <v>En calzada concreto</v>
          </cell>
          <cell r="E162" t="str">
            <v>m</v>
          </cell>
          <cell r="F162" t="str">
            <v>MOC014</v>
          </cell>
          <cell r="G162" t="str">
            <v>MOC026</v>
          </cell>
          <cell r="H162" t="str">
            <v>MRD353</v>
          </cell>
          <cell r="I162" t="str">
            <v>NA</v>
          </cell>
          <cell r="J162" t="str">
            <v>NA</v>
          </cell>
          <cell r="K162" t="str">
            <v>NA</v>
          </cell>
          <cell r="L162" t="str">
            <v>NA</v>
          </cell>
          <cell r="M162">
            <v>0.25</v>
          </cell>
          <cell r="N162">
            <v>0.12</v>
          </cell>
          <cell r="O162">
            <v>0.6</v>
          </cell>
          <cell r="P162" t="str">
            <v>NA</v>
          </cell>
          <cell r="Q162" t="str">
            <v>NA</v>
          </cell>
          <cell r="R162" t="str">
            <v>NA</v>
          </cell>
          <cell r="S162" t="str">
            <v>NA</v>
          </cell>
          <cell r="T162" t="str">
            <v>CEC013</v>
          </cell>
          <cell r="U162" t="str">
            <v>NA</v>
          </cell>
          <cell r="V162" t="str">
            <v>NA</v>
          </cell>
          <cell r="W162" t="str">
            <v>NA</v>
          </cell>
          <cell r="X162" t="str">
            <v>NA</v>
          </cell>
          <cell r="Y162" t="str">
            <v>CMC009</v>
          </cell>
          <cell r="Z162" t="str">
            <v>NA</v>
          </cell>
          <cell r="AA162" t="str">
            <v>NA</v>
          </cell>
          <cell r="AB162" t="str">
            <v>NA</v>
          </cell>
          <cell r="AC162" t="str">
            <v>NA</v>
          </cell>
          <cell r="AD162">
            <v>1</v>
          </cell>
          <cell r="AE162" t="str">
            <v>NA</v>
          </cell>
          <cell r="AF162" t="str">
            <v>NA</v>
          </cell>
          <cell r="AG162" t="str">
            <v>NA</v>
          </cell>
          <cell r="AH162" t="str">
            <v>NA</v>
          </cell>
          <cell r="AI162">
            <v>60</v>
          </cell>
          <cell r="AJ162">
            <v>60</v>
          </cell>
          <cell r="AO162">
            <v>35712</v>
          </cell>
          <cell r="AP162">
            <v>4800</v>
          </cell>
          <cell r="AQ162">
            <v>234000</v>
          </cell>
          <cell r="AR162">
            <v>2400</v>
          </cell>
          <cell r="AS162">
            <v>0</v>
          </cell>
          <cell r="AT162">
            <v>0</v>
          </cell>
          <cell r="AU162">
            <v>0</v>
          </cell>
          <cell r="AV162">
            <v>0</v>
          </cell>
          <cell r="AW162">
            <v>1200</v>
          </cell>
          <cell r="AX162">
            <v>28080</v>
          </cell>
          <cell r="AY162">
            <v>1440</v>
          </cell>
          <cell r="AZ162">
            <v>0</v>
          </cell>
          <cell r="BA162">
            <v>0</v>
          </cell>
          <cell r="BB162">
            <v>0</v>
          </cell>
          <cell r="BC162">
            <v>0</v>
          </cell>
          <cell r="BD162">
            <v>32256</v>
          </cell>
          <cell r="BE162">
            <v>23278</v>
          </cell>
          <cell r="BF162">
            <v>0</v>
          </cell>
          <cell r="BG162">
            <v>0</v>
          </cell>
          <cell r="BH162">
            <v>0</v>
          </cell>
          <cell r="BI162">
            <v>0</v>
          </cell>
          <cell r="BJ162">
            <v>388</v>
          </cell>
          <cell r="BK162">
            <v>0</v>
          </cell>
          <cell r="BL162">
            <v>0</v>
          </cell>
          <cell r="BM162">
            <v>0</v>
          </cell>
          <cell r="BN162">
            <v>0</v>
          </cell>
          <cell r="BO162">
            <v>388</v>
          </cell>
          <cell r="BP162">
            <v>184062</v>
          </cell>
          <cell r="BQ162">
            <v>0</v>
          </cell>
          <cell r="BR162">
            <v>0</v>
          </cell>
          <cell r="BS162">
            <v>0</v>
          </cell>
          <cell r="BT162">
            <v>0</v>
          </cell>
          <cell r="BU162">
            <v>3068</v>
          </cell>
          <cell r="BV162">
            <v>0</v>
          </cell>
          <cell r="BW162">
            <v>0</v>
          </cell>
          <cell r="BX162">
            <v>0</v>
          </cell>
          <cell r="BY162">
            <v>0</v>
          </cell>
          <cell r="BZ162">
            <v>3068</v>
          </cell>
          <cell r="CA162">
            <v>388</v>
          </cell>
          <cell r="CB162">
            <v>3456</v>
          </cell>
          <cell r="CC162">
            <v>0.05</v>
          </cell>
          <cell r="CD162">
            <v>35712</v>
          </cell>
        </row>
        <row r="163">
          <cell r="B163" t="str">
            <v>R2002</v>
          </cell>
          <cell r="C163" t="str">
            <v>CAP03</v>
          </cell>
          <cell r="D163" t="str">
            <v>En calzada concreto</v>
          </cell>
          <cell r="E163" t="str">
            <v>m</v>
          </cell>
          <cell r="F163" t="str">
            <v>MOC014</v>
          </cell>
          <cell r="G163" t="str">
            <v>MOC026</v>
          </cell>
          <cell r="H163" t="str">
            <v>MOC109</v>
          </cell>
          <cell r="I163" t="str">
            <v>MOC129</v>
          </cell>
          <cell r="J163" t="str">
            <v>MRD353</v>
          </cell>
          <cell r="K163" t="str">
            <v>NA</v>
          </cell>
          <cell r="L163" t="str">
            <v>NA</v>
          </cell>
          <cell r="M163">
            <v>0.25</v>
          </cell>
          <cell r="N163">
            <v>0.13</v>
          </cell>
          <cell r="O163">
            <v>0.16</v>
          </cell>
          <cell r="P163">
            <v>0.1</v>
          </cell>
          <cell r="Q163">
            <v>0.6</v>
          </cell>
          <cell r="R163" t="str">
            <v>NA</v>
          </cell>
          <cell r="S163" t="str">
            <v>NA</v>
          </cell>
          <cell r="T163" t="str">
            <v>CEC013</v>
          </cell>
          <cell r="U163" t="str">
            <v>NA</v>
          </cell>
          <cell r="V163" t="str">
            <v>NA</v>
          </cell>
          <cell r="W163" t="str">
            <v>NA</v>
          </cell>
          <cell r="X163" t="str">
            <v>NA</v>
          </cell>
          <cell r="Y163" t="str">
            <v>CMC009</v>
          </cell>
          <cell r="Z163" t="str">
            <v>NA</v>
          </cell>
          <cell r="AA163" t="str">
            <v>NA</v>
          </cell>
          <cell r="AB163" t="str">
            <v>NA</v>
          </cell>
          <cell r="AC163" t="str">
            <v>NA</v>
          </cell>
          <cell r="AD163">
            <v>1</v>
          </cell>
          <cell r="AE163" t="str">
            <v>NA</v>
          </cell>
          <cell r="AF163" t="str">
            <v>NA</v>
          </cell>
          <cell r="AG163" t="str">
            <v>NA</v>
          </cell>
          <cell r="AH163" t="str">
            <v>NA</v>
          </cell>
          <cell r="AI163">
            <v>47.5</v>
          </cell>
          <cell r="AJ163">
            <v>47.5</v>
          </cell>
          <cell r="AO163">
            <v>39588</v>
          </cell>
          <cell r="AP163">
            <v>4800</v>
          </cell>
          <cell r="AQ163">
            <v>234000</v>
          </cell>
          <cell r="AR163">
            <v>1104</v>
          </cell>
          <cell r="AS163">
            <v>3090</v>
          </cell>
          <cell r="AT163">
            <v>2400</v>
          </cell>
          <cell r="AU163">
            <v>0</v>
          </cell>
          <cell r="AV163">
            <v>0</v>
          </cell>
          <cell r="AW163">
            <v>1200</v>
          </cell>
          <cell r="AX163">
            <v>30420</v>
          </cell>
          <cell r="AY163">
            <v>177</v>
          </cell>
          <cell r="AZ163">
            <v>309</v>
          </cell>
          <cell r="BA163">
            <v>1440</v>
          </cell>
          <cell r="BB163">
            <v>0</v>
          </cell>
          <cell r="BC163">
            <v>0</v>
          </cell>
          <cell r="BD163">
            <v>35223</v>
          </cell>
          <cell r="BE163">
            <v>23278</v>
          </cell>
          <cell r="BF163">
            <v>0</v>
          </cell>
          <cell r="BG163">
            <v>0</v>
          </cell>
          <cell r="BH163">
            <v>0</v>
          </cell>
          <cell r="BI163">
            <v>0</v>
          </cell>
          <cell r="BJ163">
            <v>490</v>
          </cell>
          <cell r="BK163">
            <v>0</v>
          </cell>
          <cell r="BL163">
            <v>0</v>
          </cell>
          <cell r="BM163">
            <v>0</v>
          </cell>
          <cell r="BN163">
            <v>0</v>
          </cell>
          <cell r="BO163">
            <v>490</v>
          </cell>
          <cell r="BP163">
            <v>184062</v>
          </cell>
          <cell r="BQ163">
            <v>0</v>
          </cell>
          <cell r="BR163">
            <v>0</v>
          </cell>
          <cell r="BS163">
            <v>0</v>
          </cell>
          <cell r="BT163">
            <v>0</v>
          </cell>
          <cell r="BU163">
            <v>3875</v>
          </cell>
          <cell r="BV163">
            <v>0</v>
          </cell>
          <cell r="BW163">
            <v>0</v>
          </cell>
          <cell r="BX163">
            <v>0</v>
          </cell>
          <cell r="BY163">
            <v>0</v>
          </cell>
          <cell r="BZ163">
            <v>3875</v>
          </cell>
          <cell r="CA163">
            <v>490</v>
          </cell>
          <cell r="CB163">
            <v>4365</v>
          </cell>
          <cell r="CC163">
            <v>0.05</v>
          </cell>
          <cell r="CD163">
            <v>39588</v>
          </cell>
        </row>
        <row r="164">
          <cell r="C164" t="str">
            <v>CAP03</v>
          </cell>
          <cell r="D164" t="str">
            <v>En Calzada Concreto (Fastrack a 24 Horas)</v>
          </cell>
          <cell r="E164" t="str">
            <v>m2</v>
          </cell>
          <cell r="F164" t="str">
            <v>MOC027</v>
          </cell>
          <cell r="G164" t="str">
            <v>MRD353</v>
          </cell>
          <cell r="H164" t="str">
            <v>NA</v>
          </cell>
          <cell r="I164" t="str">
            <v>NA</v>
          </cell>
          <cell r="J164" t="str">
            <v>NA</v>
          </cell>
          <cell r="K164" t="str">
            <v>NA</v>
          </cell>
          <cell r="L164" t="str">
            <v>NA</v>
          </cell>
          <cell r="M164">
            <v>0.2</v>
          </cell>
          <cell r="N164">
            <v>0.6</v>
          </cell>
          <cell r="O164" t="str">
            <v>NA</v>
          </cell>
          <cell r="P164" t="str">
            <v>NA</v>
          </cell>
          <cell r="Q164" t="str">
            <v>NA</v>
          </cell>
          <cell r="R164" t="str">
            <v>NA</v>
          </cell>
          <cell r="S164" t="str">
            <v>NA</v>
          </cell>
          <cell r="T164" t="str">
            <v>CEC013</v>
          </cell>
          <cell r="U164" t="str">
            <v>NA</v>
          </cell>
          <cell r="V164" t="str">
            <v>NA</v>
          </cell>
          <cell r="W164" t="str">
            <v>NA</v>
          </cell>
          <cell r="X164" t="str">
            <v>NA</v>
          </cell>
          <cell r="Y164" t="str">
            <v>CMC009</v>
          </cell>
          <cell r="Z164" t="str">
            <v>NA</v>
          </cell>
          <cell r="AA164" t="str">
            <v>NA</v>
          </cell>
          <cell r="AB164" t="str">
            <v>NA</v>
          </cell>
          <cell r="AC164" t="str">
            <v>NA</v>
          </cell>
          <cell r="AD164">
            <v>1</v>
          </cell>
          <cell r="AE164" t="str">
            <v>NA</v>
          </cell>
          <cell r="AF164" t="str">
            <v>NA</v>
          </cell>
          <cell r="AG164" t="str">
            <v>NA</v>
          </cell>
          <cell r="AH164" t="str">
            <v>NA</v>
          </cell>
          <cell r="AI164">
            <v>32</v>
          </cell>
          <cell r="AJ164">
            <v>32</v>
          </cell>
          <cell r="AO164">
            <v>104801</v>
          </cell>
          <cell r="AP164">
            <v>461000</v>
          </cell>
          <cell r="AQ164">
            <v>2400</v>
          </cell>
          <cell r="AR164">
            <v>0</v>
          </cell>
          <cell r="AS164">
            <v>0</v>
          </cell>
          <cell r="AT164">
            <v>0</v>
          </cell>
          <cell r="AU164">
            <v>0</v>
          </cell>
          <cell r="AV164">
            <v>0</v>
          </cell>
          <cell r="AW164">
            <v>92200</v>
          </cell>
          <cell r="AX164">
            <v>1440</v>
          </cell>
          <cell r="AY164">
            <v>0</v>
          </cell>
          <cell r="AZ164">
            <v>0</v>
          </cell>
          <cell r="BA164">
            <v>0</v>
          </cell>
          <cell r="BB164">
            <v>0</v>
          </cell>
          <cell r="BC164">
            <v>0</v>
          </cell>
          <cell r="BD164">
            <v>98322</v>
          </cell>
          <cell r="BE164">
            <v>23278</v>
          </cell>
          <cell r="BF164">
            <v>0</v>
          </cell>
          <cell r="BG164">
            <v>0</v>
          </cell>
          <cell r="BH164">
            <v>0</v>
          </cell>
          <cell r="BI164">
            <v>0</v>
          </cell>
          <cell r="BJ164">
            <v>727</v>
          </cell>
          <cell r="BK164">
            <v>0</v>
          </cell>
          <cell r="BL164">
            <v>0</v>
          </cell>
          <cell r="BM164">
            <v>0</v>
          </cell>
          <cell r="BN164">
            <v>0</v>
          </cell>
          <cell r="BO164">
            <v>727</v>
          </cell>
          <cell r="BP164">
            <v>184062</v>
          </cell>
          <cell r="BQ164">
            <v>0</v>
          </cell>
          <cell r="BR164">
            <v>0</v>
          </cell>
          <cell r="BS164">
            <v>0</v>
          </cell>
          <cell r="BT164">
            <v>0</v>
          </cell>
          <cell r="BU164">
            <v>5752</v>
          </cell>
          <cell r="BV164">
            <v>0</v>
          </cell>
          <cell r="BW164">
            <v>0</v>
          </cell>
          <cell r="BX164">
            <v>0</v>
          </cell>
          <cell r="BY164">
            <v>0</v>
          </cell>
          <cell r="BZ164">
            <v>5752</v>
          </cell>
          <cell r="CA164">
            <v>727</v>
          </cell>
          <cell r="CB164">
            <v>6479</v>
          </cell>
          <cell r="CC164">
            <v>0.05</v>
          </cell>
          <cell r="CD164">
            <v>104801</v>
          </cell>
        </row>
        <row r="165">
          <cell r="B165" t="str">
            <v>R1004</v>
          </cell>
          <cell r="C165" t="str">
            <v>CAP03</v>
          </cell>
          <cell r="D165" t="str">
            <v>En calzada empedrada</v>
          </cell>
          <cell r="E165" t="str">
            <v>m</v>
          </cell>
          <cell r="F165" t="str">
            <v>NA</v>
          </cell>
          <cell r="G165" t="str">
            <v>NA</v>
          </cell>
          <cell r="H165" t="str">
            <v>NA</v>
          </cell>
          <cell r="I165" t="str">
            <v>NA</v>
          </cell>
          <cell r="J165" t="str">
            <v>NA</v>
          </cell>
          <cell r="K165" t="str">
            <v>NA</v>
          </cell>
          <cell r="L165" t="str">
            <v>NA</v>
          </cell>
          <cell r="M165" t="str">
            <v>NA</v>
          </cell>
          <cell r="N165" t="str">
            <v>NA</v>
          </cell>
          <cell r="O165" t="str">
            <v>NA</v>
          </cell>
          <cell r="P165" t="str">
            <v>NA</v>
          </cell>
          <cell r="Q165" t="str">
            <v>NA</v>
          </cell>
          <cell r="R165" t="str">
            <v>NA</v>
          </cell>
          <cell r="S165" t="str">
            <v>NA</v>
          </cell>
          <cell r="T165" t="str">
            <v>NA</v>
          </cell>
          <cell r="U165" t="str">
            <v>NA</v>
          </cell>
          <cell r="V165" t="str">
            <v>NA</v>
          </cell>
          <cell r="W165" t="str">
            <v>NA</v>
          </cell>
          <cell r="X165" t="str">
            <v>NA</v>
          </cell>
          <cell r="Y165" t="str">
            <v>NA</v>
          </cell>
          <cell r="Z165" t="str">
            <v>NA</v>
          </cell>
          <cell r="AA165" t="str">
            <v>NA</v>
          </cell>
          <cell r="AB165" t="str">
            <v>NA</v>
          </cell>
          <cell r="AC165" t="str">
            <v>NA</v>
          </cell>
          <cell r="AD165" t="str">
            <v>NA</v>
          </cell>
          <cell r="AE165" t="str">
            <v>NA</v>
          </cell>
          <cell r="AF165" t="str">
            <v>NA</v>
          </cell>
          <cell r="AG165" t="str">
            <v>NA</v>
          </cell>
          <cell r="AH165" t="str">
            <v>NA</v>
          </cell>
          <cell r="AI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v>
          </cell>
          <cell r="BH165">
            <v>0</v>
          </cell>
          <cell r="BI165">
            <v>0</v>
          </cell>
          <cell r="BJ165">
            <v>0</v>
          </cell>
          <cell r="BK165">
            <v>0</v>
          </cell>
          <cell r="BL165">
            <v>0</v>
          </cell>
          <cell r="BM165">
            <v>0</v>
          </cell>
          <cell r="BN165">
            <v>0</v>
          </cell>
          <cell r="BO165">
            <v>0</v>
          </cell>
          <cell r="BP165">
            <v>0</v>
          </cell>
          <cell r="BQ165">
            <v>0</v>
          </cell>
          <cell r="BR165">
            <v>0</v>
          </cell>
          <cell r="BS165">
            <v>0</v>
          </cell>
          <cell r="BT165">
            <v>0</v>
          </cell>
          <cell r="BU165">
            <v>0</v>
          </cell>
          <cell r="BV165">
            <v>0</v>
          </cell>
          <cell r="BW165">
            <v>0</v>
          </cell>
          <cell r="BX165">
            <v>0</v>
          </cell>
          <cell r="BY165">
            <v>0</v>
          </cell>
          <cell r="BZ165">
            <v>0</v>
          </cell>
          <cell r="CA165">
            <v>0</v>
          </cell>
          <cell r="CB165">
            <v>0</v>
          </cell>
          <cell r="CC165">
            <v>0.05</v>
          </cell>
          <cell r="CD165">
            <v>0</v>
          </cell>
        </row>
        <row r="166">
          <cell r="B166" t="str">
            <v>R2004</v>
          </cell>
          <cell r="C166" t="str">
            <v>CAP03</v>
          </cell>
          <cell r="D166" t="str">
            <v>En calzada empedrada</v>
          </cell>
          <cell r="E166" t="str">
            <v>m</v>
          </cell>
          <cell r="F166" t="str">
            <v>NA</v>
          </cell>
          <cell r="G166" t="str">
            <v>NA</v>
          </cell>
          <cell r="H166" t="str">
            <v>NA</v>
          </cell>
          <cell r="I166" t="str">
            <v>NA</v>
          </cell>
          <cell r="J166" t="str">
            <v>NA</v>
          </cell>
          <cell r="K166" t="str">
            <v>NA</v>
          </cell>
          <cell r="L166" t="str">
            <v>NA</v>
          </cell>
          <cell r="M166" t="str">
            <v>NA</v>
          </cell>
          <cell r="N166" t="str">
            <v>NA</v>
          </cell>
          <cell r="O166" t="str">
            <v>NA</v>
          </cell>
          <cell r="P166" t="str">
            <v>NA</v>
          </cell>
          <cell r="Q166" t="str">
            <v>NA</v>
          </cell>
          <cell r="R166" t="str">
            <v>NA</v>
          </cell>
          <cell r="S166" t="str">
            <v>NA</v>
          </cell>
          <cell r="T166" t="str">
            <v>NA</v>
          </cell>
          <cell r="U166" t="str">
            <v>NA</v>
          </cell>
          <cell r="V166" t="str">
            <v>NA</v>
          </cell>
          <cell r="W166" t="str">
            <v>NA</v>
          </cell>
          <cell r="X166" t="str">
            <v>NA</v>
          </cell>
          <cell r="Y166" t="str">
            <v>NA</v>
          </cell>
          <cell r="Z166" t="str">
            <v>NA</v>
          </cell>
          <cell r="AA166" t="str">
            <v>NA</v>
          </cell>
          <cell r="AB166" t="str">
            <v>NA</v>
          </cell>
          <cell r="AC166" t="str">
            <v>NA</v>
          </cell>
          <cell r="AD166" t="str">
            <v>NA</v>
          </cell>
          <cell r="AE166" t="str">
            <v>NA</v>
          </cell>
          <cell r="AF166" t="str">
            <v>NA</v>
          </cell>
          <cell r="AG166" t="str">
            <v>NA</v>
          </cell>
          <cell r="AH166" t="str">
            <v>NA</v>
          </cell>
          <cell r="AI166">
            <v>0</v>
          </cell>
          <cell r="AO166">
            <v>0</v>
          </cell>
          <cell r="AP166">
            <v>0</v>
          </cell>
          <cell r="AQ166">
            <v>0</v>
          </cell>
          <cell r="AR166">
            <v>0</v>
          </cell>
          <cell r="AS166">
            <v>0</v>
          </cell>
          <cell r="AT166">
            <v>0</v>
          </cell>
          <cell r="AU166">
            <v>0</v>
          </cell>
          <cell r="AV166">
            <v>0</v>
          </cell>
          <cell r="AW166">
            <v>0</v>
          </cell>
          <cell r="AX166">
            <v>0</v>
          </cell>
          <cell r="AY166">
            <v>0</v>
          </cell>
          <cell r="AZ166">
            <v>0</v>
          </cell>
          <cell r="BA166">
            <v>0</v>
          </cell>
          <cell r="BB166">
            <v>0</v>
          </cell>
          <cell r="BC166">
            <v>0</v>
          </cell>
          <cell r="BD166">
            <v>0</v>
          </cell>
          <cell r="BE166">
            <v>0</v>
          </cell>
          <cell r="BF166">
            <v>0</v>
          </cell>
          <cell r="BG166">
            <v>0</v>
          </cell>
          <cell r="BH166">
            <v>0</v>
          </cell>
          <cell r="BI166">
            <v>0</v>
          </cell>
          <cell r="BJ166">
            <v>0</v>
          </cell>
          <cell r="BK166">
            <v>0</v>
          </cell>
          <cell r="BL166">
            <v>0</v>
          </cell>
          <cell r="BM166">
            <v>0</v>
          </cell>
          <cell r="BN166">
            <v>0</v>
          </cell>
          <cell r="BO166">
            <v>0</v>
          </cell>
          <cell r="BP166">
            <v>0</v>
          </cell>
          <cell r="BQ166">
            <v>0</v>
          </cell>
          <cell r="BR166">
            <v>0</v>
          </cell>
          <cell r="BS166">
            <v>0</v>
          </cell>
          <cell r="BT166">
            <v>0</v>
          </cell>
          <cell r="BU166">
            <v>0</v>
          </cell>
          <cell r="BV166">
            <v>0</v>
          </cell>
          <cell r="BW166">
            <v>0</v>
          </cell>
          <cell r="BX166">
            <v>0</v>
          </cell>
          <cell r="BY166">
            <v>0</v>
          </cell>
          <cell r="BZ166">
            <v>0</v>
          </cell>
          <cell r="CA166">
            <v>0</v>
          </cell>
          <cell r="CB166">
            <v>0</v>
          </cell>
          <cell r="CC166">
            <v>0.05</v>
          </cell>
          <cell r="CD166">
            <v>0</v>
          </cell>
        </row>
        <row r="167">
          <cell r="B167" t="str">
            <v>R1004</v>
          </cell>
          <cell r="C167" t="str">
            <v>CAP03</v>
          </cell>
          <cell r="D167" t="str">
            <v xml:space="preserve">En calzada empedrada           (CE) </v>
          </cell>
          <cell r="E167" t="str">
            <v>U</v>
          </cell>
          <cell r="F167" t="str">
            <v>MOC086</v>
          </cell>
          <cell r="G167" t="str">
            <v>NA</v>
          </cell>
          <cell r="H167" t="str">
            <v>NA</v>
          </cell>
          <cell r="I167" t="str">
            <v>NA</v>
          </cell>
          <cell r="J167" t="str">
            <v>NA</v>
          </cell>
          <cell r="K167" t="str">
            <v>NA</v>
          </cell>
          <cell r="L167" t="str">
            <v>NA</v>
          </cell>
          <cell r="M167">
            <v>0.01</v>
          </cell>
          <cell r="N167" t="str">
            <v>NA</v>
          </cell>
          <cell r="O167" t="str">
            <v>NA</v>
          </cell>
          <cell r="P167" t="str">
            <v>NA</v>
          </cell>
          <cell r="Q167" t="str">
            <v>NA</v>
          </cell>
          <cell r="R167" t="str">
            <v>NA</v>
          </cell>
          <cell r="S167" t="str">
            <v>NA</v>
          </cell>
          <cell r="T167" t="str">
            <v>CEC014</v>
          </cell>
          <cell r="U167" t="str">
            <v>NA</v>
          </cell>
          <cell r="V167" t="str">
            <v>NA</v>
          </cell>
          <cell r="W167" t="str">
            <v>NA</v>
          </cell>
          <cell r="X167" t="str">
            <v>NA</v>
          </cell>
          <cell r="Y167" t="str">
            <v>CMC010</v>
          </cell>
          <cell r="Z167" t="str">
            <v>NA</v>
          </cell>
          <cell r="AA167" t="str">
            <v>NA</v>
          </cell>
          <cell r="AB167" t="str">
            <v>NA</v>
          </cell>
          <cell r="AC167" t="str">
            <v>NA</v>
          </cell>
          <cell r="AD167">
            <v>1</v>
          </cell>
          <cell r="AE167" t="str">
            <v>NA</v>
          </cell>
          <cell r="AF167" t="str">
            <v>NA</v>
          </cell>
          <cell r="AG167" t="str">
            <v>NA</v>
          </cell>
          <cell r="AH167" t="str">
            <v>NA</v>
          </cell>
          <cell r="AI167">
            <v>33</v>
          </cell>
          <cell r="AJ167">
            <v>33</v>
          </cell>
          <cell r="AO167">
            <v>8028</v>
          </cell>
          <cell r="AP167">
            <v>227016.3</v>
          </cell>
          <cell r="AQ167">
            <v>0</v>
          </cell>
          <cell r="AR167">
            <v>0</v>
          </cell>
          <cell r="AS167">
            <v>0</v>
          </cell>
          <cell r="AT167">
            <v>0</v>
          </cell>
          <cell r="AU167">
            <v>0</v>
          </cell>
          <cell r="AV167">
            <v>0</v>
          </cell>
          <cell r="AW167">
            <v>2270</v>
          </cell>
          <cell r="AX167">
            <v>0</v>
          </cell>
          <cell r="AY167">
            <v>0</v>
          </cell>
          <cell r="AZ167">
            <v>0</v>
          </cell>
          <cell r="BA167">
            <v>0</v>
          </cell>
          <cell r="BB167">
            <v>0</v>
          </cell>
          <cell r="BC167">
            <v>0</v>
          </cell>
          <cell r="BD167">
            <v>2384</v>
          </cell>
          <cell r="BE167">
            <v>21737</v>
          </cell>
          <cell r="BF167">
            <v>0</v>
          </cell>
          <cell r="BG167">
            <v>0</v>
          </cell>
          <cell r="BH167">
            <v>0</v>
          </cell>
          <cell r="BI167">
            <v>0</v>
          </cell>
          <cell r="BJ167">
            <v>659</v>
          </cell>
          <cell r="BK167">
            <v>0</v>
          </cell>
          <cell r="BL167">
            <v>0</v>
          </cell>
          <cell r="BM167">
            <v>0</v>
          </cell>
          <cell r="BN167">
            <v>0</v>
          </cell>
          <cell r="BO167">
            <v>659</v>
          </cell>
          <cell r="BP167">
            <v>164508</v>
          </cell>
          <cell r="BQ167">
            <v>0</v>
          </cell>
          <cell r="BR167">
            <v>0</v>
          </cell>
          <cell r="BS167">
            <v>0</v>
          </cell>
          <cell r="BT167">
            <v>0</v>
          </cell>
          <cell r="BU167">
            <v>4985</v>
          </cell>
          <cell r="BV167">
            <v>0</v>
          </cell>
          <cell r="BW167">
            <v>0</v>
          </cell>
          <cell r="BX167">
            <v>0</v>
          </cell>
          <cell r="BY167">
            <v>0</v>
          </cell>
          <cell r="BZ167">
            <v>4985</v>
          </cell>
          <cell r="CA167">
            <v>659</v>
          </cell>
          <cell r="CB167">
            <v>5644</v>
          </cell>
          <cell r="CC167">
            <v>0.05</v>
          </cell>
          <cell r="CD167">
            <v>8028</v>
          </cell>
        </row>
        <row r="168">
          <cell r="B168" t="str">
            <v>R2009</v>
          </cell>
          <cell r="C168" t="str">
            <v>CAP03</v>
          </cell>
          <cell r="D168" t="str">
            <v>REPAV. En Andén concreto</v>
          </cell>
          <cell r="E168" t="str">
            <v>m</v>
          </cell>
          <cell r="F168" t="str">
            <v>MOC014</v>
          </cell>
          <cell r="G168" t="str">
            <v>MOC026</v>
          </cell>
          <cell r="H168" t="str">
            <v>MOC108</v>
          </cell>
          <cell r="I168" t="str">
            <v>MOC129</v>
          </cell>
          <cell r="J168" t="str">
            <v>NA</v>
          </cell>
          <cell r="K168" t="str">
            <v>NA</v>
          </cell>
          <cell r="L168" t="str">
            <v>NA</v>
          </cell>
          <cell r="M168">
            <v>0.13</v>
          </cell>
          <cell r="N168">
            <v>0.06</v>
          </cell>
          <cell r="O168">
            <v>0.16</v>
          </cell>
          <cell r="P168">
            <v>0.1</v>
          </cell>
          <cell r="Q168" t="str">
            <v>NA</v>
          </cell>
          <cell r="R168" t="str">
            <v>NA</v>
          </cell>
          <cell r="S168" t="str">
            <v>NA</v>
          </cell>
          <cell r="T168" t="str">
            <v>CEC013</v>
          </cell>
          <cell r="U168" t="str">
            <v>NA</v>
          </cell>
          <cell r="V168" t="str">
            <v>NA</v>
          </cell>
          <cell r="W168" t="str">
            <v>NA</v>
          </cell>
          <cell r="X168" t="str">
            <v>NA</v>
          </cell>
          <cell r="Y168" t="str">
            <v>CMC009</v>
          </cell>
          <cell r="Z168" t="str">
            <v>NA</v>
          </cell>
          <cell r="AA168" t="str">
            <v>NA</v>
          </cell>
          <cell r="AB168" t="str">
            <v>NA</v>
          </cell>
          <cell r="AC168" t="str">
            <v>NA</v>
          </cell>
          <cell r="AD168">
            <v>1</v>
          </cell>
          <cell r="AE168" t="str">
            <v>NA</v>
          </cell>
          <cell r="AF168" t="str">
            <v>NA</v>
          </cell>
          <cell r="AG168" t="str">
            <v>NA</v>
          </cell>
          <cell r="AH168" t="str">
            <v>NA</v>
          </cell>
          <cell r="AI168">
            <v>111</v>
          </cell>
          <cell r="AJ168">
            <v>111</v>
          </cell>
          <cell r="AO168">
            <v>17684</v>
          </cell>
          <cell r="AP168">
            <v>4800</v>
          </cell>
          <cell r="AQ168">
            <v>234000</v>
          </cell>
          <cell r="AR168">
            <v>560</v>
          </cell>
          <cell r="AS168">
            <v>3090</v>
          </cell>
          <cell r="AT168">
            <v>0</v>
          </cell>
          <cell r="AU168">
            <v>0</v>
          </cell>
          <cell r="AV168">
            <v>0</v>
          </cell>
          <cell r="AW168">
            <v>624</v>
          </cell>
          <cell r="AX168">
            <v>14040</v>
          </cell>
          <cell r="AY168">
            <v>90</v>
          </cell>
          <cell r="AZ168">
            <v>309</v>
          </cell>
          <cell r="BA168">
            <v>0</v>
          </cell>
          <cell r="BB168">
            <v>0</v>
          </cell>
          <cell r="BC168">
            <v>0</v>
          </cell>
          <cell r="BD168">
            <v>15816</v>
          </cell>
          <cell r="BE168">
            <v>23278</v>
          </cell>
          <cell r="BF168">
            <v>0</v>
          </cell>
          <cell r="BG168">
            <v>0</v>
          </cell>
          <cell r="BH168">
            <v>0</v>
          </cell>
          <cell r="BI168">
            <v>0</v>
          </cell>
          <cell r="BJ168">
            <v>210</v>
          </cell>
          <cell r="BK168">
            <v>0</v>
          </cell>
          <cell r="BL168">
            <v>0</v>
          </cell>
          <cell r="BM168">
            <v>0</v>
          </cell>
          <cell r="BN168">
            <v>0</v>
          </cell>
          <cell r="BO168">
            <v>210</v>
          </cell>
          <cell r="BP168">
            <v>184062</v>
          </cell>
          <cell r="BQ168">
            <v>0</v>
          </cell>
          <cell r="BR168">
            <v>0</v>
          </cell>
          <cell r="BS168">
            <v>0</v>
          </cell>
          <cell r="BT168">
            <v>0</v>
          </cell>
          <cell r="BU168">
            <v>1658</v>
          </cell>
          <cell r="BV168">
            <v>0</v>
          </cell>
          <cell r="BW168">
            <v>0</v>
          </cell>
          <cell r="BX168">
            <v>0</v>
          </cell>
          <cell r="BY168">
            <v>0</v>
          </cell>
          <cell r="BZ168">
            <v>1658</v>
          </cell>
          <cell r="CA168">
            <v>210</v>
          </cell>
          <cell r="CB168">
            <v>1868</v>
          </cell>
          <cell r="CC168">
            <v>0.05</v>
          </cell>
          <cell r="CD168">
            <v>17684</v>
          </cell>
        </row>
        <row r="169">
          <cell r="B169" t="str">
            <v>R1017</v>
          </cell>
          <cell r="C169" t="str">
            <v>CAP03</v>
          </cell>
          <cell r="D169" t="str">
            <v>REPAV. En Andén parqueadero</v>
          </cell>
          <cell r="E169" t="str">
            <v>m</v>
          </cell>
          <cell r="F169" t="str">
            <v>MOC014</v>
          </cell>
          <cell r="G169" t="str">
            <v>MOC026</v>
          </cell>
          <cell r="H169" t="str">
            <v>MOC108</v>
          </cell>
          <cell r="I169" t="str">
            <v>MOC129</v>
          </cell>
          <cell r="J169" t="str">
            <v>NA</v>
          </cell>
          <cell r="K169" t="str">
            <v>NA</v>
          </cell>
          <cell r="L169" t="str">
            <v>NA</v>
          </cell>
          <cell r="M169">
            <v>0.1</v>
          </cell>
          <cell r="N169">
            <v>0.05</v>
          </cell>
          <cell r="O169">
            <v>0.13</v>
          </cell>
          <cell r="P169">
            <v>0.1</v>
          </cell>
          <cell r="Q169" t="str">
            <v>NA</v>
          </cell>
          <cell r="R169" t="str">
            <v>NA</v>
          </cell>
          <cell r="S169" t="str">
            <v>NA</v>
          </cell>
          <cell r="T169" t="str">
            <v>CEC013</v>
          </cell>
          <cell r="U169" t="str">
            <v>NA</v>
          </cell>
          <cell r="V169" t="str">
            <v>NA</v>
          </cell>
          <cell r="W169" t="str">
            <v>NA</v>
          </cell>
          <cell r="X169" t="str">
            <v>NA</v>
          </cell>
          <cell r="Y169" t="str">
            <v>CMC009</v>
          </cell>
          <cell r="Z169" t="str">
            <v>NA</v>
          </cell>
          <cell r="AA169" t="str">
            <v>NA</v>
          </cell>
          <cell r="AB169" t="str">
            <v>NA</v>
          </cell>
          <cell r="AC169" t="str">
            <v>NA</v>
          </cell>
          <cell r="AD169">
            <v>1</v>
          </cell>
          <cell r="AE169" t="str">
            <v>NA</v>
          </cell>
          <cell r="AF169" t="str">
            <v>NA</v>
          </cell>
          <cell r="AG169" t="str">
            <v>NA</v>
          </cell>
          <cell r="AH169" t="str">
            <v>NA</v>
          </cell>
          <cell r="AI169">
            <v>23.5</v>
          </cell>
          <cell r="AJ169">
            <v>23.5</v>
          </cell>
          <cell r="AO169">
            <v>22013</v>
          </cell>
          <cell r="AP169">
            <v>4800</v>
          </cell>
          <cell r="AQ169">
            <v>234000</v>
          </cell>
          <cell r="AR169">
            <v>560</v>
          </cell>
          <cell r="AS169">
            <v>3090</v>
          </cell>
          <cell r="AT169">
            <v>0</v>
          </cell>
          <cell r="AU169">
            <v>0</v>
          </cell>
          <cell r="AV169">
            <v>0</v>
          </cell>
          <cell r="AW169">
            <v>480</v>
          </cell>
          <cell r="AX169">
            <v>11700</v>
          </cell>
          <cell r="AY169">
            <v>73</v>
          </cell>
          <cell r="AZ169">
            <v>309</v>
          </cell>
          <cell r="BA169">
            <v>0</v>
          </cell>
          <cell r="BB169">
            <v>0</v>
          </cell>
          <cell r="BC169">
            <v>0</v>
          </cell>
          <cell r="BD169">
            <v>13190</v>
          </cell>
          <cell r="BE169">
            <v>23278</v>
          </cell>
          <cell r="BF169">
            <v>0</v>
          </cell>
          <cell r="BG169">
            <v>0</v>
          </cell>
          <cell r="BH169">
            <v>0</v>
          </cell>
          <cell r="BI169">
            <v>0</v>
          </cell>
          <cell r="BJ169">
            <v>991</v>
          </cell>
          <cell r="BK169">
            <v>0</v>
          </cell>
          <cell r="BL169">
            <v>0</v>
          </cell>
          <cell r="BM169">
            <v>0</v>
          </cell>
          <cell r="BN169">
            <v>0</v>
          </cell>
          <cell r="BO169">
            <v>991</v>
          </cell>
          <cell r="BP169">
            <v>184062</v>
          </cell>
          <cell r="BQ169">
            <v>0</v>
          </cell>
          <cell r="BR169">
            <v>0</v>
          </cell>
          <cell r="BS169">
            <v>0</v>
          </cell>
          <cell r="BT169">
            <v>0</v>
          </cell>
          <cell r="BU169">
            <v>7832</v>
          </cell>
          <cell r="BV169">
            <v>0</v>
          </cell>
          <cell r="BW169">
            <v>0</v>
          </cell>
          <cell r="BX169">
            <v>0</v>
          </cell>
          <cell r="BY169">
            <v>0</v>
          </cell>
          <cell r="BZ169">
            <v>7832</v>
          </cell>
          <cell r="CA169">
            <v>991</v>
          </cell>
          <cell r="CB169">
            <v>8823</v>
          </cell>
          <cell r="CC169">
            <v>0.05</v>
          </cell>
          <cell r="CD169">
            <v>22013</v>
          </cell>
        </row>
        <row r="170">
          <cell r="C170" t="str">
            <v>CAP04</v>
          </cell>
          <cell r="D170" t="str">
            <v>De 1-1/2" para ducto de 4"</v>
          </cell>
          <cell r="E170" t="str">
            <v>m</v>
          </cell>
          <cell r="F170" t="str">
            <v>MRD379</v>
          </cell>
          <cell r="G170" t="str">
            <v>MRD385</v>
          </cell>
          <cell r="H170" t="str">
            <v>NA</v>
          </cell>
          <cell r="I170" t="str">
            <v>NA</v>
          </cell>
          <cell r="J170" t="str">
            <v>NA</v>
          </cell>
          <cell r="K170" t="str">
            <v>NA</v>
          </cell>
          <cell r="L170" t="str">
            <v>NA</v>
          </cell>
          <cell r="M170">
            <v>1</v>
          </cell>
          <cell r="N170">
            <v>2.9000000000000001E-2</v>
          </cell>
          <cell r="O170" t="str">
            <v>NA</v>
          </cell>
          <cell r="P170" t="str">
            <v>NA</v>
          </cell>
          <cell r="Q170" t="str">
            <v>NA</v>
          </cell>
          <cell r="R170" t="str">
            <v>NA</v>
          </cell>
          <cell r="S170" t="str">
            <v>NA</v>
          </cell>
          <cell r="T170" t="str">
            <v>CEC005</v>
          </cell>
          <cell r="U170" t="str">
            <v>NA</v>
          </cell>
          <cell r="V170" t="str">
            <v>NA</v>
          </cell>
          <cell r="W170" t="str">
            <v>NA</v>
          </cell>
          <cell r="X170" t="str">
            <v>NA</v>
          </cell>
          <cell r="Y170" t="str">
            <v>CMC005</v>
          </cell>
          <cell r="Z170" t="str">
            <v>NA</v>
          </cell>
          <cell r="AA170" t="str">
            <v>NA</v>
          </cell>
          <cell r="AB170" t="str">
            <v>NA</v>
          </cell>
          <cell r="AC170" t="str">
            <v>NA</v>
          </cell>
          <cell r="AD170">
            <v>1</v>
          </cell>
          <cell r="AE170" t="str">
            <v>NA</v>
          </cell>
          <cell r="AF170" t="str">
            <v>NA</v>
          </cell>
          <cell r="AG170" t="str">
            <v>NA</v>
          </cell>
          <cell r="AH170" t="str">
            <v>NA</v>
          </cell>
          <cell r="AI170">
            <v>170</v>
          </cell>
          <cell r="AJ170">
            <v>170</v>
          </cell>
          <cell r="AO170">
            <v>5810</v>
          </cell>
          <cell r="AP170">
            <v>4500</v>
          </cell>
          <cell r="AQ170">
            <v>14147</v>
          </cell>
          <cell r="AR170">
            <v>0</v>
          </cell>
          <cell r="AS170">
            <v>0</v>
          </cell>
          <cell r="AT170">
            <v>0</v>
          </cell>
          <cell r="AU170">
            <v>0</v>
          </cell>
          <cell r="AV170">
            <v>0</v>
          </cell>
          <cell r="AW170">
            <v>4500</v>
          </cell>
          <cell r="AX170">
            <v>410</v>
          </cell>
          <cell r="AY170">
            <v>0</v>
          </cell>
          <cell r="AZ170">
            <v>0</v>
          </cell>
          <cell r="BA170">
            <v>0</v>
          </cell>
          <cell r="BB170">
            <v>0</v>
          </cell>
          <cell r="BC170">
            <v>0</v>
          </cell>
          <cell r="BD170">
            <v>5156</v>
          </cell>
          <cell r="BE170">
            <v>4261</v>
          </cell>
          <cell r="BF170">
            <v>0</v>
          </cell>
          <cell r="BG170">
            <v>0</v>
          </cell>
          <cell r="BH170">
            <v>0</v>
          </cell>
          <cell r="BI170">
            <v>0</v>
          </cell>
          <cell r="BJ170">
            <v>25</v>
          </cell>
          <cell r="BK170">
            <v>0</v>
          </cell>
          <cell r="BL170">
            <v>0</v>
          </cell>
          <cell r="BM170">
            <v>0</v>
          </cell>
          <cell r="BN170">
            <v>0</v>
          </cell>
          <cell r="BO170">
            <v>25</v>
          </cell>
          <cell r="BP170">
            <v>106852</v>
          </cell>
          <cell r="BQ170">
            <v>0</v>
          </cell>
          <cell r="BR170">
            <v>0</v>
          </cell>
          <cell r="BS170">
            <v>0</v>
          </cell>
          <cell r="BT170">
            <v>0</v>
          </cell>
          <cell r="BU170">
            <v>629</v>
          </cell>
          <cell r="BV170">
            <v>0</v>
          </cell>
          <cell r="BW170">
            <v>0</v>
          </cell>
          <cell r="BX170">
            <v>0</v>
          </cell>
          <cell r="BY170">
            <v>0</v>
          </cell>
          <cell r="BZ170">
            <v>629</v>
          </cell>
          <cell r="CA170">
            <v>25</v>
          </cell>
          <cell r="CB170">
            <v>654</v>
          </cell>
          <cell r="CC170">
            <v>0.05</v>
          </cell>
          <cell r="CD170">
            <v>5810</v>
          </cell>
        </row>
        <row r="171">
          <cell r="B171" t="str">
            <v>DU017</v>
          </cell>
          <cell r="C171" t="str">
            <v>CAP04</v>
          </cell>
          <cell r="D171" t="str">
            <v>De cuatro (IV) Vías 3" PVC</v>
          </cell>
          <cell r="E171" t="str">
            <v>m</v>
          </cell>
          <cell r="F171" t="str">
            <v>MOC055</v>
          </cell>
          <cell r="G171" t="str">
            <v>NA</v>
          </cell>
          <cell r="H171" t="str">
            <v>NA</v>
          </cell>
          <cell r="I171" t="str">
            <v>NA</v>
          </cell>
          <cell r="J171" t="str">
            <v>NA</v>
          </cell>
          <cell r="K171" t="str">
            <v>NA</v>
          </cell>
          <cell r="L171" t="str">
            <v>NA</v>
          </cell>
          <cell r="M171">
            <v>4</v>
          </cell>
          <cell r="N171" t="str">
            <v>NA</v>
          </cell>
          <cell r="O171" t="str">
            <v>NA</v>
          </cell>
          <cell r="P171" t="str">
            <v>NA</v>
          </cell>
          <cell r="Q171" t="str">
            <v>NA</v>
          </cell>
          <cell r="R171" t="str">
            <v>NA</v>
          </cell>
          <cell r="S171" t="str">
            <v>NA</v>
          </cell>
          <cell r="T171" t="str">
            <v>CEC006</v>
          </cell>
          <cell r="U171" t="str">
            <v>NA</v>
          </cell>
          <cell r="V171" t="str">
            <v>NA</v>
          </cell>
          <cell r="W171" t="str">
            <v>NA</v>
          </cell>
          <cell r="X171" t="str">
            <v>NA</v>
          </cell>
          <cell r="Y171" t="str">
            <v>CMC005</v>
          </cell>
          <cell r="Z171" t="str">
            <v>NA</v>
          </cell>
          <cell r="AA171" t="str">
            <v>NA</v>
          </cell>
          <cell r="AB171" t="str">
            <v>NA</v>
          </cell>
          <cell r="AC171" t="str">
            <v>NA</v>
          </cell>
          <cell r="AD171">
            <v>1</v>
          </cell>
          <cell r="AE171" t="str">
            <v>NA</v>
          </cell>
          <cell r="AF171" t="str">
            <v>NA</v>
          </cell>
          <cell r="AG171" t="str">
            <v>NA</v>
          </cell>
          <cell r="AH171" t="str">
            <v>NA</v>
          </cell>
          <cell r="AI171">
            <v>150</v>
          </cell>
          <cell r="AJ171">
            <v>150</v>
          </cell>
          <cell r="AO171">
            <v>50728</v>
          </cell>
          <cell r="AP171">
            <v>11774</v>
          </cell>
          <cell r="AQ171">
            <v>0</v>
          </cell>
          <cell r="AR171">
            <v>0</v>
          </cell>
          <cell r="AS171">
            <v>0</v>
          </cell>
          <cell r="AT171">
            <v>0</v>
          </cell>
          <cell r="AU171">
            <v>0</v>
          </cell>
          <cell r="AV171">
            <v>0</v>
          </cell>
          <cell r="AW171">
            <v>47096</v>
          </cell>
          <cell r="AX171">
            <v>0</v>
          </cell>
          <cell r="AY171">
            <v>0</v>
          </cell>
          <cell r="AZ171">
            <v>0</v>
          </cell>
          <cell r="BA171">
            <v>0</v>
          </cell>
          <cell r="BB171">
            <v>0</v>
          </cell>
          <cell r="BC171">
            <v>0</v>
          </cell>
          <cell r="BD171">
            <v>49451</v>
          </cell>
          <cell r="BE171">
            <v>84698</v>
          </cell>
          <cell r="BF171">
            <v>0</v>
          </cell>
          <cell r="BG171">
            <v>0</v>
          </cell>
          <cell r="BH171">
            <v>0</v>
          </cell>
          <cell r="BI171">
            <v>0</v>
          </cell>
          <cell r="BJ171">
            <v>565</v>
          </cell>
          <cell r="BK171">
            <v>0</v>
          </cell>
          <cell r="BL171">
            <v>0</v>
          </cell>
          <cell r="BM171">
            <v>0</v>
          </cell>
          <cell r="BN171">
            <v>0</v>
          </cell>
          <cell r="BO171">
            <v>565</v>
          </cell>
          <cell r="BP171">
            <v>106852</v>
          </cell>
          <cell r="BQ171">
            <v>0</v>
          </cell>
          <cell r="BR171">
            <v>0</v>
          </cell>
          <cell r="BS171">
            <v>0</v>
          </cell>
          <cell r="BT171">
            <v>0</v>
          </cell>
          <cell r="BU171">
            <v>712</v>
          </cell>
          <cell r="BV171">
            <v>0</v>
          </cell>
          <cell r="BW171">
            <v>0</v>
          </cell>
          <cell r="BX171">
            <v>0</v>
          </cell>
          <cell r="BY171">
            <v>0</v>
          </cell>
          <cell r="BZ171">
            <v>712</v>
          </cell>
          <cell r="CA171">
            <v>565</v>
          </cell>
          <cell r="CB171">
            <v>1277</v>
          </cell>
          <cell r="CC171">
            <v>0.05</v>
          </cell>
          <cell r="CD171">
            <v>50728</v>
          </cell>
        </row>
        <row r="172">
          <cell r="B172" t="str">
            <v>DU004</v>
          </cell>
          <cell r="C172" t="str">
            <v>CAP04</v>
          </cell>
          <cell r="D172" t="str">
            <v>De cuatro (IV) vías 4" PVC</v>
          </cell>
          <cell r="E172" t="str">
            <v>m</v>
          </cell>
          <cell r="F172" t="str">
            <v>MOC056</v>
          </cell>
          <cell r="G172" t="str">
            <v>NA</v>
          </cell>
          <cell r="H172" t="str">
            <v>NA</v>
          </cell>
          <cell r="I172" t="str">
            <v>NA</v>
          </cell>
          <cell r="J172" t="str">
            <v>NA</v>
          </cell>
          <cell r="K172" t="str">
            <v>NA</v>
          </cell>
          <cell r="L172" t="str">
            <v>NA</v>
          </cell>
          <cell r="M172">
            <v>4</v>
          </cell>
          <cell r="N172" t="str">
            <v>NA</v>
          </cell>
          <cell r="O172" t="str">
            <v>NA</v>
          </cell>
          <cell r="P172" t="str">
            <v>NA</v>
          </cell>
          <cell r="Q172" t="str">
            <v>NA</v>
          </cell>
          <cell r="R172" t="str">
            <v>NA</v>
          </cell>
          <cell r="S172" t="str">
            <v>NA</v>
          </cell>
          <cell r="T172" t="str">
            <v>CEC005</v>
          </cell>
          <cell r="U172" t="str">
            <v>NA</v>
          </cell>
          <cell r="V172" t="str">
            <v>NA</v>
          </cell>
          <cell r="W172" t="str">
            <v>NA</v>
          </cell>
          <cell r="X172" t="str">
            <v>NA</v>
          </cell>
          <cell r="Y172" t="str">
            <v>CMC005</v>
          </cell>
          <cell r="Z172" t="str">
            <v>NA</v>
          </cell>
          <cell r="AA172" t="str">
            <v>NA</v>
          </cell>
          <cell r="AB172" t="str">
            <v>NA</v>
          </cell>
          <cell r="AC172" t="str">
            <v>NA</v>
          </cell>
          <cell r="AD172">
            <v>1</v>
          </cell>
          <cell r="AE172" t="str">
            <v>NA</v>
          </cell>
          <cell r="AF172" t="str">
            <v>NA</v>
          </cell>
          <cell r="AG172" t="str">
            <v>NA</v>
          </cell>
          <cell r="AH172" t="str">
            <v>NA</v>
          </cell>
          <cell r="AI172">
            <v>125</v>
          </cell>
          <cell r="AJ172">
            <v>125</v>
          </cell>
          <cell r="AO172">
            <v>45829</v>
          </cell>
          <cell r="AP172">
            <v>10700</v>
          </cell>
          <cell r="AQ172">
            <v>0</v>
          </cell>
          <cell r="AR172">
            <v>0</v>
          </cell>
          <cell r="AS172">
            <v>0</v>
          </cell>
          <cell r="AT172">
            <v>0</v>
          </cell>
          <cell r="AU172">
            <v>0</v>
          </cell>
          <cell r="AV172">
            <v>0</v>
          </cell>
          <cell r="AW172">
            <v>42800</v>
          </cell>
          <cell r="AX172">
            <v>0</v>
          </cell>
          <cell r="AY172">
            <v>0</v>
          </cell>
          <cell r="AZ172">
            <v>0</v>
          </cell>
          <cell r="BA172">
            <v>0</v>
          </cell>
          <cell r="BB172">
            <v>0</v>
          </cell>
          <cell r="BC172">
            <v>0</v>
          </cell>
          <cell r="BD172">
            <v>44940</v>
          </cell>
          <cell r="BE172">
            <v>4261</v>
          </cell>
          <cell r="BF172">
            <v>0</v>
          </cell>
          <cell r="BG172">
            <v>0</v>
          </cell>
          <cell r="BH172">
            <v>0</v>
          </cell>
          <cell r="BI172">
            <v>0</v>
          </cell>
          <cell r="BJ172">
            <v>34</v>
          </cell>
          <cell r="BK172">
            <v>0</v>
          </cell>
          <cell r="BL172">
            <v>0</v>
          </cell>
          <cell r="BM172">
            <v>0</v>
          </cell>
          <cell r="BN172">
            <v>0</v>
          </cell>
          <cell r="BO172">
            <v>34</v>
          </cell>
          <cell r="BP172">
            <v>106852</v>
          </cell>
          <cell r="BQ172">
            <v>0</v>
          </cell>
          <cell r="BR172">
            <v>0</v>
          </cell>
          <cell r="BS172">
            <v>0</v>
          </cell>
          <cell r="BT172">
            <v>0</v>
          </cell>
          <cell r="BU172">
            <v>855</v>
          </cell>
          <cell r="BV172">
            <v>0</v>
          </cell>
          <cell r="BW172">
            <v>0</v>
          </cell>
          <cell r="BX172">
            <v>0</v>
          </cell>
          <cell r="BY172">
            <v>0</v>
          </cell>
          <cell r="BZ172">
            <v>855</v>
          </cell>
          <cell r="CA172">
            <v>34</v>
          </cell>
          <cell r="CB172">
            <v>889</v>
          </cell>
          <cell r="CC172">
            <v>0.05</v>
          </cell>
          <cell r="CD172">
            <v>45829</v>
          </cell>
        </row>
        <row r="173">
          <cell r="B173" t="str">
            <v>DU009</v>
          </cell>
          <cell r="C173" t="str">
            <v>CAP04</v>
          </cell>
          <cell r="D173" t="str">
            <v>De dieciséis (XVI) Vías 4" PVC</v>
          </cell>
          <cell r="E173" t="str">
            <v>m</v>
          </cell>
          <cell r="F173" t="str">
            <v>MOC056</v>
          </cell>
          <cell r="G173" t="str">
            <v>NA</v>
          </cell>
          <cell r="H173" t="str">
            <v>NA</v>
          </cell>
          <cell r="I173" t="str">
            <v>NA</v>
          </cell>
          <cell r="J173" t="str">
            <v>NA</v>
          </cell>
          <cell r="K173" t="str">
            <v>NA</v>
          </cell>
          <cell r="L173" t="str">
            <v>NA</v>
          </cell>
          <cell r="M173">
            <v>16</v>
          </cell>
          <cell r="N173" t="str">
            <v>NA</v>
          </cell>
          <cell r="O173" t="str">
            <v>NA</v>
          </cell>
          <cell r="P173" t="str">
            <v>NA</v>
          </cell>
          <cell r="Q173" t="str">
            <v>NA</v>
          </cell>
          <cell r="R173" t="str">
            <v>NA</v>
          </cell>
          <cell r="S173" t="str">
            <v>NA</v>
          </cell>
          <cell r="T173" t="str">
            <v>CEC005</v>
          </cell>
          <cell r="U173" t="str">
            <v>NA</v>
          </cell>
          <cell r="V173" t="str">
            <v>NA</v>
          </cell>
          <cell r="W173" t="str">
            <v>NA</v>
          </cell>
          <cell r="X173" t="str">
            <v>NA</v>
          </cell>
          <cell r="Y173" t="str">
            <v>CMC005</v>
          </cell>
          <cell r="Z173" t="str">
            <v>NA</v>
          </cell>
          <cell r="AA173" t="str">
            <v>NA</v>
          </cell>
          <cell r="AB173" t="str">
            <v>NA</v>
          </cell>
          <cell r="AC173" t="str">
            <v>NA</v>
          </cell>
          <cell r="AD173">
            <v>1</v>
          </cell>
          <cell r="AE173" t="str">
            <v>NA</v>
          </cell>
          <cell r="AF173" t="str">
            <v>NA</v>
          </cell>
          <cell r="AG173" t="str">
            <v>NA</v>
          </cell>
          <cell r="AH173" t="str">
            <v>NA</v>
          </cell>
          <cell r="AI173">
            <v>37.5</v>
          </cell>
          <cell r="AJ173">
            <v>37.5</v>
          </cell>
          <cell r="AO173">
            <v>182723</v>
          </cell>
          <cell r="AP173">
            <v>10700</v>
          </cell>
          <cell r="AQ173">
            <v>0</v>
          </cell>
          <cell r="AR173">
            <v>0</v>
          </cell>
          <cell r="AS173">
            <v>0</v>
          </cell>
          <cell r="AT173">
            <v>0</v>
          </cell>
          <cell r="AU173">
            <v>0</v>
          </cell>
          <cell r="AV173">
            <v>0</v>
          </cell>
          <cell r="AW173">
            <v>171200</v>
          </cell>
          <cell r="AX173">
            <v>0</v>
          </cell>
          <cell r="AY173">
            <v>0</v>
          </cell>
          <cell r="AZ173">
            <v>0</v>
          </cell>
          <cell r="BA173">
            <v>0</v>
          </cell>
          <cell r="BB173">
            <v>0</v>
          </cell>
          <cell r="BC173">
            <v>0</v>
          </cell>
          <cell r="BD173">
            <v>179760</v>
          </cell>
          <cell r="BE173">
            <v>4261</v>
          </cell>
          <cell r="BF173">
            <v>0</v>
          </cell>
          <cell r="BG173">
            <v>0</v>
          </cell>
          <cell r="BH173">
            <v>0</v>
          </cell>
          <cell r="BI173">
            <v>0</v>
          </cell>
          <cell r="BJ173">
            <v>114</v>
          </cell>
          <cell r="BK173">
            <v>0</v>
          </cell>
          <cell r="BL173">
            <v>0</v>
          </cell>
          <cell r="BM173">
            <v>0</v>
          </cell>
          <cell r="BN173">
            <v>0</v>
          </cell>
          <cell r="BO173">
            <v>114</v>
          </cell>
          <cell r="BP173">
            <v>106852</v>
          </cell>
          <cell r="BQ173">
            <v>0</v>
          </cell>
          <cell r="BR173">
            <v>0</v>
          </cell>
          <cell r="BS173">
            <v>0</v>
          </cell>
          <cell r="BT173">
            <v>0</v>
          </cell>
          <cell r="BU173">
            <v>2849</v>
          </cell>
          <cell r="BV173">
            <v>0</v>
          </cell>
          <cell r="BW173">
            <v>0</v>
          </cell>
          <cell r="BX173">
            <v>0</v>
          </cell>
          <cell r="BY173">
            <v>0</v>
          </cell>
          <cell r="BZ173">
            <v>2849</v>
          </cell>
          <cell r="CA173">
            <v>114</v>
          </cell>
          <cell r="CB173">
            <v>2963</v>
          </cell>
          <cell r="CC173">
            <v>0.05</v>
          </cell>
          <cell r="CD173">
            <v>182723</v>
          </cell>
        </row>
        <row r="174">
          <cell r="B174" t="str">
            <v>DU008</v>
          </cell>
          <cell r="C174" t="str">
            <v>CAP04</v>
          </cell>
          <cell r="D174" t="str">
            <v>De doce (XII) Vías 4" PVC</v>
          </cell>
          <cell r="E174" t="str">
            <v>m</v>
          </cell>
          <cell r="F174" t="str">
            <v>MOC056</v>
          </cell>
          <cell r="G174" t="str">
            <v>NA</v>
          </cell>
          <cell r="H174" t="str">
            <v>NA</v>
          </cell>
          <cell r="I174" t="str">
            <v>NA</v>
          </cell>
          <cell r="J174" t="str">
            <v>NA</v>
          </cell>
          <cell r="K174" t="str">
            <v>NA</v>
          </cell>
          <cell r="L174" t="str">
            <v>NA</v>
          </cell>
          <cell r="M174">
            <v>12</v>
          </cell>
          <cell r="N174" t="str">
            <v>NA</v>
          </cell>
          <cell r="O174" t="str">
            <v>NA</v>
          </cell>
          <cell r="P174" t="str">
            <v>NA</v>
          </cell>
          <cell r="Q174" t="str">
            <v>NA</v>
          </cell>
          <cell r="R174" t="str">
            <v>NA</v>
          </cell>
          <cell r="S174" t="str">
            <v>NA</v>
          </cell>
          <cell r="T174" t="str">
            <v>CEC005</v>
          </cell>
          <cell r="U174" t="str">
            <v>NA</v>
          </cell>
          <cell r="V174" t="str">
            <v>NA</v>
          </cell>
          <cell r="W174" t="str">
            <v>NA</v>
          </cell>
          <cell r="X174" t="str">
            <v>NA</v>
          </cell>
          <cell r="Y174" t="str">
            <v>CMC005</v>
          </cell>
          <cell r="Z174" t="str">
            <v>NA</v>
          </cell>
          <cell r="AA174" t="str">
            <v>NA</v>
          </cell>
          <cell r="AB174" t="str">
            <v>NA</v>
          </cell>
          <cell r="AC174" t="str">
            <v>NA</v>
          </cell>
          <cell r="AD174">
            <v>1</v>
          </cell>
          <cell r="AE174" t="str">
            <v>NA</v>
          </cell>
          <cell r="AF174" t="str">
            <v>NA</v>
          </cell>
          <cell r="AG174" t="str">
            <v>NA</v>
          </cell>
          <cell r="AH174" t="str">
            <v>NA</v>
          </cell>
          <cell r="AI174">
            <v>50</v>
          </cell>
          <cell r="AJ174">
            <v>50</v>
          </cell>
          <cell r="AO174">
            <v>137042</v>
          </cell>
          <cell r="AP174">
            <v>10700</v>
          </cell>
          <cell r="AQ174">
            <v>0</v>
          </cell>
          <cell r="AR174">
            <v>0</v>
          </cell>
          <cell r="AS174">
            <v>0</v>
          </cell>
          <cell r="AT174">
            <v>0</v>
          </cell>
          <cell r="AU174">
            <v>0</v>
          </cell>
          <cell r="AV174">
            <v>0</v>
          </cell>
          <cell r="AW174">
            <v>128400</v>
          </cell>
          <cell r="AX174">
            <v>0</v>
          </cell>
          <cell r="AY174">
            <v>0</v>
          </cell>
          <cell r="AZ174">
            <v>0</v>
          </cell>
          <cell r="BA174">
            <v>0</v>
          </cell>
          <cell r="BB174">
            <v>0</v>
          </cell>
          <cell r="BC174">
            <v>0</v>
          </cell>
          <cell r="BD174">
            <v>134820</v>
          </cell>
          <cell r="BE174">
            <v>4261</v>
          </cell>
          <cell r="BF174">
            <v>0</v>
          </cell>
          <cell r="BG174">
            <v>0</v>
          </cell>
          <cell r="BH174">
            <v>0</v>
          </cell>
          <cell r="BI174">
            <v>0</v>
          </cell>
          <cell r="BJ174">
            <v>85</v>
          </cell>
          <cell r="BK174">
            <v>0</v>
          </cell>
          <cell r="BL174">
            <v>0</v>
          </cell>
          <cell r="BM174">
            <v>0</v>
          </cell>
          <cell r="BN174">
            <v>0</v>
          </cell>
          <cell r="BO174">
            <v>85</v>
          </cell>
          <cell r="BP174">
            <v>106852</v>
          </cell>
          <cell r="BQ174">
            <v>0</v>
          </cell>
          <cell r="BR174">
            <v>0</v>
          </cell>
          <cell r="BS174">
            <v>0</v>
          </cell>
          <cell r="BT174">
            <v>0</v>
          </cell>
          <cell r="BU174">
            <v>2137</v>
          </cell>
          <cell r="BV174">
            <v>0</v>
          </cell>
          <cell r="BW174">
            <v>0</v>
          </cell>
          <cell r="BX174">
            <v>0</v>
          </cell>
          <cell r="BY174">
            <v>0</v>
          </cell>
          <cell r="BZ174">
            <v>2137</v>
          </cell>
          <cell r="CA174">
            <v>85</v>
          </cell>
          <cell r="CB174">
            <v>2222</v>
          </cell>
          <cell r="CC174">
            <v>0.05</v>
          </cell>
          <cell r="CD174">
            <v>137042</v>
          </cell>
        </row>
        <row r="175">
          <cell r="B175" t="str">
            <v>DU015</v>
          </cell>
          <cell r="C175" t="str">
            <v>CAP04</v>
          </cell>
          <cell r="D175" t="str">
            <v>De dos (II) Vías 3" PVC</v>
          </cell>
          <cell r="E175" t="str">
            <v>m</v>
          </cell>
          <cell r="F175" t="str">
            <v>MOC055</v>
          </cell>
          <cell r="G175" t="str">
            <v>NA</v>
          </cell>
          <cell r="H175" t="str">
            <v>NA</v>
          </cell>
          <cell r="I175" t="str">
            <v>NA</v>
          </cell>
          <cell r="J175" t="str">
            <v>NA</v>
          </cell>
          <cell r="K175" t="str">
            <v>NA</v>
          </cell>
          <cell r="L175" t="str">
            <v>NA</v>
          </cell>
          <cell r="M175">
            <v>2</v>
          </cell>
          <cell r="N175" t="str">
            <v>NA</v>
          </cell>
          <cell r="O175" t="str">
            <v>NA</v>
          </cell>
          <cell r="P175" t="str">
            <v>NA</v>
          </cell>
          <cell r="Q175" t="str">
            <v>NA</v>
          </cell>
          <cell r="R175" t="str">
            <v>NA</v>
          </cell>
          <cell r="S175" t="str">
            <v>NA</v>
          </cell>
          <cell r="T175" t="str">
            <v>CEC005</v>
          </cell>
          <cell r="U175" t="str">
            <v>NA</v>
          </cell>
          <cell r="V175" t="str">
            <v>NA</v>
          </cell>
          <cell r="W175" t="str">
            <v>NA</v>
          </cell>
          <cell r="X175" t="str">
            <v>NA</v>
          </cell>
          <cell r="Y175" t="str">
            <v>CMC005</v>
          </cell>
          <cell r="Z175" t="str">
            <v>NA</v>
          </cell>
          <cell r="AA175" t="str">
            <v>NA</v>
          </cell>
          <cell r="AB175" t="str">
            <v>NA</v>
          </cell>
          <cell r="AC175" t="str">
            <v>NA</v>
          </cell>
          <cell r="AD175">
            <v>1</v>
          </cell>
          <cell r="AE175" t="str">
            <v>NA</v>
          </cell>
          <cell r="AF175" t="str">
            <v>NA</v>
          </cell>
          <cell r="AG175" t="str">
            <v>NA</v>
          </cell>
          <cell r="AH175" t="str">
            <v>NA</v>
          </cell>
          <cell r="AI175">
            <v>300</v>
          </cell>
          <cell r="AJ175">
            <v>300</v>
          </cell>
          <cell r="AO175">
            <v>25095</v>
          </cell>
          <cell r="AP175">
            <v>11774</v>
          </cell>
          <cell r="AQ175">
            <v>0</v>
          </cell>
          <cell r="AR175">
            <v>0</v>
          </cell>
          <cell r="AS175">
            <v>0</v>
          </cell>
          <cell r="AT175">
            <v>0</v>
          </cell>
          <cell r="AU175">
            <v>0</v>
          </cell>
          <cell r="AV175">
            <v>0</v>
          </cell>
          <cell r="AW175">
            <v>23548</v>
          </cell>
          <cell r="AX175">
            <v>0</v>
          </cell>
          <cell r="AY175">
            <v>0</v>
          </cell>
          <cell r="AZ175">
            <v>0</v>
          </cell>
          <cell r="BA175">
            <v>0</v>
          </cell>
          <cell r="BB175">
            <v>0</v>
          </cell>
          <cell r="BC175">
            <v>0</v>
          </cell>
          <cell r="BD175">
            <v>24725</v>
          </cell>
          <cell r="BE175">
            <v>4261</v>
          </cell>
          <cell r="BF175">
            <v>0</v>
          </cell>
          <cell r="BG175">
            <v>0</v>
          </cell>
          <cell r="BH175">
            <v>0</v>
          </cell>
          <cell r="BI175">
            <v>0</v>
          </cell>
          <cell r="BJ175">
            <v>14</v>
          </cell>
          <cell r="BK175">
            <v>0</v>
          </cell>
          <cell r="BL175">
            <v>0</v>
          </cell>
          <cell r="BM175">
            <v>0</v>
          </cell>
          <cell r="BN175">
            <v>0</v>
          </cell>
          <cell r="BO175">
            <v>14</v>
          </cell>
          <cell r="BP175">
            <v>106852</v>
          </cell>
          <cell r="BQ175">
            <v>0</v>
          </cell>
          <cell r="BR175">
            <v>0</v>
          </cell>
          <cell r="BS175">
            <v>0</v>
          </cell>
          <cell r="BT175">
            <v>0</v>
          </cell>
          <cell r="BU175">
            <v>356</v>
          </cell>
          <cell r="BV175">
            <v>0</v>
          </cell>
          <cell r="BW175">
            <v>0</v>
          </cell>
          <cell r="BX175">
            <v>0</v>
          </cell>
          <cell r="BY175">
            <v>0</v>
          </cell>
          <cell r="BZ175">
            <v>356</v>
          </cell>
          <cell r="CA175">
            <v>14</v>
          </cell>
          <cell r="CB175">
            <v>370</v>
          </cell>
          <cell r="CC175">
            <v>0.05</v>
          </cell>
          <cell r="CD175">
            <v>25095</v>
          </cell>
        </row>
        <row r="176">
          <cell r="B176" t="str">
            <v>DU002</v>
          </cell>
          <cell r="C176" t="str">
            <v>CAP04</v>
          </cell>
          <cell r="D176" t="str">
            <v>De dos (II) Vías 4" PVC</v>
          </cell>
          <cell r="E176" t="str">
            <v>m</v>
          </cell>
          <cell r="F176" t="str">
            <v>MOC056</v>
          </cell>
          <cell r="G176" t="str">
            <v>NA</v>
          </cell>
          <cell r="H176" t="str">
            <v>NA</v>
          </cell>
          <cell r="I176" t="str">
            <v>NA</v>
          </cell>
          <cell r="J176" t="str">
            <v>NA</v>
          </cell>
          <cell r="K176" t="str">
            <v>NA</v>
          </cell>
          <cell r="L176" t="str">
            <v>NA</v>
          </cell>
          <cell r="M176">
            <v>2</v>
          </cell>
          <cell r="N176" t="str">
            <v>NA</v>
          </cell>
          <cell r="O176" t="str">
            <v>NA</v>
          </cell>
          <cell r="P176" t="str">
            <v>NA</v>
          </cell>
          <cell r="Q176" t="str">
            <v>NA</v>
          </cell>
          <cell r="R176" t="str">
            <v>NA</v>
          </cell>
          <cell r="S176" t="str">
            <v>NA</v>
          </cell>
          <cell r="T176" t="str">
            <v>CEC005</v>
          </cell>
          <cell r="U176" t="str">
            <v>NA</v>
          </cell>
          <cell r="V176" t="str">
            <v>NA</v>
          </cell>
          <cell r="W176" t="str">
            <v>NA</v>
          </cell>
          <cell r="X176" t="str">
            <v>NA</v>
          </cell>
          <cell r="Y176" t="str">
            <v>CMC005</v>
          </cell>
          <cell r="Z176" t="str">
            <v>NA</v>
          </cell>
          <cell r="AA176" t="str">
            <v>NA</v>
          </cell>
          <cell r="AB176" t="str">
            <v>NA</v>
          </cell>
          <cell r="AC176" t="str">
            <v>NA</v>
          </cell>
          <cell r="AD176">
            <v>1</v>
          </cell>
          <cell r="AE176" t="str">
            <v>NA</v>
          </cell>
          <cell r="AF176" t="str">
            <v>NA</v>
          </cell>
          <cell r="AG176" t="str">
            <v>NA</v>
          </cell>
          <cell r="AH176" t="str">
            <v>NA</v>
          </cell>
          <cell r="AI176">
            <v>150</v>
          </cell>
          <cell r="AJ176">
            <v>150</v>
          </cell>
          <cell r="AO176">
            <v>23210</v>
          </cell>
          <cell r="AP176">
            <v>10700</v>
          </cell>
          <cell r="AQ176">
            <v>0</v>
          </cell>
          <cell r="AR176">
            <v>0</v>
          </cell>
          <cell r="AS176">
            <v>0</v>
          </cell>
          <cell r="AT176">
            <v>0</v>
          </cell>
          <cell r="AU176">
            <v>0</v>
          </cell>
          <cell r="AV176">
            <v>0</v>
          </cell>
          <cell r="AW176">
            <v>21400</v>
          </cell>
          <cell r="AX176">
            <v>0</v>
          </cell>
          <cell r="AY176">
            <v>0</v>
          </cell>
          <cell r="AZ176">
            <v>0</v>
          </cell>
          <cell r="BA176">
            <v>0</v>
          </cell>
          <cell r="BB176">
            <v>0</v>
          </cell>
          <cell r="BC176">
            <v>0</v>
          </cell>
          <cell r="BD176">
            <v>22470</v>
          </cell>
          <cell r="BE176">
            <v>4261</v>
          </cell>
          <cell r="BF176">
            <v>0</v>
          </cell>
          <cell r="BG176">
            <v>0</v>
          </cell>
          <cell r="BH176">
            <v>0</v>
          </cell>
          <cell r="BI176">
            <v>0</v>
          </cell>
          <cell r="BJ176">
            <v>28</v>
          </cell>
          <cell r="BK176">
            <v>0</v>
          </cell>
          <cell r="BL176">
            <v>0</v>
          </cell>
          <cell r="BM176">
            <v>0</v>
          </cell>
          <cell r="BN176">
            <v>0</v>
          </cell>
          <cell r="BO176">
            <v>28</v>
          </cell>
          <cell r="BP176">
            <v>106852</v>
          </cell>
          <cell r="BQ176">
            <v>0</v>
          </cell>
          <cell r="BR176">
            <v>0</v>
          </cell>
          <cell r="BS176">
            <v>0</v>
          </cell>
          <cell r="BT176">
            <v>0</v>
          </cell>
          <cell r="BU176">
            <v>712</v>
          </cell>
          <cell r="BV176">
            <v>0</v>
          </cell>
          <cell r="BW176">
            <v>0</v>
          </cell>
          <cell r="BX176">
            <v>0</v>
          </cell>
          <cell r="BY176">
            <v>0</v>
          </cell>
          <cell r="BZ176">
            <v>712</v>
          </cell>
          <cell r="CA176">
            <v>28</v>
          </cell>
          <cell r="CB176">
            <v>740</v>
          </cell>
          <cell r="CC176">
            <v>0.05</v>
          </cell>
          <cell r="CD176">
            <v>23210</v>
          </cell>
        </row>
        <row r="177">
          <cell r="B177" t="str">
            <v>DU003</v>
          </cell>
          <cell r="C177" t="str">
            <v>CAP04</v>
          </cell>
          <cell r="D177" t="str">
            <v>De dos (II) Vías 4" PVC</v>
          </cell>
          <cell r="E177" t="str">
            <v>m</v>
          </cell>
          <cell r="F177" t="str">
            <v>MOC056</v>
          </cell>
          <cell r="G177" t="str">
            <v>NA</v>
          </cell>
          <cell r="H177" t="str">
            <v>NA</v>
          </cell>
          <cell r="I177" t="str">
            <v>NA</v>
          </cell>
          <cell r="J177" t="str">
            <v>NA</v>
          </cell>
          <cell r="K177" t="str">
            <v>NA</v>
          </cell>
          <cell r="L177" t="str">
            <v>NA</v>
          </cell>
          <cell r="M177">
            <v>2</v>
          </cell>
          <cell r="N177" t="str">
            <v>NA</v>
          </cell>
          <cell r="O177" t="str">
            <v>NA</v>
          </cell>
          <cell r="P177" t="str">
            <v>NA</v>
          </cell>
          <cell r="Q177" t="str">
            <v>NA</v>
          </cell>
          <cell r="R177" t="str">
            <v>NA</v>
          </cell>
          <cell r="S177" t="str">
            <v>NA</v>
          </cell>
          <cell r="T177" t="str">
            <v>CEC005</v>
          </cell>
          <cell r="U177" t="str">
            <v>NA</v>
          </cell>
          <cell r="V177" t="str">
            <v>NA</v>
          </cell>
          <cell r="W177" t="str">
            <v>NA</v>
          </cell>
          <cell r="X177" t="str">
            <v>NA</v>
          </cell>
          <cell r="Y177" t="str">
            <v>CMC005</v>
          </cell>
          <cell r="Z177" t="str">
            <v>NA</v>
          </cell>
          <cell r="AA177" t="str">
            <v>NA</v>
          </cell>
          <cell r="AB177" t="str">
            <v>NA</v>
          </cell>
          <cell r="AC177" t="str">
            <v>NA</v>
          </cell>
          <cell r="AD177">
            <v>1</v>
          </cell>
          <cell r="AE177" t="str">
            <v>NA</v>
          </cell>
          <cell r="AF177" t="str">
            <v>NA</v>
          </cell>
          <cell r="AG177" t="str">
            <v>NA</v>
          </cell>
          <cell r="AH177" t="str">
            <v>NA</v>
          </cell>
          <cell r="AI177">
            <v>307</v>
          </cell>
          <cell r="AJ177">
            <v>307</v>
          </cell>
          <cell r="AO177">
            <v>21762</v>
          </cell>
          <cell r="AP177">
            <v>10700</v>
          </cell>
          <cell r="AQ177">
            <v>0</v>
          </cell>
          <cell r="AR177">
            <v>0</v>
          </cell>
          <cell r="AS177">
            <v>0</v>
          </cell>
          <cell r="AT177">
            <v>0</v>
          </cell>
          <cell r="AU177">
            <v>0</v>
          </cell>
          <cell r="AV177">
            <v>0</v>
          </cell>
          <cell r="AW177">
            <v>21400</v>
          </cell>
          <cell r="AX177">
            <v>0</v>
          </cell>
          <cell r="AY177">
            <v>0</v>
          </cell>
          <cell r="AZ177">
            <v>0</v>
          </cell>
          <cell r="BA177">
            <v>0</v>
          </cell>
          <cell r="BB177">
            <v>0</v>
          </cell>
          <cell r="BC177">
            <v>0</v>
          </cell>
          <cell r="BD177">
            <v>21400</v>
          </cell>
          <cell r="BE177">
            <v>4261</v>
          </cell>
          <cell r="BF177">
            <v>0</v>
          </cell>
          <cell r="BG177">
            <v>0</v>
          </cell>
          <cell r="BH177">
            <v>0</v>
          </cell>
          <cell r="BI177">
            <v>0</v>
          </cell>
          <cell r="BJ177">
            <v>14</v>
          </cell>
          <cell r="BK177">
            <v>0</v>
          </cell>
          <cell r="BL177">
            <v>0</v>
          </cell>
          <cell r="BM177">
            <v>0</v>
          </cell>
          <cell r="BN177">
            <v>0</v>
          </cell>
          <cell r="BO177">
            <v>14</v>
          </cell>
          <cell r="BP177">
            <v>106852</v>
          </cell>
          <cell r="BQ177">
            <v>0</v>
          </cell>
          <cell r="BR177">
            <v>0</v>
          </cell>
          <cell r="BS177">
            <v>0</v>
          </cell>
          <cell r="BT177">
            <v>0</v>
          </cell>
          <cell r="BU177">
            <v>348</v>
          </cell>
          <cell r="BV177">
            <v>0</v>
          </cell>
          <cell r="BW177">
            <v>0</v>
          </cell>
          <cell r="BX177">
            <v>0</v>
          </cell>
          <cell r="BY177">
            <v>0</v>
          </cell>
          <cell r="BZ177">
            <v>348</v>
          </cell>
          <cell r="CA177">
            <v>14</v>
          </cell>
          <cell r="CB177">
            <v>362</v>
          </cell>
          <cell r="CD177">
            <v>21762</v>
          </cell>
        </row>
        <row r="178">
          <cell r="C178" t="str">
            <v>CAP04</v>
          </cell>
          <cell r="D178" t="str">
            <v>De Dos (II) Vías de 4" PVC</v>
          </cell>
          <cell r="E178" t="str">
            <v>m</v>
          </cell>
          <cell r="F178" t="str">
            <v>MOC056</v>
          </cell>
          <cell r="G178" t="str">
            <v>NA</v>
          </cell>
          <cell r="H178" t="str">
            <v>NA</v>
          </cell>
          <cell r="I178" t="str">
            <v>NA</v>
          </cell>
          <cell r="J178" t="str">
            <v>NA</v>
          </cell>
          <cell r="K178" t="str">
            <v>NA</v>
          </cell>
          <cell r="L178" t="str">
            <v>NA</v>
          </cell>
          <cell r="M178">
            <v>2</v>
          </cell>
          <cell r="N178" t="str">
            <v>NA</v>
          </cell>
          <cell r="O178" t="str">
            <v>NA</v>
          </cell>
          <cell r="P178" t="str">
            <v>NA</v>
          </cell>
          <cell r="Q178" t="str">
            <v>NA</v>
          </cell>
          <cell r="R178" t="str">
            <v>NA</v>
          </cell>
          <cell r="S178" t="str">
            <v>NA</v>
          </cell>
          <cell r="T178" t="str">
            <v>CEC005</v>
          </cell>
          <cell r="U178" t="str">
            <v>NA</v>
          </cell>
          <cell r="V178" t="str">
            <v>NA</v>
          </cell>
          <cell r="W178" t="str">
            <v>NA</v>
          </cell>
          <cell r="X178" t="str">
            <v>NA</v>
          </cell>
          <cell r="Y178" t="str">
            <v>CMC005</v>
          </cell>
          <cell r="Z178" t="str">
            <v>NA</v>
          </cell>
          <cell r="AA178" t="str">
            <v>NA</v>
          </cell>
          <cell r="AB178" t="str">
            <v>NA</v>
          </cell>
          <cell r="AC178" t="str">
            <v>NA</v>
          </cell>
          <cell r="AD178">
            <v>1</v>
          </cell>
          <cell r="AE178" t="str">
            <v>NA</v>
          </cell>
          <cell r="AF178" t="str">
            <v>NA</v>
          </cell>
          <cell r="AG178" t="str">
            <v>NA</v>
          </cell>
          <cell r="AH178" t="str">
            <v>NA</v>
          </cell>
          <cell r="AI178">
            <v>315</v>
          </cell>
          <cell r="AJ178">
            <v>315</v>
          </cell>
          <cell r="AO178">
            <v>21967</v>
          </cell>
          <cell r="AP178">
            <v>10700</v>
          </cell>
          <cell r="AQ178">
            <v>0</v>
          </cell>
          <cell r="AR178">
            <v>0</v>
          </cell>
          <cell r="AS178">
            <v>0</v>
          </cell>
          <cell r="AT178">
            <v>0</v>
          </cell>
          <cell r="AU178">
            <v>0</v>
          </cell>
          <cell r="AV178">
            <v>0</v>
          </cell>
          <cell r="AW178">
            <v>21400</v>
          </cell>
          <cell r="AX178">
            <v>0</v>
          </cell>
          <cell r="AY178">
            <v>0</v>
          </cell>
          <cell r="AZ178">
            <v>0</v>
          </cell>
          <cell r="BA178">
            <v>0</v>
          </cell>
          <cell r="BB178">
            <v>0</v>
          </cell>
          <cell r="BC178">
            <v>0</v>
          </cell>
          <cell r="BD178">
            <v>21614</v>
          </cell>
          <cell r="BE178">
            <v>4261</v>
          </cell>
          <cell r="BF178">
            <v>0</v>
          </cell>
          <cell r="BG178">
            <v>0</v>
          </cell>
          <cell r="BH178">
            <v>0</v>
          </cell>
          <cell r="BI178">
            <v>0</v>
          </cell>
          <cell r="BJ178">
            <v>14</v>
          </cell>
          <cell r="BK178">
            <v>0</v>
          </cell>
          <cell r="BL178">
            <v>0</v>
          </cell>
          <cell r="BM178">
            <v>0</v>
          </cell>
          <cell r="BN178">
            <v>0</v>
          </cell>
          <cell r="BO178">
            <v>14</v>
          </cell>
          <cell r="BP178">
            <v>106852</v>
          </cell>
          <cell r="BQ178">
            <v>0</v>
          </cell>
          <cell r="BR178">
            <v>0</v>
          </cell>
          <cell r="BS178">
            <v>0</v>
          </cell>
          <cell r="BT178">
            <v>0</v>
          </cell>
          <cell r="BU178">
            <v>339</v>
          </cell>
          <cell r="BV178">
            <v>0</v>
          </cell>
          <cell r="BW178">
            <v>0</v>
          </cell>
          <cell r="BX178">
            <v>0</v>
          </cell>
          <cell r="BY178">
            <v>0</v>
          </cell>
          <cell r="BZ178">
            <v>339</v>
          </cell>
          <cell r="CA178">
            <v>14</v>
          </cell>
          <cell r="CB178">
            <v>353</v>
          </cell>
          <cell r="CC178">
            <v>0.01</v>
          </cell>
          <cell r="CD178">
            <v>21967</v>
          </cell>
        </row>
        <row r="179">
          <cell r="C179" t="str">
            <v>CAP04</v>
          </cell>
          <cell r="D179" t="str">
            <v>De Dos (II) Víasde 2" PVC</v>
          </cell>
          <cell r="E179" t="str">
            <v>m</v>
          </cell>
          <cell r="F179" t="str">
            <v>MOC052</v>
          </cell>
          <cell r="G179" t="str">
            <v>NA</v>
          </cell>
          <cell r="H179" t="str">
            <v>NA</v>
          </cell>
          <cell r="I179" t="str">
            <v>NA</v>
          </cell>
          <cell r="J179" t="str">
            <v>NA</v>
          </cell>
          <cell r="K179" t="str">
            <v>NA</v>
          </cell>
          <cell r="L179" t="str">
            <v>NA</v>
          </cell>
          <cell r="M179">
            <v>2</v>
          </cell>
          <cell r="N179" t="str">
            <v>NA</v>
          </cell>
          <cell r="O179" t="str">
            <v>NA</v>
          </cell>
          <cell r="P179" t="str">
            <v>NA</v>
          </cell>
          <cell r="Q179" t="str">
            <v>NA</v>
          </cell>
          <cell r="R179" t="str">
            <v>NA</v>
          </cell>
          <cell r="S179" t="str">
            <v>NA</v>
          </cell>
          <cell r="T179" t="str">
            <v>CEC006</v>
          </cell>
          <cell r="U179" t="str">
            <v>NA</v>
          </cell>
          <cell r="V179" t="str">
            <v>NA</v>
          </cell>
          <cell r="W179" t="str">
            <v>NA</v>
          </cell>
          <cell r="X179" t="str">
            <v>NA</v>
          </cell>
          <cell r="Y179" t="str">
            <v>CMC005</v>
          </cell>
          <cell r="Z179" t="str">
            <v>NA</v>
          </cell>
          <cell r="AA179" t="str">
            <v>NA</v>
          </cell>
          <cell r="AB179" t="str">
            <v>NA</v>
          </cell>
          <cell r="AC179" t="str">
            <v>NA</v>
          </cell>
          <cell r="AD179">
            <v>1</v>
          </cell>
          <cell r="AE179" t="str">
            <v>NA</v>
          </cell>
          <cell r="AF179" t="str">
            <v>NA</v>
          </cell>
          <cell r="AG179" t="str">
            <v>NA</v>
          </cell>
          <cell r="AH179" t="str">
            <v>NA</v>
          </cell>
          <cell r="AI179">
            <v>300</v>
          </cell>
          <cell r="AJ179">
            <v>300</v>
          </cell>
          <cell r="AO179">
            <v>8112</v>
          </cell>
          <cell r="AP179">
            <v>3700</v>
          </cell>
          <cell r="AQ179">
            <v>0</v>
          </cell>
          <cell r="AR179">
            <v>0</v>
          </cell>
          <cell r="AS179">
            <v>0</v>
          </cell>
          <cell r="AT179">
            <v>0</v>
          </cell>
          <cell r="AU179">
            <v>0</v>
          </cell>
          <cell r="AV179">
            <v>0</v>
          </cell>
          <cell r="AW179">
            <v>7400</v>
          </cell>
          <cell r="AX179">
            <v>0</v>
          </cell>
          <cell r="AY179">
            <v>0</v>
          </cell>
          <cell r="AZ179">
            <v>0</v>
          </cell>
          <cell r="BA179">
            <v>0</v>
          </cell>
          <cell r="BB179">
            <v>0</v>
          </cell>
          <cell r="BC179">
            <v>0</v>
          </cell>
          <cell r="BD179">
            <v>7474</v>
          </cell>
          <cell r="BE179">
            <v>84698</v>
          </cell>
          <cell r="BF179">
            <v>0</v>
          </cell>
          <cell r="BG179">
            <v>0</v>
          </cell>
          <cell r="BH179">
            <v>0</v>
          </cell>
          <cell r="BI179">
            <v>0</v>
          </cell>
          <cell r="BJ179">
            <v>282</v>
          </cell>
          <cell r="BK179">
            <v>0</v>
          </cell>
          <cell r="BL179">
            <v>0</v>
          </cell>
          <cell r="BM179">
            <v>0</v>
          </cell>
          <cell r="BN179">
            <v>0</v>
          </cell>
          <cell r="BO179">
            <v>282</v>
          </cell>
          <cell r="BP179">
            <v>106852</v>
          </cell>
          <cell r="BQ179">
            <v>0</v>
          </cell>
          <cell r="BR179">
            <v>0</v>
          </cell>
          <cell r="BS179">
            <v>0</v>
          </cell>
          <cell r="BT179">
            <v>0</v>
          </cell>
          <cell r="BU179">
            <v>356</v>
          </cell>
          <cell r="BV179">
            <v>0</v>
          </cell>
          <cell r="BW179">
            <v>0</v>
          </cell>
          <cell r="BX179">
            <v>0</v>
          </cell>
          <cell r="BY179">
            <v>0</v>
          </cell>
          <cell r="BZ179">
            <v>356</v>
          </cell>
          <cell r="CA179">
            <v>282</v>
          </cell>
          <cell r="CB179">
            <v>638</v>
          </cell>
          <cell r="CC179">
            <v>0.01</v>
          </cell>
          <cell r="CD179">
            <v>8112</v>
          </cell>
        </row>
        <row r="180">
          <cell r="B180" t="str">
            <v>DU007</v>
          </cell>
          <cell r="C180" t="str">
            <v>CAP04</v>
          </cell>
          <cell r="D180" t="str">
            <v>De nueve (IX) Vías 4" PVC</v>
          </cell>
          <cell r="E180" t="str">
            <v>m</v>
          </cell>
          <cell r="F180" t="str">
            <v>MOC056</v>
          </cell>
          <cell r="G180" t="str">
            <v>NA</v>
          </cell>
          <cell r="H180" t="str">
            <v>NA</v>
          </cell>
          <cell r="I180" t="str">
            <v>NA</v>
          </cell>
          <cell r="J180" t="str">
            <v>NA</v>
          </cell>
          <cell r="K180" t="str">
            <v>NA</v>
          </cell>
          <cell r="L180" t="str">
            <v>NA</v>
          </cell>
          <cell r="M180">
            <v>9</v>
          </cell>
          <cell r="N180" t="str">
            <v>NA</v>
          </cell>
          <cell r="O180" t="str">
            <v>NA</v>
          </cell>
          <cell r="P180" t="str">
            <v>NA</v>
          </cell>
          <cell r="Q180" t="str">
            <v>NA</v>
          </cell>
          <cell r="R180" t="str">
            <v>NA</v>
          </cell>
          <cell r="S180" t="str">
            <v>NA</v>
          </cell>
          <cell r="T180" t="str">
            <v>CEC005</v>
          </cell>
          <cell r="U180" t="str">
            <v>NA</v>
          </cell>
          <cell r="V180" t="str">
            <v>NA</v>
          </cell>
          <cell r="W180" t="str">
            <v>NA</v>
          </cell>
          <cell r="X180" t="str">
            <v>NA</v>
          </cell>
          <cell r="Y180" t="str">
            <v>CMC005</v>
          </cell>
          <cell r="Z180" t="str">
            <v>NA</v>
          </cell>
          <cell r="AA180" t="str">
            <v>NA</v>
          </cell>
          <cell r="AB180" t="str">
            <v>NA</v>
          </cell>
          <cell r="AC180" t="str">
            <v>NA</v>
          </cell>
          <cell r="AD180">
            <v>1</v>
          </cell>
          <cell r="AE180" t="str">
            <v>NA</v>
          </cell>
          <cell r="AF180" t="str">
            <v>NA</v>
          </cell>
          <cell r="AG180" t="str">
            <v>NA</v>
          </cell>
          <cell r="AH180" t="str">
            <v>NA</v>
          </cell>
          <cell r="AI180">
            <v>66.67</v>
          </cell>
          <cell r="AJ180">
            <v>66.67</v>
          </cell>
          <cell r="AO180">
            <v>102782</v>
          </cell>
          <cell r="AP180">
            <v>10700</v>
          </cell>
          <cell r="AQ180">
            <v>0</v>
          </cell>
          <cell r="AR180">
            <v>0</v>
          </cell>
          <cell r="AS180">
            <v>0</v>
          </cell>
          <cell r="AT180">
            <v>0</v>
          </cell>
          <cell r="AU180">
            <v>0</v>
          </cell>
          <cell r="AV180">
            <v>0</v>
          </cell>
          <cell r="AW180">
            <v>96300</v>
          </cell>
          <cell r="AX180">
            <v>0</v>
          </cell>
          <cell r="AY180">
            <v>0</v>
          </cell>
          <cell r="AZ180">
            <v>0</v>
          </cell>
          <cell r="BA180">
            <v>0</v>
          </cell>
          <cell r="BB180">
            <v>0</v>
          </cell>
          <cell r="BC180">
            <v>0</v>
          </cell>
          <cell r="BD180">
            <v>101115</v>
          </cell>
          <cell r="BE180">
            <v>4261</v>
          </cell>
          <cell r="BF180">
            <v>0</v>
          </cell>
          <cell r="BG180">
            <v>0</v>
          </cell>
          <cell r="BH180">
            <v>0</v>
          </cell>
          <cell r="BI180">
            <v>0</v>
          </cell>
          <cell r="BJ180">
            <v>64</v>
          </cell>
          <cell r="BK180">
            <v>0</v>
          </cell>
          <cell r="BL180">
            <v>0</v>
          </cell>
          <cell r="BM180">
            <v>0</v>
          </cell>
          <cell r="BN180">
            <v>0</v>
          </cell>
          <cell r="BO180">
            <v>64</v>
          </cell>
          <cell r="BP180">
            <v>106852</v>
          </cell>
          <cell r="BQ180">
            <v>0</v>
          </cell>
          <cell r="BR180">
            <v>0</v>
          </cell>
          <cell r="BS180">
            <v>0</v>
          </cell>
          <cell r="BT180">
            <v>0</v>
          </cell>
          <cell r="BU180">
            <v>1603</v>
          </cell>
          <cell r="BV180">
            <v>0</v>
          </cell>
          <cell r="BW180">
            <v>0</v>
          </cell>
          <cell r="BX180">
            <v>0</v>
          </cell>
          <cell r="BY180">
            <v>0</v>
          </cell>
          <cell r="BZ180">
            <v>1603</v>
          </cell>
          <cell r="CA180">
            <v>64</v>
          </cell>
          <cell r="CB180">
            <v>1667</v>
          </cell>
          <cell r="CC180">
            <v>0.05</v>
          </cell>
          <cell r="CD180">
            <v>102782</v>
          </cell>
        </row>
        <row r="181">
          <cell r="B181" t="str">
            <v>DU006</v>
          </cell>
          <cell r="C181" t="str">
            <v>CAP04</v>
          </cell>
          <cell r="D181" t="str">
            <v>De ocho (VIII) Vías 4" PVC</v>
          </cell>
          <cell r="E181" t="str">
            <v>m</v>
          </cell>
          <cell r="F181" t="str">
            <v>MOC056</v>
          </cell>
          <cell r="G181" t="str">
            <v>NA</v>
          </cell>
          <cell r="H181" t="str">
            <v>NA</v>
          </cell>
          <cell r="I181" t="str">
            <v>NA</v>
          </cell>
          <cell r="J181" t="str">
            <v>NA</v>
          </cell>
          <cell r="K181" t="str">
            <v>NA</v>
          </cell>
          <cell r="L181" t="str">
            <v>NA</v>
          </cell>
          <cell r="M181">
            <v>8</v>
          </cell>
          <cell r="N181" t="str">
            <v>NA</v>
          </cell>
          <cell r="O181" t="str">
            <v>NA</v>
          </cell>
          <cell r="P181" t="str">
            <v>NA</v>
          </cell>
          <cell r="Q181" t="str">
            <v>NA</v>
          </cell>
          <cell r="R181" t="str">
            <v>NA</v>
          </cell>
          <cell r="S181" t="str">
            <v>NA</v>
          </cell>
          <cell r="T181" t="str">
            <v>CEC005</v>
          </cell>
          <cell r="U181" t="str">
            <v>NA</v>
          </cell>
          <cell r="V181" t="str">
            <v>NA</v>
          </cell>
          <cell r="W181" t="str">
            <v>NA</v>
          </cell>
          <cell r="X181" t="str">
            <v>NA</v>
          </cell>
          <cell r="Y181" t="str">
            <v>CMC005</v>
          </cell>
          <cell r="Z181" t="str">
            <v>NA</v>
          </cell>
          <cell r="AA181" t="str">
            <v>NA</v>
          </cell>
          <cell r="AB181" t="str">
            <v>NA</v>
          </cell>
          <cell r="AC181" t="str">
            <v>NA</v>
          </cell>
          <cell r="AD181">
            <v>1</v>
          </cell>
          <cell r="AE181" t="str">
            <v>NA</v>
          </cell>
          <cell r="AF181" t="str">
            <v>NA</v>
          </cell>
          <cell r="AG181" t="str">
            <v>NA</v>
          </cell>
          <cell r="AH181" t="str">
            <v>NA</v>
          </cell>
          <cell r="AI181">
            <v>75</v>
          </cell>
          <cell r="AJ181">
            <v>75</v>
          </cell>
          <cell r="AO181">
            <v>91362</v>
          </cell>
          <cell r="AP181">
            <v>10700</v>
          </cell>
          <cell r="AQ181">
            <v>0</v>
          </cell>
          <cell r="AR181">
            <v>0</v>
          </cell>
          <cell r="AS181">
            <v>0</v>
          </cell>
          <cell r="AT181">
            <v>0</v>
          </cell>
          <cell r="AU181">
            <v>0</v>
          </cell>
          <cell r="AV181">
            <v>0</v>
          </cell>
          <cell r="AW181">
            <v>85600</v>
          </cell>
          <cell r="AX181">
            <v>0</v>
          </cell>
          <cell r="AY181">
            <v>0</v>
          </cell>
          <cell r="AZ181">
            <v>0</v>
          </cell>
          <cell r="BA181">
            <v>0</v>
          </cell>
          <cell r="BB181">
            <v>0</v>
          </cell>
          <cell r="BC181">
            <v>0</v>
          </cell>
          <cell r="BD181">
            <v>89880</v>
          </cell>
          <cell r="BE181">
            <v>4261</v>
          </cell>
          <cell r="BF181">
            <v>0</v>
          </cell>
          <cell r="BG181">
            <v>0</v>
          </cell>
          <cell r="BH181">
            <v>0</v>
          </cell>
          <cell r="BI181">
            <v>0</v>
          </cell>
          <cell r="BJ181">
            <v>57</v>
          </cell>
          <cell r="BK181">
            <v>0</v>
          </cell>
          <cell r="BL181">
            <v>0</v>
          </cell>
          <cell r="BM181">
            <v>0</v>
          </cell>
          <cell r="BN181">
            <v>0</v>
          </cell>
          <cell r="BO181">
            <v>57</v>
          </cell>
          <cell r="BP181">
            <v>106852</v>
          </cell>
          <cell r="BQ181">
            <v>0</v>
          </cell>
          <cell r="BR181">
            <v>0</v>
          </cell>
          <cell r="BS181">
            <v>0</v>
          </cell>
          <cell r="BT181">
            <v>0</v>
          </cell>
          <cell r="BU181">
            <v>1425</v>
          </cell>
          <cell r="BV181">
            <v>0</v>
          </cell>
          <cell r="BW181">
            <v>0</v>
          </cell>
          <cell r="BX181">
            <v>0</v>
          </cell>
          <cell r="BY181">
            <v>0</v>
          </cell>
          <cell r="BZ181">
            <v>1425</v>
          </cell>
          <cell r="CA181">
            <v>57</v>
          </cell>
          <cell r="CB181">
            <v>1482</v>
          </cell>
          <cell r="CC181">
            <v>0.05</v>
          </cell>
          <cell r="CD181">
            <v>91362</v>
          </cell>
        </row>
        <row r="182">
          <cell r="B182" t="str">
            <v>DU005</v>
          </cell>
          <cell r="C182" t="str">
            <v>CAP04</v>
          </cell>
          <cell r="D182" t="str">
            <v>De seis (VI) Vías 4" PVC</v>
          </cell>
          <cell r="E182" t="str">
            <v>m</v>
          </cell>
          <cell r="F182" t="str">
            <v>MOC056</v>
          </cell>
          <cell r="G182" t="str">
            <v>NA</v>
          </cell>
          <cell r="H182" t="str">
            <v>NA</v>
          </cell>
          <cell r="I182" t="str">
            <v>NA</v>
          </cell>
          <cell r="J182" t="str">
            <v>NA</v>
          </cell>
          <cell r="K182" t="str">
            <v>NA</v>
          </cell>
          <cell r="L182" t="str">
            <v>NA</v>
          </cell>
          <cell r="M182">
            <v>6</v>
          </cell>
          <cell r="N182" t="str">
            <v>NA</v>
          </cell>
          <cell r="O182" t="str">
            <v>NA</v>
          </cell>
          <cell r="P182" t="str">
            <v>NA</v>
          </cell>
          <cell r="Q182" t="str">
            <v>NA</v>
          </cell>
          <cell r="R182" t="str">
            <v>NA</v>
          </cell>
          <cell r="S182" t="str">
            <v>NA</v>
          </cell>
          <cell r="T182" t="str">
            <v>CEC005</v>
          </cell>
          <cell r="U182" t="str">
            <v>NA</v>
          </cell>
          <cell r="V182" t="str">
            <v>NA</v>
          </cell>
          <cell r="W182" t="str">
            <v>NA</v>
          </cell>
          <cell r="X182" t="str">
            <v>NA</v>
          </cell>
          <cell r="Y182" t="str">
            <v>CMC005</v>
          </cell>
          <cell r="Z182" t="str">
            <v>NA</v>
          </cell>
          <cell r="AA182" t="str">
            <v>NA</v>
          </cell>
          <cell r="AB182" t="str">
            <v>NA</v>
          </cell>
          <cell r="AC182" t="str">
            <v>NA</v>
          </cell>
          <cell r="AD182">
            <v>1</v>
          </cell>
          <cell r="AE182" t="str">
            <v>NA</v>
          </cell>
          <cell r="AF182" t="str">
            <v>NA</v>
          </cell>
          <cell r="AG182" t="str">
            <v>NA</v>
          </cell>
          <cell r="AH182" t="str">
            <v>NA</v>
          </cell>
          <cell r="AI182">
            <v>90</v>
          </cell>
          <cell r="AJ182">
            <v>90</v>
          </cell>
          <cell r="AO182">
            <v>68644</v>
          </cell>
          <cell r="AP182">
            <v>10700</v>
          </cell>
          <cell r="AQ182">
            <v>0</v>
          </cell>
          <cell r="AR182">
            <v>0</v>
          </cell>
          <cell r="AS182">
            <v>0</v>
          </cell>
          <cell r="AT182">
            <v>0</v>
          </cell>
          <cell r="AU182">
            <v>0</v>
          </cell>
          <cell r="AV182">
            <v>0</v>
          </cell>
          <cell r="AW182">
            <v>64200</v>
          </cell>
          <cell r="AX182">
            <v>0</v>
          </cell>
          <cell r="AY182">
            <v>0</v>
          </cell>
          <cell r="AZ182">
            <v>0</v>
          </cell>
          <cell r="BA182">
            <v>0</v>
          </cell>
          <cell r="BB182">
            <v>0</v>
          </cell>
          <cell r="BC182">
            <v>0</v>
          </cell>
          <cell r="BD182">
            <v>67410</v>
          </cell>
          <cell r="BE182">
            <v>4261</v>
          </cell>
          <cell r="BF182">
            <v>0</v>
          </cell>
          <cell r="BG182">
            <v>0</v>
          </cell>
          <cell r="BH182">
            <v>0</v>
          </cell>
          <cell r="BI182">
            <v>0</v>
          </cell>
          <cell r="BJ182">
            <v>47</v>
          </cell>
          <cell r="BK182">
            <v>0</v>
          </cell>
          <cell r="BL182">
            <v>0</v>
          </cell>
          <cell r="BM182">
            <v>0</v>
          </cell>
          <cell r="BN182">
            <v>0</v>
          </cell>
          <cell r="BO182">
            <v>47</v>
          </cell>
          <cell r="BP182">
            <v>106852</v>
          </cell>
          <cell r="BQ182">
            <v>0</v>
          </cell>
          <cell r="BR182">
            <v>0</v>
          </cell>
          <cell r="BS182">
            <v>0</v>
          </cell>
          <cell r="BT182">
            <v>0</v>
          </cell>
          <cell r="BU182">
            <v>1187</v>
          </cell>
          <cell r="BV182">
            <v>0</v>
          </cell>
          <cell r="BW182">
            <v>0</v>
          </cell>
          <cell r="BX182">
            <v>0</v>
          </cell>
          <cell r="BY182">
            <v>0</v>
          </cell>
          <cell r="BZ182">
            <v>1187</v>
          </cell>
          <cell r="CA182">
            <v>47</v>
          </cell>
          <cell r="CB182">
            <v>1234</v>
          </cell>
          <cell r="CC182">
            <v>0.05</v>
          </cell>
          <cell r="CD182">
            <v>68644</v>
          </cell>
        </row>
        <row r="183">
          <cell r="B183" t="str">
            <v>DU005</v>
          </cell>
          <cell r="C183" t="str">
            <v>CAP04</v>
          </cell>
          <cell r="D183" t="str">
            <v>De seis (VI) Vías 4" PVC</v>
          </cell>
          <cell r="E183" t="str">
            <v>m</v>
          </cell>
          <cell r="F183" t="str">
            <v>MOC056</v>
          </cell>
          <cell r="G183" t="str">
            <v>NA</v>
          </cell>
          <cell r="H183" t="str">
            <v>NA</v>
          </cell>
          <cell r="I183" t="str">
            <v>NA</v>
          </cell>
          <cell r="J183" t="str">
            <v>NA</v>
          </cell>
          <cell r="K183" t="str">
            <v>NA</v>
          </cell>
          <cell r="L183" t="str">
            <v>NA</v>
          </cell>
          <cell r="M183">
            <v>6</v>
          </cell>
          <cell r="N183" t="str">
            <v>NA</v>
          </cell>
          <cell r="O183" t="str">
            <v>NA</v>
          </cell>
          <cell r="P183" t="str">
            <v>NA</v>
          </cell>
          <cell r="Q183" t="str">
            <v>NA</v>
          </cell>
          <cell r="R183" t="str">
            <v>NA</v>
          </cell>
          <cell r="S183" t="str">
            <v>NA</v>
          </cell>
          <cell r="T183" t="str">
            <v>CEC005</v>
          </cell>
          <cell r="U183" t="str">
            <v>NA</v>
          </cell>
          <cell r="V183" t="str">
            <v>NA</v>
          </cell>
          <cell r="W183" t="str">
            <v>NA</v>
          </cell>
          <cell r="X183" t="str">
            <v>NA</v>
          </cell>
          <cell r="Y183" t="str">
            <v>CMC005</v>
          </cell>
          <cell r="Z183" t="str">
            <v>NA</v>
          </cell>
          <cell r="AA183" t="str">
            <v>NA</v>
          </cell>
          <cell r="AB183" t="str">
            <v>NA</v>
          </cell>
          <cell r="AC183" t="str">
            <v>NA</v>
          </cell>
          <cell r="AD183">
            <v>1</v>
          </cell>
          <cell r="AE183" t="str">
            <v>NA</v>
          </cell>
          <cell r="AF183" t="str">
            <v>NA</v>
          </cell>
          <cell r="AG183" t="str">
            <v>NA</v>
          </cell>
          <cell r="AH183" t="str">
            <v>NA</v>
          </cell>
          <cell r="AI183">
            <v>90</v>
          </cell>
          <cell r="AJ183">
            <v>90</v>
          </cell>
          <cell r="AO183">
            <v>68644</v>
          </cell>
          <cell r="AP183">
            <v>10700</v>
          </cell>
          <cell r="AQ183">
            <v>0</v>
          </cell>
          <cell r="AR183">
            <v>0</v>
          </cell>
          <cell r="AS183">
            <v>0</v>
          </cell>
          <cell r="AT183">
            <v>0</v>
          </cell>
          <cell r="AU183">
            <v>0</v>
          </cell>
          <cell r="AV183">
            <v>0</v>
          </cell>
          <cell r="AW183">
            <v>64200</v>
          </cell>
          <cell r="AX183">
            <v>0</v>
          </cell>
          <cell r="AY183">
            <v>0</v>
          </cell>
          <cell r="AZ183">
            <v>0</v>
          </cell>
          <cell r="BA183">
            <v>0</v>
          </cell>
          <cell r="BB183">
            <v>0</v>
          </cell>
          <cell r="BC183">
            <v>0</v>
          </cell>
          <cell r="BD183">
            <v>67410</v>
          </cell>
          <cell r="BE183">
            <v>4261</v>
          </cell>
          <cell r="BF183">
            <v>0</v>
          </cell>
          <cell r="BG183">
            <v>0</v>
          </cell>
          <cell r="BH183">
            <v>0</v>
          </cell>
          <cell r="BI183">
            <v>0</v>
          </cell>
          <cell r="BJ183">
            <v>47</v>
          </cell>
          <cell r="BK183">
            <v>0</v>
          </cell>
          <cell r="BL183">
            <v>0</v>
          </cell>
          <cell r="BM183">
            <v>0</v>
          </cell>
          <cell r="BN183">
            <v>0</v>
          </cell>
          <cell r="BO183">
            <v>47</v>
          </cell>
          <cell r="BP183">
            <v>106852</v>
          </cell>
          <cell r="BQ183">
            <v>0</v>
          </cell>
          <cell r="BR183">
            <v>0</v>
          </cell>
          <cell r="BS183">
            <v>0</v>
          </cell>
          <cell r="BT183">
            <v>0</v>
          </cell>
          <cell r="BU183">
            <v>1187</v>
          </cell>
          <cell r="BV183">
            <v>0</v>
          </cell>
          <cell r="BW183">
            <v>0</v>
          </cell>
          <cell r="BX183">
            <v>0</v>
          </cell>
          <cell r="BY183">
            <v>0</v>
          </cell>
          <cell r="BZ183">
            <v>1187</v>
          </cell>
          <cell r="CA183">
            <v>47</v>
          </cell>
          <cell r="CB183">
            <v>1234</v>
          </cell>
          <cell r="CC183">
            <v>0.05</v>
          </cell>
          <cell r="CD183">
            <v>68644</v>
          </cell>
        </row>
        <row r="184">
          <cell r="B184" t="str">
            <v>DU012</v>
          </cell>
          <cell r="C184" t="str">
            <v>CAP04</v>
          </cell>
          <cell r="D184" t="str">
            <v>De treinta (XXX) Vías 4" PVC</v>
          </cell>
          <cell r="E184" t="str">
            <v>m</v>
          </cell>
          <cell r="F184" t="str">
            <v>MOC056</v>
          </cell>
          <cell r="G184" t="str">
            <v>NA</v>
          </cell>
          <cell r="H184" t="str">
            <v>NA</v>
          </cell>
          <cell r="I184" t="str">
            <v>NA</v>
          </cell>
          <cell r="J184" t="str">
            <v>NA</v>
          </cell>
          <cell r="K184" t="str">
            <v>NA</v>
          </cell>
          <cell r="L184" t="str">
            <v>NA</v>
          </cell>
          <cell r="M184">
            <v>30</v>
          </cell>
          <cell r="N184" t="str">
            <v>NA</v>
          </cell>
          <cell r="O184" t="str">
            <v>NA</v>
          </cell>
          <cell r="P184" t="str">
            <v>NA</v>
          </cell>
          <cell r="Q184" t="str">
            <v>NA</v>
          </cell>
          <cell r="R184" t="str">
            <v>NA</v>
          </cell>
          <cell r="S184" t="str">
            <v>NA</v>
          </cell>
          <cell r="T184" t="str">
            <v>CEC005</v>
          </cell>
          <cell r="U184" t="str">
            <v>NA</v>
          </cell>
          <cell r="V184" t="str">
            <v>NA</v>
          </cell>
          <cell r="W184" t="str">
            <v>NA</v>
          </cell>
          <cell r="X184" t="str">
            <v>NA</v>
          </cell>
          <cell r="Y184" t="str">
            <v>CMC005</v>
          </cell>
          <cell r="Z184" t="str">
            <v>NA</v>
          </cell>
          <cell r="AA184" t="str">
            <v>NA</v>
          </cell>
          <cell r="AB184" t="str">
            <v>NA</v>
          </cell>
          <cell r="AC184" t="str">
            <v>NA</v>
          </cell>
          <cell r="AD184">
            <v>1</v>
          </cell>
          <cell r="AE184" t="str">
            <v>NA</v>
          </cell>
          <cell r="AF184" t="str">
            <v>NA</v>
          </cell>
          <cell r="AG184" t="str">
            <v>NA</v>
          </cell>
          <cell r="AH184" t="str">
            <v>NA</v>
          </cell>
          <cell r="AI184">
            <v>20</v>
          </cell>
          <cell r="AJ184">
            <v>20</v>
          </cell>
          <cell r="AO184">
            <v>342606</v>
          </cell>
          <cell r="AP184">
            <v>10700</v>
          </cell>
          <cell r="AQ184">
            <v>0</v>
          </cell>
          <cell r="AR184">
            <v>0</v>
          </cell>
          <cell r="AS184">
            <v>0</v>
          </cell>
          <cell r="AT184">
            <v>0</v>
          </cell>
          <cell r="AU184">
            <v>0</v>
          </cell>
          <cell r="AV184">
            <v>0</v>
          </cell>
          <cell r="AW184">
            <v>321000</v>
          </cell>
          <cell r="AX184">
            <v>0</v>
          </cell>
          <cell r="AY184">
            <v>0</v>
          </cell>
          <cell r="AZ184">
            <v>0</v>
          </cell>
          <cell r="BA184">
            <v>0</v>
          </cell>
          <cell r="BB184">
            <v>0</v>
          </cell>
          <cell r="BC184">
            <v>0</v>
          </cell>
          <cell r="BD184">
            <v>337050</v>
          </cell>
          <cell r="BE184">
            <v>4261</v>
          </cell>
          <cell r="BF184">
            <v>0</v>
          </cell>
          <cell r="BG184">
            <v>0</v>
          </cell>
          <cell r="BH184">
            <v>0</v>
          </cell>
          <cell r="BI184">
            <v>0</v>
          </cell>
          <cell r="BJ184">
            <v>213</v>
          </cell>
          <cell r="BK184">
            <v>0</v>
          </cell>
          <cell r="BL184">
            <v>0</v>
          </cell>
          <cell r="BM184">
            <v>0</v>
          </cell>
          <cell r="BN184">
            <v>0</v>
          </cell>
          <cell r="BO184">
            <v>213</v>
          </cell>
          <cell r="BP184">
            <v>106852</v>
          </cell>
          <cell r="BQ184">
            <v>0</v>
          </cell>
          <cell r="BR184">
            <v>0</v>
          </cell>
          <cell r="BS184">
            <v>0</v>
          </cell>
          <cell r="BT184">
            <v>0</v>
          </cell>
          <cell r="BU184">
            <v>5343</v>
          </cell>
          <cell r="BV184">
            <v>0</v>
          </cell>
          <cell r="BW184">
            <v>0</v>
          </cell>
          <cell r="BX184">
            <v>0</v>
          </cell>
          <cell r="BY184">
            <v>0</v>
          </cell>
          <cell r="BZ184">
            <v>5343</v>
          </cell>
          <cell r="CA184">
            <v>213</v>
          </cell>
          <cell r="CB184">
            <v>5556</v>
          </cell>
          <cell r="CC184">
            <v>0.05</v>
          </cell>
          <cell r="CD184">
            <v>342606</v>
          </cell>
        </row>
        <row r="185">
          <cell r="B185" t="str">
            <v>DU013</v>
          </cell>
          <cell r="C185" t="str">
            <v>CAP04</v>
          </cell>
          <cell r="D185" t="str">
            <v>De treintiséis (XXXVI) Vías 4" PVC</v>
          </cell>
          <cell r="E185" t="str">
            <v>m</v>
          </cell>
          <cell r="F185" t="str">
            <v>MOC056</v>
          </cell>
          <cell r="G185" t="str">
            <v>NA</v>
          </cell>
          <cell r="H185" t="str">
            <v>NA</v>
          </cell>
          <cell r="I185" t="str">
            <v>NA</v>
          </cell>
          <cell r="J185" t="str">
            <v>NA</v>
          </cell>
          <cell r="K185" t="str">
            <v>NA</v>
          </cell>
          <cell r="L185" t="str">
            <v>NA</v>
          </cell>
          <cell r="M185">
            <v>36</v>
          </cell>
          <cell r="N185" t="str">
            <v>NA</v>
          </cell>
          <cell r="O185" t="str">
            <v>NA</v>
          </cell>
          <cell r="P185" t="str">
            <v>NA</v>
          </cell>
          <cell r="Q185" t="str">
            <v>NA</v>
          </cell>
          <cell r="R185" t="str">
            <v>NA</v>
          </cell>
          <cell r="S185" t="str">
            <v>NA</v>
          </cell>
          <cell r="T185" t="str">
            <v>CEC005</v>
          </cell>
          <cell r="U185" t="str">
            <v>NA</v>
          </cell>
          <cell r="V185" t="str">
            <v>NA</v>
          </cell>
          <cell r="W185" t="str">
            <v>NA</v>
          </cell>
          <cell r="X185" t="str">
            <v>NA</v>
          </cell>
          <cell r="Y185" t="str">
            <v>CMC005</v>
          </cell>
          <cell r="Z185" t="str">
            <v>NA</v>
          </cell>
          <cell r="AA185" t="str">
            <v>NA</v>
          </cell>
          <cell r="AB185" t="str">
            <v>NA</v>
          </cell>
          <cell r="AC185" t="str">
            <v>NA</v>
          </cell>
          <cell r="AD185">
            <v>1</v>
          </cell>
          <cell r="AE185" t="str">
            <v>NA</v>
          </cell>
          <cell r="AF185" t="str">
            <v>NA</v>
          </cell>
          <cell r="AG185" t="str">
            <v>NA</v>
          </cell>
          <cell r="AH185" t="str">
            <v>NA</v>
          </cell>
          <cell r="AI185">
            <v>15</v>
          </cell>
          <cell r="AJ185">
            <v>15</v>
          </cell>
          <cell r="AO185">
            <v>411867</v>
          </cell>
          <cell r="AP185">
            <v>10700</v>
          </cell>
          <cell r="AQ185">
            <v>0</v>
          </cell>
          <cell r="AR185">
            <v>0</v>
          </cell>
          <cell r="AS185">
            <v>0</v>
          </cell>
          <cell r="AT185">
            <v>0</v>
          </cell>
          <cell r="AU185">
            <v>0</v>
          </cell>
          <cell r="AV185">
            <v>0</v>
          </cell>
          <cell r="AW185">
            <v>385200</v>
          </cell>
          <cell r="AX185">
            <v>0</v>
          </cell>
          <cell r="AY185">
            <v>0</v>
          </cell>
          <cell r="AZ185">
            <v>0</v>
          </cell>
          <cell r="BA185">
            <v>0</v>
          </cell>
          <cell r="BB185">
            <v>0</v>
          </cell>
          <cell r="BC185">
            <v>0</v>
          </cell>
          <cell r="BD185">
            <v>404460</v>
          </cell>
          <cell r="BE185">
            <v>4261</v>
          </cell>
          <cell r="BF185">
            <v>0</v>
          </cell>
          <cell r="BG185">
            <v>0</v>
          </cell>
          <cell r="BH185">
            <v>0</v>
          </cell>
          <cell r="BI185">
            <v>0</v>
          </cell>
          <cell r="BJ185">
            <v>284</v>
          </cell>
          <cell r="BK185">
            <v>0</v>
          </cell>
          <cell r="BL185">
            <v>0</v>
          </cell>
          <cell r="BM185">
            <v>0</v>
          </cell>
          <cell r="BN185">
            <v>0</v>
          </cell>
          <cell r="BO185">
            <v>284</v>
          </cell>
          <cell r="BP185">
            <v>106852</v>
          </cell>
          <cell r="BQ185">
            <v>0</v>
          </cell>
          <cell r="BR185">
            <v>0</v>
          </cell>
          <cell r="BS185">
            <v>0</v>
          </cell>
          <cell r="BT185">
            <v>0</v>
          </cell>
          <cell r="BU185">
            <v>7123</v>
          </cell>
          <cell r="BV185">
            <v>0</v>
          </cell>
          <cell r="BW185">
            <v>0</v>
          </cell>
          <cell r="BX185">
            <v>0</v>
          </cell>
          <cell r="BY185">
            <v>0</v>
          </cell>
          <cell r="BZ185">
            <v>7123</v>
          </cell>
          <cell r="CA185">
            <v>284</v>
          </cell>
          <cell r="CB185">
            <v>7407</v>
          </cell>
          <cell r="CC185">
            <v>0.05</v>
          </cell>
          <cell r="CD185">
            <v>411867</v>
          </cell>
        </row>
        <row r="186">
          <cell r="B186" t="str">
            <v>DU016</v>
          </cell>
          <cell r="C186" t="str">
            <v>CAP04</v>
          </cell>
          <cell r="D186" t="str">
            <v>De tres (III) Vías 3" PVC</v>
          </cell>
          <cell r="E186" t="str">
            <v>m</v>
          </cell>
          <cell r="F186" t="str">
            <v>MOC055</v>
          </cell>
          <cell r="G186" t="str">
            <v>NA</v>
          </cell>
          <cell r="H186" t="str">
            <v>NA</v>
          </cell>
          <cell r="I186" t="str">
            <v>NA</v>
          </cell>
          <cell r="J186" t="str">
            <v>NA</v>
          </cell>
          <cell r="K186" t="str">
            <v>NA</v>
          </cell>
          <cell r="L186" t="str">
            <v>NA</v>
          </cell>
          <cell r="M186">
            <v>3</v>
          </cell>
          <cell r="N186" t="str">
            <v>NA</v>
          </cell>
          <cell r="O186" t="str">
            <v>NA</v>
          </cell>
          <cell r="P186" t="str">
            <v>NA</v>
          </cell>
          <cell r="Q186" t="str">
            <v>NA</v>
          </cell>
          <cell r="R186" t="str">
            <v>NA</v>
          </cell>
          <cell r="S186" t="str">
            <v>NA</v>
          </cell>
          <cell r="T186" t="str">
            <v>CEC006</v>
          </cell>
          <cell r="U186" t="str">
            <v>NA</v>
          </cell>
          <cell r="V186" t="str">
            <v>NA</v>
          </cell>
          <cell r="W186" t="str">
            <v>NA</v>
          </cell>
          <cell r="X186" t="str">
            <v>NA</v>
          </cell>
          <cell r="Y186" t="str">
            <v>CMC005</v>
          </cell>
          <cell r="Z186" t="str">
            <v>NA</v>
          </cell>
          <cell r="AA186" t="str">
            <v>NA</v>
          </cell>
          <cell r="AB186" t="str">
            <v>NA</v>
          </cell>
          <cell r="AC186" t="str">
            <v>NA</v>
          </cell>
          <cell r="AD186">
            <v>1</v>
          </cell>
          <cell r="AE186" t="str">
            <v>NA</v>
          </cell>
          <cell r="AF186" t="str">
            <v>NA</v>
          </cell>
          <cell r="AG186" t="str">
            <v>NA</v>
          </cell>
          <cell r="AH186" t="str">
            <v>NA</v>
          </cell>
          <cell r="AI186">
            <v>200</v>
          </cell>
          <cell r="AJ186">
            <v>200</v>
          </cell>
          <cell r="AO186">
            <v>38045</v>
          </cell>
          <cell r="AP186">
            <v>11774</v>
          </cell>
          <cell r="AQ186">
            <v>0</v>
          </cell>
          <cell r="AR186">
            <v>0</v>
          </cell>
          <cell r="AS186">
            <v>0</v>
          </cell>
          <cell r="AT186">
            <v>0</v>
          </cell>
          <cell r="AU186">
            <v>0</v>
          </cell>
          <cell r="AV186">
            <v>0</v>
          </cell>
          <cell r="AW186">
            <v>35322</v>
          </cell>
          <cell r="AX186">
            <v>0</v>
          </cell>
          <cell r="AY186">
            <v>0</v>
          </cell>
          <cell r="AZ186">
            <v>0</v>
          </cell>
          <cell r="BA186">
            <v>0</v>
          </cell>
          <cell r="BB186">
            <v>0</v>
          </cell>
          <cell r="BC186">
            <v>0</v>
          </cell>
          <cell r="BD186">
            <v>37088</v>
          </cell>
          <cell r="BE186">
            <v>84698</v>
          </cell>
          <cell r="BF186">
            <v>0</v>
          </cell>
          <cell r="BG186">
            <v>0</v>
          </cell>
          <cell r="BH186">
            <v>0</v>
          </cell>
          <cell r="BI186">
            <v>0</v>
          </cell>
          <cell r="BJ186">
            <v>423</v>
          </cell>
          <cell r="BK186">
            <v>0</v>
          </cell>
          <cell r="BL186">
            <v>0</v>
          </cell>
          <cell r="BM186">
            <v>0</v>
          </cell>
          <cell r="BN186">
            <v>0</v>
          </cell>
          <cell r="BO186">
            <v>423</v>
          </cell>
          <cell r="BP186">
            <v>106852</v>
          </cell>
          <cell r="BQ186">
            <v>0</v>
          </cell>
          <cell r="BR186">
            <v>0</v>
          </cell>
          <cell r="BS186">
            <v>0</v>
          </cell>
          <cell r="BT186">
            <v>0</v>
          </cell>
          <cell r="BU186">
            <v>534</v>
          </cell>
          <cell r="BV186">
            <v>0</v>
          </cell>
          <cell r="BW186">
            <v>0</v>
          </cell>
          <cell r="BX186">
            <v>0</v>
          </cell>
          <cell r="BY186">
            <v>0</v>
          </cell>
          <cell r="BZ186">
            <v>534</v>
          </cell>
          <cell r="CA186">
            <v>423</v>
          </cell>
          <cell r="CB186">
            <v>957</v>
          </cell>
          <cell r="CC186">
            <v>0.05</v>
          </cell>
          <cell r="CD186">
            <v>38045</v>
          </cell>
        </row>
        <row r="187">
          <cell r="B187" t="str">
            <v>DU014</v>
          </cell>
          <cell r="C187" t="str">
            <v>CAP04</v>
          </cell>
          <cell r="D187" t="str">
            <v>De una (I) vía 3" PVC</v>
          </cell>
          <cell r="E187" t="str">
            <v>m</v>
          </cell>
          <cell r="F187" t="str">
            <v>MOC055</v>
          </cell>
          <cell r="G187" t="str">
            <v>NA</v>
          </cell>
          <cell r="H187" t="str">
            <v>NA</v>
          </cell>
          <cell r="I187" t="str">
            <v>NA</v>
          </cell>
          <cell r="J187" t="str">
            <v>NA</v>
          </cell>
          <cell r="K187" t="str">
            <v>NA</v>
          </cell>
          <cell r="L187" t="str">
            <v>NA</v>
          </cell>
          <cell r="M187">
            <v>1</v>
          </cell>
          <cell r="N187" t="str">
            <v>NA</v>
          </cell>
          <cell r="O187" t="str">
            <v>NA</v>
          </cell>
          <cell r="P187" t="str">
            <v>NA</v>
          </cell>
          <cell r="Q187" t="str">
            <v>NA</v>
          </cell>
          <cell r="R187" t="str">
            <v>NA</v>
          </cell>
          <cell r="S187" t="str">
            <v>NA</v>
          </cell>
          <cell r="T187" t="str">
            <v>CEC005</v>
          </cell>
          <cell r="U187" t="str">
            <v>NA</v>
          </cell>
          <cell r="V187" t="str">
            <v>NA</v>
          </cell>
          <cell r="W187" t="str">
            <v>NA</v>
          </cell>
          <cell r="X187" t="str">
            <v>NA</v>
          </cell>
          <cell r="Y187" t="str">
            <v>CMC005</v>
          </cell>
          <cell r="Z187" t="str">
            <v>NA</v>
          </cell>
          <cell r="AA187" t="str">
            <v>NA</v>
          </cell>
          <cell r="AB187" t="str">
            <v>NA</v>
          </cell>
          <cell r="AC187" t="str">
            <v>NA</v>
          </cell>
          <cell r="AD187">
            <v>1</v>
          </cell>
          <cell r="AE187" t="str">
            <v>NA</v>
          </cell>
          <cell r="AF187" t="str">
            <v>NA</v>
          </cell>
          <cell r="AG187" t="str">
            <v>NA</v>
          </cell>
          <cell r="AH187" t="str">
            <v>NA</v>
          </cell>
          <cell r="AI187">
            <v>550</v>
          </cell>
          <cell r="AJ187">
            <v>550</v>
          </cell>
          <cell r="AO187">
            <v>12565</v>
          </cell>
          <cell r="AP187">
            <v>11774</v>
          </cell>
          <cell r="AQ187">
            <v>0</v>
          </cell>
          <cell r="AR187">
            <v>0</v>
          </cell>
          <cell r="AS187">
            <v>0</v>
          </cell>
          <cell r="AT187">
            <v>0</v>
          </cell>
          <cell r="AU187">
            <v>0</v>
          </cell>
          <cell r="AV187">
            <v>0</v>
          </cell>
          <cell r="AW187">
            <v>11774</v>
          </cell>
          <cell r="AX187">
            <v>0</v>
          </cell>
          <cell r="AY187">
            <v>0</v>
          </cell>
          <cell r="AZ187">
            <v>0</v>
          </cell>
          <cell r="BA187">
            <v>0</v>
          </cell>
          <cell r="BB187">
            <v>0</v>
          </cell>
          <cell r="BC187">
            <v>0</v>
          </cell>
          <cell r="BD187">
            <v>12363</v>
          </cell>
          <cell r="BE187">
            <v>4261</v>
          </cell>
          <cell r="BF187">
            <v>0</v>
          </cell>
          <cell r="BG187">
            <v>0</v>
          </cell>
          <cell r="BH187">
            <v>0</v>
          </cell>
          <cell r="BI187">
            <v>0</v>
          </cell>
          <cell r="BJ187">
            <v>8</v>
          </cell>
          <cell r="BK187">
            <v>0</v>
          </cell>
          <cell r="BL187">
            <v>0</v>
          </cell>
          <cell r="BM187">
            <v>0</v>
          </cell>
          <cell r="BN187">
            <v>0</v>
          </cell>
          <cell r="BO187">
            <v>8</v>
          </cell>
          <cell r="BP187">
            <v>106852</v>
          </cell>
          <cell r="BQ187">
            <v>0</v>
          </cell>
          <cell r="BR187">
            <v>0</v>
          </cell>
          <cell r="BS187">
            <v>0</v>
          </cell>
          <cell r="BT187">
            <v>0</v>
          </cell>
          <cell r="BU187">
            <v>194</v>
          </cell>
          <cell r="BV187">
            <v>0</v>
          </cell>
          <cell r="BW187">
            <v>0</v>
          </cell>
          <cell r="BX187">
            <v>0</v>
          </cell>
          <cell r="BY187">
            <v>0</v>
          </cell>
          <cell r="BZ187">
            <v>194</v>
          </cell>
          <cell r="CA187">
            <v>8</v>
          </cell>
          <cell r="CB187">
            <v>202</v>
          </cell>
          <cell r="CC187">
            <v>0.05</v>
          </cell>
          <cell r="CD187">
            <v>12565</v>
          </cell>
        </row>
        <row r="188">
          <cell r="A188" t="str">
            <v>3.1</v>
          </cell>
          <cell r="B188" t="str">
            <v>DU001</v>
          </cell>
          <cell r="C188" t="str">
            <v>CAP04</v>
          </cell>
          <cell r="D188" t="str">
            <v>De una (I) Vía 4" PVC</v>
          </cell>
          <cell r="E188" t="str">
            <v>m</v>
          </cell>
          <cell r="F188" t="str">
            <v>MOC056</v>
          </cell>
          <cell r="G188" t="str">
            <v>NA</v>
          </cell>
          <cell r="H188" t="str">
            <v>NA</v>
          </cell>
          <cell r="I188" t="str">
            <v>NA</v>
          </cell>
          <cell r="J188" t="str">
            <v>NA</v>
          </cell>
          <cell r="K188" t="str">
            <v>NA</v>
          </cell>
          <cell r="L188" t="str">
            <v>NA</v>
          </cell>
          <cell r="M188">
            <v>1</v>
          </cell>
          <cell r="N188" t="str">
            <v>NA</v>
          </cell>
          <cell r="O188" t="str">
            <v>NA</v>
          </cell>
          <cell r="P188" t="str">
            <v>NA</v>
          </cell>
          <cell r="Q188" t="str">
            <v>NA</v>
          </cell>
          <cell r="R188" t="str">
            <v>NA</v>
          </cell>
          <cell r="S188" t="str">
            <v>NA</v>
          </cell>
          <cell r="T188" t="str">
            <v>CEC005</v>
          </cell>
          <cell r="U188" t="str">
            <v>NA</v>
          </cell>
          <cell r="V188" t="str">
            <v>NA</v>
          </cell>
          <cell r="W188" t="str">
            <v>NA</v>
          </cell>
          <cell r="X188" t="str">
            <v>NA</v>
          </cell>
          <cell r="Y188" t="str">
            <v>CMC005</v>
          </cell>
          <cell r="Z188" t="str">
            <v>NA</v>
          </cell>
          <cell r="AA188" t="str">
            <v>NA</v>
          </cell>
          <cell r="AB188" t="str">
            <v>NA</v>
          </cell>
          <cell r="AC188" t="str">
            <v>NA</v>
          </cell>
          <cell r="AD188">
            <v>1</v>
          </cell>
          <cell r="AE188" t="str">
            <v>NA</v>
          </cell>
          <cell r="AF188" t="str">
            <v>NA</v>
          </cell>
          <cell r="AG188" t="str">
            <v>NA</v>
          </cell>
          <cell r="AH188" t="str">
            <v>NA</v>
          </cell>
          <cell r="AI188">
            <v>500</v>
          </cell>
          <cell r="AJ188">
            <v>500</v>
          </cell>
          <cell r="AO188">
            <v>11458</v>
          </cell>
          <cell r="AP188">
            <v>10700</v>
          </cell>
          <cell r="AQ188">
            <v>0</v>
          </cell>
          <cell r="AR188">
            <v>0</v>
          </cell>
          <cell r="AS188">
            <v>0</v>
          </cell>
          <cell r="AT188">
            <v>0</v>
          </cell>
          <cell r="AU188">
            <v>0</v>
          </cell>
          <cell r="AV188">
            <v>0</v>
          </cell>
          <cell r="AW188">
            <v>10700</v>
          </cell>
          <cell r="AX188">
            <v>0</v>
          </cell>
          <cell r="AY188">
            <v>0</v>
          </cell>
          <cell r="AZ188">
            <v>0</v>
          </cell>
          <cell r="BA188">
            <v>0</v>
          </cell>
          <cell r="BB188">
            <v>0</v>
          </cell>
          <cell r="BC188">
            <v>0</v>
          </cell>
          <cell r="BD188">
            <v>11235</v>
          </cell>
          <cell r="BE188">
            <v>4261</v>
          </cell>
          <cell r="BF188">
            <v>0</v>
          </cell>
          <cell r="BG188">
            <v>0</v>
          </cell>
          <cell r="BH188">
            <v>0</v>
          </cell>
          <cell r="BI188">
            <v>0</v>
          </cell>
          <cell r="BJ188">
            <v>9</v>
          </cell>
          <cell r="BK188">
            <v>0</v>
          </cell>
          <cell r="BL188">
            <v>0</v>
          </cell>
          <cell r="BM188">
            <v>0</v>
          </cell>
          <cell r="BN188">
            <v>0</v>
          </cell>
          <cell r="BO188">
            <v>9</v>
          </cell>
          <cell r="BP188">
            <v>106852</v>
          </cell>
          <cell r="BQ188">
            <v>0</v>
          </cell>
          <cell r="BR188">
            <v>0</v>
          </cell>
          <cell r="BS188">
            <v>0</v>
          </cell>
          <cell r="BT188">
            <v>0</v>
          </cell>
          <cell r="BU188">
            <v>214</v>
          </cell>
          <cell r="BV188">
            <v>0</v>
          </cell>
          <cell r="BW188">
            <v>0</v>
          </cell>
          <cell r="BX188">
            <v>0</v>
          </cell>
          <cell r="BY188">
            <v>0</v>
          </cell>
          <cell r="BZ188">
            <v>214</v>
          </cell>
          <cell r="CA188">
            <v>9</v>
          </cell>
          <cell r="CB188">
            <v>223</v>
          </cell>
          <cell r="CC188">
            <v>0.05</v>
          </cell>
          <cell r="CD188">
            <v>11458</v>
          </cell>
        </row>
        <row r="189">
          <cell r="C189" t="str">
            <v>CAP04</v>
          </cell>
          <cell r="D189" t="str">
            <v>De Una (I) Vía de 1" PVC</v>
          </cell>
          <cell r="E189" t="str">
            <v>m</v>
          </cell>
          <cell r="F189" t="str">
            <v>MOC059</v>
          </cell>
          <cell r="G189" t="str">
            <v>NA</v>
          </cell>
          <cell r="H189" t="str">
            <v>NA</v>
          </cell>
          <cell r="I189" t="str">
            <v>NA</v>
          </cell>
          <cell r="J189" t="str">
            <v>NA</v>
          </cell>
          <cell r="K189" t="str">
            <v>NA</v>
          </cell>
          <cell r="L189" t="str">
            <v>NA</v>
          </cell>
          <cell r="M189">
            <v>1</v>
          </cell>
          <cell r="N189" t="str">
            <v>NA</v>
          </cell>
          <cell r="O189" t="str">
            <v>NA</v>
          </cell>
          <cell r="P189" t="str">
            <v>NA</v>
          </cell>
          <cell r="Q189" t="str">
            <v>NA</v>
          </cell>
          <cell r="R189" t="str">
            <v>NA</v>
          </cell>
          <cell r="S189" t="str">
            <v>NA</v>
          </cell>
          <cell r="T189" t="str">
            <v>CEC006</v>
          </cell>
          <cell r="U189" t="str">
            <v>NA</v>
          </cell>
          <cell r="V189" t="str">
            <v>NA</v>
          </cell>
          <cell r="W189" t="str">
            <v>NA</v>
          </cell>
          <cell r="X189" t="str">
            <v>NA</v>
          </cell>
          <cell r="Y189" t="str">
            <v>CMC005</v>
          </cell>
          <cell r="Z189" t="str">
            <v>NA</v>
          </cell>
          <cell r="AA189" t="str">
            <v>NA</v>
          </cell>
          <cell r="AB189" t="str">
            <v>NA</v>
          </cell>
          <cell r="AC189" t="str">
            <v>NA</v>
          </cell>
          <cell r="AD189">
            <v>1</v>
          </cell>
          <cell r="AE189" t="str">
            <v>NA</v>
          </cell>
          <cell r="AF189" t="str">
            <v>NA</v>
          </cell>
          <cell r="AG189" t="str">
            <v>NA</v>
          </cell>
          <cell r="AH189" t="str">
            <v>NA</v>
          </cell>
          <cell r="AI189">
            <v>600</v>
          </cell>
          <cell r="AJ189">
            <v>600</v>
          </cell>
          <cell r="AO189">
            <v>2844</v>
          </cell>
          <cell r="AP189">
            <v>2500</v>
          </cell>
          <cell r="AQ189">
            <v>0</v>
          </cell>
          <cell r="AR189">
            <v>0</v>
          </cell>
          <cell r="AS189">
            <v>0</v>
          </cell>
          <cell r="AT189">
            <v>0</v>
          </cell>
          <cell r="AU189">
            <v>0</v>
          </cell>
          <cell r="AV189">
            <v>0</v>
          </cell>
          <cell r="AW189">
            <v>2500</v>
          </cell>
          <cell r="AX189">
            <v>0</v>
          </cell>
          <cell r="AY189">
            <v>0</v>
          </cell>
          <cell r="AZ189">
            <v>0</v>
          </cell>
          <cell r="BA189">
            <v>0</v>
          </cell>
          <cell r="BB189">
            <v>0</v>
          </cell>
          <cell r="BC189">
            <v>0</v>
          </cell>
          <cell r="BD189">
            <v>2525</v>
          </cell>
          <cell r="BE189">
            <v>84698</v>
          </cell>
          <cell r="BF189">
            <v>0</v>
          </cell>
          <cell r="BG189">
            <v>0</v>
          </cell>
          <cell r="BH189">
            <v>0</v>
          </cell>
          <cell r="BI189">
            <v>0</v>
          </cell>
          <cell r="BJ189">
            <v>141</v>
          </cell>
          <cell r="BK189">
            <v>0</v>
          </cell>
          <cell r="BL189">
            <v>0</v>
          </cell>
          <cell r="BM189">
            <v>0</v>
          </cell>
          <cell r="BN189">
            <v>0</v>
          </cell>
          <cell r="BO189">
            <v>141</v>
          </cell>
          <cell r="BP189">
            <v>106852</v>
          </cell>
          <cell r="BQ189">
            <v>0</v>
          </cell>
          <cell r="BR189">
            <v>0</v>
          </cell>
          <cell r="BS189">
            <v>0</v>
          </cell>
          <cell r="BT189">
            <v>0</v>
          </cell>
          <cell r="BU189">
            <v>178</v>
          </cell>
          <cell r="BV189">
            <v>0</v>
          </cell>
          <cell r="BW189">
            <v>0</v>
          </cell>
          <cell r="BX189">
            <v>0</v>
          </cell>
          <cell r="BY189">
            <v>0</v>
          </cell>
          <cell r="BZ189">
            <v>178</v>
          </cell>
          <cell r="CA189">
            <v>141</v>
          </cell>
          <cell r="CB189">
            <v>319</v>
          </cell>
          <cell r="CC189">
            <v>0.01</v>
          </cell>
          <cell r="CD189">
            <v>2844</v>
          </cell>
        </row>
        <row r="190">
          <cell r="C190" t="str">
            <v>CAP04</v>
          </cell>
          <cell r="D190" t="str">
            <v>De Una (I) Vía de 2" PVC</v>
          </cell>
          <cell r="E190" t="str">
            <v>m</v>
          </cell>
          <cell r="F190" t="str">
            <v>MOC052</v>
          </cell>
          <cell r="G190" t="str">
            <v>NA</v>
          </cell>
          <cell r="H190" t="str">
            <v>NA</v>
          </cell>
          <cell r="I190" t="str">
            <v>NA</v>
          </cell>
          <cell r="J190" t="str">
            <v>NA</v>
          </cell>
          <cell r="K190" t="str">
            <v>NA</v>
          </cell>
          <cell r="L190" t="str">
            <v>NA</v>
          </cell>
          <cell r="M190">
            <v>1</v>
          </cell>
          <cell r="N190" t="str">
            <v>NA</v>
          </cell>
          <cell r="O190" t="str">
            <v>NA</v>
          </cell>
          <cell r="P190" t="str">
            <v>NA</v>
          </cell>
          <cell r="Q190" t="str">
            <v>NA</v>
          </cell>
          <cell r="R190" t="str">
            <v>NA</v>
          </cell>
          <cell r="S190" t="str">
            <v>NA</v>
          </cell>
          <cell r="T190" t="str">
            <v>CEC006</v>
          </cell>
          <cell r="U190" t="str">
            <v>NA</v>
          </cell>
          <cell r="V190" t="str">
            <v>NA</v>
          </cell>
          <cell r="W190" t="str">
            <v>NA</v>
          </cell>
          <cell r="X190" t="str">
            <v>NA</v>
          </cell>
          <cell r="Y190" t="str">
            <v>CMC005</v>
          </cell>
          <cell r="Z190" t="str">
            <v>NA</v>
          </cell>
          <cell r="AA190" t="str">
            <v>NA</v>
          </cell>
          <cell r="AB190" t="str">
            <v>NA</v>
          </cell>
          <cell r="AC190" t="str">
            <v>NA</v>
          </cell>
          <cell r="AD190">
            <v>1</v>
          </cell>
          <cell r="AE190" t="str">
            <v>NA</v>
          </cell>
          <cell r="AF190" t="str">
            <v>NA</v>
          </cell>
          <cell r="AG190" t="str">
            <v>NA</v>
          </cell>
          <cell r="AH190" t="str">
            <v>NA</v>
          </cell>
          <cell r="AI190">
            <v>500</v>
          </cell>
          <cell r="AJ190">
            <v>500</v>
          </cell>
          <cell r="AO190">
            <v>4120</v>
          </cell>
          <cell r="AP190">
            <v>3700</v>
          </cell>
          <cell r="AQ190">
            <v>0</v>
          </cell>
          <cell r="AR190">
            <v>0</v>
          </cell>
          <cell r="AS190">
            <v>0</v>
          </cell>
          <cell r="AT190">
            <v>0</v>
          </cell>
          <cell r="AU190">
            <v>0</v>
          </cell>
          <cell r="AV190">
            <v>0</v>
          </cell>
          <cell r="AW190">
            <v>3700</v>
          </cell>
          <cell r="AX190">
            <v>0</v>
          </cell>
          <cell r="AY190">
            <v>0</v>
          </cell>
          <cell r="AZ190">
            <v>0</v>
          </cell>
          <cell r="BA190">
            <v>0</v>
          </cell>
          <cell r="BB190">
            <v>0</v>
          </cell>
          <cell r="BC190">
            <v>0</v>
          </cell>
          <cell r="BD190">
            <v>3737</v>
          </cell>
          <cell r="BE190">
            <v>84698</v>
          </cell>
          <cell r="BF190">
            <v>0</v>
          </cell>
          <cell r="BG190">
            <v>0</v>
          </cell>
          <cell r="BH190">
            <v>0</v>
          </cell>
          <cell r="BI190">
            <v>0</v>
          </cell>
          <cell r="BJ190">
            <v>169</v>
          </cell>
          <cell r="BK190">
            <v>0</v>
          </cell>
          <cell r="BL190">
            <v>0</v>
          </cell>
          <cell r="BM190">
            <v>0</v>
          </cell>
          <cell r="BN190">
            <v>0</v>
          </cell>
          <cell r="BO190">
            <v>169</v>
          </cell>
          <cell r="BP190">
            <v>106852</v>
          </cell>
          <cell r="BQ190">
            <v>0</v>
          </cell>
          <cell r="BR190">
            <v>0</v>
          </cell>
          <cell r="BS190">
            <v>0</v>
          </cell>
          <cell r="BT190">
            <v>0</v>
          </cell>
          <cell r="BU190">
            <v>214</v>
          </cell>
          <cell r="BV190">
            <v>0</v>
          </cell>
          <cell r="BW190">
            <v>0</v>
          </cell>
          <cell r="BX190">
            <v>0</v>
          </cell>
          <cell r="BY190">
            <v>0</v>
          </cell>
          <cell r="BZ190">
            <v>214</v>
          </cell>
          <cell r="CA190">
            <v>169</v>
          </cell>
          <cell r="CB190">
            <v>383</v>
          </cell>
          <cell r="CC190">
            <v>0.01</v>
          </cell>
          <cell r="CD190">
            <v>4120</v>
          </cell>
        </row>
        <row r="191">
          <cell r="C191" t="str">
            <v>CAP04</v>
          </cell>
          <cell r="D191" t="str">
            <v>De Una (I) Vía de 4" HG</v>
          </cell>
          <cell r="E191" t="str">
            <v>m</v>
          </cell>
          <cell r="F191" t="str">
            <v>MOC122</v>
          </cell>
          <cell r="G191" t="str">
            <v>MOC125</v>
          </cell>
          <cell r="H191" t="str">
            <v>NA</v>
          </cell>
          <cell r="I191" t="str">
            <v>NA</v>
          </cell>
          <cell r="J191" t="str">
            <v>NA</v>
          </cell>
          <cell r="K191" t="str">
            <v>NA</v>
          </cell>
          <cell r="L191" t="str">
            <v>NA</v>
          </cell>
          <cell r="M191">
            <v>1</v>
          </cell>
          <cell r="N191">
            <v>0.17</v>
          </cell>
          <cell r="O191" t="str">
            <v>NA</v>
          </cell>
          <cell r="P191" t="str">
            <v>NA</v>
          </cell>
          <cell r="Q191" t="str">
            <v>NA</v>
          </cell>
          <cell r="R191" t="str">
            <v>NA</v>
          </cell>
          <cell r="S191" t="str">
            <v>NA</v>
          </cell>
          <cell r="T191" t="str">
            <v>CEC006</v>
          </cell>
          <cell r="U191" t="str">
            <v>NA</v>
          </cell>
          <cell r="V191" t="str">
            <v>NA</v>
          </cell>
          <cell r="W191" t="str">
            <v>NA</v>
          </cell>
          <cell r="X191" t="str">
            <v>NA</v>
          </cell>
          <cell r="Y191" t="str">
            <v>CMC005</v>
          </cell>
          <cell r="Z191" t="str">
            <v>NA</v>
          </cell>
          <cell r="AA191" t="str">
            <v>NA</v>
          </cell>
          <cell r="AB191" t="str">
            <v>NA</v>
          </cell>
          <cell r="AC191" t="str">
            <v>NA</v>
          </cell>
          <cell r="AD191">
            <v>1</v>
          </cell>
          <cell r="AE191" t="str">
            <v>NA</v>
          </cell>
          <cell r="AF191" t="str">
            <v>NA</v>
          </cell>
          <cell r="AG191" t="str">
            <v>NA</v>
          </cell>
          <cell r="AH191" t="str">
            <v>NA</v>
          </cell>
          <cell r="AI191">
            <v>60</v>
          </cell>
          <cell r="AJ191">
            <v>60</v>
          </cell>
          <cell r="AO191">
            <v>94194</v>
          </cell>
          <cell r="AP191">
            <v>85000</v>
          </cell>
          <cell r="AQ191">
            <v>30000</v>
          </cell>
          <cell r="AR191">
            <v>0</v>
          </cell>
          <cell r="AS191">
            <v>0</v>
          </cell>
          <cell r="AT191">
            <v>0</v>
          </cell>
          <cell r="AU191">
            <v>0</v>
          </cell>
          <cell r="AV191">
            <v>0</v>
          </cell>
          <cell r="AW191">
            <v>85000</v>
          </cell>
          <cell r="AX191">
            <v>5100</v>
          </cell>
          <cell r="AY191">
            <v>0</v>
          </cell>
          <cell r="AZ191">
            <v>0</v>
          </cell>
          <cell r="BA191">
            <v>0</v>
          </cell>
          <cell r="BB191">
            <v>0</v>
          </cell>
          <cell r="BC191">
            <v>0</v>
          </cell>
          <cell r="BD191">
            <v>91001</v>
          </cell>
          <cell r="BE191">
            <v>84698</v>
          </cell>
          <cell r="BF191">
            <v>0</v>
          </cell>
          <cell r="BG191">
            <v>0</v>
          </cell>
          <cell r="BH191">
            <v>0</v>
          </cell>
          <cell r="BI191">
            <v>0</v>
          </cell>
          <cell r="BJ191">
            <v>1412</v>
          </cell>
          <cell r="BK191">
            <v>0</v>
          </cell>
          <cell r="BL191">
            <v>0</v>
          </cell>
          <cell r="BM191">
            <v>0</v>
          </cell>
          <cell r="BN191">
            <v>0</v>
          </cell>
          <cell r="BO191">
            <v>1412</v>
          </cell>
          <cell r="BP191">
            <v>106852</v>
          </cell>
          <cell r="BQ191">
            <v>0</v>
          </cell>
          <cell r="BR191">
            <v>0</v>
          </cell>
          <cell r="BS191">
            <v>0</v>
          </cell>
          <cell r="BT191">
            <v>0</v>
          </cell>
          <cell r="BU191">
            <v>1781</v>
          </cell>
          <cell r="BV191">
            <v>0</v>
          </cell>
          <cell r="BW191">
            <v>0</v>
          </cell>
          <cell r="BX191">
            <v>0</v>
          </cell>
          <cell r="BY191">
            <v>0</v>
          </cell>
          <cell r="BZ191">
            <v>1781</v>
          </cell>
          <cell r="CA191">
            <v>1412</v>
          </cell>
          <cell r="CB191">
            <v>3193</v>
          </cell>
          <cell r="CC191">
            <v>0.01</v>
          </cell>
          <cell r="CD191">
            <v>94194</v>
          </cell>
        </row>
        <row r="192">
          <cell r="C192" t="str">
            <v>CAP04</v>
          </cell>
          <cell r="D192" t="str">
            <v>De Una (I) Vía de 4" PVC</v>
          </cell>
          <cell r="E192" t="str">
            <v>m</v>
          </cell>
          <cell r="F192" t="str">
            <v>MOC056</v>
          </cell>
          <cell r="G192" t="str">
            <v>NA</v>
          </cell>
          <cell r="H192" t="str">
            <v>NA</v>
          </cell>
          <cell r="I192" t="str">
            <v>NA</v>
          </cell>
          <cell r="J192" t="str">
            <v>NA</v>
          </cell>
          <cell r="K192" t="str">
            <v>NA</v>
          </cell>
          <cell r="L192" t="str">
            <v>NA</v>
          </cell>
          <cell r="M192">
            <v>1</v>
          </cell>
          <cell r="N192" t="str">
            <v>NA</v>
          </cell>
          <cell r="O192" t="str">
            <v>NA</v>
          </cell>
          <cell r="P192" t="str">
            <v>NA</v>
          </cell>
          <cell r="Q192" t="str">
            <v>NA</v>
          </cell>
          <cell r="R192" t="str">
            <v>NA</v>
          </cell>
          <cell r="S192" t="str">
            <v>NA</v>
          </cell>
          <cell r="T192" t="str">
            <v>CEC005</v>
          </cell>
          <cell r="U192" t="str">
            <v>NA</v>
          </cell>
          <cell r="V192" t="str">
            <v>NA</v>
          </cell>
          <cell r="W192" t="str">
            <v>NA</v>
          </cell>
          <cell r="X192" t="str">
            <v>NA</v>
          </cell>
          <cell r="Y192" t="str">
            <v>CMC005</v>
          </cell>
          <cell r="Z192" t="str">
            <v>NA</v>
          </cell>
          <cell r="AA192" t="str">
            <v>NA</v>
          </cell>
          <cell r="AB192" t="str">
            <v>NA</v>
          </cell>
          <cell r="AC192" t="str">
            <v>NA</v>
          </cell>
          <cell r="AD192">
            <v>1</v>
          </cell>
          <cell r="AE192" t="str">
            <v>NA</v>
          </cell>
          <cell r="AF192" t="str">
            <v>NA</v>
          </cell>
          <cell r="AG192" t="str">
            <v>NA</v>
          </cell>
          <cell r="AH192" t="str">
            <v>NA</v>
          </cell>
          <cell r="AI192">
            <v>625</v>
          </cell>
          <cell r="AJ192">
            <v>625</v>
          </cell>
          <cell r="AO192">
            <v>10985</v>
          </cell>
          <cell r="AP192">
            <v>10700</v>
          </cell>
          <cell r="AQ192">
            <v>0</v>
          </cell>
          <cell r="AR192">
            <v>0</v>
          </cell>
          <cell r="AS192">
            <v>0</v>
          </cell>
          <cell r="AT192">
            <v>0</v>
          </cell>
          <cell r="AU192">
            <v>0</v>
          </cell>
          <cell r="AV192">
            <v>0</v>
          </cell>
          <cell r="AW192">
            <v>10700</v>
          </cell>
          <cell r="AX192">
            <v>0</v>
          </cell>
          <cell r="AY192">
            <v>0</v>
          </cell>
          <cell r="AZ192">
            <v>0</v>
          </cell>
          <cell r="BA192">
            <v>0</v>
          </cell>
          <cell r="BB192">
            <v>0</v>
          </cell>
          <cell r="BC192">
            <v>0</v>
          </cell>
          <cell r="BD192">
            <v>10807</v>
          </cell>
          <cell r="BE192">
            <v>4261</v>
          </cell>
          <cell r="BF192">
            <v>0</v>
          </cell>
          <cell r="BG192">
            <v>0</v>
          </cell>
          <cell r="BH192">
            <v>0</v>
          </cell>
          <cell r="BI192">
            <v>0</v>
          </cell>
          <cell r="BJ192">
            <v>7</v>
          </cell>
          <cell r="BK192">
            <v>0</v>
          </cell>
          <cell r="BL192">
            <v>0</v>
          </cell>
          <cell r="BM192">
            <v>0</v>
          </cell>
          <cell r="BN192">
            <v>0</v>
          </cell>
          <cell r="BO192">
            <v>7</v>
          </cell>
          <cell r="BP192">
            <v>106852</v>
          </cell>
          <cell r="BQ192">
            <v>0</v>
          </cell>
          <cell r="BR192">
            <v>0</v>
          </cell>
          <cell r="BS192">
            <v>0</v>
          </cell>
          <cell r="BT192">
            <v>0</v>
          </cell>
          <cell r="BU192">
            <v>171</v>
          </cell>
          <cell r="BV192">
            <v>0</v>
          </cell>
          <cell r="BW192">
            <v>0</v>
          </cell>
          <cell r="BX192">
            <v>0</v>
          </cell>
          <cell r="BY192">
            <v>0</v>
          </cell>
          <cell r="BZ192">
            <v>171</v>
          </cell>
          <cell r="CA192">
            <v>7</v>
          </cell>
          <cell r="CB192">
            <v>178</v>
          </cell>
          <cell r="CC192">
            <v>0.01</v>
          </cell>
          <cell r="CD192">
            <v>10985</v>
          </cell>
        </row>
        <row r="193">
          <cell r="B193" t="str">
            <v>DU010</v>
          </cell>
          <cell r="C193" t="str">
            <v>CAP04</v>
          </cell>
          <cell r="D193" t="str">
            <v>De veinte (XX) Vías 4" PVC</v>
          </cell>
          <cell r="E193" t="str">
            <v>m</v>
          </cell>
          <cell r="F193" t="str">
            <v>MOC056</v>
          </cell>
          <cell r="G193" t="str">
            <v>NA</v>
          </cell>
          <cell r="H193" t="str">
            <v>NA</v>
          </cell>
          <cell r="I193" t="str">
            <v>NA</v>
          </cell>
          <cell r="J193" t="str">
            <v>NA</v>
          </cell>
          <cell r="K193" t="str">
            <v>NA</v>
          </cell>
          <cell r="L193" t="str">
            <v>NA</v>
          </cell>
          <cell r="M193">
            <v>20</v>
          </cell>
          <cell r="N193" t="str">
            <v>NA</v>
          </cell>
          <cell r="O193" t="str">
            <v>NA</v>
          </cell>
          <cell r="P193" t="str">
            <v>NA</v>
          </cell>
          <cell r="Q193" t="str">
            <v>NA</v>
          </cell>
          <cell r="R193" t="str">
            <v>NA</v>
          </cell>
          <cell r="S193" t="str">
            <v>NA</v>
          </cell>
          <cell r="T193" t="str">
            <v>CEC005</v>
          </cell>
          <cell r="U193" t="str">
            <v>NA</v>
          </cell>
          <cell r="V193" t="str">
            <v>NA</v>
          </cell>
          <cell r="W193" t="str">
            <v>NA</v>
          </cell>
          <cell r="X193" t="str">
            <v>NA</v>
          </cell>
          <cell r="Y193" t="str">
            <v>CMC005</v>
          </cell>
          <cell r="Z193" t="str">
            <v>NA</v>
          </cell>
          <cell r="AA193" t="str">
            <v>NA</v>
          </cell>
          <cell r="AB193" t="str">
            <v>NA</v>
          </cell>
          <cell r="AC193" t="str">
            <v>NA</v>
          </cell>
          <cell r="AD193">
            <v>1</v>
          </cell>
          <cell r="AE193" t="str">
            <v>NA</v>
          </cell>
          <cell r="AF193" t="str">
            <v>NA</v>
          </cell>
          <cell r="AG193" t="str">
            <v>NA</v>
          </cell>
          <cell r="AH193" t="str">
            <v>NA</v>
          </cell>
          <cell r="AI193">
            <v>30</v>
          </cell>
          <cell r="AJ193">
            <v>30</v>
          </cell>
          <cell r="AO193">
            <v>228404</v>
          </cell>
          <cell r="AP193">
            <v>10700</v>
          </cell>
          <cell r="AQ193">
            <v>0</v>
          </cell>
          <cell r="AR193">
            <v>0</v>
          </cell>
          <cell r="AS193">
            <v>0</v>
          </cell>
          <cell r="AT193">
            <v>0</v>
          </cell>
          <cell r="AU193">
            <v>0</v>
          </cell>
          <cell r="AV193">
            <v>0</v>
          </cell>
          <cell r="AW193">
            <v>214000</v>
          </cell>
          <cell r="AX193">
            <v>0</v>
          </cell>
          <cell r="AY193">
            <v>0</v>
          </cell>
          <cell r="AZ193">
            <v>0</v>
          </cell>
          <cell r="BA193">
            <v>0</v>
          </cell>
          <cell r="BB193">
            <v>0</v>
          </cell>
          <cell r="BC193">
            <v>0</v>
          </cell>
          <cell r="BD193">
            <v>224700</v>
          </cell>
          <cell r="BE193">
            <v>4261</v>
          </cell>
          <cell r="BF193">
            <v>0</v>
          </cell>
          <cell r="BG193">
            <v>0</v>
          </cell>
          <cell r="BH193">
            <v>0</v>
          </cell>
          <cell r="BI193">
            <v>0</v>
          </cell>
          <cell r="BJ193">
            <v>142</v>
          </cell>
          <cell r="BK193">
            <v>0</v>
          </cell>
          <cell r="BL193">
            <v>0</v>
          </cell>
          <cell r="BM193">
            <v>0</v>
          </cell>
          <cell r="BN193">
            <v>0</v>
          </cell>
          <cell r="BO193">
            <v>142</v>
          </cell>
          <cell r="BP193">
            <v>106852</v>
          </cell>
          <cell r="BQ193">
            <v>0</v>
          </cell>
          <cell r="BR193">
            <v>0</v>
          </cell>
          <cell r="BS193">
            <v>0</v>
          </cell>
          <cell r="BT193">
            <v>0</v>
          </cell>
          <cell r="BU193">
            <v>3562</v>
          </cell>
          <cell r="BV193">
            <v>0</v>
          </cell>
          <cell r="BW193">
            <v>0</v>
          </cell>
          <cell r="BX193">
            <v>0</v>
          </cell>
          <cell r="BY193">
            <v>0</v>
          </cell>
          <cell r="BZ193">
            <v>3562</v>
          </cell>
          <cell r="CA193">
            <v>142</v>
          </cell>
          <cell r="CB193">
            <v>3704</v>
          </cell>
          <cell r="CC193">
            <v>0.05</v>
          </cell>
          <cell r="CD193">
            <v>228404</v>
          </cell>
        </row>
        <row r="194">
          <cell r="B194" t="str">
            <v>DU011</v>
          </cell>
          <cell r="C194" t="str">
            <v>CAP04</v>
          </cell>
          <cell r="D194" t="str">
            <v>De veinticuatro (XXIV) Vías 4" PVC</v>
          </cell>
          <cell r="E194" t="str">
            <v>m</v>
          </cell>
          <cell r="F194" t="str">
            <v>MOC056</v>
          </cell>
          <cell r="G194" t="str">
            <v>NA</v>
          </cell>
          <cell r="H194" t="str">
            <v>NA</v>
          </cell>
          <cell r="I194" t="str">
            <v>NA</v>
          </cell>
          <cell r="J194" t="str">
            <v>NA</v>
          </cell>
          <cell r="K194" t="str">
            <v>NA</v>
          </cell>
          <cell r="L194" t="str">
            <v>NA</v>
          </cell>
          <cell r="M194">
            <v>24</v>
          </cell>
          <cell r="N194" t="str">
            <v>NA</v>
          </cell>
          <cell r="O194" t="str">
            <v>NA</v>
          </cell>
          <cell r="P194" t="str">
            <v>NA</v>
          </cell>
          <cell r="Q194" t="str">
            <v>NA</v>
          </cell>
          <cell r="R194" t="str">
            <v>NA</v>
          </cell>
          <cell r="S194" t="str">
            <v>NA</v>
          </cell>
          <cell r="T194" t="str">
            <v>CEC005</v>
          </cell>
          <cell r="U194" t="str">
            <v>NA</v>
          </cell>
          <cell r="V194" t="str">
            <v>NA</v>
          </cell>
          <cell r="W194" t="str">
            <v>NA</v>
          </cell>
          <cell r="X194" t="str">
            <v>NA</v>
          </cell>
          <cell r="Y194" t="str">
            <v>CMC005</v>
          </cell>
          <cell r="Z194" t="str">
            <v>NA</v>
          </cell>
          <cell r="AA194" t="str">
            <v>NA</v>
          </cell>
          <cell r="AB194" t="str">
            <v>NA</v>
          </cell>
          <cell r="AC194" t="str">
            <v>NA</v>
          </cell>
          <cell r="AD194">
            <v>1</v>
          </cell>
          <cell r="AE194" t="str">
            <v>NA</v>
          </cell>
          <cell r="AF194" t="str">
            <v>NA</v>
          </cell>
          <cell r="AG194" t="str">
            <v>NA</v>
          </cell>
          <cell r="AH194" t="str">
            <v>NA</v>
          </cell>
          <cell r="AI194">
            <v>25</v>
          </cell>
          <cell r="AJ194">
            <v>25</v>
          </cell>
          <cell r="AO194">
            <v>274084</v>
          </cell>
          <cell r="AP194">
            <v>10700</v>
          </cell>
          <cell r="AQ194">
            <v>0</v>
          </cell>
          <cell r="AR194">
            <v>0</v>
          </cell>
          <cell r="AS194">
            <v>0</v>
          </cell>
          <cell r="AT194">
            <v>0</v>
          </cell>
          <cell r="AU194">
            <v>0</v>
          </cell>
          <cell r="AV194">
            <v>0</v>
          </cell>
          <cell r="AW194">
            <v>256800</v>
          </cell>
          <cell r="AX194">
            <v>0</v>
          </cell>
          <cell r="AY194">
            <v>0</v>
          </cell>
          <cell r="AZ194">
            <v>0</v>
          </cell>
          <cell r="BA194">
            <v>0</v>
          </cell>
          <cell r="BB194">
            <v>0</v>
          </cell>
          <cell r="BC194">
            <v>0</v>
          </cell>
          <cell r="BD194">
            <v>269640</v>
          </cell>
          <cell r="BE194">
            <v>4261</v>
          </cell>
          <cell r="BF194">
            <v>0</v>
          </cell>
          <cell r="BG194">
            <v>0</v>
          </cell>
          <cell r="BH194">
            <v>0</v>
          </cell>
          <cell r="BI194">
            <v>0</v>
          </cell>
          <cell r="BJ194">
            <v>170</v>
          </cell>
          <cell r="BK194">
            <v>0</v>
          </cell>
          <cell r="BL194">
            <v>0</v>
          </cell>
          <cell r="BM194">
            <v>0</v>
          </cell>
          <cell r="BN194">
            <v>0</v>
          </cell>
          <cell r="BO194">
            <v>170</v>
          </cell>
          <cell r="BP194">
            <v>106852</v>
          </cell>
          <cell r="BQ194">
            <v>0</v>
          </cell>
          <cell r="BR194">
            <v>0</v>
          </cell>
          <cell r="BS194">
            <v>0</v>
          </cell>
          <cell r="BT194">
            <v>0</v>
          </cell>
          <cell r="BU194">
            <v>4274</v>
          </cell>
          <cell r="BV194">
            <v>0</v>
          </cell>
          <cell r="BW194">
            <v>0</v>
          </cell>
          <cell r="BX194">
            <v>0</v>
          </cell>
          <cell r="BY194">
            <v>0</v>
          </cell>
          <cell r="BZ194">
            <v>4274</v>
          </cell>
          <cell r="CA194">
            <v>170</v>
          </cell>
          <cell r="CB194">
            <v>4444</v>
          </cell>
          <cell r="CC194">
            <v>0.05</v>
          </cell>
          <cell r="CD194">
            <v>274084</v>
          </cell>
        </row>
        <row r="195">
          <cell r="B195" t="str">
            <v>DU018</v>
          </cell>
          <cell r="C195" t="str">
            <v>CAP04</v>
          </cell>
          <cell r="D195" t="str">
            <v>DUCTERÍA de una (I) vía 2" PVC</v>
          </cell>
          <cell r="E195" t="str">
            <v>m</v>
          </cell>
          <cell r="F195" t="str">
            <v>MOC052</v>
          </cell>
          <cell r="G195" t="str">
            <v>NA</v>
          </cell>
          <cell r="H195" t="str">
            <v>NA</v>
          </cell>
          <cell r="I195" t="str">
            <v>NA</v>
          </cell>
          <cell r="J195" t="str">
            <v>NA</v>
          </cell>
          <cell r="K195" t="str">
            <v>NA</v>
          </cell>
          <cell r="L195" t="str">
            <v>NA</v>
          </cell>
          <cell r="M195">
            <v>1</v>
          </cell>
          <cell r="N195" t="str">
            <v>NA</v>
          </cell>
          <cell r="O195" t="str">
            <v>NA</v>
          </cell>
          <cell r="P195" t="str">
            <v>NA</v>
          </cell>
          <cell r="Q195" t="str">
            <v>NA</v>
          </cell>
          <cell r="R195" t="str">
            <v>NA</v>
          </cell>
          <cell r="S195" t="str">
            <v>NA</v>
          </cell>
          <cell r="T195" t="str">
            <v>CEC006</v>
          </cell>
          <cell r="U195" t="str">
            <v>NA</v>
          </cell>
          <cell r="V195" t="str">
            <v>NA</v>
          </cell>
          <cell r="W195" t="str">
            <v>NA</v>
          </cell>
          <cell r="X195" t="str">
            <v>NA</v>
          </cell>
          <cell r="Y195" t="str">
            <v>CMC005</v>
          </cell>
          <cell r="Z195" t="str">
            <v>NA</v>
          </cell>
          <cell r="AA195" t="str">
            <v>NA</v>
          </cell>
          <cell r="AB195" t="str">
            <v>NA</v>
          </cell>
          <cell r="AC195" t="str">
            <v>NA</v>
          </cell>
          <cell r="AD195">
            <v>1</v>
          </cell>
          <cell r="AE195" t="str">
            <v>NA</v>
          </cell>
          <cell r="AF195" t="str">
            <v>NA</v>
          </cell>
          <cell r="AG195" t="str">
            <v>NA</v>
          </cell>
          <cell r="AH195" t="str">
            <v>NA</v>
          </cell>
          <cell r="AI195">
            <v>180</v>
          </cell>
          <cell r="AJ195">
            <v>180</v>
          </cell>
          <cell r="AO195">
            <v>4765</v>
          </cell>
          <cell r="AP195">
            <v>3700</v>
          </cell>
          <cell r="AQ195">
            <v>0</v>
          </cell>
          <cell r="AR195">
            <v>0</v>
          </cell>
          <cell r="AS195">
            <v>0</v>
          </cell>
          <cell r="AT195">
            <v>0</v>
          </cell>
          <cell r="AU195">
            <v>0</v>
          </cell>
          <cell r="AV195">
            <v>0</v>
          </cell>
          <cell r="AW195">
            <v>3700</v>
          </cell>
          <cell r="AX195">
            <v>0</v>
          </cell>
          <cell r="AY195">
            <v>0</v>
          </cell>
          <cell r="AZ195">
            <v>0</v>
          </cell>
          <cell r="BA195">
            <v>0</v>
          </cell>
          <cell r="BB195">
            <v>0</v>
          </cell>
          <cell r="BC195">
            <v>0</v>
          </cell>
          <cell r="BD195">
            <v>3700</v>
          </cell>
          <cell r="BE195">
            <v>84698</v>
          </cell>
          <cell r="BF195">
            <v>0</v>
          </cell>
          <cell r="BG195">
            <v>0</v>
          </cell>
          <cell r="BH195">
            <v>0</v>
          </cell>
          <cell r="BI195">
            <v>0</v>
          </cell>
          <cell r="BJ195">
            <v>471</v>
          </cell>
          <cell r="BK195">
            <v>0</v>
          </cell>
          <cell r="BL195">
            <v>0</v>
          </cell>
          <cell r="BM195">
            <v>0</v>
          </cell>
          <cell r="BN195">
            <v>0</v>
          </cell>
          <cell r="BO195">
            <v>471</v>
          </cell>
          <cell r="BP195">
            <v>106852</v>
          </cell>
          <cell r="BQ195">
            <v>0</v>
          </cell>
          <cell r="BR195">
            <v>0</v>
          </cell>
          <cell r="BS195">
            <v>0</v>
          </cell>
          <cell r="BT195">
            <v>0</v>
          </cell>
          <cell r="BU195">
            <v>594</v>
          </cell>
          <cell r="BV195">
            <v>0</v>
          </cell>
          <cell r="BW195">
            <v>0</v>
          </cell>
          <cell r="BX195">
            <v>0</v>
          </cell>
          <cell r="BY195">
            <v>0</v>
          </cell>
          <cell r="BZ195">
            <v>594</v>
          </cell>
          <cell r="CA195">
            <v>471</v>
          </cell>
          <cell r="CB195">
            <v>1065</v>
          </cell>
          <cell r="CD195">
            <v>4765</v>
          </cell>
        </row>
        <row r="196">
          <cell r="C196" t="str">
            <v>CAP04</v>
          </cell>
          <cell r="D196" t="str">
            <v>DUCTERIA Incluye suministro e instalacion</v>
          </cell>
          <cell r="CD196">
            <v>0</v>
          </cell>
        </row>
        <row r="197">
          <cell r="B197" t="str">
            <v>AC012</v>
          </cell>
          <cell r="C197" t="str">
            <v>CAP04</v>
          </cell>
          <cell r="D197" t="str">
            <v>En Andén concreto</v>
          </cell>
          <cell r="E197" t="str">
            <v>m</v>
          </cell>
          <cell r="F197" t="str">
            <v>MOC010</v>
          </cell>
          <cell r="G197" t="str">
            <v>MOC062</v>
          </cell>
          <cell r="H197" t="str">
            <v>MOC128</v>
          </cell>
          <cell r="I197" t="str">
            <v>NA</v>
          </cell>
          <cell r="J197" t="str">
            <v>NA</v>
          </cell>
          <cell r="K197" t="str">
            <v>NA</v>
          </cell>
          <cell r="L197" t="str">
            <v>NA</v>
          </cell>
          <cell r="M197">
            <v>0.05</v>
          </cell>
          <cell r="N197">
            <v>0.3</v>
          </cell>
          <cell r="O197">
            <v>0.24</v>
          </cell>
          <cell r="P197" t="str">
            <v>NA</v>
          </cell>
          <cell r="Q197" t="str">
            <v>NA</v>
          </cell>
          <cell r="R197" t="str">
            <v>NA</v>
          </cell>
          <cell r="S197" t="str">
            <v>NA</v>
          </cell>
          <cell r="T197" t="str">
            <v>CEC002</v>
          </cell>
          <cell r="U197" t="str">
            <v>CEC004</v>
          </cell>
          <cell r="V197" t="str">
            <v>CEC011</v>
          </cell>
          <cell r="W197" t="str">
            <v>CEC008</v>
          </cell>
          <cell r="X197" t="str">
            <v>NA</v>
          </cell>
          <cell r="Y197" t="str">
            <v>CMC002</v>
          </cell>
          <cell r="Z197" t="str">
            <v>CMC004</v>
          </cell>
          <cell r="AA197" t="str">
            <v>CMC008</v>
          </cell>
          <cell r="AB197" t="str">
            <v>CMC007</v>
          </cell>
          <cell r="AC197" t="str">
            <v>NA</v>
          </cell>
          <cell r="AD197">
            <v>1</v>
          </cell>
          <cell r="AE197">
            <v>1</v>
          </cell>
          <cell r="AF197">
            <v>1</v>
          </cell>
          <cell r="AG197">
            <v>1</v>
          </cell>
          <cell r="AH197" t="str">
            <v>NA</v>
          </cell>
          <cell r="AI197">
            <v>134</v>
          </cell>
          <cell r="AJ197">
            <v>134</v>
          </cell>
          <cell r="AK197">
            <v>134</v>
          </cell>
          <cell r="AL197">
            <v>134</v>
          </cell>
          <cell r="AM197">
            <v>134</v>
          </cell>
          <cell r="AO197">
            <v>14572</v>
          </cell>
          <cell r="AP197">
            <v>24000</v>
          </cell>
          <cell r="AQ197">
            <v>300</v>
          </cell>
          <cell r="AR197">
            <v>20000</v>
          </cell>
          <cell r="AS197">
            <v>0</v>
          </cell>
          <cell r="AT197">
            <v>0</v>
          </cell>
          <cell r="AU197">
            <v>0</v>
          </cell>
          <cell r="AV197">
            <v>0</v>
          </cell>
          <cell r="AW197">
            <v>1200</v>
          </cell>
          <cell r="AX197">
            <v>90</v>
          </cell>
          <cell r="AY197">
            <v>4800</v>
          </cell>
          <cell r="AZ197">
            <v>0</v>
          </cell>
          <cell r="BA197">
            <v>0</v>
          </cell>
          <cell r="BB197">
            <v>0</v>
          </cell>
          <cell r="BC197">
            <v>0</v>
          </cell>
          <cell r="BD197">
            <v>6395</v>
          </cell>
          <cell r="BE197">
            <v>584715</v>
          </cell>
          <cell r="BF197">
            <v>2893</v>
          </cell>
          <cell r="BG197">
            <v>20668</v>
          </cell>
          <cell r="BH197">
            <v>90067</v>
          </cell>
          <cell r="BI197">
            <v>0</v>
          </cell>
          <cell r="BJ197">
            <v>4364</v>
          </cell>
          <cell r="BK197">
            <v>22</v>
          </cell>
          <cell r="BL197">
            <v>154</v>
          </cell>
          <cell r="BM197">
            <v>672</v>
          </cell>
          <cell r="BN197">
            <v>0</v>
          </cell>
          <cell r="BO197">
            <v>5212</v>
          </cell>
          <cell r="BP197">
            <v>89116</v>
          </cell>
          <cell r="BQ197">
            <v>128224</v>
          </cell>
          <cell r="BR197">
            <v>140891</v>
          </cell>
          <cell r="BS197">
            <v>39108</v>
          </cell>
          <cell r="BT197">
            <v>0</v>
          </cell>
          <cell r="BU197">
            <v>665</v>
          </cell>
          <cell r="BV197">
            <v>957</v>
          </cell>
          <cell r="BW197">
            <v>1051</v>
          </cell>
          <cell r="BX197">
            <v>292</v>
          </cell>
          <cell r="BY197">
            <v>0</v>
          </cell>
          <cell r="BZ197">
            <v>2965</v>
          </cell>
          <cell r="CA197">
            <v>5212</v>
          </cell>
          <cell r="CB197">
            <v>8177</v>
          </cell>
          <cell r="CC197">
            <v>0.05</v>
          </cell>
          <cell r="CD197">
            <v>14572</v>
          </cell>
        </row>
        <row r="198">
          <cell r="B198" t="str">
            <v>AC010</v>
          </cell>
          <cell r="C198" t="str">
            <v>CAP04</v>
          </cell>
          <cell r="D198" t="str">
            <v>En Andén destapado</v>
          </cell>
          <cell r="E198" t="str">
            <v>m</v>
          </cell>
          <cell r="F198" t="str">
            <v>MOC010</v>
          </cell>
          <cell r="G198" t="str">
            <v>MOC062</v>
          </cell>
          <cell r="H198" t="str">
            <v>MOC128</v>
          </cell>
          <cell r="I198" t="str">
            <v>NA</v>
          </cell>
          <cell r="J198" t="str">
            <v>NA</v>
          </cell>
          <cell r="K198" t="str">
            <v>NA</v>
          </cell>
          <cell r="L198" t="str">
            <v>NA</v>
          </cell>
          <cell r="M198">
            <v>0.05</v>
          </cell>
          <cell r="N198">
            <v>0.3</v>
          </cell>
          <cell r="O198">
            <v>0.24</v>
          </cell>
          <cell r="P198" t="str">
            <v>NA</v>
          </cell>
          <cell r="Q198" t="str">
            <v>NA</v>
          </cell>
          <cell r="R198" t="str">
            <v>NA</v>
          </cell>
          <cell r="S198" t="str">
            <v>NA</v>
          </cell>
          <cell r="T198" t="str">
            <v>CEC004</v>
          </cell>
          <cell r="U198" t="str">
            <v>CEC010</v>
          </cell>
          <cell r="V198" t="str">
            <v>CEC008</v>
          </cell>
          <cell r="W198" t="str">
            <v>NA</v>
          </cell>
          <cell r="X198" t="str">
            <v>NA</v>
          </cell>
          <cell r="Y198" t="str">
            <v>CMC004</v>
          </cell>
          <cell r="Z198" t="str">
            <v>CMC008</v>
          </cell>
          <cell r="AA198" t="str">
            <v>CMC007</v>
          </cell>
          <cell r="AB198" t="str">
            <v>NA</v>
          </cell>
          <cell r="AC198" t="str">
            <v>NA</v>
          </cell>
          <cell r="AD198">
            <v>1</v>
          </cell>
          <cell r="AE198">
            <v>1</v>
          </cell>
          <cell r="AF198">
            <v>1</v>
          </cell>
          <cell r="AG198" t="str">
            <v>NA</v>
          </cell>
          <cell r="AH198" t="str">
            <v>NA</v>
          </cell>
          <cell r="AI198">
            <v>260</v>
          </cell>
          <cell r="AJ198">
            <v>260</v>
          </cell>
          <cell r="AK198">
            <v>260</v>
          </cell>
          <cell r="AL198">
            <v>260</v>
          </cell>
          <cell r="AO198">
            <v>8066</v>
          </cell>
          <cell r="AP198">
            <v>24000</v>
          </cell>
          <cell r="AQ198">
            <v>300</v>
          </cell>
          <cell r="AR198">
            <v>20000</v>
          </cell>
          <cell r="AS198">
            <v>0</v>
          </cell>
          <cell r="AT198">
            <v>0</v>
          </cell>
          <cell r="AU198">
            <v>0</v>
          </cell>
          <cell r="AV198">
            <v>0</v>
          </cell>
          <cell r="AW198">
            <v>1200</v>
          </cell>
          <cell r="AX198">
            <v>90</v>
          </cell>
          <cell r="AY198">
            <v>4800</v>
          </cell>
          <cell r="AZ198">
            <v>0</v>
          </cell>
          <cell r="BA198">
            <v>0</v>
          </cell>
          <cell r="BB198">
            <v>0</v>
          </cell>
          <cell r="BC198">
            <v>0</v>
          </cell>
          <cell r="BD198">
            <v>6395</v>
          </cell>
          <cell r="BE198">
            <v>2893</v>
          </cell>
          <cell r="BF198">
            <v>33634</v>
          </cell>
          <cell r="BG198">
            <v>90067</v>
          </cell>
          <cell r="BH198">
            <v>0</v>
          </cell>
          <cell r="BI198">
            <v>0</v>
          </cell>
          <cell r="BJ198">
            <v>11</v>
          </cell>
          <cell r="BK198">
            <v>129</v>
          </cell>
          <cell r="BL198">
            <v>346</v>
          </cell>
          <cell r="BM198">
            <v>0</v>
          </cell>
          <cell r="BN198">
            <v>0</v>
          </cell>
          <cell r="BO198">
            <v>486</v>
          </cell>
          <cell r="BP198">
            <v>128224</v>
          </cell>
          <cell r="BQ198">
            <v>140891</v>
          </cell>
          <cell r="BR198">
            <v>39108</v>
          </cell>
          <cell r="BS198">
            <v>0</v>
          </cell>
          <cell r="BT198">
            <v>0</v>
          </cell>
          <cell r="BU198">
            <v>493</v>
          </cell>
          <cell r="BV198">
            <v>542</v>
          </cell>
          <cell r="BW198">
            <v>150</v>
          </cell>
          <cell r="BX198">
            <v>0</v>
          </cell>
          <cell r="BY198">
            <v>0</v>
          </cell>
          <cell r="BZ198">
            <v>1185</v>
          </cell>
          <cell r="CA198">
            <v>486</v>
          </cell>
          <cell r="CB198">
            <v>1671</v>
          </cell>
          <cell r="CC198">
            <v>0.05</v>
          </cell>
          <cell r="CD198">
            <v>8066</v>
          </cell>
        </row>
        <row r="199">
          <cell r="C199" t="str">
            <v>CAP04</v>
          </cell>
          <cell r="D199" t="str">
            <v>Monotubo de  1-1/4" para subductar</v>
          </cell>
          <cell r="E199" t="str">
            <v>m</v>
          </cell>
          <cell r="F199" t="str">
            <v>MRD362</v>
          </cell>
          <cell r="G199" t="str">
            <v>MRD361</v>
          </cell>
          <cell r="H199" t="str">
            <v>NA</v>
          </cell>
          <cell r="I199" t="str">
            <v>NA</v>
          </cell>
          <cell r="J199" t="str">
            <v>NA</v>
          </cell>
          <cell r="K199" t="str">
            <v>NA</v>
          </cell>
          <cell r="L199" t="str">
            <v>NA</v>
          </cell>
          <cell r="M199">
            <v>1</v>
          </cell>
          <cell r="N199">
            <v>2.9000000000000001E-2</v>
          </cell>
          <cell r="O199" t="str">
            <v>NA</v>
          </cell>
          <cell r="P199" t="str">
            <v>NA</v>
          </cell>
          <cell r="Q199" t="str">
            <v>NA</v>
          </cell>
          <cell r="R199" t="str">
            <v>NA</v>
          </cell>
          <cell r="S199" t="str">
            <v>NA</v>
          </cell>
          <cell r="T199" t="str">
            <v>CEC005</v>
          </cell>
          <cell r="U199" t="str">
            <v>NA</v>
          </cell>
          <cell r="V199" t="str">
            <v>NA</v>
          </cell>
          <cell r="W199" t="str">
            <v>NA</v>
          </cell>
          <cell r="X199" t="str">
            <v>NA</v>
          </cell>
          <cell r="Y199" t="str">
            <v>CMC005</v>
          </cell>
          <cell r="Z199" t="str">
            <v>NA</v>
          </cell>
          <cell r="AA199" t="str">
            <v>NA</v>
          </cell>
          <cell r="AB199" t="str">
            <v>NA</v>
          </cell>
          <cell r="AC199" t="str">
            <v>NA</v>
          </cell>
          <cell r="AD199">
            <v>1</v>
          </cell>
          <cell r="AE199" t="str">
            <v>NA</v>
          </cell>
          <cell r="AF199" t="str">
            <v>NA</v>
          </cell>
          <cell r="AG199" t="str">
            <v>NA</v>
          </cell>
          <cell r="AH199" t="str">
            <v>NA</v>
          </cell>
          <cell r="AI199">
            <v>250</v>
          </cell>
          <cell r="AJ199">
            <v>250</v>
          </cell>
          <cell r="AO199">
            <v>2729</v>
          </cell>
          <cell r="AP199">
            <v>2000</v>
          </cell>
          <cell r="AQ199">
            <v>6080</v>
          </cell>
          <cell r="AR199">
            <v>0</v>
          </cell>
          <cell r="AS199">
            <v>0</v>
          </cell>
          <cell r="AT199">
            <v>0</v>
          </cell>
          <cell r="AU199">
            <v>0</v>
          </cell>
          <cell r="AV199">
            <v>0</v>
          </cell>
          <cell r="AW199">
            <v>2000</v>
          </cell>
          <cell r="AX199">
            <v>176</v>
          </cell>
          <cell r="AY199">
            <v>0</v>
          </cell>
          <cell r="AZ199">
            <v>0</v>
          </cell>
          <cell r="BA199">
            <v>0</v>
          </cell>
          <cell r="BB199">
            <v>0</v>
          </cell>
          <cell r="BC199">
            <v>0</v>
          </cell>
          <cell r="BD199">
            <v>2285</v>
          </cell>
          <cell r="BE199">
            <v>4261</v>
          </cell>
          <cell r="BF199">
            <v>0</v>
          </cell>
          <cell r="BG199">
            <v>0</v>
          </cell>
          <cell r="BH199">
            <v>0</v>
          </cell>
          <cell r="BI199">
            <v>0</v>
          </cell>
          <cell r="BJ199">
            <v>17</v>
          </cell>
          <cell r="BK199">
            <v>0</v>
          </cell>
          <cell r="BL199">
            <v>0</v>
          </cell>
          <cell r="BM199">
            <v>0</v>
          </cell>
          <cell r="BN199">
            <v>0</v>
          </cell>
          <cell r="BO199">
            <v>17</v>
          </cell>
          <cell r="BP199">
            <v>106852</v>
          </cell>
          <cell r="BQ199">
            <v>0</v>
          </cell>
          <cell r="BR199">
            <v>0</v>
          </cell>
          <cell r="BS199">
            <v>0</v>
          </cell>
          <cell r="BT199">
            <v>0</v>
          </cell>
          <cell r="BU199">
            <v>427</v>
          </cell>
          <cell r="BV199">
            <v>0</v>
          </cell>
          <cell r="BW199">
            <v>0</v>
          </cell>
          <cell r="BX199">
            <v>0</v>
          </cell>
          <cell r="BY199">
            <v>0</v>
          </cell>
          <cell r="BZ199">
            <v>427</v>
          </cell>
          <cell r="CA199">
            <v>17</v>
          </cell>
          <cell r="CB199">
            <v>444</v>
          </cell>
          <cell r="CC199">
            <v>0.05</v>
          </cell>
          <cell r="CD199">
            <v>2729</v>
          </cell>
        </row>
        <row r="200">
          <cell r="B200" t="str">
            <v>RA009</v>
          </cell>
          <cell r="C200" t="str">
            <v>CAP04</v>
          </cell>
          <cell r="D200" t="str">
            <v>REPAV. En andén concreto</v>
          </cell>
          <cell r="E200" t="str">
            <v>m</v>
          </cell>
          <cell r="F200" t="str">
            <v>MOC014</v>
          </cell>
          <cell r="G200" t="str">
            <v>MOC026</v>
          </cell>
          <cell r="H200" t="str">
            <v>MOC108</v>
          </cell>
          <cell r="I200" t="str">
            <v>NA</v>
          </cell>
          <cell r="J200" t="str">
            <v>NA</v>
          </cell>
          <cell r="K200" t="str">
            <v>NA</v>
          </cell>
          <cell r="L200" t="str">
            <v>NA</v>
          </cell>
          <cell r="M200">
            <v>0.17</v>
          </cell>
          <cell r="N200">
            <v>0.04</v>
          </cell>
          <cell r="O200">
            <v>0.11</v>
          </cell>
          <cell r="P200" t="str">
            <v>NA</v>
          </cell>
          <cell r="Q200" t="str">
            <v>NA</v>
          </cell>
          <cell r="R200" t="str">
            <v>NA</v>
          </cell>
          <cell r="S200" t="str">
            <v>NA</v>
          </cell>
          <cell r="T200" t="str">
            <v>CEC013</v>
          </cell>
          <cell r="U200" t="str">
            <v>NA</v>
          </cell>
          <cell r="V200" t="str">
            <v>NA</v>
          </cell>
          <cell r="W200" t="str">
            <v>NA</v>
          </cell>
          <cell r="X200" t="str">
            <v>NA</v>
          </cell>
          <cell r="Y200" t="str">
            <v>CMC009</v>
          </cell>
          <cell r="Z200" t="str">
            <v>NA</v>
          </cell>
          <cell r="AA200" t="str">
            <v>NA</v>
          </cell>
          <cell r="AB200" t="str">
            <v>NA</v>
          </cell>
          <cell r="AC200" t="str">
            <v>NA</v>
          </cell>
          <cell r="AD200">
            <v>1</v>
          </cell>
          <cell r="AE200" t="str">
            <v>NA</v>
          </cell>
          <cell r="AF200" t="str">
            <v>NA</v>
          </cell>
          <cell r="AG200" t="str">
            <v>NA</v>
          </cell>
          <cell r="AH200" t="str">
            <v>NA</v>
          </cell>
          <cell r="AI200">
            <v>150</v>
          </cell>
          <cell r="AJ200">
            <v>150</v>
          </cell>
          <cell r="AO200">
            <v>12132</v>
          </cell>
          <cell r="AP200">
            <v>4800</v>
          </cell>
          <cell r="AQ200">
            <v>234000</v>
          </cell>
          <cell r="AR200">
            <v>560</v>
          </cell>
          <cell r="AS200">
            <v>0</v>
          </cell>
          <cell r="AT200">
            <v>0</v>
          </cell>
          <cell r="AU200">
            <v>0</v>
          </cell>
          <cell r="AV200">
            <v>0</v>
          </cell>
          <cell r="AW200">
            <v>816</v>
          </cell>
          <cell r="AX200">
            <v>9360</v>
          </cell>
          <cell r="AY200">
            <v>62</v>
          </cell>
          <cell r="AZ200">
            <v>0</v>
          </cell>
          <cell r="BA200">
            <v>0</v>
          </cell>
          <cell r="BB200">
            <v>0</v>
          </cell>
          <cell r="BC200">
            <v>0</v>
          </cell>
          <cell r="BD200">
            <v>10750</v>
          </cell>
          <cell r="BE200">
            <v>23278</v>
          </cell>
          <cell r="BF200">
            <v>0</v>
          </cell>
          <cell r="BG200">
            <v>0</v>
          </cell>
          <cell r="BH200">
            <v>0</v>
          </cell>
          <cell r="BI200">
            <v>0</v>
          </cell>
          <cell r="BJ200">
            <v>155</v>
          </cell>
          <cell r="BK200">
            <v>0</v>
          </cell>
          <cell r="BL200">
            <v>0</v>
          </cell>
          <cell r="BM200">
            <v>0</v>
          </cell>
          <cell r="BN200">
            <v>0</v>
          </cell>
          <cell r="BO200">
            <v>155</v>
          </cell>
          <cell r="BP200">
            <v>184062</v>
          </cell>
          <cell r="BQ200">
            <v>0</v>
          </cell>
          <cell r="BR200">
            <v>0</v>
          </cell>
          <cell r="BS200">
            <v>0</v>
          </cell>
          <cell r="BT200">
            <v>0</v>
          </cell>
          <cell r="BU200">
            <v>1227</v>
          </cell>
          <cell r="BV200">
            <v>0</v>
          </cell>
          <cell r="BW200">
            <v>0</v>
          </cell>
          <cell r="BX200">
            <v>0</v>
          </cell>
          <cell r="BY200">
            <v>0</v>
          </cell>
          <cell r="BZ200">
            <v>1227</v>
          </cell>
          <cell r="CA200">
            <v>155</v>
          </cell>
          <cell r="CB200">
            <v>1382</v>
          </cell>
          <cell r="CC200">
            <v>0.05</v>
          </cell>
          <cell r="CD200">
            <v>12132</v>
          </cell>
        </row>
        <row r="201">
          <cell r="B201" t="str">
            <v>RA017</v>
          </cell>
          <cell r="C201" t="str">
            <v>CAP04</v>
          </cell>
          <cell r="D201" t="str">
            <v>REPAV. En Andén parqueadero</v>
          </cell>
          <cell r="E201" t="str">
            <v>m</v>
          </cell>
          <cell r="F201" t="str">
            <v>MOC014</v>
          </cell>
          <cell r="G201" t="str">
            <v>MOC026</v>
          </cell>
          <cell r="H201" t="str">
            <v>MOC108</v>
          </cell>
          <cell r="I201" t="str">
            <v>MOC129</v>
          </cell>
          <cell r="J201" t="str">
            <v>NA</v>
          </cell>
          <cell r="K201" t="str">
            <v>NA</v>
          </cell>
          <cell r="L201" t="str">
            <v>NA</v>
          </cell>
          <cell r="M201">
            <v>0.08</v>
          </cell>
          <cell r="N201">
            <v>0.04</v>
          </cell>
          <cell r="O201">
            <v>0.11</v>
          </cell>
          <cell r="P201">
            <v>0.1</v>
          </cell>
          <cell r="Q201" t="str">
            <v>NA</v>
          </cell>
          <cell r="R201" t="str">
            <v>NA</v>
          </cell>
          <cell r="S201" t="str">
            <v>NA</v>
          </cell>
          <cell r="T201" t="str">
            <v>CEC013</v>
          </cell>
          <cell r="U201" t="str">
            <v>NA</v>
          </cell>
          <cell r="V201" t="str">
            <v>NA</v>
          </cell>
          <cell r="W201" t="str">
            <v>NA</v>
          </cell>
          <cell r="X201" t="str">
            <v>NA</v>
          </cell>
          <cell r="Y201" t="str">
            <v>CMC009</v>
          </cell>
          <cell r="Z201" t="str">
            <v>NA</v>
          </cell>
          <cell r="AA201" t="str">
            <v>NA</v>
          </cell>
          <cell r="AB201" t="str">
            <v>NA</v>
          </cell>
          <cell r="AC201" t="str">
            <v>NA</v>
          </cell>
          <cell r="AD201">
            <v>1</v>
          </cell>
          <cell r="AE201" t="str">
            <v>NA</v>
          </cell>
          <cell r="AF201" t="str">
            <v>NA</v>
          </cell>
          <cell r="AG201" t="str">
            <v>NA</v>
          </cell>
          <cell r="AH201" t="str">
            <v>NA</v>
          </cell>
          <cell r="AI201">
            <v>33</v>
          </cell>
          <cell r="AJ201">
            <v>33</v>
          </cell>
          <cell r="AO201">
            <v>16904</v>
          </cell>
          <cell r="AP201">
            <v>4800</v>
          </cell>
          <cell r="AQ201">
            <v>234000</v>
          </cell>
          <cell r="AR201">
            <v>560</v>
          </cell>
          <cell r="AS201">
            <v>3090</v>
          </cell>
          <cell r="AT201">
            <v>0</v>
          </cell>
          <cell r="AU201">
            <v>0</v>
          </cell>
          <cell r="AV201">
            <v>0</v>
          </cell>
          <cell r="AW201">
            <v>384</v>
          </cell>
          <cell r="AX201">
            <v>9360</v>
          </cell>
          <cell r="AY201">
            <v>62</v>
          </cell>
          <cell r="AZ201">
            <v>309</v>
          </cell>
          <cell r="BA201">
            <v>0</v>
          </cell>
          <cell r="BB201">
            <v>0</v>
          </cell>
          <cell r="BC201">
            <v>0</v>
          </cell>
          <cell r="BD201">
            <v>10621</v>
          </cell>
          <cell r="BE201">
            <v>23278</v>
          </cell>
          <cell r="BF201">
            <v>0</v>
          </cell>
          <cell r="BG201">
            <v>0</v>
          </cell>
          <cell r="BH201">
            <v>0</v>
          </cell>
          <cell r="BI201">
            <v>0</v>
          </cell>
          <cell r="BJ201">
            <v>705</v>
          </cell>
          <cell r="BK201">
            <v>0</v>
          </cell>
          <cell r="BL201">
            <v>0</v>
          </cell>
          <cell r="BM201">
            <v>0</v>
          </cell>
          <cell r="BN201">
            <v>0</v>
          </cell>
          <cell r="BO201">
            <v>705</v>
          </cell>
          <cell r="BP201">
            <v>184062</v>
          </cell>
          <cell r="BQ201">
            <v>0</v>
          </cell>
          <cell r="BR201">
            <v>0</v>
          </cell>
          <cell r="BS201">
            <v>0</v>
          </cell>
          <cell r="BT201">
            <v>0</v>
          </cell>
          <cell r="BU201">
            <v>5578</v>
          </cell>
          <cell r="BV201">
            <v>0</v>
          </cell>
          <cell r="BW201">
            <v>0</v>
          </cell>
          <cell r="BX201">
            <v>0</v>
          </cell>
          <cell r="BY201">
            <v>0</v>
          </cell>
          <cell r="BZ201">
            <v>5578</v>
          </cell>
          <cell r="CA201">
            <v>705</v>
          </cell>
          <cell r="CB201">
            <v>6283</v>
          </cell>
          <cell r="CC201">
            <v>0.05</v>
          </cell>
          <cell r="CD201">
            <v>16904</v>
          </cell>
        </row>
        <row r="202">
          <cell r="C202" t="str">
            <v>CAP04</v>
          </cell>
          <cell r="D202" t="str">
            <v>Sistema de sujeción ducto en cámara</v>
          </cell>
          <cell r="E202" t="str">
            <v>U</v>
          </cell>
          <cell r="F202" t="str">
            <v>MRD386</v>
          </cell>
          <cell r="G202" t="str">
            <v>NA</v>
          </cell>
          <cell r="H202" t="str">
            <v>NA</v>
          </cell>
          <cell r="I202" t="str">
            <v>NA</v>
          </cell>
          <cell r="J202" t="str">
            <v>NA</v>
          </cell>
          <cell r="K202" t="str">
            <v>NA</v>
          </cell>
          <cell r="L202" t="str">
            <v>NA</v>
          </cell>
          <cell r="M202">
            <v>1</v>
          </cell>
          <cell r="N202" t="str">
            <v>NA</v>
          </cell>
          <cell r="O202" t="str">
            <v>NA</v>
          </cell>
          <cell r="P202" t="str">
            <v>NA</v>
          </cell>
          <cell r="Q202" t="str">
            <v>NA</v>
          </cell>
          <cell r="R202" t="str">
            <v>NA</v>
          </cell>
          <cell r="S202" t="str">
            <v>NA</v>
          </cell>
          <cell r="T202" t="str">
            <v>CEC005</v>
          </cell>
          <cell r="U202" t="str">
            <v>NA</v>
          </cell>
          <cell r="V202" t="str">
            <v>NA</v>
          </cell>
          <cell r="W202" t="str">
            <v>NA</v>
          </cell>
          <cell r="X202" t="str">
            <v>NA</v>
          </cell>
          <cell r="Y202" t="str">
            <v>CMC005</v>
          </cell>
          <cell r="Z202" t="str">
            <v>NA</v>
          </cell>
          <cell r="AA202" t="str">
            <v>NA</v>
          </cell>
          <cell r="AB202" t="str">
            <v>NA</v>
          </cell>
          <cell r="AC202" t="str">
            <v>NA</v>
          </cell>
          <cell r="AD202">
            <v>1</v>
          </cell>
          <cell r="AE202" t="str">
            <v>NA</v>
          </cell>
          <cell r="AF202" t="str">
            <v>NA</v>
          </cell>
          <cell r="AG202" t="str">
            <v>NA</v>
          </cell>
          <cell r="AH202" t="str">
            <v>NA</v>
          </cell>
          <cell r="AI202">
            <v>170</v>
          </cell>
          <cell r="AJ202">
            <v>170</v>
          </cell>
          <cell r="AO202">
            <v>12524</v>
          </cell>
          <cell r="AP202">
            <v>11305</v>
          </cell>
          <cell r="AQ202">
            <v>0</v>
          </cell>
          <cell r="AR202">
            <v>0</v>
          </cell>
          <cell r="AS202">
            <v>0</v>
          </cell>
          <cell r="AT202">
            <v>0</v>
          </cell>
          <cell r="AU202">
            <v>0</v>
          </cell>
          <cell r="AV202">
            <v>0</v>
          </cell>
          <cell r="AW202">
            <v>11305</v>
          </cell>
          <cell r="AX202">
            <v>0</v>
          </cell>
          <cell r="AY202">
            <v>0</v>
          </cell>
          <cell r="AZ202">
            <v>0</v>
          </cell>
          <cell r="BA202">
            <v>0</v>
          </cell>
          <cell r="BB202">
            <v>0</v>
          </cell>
          <cell r="BC202">
            <v>0</v>
          </cell>
          <cell r="BD202">
            <v>11870</v>
          </cell>
          <cell r="BE202">
            <v>4261</v>
          </cell>
          <cell r="BF202">
            <v>0</v>
          </cell>
          <cell r="BG202">
            <v>0</v>
          </cell>
          <cell r="BH202">
            <v>0</v>
          </cell>
          <cell r="BI202">
            <v>0</v>
          </cell>
          <cell r="BJ202">
            <v>25</v>
          </cell>
          <cell r="BK202">
            <v>0</v>
          </cell>
          <cell r="BL202">
            <v>0</v>
          </cell>
          <cell r="BM202">
            <v>0</v>
          </cell>
          <cell r="BN202">
            <v>0</v>
          </cell>
          <cell r="BO202">
            <v>25</v>
          </cell>
          <cell r="BP202">
            <v>106852</v>
          </cell>
          <cell r="BQ202">
            <v>0</v>
          </cell>
          <cell r="BR202">
            <v>0</v>
          </cell>
          <cell r="BS202">
            <v>0</v>
          </cell>
          <cell r="BT202">
            <v>0</v>
          </cell>
          <cell r="BU202">
            <v>629</v>
          </cell>
          <cell r="BV202">
            <v>0</v>
          </cell>
          <cell r="BW202">
            <v>0</v>
          </cell>
          <cell r="BX202">
            <v>0</v>
          </cell>
          <cell r="BY202">
            <v>0</v>
          </cell>
          <cell r="BZ202">
            <v>629</v>
          </cell>
          <cell r="CA202">
            <v>25</v>
          </cell>
          <cell r="CB202">
            <v>654</v>
          </cell>
          <cell r="CC202">
            <v>0.05</v>
          </cell>
          <cell r="CD202">
            <v>12524</v>
          </cell>
        </row>
        <row r="203">
          <cell r="B203" t="str">
            <v>DU001</v>
          </cell>
          <cell r="C203" t="str">
            <v>CAP04</v>
          </cell>
          <cell r="D203" t="str">
            <v>Tubería de una (1) vía</v>
          </cell>
          <cell r="E203" t="str">
            <v>m</v>
          </cell>
          <cell r="F203" t="str">
            <v>MOC056</v>
          </cell>
          <cell r="G203" t="str">
            <v>NA</v>
          </cell>
          <cell r="H203" t="str">
            <v>NA</v>
          </cell>
          <cell r="I203" t="str">
            <v>NA</v>
          </cell>
          <cell r="J203" t="str">
            <v>NA</v>
          </cell>
          <cell r="K203" t="str">
            <v>NA</v>
          </cell>
          <cell r="L203" t="str">
            <v>NA</v>
          </cell>
          <cell r="M203">
            <v>1</v>
          </cell>
          <cell r="N203" t="str">
            <v>NA</v>
          </cell>
          <cell r="O203" t="str">
            <v>NA</v>
          </cell>
          <cell r="P203" t="str">
            <v>NA</v>
          </cell>
          <cell r="Q203" t="str">
            <v>NA</v>
          </cell>
          <cell r="R203" t="str">
            <v>NA</v>
          </cell>
          <cell r="S203" t="str">
            <v>NA</v>
          </cell>
          <cell r="T203" t="str">
            <v>CEC005</v>
          </cell>
          <cell r="U203" t="str">
            <v>NA</v>
          </cell>
          <cell r="V203" t="str">
            <v>NA</v>
          </cell>
          <cell r="W203" t="str">
            <v>NA</v>
          </cell>
          <cell r="X203" t="str">
            <v>NA</v>
          </cell>
          <cell r="Y203" t="str">
            <v>CMC005</v>
          </cell>
          <cell r="Z203" t="str">
            <v>NA</v>
          </cell>
          <cell r="AA203" t="str">
            <v>NA</v>
          </cell>
          <cell r="AB203" t="str">
            <v>NA</v>
          </cell>
          <cell r="AC203" t="str">
            <v>NA</v>
          </cell>
          <cell r="AD203">
            <v>1</v>
          </cell>
          <cell r="AE203" t="str">
            <v>NA</v>
          </cell>
          <cell r="AF203" t="str">
            <v>NA</v>
          </cell>
          <cell r="AG203" t="str">
            <v>NA</v>
          </cell>
          <cell r="AH203" t="str">
            <v>NA</v>
          </cell>
          <cell r="AI203">
            <v>500</v>
          </cell>
          <cell r="AJ203">
            <v>500</v>
          </cell>
          <cell r="AO203">
            <v>11458</v>
          </cell>
          <cell r="AP203">
            <v>10700</v>
          </cell>
          <cell r="AQ203">
            <v>0</v>
          </cell>
          <cell r="AR203">
            <v>0</v>
          </cell>
          <cell r="AS203">
            <v>0</v>
          </cell>
          <cell r="AT203">
            <v>0</v>
          </cell>
          <cell r="AU203">
            <v>0</v>
          </cell>
          <cell r="AV203">
            <v>0</v>
          </cell>
          <cell r="AW203">
            <v>10700</v>
          </cell>
          <cell r="AX203">
            <v>0</v>
          </cell>
          <cell r="AY203">
            <v>0</v>
          </cell>
          <cell r="AZ203">
            <v>0</v>
          </cell>
          <cell r="BA203">
            <v>0</v>
          </cell>
          <cell r="BB203">
            <v>0</v>
          </cell>
          <cell r="BC203">
            <v>0</v>
          </cell>
          <cell r="BD203">
            <v>11235</v>
          </cell>
          <cell r="BE203">
            <v>4261</v>
          </cell>
          <cell r="BF203">
            <v>0</v>
          </cell>
          <cell r="BG203">
            <v>0</v>
          </cell>
          <cell r="BH203">
            <v>0</v>
          </cell>
          <cell r="BI203">
            <v>0</v>
          </cell>
          <cell r="BJ203">
            <v>9</v>
          </cell>
          <cell r="BK203">
            <v>0</v>
          </cell>
          <cell r="BL203">
            <v>0</v>
          </cell>
          <cell r="BM203">
            <v>0</v>
          </cell>
          <cell r="BN203">
            <v>0</v>
          </cell>
          <cell r="BO203">
            <v>9</v>
          </cell>
          <cell r="BP203">
            <v>106852</v>
          </cell>
          <cell r="BQ203">
            <v>0</v>
          </cell>
          <cell r="BR203">
            <v>0</v>
          </cell>
          <cell r="BS203">
            <v>0</v>
          </cell>
          <cell r="BT203">
            <v>0</v>
          </cell>
          <cell r="BU203">
            <v>214</v>
          </cell>
          <cell r="BV203">
            <v>0</v>
          </cell>
          <cell r="BW203">
            <v>0</v>
          </cell>
          <cell r="BX203">
            <v>0</v>
          </cell>
          <cell r="BY203">
            <v>0</v>
          </cell>
          <cell r="BZ203">
            <v>214</v>
          </cell>
          <cell r="CA203">
            <v>9</v>
          </cell>
          <cell r="CB203">
            <v>223</v>
          </cell>
          <cell r="CC203">
            <v>0.05</v>
          </cell>
          <cell r="CD203">
            <v>11458</v>
          </cell>
        </row>
        <row r="204">
          <cell r="C204" t="str">
            <v>CAP04</v>
          </cell>
          <cell r="D204" t="str">
            <v>Tubería de una (1) vía (2")</v>
          </cell>
          <cell r="E204" t="str">
            <v>m</v>
          </cell>
          <cell r="F204" t="str">
            <v>MOC121</v>
          </cell>
          <cell r="G204" t="str">
            <v>MOC124</v>
          </cell>
          <cell r="H204" t="str">
            <v>MOC067</v>
          </cell>
          <cell r="I204" t="str">
            <v>NA</v>
          </cell>
          <cell r="J204" t="str">
            <v>NA</v>
          </cell>
          <cell r="K204" t="str">
            <v>NA</v>
          </cell>
          <cell r="L204" t="str">
            <v>NA</v>
          </cell>
          <cell r="M204">
            <v>1</v>
          </cell>
          <cell r="N204">
            <v>0.17</v>
          </cell>
          <cell r="O204">
            <v>0.3</v>
          </cell>
          <cell r="P204" t="str">
            <v>NA</v>
          </cell>
          <cell r="Q204" t="str">
            <v>NA</v>
          </cell>
          <cell r="R204" t="str">
            <v>NA</v>
          </cell>
          <cell r="S204" t="str">
            <v>NA</v>
          </cell>
          <cell r="T204" t="str">
            <v>CEC006</v>
          </cell>
          <cell r="U204" t="str">
            <v>NA</v>
          </cell>
          <cell r="V204" t="str">
            <v>NA</v>
          </cell>
          <cell r="W204" t="str">
            <v>NA</v>
          </cell>
          <cell r="X204" t="str">
            <v>NA</v>
          </cell>
          <cell r="Y204" t="str">
            <v>CMC005</v>
          </cell>
          <cell r="Z204" t="str">
            <v>NA</v>
          </cell>
          <cell r="AA204" t="str">
            <v>NA</v>
          </cell>
          <cell r="AB204" t="str">
            <v>NA</v>
          </cell>
          <cell r="AC204" t="str">
            <v>NA</v>
          </cell>
          <cell r="AD204">
            <v>1</v>
          </cell>
          <cell r="AE204" t="str">
            <v>NA</v>
          </cell>
          <cell r="AF204" t="str">
            <v>NA</v>
          </cell>
          <cell r="AG204" t="str">
            <v>NA</v>
          </cell>
          <cell r="AH204" t="str">
            <v>NA</v>
          </cell>
          <cell r="AI204">
            <v>30</v>
          </cell>
          <cell r="AJ204">
            <v>30</v>
          </cell>
          <cell r="AO204">
            <v>27094</v>
          </cell>
          <cell r="AP204">
            <v>10300</v>
          </cell>
          <cell r="AQ204">
            <v>18729</v>
          </cell>
          <cell r="AR204">
            <v>20798</v>
          </cell>
          <cell r="AS204">
            <v>0</v>
          </cell>
          <cell r="AT204">
            <v>0</v>
          </cell>
          <cell r="AU204">
            <v>0</v>
          </cell>
          <cell r="AV204">
            <v>0</v>
          </cell>
          <cell r="AW204">
            <v>10300</v>
          </cell>
          <cell r="AX204">
            <v>3184</v>
          </cell>
          <cell r="AY204">
            <v>6239</v>
          </cell>
          <cell r="AZ204">
            <v>0</v>
          </cell>
          <cell r="BA204">
            <v>0</v>
          </cell>
          <cell r="BB204">
            <v>0</v>
          </cell>
          <cell r="BC204">
            <v>0</v>
          </cell>
          <cell r="BD204">
            <v>20709</v>
          </cell>
          <cell r="BE204">
            <v>84698</v>
          </cell>
          <cell r="BF204">
            <v>0</v>
          </cell>
          <cell r="BG204">
            <v>0</v>
          </cell>
          <cell r="BH204">
            <v>0</v>
          </cell>
          <cell r="BI204">
            <v>0</v>
          </cell>
          <cell r="BJ204">
            <v>2823</v>
          </cell>
          <cell r="BK204">
            <v>0</v>
          </cell>
          <cell r="BL204">
            <v>0</v>
          </cell>
          <cell r="BM204">
            <v>0</v>
          </cell>
          <cell r="BN204">
            <v>0</v>
          </cell>
          <cell r="BO204">
            <v>2823</v>
          </cell>
          <cell r="BP204">
            <v>106852</v>
          </cell>
          <cell r="BQ204">
            <v>0</v>
          </cell>
          <cell r="BR204">
            <v>0</v>
          </cell>
          <cell r="BS204">
            <v>0</v>
          </cell>
          <cell r="BT204">
            <v>0</v>
          </cell>
          <cell r="BU204">
            <v>3562</v>
          </cell>
          <cell r="BV204">
            <v>0</v>
          </cell>
          <cell r="BW204">
            <v>0</v>
          </cell>
          <cell r="BX204">
            <v>0</v>
          </cell>
          <cell r="BY204">
            <v>0</v>
          </cell>
          <cell r="BZ204">
            <v>3562</v>
          </cell>
          <cell r="CA204">
            <v>2823</v>
          </cell>
          <cell r="CB204">
            <v>6385</v>
          </cell>
          <cell r="CC204">
            <v>0.05</v>
          </cell>
          <cell r="CD204">
            <v>27094</v>
          </cell>
        </row>
        <row r="205">
          <cell r="C205" t="str">
            <v>CAP05</v>
          </cell>
          <cell r="D205" t="str">
            <v>Apoyado sobre aletas del pontón y recub. con concreto los puntos de apoyo</v>
          </cell>
          <cell r="E205" t="str">
            <v>m</v>
          </cell>
          <cell r="F205" t="str">
            <v>MOC027</v>
          </cell>
          <cell r="G205" t="str">
            <v>MOC073</v>
          </cell>
          <cell r="H205" t="str">
            <v>MOC007</v>
          </cell>
          <cell r="I205" t="str">
            <v>MOC063</v>
          </cell>
          <cell r="J205" t="str">
            <v>NA</v>
          </cell>
          <cell r="K205" t="str">
            <v>NA</v>
          </cell>
          <cell r="L205" t="str">
            <v>NA</v>
          </cell>
          <cell r="M205">
            <v>0.15</v>
          </cell>
          <cell r="N205">
            <v>2</v>
          </cell>
          <cell r="O205">
            <v>0.25</v>
          </cell>
          <cell r="P205">
            <v>1.1000000000000001</v>
          </cell>
          <cell r="Q205" t="str">
            <v>NA</v>
          </cell>
          <cell r="R205" t="str">
            <v>NA</v>
          </cell>
          <cell r="S205" t="str">
            <v>NA</v>
          </cell>
          <cell r="T205" t="str">
            <v>CEC006</v>
          </cell>
          <cell r="U205" t="str">
            <v>NA</v>
          </cell>
          <cell r="V205" t="str">
            <v>NA</v>
          </cell>
          <cell r="W205" t="str">
            <v>NA</v>
          </cell>
          <cell r="X205" t="str">
            <v>NA</v>
          </cell>
          <cell r="Y205" t="str">
            <v>CMC005</v>
          </cell>
          <cell r="Z205" t="str">
            <v>NA</v>
          </cell>
          <cell r="AA205" t="str">
            <v>NA</v>
          </cell>
          <cell r="AB205" t="str">
            <v>NA</v>
          </cell>
          <cell r="AC205" t="str">
            <v>NA</v>
          </cell>
          <cell r="AD205">
            <v>1</v>
          </cell>
          <cell r="AE205" t="str">
            <v>NA</v>
          </cell>
          <cell r="AF205" t="str">
            <v>NA</v>
          </cell>
          <cell r="AG205" t="str">
            <v>NA</v>
          </cell>
          <cell r="AH205" t="str">
            <v>NA</v>
          </cell>
          <cell r="AI205">
            <v>18</v>
          </cell>
          <cell r="AJ205">
            <v>18</v>
          </cell>
          <cell r="AO205">
            <v>103137</v>
          </cell>
          <cell r="AP205">
            <v>461000</v>
          </cell>
          <cell r="AQ205">
            <v>1700</v>
          </cell>
          <cell r="AR205">
            <v>1445</v>
          </cell>
          <cell r="AS205">
            <v>13800</v>
          </cell>
          <cell r="AT205">
            <v>0</v>
          </cell>
          <cell r="AU205">
            <v>0</v>
          </cell>
          <cell r="AV205">
            <v>0</v>
          </cell>
          <cell r="AW205">
            <v>69150</v>
          </cell>
          <cell r="AX205">
            <v>3400</v>
          </cell>
          <cell r="AY205">
            <v>361</v>
          </cell>
          <cell r="AZ205">
            <v>15180</v>
          </cell>
          <cell r="BA205">
            <v>0</v>
          </cell>
          <cell r="BB205">
            <v>0</v>
          </cell>
          <cell r="BC205">
            <v>0</v>
          </cell>
          <cell r="BD205">
            <v>92496</v>
          </cell>
          <cell r="BE205">
            <v>84698</v>
          </cell>
          <cell r="BF205">
            <v>0</v>
          </cell>
          <cell r="BG205">
            <v>0</v>
          </cell>
          <cell r="BH205">
            <v>0</v>
          </cell>
          <cell r="BI205">
            <v>0</v>
          </cell>
          <cell r="BJ205">
            <v>4705</v>
          </cell>
          <cell r="BK205">
            <v>0</v>
          </cell>
          <cell r="BL205">
            <v>0</v>
          </cell>
          <cell r="BM205">
            <v>0</v>
          </cell>
          <cell r="BN205">
            <v>0</v>
          </cell>
          <cell r="BO205">
            <v>4705</v>
          </cell>
          <cell r="BP205">
            <v>106852</v>
          </cell>
          <cell r="BQ205">
            <v>0</v>
          </cell>
          <cell r="BR205">
            <v>0</v>
          </cell>
          <cell r="BS205">
            <v>0</v>
          </cell>
          <cell r="BT205">
            <v>0</v>
          </cell>
          <cell r="BU205">
            <v>5936</v>
          </cell>
          <cell r="BV205">
            <v>0</v>
          </cell>
          <cell r="BW205">
            <v>0</v>
          </cell>
          <cell r="BX205">
            <v>0</v>
          </cell>
          <cell r="BY205">
            <v>0</v>
          </cell>
          <cell r="BZ205">
            <v>5936</v>
          </cell>
          <cell r="CA205">
            <v>4705</v>
          </cell>
          <cell r="CB205">
            <v>10641</v>
          </cell>
          <cell r="CC205">
            <v>0.05</v>
          </cell>
          <cell r="CD205">
            <v>103137</v>
          </cell>
        </row>
        <row r="206">
          <cell r="B206" t="str">
            <v>CM022</v>
          </cell>
          <cell r="C206" t="str">
            <v>CAP05</v>
          </cell>
          <cell r="D206" t="str">
            <v>Cámara Tipo D</v>
          </cell>
          <cell r="E206" t="str">
            <v>U</v>
          </cell>
          <cell r="F206" t="str">
            <v>MOC137</v>
          </cell>
          <cell r="G206" t="str">
            <v>NA</v>
          </cell>
          <cell r="H206" t="str">
            <v>NA</v>
          </cell>
          <cell r="I206" t="str">
            <v>NA</v>
          </cell>
          <cell r="J206" t="str">
            <v>NA</v>
          </cell>
          <cell r="K206" t="str">
            <v>NA</v>
          </cell>
          <cell r="L206" t="str">
            <v>NA</v>
          </cell>
          <cell r="M206">
            <v>1</v>
          </cell>
          <cell r="N206" t="str">
            <v>NA</v>
          </cell>
          <cell r="O206" t="str">
            <v>NA</v>
          </cell>
          <cell r="P206" t="str">
            <v>NA</v>
          </cell>
          <cell r="Q206" t="str">
            <v>NA</v>
          </cell>
          <cell r="R206" t="str">
            <v>NA</v>
          </cell>
          <cell r="S206" t="str">
            <v>NA</v>
          </cell>
          <cell r="T206" t="str">
            <v>CEC004</v>
          </cell>
          <cell r="U206" t="str">
            <v>CEC007</v>
          </cell>
          <cell r="V206" t="str">
            <v>CEC011</v>
          </cell>
          <cell r="W206" t="str">
            <v>CEC008</v>
          </cell>
          <cell r="X206" t="str">
            <v>NA</v>
          </cell>
          <cell r="Y206" t="str">
            <v>CMC004</v>
          </cell>
          <cell r="Z206" t="str">
            <v>CMC006</v>
          </cell>
          <cell r="AA206" t="str">
            <v>CMC008</v>
          </cell>
          <cell r="AB206" t="str">
            <v>CMC007</v>
          </cell>
          <cell r="AC206" t="str">
            <v>NA</v>
          </cell>
          <cell r="AD206">
            <v>1</v>
          </cell>
          <cell r="AE206">
            <v>1</v>
          </cell>
          <cell r="AF206">
            <v>0.04</v>
          </cell>
          <cell r="AG206">
            <v>0.04</v>
          </cell>
          <cell r="AH206" t="str">
            <v>NA</v>
          </cell>
          <cell r="AI206">
            <v>3.75</v>
          </cell>
          <cell r="AJ206">
            <v>3.75</v>
          </cell>
          <cell r="AK206">
            <v>3.75</v>
          </cell>
          <cell r="AL206">
            <v>100</v>
          </cell>
          <cell r="AM206">
            <v>100</v>
          </cell>
          <cell r="AO206">
            <v>1570205</v>
          </cell>
          <cell r="AP206">
            <v>1501054</v>
          </cell>
          <cell r="AQ206">
            <v>0</v>
          </cell>
          <cell r="AR206">
            <v>0</v>
          </cell>
          <cell r="AS206">
            <v>0</v>
          </cell>
          <cell r="AT206">
            <v>0</v>
          </cell>
          <cell r="AU206">
            <v>0</v>
          </cell>
          <cell r="AV206">
            <v>0</v>
          </cell>
          <cell r="AW206">
            <v>1501054</v>
          </cell>
          <cell r="AX206">
            <v>0</v>
          </cell>
          <cell r="AY206">
            <v>0</v>
          </cell>
          <cell r="AZ206">
            <v>0</v>
          </cell>
          <cell r="BA206">
            <v>0</v>
          </cell>
          <cell r="BB206">
            <v>0</v>
          </cell>
          <cell r="BC206">
            <v>0</v>
          </cell>
          <cell r="BD206">
            <v>1501054</v>
          </cell>
          <cell r="BE206">
            <v>2893</v>
          </cell>
          <cell r="BF206">
            <v>17038</v>
          </cell>
          <cell r="BG206">
            <v>20668</v>
          </cell>
          <cell r="BH206">
            <v>90067</v>
          </cell>
          <cell r="BI206">
            <v>0</v>
          </cell>
          <cell r="BJ206">
            <v>771</v>
          </cell>
          <cell r="BK206">
            <v>4543</v>
          </cell>
          <cell r="BL206">
            <v>220</v>
          </cell>
          <cell r="BM206">
            <v>961</v>
          </cell>
          <cell r="BN206">
            <v>0</v>
          </cell>
          <cell r="BO206">
            <v>6495</v>
          </cell>
          <cell r="BP206">
            <v>128224</v>
          </cell>
          <cell r="BQ206">
            <v>99537</v>
          </cell>
          <cell r="BR206">
            <v>140891</v>
          </cell>
          <cell r="BS206">
            <v>39108</v>
          </cell>
          <cell r="BT206">
            <v>0</v>
          </cell>
          <cell r="BU206">
            <v>34193</v>
          </cell>
          <cell r="BV206">
            <v>26543</v>
          </cell>
          <cell r="BW206">
            <v>1503</v>
          </cell>
          <cell r="BX206">
            <v>417</v>
          </cell>
          <cell r="BY206">
            <v>0</v>
          </cell>
          <cell r="BZ206">
            <v>62656</v>
          </cell>
          <cell r="CA206">
            <v>6495</v>
          </cell>
          <cell r="CB206">
            <v>69151</v>
          </cell>
          <cell r="CD206">
            <v>1570205</v>
          </cell>
        </row>
        <row r="207">
          <cell r="C207" t="str">
            <v>CAP05</v>
          </cell>
          <cell r="D207" t="str">
            <v>EMBOQUILLADOS</v>
          </cell>
          <cell r="CB207">
            <v>0</v>
          </cell>
          <cell r="CD207">
            <v>0</v>
          </cell>
        </row>
        <row r="208">
          <cell r="C208" t="str">
            <v>CAP05</v>
          </cell>
          <cell r="D208" t="str">
            <v>Emboquillados de I, II, III, IV vias para cámaras existentes</v>
          </cell>
          <cell r="E208" t="str">
            <v>U</v>
          </cell>
          <cell r="F208" t="str">
            <v>MOC087</v>
          </cell>
          <cell r="G208" t="str">
            <v>NA</v>
          </cell>
          <cell r="H208" t="str">
            <v>NA</v>
          </cell>
          <cell r="I208" t="str">
            <v>NA</v>
          </cell>
          <cell r="J208" t="str">
            <v>NA</v>
          </cell>
          <cell r="K208" t="str">
            <v>NA</v>
          </cell>
          <cell r="L208" t="str">
            <v>NA</v>
          </cell>
          <cell r="M208">
            <v>7.0000000000000007E-2</v>
          </cell>
          <cell r="N208" t="str">
            <v>NA</v>
          </cell>
          <cell r="O208" t="str">
            <v>NA</v>
          </cell>
          <cell r="P208" t="str">
            <v>NA</v>
          </cell>
          <cell r="Q208" t="str">
            <v>NA</v>
          </cell>
          <cell r="R208" t="str">
            <v>NA</v>
          </cell>
          <cell r="S208" t="str">
            <v>NA</v>
          </cell>
          <cell r="T208" t="str">
            <v>CEC015</v>
          </cell>
          <cell r="U208" t="str">
            <v>NA</v>
          </cell>
          <cell r="V208" t="str">
            <v>NA</v>
          </cell>
          <cell r="W208" t="str">
            <v>NA</v>
          </cell>
          <cell r="X208" t="str">
            <v>NA</v>
          </cell>
          <cell r="Y208" t="str">
            <v>CMC022</v>
          </cell>
          <cell r="Z208" t="str">
            <v>NA</v>
          </cell>
          <cell r="AA208" t="str">
            <v>NA</v>
          </cell>
          <cell r="AB208" t="str">
            <v>NA</v>
          </cell>
          <cell r="AC208" t="str">
            <v>NA</v>
          </cell>
          <cell r="AD208">
            <v>1</v>
          </cell>
          <cell r="AE208" t="str">
            <v>NA</v>
          </cell>
          <cell r="AF208" t="str">
            <v>NA</v>
          </cell>
          <cell r="AG208" t="str">
            <v>NA</v>
          </cell>
          <cell r="AH208" t="str">
            <v>NA</v>
          </cell>
          <cell r="AI208">
            <v>35</v>
          </cell>
          <cell r="AJ208">
            <v>35</v>
          </cell>
          <cell r="AO208">
            <v>20025</v>
          </cell>
          <cell r="AP208">
            <v>197010.45</v>
          </cell>
          <cell r="AQ208">
            <v>0</v>
          </cell>
          <cell r="AR208">
            <v>0</v>
          </cell>
          <cell r="AS208">
            <v>0</v>
          </cell>
          <cell r="AT208">
            <v>0</v>
          </cell>
          <cell r="AU208">
            <v>0</v>
          </cell>
          <cell r="AV208">
            <v>0</v>
          </cell>
          <cell r="AW208">
            <v>13791</v>
          </cell>
          <cell r="AX208">
            <v>0</v>
          </cell>
          <cell r="AY208">
            <v>0</v>
          </cell>
          <cell r="AZ208">
            <v>0</v>
          </cell>
          <cell r="BA208">
            <v>0</v>
          </cell>
          <cell r="BB208">
            <v>0</v>
          </cell>
          <cell r="BC208">
            <v>0</v>
          </cell>
          <cell r="BD208">
            <v>14481</v>
          </cell>
          <cell r="BE208">
            <v>28837</v>
          </cell>
          <cell r="BF208">
            <v>0</v>
          </cell>
          <cell r="BG208">
            <v>0</v>
          </cell>
          <cell r="BH208">
            <v>0</v>
          </cell>
          <cell r="BI208">
            <v>0</v>
          </cell>
          <cell r="BJ208">
            <v>824</v>
          </cell>
          <cell r="BK208">
            <v>0</v>
          </cell>
          <cell r="BL208">
            <v>0</v>
          </cell>
          <cell r="BM208">
            <v>0</v>
          </cell>
          <cell r="BN208">
            <v>0</v>
          </cell>
          <cell r="BO208">
            <v>824</v>
          </cell>
          <cell r="BP208">
            <v>165187</v>
          </cell>
          <cell r="BQ208">
            <v>0</v>
          </cell>
          <cell r="BR208">
            <v>0</v>
          </cell>
          <cell r="BS208">
            <v>0</v>
          </cell>
          <cell r="BT208">
            <v>0</v>
          </cell>
          <cell r="BU208">
            <v>4720</v>
          </cell>
          <cell r="BV208">
            <v>0</v>
          </cell>
          <cell r="BW208">
            <v>0</v>
          </cell>
          <cell r="BX208">
            <v>0</v>
          </cell>
          <cell r="BY208">
            <v>0</v>
          </cell>
          <cell r="BZ208">
            <v>4720</v>
          </cell>
          <cell r="CA208">
            <v>824</v>
          </cell>
          <cell r="CB208">
            <v>5544</v>
          </cell>
          <cell r="CC208">
            <v>0.05</v>
          </cell>
          <cell r="CD208">
            <v>20025</v>
          </cell>
        </row>
        <row r="209">
          <cell r="C209" t="str">
            <v>CAP05</v>
          </cell>
          <cell r="D209" t="str">
            <v>Por medio de una cercha entre los puntos de apoyo</v>
          </cell>
          <cell r="E209" t="str">
            <v>m</v>
          </cell>
          <cell r="F209" t="str">
            <v>MOC170</v>
          </cell>
          <cell r="G209" t="str">
            <v>MOC130</v>
          </cell>
          <cell r="H209" t="str">
            <v>NA</v>
          </cell>
          <cell r="I209" t="str">
            <v>NA</v>
          </cell>
          <cell r="J209" t="str">
            <v>NA</v>
          </cell>
          <cell r="K209" t="str">
            <v>NA</v>
          </cell>
          <cell r="L209" t="str">
            <v>NA</v>
          </cell>
          <cell r="M209">
            <v>1</v>
          </cell>
          <cell r="N209">
            <v>0.3</v>
          </cell>
          <cell r="O209" t="str">
            <v>NA</v>
          </cell>
          <cell r="P209" t="str">
            <v>NA</v>
          </cell>
          <cell r="Q209" t="str">
            <v>NA</v>
          </cell>
          <cell r="R209" t="str">
            <v>NA</v>
          </cell>
          <cell r="S209" t="str">
            <v>NA</v>
          </cell>
          <cell r="T209" t="str">
            <v>CEC006</v>
          </cell>
          <cell r="U209" t="str">
            <v>NA</v>
          </cell>
          <cell r="V209" t="str">
            <v>NA</v>
          </cell>
          <cell r="W209" t="str">
            <v>NA</v>
          </cell>
          <cell r="X209" t="str">
            <v>NA</v>
          </cell>
          <cell r="Y209" t="str">
            <v>CMC005</v>
          </cell>
          <cell r="Z209" t="str">
            <v>NA</v>
          </cell>
          <cell r="AA209" t="str">
            <v>NA</v>
          </cell>
          <cell r="AB209" t="str">
            <v>NA</v>
          </cell>
          <cell r="AC209" t="str">
            <v>NA</v>
          </cell>
          <cell r="AD209">
            <v>1</v>
          </cell>
          <cell r="AE209" t="str">
            <v>NA</v>
          </cell>
          <cell r="AF209" t="str">
            <v>NA</v>
          </cell>
          <cell r="AG209" t="str">
            <v>NA</v>
          </cell>
          <cell r="AH209" t="str">
            <v>NA</v>
          </cell>
          <cell r="AI209">
            <v>36</v>
          </cell>
          <cell r="AJ209">
            <v>36</v>
          </cell>
          <cell r="AO209">
            <v>31641</v>
          </cell>
          <cell r="AP209">
            <v>13600</v>
          </cell>
          <cell r="AQ209">
            <v>38222</v>
          </cell>
          <cell r="AR209">
            <v>0</v>
          </cell>
          <cell r="AS209">
            <v>0</v>
          </cell>
          <cell r="AT209">
            <v>0</v>
          </cell>
          <cell r="AU209">
            <v>0</v>
          </cell>
          <cell r="AV209">
            <v>0</v>
          </cell>
          <cell r="AW209">
            <v>13600</v>
          </cell>
          <cell r="AX209">
            <v>11467</v>
          </cell>
          <cell r="AY209">
            <v>0</v>
          </cell>
          <cell r="AZ209">
            <v>0</v>
          </cell>
          <cell r="BA209">
            <v>0</v>
          </cell>
          <cell r="BB209">
            <v>0</v>
          </cell>
          <cell r="BC209">
            <v>0</v>
          </cell>
          <cell r="BD209">
            <v>26320</v>
          </cell>
          <cell r="BE209">
            <v>84698</v>
          </cell>
          <cell r="BF209">
            <v>0</v>
          </cell>
          <cell r="BG209">
            <v>0</v>
          </cell>
          <cell r="BH209">
            <v>0</v>
          </cell>
          <cell r="BI209">
            <v>0</v>
          </cell>
          <cell r="BJ209">
            <v>2353</v>
          </cell>
          <cell r="BK209">
            <v>0</v>
          </cell>
          <cell r="BL209">
            <v>0</v>
          </cell>
          <cell r="BM209">
            <v>0</v>
          </cell>
          <cell r="BN209">
            <v>0</v>
          </cell>
          <cell r="BO209">
            <v>2353</v>
          </cell>
          <cell r="BP209">
            <v>106852</v>
          </cell>
          <cell r="BQ209">
            <v>0</v>
          </cell>
          <cell r="BR209">
            <v>0</v>
          </cell>
          <cell r="BS209">
            <v>0</v>
          </cell>
          <cell r="BT209">
            <v>0</v>
          </cell>
          <cell r="BU209">
            <v>2968</v>
          </cell>
          <cell r="BV209">
            <v>0</v>
          </cell>
          <cell r="BW209">
            <v>0</v>
          </cell>
          <cell r="BX209">
            <v>0</v>
          </cell>
          <cell r="BY209">
            <v>0</v>
          </cell>
          <cell r="BZ209">
            <v>2968</v>
          </cell>
          <cell r="CA209">
            <v>2353</v>
          </cell>
          <cell r="CB209">
            <v>5321</v>
          </cell>
          <cell r="CC209">
            <v>0.05</v>
          </cell>
          <cell r="CD209">
            <v>31641</v>
          </cell>
        </row>
        <row r="210">
          <cell r="B210" t="str">
            <v>CM028</v>
          </cell>
          <cell r="C210" t="str">
            <v>CAP05</v>
          </cell>
          <cell r="D210" t="str">
            <v>Tipo 2F</v>
          </cell>
          <cell r="E210" t="str">
            <v>U</v>
          </cell>
          <cell r="F210" t="str">
            <v>MOC140</v>
          </cell>
          <cell r="G210" t="str">
            <v>NA</v>
          </cell>
          <cell r="H210" t="str">
            <v>NA</v>
          </cell>
          <cell r="I210" t="str">
            <v>NA</v>
          </cell>
          <cell r="J210" t="str">
            <v>NA</v>
          </cell>
          <cell r="K210" t="str">
            <v>NA</v>
          </cell>
          <cell r="L210" t="str">
            <v>NA</v>
          </cell>
          <cell r="M210">
            <v>1</v>
          </cell>
          <cell r="N210" t="str">
            <v>NA</v>
          </cell>
          <cell r="O210" t="str">
            <v>NA</v>
          </cell>
          <cell r="P210" t="str">
            <v>NA</v>
          </cell>
          <cell r="Q210" t="str">
            <v>NA</v>
          </cell>
          <cell r="R210" t="str">
            <v>NA</v>
          </cell>
          <cell r="S210" t="str">
            <v>NA</v>
          </cell>
          <cell r="T210" t="str">
            <v>CEC002</v>
          </cell>
          <cell r="U210" t="str">
            <v>CEC004</v>
          </cell>
          <cell r="V210" t="str">
            <v>CEC007</v>
          </cell>
          <cell r="W210" t="str">
            <v>CEC011</v>
          </cell>
          <cell r="X210" t="str">
            <v>CEC008</v>
          </cell>
          <cell r="Y210" t="str">
            <v>CMC002</v>
          </cell>
          <cell r="Z210" t="str">
            <v>CMC004</v>
          </cell>
          <cell r="AA210" t="str">
            <v>CMC006</v>
          </cell>
          <cell r="AB210" t="str">
            <v>CMC008</v>
          </cell>
          <cell r="AC210" t="str">
            <v>CMC007</v>
          </cell>
          <cell r="AD210">
            <v>0.03</v>
          </cell>
          <cell r="AE210">
            <v>0.03</v>
          </cell>
          <cell r="AF210">
            <v>1</v>
          </cell>
          <cell r="AG210">
            <v>0.02</v>
          </cell>
          <cell r="AH210">
            <v>0.03</v>
          </cell>
          <cell r="AI210">
            <v>2</v>
          </cell>
          <cell r="AJ210">
            <v>63</v>
          </cell>
          <cell r="AK210">
            <v>63</v>
          </cell>
          <cell r="AL210">
            <v>2</v>
          </cell>
          <cell r="AM210">
            <v>126</v>
          </cell>
          <cell r="AN210">
            <v>63</v>
          </cell>
          <cell r="AO210">
            <v>368957</v>
          </cell>
          <cell r="AP210">
            <v>280991</v>
          </cell>
          <cell r="AQ210">
            <v>0</v>
          </cell>
          <cell r="AR210">
            <v>0</v>
          </cell>
          <cell r="AS210">
            <v>0</v>
          </cell>
          <cell r="AT210">
            <v>0</v>
          </cell>
          <cell r="AU210">
            <v>0</v>
          </cell>
          <cell r="AV210">
            <v>0</v>
          </cell>
          <cell r="AW210">
            <v>280991</v>
          </cell>
          <cell r="AX210">
            <v>0</v>
          </cell>
          <cell r="AY210">
            <v>0</v>
          </cell>
          <cell r="AZ210">
            <v>0</v>
          </cell>
          <cell r="BA210">
            <v>0</v>
          </cell>
          <cell r="BB210">
            <v>0</v>
          </cell>
          <cell r="BC210">
            <v>0</v>
          </cell>
          <cell r="BD210">
            <v>295041</v>
          </cell>
          <cell r="BE210">
            <v>584715</v>
          </cell>
          <cell r="BF210">
            <v>2893</v>
          </cell>
          <cell r="BG210">
            <v>17038</v>
          </cell>
          <cell r="BH210">
            <v>20668</v>
          </cell>
          <cell r="BI210">
            <v>90067</v>
          </cell>
          <cell r="BJ210">
            <v>8771</v>
          </cell>
          <cell r="BK210">
            <v>43</v>
          </cell>
          <cell r="BL210">
            <v>8519</v>
          </cell>
          <cell r="BM210">
            <v>207</v>
          </cell>
          <cell r="BN210">
            <v>1351</v>
          </cell>
          <cell r="BO210">
            <v>18891</v>
          </cell>
          <cell r="BP210">
            <v>89116</v>
          </cell>
          <cell r="BQ210">
            <v>128224</v>
          </cell>
          <cell r="BR210">
            <v>99537</v>
          </cell>
          <cell r="BS210">
            <v>140891</v>
          </cell>
          <cell r="BT210">
            <v>39108</v>
          </cell>
          <cell r="BU210">
            <v>1337</v>
          </cell>
          <cell r="BV210">
            <v>1923</v>
          </cell>
          <cell r="BW210">
            <v>49769</v>
          </cell>
          <cell r="BX210">
            <v>1409</v>
          </cell>
          <cell r="BY210">
            <v>587</v>
          </cell>
          <cell r="BZ210">
            <v>55025</v>
          </cell>
          <cell r="CA210">
            <v>18891</v>
          </cell>
          <cell r="CB210">
            <v>73916</v>
          </cell>
          <cell r="CC210">
            <v>0.05</v>
          </cell>
          <cell r="CD210">
            <v>368957</v>
          </cell>
        </row>
        <row r="211">
          <cell r="C211" t="str">
            <v>CAP06</v>
          </cell>
          <cell r="D211" t="str">
            <v>Cámara Tipo 2F Incluye Emboquillados</v>
          </cell>
          <cell r="E211" t="str">
            <v>U</v>
          </cell>
          <cell r="F211" t="str">
            <v>MOC140</v>
          </cell>
          <cell r="G211" t="str">
            <v>NA</v>
          </cell>
          <cell r="H211" t="str">
            <v>NA</v>
          </cell>
          <cell r="I211" t="str">
            <v>NA</v>
          </cell>
          <cell r="J211" t="str">
            <v>NA</v>
          </cell>
          <cell r="K211" t="str">
            <v>NA</v>
          </cell>
          <cell r="L211" t="str">
            <v>NA</v>
          </cell>
          <cell r="M211">
            <v>1</v>
          </cell>
          <cell r="N211" t="str">
            <v>NA</v>
          </cell>
          <cell r="O211" t="str">
            <v>NA</v>
          </cell>
          <cell r="P211" t="str">
            <v>NA</v>
          </cell>
          <cell r="Q211" t="str">
            <v>NA</v>
          </cell>
          <cell r="R211" t="str">
            <v>NA</v>
          </cell>
          <cell r="S211" t="str">
            <v>NA</v>
          </cell>
          <cell r="T211" t="str">
            <v>CEC004</v>
          </cell>
          <cell r="U211" t="str">
            <v>CEC007</v>
          </cell>
          <cell r="V211" t="str">
            <v>CEC011</v>
          </cell>
          <cell r="W211" t="str">
            <v>NA</v>
          </cell>
          <cell r="X211" t="str">
            <v>NA</v>
          </cell>
          <cell r="Y211" t="str">
            <v>CMC004</v>
          </cell>
          <cell r="Z211" t="str">
            <v>CMC006</v>
          </cell>
          <cell r="AA211" t="str">
            <v>CMC008</v>
          </cell>
          <cell r="AB211" t="str">
            <v>NA</v>
          </cell>
          <cell r="AC211" t="str">
            <v>NA</v>
          </cell>
          <cell r="AD211">
            <v>0.5</v>
          </cell>
          <cell r="AE211">
            <v>1</v>
          </cell>
          <cell r="AF211">
            <v>0.2</v>
          </cell>
          <cell r="AG211" t="str">
            <v>NA</v>
          </cell>
          <cell r="AH211" t="str">
            <v>NA</v>
          </cell>
          <cell r="AI211">
            <v>3</v>
          </cell>
          <cell r="AJ211">
            <v>6</v>
          </cell>
          <cell r="AK211">
            <v>3</v>
          </cell>
          <cell r="AL211">
            <v>15</v>
          </cell>
          <cell r="AO211">
            <v>366523</v>
          </cell>
          <cell r="AP211">
            <v>280991</v>
          </cell>
          <cell r="AQ211">
            <v>0</v>
          </cell>
          <cell r="AR211">
            <v>0</v>
          </cell>
          <cell r="AS211">
            <v>0</v>
          </cell>
          <cell r="AT211">
            <v>0</v>
          </cell>
          <cell r="AU211">
            <v>0</v>
          </cell>
          <cell r="AV211">
            <v>0</v>
          </cell>
          <cell r="AW211">
            <v>280991</v>
          </cell>
          <cell r="AX211">
            <v>0</v>
          </cell>
          <cell r="AY211">
            <v>0</v>
          </cell>
          <cell r="AZ211">
            <v>0</v>
          </cell>
          <cell r="BA211">
            <v>0</v>
          </cell>
          <cell r="BB211">
            <v>0</v>
          </cell>
          <cell r="BC211">
            <v>0</v>
          </cell>
          <cell r="BD211">
            <v>295041</v>
          </cell>
          <cell r="BE211">
            <v>2893</v>
          </cell>
          <cell r="BF211">
            <v>17038</v>
          </cell>
          <cell r="BG211">
            <v>20668</v>
          </cell>
          <cell r="BH211">
            <v>0</v>
          </cell>
          <cell r="BI211">
            <v>0</v>
          </cell>
          <cell r="BJ211">
            <v>482</v>
          </cell>
          <cell r="BK211">
            <v>5679</v>
          </cell>
          <cell r="BL211">
            <v>1378</v>
          </cell>
          <cell r="BM211">
            <v>0</v>
          </cell>
          <cell r="BN211">
            <v>0</v>
          </cell>
          <cell r="BO211">
            <v>7539</v>
          </cell>
          <cell r="BP211">
            <v>128224</v>
          </cell>
          <cell r="BQ211">
            <v>99537</v>
          </cell>
          <cell r="BR211">
            <v>140891</v>
          </cell>
          <cell r="BS211">
            <v>0</v>
          </cell>
          <cell r="BT211">
            <v>0</v>
          </cell>
          <cell r="BU211">
            <v>21371</v>
          </cell>
          <cell r="BV211">
            <v>33179</v>
          </cell>
          <cell r="BW211">
            <v>9393</v>
          </cell>
          <cell r="BX211">
            <v>0</v>
          </cell>
          <cell r="BY211">
            <v>0</v>
          </cell>
          <cell r="BZ211">
            <v>63943</v>
          </cell>
          <cell r="CA211">
            <v>7539</v>
          </cell>
          <cell r="CB211">
            <v>71482</v>
          </cell>
          <cell r="CC211">
            <v>0.05</v>
          </cell>
          <cell r="CD211">
            <v>366523</v>
          </cell>
        </row>
        <row r="212">
          <cell r="C212" t="str">
            <v>CAP06</v>
          </cell>
          <cell r="D212" t="str">
            <v>Cámara Tipo F Incluye Emboquillados</v>
          </cell>
          <cell r="E212" t="str">
            <v>U</v>
          </cell>
          <cell r="F212" t="str">
            <v>MOC139</v>
          </cell>
          <cell r="G212" t="str">
            <v>NA</v>
          </cell>
          <cell r="H212" t="str">
            <v>NA</v>
          </cell>
          <cell r="I212" t="str">
            <v>NA</v>
          </cell>
          <cell r="J212" t="str">
            <v>NA</v>
          </cell>
          <cell r="K212" t="str">
            <v>NA</v>
          </cell>
          <cell r="L212" t="str">
            <v>NA</v>
          </cell>
          <cell r="M212">
            <v>1</v>
          </cell>
          <cell r="N212" t="str">
            <v>NA</v>
          </cell>
          <cell r="O212" t="str">
            <v>NA</v>
          </cell>
          <cell r="P212" t="str">
            <v>NA</v>
          </cell>
          <cell r="Q212" t="str">
            <v>NA</v>
          </cell>
          <cell r="R212" t="str">
            <v>NA</v>
          </cell>
          <cell r="S212" t="str">
            <v>NA</v>
          </cell>
          <cell r="T212" t="str">
            <v>CEC004</v>
          </cell>
          <cell r="U212" t="str">
            <v>CEC007</v>
          </cell>
          <cell r="V212" t="str">
            <v>CEC011</v>
          </cell>
          <cell r="W212" t="str">
            <v>NA</v>
          </cell>
          <cell r="X212" t="str">
            <v>NA</v>
          </cell>
          <cell r="Y212" t="str">
            <v>CMC004</v>
          </cell>
          <cell r="Z212" t="str">
            <v>CMC006</v>
          </cell>
          <cell r="AA212" t="str">
            <v>CMC008</v>
          </cell>
          <cell r="AB212" t="str">
            <v>NA</v>
          </cell>
          <cell r="AC212" t="str">
            <v>NA</v>
          </cell>
          <cell r="AD212">
            <v>0.25</v>
          </cell>
          <cell r="AE212">
            <v>1</v>
          </cell>
          <cell r="AF212">
            <v>0.25</v>
          </cell>
          <cell r="AG212" t="str">
            <v>NA</v>
          </cell>
          <cell r="AH212" t="str">
            <v>NA</v>
          </cell>
          <cell r="AI212">
            <v>5</v>
          </cell>
          <cell r="AJ212">
            <v>20</v>
          </cell>
          <cell r="AK212">
            <v>5</v>
          </cell>
          <cell r="AL212">
            <v>20</v>
          </cell>
          <cell r="AO212">
            <v>240313</v>
          </cell>
          <cell r="AP212">
            <v>192728</v>
          </cell>
          <cell r="AQ212">
            <v>0</v>
          </cell>
          <cell r="AR212">
            <v>0</v>
          </cell>
          <cell r="AS212">
            <v>0</v>
          </cell>
          <cell r="AT212">
            <v>0</v>
          </cell>
          <cell r="AU212">
            <v>0</v>
          </cell>
          <cell r="AV212">
            <v>0</v>
          </cell>
          <cell r="AW212">
            <v>192728</v>
          </cell>
          <cell r="AX212">
            <v>0</v>
          </cell>
          <cell r="AY212">
            <v>0</v>
          </cell>
          <cell r="AZ212">
            <v>0</v>
          </cell>
          <cell r="BA212">
            <v>0</v>
          </cell>
          <cell r="BB212">
            <v>0</v>
          </cell>
          <cell r="BC212">
            <v>0</v>
          </cell>
          <cell r="BD212">
            <v>202364</v>
          </cell>
          <cell r="BE212">
            <v>2893</v>
          </cell>
          <cell r="BF212">
            <v>17038</v>
          </cell>
          <cell r="BG212">
            <v>20668</v>
          </cell>
          <cell r="BH212">
            <v>0</v>
          </cell>
          <cell r="BI212">
            <v>0</v>
          </cell>
          <cell r="BJ212">
            <v>145</v>
          </cell>
          <cell r="BK212">
            <v>3408</v>
          </cell>
          <cell r="BL212">
            <v>1033</v>
          </cell>
          <cell r="BM212">
            <v>0</v>
          </cell>
          <cell r="BN212">
            <v>0</v>
          </cell>
          <cell r="BO212">
            <v>4586</v>
          </cell>
          <cell r="BP212">
            <v>128224</v>
          </cell>
          <cell r="BQ212">
            <v>99537</v>
          </cell>
          <cell r="BR212">
            <v>140891</v>
          </cell>
          <cell r="BS212">
            <v>0</v>
          </cell>
          <cell r="BT212">
            <v>0</v>
          </cell>
          <cell r="BU212">
            <v>6411</v>
          </cell>
          <cell r="BV212">
            <v>19907</v>
          </cell>
          <cell r="BW212">
            <v>7045</v>
          </cell>
          <cell r="BX212">
            <v>0</v>
          </cell>
          <cell r="BY212">
            <v>0</v>
          </cell>
          <cell r="BZ212">
            <v>33363</v>
          </cell>
          <cell r="CA212">
            <v>4586</v>
          </cell>
          <cell r="CB212">
            <v>37949</v>
          </cell>
          <cell r="CC212">
            <v>0.05</v>
          </cell>
          <cell r="CD212">
            <v>240313</v>
          </cell>
        </row>
        <row r="213">
          <cell r="B213" t="str">
            <v>Cámara Tipo F2 Incluye Emboquillados</v>
          </cell>
          <cell r="C213" t="str">
            <v>CAP06</v>
          </cell>
          <cell r="D213" t="str">
            <v>Cámara Tipo F2 Incluye Emboquillados</v>
          </cell>
          <cell r="E213" t="str">
            <v>U</v>
          </cell>
          <cell r="F213" t="str">
            <v>MOC138</v>
          </cell>
          <cell r="G213" t="str">
            <v>NA</v>
          </cell>
          <cell r="H213" t="str">
            <v>NA</v>
          </cell>
          <cell r="I213" t="str">
            <v>NA</v>
          </cell>
          <cell r="J213" t="str">
            <v>NA</v>
          </cell>
          <cell r="K213" t="str">
            <v>NA</v>
          </cell>
          <cell r="L213" t="str">
            <v>NA</v>
          </cell>
          <cell r="M213">
            <v>1</v>
          </cell>
          <cell r="N213" t="str">
            <v>NA</v>
          </cell>
          <cell r="O213" t="str">
            <v>NA</v>
          </cell>
          <cell r="P213" t="str">
            <v>NA</v>
          </cell>
          <cell r="Q213" t="str">
            <v>NA</v>
          </cell>
          <cell r="R213" t="str">
            <v>NA</v>
          </cell>
          <cell r="S213" t="str">
            <v>NA</v>
          </cell>
          <cell r="T213" t="str">
            <v>CEC004</v>
          </cell>
          <cell r="U213" t="str">
            <v>CEC007</v>
          </cell>
          <cell r="V213" t="str">
            <v>CEC011</v>
          </cell>
          <cell r="W213" t="str">
            <v>NA</v>
          </cell>
          <cell r="X213" t="str">
            <v>NA</v>
          </cell>
          <cell r="Y213" t="str">
            <v>CMC004</v>
          </cell>
          <cell r="Z213" t="str">
            <v>CMC006</v>
          </cell>
          <cell r="AA213" t="str">
            <v>CMC008</v>
          </cell>
          <cell r="AB213" t="str">
            <v>NA</v>
          </cell>
          <cell r="AC213" t="str">
            <v>NA</v>
          </cell>
          <cell r="AD213">
            <v>0.5</v>
          </cell>
          <cell r="AE213">
            <v>1</v>
          </cell>
          <cell r="AF213">
            <v>0.21</v>
          </cell>
          <cell r="AG213" t="str">
            <v>NA</v>
          </cell>
          <cell r="AH213" t="str">
            <v>NA</v>
          </cell>
          <cell r="AI213">
            <v>7.5</v>
          </cell>
          <cell r="AJ213">
            <v>15</v>
          </cell>
          <cell r="AK213">
            <v>7.5</v>
          </cell>
          <cell r="AL213">
            <v>35</v>
          </cell>
          <cell r="AO213">
            <v>128975</v>
          </cell>
          <cell r="AP213">
            <v>95396</v>
          </cell>
          <cell r="AQ213">
            <v>0</v>
          </cell>
          <cell r="AR213">
            <v>0</v>
          </cell>
          <cell r="AS213">
            <v>0</v>
          </cell>
          <cell r="AT213">
            <v>0</v>
          </cell>
          <cell r="AU213">
            <v>0</v>
          </cell>
          <cell r="AV213">
            <v>0</v>
          </cell>
          <cell r="AW213">
            <v>95396</v>
          </cell>
          <cell r="AX213">
            <v>0</v>
          </cell>
          <cell r="AY213">
            <v>0</v>
          </cell>
          <cell r="AZ213">
            <v>0</v>
          </cell>
          <cell r="BA213">
            <v>0</v>
          </cell>
          <cell r="BB213">
            <v>0</v>
          </cell>
          <cell r="BC213">
            <v>0</v>
          </cell>
          <cell r="BD213">
            <v>100166</v>
          </cell>
          <cell r="BE213">
            <v>2893</v>
          </cell>
          <cell r="BF213">
            <v>17038</v>
          </cell>
          <cell r="BG213">
            <v>20668</v>
          </cell>
          <cell r="BH213">
            <v>0</v>
          </cell>
          <cell r="BI213">
            <v>0</v>
          </cell>
          <cell r="BJ213">
            <v>193</v>
          </cell>
          <cell r="BK213">
            <v>2272</v>
          </cell>
          <cell r="BL213">
            <v>579</v>
          </cell>
          <cell r="BM213">
            <v>0</v>
          </cell>
          <cell r="BN213">
            <v>0</v>
          </cell>
          <cell r="BO213">
            <v>3044</v>
          </cell>
          <cell r="BP213">
            <v>128224</v>
          </cell>
          <cell r="BQ213">
            <v>99537</v>
          </cell>
          <cell r="BR213">
            <v>140891</v>
          </cell>
          <cell r="BS213">
            <v>0</v>
          </cell>
          <cell r="BT213">
            <v>0</v>
          </cell>
          <cell r="BU213">
            <v>8548</v>
          </cell>
          <cell r="BV213">
            <v>13272</v>
          </cell>
          <cell r="BW213">
            <v>3945</v>
          </cell>
          <cell r="BX213">
            <v>0</v>
          </cell>
          <cell r="BY213">
            <v>0</v>
          </cell>
          <cell r="BZ213">
            <v>25765</v>
          </cell>
          <cell r="CA213">
            <v>3044</v>
          </cell>
          <cell r="CB213">
            <v>28809</v>
          </cell>
          <cell r="CC213">
            <v>0.05</v>
          </cell>
          <cell r="CD213">
            <v>128975</v>
          </cell>
        </row>
        <row r="214">
          <cell r="C214" t="str">
            <v>CAP06</v>
          </cell>
          <cell r="D214" t="str">
            <v>CAMARAS</v>
          </cell>
          <cell r="CB214">
            <v>0</v>
          </cell>
          <cell r="CD214">
            <v>0</v>
          </cell>
        </row>
        <row r="215">
          <cell r="B215" t="str">
            <v>CU001</v>
          </cell>
          <cell r="C215" t="str">
            <v>CAP06</v>
          </cell>
          <cell r="D215" t="str">
            <v>De 90° -2" en ducto norma Icontec 3363</v>
          </cell>
          <cell r="E215" t="str">
            <v>U</v>
          </cell>
          <cell r="F215" t="str">
            <v>MOC042</v>
          </cell>
          <cell r="G215" t="str">
            <v>MOC079</v>
          </cell>
          <cell r="H215" t="str">
            <v>MOC089</v>
          </cell>
          <cell r="I215" t="str">
            <v>NA</v>
          </cell>
          <cell r="J215" t="str">
            <v>NA</v>
          </cell>
          <cell r="K215" t="str">
            <v>NA</v>
          </cell>
          <cell r="L215" t="str">
            <v>NA</v>
          </cell>
          <cell r="M215">
            <v>1</v>
          </cell>
          <cell r="N215">
            <v>5.9999999999999995E-4</v>
          </cell>
          <cell r="O215">
            <v>1.1999999999999999E-3</v>
          </cell>
          <cell r="P215" t="str">
            <v>NA</v>
          </cell>
          <cell r="Q215" t="str">
            <v>NA</v>
          </cell>
          <cell r="R215" t="str">
            <v>NA</v>
          </cell>
          <cell r="S215" t="str">
            <v>NA</v>
          </cell>
          <cell r="T215" t="str">
            <v>CEC005</v>
          </cell>
          <cell r="U215" t="str">
            <v>NA</v>
          </cell>
          <cell r="V215" t="str">
            <v>NA</v>
          </cell>
          <cell r="W215" t="str">
            <v>NA</v>
          </cell>
          <cell r="X215" t="str">
            <v>NA</v>
          </cell>
          <cell r="Y215" t="str">
            <v>CMC005</v>
          </cell>
          <cell r="Z215" t="str">
            <v>NA</v>
          </cell>
          <cell r="AA215" t="str">
            <v>NA</v>
          </cell>
          <cell r="AB215" t="str">
            <v>NA</v>
          </cell>
          <cell r="AC215" t="str">
            <v>NA</v>
          </cell>
          <cell r="AD215">
            <v>1</v>
          </cell>
          <cell r="AE215" t="str">
            <v>NA</v>
          </cell>
          <cell r="AF215" t="str">
            <v>NA</v>
          </cell>
          <cell r="AG215" t="str">
            <v>NA</v>
          </cell>
          <cell r="AH215" t="str">
            <v>NA</v>
          </cell>
          <cell r="AI215">
            <v>250</v>
          </cell>
          <cell r="AJ215">
            <v>250</v>
          </cell>
          <cell r="AO215">
            <v>10630</v>
          </cell>
          <cell r="AP215">
            <v>9600</v>
          </cell>
          <cell r="AQ215">
            <v>16388</v>
          </cell>
          <cell r="AR215">
            <v>75558</v>
          </cell>
          <cell r="AS215">
            <v>0</v>
          </cell>
          <cell r="AT215">
            <v>0</v>
          </cell>
          <cell r="AU215">
            <v>0</v>
          </cell>
          <cell r="AV215">
            <v>0</v>
          </cell>
          <cell r="AW215">
            <v>9600</v>
          </cell>
          <cell r="AX215">
            <v>10</v>
          </cell>
          <cell r="AY215">
            <v>91</v>
          </cell>
          <cell r="AZ215">
            <v>0</v>
          </cell>
          <cell r="BA215">
            <v>0</v>
          </cell>
          <cell r="BB215">
            <v>0</v>
          </cell>
          <cell r="BC215">
            <v>0</v>
          </cell>
          <cell r="BD215">
            <v>10186</v>
          </cell>
          <cell r="BE215">
            <v>4261</v>
          </cell>
          <cell r="BF215">
            <v>0</v>
          </cell>
          <cell r="BG215">
            <v>0</v>
          </cell>
          <cell r="BH215">
            <v>0</v>
          </cell>
          <cell r="BI215">
            <v>0</v>
          </cell>
          <cell r="BJ215">
            <v>17</v>
          </cell>
          <cell r="BK215">
            <v>0</v>
          </cell>
          <cell r="BL215">
            <v>0</v>
          </cell>
          <cell r="BM215">
            <v>0</v>
          </cell>
          <cell r="BN215">
            <v>0</v>
          </cell>
          <cell r="BO215">
            <v>17</v>
          </cell>
          <cell r="BP215">
            <v>106852</v>
          </cell>
          <cell r="BQ215">
            <v>0</v>
          </cell>
          <cell r="BR215">
            <v>0</v>
          </cell>
          <cell r="BS215">
            <v>0</v>
          </cell>
          <cell r="BT215">
            <v>0</v>
          </cell>
          <cell r="BU215">
            <v>427</v>
          </cell>
          <cell r="BV215">
            <v>0</v>
          </cell>
          <cell r="BW215">
            <v>0</v>
          </cell>
          <cell r="BX215">
            <v>0</v>
          </cell>
          <cell r="BY215">
            <v>0</v>
          </cell>
          <cell r="BZ215">
            <v>427</v>
          </cell>
          <cell r="CA215">
            <v>17</v>
          </cell>
          <cell r="CB215">
            <v>444</v>
          </cell>
          <cell r="CC215">
            <v>0.05</v>
          </cell>
          <cell r="CD215">
            <v>10630</v>
          </cell>
        </row>
        <row r="216">
          <cell r="B216" t="str">
            <v>CU001</v>
          </cell>
          <cell r="C216" t="str">
            <v>CAP06</v>
          </cell>
          <cell r="D216" t="str">
            <v>DE 90º  de  2"</v>
          </cell>
          <cell r="E216" t="str">
            <v>U</v>
          </cell>
          <cell r="F216" t="str">
            <v>MOC042</v>
          </cell>
          <cell r="G216" t="str">
            <v>MOC079</v>
          </cell>
          <cell r="H216" t="str">
            <v>MOC089</v>
          </cell>
          <cell r="I216" t="str">
            <v>NA</v>
          </cell>
          <cell r="J216" t="str">
            <v>NA</v>
          </cell>
          <cell r="K216" t="str">
            <v>NA</v>
          </cell>
          <cell r="L216" t="str">
            <v>NA</v>
          </cell>
          <cell r="M216">
            <v>1</v>
          </cell>
          <cell r="N216">
            <v>5.9999999999999995E-4</v>
          </cell>
          <cell r="O216">
            <v>1.1999999999999999E-3</v>
          </cell>
          <cell r="P216" t="str">
            <v>NA</v>
          </cell>
          <cell r="Q216" t="str">
            <v>NA</v>
          </cell>
          <cell r="R216" t="str">
            <v>NA</v>
          </cell>
          <cell r="S216" t="str">
            <v>NA</v>
          </cell>
          <cell r="T216" t="str">
            <v>CEC005</v>
          </cell>
          <cell r="U216" t="str">
            <v>NA</v>
          </cell>
          <cell r="V216" t="str">
            <v>NA</v>
          </cell>
          <cell r="W216" t="str">
            <v>NA</v>
          </cell>
          <cell r="X216" t="str">
            <v>NA</v>
          </cell>
          <cell r="Y216" t="str">
            <v>CMC005</v>
          </cell>
          <cell r="Z216" t="str">
            <v>NA</v>
          </cell>
          <cell r="AA216" t="str">
            <v>NA</v>
          </cell>
          <cell r="AB216" t="str">
            <v>NA</v>
          </cell>
          <cell r="AC216" t="str">
            <v>NA</v>
          </cell>
          <cell r="AD216">
            <v>1</v>
          </cell>
          <cell r="AE216" t="str">
            <v>NA</v>
          </cell>
          <cell r="AF216" t="str">
            <v>NA</v>
          </cell>
          <cell r="AG216" t="str">
            <v>NA</v>
          </cell>
          <cell r="AH216" t="str">
            <v>NA</v>
          </cell>
          <cell r="AI216">
            <v>150</v>
          </cell>
          <cell r="AJ216">
            <v>150</v>
          </cell>
          <cell r="AO216">
            <v>10926</v>
          </cell>
          <cell r="AP216">
            <v>9600</v>
          </cell>
          <cell r="AQ216">
            <v>16388</v>
          </cell>
          <cell r="AR216">
            <v>75558</v>
          </cell>
          <cell r="AS216">
            <v>0</v>
          </cell>
          <cell r="AT216">
            <v>0</v>
          </cell>
          <cell r="AU216">
            <v>0</v>
          </cell>
          <cell r="AV216">
            <v>0</v>
          </cell>
          <cell r="AW216">
            <v>9600</v>
          </cell>
          <cell r="AX216">
            <v>10</v>
          </cell>
          <cell r="AY216">
            <v>91</v>
          </cell>
          <cell r="AZ216">
            <v>0</v>
          </cell>
          <cell r="BA216">
            <v>0</v>
          </cell>
          <cell r="BB216">
            <v>0</v>
          </cell>
          <cell r="BC216">
            <v>0</v>
          </cell>
          <cell r="BD216">
            <v>10186</v>
          </cell>
          <cell r="BE216">
            <v>4261</v>
          </cell>
          <cell r="BF216">
            <v>0</v>
          </cell>
          <cell r="BG216">
            <v>0</v>
          </cell>
          <cell r="BH216">
            <v>0</v>
          </cell>
          <cell r="BI216">
            <v>0</v>
          </cell>
          <cell r="BJ216">
            <v>28</v>
          </cell>
          <cell r="BK216">
            <v>0</v>
          </cell>
          <cell r="BL216">
            <v>0</v>
          </cell>
          <cell r="BM216">
            <v>0</v>
          </cell>
          <cell r="BN216">
            <v>0</v>
          </cell>
          <cell r="BO216">
            <v>28</v>
          </cell>
          <cell r="BP216">
            <v>106852</v>
          </cell>
          <cell r="BQ216">
            <v>0</v>
          </cell>
          <cell r="BR216">
            <v>0</v>
          </cell>
          <cell r="BS216">
            <v>0</v>
          </cell>
          <cell r="BT216">
            <v>0</v>
          </cell>
          <cell r="BU216">
            <v>712</v>
          </cell>
          <cell r="BV216">
            <v>0</v>
          </cell>
          <cell r="BW216">
            <v>0</v>
          </cell>
          <cell r="BX216">
            <v>0</v>
          </cell>
          <cell r="BY216">
            <v>0</v>
          </cell>
          <cell r="BZ216">
            <v>712</v>
          </cell>
          <cell r="CA216">
            <v>28</v>
          </cell>
          <cell r="CB216">
            <v>740</v>
          </cell>
          <cell r="CC216">
            <v>0.05</v>
          </cell>
          <cell r="CD216">
            <v>10926</v>
          </cell>
        </row>
        <row r="217">
          <cell r="B217" t="str">
            <v>CU002</v>
          </cell>
          <cell r="C217" t="str">
            <v>CAP06</v>
          </cell>
          <cell r="D217" t="str">
            <v>DE 90º  de  3"</v>
          </cell>
          <cell r="E217" t="str">
            <v>U</v>
          </cell>
          <cell r="F217" t="str">
            <v>MOC040</v>
          </cell>
          <cell r="G217" t="str">
            <v>MOC079</v>
          </cell>
          <cell r="H217" t="str">
            <v>MOC089</v>
          </cell>
          <cell r="I217" t="str">
            <v>NA</v>
          </cell>
          <cell r="J217" t="str">
            <v>NA</v>
          </cell>
          <cell r="K217" t="str">
            <v>NA</v>
          </cell>
          <cell r="L217" t="str">
            <v>NA</v>
          </cell>
          <cell r="M217">
            <v>1</v>
          </cell>
          <cell r="N217">
            <v>8.9999999999999998E-4</v>
          </cell>
          <cell r="O217">
            <v>1.5E-3</v>
          </cell>
          <cell r="P217" t="str">
            <v>NA</v>
          </cell>
          <cell r="Q217" t="str">
            <v>NA</v>
          </cell>
          <cell r="R217" t="str">
            <v>NA</v>
          </cell>
          <cell r="S217" t="str">
            <v>NA</v>
          </cell>
          <cell r="T217" t="str">
            <v>CEC005</v>
          </cell>
          <cell r="U217" t="str">
            <v>NA</v>
          </cell>
          <cell r="V217" t="str">
            <v>NA</v>
          </cell>
          <cell r="W217" t="str">
            <v>NA</v>
          </cell>
          <cell r="X217" t="str">
            <v>NA</v>
          </cell>
          <cell r="Y217" t="str">
            <v>CMC005</v>
          </cell>
          <cell r="Z217" t="str">
            <v>NA</v>
          </cell>
          <cell r="AA217" t="str">
            <v>NA</v>
          </cell>
          <cell r="AB217" t="str">
            <v>NA</v>
          </cell>
          <cell r="AC217" t="str">
            <v>NA</v>
          </cell>
          <cell r="AD217">
            <v>1</v>
          </cell>
          <cell r="AE217" t="str">
            <v>NA</v>
          </cell>
          <cell r="AF217" t="str">
            <v>NA</v>
          </cell>
          <cell r="AG217" t="str">
            <v>NA</v>
          </cell>
          <cell r="AH217" t="str">
            <v>NA</v>
          </cell>
          <cell r="AI217">
            <v>150</v>
          </cell>
          <cell r="AJ217">
            <v>150</v>
          </cell>
          <cell r="AO217">
            <v>12844</v>
          </cell>
          <cell r="AP217">
            <v>11400</v>
          </cell>
          <cell r="AQ217">
            <v>16388</v>
          </cell>
          <cell r="AR217">
            <v>75558</v>
          </cell>
          <cell r="AS217">
            <v>0</v>
          </cell>
          <cell r="AT217">
            <v>0</v>
          </cell>
          <cell r="AU217">
            <v>0</v>
          </cell>
          <cell r="AV217">
            <v>0</v>
          </cell>
          <cell r="AW217">
            <v>11400</v>
          </cell>
          <cell r="AX217">
            <v>15</v>
          </cell>
          <cell r="AY217">
            <v>113</v>
          </cell>
          <cell r="AZ217">
            <v>0</v>
          </cell>
          <cell r="BA217">
            <v>0</v>
          </cell>
          <cell r="BB217">
            <v>0</v>
          </cell>
          <cell r="BC217">
            <v>0</v>
          </cell>
          <cell r="BD217">
            <v>12104</v>
          </cell>
          <cell r="BE217">
            <v>4261</v>
          </cell>
          <cell r="BF217">
            <v>0</v>
          </cell>
          <cell r="BG217">
            <v>0</v>
          </cell>
          <cell r="BH217">
            <v>0</v>
          </cell>
          <cell r="BI217">
            <v>0</v>
          </cell>
          <cell r="BJ217">
            <v>28</v>
          </cell>
          <cell r="BK217">
            <v>0</v>
          </cell>
          <cell r="BL217">
            <v>0</v>
          </cell>
          <cell r="BM217">
            <v>0</v>
          </cell>
          <cell r="BN217">
            <v>0</v>
          </cell>
          <cell r="BO217">
            <v>28</v>
          </cell>
          <cell r="BP217">
            <v>106852</v>
          </cell>
          <cell r="BQ217">
            <v>0</v>
          </cell>
          <cell r="BR217">
            <v>0</v>
          </cell>
          <cell r="BS217">
            <v>0</v>
          </cell>
          <cell r="BT217">
            <v>0</v>
          </cell>
          <cell r="BU217">
            <v>712</v>
          </cell>
          <cell r="BV217">
            <v>0</v>
          </cell>
          <cell r="BW217">
            <v>0</v>
          </cell>
          <cell r="BX217">
            <v>0</v>
          </cell>
          <cell r="BY217">
            <v>0</v>
          </cell>
          <cell r="BZ217">
            <v>712</v>
          </cell>
          <cell r="CA217">
            <v>28</v>
          </cell>
          <cell r="CB217">
            <v>740</v>
          </cell>
          <cell r="CC217">
            <v>0.05</v>
          </cell>
          <cell r="CD217">
            <v>12844</v>
          </cell>
        </row>
        <row r="218">
          <cell r="B218" t="str">
            <v>CU003</v>
          </cell>
          <cell r="C218" t="str">
            <v>CAP06</v>
          </cell>
          <cell r="D218" t="str">
            <v>DE 90º  de  4"</v>
          </cell>
          <cell r="E218" t="str">
            <v>U</v>
          </cell>
          <cell r="F218" t="str">
            <v>MOC041</v>
          </cell>
          <cell r="G218" t="str">
            <v>MOC079</v>
          </cell>
          <cell r="H218" t="str">
            <v>MOC089</v>
          </cell>
          <cell r="I218" t="str">
            <v>NA</v>
          </cell>
          <cell r="J218" t="str">
            <v>NA</v>
          </cell>
          <cell r="K218" t="str">
            <v>NA</v>
          </cell>
          <cell r="L218" t="str">
            <v>NA</v>
          </cell>
          <cell r="M218">
            <v>1</v>
          </cell>
          <cell r="N218">
            <v>1.1999999999999999E-3</v>
          </cell>
          <cell r="O218">
            <v>2.3999999999999998E-3</v>
          </cell>
          <cell r="P218" t="str">
            <v>NA</v>
          </cell>
          <cell r="Q218" t="str">
            <v>NA</v>
          </cell>
          <cell r="R218" t="str">
            <v>NA</v>
          </cell>
          <cell r="S218" t="str">
            <v>NA</v>
          </cell>
          <cell r="T218" t="str">
            <v>CEC005</v>
          </cell>
          <cell r="U218" t="str">
            <v>NA</v>
          </cell>
          <cell r="V218" t="str">
            <v>NA</v>
          </cell>
          <cell r="W218" t="str">
            <v>NA</v>
          </cell>
          <cell r="X218" t="str">
            <v>NA</v>
          </cell>
          <cell r="Y218" t="str">
            <v>CMC005</v>
          </cell>
          <cell r="Z218" t="str">
            <v>NA</v>
          </cell>
          <cell r="AA218" t="str">
            <v>NA</v>
          </cell>
          <cell r="AB218" t="str">
            <v>NA</v>
          </cell>
          <cell r="AC218" t="str">
            <v>NA</v>
          </cell>
          <cell r="AD218">
            <v>1</v>
          </cell>
          <cell r="AE218" t="str">
            <v>NA</v>
          </cell>
          <cell r="AF218" t="str">
            <v>NA</v>
          </cell>
          <cell r="AG218" t="str">
            <v>NA</v>
          </cell>
          <cell r="AH218" t="str">
            <v>NA</v>
          </cell>
          <cell r="AI218">
            <v>150</v>
          </cell>
          <cell r="AJ218">
            <v>150</v>
          </cell>
          <cell r="AO218">
            <v>60801</v>
          </cell>
          <cell r="AP218">
            <v>57000</v>
          </cell>
          <cell r="AQ218">
            <v>16388</v>
          </cell>
          <cell r="AR218">
            <v>75558</v>
          </cell>
          <cell r="AS218">
            <v>0</v>
          </cell>
          <cell r="AT218">
            <v>0</v>
          </cell>
          <cell r="AU218">
            <v>0</v>
          </cell>
          <cell r="AV218">
            <v>0</v>
          </cell>
          <cell r="AW218">
            <v>57000</v>
          </cell>
          <cell r="AX218">
            <v>20</v>
          </cell>
          <cell r="AY218">
            <v>181</v>
          </cell>
          <cell r="AZ218">
            <v>0</v>
          </cell>
          <cell r="BA218">
            <v>0</v>
          </cell>
          <cell r="BB218">
            <v>0</v>
          </cell>
          <cell r="BC218">
            <v>0</v>
          </cell>
          <cell r="BD218">
            <v>60061</v>
          </cell>
          <cell r="BE218">
            <v>4261</v>
          </cell>
          <cell r="BF218">
            <v>0</v>
          </cell>
          <cell r="BG218">
            <v>0</v>
          </cell>
          <cell r="BH218">
            <v>0</v>
          </cell>
          <cell r="BI218">
            <v>0</v>
          </cell>
          <cell r="BJ218">
            <v>28</v>
          </cell>
          <cell r="BK218">
            <v>0</v>
          </cell>
          <cell r="BL218">
            <v>0</v>
          </cell>
          <cell r="BM218">
            <v>0</v>
          </cell>
          <cell r="BN218">
            <v>0</v>
          </cell>
          <cell r="BO218">
            <v>28</v>
          </cell>
          <cell r="BP218">
            <v>106852</v>
          </cell>
          <cell r="BQ218">
            <v>0</v>
          </cell>
          <cell r="BR218">
            <v>0</v>
          </cell>
          <cell r="BS218">
            <v>0</v>
          </cell>
          <cell r="BT218">
            <v>0</v>
          </cell>
          <cell r="BU218">
            <v>712</v>
          </cell>
          <cell r="BV218">
            <v>0</v>
          </cell>
          <cell r="BW218">
            <v>0</v>
          </cell>
          <cell r="BX218">
            <v>0</v>
          </cell>
          <cell r="BY218">
            <v>0</v>
          </cell>
          <cell r="BZ218">
            <v>712</v>
          </cell>
          <cell r="CA218">
            <v>28</v>
          </cell>
          <cell r="CB218">
            <v>740</v>
          </cell>
          <cell r="CC218">
            <v>0.05</v>
          </cell>
          <cell r="CD218">
            <v>60801</v>
          </cell>
        </row>
        <row r="219">
          <cell r="B219" t="str">
            <v>VO010</v>
          </cell>
          <cell r="C219" t="str">
            <v>CAP06</v>
          </cell>
          <cell r="D219" t="str">
            <v>Demol. de reg. domic. de alcant.</v>
          </cell>
          <cell r="E219" t="str">
            <v>U</v>
          </cell>
          <cell r="F219" t="str">
            <v>NA</v>
          </cell>
          <cell r="G219" t="str">
            <v>NA</v>
          </cell>
          <cell r="H219" t="str">
            <v>NA</v>
          </cell>
          <cell r="I219" t="str">
            <v>NA</v>
          </cell>
          <cell r="J219" t="str">
            <v>NA</v>
          </cell>
          <cell r="K219" t="str">
            <v>NA</v>
          </cell>
          <cell r="L219" t="str">
            <v>NA</v>
          </cell>
          <cell r="M219" t="str">
            <v>NA</v>
          </cell>
          <cell r="N219" t="str">
            <v>NA</v>
          </cell>
          <cell r="O219" t="str">
            <v>NA</v>
          </cell>
          <cell r="P219" t="str">
            <v>NA</v>
          </cell>
          <cell r="Q219" t="str">
            <v>NA</v>
          </cell>
          <cell r="R219" t="str">
            <v>NA</v>
          </cell>
          <cell r="S219" t="str">
            <v>NA</v>
          </cell>
          <cell r="T219" t="str">
            <v>CEC015</v>
          </cell>
          <cell r="U219" t="str">
            <v>NA</v>
          </cell>
          <cell r="V219" t="str">
            <v>NA</v>
          </cell>
          <cell r="W219" t="str">
            <v>NA</v>
          </cell>
          <cell r="X219" t="str">
            <v>NA</v>
          </cell>
          <cell r="Y219" t="str">
            <v>CMC022</v>
          </cell>
          <cell r="Z219" t="str">
            <v>NA</v>
          </cell>
          <cell r="AA219" t="str">
            <v>NA</v>
          </cell>
          <cell r="AB219" t="str">
            <v>NA</v>
          </cell>
          <cell r="AC219" t="str">
            <v>NA</v>
          </cell>
          <cell r="AD219">
            <v>1</v>
          </cell>
          <cell r="AE219" t="str">
            <v>NA</v>
          </cell>
          <cell r="AF219" t="str">
            <v>NA</v>
          </cell>
          <cell r="AG219" t="str">
            <v>NA</v>
          </cell>
          <cell r="AH219" t="str">
            <v>NA</v>
          </cell>
          <cell r="AI219">
            <v>7.89</v>
          </cell>
          <cell r="AJ219">
            <v>7.89</v>
          </cell>
          <cell r="AO219">
            <v>24591</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28837</v>
          </cell>
          <cell r="BF219">
            <v>0</v>
          </cell>
          <cell r="BG219">
            <v>0</v>
          </cell>
          <cell r="BH219">
            <v>0</v>
          </cell>
          <cell r="BI219">
            <v>0</v>
          </cell>
          <cell r="BJ219">
            <v>3655</v>
          </cell>
          <cell r="BK219">
            <v>0</v>
          </cell>
          <cell r="BL219">
            <v>0</v>
          </cell>
          <cell r="BM219">
            <v>0</v>
          </cell>
          <cell r="BN219">
            <v>0</v>
          </cell>
          <cell r="BO219">
            <v>3655</v>
          </cell>
          <cell r="BP219">
            <v>165187</v>
          </cell>
          <cell r="BQ219">
            <v>0</v>
          </cell>
          <cell r="BR219">
            <v>0</v>
          </cell>
          <cell r="BS219">
            <v>0</v>
          </cell>
          <cell r="BT219">
            <v>0</v>
          </cell>
          <cell r="BU219">
            <v>20936</v>
          </cell>
          <cell r="BV219">
            <v>0</v>
          </cell>
          <cell r="BW219">
            <v>0</v>
          </cell>
          <cell r="BX219">
            <v>0</v>
          </cell>
          <cell r="BY219">
            <v>0</v>
          </cell>
          <cell r="BZ219">
            <v>20936</v>
          </cell>
          <cell r="CA219">
            <v>3655</v>
          </cell>
          <cell r="CB219">
            <v>24591</v>
          </cell>
          <cell r="CD219">
            <v>24591</v>
          </cell>
        </row>
        <row r="220">
          <cell r="B220" t="str">
            <v>PO001</v>
          </cell>
          <cell r="C220" t="str">
            <v>CAP06</v>
          </cell>
          <cell r="D220" t="str">
            <v>Reubicación de poste</v>
          </cell>
          <cell r="E220" t="str">
            <v>U</v>
          </cell>
          <cell r="F220" t="str">
            <v>NA</v>
          </cell>
          <cell r="G220" t="str">
            <v>NA</v>
          </cell>
          <cell r="H220" t="str">
            <v>NA</v>
          </cell>
          <cell r="I220" t="str">
            <v>NA</v>
          </cell>
          <cell r="J220" t="str">
            <v>NA</v>
          </cell>
          <cell r="K220" t="str">
            <v>NA</v>
          </cell>
          <cell r="L220" t="str">
            <v>NA</v>
          </cell>
          <cell r="M220">
            <v>1</v>
          </cell>
          <cell r="N220">
            <v>0.12</v>
          </cell>
          <cell r="O220" t="str">
            <v>NA</v>
          </cell>
          <cell r="P220" t="str">
            <v>NA</v>
          </cell>
          <cell r="Q220" t="str">
            <v>NA</v>
          </cell>
          <cell r="R220" t="str">
            <v>NA</v>
          </cell>
          <cell r="S220" t="str">
            <v>NA</v>
          </cell>
          <cell r="T220" t="str">
            <v>CER012</v>
          </cell>
          <cell r="U220" t="str">
            <v>NA</v>
          </cell>
          <cell r="V220" t="str">
            <v>NA</v>
          </cell>
          <cell r="W220" t="str">
            <v>NA</v>
          </cell>
          <cell r="X220" t="str">
            <v>NA</v>
          </cell>
          <cell r="Y220" t="str">
            <v>CMC016</v>
          </cell>
          <cell r="Z220" t="str">
            <v>NA</v>
          </cell>
          <cell r="AA220" t="str">
            <v>NA</v>
          </cell>
          <cell r="AB220" t="str">
            <v>NA</v>
          </cell>
          <cell r="AC220" t="str">
            <v>NA</v>
          </cell>
          <cell r="AD220">
            <v>1</v>
          </cell>
          <cell r="AE220" t="str">
            <v>NA</v>
          </cell>
          <cell r="AF220" t="str">
            <v>NA</v>
          </cell>
          <cell r="AG220" t="str">
            <v>NA</v>
          </cell>
          <cell r="AH220" t="str">
            <v>NA</v>
          </cell>
          <cell r="AI220">
            <v>4.5</v>
          </cell>
          <cell r="AJ220">
            <v>4.5</v>
          </cell>
          <cell r="AO220">
            <v>75774</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107695</v>
          </cell>
          <cell r="BF220">
            <v>0</v>
          </cell>
          <cell r="BG220">
            <v>0</v>
          </cell>
          <cell r="BH220">
            <v>0</v>
          </cell>
          <cell r="BI220">
            <v>0</v>
          </cell>
          <cell r="BJ220">
            <v>23932</v>
          </cell>
          <cell r="BK220">
            <v>0</v>
          </cell>
          <cell r="BL220">
            <v>0</v>
          </cell>
          <cell r="BM220">
            <v>0</v>
          </cell>
          <cell r="BN220">
            <v>0</v>
          </cell>
          <cell r="BO220">
            <v>23932</v>
          </cell>
          <cell r="BP220">
            <v>233291</v>
          </cell>
          <cell r="BQ220">
            <v>0</v>
          </cell>
          <cell r="BR220">
            <v>0</v>
          </cell>
          <cell r="BS220">
            <v>0</v>
          </cell>
          <cell r="BT220">
            <v>0</v>
          </cell>
          <cell r="BU220">
            <v>51842</v>
          </cell>
          <cell r="BV220">
            <v>0</v>
          </cell>
          <cell r="BW220">
            <v>0</v>
          </cell>
          <cell r="BX220">
            <v>0</v>
          </cell>
          <cell r="BY220">
            <v>0</v>
          </cell>
          <cell r="BZ220">
            <v>51842</v>
          </cell>
          <cell r="CA220">
            <v>23932</v>
          </cell>
          <cell r="CB220">
            <v>75774</v>
          </cell>
          <cell r="CD220">
            <v>75774</v>
          </cell>
        </row>
        <row r="221">
          <cell r="C221" t="str">
            <v>CAP07</v>
          </cell>
          <cell r="D221" t="str">
            <v>ACOMETIDA Incluye excavacion, arena, relleno en recebo y compactacion zanja</v>
          </cell>
          <cell r="CB221">
            <v>0</v>
          </cell>
          <cell r="CD221">
            <v>0</v>
          </cell>
        </row>
        <row r="222">
          <cell r="C222" t="str">
            <v>CAP07</v>
          </cell>
          <cell r="D222" t="str">
            <v>En anden  baldosa</v>
          </cell>
          <cell r="E222" t="str">
            <v>m</v>
          </cell>
          <cell r="F222" t="str">
            <v>MOC010</v>
          </cell>
          <cell r="G222" t="str">
            <v>MOC062</v>
          </cell>
          <cell r="H222" t="str">
            <v>MOC128</v>
          </cell>
          <cell r="I222" t="str">
            <v>NA</v>
          </cell>
          <cell r="J222" t="str">
            <v>NA</v>
          </cell>
          <cell r="K222" t="str">
            <v>NA</v>
          </cell>
          <cell r="L222" t="str">
            <v>NA</v>
          </cell>
          <cell r="M222">
            <v>0.1</v>
          </cell>
          <cell r="N222">
            <v>1</v>
          </cell>
          <cell r="O222">
            <v>0.18</v>
          </cell>
          <cell r="P222" t="str">
            <v>NA</v>
          </cell>
          <cell r="Q222" t="str">
            <v>NA</v>
          </cell>
          <cell r="R222" t="str">
            <v>NA</v>
          </cell>
          <cell r="S222" t="str">
            <v>NA</v>
          </cell>
          <cell r="T222" t="str">
            <v>CEC004</v>
          </cell>
          <cell r="U222" t="str">
            <v>CEC010</v>
          </cell>
          <cell r="V222" t="str">
            <v>NA</v>
          </cell>
          <cell r="W222" t="str">
            <v>NA</v>
          </cell>
          <cell r="X222" t="str">
            <v>NA</v>
          </cell>
          <cell r="Y222" t="str">
            <v>CMC004</v>
          </cell>
          <cell r="Z222" t="str">
            <v>CMC008</v>
          </cell>
          <cell r="AA222" t="str">
            <v>NA</v>
          </cell>
          <cell r="AB222" t="str">
            <v>NA</v>
          </cell>
          <cell r="AC222" t="str">
            <v>NA</v>
          </cell>
          <cell r="AD222">
            <v>1</v>
          </cell>
          <cell r="AE222">
            <v>1</v>
          </cell>
          <cell r="AF222" t="str">
            <v>NA</v>
          </cell>
          <cell r="AG222" t="str">
            <v>NA</v>
          </cell>
          <cell r="AH222" t="str">
            <v>NA</v>
          </cell>
          <cell r="AI222">
            <v>53</v>
          </cell>
          <cell r="AJ222">
            <v>53</v>
          </cell>
          <cell r="AK222">
            <v>53</v>
          </cell>
          <cell r="AO222">
            <v>12382</v>
          </cell>
          <cell r="AP222">
            <v>24000</v>
          </cell>
          <cell r="AQ222">
            <v>300</v>
          </cell>
          <cell r="AR222">
            <v>20000</v>
          </cell>
          <cell r="AS222">
            <v>0</v>
          </cell>
          <cell r="AT222">
            <v>0</v>
          </cell>
          <cell r="AU222">
            <v>0</v>
          </cell>
          <cell r="AV222">
            <v>0</v>
          </cell>
          <cell r="AW222">
            <v>2400</v>
          </cell>
          <cell r="AX222">
            <v>300</v>
          </cell>
          <cell r="AY222">
            <v>3600</v>
          </cell>
          <cell r="AZ222">
            <v>0</v>
          </cell>
          <cell r="BA222">
            <v>0</v>
          </cell>
          <cell r="BB222">
            <v>0</v>
          </cell>
          <cell r="BC222">
            <v>0</v>
          </cell>
          <cell r="BD222">
            <v>6615</v>
          </cell>
          <cell r="BE222">
            <v>2893</v>
          </cell>
          <cell r="BF222">
            <v>33634</v>
          </cell>
          <cell r="BG222">
            <v>0</v>
          </cell>
          <cell r="BH222">
            <v>0</v>
          </cell>
          <cell r="BI222">
            <v>0</v>
          </cell>
          <cell r="BJ222">
            <v>55</v>
          </cell>
          <cell r="BK222">
            <v>635</v>
          </cell>
          <cell r="BL222">
            <v>0</v>
          </cell>
          <cell r="BM222">
            <v>0</v>
          </cell>
          <cell r="BN222">
            <v>0</v>
          </cell>
          <cell r="BO222">
            <v>690</v>
          </cell>
          <cell r="BP222">
            <v>128224</v>
          </cell>
          <cell r="BQ222">
            <v>140891</v>
          </cell>
          <cell r="BR222">
            <v>0</v>
          </cell>
          <cell r="BS222">
            <v>0</v>
          </cell>
          <cell r="BT222">
            <v>0</v>
          </cell>
          <cell r="BU222">
            <v>2419</v>
          </cell>
          <cell r="BV222">
            <v>2658</v>
          </cell>
          <cell r="BW222">
            <v>0</v>
          </cell>
          <cell r="BX222">
            <v>0</v>
          </cell>
          <cell r="BY222">
            <v>0</v>
          </cell>
          <cell r="BZ222">
            <v>5077</v>
          </cell>
          <cell r="CA222">
            <v>690</v>
          </cell>
          <cell r="CB222">
            <v>5767</v>
          </cell>
          <cell r="CC222">
            <v>0.05</v>
          </cell>
          <cell r="CD222">
            <v>12382</v>
          </cell>
        </row>
        <row r="223">
          <cell r="C223" t="str">
            <v>CAP07</v>
          </cell>
          <cell r="D223" t="str">
            <v>En anden adoquin</v>
          </cell>
          <cell r="E223" t="str">
            <v>m</v>
          </cell>
          <cell r="F223" t="str">
            <v>MOC010</v>
          </cell>
          <cell r="G223" t="str">
            <v>MOC062</v>
          </cell>
          <cell r="H223" t="str">
            <v>MOC128</v>
          </cell>
          <cell r="I223" t="str">
            <v>NA</v>
          </cell>
          <cell r="J223" t="str">
            <v>NA</v>
          </cell>
          <cell r="K223" t="str">
            <v>NA</v>
          </cell>
          <cell r="L223" t="str">
            <v>NA</v>
          </cell>
          <cell r="M223">
            <v>0.1</v>
          </cell>
          <cell r="N223">
            <v>1</v>
          </cell>
          <cell r="O223">
            <v>0.18</v>
          </cell>
          <cell r="P223" t="str">
            <v>NA</v>
          </cell>
          <cell r="Q223" t="str">
            <v>NA</v>
          </cell>
          <cell r="R223" t="str">
            <v>NA</v>
          </cell>
          <cell r="S223" t="str">
            <v>NA</v>
          </cell>
          <cell r="T223" t="str">
            <v>CEC004</v>
          </cell>
          <cell r="U223" t="str">
            <v>CEC010</v>
          </cell>
          <cell r="V223" t="str">
            <v>NA</v>
          </cell>
          <cell r="W223" t="str">
            <v>NA</v>
          </cell>
          <cell r="X223" t="str">
            <v>NA</v>
          </cell>
          <cell r="Y223" t="str">
            <v>CMC004</v>
          </cell>
          <cell r="Z223" t="str">
            <v>CMC008</v>
          </cell>
          <cell r="AA223" t="str">
            <v>NA</v>
          </cell>
          <cell r="AB223" t="str">
            <v>NA</v>
          </cell>
          <cell r="AC223" t="str">
            <v>NA</v>
          </cell>
          <cell r="AD223">
            <v>1</v>
          </cell>
          <cell r="AE223">
            <v>1</v>
          </cell>
          <cell r="AF223" t="str">
            <v>NA</v>
          </cell>
          <cell r="AG223" t="str">
            <v>NA</v>
          </cell>
          <cell r="AH223" t="str">
            <v>NA</v>
          </cell>
          <cell r="AI223">
            <v>53</v>
          </cell>
          <cell r="AJ223">
            <v>53</v>
          </cell>
          <cell r="AK223">
            <v>53</v>
          </cell>
          <cell r="AO223">
            <v>12382</v>
          </cell>
          <cell r="AP223">
            <v>24000</v>
          </cell>
          <cell r="AQ223">
            <v>300</v>
          </cell>
          <cell r="AR223">
            <v>20000</v>
          </cell>
          <cell r="AS223">
            <v>0</v>
          </cell>
          <cell r="AT223">
            <v>0</v>
          </cell>
          <cell r="AU223">
            <v>0</v>
          </cell>
          <cell r="AV223">
            <v>0</v>
          </cell>
          <cell r="AW223">
            <v>2400</v>
          </cell>
          <cell r="AX223">
            <v>300</v>
          </cell>
          <cell r="AY223">
            <v>3600</v>
          </cell>
          <cell r="AZ223">
            <v>0</v>
          </cell>
          <cell r="BA223">
            <v>0</v>
          </cell>
          <cell r="BB223">
            <v>0</v>
          </cell>
          <cell r="BC223">
            <v>0</v>
          </cell>
          <cell r="BD223">
            <v>6615</v>
          </cell>
          <cell r="BE223">
            <v>2893</v>
          </cell>
          <cell r="BF223">
            <v>33634</v>
          </cell>
          <cell r="BG223">
            <v>0</v>
          </cell>
          <cell r="BH223">
            <v>0</v>
          </cell>
          <cell r="BI223">
            <v>0</v>
          </cell>
          <cell r="BJ223">
            <v>55</v>
          </cell>
          <cell r="BK223">
            <v>635</v>
          </cell>
          <cell r="BL223">
            <v>0</v>
          </cell>
          <cell r="BM223">
            <v>0</v>
          </cell>
          <cell r="BN223">
            <v>0</v>
          </cell>
          <cell r="BO223">
            <v>690</v>
          </cell>
          <cell r="BP223">
            <v>128224</v>
          </cell>
          <cell r="BQ223">
            <v>140891</v>
          </cell>
          <cell r="BR223">
            <v>0</v>
          </cell>
          <cell r="BS223">
            <v>0</v>
          </cell>
          <cell r="BT223">
            <v>0</v>
          </cell>
          <cell r="BU223">
            <v>2419</v>
          </cell>
          <cell r="BV223">
            <v>2658</v>
          </cell>
          <cell r="BW223">
            <v>0</v>
          </cell>
          <cell r="BX223">
            <v>0</v>
          </cell>
          <cell r="BY223">
            <v>0</v>
          </cell>
          <cell r="BZ223">
            <v>5077</v>
          </cell>
          <cell r="CA223">
            <v>690</v>
          </cell>
          <cell r="CB223">
            <v>5767</v>
          </cell>
          <cell r="CC223">
            <v>0.05</v>
          </cell>
          <cell r="CD223">
            <v>12382</v>
          </cell>
        </row>
        <row r="224">
          <cell r="B224" t="str">
            <v>R2011</v>
          </cell>
          <cell r="C224" t="str">
            <v>CAP07</v>
          </cell>
          <cell r="D224" t="str">
            <v>En Andén adoquinado</v>
          </cell>
          <cell r="E224" t="str">
            <v>m</v>
          </cell>
          <cell r="F224" t="str">
            <v>MOC005</v>
          </cell>
          <cell r="G224" t="str">
            <v>NA</v>
          </cell>
          <cell r="H224" t="str">
            <v>NA</v>
          </cell>
          <cell r="I224" t="str">
            <v>NA</v>
          </cell>
          <cell r="J224" t="str">
            <v>NA</v>
          </cell>
          <cell r="K224" t="str">
            <v>NA</v>
          </cell>
          <cell r="L224" t="str">
            <v>NA</v>
          </cell>
          <cell r="M224">
            <v>0.63</v>
          </cell>
          <cell r="N224" t="str">
            <v>NA</v>
          </cell>
          <cell r="O224" t="str">
            <v>NA</v>
          </cell>
          <cell r="P224" t="str">
            <v>NA</v>
          </cell>
          <cell r="Q224" t="str">
            <v>NA</v>
          </cell>
          <cell r="R224" t="str">
            <v>NA</v>
          </cell>
          <cell r="S224" t="str">
            <v>NA</v>
          </cell>
          <cell r="T224" t="str">
            <v>CEC014</v>
          </cell>
          <cell r="U224" t="str">
            <v>NA</v>
          </cell>
          <cell r="V224" t="str">
            <v>NA</v>
          </cell>
          <cell r="W224" t="str">
            <v>NA</v>
          </cell>
          <cell r="X224" t="str">
            <v>NA</v>
          </cell>
          <cell r="Y224" t="str">
            <v>CMC010</v>
          </cell>
          <cell r="Z224" t="str">
            <v>NA</v>
          </cell>
          <cell r="AA224" t="str">
            <v>NA</v>
          </cell>
          <cell r="AB224" t="str">
            <v>NA</v>
          </cell>
          <cell r="AC224" t="str">
            <v>NA</v>
          </cell>
          <cell r="AD224">
            <v>1</v>
          </cell>
          <cell r="AE224" t="str">
            <v>NA</v>
          </cell>
          <cell r="AF224" t="str">
            <v>NA</v>
          </cell>
          <cell r="AG224" t="str">
            <v>NA</v>
          </cell>
          <cell r="AH224" t="str">
            <v>NA</v>
          </cell>
          <cell r="AI224">
            <v>32.5</v>
          </cell>
          <cell r="AJ224">
            <v>32.5</v>
          </cell>
          <cell r="AO224">
            <v>20946</v>
          </cell>
          <cell r="AP224">
            <v>23000</v>
          </cell>
          <cell r="AQ224">
            <v>0</v>
          </cell>
          <cell r="AR224">
            <v>0</v>
          </cell>
          <cell r="AS224">
            <v>0</v>
          </cell>
          <cell r="AT224">
            <v>0</v>
          </cell>
          <cell r="AU224">
            <v>0</v>
          </cell>
          <cell r="AV224">
            <v>0</v>
          </cell>
          <cell r="AW224">
            <v>14490</v>
          </cell>
          <cell r="AX224">
            <v>0</v>
          </cell>
          <cell r="AY224">
            <v>0</v>
          </cell>
          <cell r="AZ224">
            <v>0</v>
          </cell>
          <cell r="BA224">
            <v>0</v>
          </cell>
          <cell r="BB224">
            <v>0</v>
          </cell>
          <cell r="BC224">
            <v>0</v>
          </cell>
          <cell r="BD224">
            <v>15215</v>
          </cell>
          <cell r="BE224">
            <v>21737</v>
          </cell>
          <cell r="BF224">
            <v>0</v>
          </cell>
          <cell r="BG224">
            <v>0</v>
          </cell>
          <cell r="BH224">
            <v>0</v>
          </cell>
          <cell r="BI224">
            <v>0</v>
          </cell>
          <cell r="BJ224">
            <v>669</v>
          </cell>
          <cell r="BK224">
            <v>0</v>
          </cell>
          <cell r="BL224">
            <v>0</v>
          </cell>
          <cell r="BM224">
            <v>0</v>
          </cell>
          <cell r="BN224">
            <v>0</v>
          </cell>
          <cell r="BO224">
            <v>669</v>
          </cell>
          <cell r="BP224">
            <v>164508</v>
          </cell>
          <cell r="BQ224">
            <v>0</v>
          </cell>
          <cell r="BR224">
            <v>0</v>
          </cell>
          <cell r="BS224">
            <v>0</v>
          </cell>
          <cell r="BT224">
            <v>0</v>
          </cell>
          <cell r="BU224">
            <v>5062</v>
          </cell>
          <cell r="BV224">
            <v>0</v>
          </cell>
          <cell r="BW224">
            <v>0</v>
          </cell>
          <cell r="BX224">
            <v>0</v>
          </cell>
          <cell r="BY224">
            <v>0</v>
          </cell>
          <cell r="BZ224">
            <v>5062</v>
          </cell>
          <cell r="CA224">
            <v>669</v>
          </cell>
          <cell r="CB224">
            <v>5731</v>
          </cell>
          <cell r="CC224">
            <v>0.05</v>
          </cell>
          <cell r="CD224">
            <v>20946</v>
          </cell>
        </row>
        <row r="225">
          <cell r="B225" t="str">
            <v>RA011</v>
          </cell>
          <cell r="C225" t="str">
            <v>CAP07</v>
          </cell>
          <cell r="D225" t="str">
            <v>En Andén adoquinado</v>
          </cell>
          <cell r="E225" t="str">
            <v>m</v>
          </cell>
          <cell r="F225" t="str">
            <v>MOC005</v>
          </cell>
          <cell r="G225" t="str">
            <v>MOC011</v>
          </cell>
          <cell r="H225" t="str">
            <v>NA</v>
          </cell>
          <cell r="I225" t="str">
            <v>NA</v>
          </cell>
          <cell r="J225" t="str">
            <v>NA</v>
          </cell>
          <cell r="K225" t="str">
            <v>NA</v>
          </cell>
          <cell r="L225" t="str">
            <v>NA</v>
          </cell>
          <cell r="M225">
            <v>0.42</v>
          </cell>
          <cell r="N225">
            <v>0.15</v>
          </cell>
          <cell r="O225" t="str">
            <v>NA</v>
          </cell>
          <cell r="P225" t="str">
            <v>NA</v>
          </cell>
          <cell r="Q225" t="str">
            <v>NA</v>
          </cell>
          <cell r="R225" t="str">
            <v>NA</v>
          </cell>
          <cell r="S225" t="str">
            <v>NA</v>
          </cell>
          <cell r="T225" t="str">
            <v>CEC014</v>
          </cell>
          <cell r="U225" t="str">
            <v>NA</v>
          </cell>
          <cell r="V225" t="str">
            <v>NA</v>
          </cell>
          <cell r="W225" t="str">
            <v>NA</v>
          </cell>
          <cell r="X225" t="str">
            <v>NA</v>
          </cell>
          <cell r="Y225" t="str">
            <v>CMC010</v>
          </cell>
          <cell r="Z225" t="str">
            <v>NA</v>
          </cell>
          <cell r="AA225" t="str">
            <v>NA</v>
          </cell>
          <cell r="AB225" t="str">
            <v>NA</v>
          </cell>
          <cell r="AC225" t="str">
            <v>NA</v>
          </cell>
          <cell r="AD225">
            <v>1</v>
          </cell>
          <cell r="AE225" t="str">
            <v>NA</v>
          </cell>
          <cell r="AF225" t="str">
            <v>NA</v>
          </cell>
          <cell r="AG225" t="str">
            <v>NA</v>
          </cell>
          <cell r="AH225" t="str">
            <v>NA</v>
          </cell>
          <cell r="AI225">
            <v>75</v>
          </cell>
          <cell r="AJ225">
            <v>75</v>
          </cell>
          <cell r="AO225">
            <v>19399</v>
          </cell>
          <cell r="AP225">
            <v>23000</v>
          </cell>
          <cell r="AQ225">
            <v>43000</v>
          </cell>
          <cell r="AR225">
            <v>0</v>
          </cell>
          <cell r="AS225">
            <v>0</v>
          </cell>
          <cell r="AT225">
            <v>0</v>
          </cell>
          <cell r="AU225">
            <v>0</v>
          </cell>
          <cell r="AV225">
            <v>0</v>
          </cell>
          <cell r="AW225">
            <v>9660</v>
          </cell>
          <cell r="AX225">
            <v>6450</v>
          </cell>
          <cell r="AY225">
            <v>0</v>
          </cell>
          <cell r="AZ225">
            <v>0</v>
          </cell>
          <cell r="BA225">
            <v>0</v>
          </cell>
          <cell r="BB225">
            <v>0</v>
          </cell>
          <cell r="BC225">
            <v>0</v>
          </cell>
          <cell r="BD225">
            <v>16916</v>
          </cell>
          <cell r="BE225">
            <v>21737</v>
          </cell>
          <cell r="BF225">
            <v>0</v>
          </cell>
          <cell r="BG225">
            <v>0</v>
          </cell>
          <cell r="BH225">
            <v>0</v>
          </cell>
          <cell r="BI225">
            <v>0</v>
          </cell>
          <cell r="BJ225">
            <v>290</v>
          </cell>
          <cell r="BK225">
            <v>0</v>
          </cell>
          <cell r="BL225">
            <v>0</v>
          </cell>
          <cell r="BM225">
            <v>0</v>
          </cell>
          <cell r="BN225">
            <v>0</v>
          </cell>
          <cell r="BO225">
            <v>290</v>
          </cell>
          <cell r="BP225">
            <v>164508</v>
          </cell>
          <cell r="BQ225">
            <v>0</v>
          </cell>
          <cell r="BR225">
            <v>0</v>
          </cell>
          <cell r="BS225">
            <v>0</v>
          </cell>
          <cell r="BT225">
            <v>0</v>
          </cell>
          <cell r="BU225">
            <v>2193</v>
          </cell>
          <cell r="BV225">
            <v>0</v>
          </cell>
          <cell r="BW225">
            <v>0</v>
          </cell>
          <cell r="BX225">
            <v>0</v>
          </cell>
          <cell r="BY225">
            <v>0</v>
          </cell>
          <cell r="BZ225">
            <v>2193</v>
          </cell>
          <cell r="CA225">
            <v>290</v>
          </cell>
          <cell r="CB225">
            <v>2483</v>
          </cell>
          <cell r="CC225">
            <v>0.05</v>
          </cell>
          <cell r="CD225">
            <v>19399</v>
          </cell>
        </row>
        <row r="226">
          <cell r="B226" t="str">
            <v>RA008</v>
          </cell>
          <cell r="C226" t="str">
            <v>CAP07</v>
          </cell>
          <cell r="D226" t="str">
            <v>En Andén asfalto</v>
          </cell>
          <cell r="E226" t="str">
            <v>m</v>
          </cell>
          <cell r="F226" t="str">
            <v>MOC016</v>
          </cell>
          <cell r="G226" t="str">
            <v>MOC104</v>
          </cell>
          <cell r="H226" t="str">
            <v>NA</v>
          </cell>
          <cell r="I226" t="str">
            <v>NA</v>
          </cell>
          <cell r="J226" t="str">
            <v>NA</v>
          </cell>
          <cell r="K226" t="str">
            <v>NA</v>
          </cell>
          <cell r="L226" t="str">
            <v>NA</v>
          </cell>
          <cell r="M226">
            <v>0.03</v>
          </cell>
          <cell r="N226">
            <v>0.02</v>
          </cell>
          <cell r="O226" t="str">
            <v>NA</v>
          </cell>
          <cell r="P226" t="str">
            <v>NA</v>
          </cell>
          <cell r="Q226" t="str">
            <v>NA</v>
          </cell>
          <cell r="R226" t="str">
            <v>NA</v>
          </cell>
          <cell r="S226" t="str">
            <v>NA</v>
          </cell>
          <cell r="T226" t="str">
            <v>CEC012</v>
          </cell>
          <cell r="U226" t="str">
            <v>NA</v>
          </cell>
          <cell r="V226" t="str">
            <v>NA</v>
          </cell>
          <cell r="W226" t="str">
            <v>NA</v>
          </cell>
          <cell r="X226" t="str">
            <v>NA</v>
          </cell>
          <cell r="Y226" t="str">
            <v>CMC009</v>
          </cell>
          <cell r="Z226" t="str">
            <v>NA</v>
          </cell>
          <cell r="AA226" t="str">
            <v>NA</v>
          </cell>
          <cell r="AB226" t="str">
            <v>NA</v>
          </cell>
          <cell r="AC226" t="str">
            <v>NA</v>
          </cell>
          <cell r="AD226">
            <v>1</v>
          </cell>
          <cell r="AE226" t="str">
            <v>NA</v>
          </cell>
          <cell r="AF226" t="str">
            <v>NA</v>
          </cell>
          <cell r="AG226" t="str">
            <v>NA</v>
          </cell>
          <cell r="AH226" t="str">
            <v>NA</v>
          </cell>
          <cell r="AI226">
            <v>95</v>
          </cell>
          <cell r="AJ226">
            <v>95</v>
          </cell>
          <cell r="AO226">
            <v>13245</v>
          </cell>
          <cell r="AP226">
            <v>230000</v>
          </cell>
          <cell r="AQ226">
            <v>165000</v>
          </cell>
          <cell r="AR226">
            <v>0</v>
          </cell>
          <cell r="AS226">
            <v>0</v>
          </cell>
          <cell r="AT226">
            <v>0</v>
          </cell>
          <cell r="AU226">
            <v>0</v>
          </cell>
          <cell r="AV226">
            <v>0</v>
          </cell>
          <cell r="AW226">
            <v>6900</v>
          </cell>
          <cell r="AX226">
            <v>3300</v>
          </cell>
          <cell r="AY226">
            <v>0</v>
          </cell>
          <cell r="AZ226">
            <v>0</v>
          </cell>
          <cell r="BA226">
            <v>0</v>
          </cell>
          <cell r="BB226">
            <v>0</v>
          </cell>
          <cell r="BC226">
            <v>0</v>
          </cell>
          <cell r="BD226">
            <v>10710</v>
          </cell>
          <cell r="BE226">
            <v>56846</v>
          </cell>
          <cell r="BF226">
            <v>0</v>
          </cell>
          <cell r="BG226">
            <v>0</v>
          </cell>
          <cell r="BH226">
            <v>0</v>
          </cell>
          <cell r="BI226">
            <v>0</v>
          </cell>
          <cell r="BJ226">
            <v>598</v>
          </cell>
          <cell r="BK226">
            <v>0</v>
          </cell>
          <cell r="BL226">
            <v>0</v>
          </cell>
          <cell r="BM226">
            <v>0</v>
          </cell>
          <cell r="BN226">
            <v>0</v>
          </cell>
          <cell r="BO226">
            <v>598</v>
          </cell>
          <cell r="BP226">
            <v>184062</v>
          </cell>
          <cell r="BQ226">
            <v>0</v>
          </cell>
          <cell r="BR226">
            <v>0</v>
          </cell>
          <cell r="BS226">
            <v>0</v>
          </cell>
          <cell r="BT226">
            <v>0</v>
          </cell>
          <cell r="BU226">
            <v>1937</v>
          </cell>
          <cell r="BV226">
            <v>0</v>
          </cell>
          <cell r="BW226">
            <v>0</v>
          </cell>
          <cell r="BX226">
            <v>0</v>
          </cell>
          <cell r="BY226">
            <v>0</v>
          </cell>
          <cell r="BZ226">
            <v>1937</v>
          </cell>
          <cell r="CA226">
            <v>598</v>
          </cell>
          <cell r="CB226">
            <v>2535</v>
          </cell>
          <cell r="CC226">
            <v>0.05</v>
          </cell>
          <cell r="CD226">
            <v>13245</v>
          </cell>
        </row>
        <row r="227">
          <cell r="B227" t="str">
            <v>R2012</v>
          </cell>
          <cell r="C227" t="str">
            <v>CAP07</v>
          </cell>
          <cell r="D227" t="str">
            <v>En Andén baldosa</v>
          </cell>
          <cell r="E227" t="str">
            <v>m</v>
          </cell>
          <cell r="F227" t="str">
            <v>MOC026</v>
          </cell>
          <cell r="G227" t="str">
            <v>MOC015</v>
          </cell>
          <cell r="H227" t="str">
            <v>MOC086</v>
          </cell>
          <cell r="I227" t="str">
            <v>NA</v>
          </cell>
          <cell r="J227" t="str">
            <v>NA</v>
          </cell>
          <cell r="K227" t="str">
            <v>NA</v>
          </cell>
          <cell r="L227" t="str">
            <v>NA</v>
          </cell>
          <cell r="M227">
            <v>0.04</v>
          </cell>
          <cell r="N227">
            <v>0.63</v>
          </cell>
          <cell r="O227">
            <v>0.01</v>
          </cell>
          <cell r="P227" t="str">
            <v>NA</v>
          </cell>
          <cell r="Q227" t="str">
            <v>NA</v>
          </cell>
          <cell r="R227" t="str">
            <v>NA</v>
          </cell>
          <cell r="S227" t="str">
            <v>NA</v>
          </cell>
          <cell r="T227" t="str">
            <v>CEC013</v>
          </cell>
          <cell r="U227" t="str">
            <v>CEC014</v>
          </cell>
          <cell r="V227" t="str">
            <v>NA</v>
          </cell>
          <cell r="W227" t="str">
            <v>NA</v>
          </cell>
          <cell r="X227" t="str">
            <v>NA</v>
          </cell>
          <cell r="Y227" t="str">
            <v>CMC009</v>
          </cell>
          <cell r="Z227" t="str">
            <v>CMC010</v>
          </cell>
          <cell r="AA227" t="str">
            <v>NA</v>
          </cell>
          <cell r="AB227" t="str">
            <v>NA</v>
          </cell>
          <cell r="AC227" t="str">
            <v>NA</v>
          </cell>
          <cell r="AD227">
            <v>0.19</v>
          </cell>
          <cell r="AE227">
            <v>1</v>
          </cell>
          <cell r="AF227" t="str">
            <v>NA</v>
          </cell>
          <cell r="AG227" t="str">
            <v>NA</v>
          </cell>
          <cell r="AH227" t="str">
            <v>NA</v>
          </cell>
          <cell r="AI227">
            <v>37.5</v>
          </cell>
          <cell r="AJ227">
            <v>195</v>
          </cell>
          <cell r="AK227">
            <v>37.5</v>
          </cell>
          <cell r="AO227">
            <v>24778</v>
          </cell>
          <cell r="AP227">
            <v>234000</v>
          </cell>
          <cell r="AQ227">
            <v>9900</v>
          </cell>
          <cell r="AR227">
            <v>227016.3</v>
          </cell>
          <cell r="AS227">
            <v>0</v>
          </cell>
          <cell r="AT227">
            <v>0</v>
          </cell>
          <cell r="AU227">
            <v>0</v>
          </cell>
          <cell r="AV227">
            <v>0</v>
          </cell>
          <cell r="AW227">
            <v>9360</v>
          </cell>
          <cell r="AX227">
            <v>6237</v>
          </cell>
          <cell r="AY227">
            <v>2270</v>
          </cell>
          <cell r="AZ227">
            <v>0</v>
          </cell>
          <cell r="BA227">
            <v>0</v>
          </cell>
          <cell r="BB227">
            <v>0</v>
          </cell>
          <cell r="BC227">
            <v>0</v>
          </cell>
          <cell r="BD227">
            <v>18760</v>
          </cell>
          <cell r="BE227">
            <v>23278</v>
          </cell>
          <cell r="BF227">
            <v>21737</v>
          </cell>
          <cell r="BG227">
            <v>0</v>
          </cell>
          <cell r="BH227">
            <v>0</v>
          </cell>
          <cell r="BI227">
            <v>0</v>
          </cell>
          <cell r="BJ227">
            <v>118</v>
          </cell>
          <cell r="BK227">
            <v>580</v>
          </cell>
          <cell r="BL227">
            <v>0</v>
          </cell>
          <cell r="BM227">
            <v>0</v>
          </cell>
          <cell r="BN227">
            <v>0</v>
          </cell>
          <cell r="BO227">
            <v>698</v>
          </cell>
          <cell r="BP227">
            <v>184062</v>
          </cell>
          <cell r="BQ227">
            <v>164508</v>
          </cell>
          <cell r="BR227">
            <v>0</v>
          </cell>
          <cell r="BS227">
            <v>0</v>
          </cell>
          <cell r="BT227">
            <v>0</v>
          </cell>
          <cell r="BU227">
            <v>933</v>
          </cell>
          <cell r="BV227">
            <v>4387</v>
          </cell>
          <cell r="BW227">
            <v>0</v>
          </cell>
          <cell r="BX227">
            <v>0</v>
          </cell>
          <cell r="BY227">
            <v>0</v>
          </cell>
          <cell r="BZ227">
            <v>5320</v>
          </cell>
          <cell r="CA227">
            <v>698</v>
          </cell>
          <cell r="CB227">
            <v>6018</v>
          </cell>
          <cell r="CC227">
            <v>0.05</v>
          </cell>
          <cell r="CD227">
            <v>24778</v>
          </cell>
        </row>
        <row r="228">
          <cell r="B228" t="str">
            <v>RA012</v>
          </cell>
          <cell r="C228" t="str">
            <v>CAP07</v>
          </cell>
          <cell r="D228" t="str">
            <v>En Andén baldosa</v>
          </cell>
          <cell r="E228" t="str">
            <v>m</v>
          </cell>
          <cell r="F228" t="str">
            <v>MOC027</v>
          </cell>
          <cell r="G228" t="str">
            <v>MOC015</v>
          </cell>
          <cell r="H228" t="str">
            <v>MOC086</v>
          </cell>
          <cell r="I228" t="str">
            <v>NA</v>
          </cell>
          <cell r="J228" t="str">
            <v>NA</v>
          </cell>
          <cell r="K228" t="str">
            <v>NA</v>
          </cell>
          <cell r="L228" t="str">
            <v>NA</v>
          </cell>
          <cell r="M228">
            <v>3.5000000000000003E-2</v>
          </cell>
          <cell r="N228">
            <v>0.43</v>
          </cell>
          <cell r="O228">
            <v>1.4999999999999999E-2</v>
          </cell>
          <cell r="P228" t="str">
            <v>NA</v>
          </cell>
          <cell r="Q228" t="str">
            <v>NA</v>
          </cell>
          <cell r="R228" t="str">
            <v>NA</v>
          </cell>
          <cell r="S228" t="str">
            <v>NA</v>
          </cell>
          <cell r="T228" t="str">
            <v>CEC013</v>
          </cell>
          <cell r="U228" t="str">
            <v>CEC014</v>
          </cell>
          <cell r="V228" t="str">
            <v>NA</v>
          </cell>
          <cell r="W228" t="str">
            <v>NA</v>
          </cell>
          <cell r="X228" t="str">
            <v>NA</v>
          </cell>
          <cell r="Y228" t="str">
            <v>CMC009</v>
          </cell>
          <cell r="Z228" t="str">
            <v>CMC010</v>
          </cell>
          <cell r="AA228" t="str">
            <v>NA</v>
          </cell>
          <cell r="AB228" t="str">
            <v>NA</v>
          </cell>
          <cell r="AC228" t="str">
            <v>NA</v>
          </cell>
          <cell r="AD228">
            <v>0.57999999999999996</v>
          </cell>
          <cell r="AE228">
            <v>1</v>
          </cell>
          <cell r="AF228" t="str">
            <v>NA</v>
          </cell>
          <cell r="AG228" t="str">
            <v>NA</v>
          </cell>
          <cell r="AH228" t="str">
            <v>NA</v>
          </cell>
          <cell r="AI228">
            <v>70</v>
          </cell>
          <cell r="AJ228">
            <v>120</v>
          </cell>
          <cell r="AK228">
            <v>70</v>
          </cell>
          <cell r="AO228">
            <v>29366</v>
          </cell>
          <cell r="AP228">
            <v>461000</v>
          </cell>
          <cell r="AQ228">
            <v>9900</v>
          </cell>
          <cell r="AR228">
            <v>227016.3</v>
          </cell>
          <cell r="AS228">
            <v>0</v>
          </cell>
          <cell r="AT228">
            <v>0</v>
          </cell>
          <cell r="AU228">
            <v>0</v>
          </cell>
          <cell r="AV228">
            <v>0</v>
          </cell>
          <cell r="AW228">
            <v>16135</v>
          </cell>
          <cell r="AX228">
            <v>4257</v>
          </cell>
          <cell r="AY228">
            <v>3405</v>
          </cell>
          <cell r="AZ228">
            <v>0</v>
          </cell>
          <cell r="BA228">
            <v>0</v>
          </cell>
          <cell r="BB228">
            <v>0</v>
          </cell>
          <cell r="BC228">
            <v>0</v>
          </cell>
          <cell r="BD228">
            <v>24987</v>
          </cell>
          <cell r="BE228">
            <v>23278</v>
          </cell>
          <cell r="BF228">
            <v>21737</v>
          </cell>
          <cell r="BG228">
            <v>0</v>
          </cell>
          <cell r="BH228">
            <v>0</v>
          </cell>
          <cell r="BI228">
            <v>0</v>
          </cell>
          <cell r="BJ228">
            <v>193</v>
          </cell>
          <cell r="BK228">
            <v>311</v>
          </cell>
          <cell r="BL228">
            <v>0</v>
          </cell>
          <cell r="BM228">
            <v>0</v>
          </cell>
          <cell r="BN228">
            <v>0</v>
          </cell>
          <cell r="BO228">
            <v>504</v>
          </cell>
          <cell r="BP228">
            <v>184062</v>
          </cell>
          <cell r="BQ228">
            <v>164508</v>
          </cell>
          <cell r="BR228">
            <v>0</v>
          </cell>
          <cell r="BS228">
            <v>0</v>
          </cell>
          <cell r="BT228">
            <v>0</v>
          </cell>
          <cell r="BU228">
            <v>1525</v>
          </cell>
          <cell r="BV228">
            <v>2350</v>
          </cell>
          <cell r="BW228">
            <v>0</v>
          </cell>
          <cell r="BX228">
            <v>0</v>
          </cell>
          <cell r="BY228">
            <v>0</v>
          </cell>
          <cell r="BZ228">
            <v>3875</v>
          </cell>
          <cell r="CA228">
            <v>504</v>
          </cell>
          <cell r="CB228">
            <v>4379</v>
          </cell>
          <cell r="CC228">
            <v>0.05</v>
          </cell>
          <cell r="CD228">
            <v>29366</v>
          </cell>
        </row>
        <row r="229">
          <cell r="C229" t="str">
            <v>CAP07</v>
          </cell>
          <cell r="D229" t="str">
            <v>En Anden Concreto</v>
          </cell>
          <cell r="E229" t="str">
            <v>m</v>
          </cell>
          <cell r="F229" t="str">
            <v>MOC010</v>
          </cell>
          <cell r="G229" t="str">
            <v>MOC062</v>
          </cell>
          <cell r="H229" t="str">
            <v>MOC128</v>
          </cell>
          <cell r="I229" t="str">
            <v>NA</v>
          </cell>
          <cell r="J229" t="str">
            <v>NA</v>
          </cell>
          <cell r="K229" t="str">
            <v>NA</v>
          </cell>
          <cell r="L229" t="str">
            <v>NA</v>
          </cell>
          <cell r="M229">
            <v>0.1</v>
          </cell>
          <cell r="N229">
            <v>1</v>
          </cell>
          <cell r="O229">
            <v>0.18</v>
          </cell>
          <cell r="P229" t="str">
            <v>NA</v>
          </cell>
          <cell r="Q229" t="str">
            <v>NA</v>
          </cell>
          <cell r="R229" t="str">
            <v>NA</v>
          </cell>
          <cell r="S229" t="str">
            <v>NA</v>
          </cell>
          <cell r="T229" t="str">
            <v>CEC004</v>
          </cell>
          <cell r="U229" t="str">
            <v>CEC010</v>
          </cell>
          <cell r="V229" t="str">
            <v>NA</v>
          </cell>
          <cell r="W229" t="str">
            <v>NA</v>
          </cell>
          <cell r="X229" t="str">
            <v>NA</v>
          </cell>
          <cell r="Y229" t="str">
            <v>CMC004</v>
          </cell>
          <cell r="Z229" t="str">
            <v>CMC008</v>
          </cell>
          <cell r="AA229" t="str">
            <v>NA</v>
          </cell>
          <cell r="AB229" t="str">
            <v>NA</v>
          </cell>
          <cell r="AC229" t="str">
            <v>NA</v>
          </cell>
          <cell r="AD229">
            <v>1</v>
          </cell>
          <cell r="AE229">
            <v>1</v>
          </cell>
          <cell r="AF229" t="str">
            <v>NA</v>
          </cell>
          <cell r="AG229" t="str">
            <v>NA</v>
          </cell>
          <cell r="AH229" t="str">
            <v>NA</v>
          </cell>
          <cell r="AI229">
            <v>67</v>
          </cell>
          <cell r="AJ229">
            <v>67</v>
          </cell>
          <cell r="AK229">
            <v>67</v>
          </cell>
          <cell r="AO229">
            <v>11177</v>
          </cell>
          <cell r="AP229">
            <v>24000</v>
          </cell>
          <cell r="AQ229">
            <v>300</v>
          </cell>
          <cell r="AR229">
            <v>20000</v>
          </cell>
          <cell r="AS229">
            <v>0</v>
          </cell>
          <cell r="AT229">
            <v>0</v>
          </cell>
          <cell r="AU229">
            <v>0</v>
          </cell>
          <cell r="AV229">
            <v>0</v>
          </cell>
          <cell r="AW229">
            <v>2400</v>
          </cell>
          <cell r="AX229">
            <v>300</v>
          </cell>
          <cell r="AY229">
            <v>3600</v>
          </cell>
          <cell r="AZ229">
            <v>0</v>
          </cell>
          <cell r="BA229">
            <v>0</v>
          </cell>
          <cell r="BB229">
            <v>0</v>
          </cell>
          <cell r="BC229">
            <v>0</v>
          </cell>
          <cell r="BD229">
            <v>6615</v>
          </cell>
          <cell r="BE229">
            <v>2893</v>
          </cell>
          <cell r="BF229">
            <v>33634</v>
          </cell>
          <cell r="BG229">
            <v>0</v>
          </cell>
          <cell r="BH229">
            <v>0</v>
          </cell>
          <cell r="BI229">
            <v>0</v>
          </cell>
          <cell r="BJ229">
            <v>43</v>
          </cell>
          <cell r="BK229">
            <v>502</v>
          </cell>
          <cell r="BL229">
            <v>0</v>
          </cell>
          <cell r="BM229">
            <v>0</v>
          </cell>
          <cell r="BN229">
            <v>0</v>
          </cell>
          <cell r="BO229">
            <v>545</v>
          </cell>
          <cell r="BP229">
            <v>128224</v>
          </cell>
          <cell r="BQ229">
            <v>140891</v>
          </cell>
          <cell r="BR229">
            <v>0</v>
          </cell>
          <cell r="BS229">
            <v>0</v>
          </cell>
          <cell r="BT229">
            <v>0</v>
          </cell>
          <cell r="BU229">
            <v>1914</v>
          </cell>
          <cell r="BV229">
            <v>2103</v>
          </cell>
          <cell r="BW229">
            <v>0</v>
          </cell>
          <cell r="BX229">
            <v>0</v>
          </cell>
          <cell r="BY229">
            <v>0</v>
          </cell>
          <cell r="BZ229">
            <v>4017</v>
          </cell>
          <cell r="CA229">
            <v>545</v>
          </cell>
          <cell r="CB229">
            <v>4562</v>
          </cell>
          <cell r="CC229">
            <v>0.05</v>
          </cell>
          <cell r="CD229">
            <v>11177</v>
          </cell>
        </row>
        <row r="230">
          <cell r="B230" t="str">
            <v>RA009</v>
          </cell>
          <cell r="C230" t="str">
            <v>CAP07</v>
          </cell>
          <cell r="D230" t="str">
            <v>En Andén concreto</v>
          </cell>
          <cell r="E230" t="str">
            <v>m</v>
          </cell>
          <cell r="F230" t="str">
            <v>MOC026</v>
          </cell>
          <cell r="G230" t="str">
            <v>MRD353</v>
          </cell>
          <cell r="H230" t="str">
            <v>NA</v>
          </cell>
          <cell r="I230" t="str">
            <v>NA</v>
          </cell>
          <cell r="J230" t="str">
            <v>NA</v>
          </cell>
          <cell r="K230" t="str">
            <v>NA</v>
          </cell>
          <cell r="L230" t="str">
            <v>NA</v>
          </cell>
          <cell r="M230">
            <v>0.05</v>
          </cell>
          <cell r="N230">
            <v>0.5</v>
          </cell>
          <cell r="O230" t="str">
            <v>NA</v>
          </cell>
          <cell r="P230" t="str">
            <v>NA</v>
          </cell>
          <cell r="Q230" t="str">
            <v>NA</v>
          </cell>
          <cell r="R230" t="str">
            <v>NA</v>
          </cell>
          <cell r="S230" t="str">
            <v>NA</v>
          </cell>
          <cell r="T230" t="str">
            <v>CEC013</v>
          </cell>
          <cell r="U230" t="str">
            <v>NA</v>
          </cell>
          <cell r="V230" t="str">
            <v>NA</v>
          </cell>
          <cell r="W230" t="str">
            <v>NA</v>
          </cell>
          <cell r="X230" t="str">
            <v>NA</v>
          </cell>
          <cell r="Y230" t="str">
            <v>CMC009</v>
          </cell>
          <cell r="Z230" t="str">
            <v>NA</v>
          </cell>
          <cell r="AA230" t="str">
            <v>NA</v>
          </cell>
          <cell r="AB230" t="str">
            <v>NA</v>
          </cell>
          <cell r="AC230" t="str">
            <v>NA</v>
          </cell>
          <cell r="AD230">
            <v>1</v>
          </cell>
          <cell r="AE230" t="str">
            <v>NA</v>
          </cell>
          <cell r="AF230" t="str">
            <v>NA</v>
          </cell>
          <cell r="AG230" t="str">
            <v>NA</v>
          </cell>
          <cell r="AH230" t="str">
            <v>NA</v>
          </cell>
          <cell r="AI230">
            <v>70</v>
          </cell>
          <cell r="AJ230">
            <v>70</v>
          </cell>
          <cell r="AO230">
            <v>16507</v>
          </cell>
          <cell r="AP230">
            <v>234000</v>
          </cell>
          <cell r="AQ230">
            <v>2400</v>
          </cell>
          <cell r="AR230">
            <v>0</v>
          </cell>
          <cell r="AS230">
            <v>0</v>
          </cell>
          <cell r="AT230">
            <v>0</v>
          </cell>
          <cell r="AU230">
            <v>0</v>
          </cell>
          <cell r="AV230">
            <v>0</v>
          </cell>
          <cell r="AW230">
            <v>11700</v>
          </cell>
          <cell r="AX230">
            <v>1200</v>
          </cell>
          <cell r="AY230">
            <v>0</v>
          </cell>
          <cell r="AZ230">
            <v>0</v>
          </cell>
          <cell r="BA230">
            <v>0</v>
          </cell>
          <cell r="BB230">
            <v>0</v>
          </cell>
          <cell r="BC230">
            <v>0</v>
          </cell>
          <cell r="BD230">
            <v>13545</v>
          </cell>
          <cell r="BE230">
            <v>23278</v>
          </cell>
          <cell r="BF230">
            <v>0</v>
          </cell>
          <cell r="BG230">
            <v>0</v>
          </cell>
          <cell r="BH230">
            <v>0</v>
          </cell>
          <cell r="BI230">
            <v>0</v>
          </cell>
          <cell r="BJ230">
            <v>333</v>
          </cell>
          <cell r="BK230">
            <v>0</v>
          </cell>
          <cell r="BL230">
            <v>0</v>
          </cell>
          <cell r="BM230">
            <v>0</v>
          </cell>
          <cell r="BN230">
            <v>0</v>
          </cell>
          <cell r="BO230">
            <v>333</v>
          </cell>
          <cell r="BP230">
            <v>184062</v>
          </cell>
          <cell r="BQ230">
            <v>0</v>
          </cell>
          <cell r="BR230">
            <v>0</v>
          </cell>
          <cell r="BS230">
            <v>0</v>
          </cell>
          <cell r="BT230">
            <v>0</v>
          </cell>
          <cell r="BU230">
            <v>2629</v>
          </cell>
          <cell r="BV230">
            <v>0</v>
          </cell>
          <cell r="BW230">
            <v>0</v>
          </cell>
          <cell r="BX230">
            <v>0</v>
          </cell>
          <cell r="BY230">
            <v>0</v>
          </cell>
          <cell r="BZ230">
            <v>2629</v>
          </cell>
          <cell r="CA230">
            <v>333</v>
          </cell>
          <cell r="CB230">
            <v>2962</v>
          </cell>
          <cell r="CC230">
            <v>0.05</v>
          </cell>
          <cell r="CD230">
            <v>16507</v>
          </cell>
        </row>
        <row r="231">
          <cell r="C231" t="str">
            <v>CAP07</v>
          </cell>
          <cell r="D231" t="str">
            <v>En Anden Destapado</v>
          </cell>
          <cell r="E231" t="str">
            <v>m</v>
          </cell>
          <cell r="F231" t="str">
            <v>MOC010</v>
          </cell>
          <cell r="G231" t="str">
            <v>MOC062</v>
          </cell>
          <cell r="H231" t="str">
            <v>MOC128</v>
          </cell>
          <cell r="I231" t="str">
            <v>NA</v>
          </cell>
          <cell r="J231" t="str">
            <v>NA</v>
          </cell>
          <cell r="K231" t="str">
            <v>NA</v>
          </cell>
          <cell r="L231" t="str">
            <v>NA</v>
          </cell>
          <cell r="M231">
            <v>0.1</v>
          </cell>
          <cell r="N231">
            <v>1</v>
          </cell>
          <cell r="O231">
            <v>0.18</v>
          </cell>
          <cell r="P231" t="str">
            <v>NA</v>
          </cell>
          <cell r="Q231" t="str">
            <v>NA</v>
          </cell>
          <cell r="R231" t="str">
            <v>NA</v>
          </cell>
          <cell r="S231" t="str">
            <v>NA</v>
          </cell>
          <cell r="T231" t="str">
            <v>CEC004</v>
          </cell>
          <cell r="U231" t="str">
            <v>CEC010</v>
          </cell>
          <cell r="V231" t="str">
            <v>NA</v>
          </cell>
          <cell r="W231" t="str">
            <v>NA</v>
          </cell>
          <cell r="X231" t="str">
            <v>NA</v>
          </cell>
          <cell r="Y231" t="str">
            <v>CMC004</v>
          </cell>
          <cell r="Z231" t="str">
            <v>CMC008</v>
          </cell>
          <cell r="AA231" t="str">
            <v>NA</v>
          </cell>
          <cell r="AB231" t="str">
            <v>NA</v>
          </cell>
          <cell r="AC231" t="str">
            <v>NA</v>
          </cell>
          <cell r="AD231">
            <v>1</v>
          </cell>
          <cell r="AE231">
            <v>1</v>
          </cell>
          <cell r="AF231" t="str">
            <v>NA</v>
          </cell>
          <cell r="AG231" t="str">
            <v>NA</v>
          </cell>
          <cell r="AH231" t="str">
            <v>NA</v>
          </cell>
          <cell r="AI231">
            <v>147</v>
          </cell>
          <cell r="AJ231">
            <v>147</v>
          </cell>
          <cell r="AK231">
            <v>147</v>
          </cell>
          <cell r="AO231">
            <v>8694</v>
          </cell>
          <cell r="AP231">
            <v>24000</v>
          </cell>
          <cell r="AQ231">
            <v>300</v>
          </cell>
          <cell r="AR231">
            <v>20000</v>
          </cell>
          <cell r="AS231">
            <v>0</v>
          </cell>
          <cell r="AT231">
            <v>0</v>
          </cell>
          <cell r="AU231">
            <v>0</v>
          </cell>
          <cell r="AV231">
            <v>0</v>
          </cell>
          <cell r="AW231">
            <v>2400</v>
          </cell>
          <cell r="AX231">
            <v>300</v>
          </cell>
          <cell r="AY231">
            <v>3600</v>
          </cell>
          <cell r="AZ231">
            <v>0</v>
          </cell>
          <cell r="BA231">
            <v>0</v>
          </cell>
          <cell r="BB231">
            <v>0</v>
          </cell>
          <cell r="BC231">
            <v>0</v>
          </cell>
          <cell r="BD231">
            <v>6615</v>
          </cell>
          <cell r="BE231">
            <v>2893</v>
          </cell>
          <cell r="BF231">
            <v>33634</v>
          </cell>
          <cell r="BG231">
            <v>0</v>
          </cell>
          <cell r="BH231">
            <v>0</v>
          </cell>
          <cell r="BI231">
            <v>0</v>
          </cell>
          <cell r="BJ231">
            <v>20</v>
          </cell>
          <cell r="BK231">
            <v>229</v>
          </cell>
          <cell r="BL231">
            <v>0</v>
          </cell>
          <cell r="BM231">
            <v>0</v>
          </cell>
          <cell r="BN231">
            <v>0</v>
          </cell>
          <cell r="BO231">
            <v>249</v>
          </cell>
          <cell r="BP231">
            <v>128224</v>
          </cell>
          <cell r="BQ231">
            <v>140891</v>
          </cell>
          <cell r="BR231">
            <v>0</v>
          </cell>
          <cell r="BS231">
            <v>0</v>
          </cell>
          <cell r="BT231">
            <v>0</v>
          </cell>
          <cell r="BU231">
            <v>872</v>
          </cell>
          <cell r="BV231">
            <v>958</v>
          </cell>
          <cell r="BW231">
            <v>0</v>
          </cell>
          <cell r="BX231">
            <v>0</v>
          </cell>
          <cell r="BY231">
            <v>0</v>
          </cell>
          <cell r="BZ231">
            <v>1830</v>
          </cell>
          <cell r="CA231">
            <v>249</v>
          </cell>
          <cell r="CB231">
            <v>2079</v>
          </cell>
          <cell r="CC231">
            <v>0.05</v>
          </cell>
          <cell r="CD231">
            <v>8694</v>
          </cell>
        </row>
        <row r="232">
          <cell r="B232" t="str">
            <v>R2010</v>
          </cell>
          <cell r="C232" t="str">
            <v>CAP07</v>
          </cell>
          <cell r="D232" t="str">
            <v>En Andén empedrado</v>
          </cell>
          <cell r="E232" t="str">
            <v>m</v>
          </cell>
          <cell r="F232" t="str">
            <v>MOC086</v>
          </cell>
          <cell r="G232" t="str">
            <v>NA</v>
          </cell>
          <cell r="H232" t="str">
            <v>NA</v>
          </cell>
          <cell r="I232" t="str">
            <v>NA</v>
          </cell>
          <cell r="J232" t="str">
            <v>NA</v>
          </cell>
          <cell r="K232" t="str">
            <v>NA</v>
          </cell>
          <cell r="L232" t="str">
            <v>NA</v>
          </cell>
          <cell r="M232">
            <v>0.01</v>
          </cell>
          <cell r="N232" t="str">
            <v>NA</v>
          </cell>
          <cell r="O232" t="str">
            <v>NA</v>
          </cell>
          <cell r="P232" t="str">
            <v>NA</v>
          </cell>
          <cell r="Q232" t="str">
            <v>NA</v>
          </cell>
          <cell r="R232" t="str">
            <v>NA</v>
          </cell>
          <cell r="S232" t="str">
            <v>NA</v>
          </cell>
          <cell r="T232" t="str">
            <v>CEC014</v>
          </cell>
          <cell r="U232" t="str">
            <v>NA</v>
          </cell>
          <cell r="V232" t="str">
            <v>NA</v>
          </cell>
          <cell r="W232" t="str">
            <v>NA</v>
          </cell>
          <cell r="X232" t="str">
            <v>NA</v>
          </cell>
          <cell r="Y232" t="str">
            <v>CMC010</v>
          </cell>
          <cell r="Z232" t="str">
            <v>NA</v>
          </cell>
          <cell r="AA232" t="str">
            <v>NA</v>
          </cell>
          <cell r="AB232" t="str">
            <v>NA</v>
          </cell>
          <cell r="AC232" t="str">
            <v>NA</v>
          </cell>
          <cell r="AD232">
            <v>1</v>
          </cell>
          <cell r="AE232" t="str">
            <v>NA</v>
          </cell>
          <cell r="AF232" t="str">
            <v>NA</v>
          </cell>
          <cell r="AG232" t="str">
            <v>NA</v>
          </cell>
          <cell r="AH232" t="str">
            <v>NA</v>
          </cell>
          <cell r="AI232">
            <v>32.5</v>
          </cell>
          <cell r="AJ232">
            <v>32.5</v>
          </cell>
          <cell r="AO232">
            <v>8115</v>
          </cell>
          <cell r="AP232">
            <v>227016.3</v>
          </cell>
          <cell r="AQ232">
            <v>0</v>
          </cell>
          <cell r="AR232">
            <v>0</v>
          </cell>
          <cell r="AS232">
            <v>0</v>
          </cell>
          <cell r="AT232">
            <v>0</v>
          </cell>
          <cell r="AU232">
            <v>0</v>
          </cell>
          <cell r="AV232">
            <v>0</v>
          </cell>
          <cell r="AW232">
            <v>2270</v>
          </cell>
          <cell r="AX232">
            <v>0</v>
          </cell>
          <cell r="AY232">
            <v>0</v>
          </cell>
          <cell r="AZ232">
            <v>0</v>
          </cell>
          <cell r="BA232">
            <v>0</v>
          </cell>
          <cell r="BB232">
            <v>0</v>
          </cell>
          <cell r="BC232">
            <v>0</v>
          </cell>
          <cell r="BD232">
            <v>2384</v>
          </cell>
          <cell r="BE232">
            <v>21737</v>
          </cell>
          <cell r="BF232">
            <v>0</v>
          </cell>
          <cell r="BG232">
            <v>0</v>
          </cell>
          <cell r="BH232">
            <v>0</v>
          </cell>
          <cell r="BI232">
            <v>0</v>
          </cell>
          <cell r="BJ232">
            <v>669</v>
          </cell>
          <cell r="BK232">
            <v>0</v>
          </cell>
          <cell r="BL232">
            <v>0</v>
          </cell>
          <cell r="BM232">
            <v>0</v>
          </cell>
          <cell r="BN232">
            <v>0</v>
          </cell>
          <cell r="BO232">
            <v>669</v>
          </cell>
          <cell r="BP232">
            <v>164508</v>
          </cell>
          <cell r="BQ232">
            <v>0</v>
          </cell>
          <cell r="BR232">
            <v>0</v>
          </cell>
          <cell r="BS232">
            <v>0</v>
          </cell>
          <cell r="BT232">
            <v>0</v>
          </cell>
          <cell r="BU232">
            <v>5062</v>
          </cell>
          <cell r="BV232">
            <v>0</v>
          </cell>
          <cell r="BW232">
            <v>0</v>
          </cell>
          <cell r="BX232">
            <v>0</v>
          </cell>
          <cell r="BY232">
            <v>0</v>
          </cell>
          <cell r="BZ232">
            <v>5062</v>
          </cell>
          <cell r="CA232">
            <v>669</v>
          </cell>
          <cell r="CB232">
            <v>5731</v>
          </cell>
          <cell r="CC232">
            <v>0.05</v>
          </cell>
          <cell r="CD232">
            <v>8115</v>
          </cell>
        </row>
        <row r="233">
          <cell r="B233" t="str">
            <v>RA010</v>
          </cell>
          <cell r="C233" t="str">
            <v>CAP07</v>
          </cell>
          <cell r="D233" t="str">
            <v>En Andén empedrado</v>
          </cell>
          <cell r="E233" t="str">
            <v>m</v>
          </cell>
          <cell r="F233" t="str">
            <v>MOC086</v>
          </cell>
          <cell r="G233" t="str">
            <v>NA</v>
          </cell>
          <cell r="H233" t="str">
            <v>NA</v>
          </cell>
          <cell r="I233" t="str">
            <v>NA</v>
          </cell>
          <cell r="J233" t="str">
            <v>NA</v>
          </cell>
          <cell r="K233" t="str">
            <v>NA</v>
          </cell>
          <cell r="L233" t="str">
            <v>NA</v>
          </cell>
          <cell r="M233">
            <v>0.01</v>
          </cell>
          <cell r="N233" t="str">
            <v>NA</v>
          </cell>
          <cell r="O233" t="str">
            <v>NA</v>
          </cell>
          <cell r="P233" t="str">
            <v>NA</v>
          </cell>
          <cell r="Q233" t="str">
            <v>NA</v>
          </cell>
          <cell r="R233" t="str">
            <v>NA</v>
          </cell>
          <cell r="S233" t="str">
            <v>NA</v>
          </cell>
          <cell r="T233" t="str">
            <v>CEC014</v>
          </cell>
          <cell r="U233" t="str">
            <v>NA</v>
          </cell>
          <cell r="V233" t="str">
            <v>NA</v>
          </cell>
          <cell r="W233" t="str">
            <v>NA</v>
          </cell>
          <cell r="X233" t="str">
            <v>NA</v>
          </cell>
          <cell r="Y233" t="str">
            <v>CMC010</v>
          </cell>
          <cell r="Z233" t="str">
            <v>NA</v>
          </cell>
          <cell r="AA233" t="str">
            <v>NA</v>
          </cell>
          <cell r="AB233" t="str">
            <v>NA</v>
          </cell>
          <cell r="AC233" t="str">
            <v>NA</v>
          </cell>
          <cell r="AD233">
            <v>1</v>
          </cell>
          <cell r="AE233" t="str">
            <v>NA</v>
          </cell>
          <cell r="AF233" t="str">
            <v>NA</v>
          </cell>
          <cell r="AG233" t="str">
            <v>NA</v>
          </cell>
          <cell r="AH233" t="str">
            <v>NA</v>
          </cell>
          <cell r="AI233">
            <v>75</v>
          </cell>
          <cell r="AJ233">
            <v>75</v>
          </cell>
          <cell r="AO233">
            <v>4867</v>
          </cell>
          <cell r="AP233">
            <v>227016.3</v>
          </cell>
          <cell r="AQ233">
            <v>0</v>
          </cell>
          <cell r="AR233">
            <v>0</v>
          </cell>
          <cell r="AS233">
            <v>0</v>
          </cell>
          <cell r="AT233">
            <v>0</v>
          </cell>
          <cell r="AU233">
            <v>0</v>
          </cell>
          <cell r="AV233">
            <v>0</v>
          </cell>
          <cell r="AW233">
            <v>2270</v>
          </cell>
          <cell r="AX233">
            <v>0</v>
          </cell>
          <cell r="AY233">
            <v>0</v>
          </cell>
          <cell r="AZ233">
            <v>0</v>
          </cell>
          <cell r="BA233">
            <v>0</v>
          </cell>
          <cell r="BB233">
            <v>0</v>
          </cell>
          <cell r="BC233">
            <v>0</v>
          </cell>
          <cell r="BD233">
            <v>2384</v>
          </cell>
          <cell r="BE233">
            <v>21737</v>
          </cell>
          <cell r="BF233">
            <v>0</v>
          </cell>
          <cell r="BG233">
            <v>0</v>
          </cell>
          <cell r="BH233">
            <v>0</v>
          </cell>
          <cell r="BI233">
            <v>0</v>
          </cell>
          <cell r="BJ233">
            <v>290</v>
          </cell>
          <cell r="BK233">
            <v>0</v>
          </cell>
          <cell r="BL233">
            <v>0</v>
          </cell>
          <cell r="BM233">
            <v>0</v>
          </cell>
          <cell r="BN233">
            <v>0</v>
          </cell>
          <cell r="BO233">
            <v>290</v>
          </cell>
          <cell r="BP233">
            <v>164508</v>
          </cell>
          <cell r="BQ233">
            <v>0</v>
          </cell>
          <cell r="BR233">
            <v>0</v>
          </cell>
          <cell r="BS233">
            <v>0</v>
          </cell>
          <cell r="BT233">
            <v>0</v>
          </cell>
          <cell r="BU233">
            <v>2193</v>
          </cell>
          <cell r="BV233">
            <v>0</v>
          </cell>
          <cell r="BW233">
            <v>0</v>
          </cell>
          <cell r="BX233">
            <v>0</v>
          </cell>
          <cell r="BY233">
            <v>0</v>
          </cell>
          <cell r="BZ233">
            <v>2193</v>
          </cell>
          <cell r="CA233">
            <v>290</v>
          </cell>
          <cell r="CB233">
            <v>2483</v>
          </cell>
          <cell r="CC233">
            <v>0.05</v>
          </cell>
          <cell r="CD233">
            <v>4867</v>
          </cell>
        </row>
        <row r="234">
          <cell r="C234" t="str">
            <v>CAP07</v>
          </cell>
          <cell r="D234" t="str">
            <v>En anden granito</v>
          </cell>
          <cell r="E234" t="str">
            <v>m</v>
          </cell>
          <cell r="F234" t="str">
            <v>MOC010</v>
          </cell>
          <cell r="G234" t="str">
            <v>MOC062</v>
          </cell>
          <cell r="H234" t="str">
            <v>MOC128</v>
          </cell>
          <cell r="I234" t="str">
            <v>NA</v>
          </cell>
          <cell r="J234" t="str">
            <v>NA</v>
          </cell>
          <cell r="K234" t="str">
            <v>NA</v>
          </cell>
          <cell r="L234" t="str">
            <v>NA</v>
          </cell>
          <cell r="M234">
            <v>0.1</v>
          </cell>
          <cell r="N234">
            <v>1</v>
          </cell>
          <cell r="O234">
            <v>0.18</v>
          </cell>
          <cell r="P234" t="str">
            <v>NA</v>
          </cell>
          <cell r="Q234" t="str">
            <v>NA</v>
          </cell>
          <cell r="R234" t="str">
            <v>NA</v>
          </cell>
          <cell r="S234" t="str">
            <v>NA</v>
          </cell>
          <cell r="T234" t="str">
            <v>CEC004</v>
          </cell>
          <cell r="U234" t="str">
            <v>CEC010</v>
          </cell>
          <cell r="V234" t="str">
            <v>NA</v>
          </cell>
          <cell r="W234" t="str">
            <v>NA</v>
          </cell>
          <cell r="X234" t="str">
            <v>NA</v>
          </cell>
          <cell r="Y234" t="str">
            <v>CMC004</v>
          </cell>
          <cell r="Z234" t="str">
            <v>CMC008</v>
          </cell>
          <cell r="AA234" t="str">
            <v>NA</v>
          </cell>
          <cell r="AB234" t="str">
            <v>NA</v>
          </cell>
          <cell r="AC234" t="str">
            <v>NA</v>
          </cell>
          <cell r="AD234">
            <v>1</v>
          </cell>
          <cell r="AE234">
            <v>1</v>
          </cell>
          <cell r="AF234" t="str">
            <v>NA</v>
          </cell>
          <cell r="AG234" t="str">
            <v>NA</v>
          </cell>
          <cell r="AH234" t="str">
            <v>NA</v>
          </cell>
          <cell r="AI234">
            <v>75</v>
          </cell>
          <cell r="AJ234">
            <v>75</v>
          </cell>
          <cell r="AK234">
            <v>75</v>
          </cell>
          <cell r="AO234">
            <v>10691</v>
          </cell>
          <cell r="AP234">
            <v>24000</v>
          </cell>
          <cell r="AQ234">
            <v>300</v>
          </cell>
          <cell r="AR234">
            <v>20000</v>
          </cell>
          <cell r="AS234">
            <v>0</v>
          </cell>
          <cell r="AT234">
            <v>0</v>
          </cell>
          <cell r="AU234">
            <v>0</v>
          </cell>
          <cell r="AV234">
            <v>0</v>
          </cell>
          <cell r="AW234">
            <v>2400</v>
          </cell>
          <cell r="AX234">
            <v>300</v>
          </cell>
          <cell r="AY234">
            <v>3600</v>
          </cell>
          <cell r="AZ234">
            <v>0</v>
          </cell>
          <cell r="BA234">
            <v>0</v>
          </cell>
          <cell r="BB234">
            <v>0</v>
          </cell>
          <cell r="BC234">
            <v>0</v>
          </cell>
          <cell r="BD234">
            <v>6615</v>
          </cell>
          <cell r="BE234">
            <v>2893</v>
          </cell>
          <cell r="BF234">
            <v>33634</v>
          </cell>
          <cell r="BG234">
            <v>0</v>
          </cell>
          <cell r="BH234">
            <v>0</v>
          </cell>
          <cell r="BI234">
            <v>0</v>
          </cell>
          <cell r="BJ234">
            <v>39</v>
          </cell>
          <cell r="BK234">
            <v>448</v>
          </cell>
          <cell r="BL234">
            <v>0</v>
          </cell>
          <cell r="BM234">
            <v>0</v>
          </cell>
          <cell r="BN234">
            <v>0</v>
          </cell>
          <cell r="BO234">
            <v>487</v>
          </cell>
          <cell r="BP234">
            <v>128224</v>
          </cell>
          <cell r="BQ234">
            <v>140891</v>
          </cell>
          <cell r="BR234">
            <v>0</v>
          </cell>
          <cell r="BS234">
            <v>0</v>
          </cell>
          <cell r="BT234">
            <v>0</v>
          </cell>
          <cell r="BU234">
            <v>1710</v>
          </cell>
          <cell r="BV234">
            <v>1879</v>
          </cell>
          <cell r="BW234">
            <v>0</v>
          </cell>
          <cell r="BX234">
            <v>0</v>
          </cell>
          <cell r="BY234">
            <v>0</v>
          </cell>
          <cell r="BZ234">
            <v>3589</v>
          </cell>
          <cell r="CA234">
            <v>487</v>
          </cell>
          <cell r="CB234">
            <v>4076</v>
          </cell>
          <cell r="CC234">
            <v>0.05</v>
          </cell>
          <cell r="CD234">
            <v>10691</v>
          </cell>
        </row>
        <row r="235">
          <cell r="B235" t="str">
            <v>R2015</v>
          </cell>
          <cell r="C235" t="str">
            <v>CAP07</v>
          </cell>
          <cell r="D235" t="str">
            <v>En Andén granito (china lavada)</v>
          </cell>
          <cell r="E235" t="str">
            <v>m</v>
          </cell>
          <cell r="F235" t="str">
            <v>MOC026</v>
          </cell>
          <cell r="G235" t="str">
            <v>MOC066</v>
          </cell>
          <cell r="H235" t="str">
            <v>NA</v>
          </cell>
          <cell r="I235" t="str">
            <v>NA</v>
          </cell>
          <cell r="J235" t="str">
            <v>NA</v>
          </cell>
          <cell r="K235" t="str">
            <v>NA</v>
          </cell>
          <cell r="L235" t="str">
            <v>NA</v>
          </cell>
          <cell r="M235">
            <v>0.04</v>
          </cell>
          <cell r="N235">
            <v>0.63</v>
          </cell>
          <cell r="O235" t="str">
            <v>NA</v>
          </cell>
          <cell r="P235" t="str">
            <v>NA</v>
          </cell>
          <cell r="Q235" t="str">
            <v>NA</v>
          </cell>
          <cell r="R235" t="str">
            <v>NA</v>
          </cell>
          <cell r="S235" t="str">
            <v>NA</v>
          </cell>
          <cell r="T235" t="str">
            <v>CEC013</v>
          </cell>
          <cell r="U235" t="str">
            <v>CEC014</v>
          </cell>
          <cell r="V235" t="str">
            <v>NA</v>
          </cell>
          <cell r="W235" t="str">
            <v>NA</v>
          </cell>
          <cell r="X235" t="str">
            <v>NA</v>
          </cell>
          <cell r="Y235" t="str">
            <v>CMC009</v>
          </cell>
          <cell r="Z235" t="str">
            <v>CMC010</v>
          </cell>
          <cell r="AA235" t="str">
            <v>NA</v>
          </cell>
          <cell r="AB235" t="str">
            <v>NA</v>
          </cell>
          <cell r="AC235" t="str">
            <v>NA</v>
          </cell>
          <cell r="AD235">
            <v>0.44</v>
          </cell>
          <cell r="AE235">
            <v>1</v>
          </cell>
          <cell r="AF235" t="str">
            <v>NA</v>
          </cell>
          <cell r="AG235" t="str">
            <v>NA</v>
          </cell>
          <cell r="AH235" t="str">
            <v>NA</v>
          </cell>
          <cell r="AI235">
            <v>42.5</v>
          </cell>
          <cell r="AJ235">
            <v>97.5</v>
          </cell>
          <cell r="AK235">
            <v>42.5</v>
          </cell>
          <cell r="AO235">
            <v>23501</v>
          </cell>
          <cell r="AP235">
            <v>234000</v>
          </cell>
          <cell r="AQ235">
            <v>10800</v>
          </cell>
          <cell r="AR235">
            <v>0</v>
          </cell>
          <cell r="AS235">
            <v>0</v>
          </cell>
          <cell r="AT235">
            <v>0</v>
          </cell>
          <cell r="AU235">
            <v>0</v>
          </cell>
          <cell r="AV235">
            <v>0</v>
          </cell>
          <cell r="AW235">
            <v>9360</v>
          </cell>
          <cell r="AX235">
            <v>6804</v>
          </cell>
          <cell r="AY235">
            <v>0</v>
          </cell>
          <cell r="AZ235">
            <v>0</v>
          </cell>
          <cell r="BA235">
            <v>0</v>
          </cell>
          <cell r="BB235">
            <v>0</v>
          </cell>
          <cell r="BC235">
            <v>0</v>
          </cell>
          <cell r="BD235">
            <v>16972</v>
          </cell>
          <cell r="BE235">
            <v>23278</v>
          </cell>
          <cell r="BF235">
            <v>21737</v>
          </cell>
          <cell r="BG235">
            <v>0</v>
          </cell>
          <cell r="BH235">
            <v>0</v>
          </cell>
          <cell r="BI235">
            <v>0</v>
          </cell>
          <cell r="BJ235">
            <v>241</v>
          </cell>
          <cell r="BK235">
            <v>511</v>
          </cell>
          <cell r="BL235">
            <v>0</v>
          </cell>
          <cell r="BM235">
            <v>0</v>
          </cell>
          <cell r="BN235">
            <v>0</v>
          </cell>
          <cell r="BO235">
            <v>752</v>
          </cell>
          <cell r="BP235">
            <v>184062</v>
          </cell>
          <cell r="BQ235">
            <v>164508</v>
          </cell>
          <cell r="BR235">
            <v>0</v>
          </cell>
          <cell r="BS235">
            <v>0</v>
          </cell>
          <cell r="BT235">
            <v>0</v>
          </cell>
          <cell r="BU235">
            <v>1906</v>
          </cell>
          <cell r="BV235">
            <v>3871</v>
          </cell>
          <cell r="BW235">
            <v>0</v>
          </cell>
          <cell r="BX235">
            <v>0</v>
          </cell>
          <cell r="BY235">
            <v>0</v>
          </cell>
          <cell r="BZ235">
            <v>5777</v>
          </cell>
          <cell r="CA235">
            <v>752</v>
          </cell>
          <cell r="CB235">
            <v>6529</v>
          </cell>
          <cell r="CC235">
            <v>0.05</v>
          </cell>
          <cell r="CD235">
            <v>23501</v>
          </cell>
        </row>
        <row r="236">
          <cell r="B236" t="str">
            <v>RA015</v>
          </cell>
          <cell r="C236" t="str">
            <v>CAP07</v>
          </cell>
          <cell r="D236" t="str">
            <v>En Andén granito (china lavada)</v>
          </cell>
          <cell r="E236" t="str">
            <v>m</v>
          </cell>
          <cell r="F236" t="str">
            <v>MOC026</v>
          </cell>
          <cell r="G236" t="str">
            <v>MOC066</v>
          </cell>
          <cell r="H236" t="str">
            <v>NA</v>
          </cell>
          <cell r="I236" t="str">
            <v>NA</v>
          </cell>
          <cell r="J236" t="str">
            <v>NA</v>
          </cell>
          <cell r="K236" t="str">
            <v>NA</v>
          </cell>
          <cell r="L236" t="str">
            <v>NA</v>
          </cell>
          <cell r="M236">
            <v>3.1E-2</v>
          </cell>
          <cell r="N236">
            <v>0.43</v>
          </cell>
          <cell r="O236" t="str">
            <v>NA</v>
          </cell>
          <cell r="P236" t="str">
            <v>NA</v>
          </cell>
          <cell r="Q236" t="str">
            <v>NA</v>
          </cell>
          <cell r="R236" t="str">
            <v>NA</v>
          </cell>
          <cell r="S236" t="str">
            <v>NA</v>
          </cell>
          <cell r="T236" t="str">
            <v>CEC013</v>
          </cell>
          <cell r="U236" t="str">
            <v>CEC014</v>
          </cell>
          <cell r="V236" t="str">
            <v>NA</v>
          </cell>
          <cell r="W236" t="str">
            <v>NA</v>
          </cell>
          <cell r="X236" t="str">
            <v>NA</v>
          </cell>
          <cell r="Y236" t="str">
            <v>CMC009</v>
          </cell>
          <cell r="Z236" t="str">
            <v>CMC010</v>
          </cell>
          <cell r="AA236" t="str">
            <v>NA</v>
          </cell>
          <cell r="AB236" t="str">
            <v>NA</v>
          </cell>
          <cell r="AC236" t="str">
            <v>NA</v>
          </cell>
          <cell r="AD236">
            <v>0.32</v>
          </cell>
          <cell r="AE236">
            <v>1</v>
          </cell>
          <cell r="AF236" t="str">
            <v>NA</v>
          </cell>
          <cell r="AG236" t="str">
            <v>NA</v>
          </cell>
          <cell r="AH236" t="str">
            <v>NA</v>
          </cell>
          <cell r="AI236">
            <v>40</v>
          </cell>
          <cell r="AJ236">
            <v>125</v>
          </cell>
          <cell r="AK236">
            <v>40</v>
          </cell>
          <cell r="AO236">
            <v>18807</v>
          </cell>
          <cell r="AP236">
            <v>234000</v>
          </cell>
          <cell r="AQ236">
            <v>10800</v>
          </cell>
          <cell r="AR236">
            <v>0</v>
          </cell>
          <cell r="AS236">
            <v>0</v>
          </cell>
          <cell r="AT236">
            <v>0</v>
          </cell>
          <cell r="AU236">
            <v>0</v>
          </cell>
          <cell r="AV236">
            <v>0</v>
          </cell>
          <cell r="AW236">
            <v>7254</v>
          </cell>
          <cell r="AX236">
            <v>4644</v>
          </cell>
          <cell r="AY236">
            <v>0</v>
          </cell>
          <cell r="AZ236">
            <v>0</v>
          </cell>
          <cell r="BA236">
            <v>0</v>
          </cell>
          <cell r="BB236">
            <v>0</v>
          </cell>
          <cell r="BC236">
            <v>0</v>
          </cell>
          <cell r="BD236">
            <v>12493</v>
          </cell>
          <cell r="BE236">
            <v>23278</v>
          </cell>
          <cell r="BF236">
            <v>21737</v>
          </cell>
          <cell r="BG236">
            <v>0</v>
          </cell>
          <cell r="BH236">
            <v>0</v>
          </cell>
          <cell r="BI236">
            <v>0</v>
          </cell>
          <cell r="BJ236">
            <v>186</v>
          </cell>
          <cell r="BK236">
            <v>543</v>
          </cell>
          <cell r="BL236">
            <v>0</v>
          </cell>
          <cell r="BM236">
            <v>0</v>
          </cell>
          <cell r="BN236">
            <v>0</v>
          </cell>
          <cell r="BO236">
            <v>729</v>
          </cell>
          <cell r="BP236">
            <v>184062</v>
          </cell>
          <cell r="BQ236">
            <v>164508</v>
          </cell>
          <cell r="BR236">
            <v>0</v>
          </cell>
          <cell r="BS236">
            <v>0</v>
          </cell>
          <cell r="BT236">
            <v>0</v>
          </cell>
          <cell r="BU236">
            <v>1472</v>
          </cell>
          <cell r="BV236">
            <v>4113</v>
          </cell>
          <cell r="BW236">
            <v>0</v>
          </cell>
          <cell r="BX236">
            <v>0</v>
          </cell>
          <cell r="BY236">
            <v>0</v>
          </cell>
          <cell r="BZ236">
            <v>5585</v>
          </cell>
          <cell r="CA236">
            <v>729</v>
          </cell>
          <cell r="CB236">
            <v>6314</v>
          </cell>
          <cell r="CC236">
            <v>0.05</v>
          </cell>
          <cell r="CD236">
            <v>18807</v>
          </cell>
        </row>
        <row r="237">
          <cell r="B237" t="str">
            <v>R2016</v>
          </cell>
          <cell r="C237" t="str">
            <v>CAP07</v>
          </cell>
          <cell r="D237" t="str">
            <v>En Andén granito pulido</v>
          </cell>
          <cell r="E237" t="str">
            <v>m</v>
          </cell>
          <cell r="F237" t="str">
            <v>NA</v>
          </cell>
          <cell r="G237" t="str">
            <v>NA</v>
          </cell>
          <cell r="H237" t="str">
            <v>NA</v>
          </cell>
          <cell r="I237" t="str">
            <v>NA</v>
          </cell>
          <cell r="J237" t="str">
            <v>NA</v>
          </cell>
          <cell r="K237" t="str">
            <v>NA</v>
          </cell>
          <cell r="L237" t="str">
            <v>NA</v>
          </cell>
          <cell r="M237" t="str">
            <v>NA</v>
          </cell>
          <cell r="N237" t="str">
            <v>NA</v>
          </cell>
          <cell r="O237" t="str">
            <v>NA</v>
          </cell>
          <cell r="P237" t="str">
            <v>NA</v>
          </cell>
          <cell r="Q237" t="str">
            <v>NA</v>
          </cell>
          <cell r="R237" t="str">
            <v>NA</v>
          </cell>
          <cell r="S237" t="str">
            <v>NA</v>
          </cell>
          <cell r="T237" t="str">
            <v>NA</v>
          </cell>
          <cell r="U237" t="str">
            <v>NA</v>
          </cell>
          <cell r="V237" t="str">
            <v>NA</v>
          </cell>
          <cell r="W237" t="str">
            <v>NA</v>
          </cell>
          <cell r="X237" t="str">
            <v>NA</v>
          </cell>
          <cell r="Y237" t="str">
            <v>NA</v>
          </cell>
          <cell r="Z237" t="str">
            <v>NA</v>
          </cell>
          <cell r="AA237" t="str">
            <v>NA</v>
          </cell>
          <cell r="AB237" t="str">
            <v>NA</v>
          </cell>
          <cell r="AC237" t="str">
            <v>NA</v>
          </cell>
          <cell r="AD237" t="str">
            <v>NA</v>
          </cell>
          <cell r="AE237" t="str">
            <v>NA</v>
          </cell>
          <cell r="AF237" t="str">
            <v>NA</v>
          </cell>
          <cell r="AG237" t="str">
            <v>NA</v>
          </cell>
          <cell r="AH237" t="str">
            <v>NA</v>
          </cell>
          <cell r="AI237">
            <v>0</v>
          </cell>
          <cell r="AO237">
            <v>0</v>
          </cell>
          <cell r="AP237">
            <v>0</v>
          </cell>
          <cell r="AQ237">
            <v>0</v>
          </cell>
          <cell r="AR237">
            <v>0</v>
          </cell>
          <cell r="AS237">
            <v>0</v>
          </cell>
          <cell r="AT237">
            <v>0</v>
          </cell>
          <cell r="AU237">
            <v>0</v>
          </cell>
          <cell r="AV237">
            <v>0</v>
          </cell>
          <cell r="AW237">
            <v>0</v>
          </cell>
          <cell r="AX237">
            <v>0</v>
          </cell>
          <cell r="AY237">
            <v>0</v>
          </cell>
          <cell r="AZ237">
            <v>0</v>
          </cell>
          <cell r="BA237">
            <v>0</v>
          </cell>
          <cell r="BB237">
            <v>0</v>
          </cell>
          <cell r="BC237">
            <v>0</v>
          </cell>
          <cell r="BD237">
            <v>0</v>
          </cell>
          <cell r="BE237">
            <v>0</v>
          </cell>
          <cell r="BF237">
            <v>0</v>
          </cell>
          <cell r="BG237">
            <v>0</v>
          </cell>
          <cell r="BH237">
            <v>0</v>
          </cell>
          <cell r="BI237">
            <v>0</v>
          </cell>
          <cell r="BJ237">
            <v>0</v>
          </cell>
          <cell r="BK237">
            <v>0</v>
          </cell>
          <cell r="BL237">
            <v>0</v>
          </cell>
          <cell r="BM237">
            <v>0</v>
          </cell>
          <cell r="BN237">
            <v>0</v>
          </cell>
          <cell r="BO237">
            <v>0</v>
          </cell>
          <cell r="BP237">
            <v>0</v>
          </cell>
          <cell r="BQ237">
            <v>0</v>
          </cell>
          <cell r="BR237">
            <v>0</v>
          </cell>
          <cell r="BS237">
            <v>0</v>
          </cell>
          <cell r="BT237">
            <v>0</v>
          </cell>
          <cell r="BU237">
            <v>0</v>
          </cell>
          <cell r="BV237">
            <v>0</v>
          </cell>
          <cell r="BW237">
            <v>0</v>
          </cell>
          <cell r="BX237">
            <v>0</v>
          </cell>
          <cell r="BY237">
            <v>0</v>
          </cell>
          <cell r="BZ237">
            <v>0</v>
          </cell>
          <cell r="CA237">
            <v>0</v>
          </cell>
          <cell r="CB237">
            <v>0</v>
          </cell>
          <cell r="CC237">
            <v>0.05</v>
          </cell>
          <cell r="CD237">
            <v>0</v>
          </cell>
        </row>
        <row r="238">
          <cell r="B238" t="str">
            <v>RA016</v>
          </cell>
          <cell r="C238" t="str">
            <v>CAP07</v>
          </cell>
          <cell r="D238" t="str">
            <v>En Andén granito pulido</v>
          </cell>
          <cell r="E238" t="str">
            <v>m</v>
          </cell>
          <cell r="F238" t="str">
            <v>MOC027</v>
          </cell>
          <cell r="G238" t="str">
            <v>MOC066</v>
          </cell>
          <cell r="H238" t="str">
            <v>NA</v>
          </cell>
          <cell r="I238" t="str">
            <v>NA</v>
          </cell>
          <cell r="J238" t="str">
            <v>NA</v>
          </cell>
          <cell r="K238" t="str">
            <v>NA</v>
          </cell>
          <cell r="L238" t="str">
            <v>NA</v>
          </cell>
          <cell r="M238">
            <v>3.5999999999999997E-2</v>
          </cell>
          <cell r="N238">
            <v>0.41</v>
          </cell>
          <cell r="O238" t="str">
            <v>NA</v>
          </cell>
          <cell r="P238" t="str">
            <v>NA</v>
          </cell>
          <cell r="Q238" t="str">
            <v>NA</v>
          </cell>
          <cell r="R238" t="str">
            <v>NA</v>
          </cell>
          <cell r="S238" t="str">
            <v>NA</v>
          </cell>
          <cell r="T238" t="str">
            <v>CEC013</v>
          </cell>
          <cell r="U238" t="str">
            <v>CEC014</v>
          </cell>
          <cell r="V238" t="str">
            <v>NA</v>
          </cell>
          <cell r="W238" t="str">
            <v>NA</v>
          </cell>
          <cell r="X238" t="str">
            <v>NA</v>
          </cell>
          <cell r="Y238" t="str">
            <v>CMC009</v>
          </cell>
          <cell r="Z238" t="str">
            <v>CMC010</v>
          </cell>
          <cell r="AA238" t="str">
            <v>NA</v>
          </cell>
          <cell r="AB238" t="str">
            <v>NA</v>
          </cell>
          <cell r="AC238" t="str">
            <v>NA</v>
          </cell>
          <cell r="AD238">
            <v>0.34</v>
          </cell>
          <cell r="AE238">
            <v>1</v>
          </cell>
          <cell r="AF238" t="str">
            <v>NA</v>
          </cell>
          <cell r="AG238" t="str">
            <v>NA</v>
          </cell>
          <cell r="AH238" t="str">
            <v>NA</v>
          </cell>
          <cell r="AI238">
            <v>40</v>
          </cell>
          <cell r="AJ238">
            <v>117</v>
          </cell>
          <cell r="AK238">
            <v>40</v>
          </cell>
          <cell r="AO238">
            <v>28494</v>
          </cell>
          <cell r="AP238">
            <v>461000</v>
          </cell>
          <cell r="AQ238">
            <v>10800</v>
          </cell>
          <cell r="AR238">
            <v>0</v>
          </cell>
          <cell r="AS238">
            <v>0</v>
          </cell>
          <cell r="AT238">
            <v>0</v>
          </cell>
          <cell r="AU238">
            <v>0</v>
          </cell>
          <cell r="AV238">
            <v>0</v>
          </cell>
          <cell r="AW238">
            <v>16596</v>
          </cell>
          <cell r="AX238">
            <v>4428</v>
          </cell>
          <cell r="AY238">
            <v>0</v>
          </cell>
          <cell r="AZ238">
            <v>0</v>
          </cell>
          <cell r="BA238">
            <v>0</v>
          </cell>
          <cell r="BB238">
            <v>0</v>
          </cell>
          <cell r="BC238">
            <v>0</v>
          </cell>
          <cell r="BD238">
            <v>22075</v>
          </cell>
          <cell r="BE238">
            <v>23278</v>
          </cell>
          <cell r="BF238">
            <v>21737</v>
          </cell>
          <cell r="BG238">
            <v>0</v>
          </cell>
          <cell r="BH238">
            <v>0</v>
          </cell>
          <cell r="BI238">
            <v>0</v>
          </cell>
          <cell r="BJ238">
            <v>198</v>
          </cell>
          <cell r="BK238">
            <v>543</v>
          </cell>
          <cell r="BL238">
            <v>0</v>
          </cell>
          <cell r="BM238">
            <v>0</v>
          </cell>
          <cell r="BN238">
            <v>0</v>
          </cell>
          <cell r="BO238">
            <v>741</v>
          </cell>
          <cell r="BP238">
            <v>184062</v>
          </cell>
          <cell r="BQ238">
            <v>164508</v>
          </cell>
          <cell r="BR238">
            <v>0</v>
          </cell>
          <cell r="BS238">
            <v>0</v>
          </cell>
          <cell r="BT238">
            <v>0</v>
          </cell>
          <cell r="BU238">
            <v>1565</v>
          </cell>
          <cell r="BV238">
            <v>4113</v>
          </cell>
          <cell r="BW238">
            <v>0</v>
          </cell>
          <cell r="BX238">
            <v>0</v>
          </cell>
          <cell r="BY238">
            <v>0</v>
          </cell>
          <cell r="BZ238">
            <v>5678</v>
          </cell>
          <cell r="CA238">
            <v>741</v>
          </cell>
          <cell r="CB238">
            <v>6419</v>
          </cell>
          <cell r="CC238">
            <v>0.05</v>
          </cell>
          <cell r="CD238">
            <v>28494</v>
          </cell>
        </row>
        <row r="239">
          <cell r="B239" t="str">
            <v>R2013</v>
          </cell>
          <cell r="C239" t="str">
            <v>CAP07</v>
          </cell>
          <cell r="D239" t="str">
            <v>En Andén ladrillo</v>
          </cell>
          <cell r="E239" t="str">
            <v>m</v>
          </cell>
          <cell r="F239" t="str">
            <v>MOC026</v>
          </cell>
          <cell r="G239" t="str">
            <v>MOC086</v>
          </cell>
          <cell r="H239" t="str">
            <v>MOC078</v>
          </cell>
          <cell r="I239" t="str">
            <v>NA</v>
          </cell>
          <cell r="J239" t="str">
            <v>NA</v>
          </cell>
          <cell r="K239" t="str">
            <v>NA</v>
          </cell>
          <cell r="L239" t="str">
            <v>NA</v>
          </cell>
          <cell r="M239">
            <v>0.04</v>
          </cell>
          <cell r="N239">
            <v>0.01</v>
          </cell>
          <cell r="O239">
            <v>22</v>
          </cell>
          <cell r="P239" t="str">
            <v>NA</v>
          </cell>
          <cell r="Q239" t="str">
            <v>NA</v>
          </cell>
          <cell r="R239" t="str">
            <v>NA</v>
          </cell>
          <cell r="S239" t="str">
            <v>NA</v>
          </cell>
          <cell r="T239" t="str">
            <v>CEC014</v>
          </cell>
          <cell r="U239" t="str">
            <v>NA</v>
          </cell>
          <cell r="V239" t="str">
            <v>NA</v>
          </cell>
          <cell r="W239" t="str">
            <v>NA</v>
          </cell>
          <cell r="X239" t="str">
            <v>NA</v>
          </cell>
          <cell r="Y239" t="str">
            <v>CMC010</v>
          </cell>
          <cell r="Z239" t="str">
            <v>NA</v>
          </cell>
          <cell r="AA239" t="str">
            <v>NA</v>
          </cell>
          <cell r="AB239" t="str">
            <v>NA</v>
          </cell>
          <cell r="AC239" t="str">
            <v>NA</v>
          </cell>
          <cell r="AD239">
            <v>1</v>
          </cell>
          <cell r="AE239" t="str">
            <v>NA</v>
          </cell>
          <cell r="AF239" t="str">
            <v>NA</v>
          </cell>
          <cell r="AG239" t="str">
            <v>NA</v>
          </cell>
          <cell r="AH239" t="str">
            <v>NA</v>
          </cell>
          <cell r="AI239">
            <v>32.5</v>
          </cell>
          <cell r="AJ239">
            <v>32.5</v>
          </cell>
          <cell r="AO239">
            <v>25566</v>
          </cell>
          <cell r="AP239">
            <v>234000</v>
          </cell>
          <cell r="AQ239">
            <v>227016.3</v>
          </cell>
          <cell r="AR239">
            <v>330</v>
          </cell>
          <cell r="AS239">
            <v>0</v>
          </cell>
          <cell r="AT239">
            <v>0</v>
          </cell>
          <cell r="AU239">
            <v>0</v>
          </cell>
          <cell r="AV239">
            <v>0</v>
          </cell>
          <cell r="AW239">
            <v>9360</v>
          </cell>
          <cell r="AX239">
            <v>2270</v>
          </cell>
          <cell r="AY239">
            <v>7260</v>
          </cell>
          <cell r="AZ239">
            <v>0</v>
          </cell>
          <cell r="BA239">
            <v>0</v>
          </cell>
          <cell r="BB239">
            <v>0</v>
          </cell>
          <cell r="BC239">
            <v>0</v>
          </cell>
          <cell r="BD239">
            <v>19835</v>
          </cell>
          <cell r="BE239">
            <v>21737</v>
          </cell>
          <cell r="BF239">
            <v>0</v>
          </cell>
          <cell r="BG239">
            <v>0</v>
          </cell>
          <cell r="BH239">
            <v>0</v>
          </cell>
          <cell r="BI239">
            <v>0</v>
          </cell>
          <cell r="BJ239">
            <v>669</v>
          </cell>
          <cell r="BK239">
            <v>0</v>
          </cell>
          <cell r="BL239">
            <v>0</v>
          </cell>
          <cell r="BM239">
            <v>0</v>
          </cell>
          <cell r="BN239">
            <v>0</v>
          </cell>
          <cell r="BO239">
            <v>669</v>
          </cell>
          <cell r="BP239">
            <v>164508</v>
          </cell>
          <cell r="BQ239">
            <v>0</v>
          </cell>
          <cell r="BR239">
            <v>0</v>
          </cell>
          <cell r="BS239">
            <v>0</v>
          </cell>
          <cell r="BT239">
            <v>0</v>
          </cell>
          <cell r="BU239">
            <v>5062</v>
          </cell>
          <cell r="BV239">
            <v>0</v>
          </cell>
          <cell r="BW239">
            <v>0</v>
          </cell>
          <cell r="BX239">
            <v>0</v>
          </cell>
          <cell r="BY239">
            <v>0</v>
          </cell>
          <cell r="BZ239">
            <v>5062</v>
          </cell>
          <cell r="CA239">
            <v>669</v>
          </cell>
          <cell r="CB239">
            <v>5731</v>
          </cell>
          <cell r="CC239">
            <v>0.05</v>
          </cell>
          <cell r="CD239">
            <v>25566</v>
          </cell>
        </row>
        <row r="240">
          <cell r="B240" t="str">
            <v>RA013</v>
          </cell>
          <cell r="C240" t="str">
            <v>CAP07</v>
          </cell>
          <cell r="D240" t="str">
            <v>En Andén ladrillo</v>
          </cell>
          <cell r="E240" t="str">
            <v>m</v>
          </cell>
          <cell r="F240" t="str">
            <v>MOC026</v>
          </cell>
          <cell r="G240" t="str">
            <v>MOC086</v>
          </cell>
          <cell r="H240" t="str">
            <v>MOC078</v>
          </cell>
          <cell r="I240" t="str">
            <v>NA</v>
          </cell>
          <cell r="J240" t="str">
            <v>NA</v>
          </cell>
          <cell r="K240" t="str">
            <v>NA</v>
          </cell>
          <cell r="L240" t="str">
            <v>NA</v>
          </cell>
          <cell r="M240">
            <v>2.4E-2</v>
          </cell>
          <cell r="N240">
            <v>8.0000000000000002E-3</v>
          </cell>
          <cell r="O240">
            <v>16</v>
          </cell>
          <cell r="P240" t="str">
            <v>NA</v>
          </cell>
          <cell r="Q240" t="str">
            <v>NA</v>
          </cell>
          <cell r="R240" t="str">
            <v>NA</v>
          </cell>
          <cell r="S240" t="str">
            <v>NA</v>
          </cell>
          <cell r="T240" t="str">
            <v>CEC014</v>
          </cell>
          <cell r="U240" t="str">
            <v>NA</v>
          </cell>
          <cell r="V240" t="str">
            <v>NA</v>
          </cell>
          <cell r="W240" t="str">
            <v>NA</v>
          </cell>
          <cell r="X240" t="str">
            <v>NA</v>
          </cell>
          <cell r="Y240" t="str">
            <v>CMC010</v>
          </cell>
          <cell r="Z240" t="str">
            <v>NA</v>
          </cell>
          <cell r="AA240" t="str">
            <v>NA</v>
          </cell>
          <cell r="AB240" t="str">
            <v>NA</v>
          </cell>
          <cell r="AC240" t="str">
            <v>NA</v>
          </cell>
          <cell r="AD240">
            <v>1</v>
          </cell>
          <cell r="AE240" t="str">
            <v>NA</v>
          </cell>
          <cell r="AF240" t="str">
            <v>NA</v>
          </cell>
          <cell r="AG240" t="str">
            <v>NA</v>
          </cell>
          <cell r="AH240" t="str">
            <v>NA</v>
          </cell>
          <cell r="AI240">
            <v>35</v>
          </cell>
          <cell r="AJ240">
            <v>35</v>
          </cell>
          <cell r="AO240">
            <v>18669</v>
          </cell>
          <cell r="AP240">
            <v>234000</v>
          </cell>
          <cell r="AQ240">
            <v>227016.3</v>
          </cell>
          <cell r="AR240">
            <v>330</v>
          </cell>
          <cell r="AS240">
            <v>0</v>
          </cell>
          <cell r="AT240">
            <v>0</v>
          </cell>
          <cell r="AU240">
            <v>0</v>
          </cell>
          <cell r="AV240">
            <v>0</v>
          </cell>
          <cell r="AW240">
            <v>5616</v>
          </cell>
          <cell r="AX240">
            <v>1816</v>
          </cell>
          <cell r="AY240">
            <v>5280</v>
          </cell>
          <cell r="AZ240">
            <v>0</v>
          </cell>
          <cell r="BA240">
            <v>0</v>
          </cell>
          <cell r="BB240">
            <v>0</v>
          </cell>
          <cell r="BC240">
            <v>0</v>
          </cell>
          <cell r="BD240">
            <v>13348</v>
          </cell>
          <cell r="BE240">
            <v>21737</v>
          </cell>
          <cell r="BF240">
            <v>0</v>
          </cell>
          <cell r="BG240">
            <v>0</v>
          </cell>
          <cell r="BH240">
            <v>0</v>
          </cell>
          <cell r="BI240">
            <v>0</v>
          </cell>
          <cell r="BJ240">
            <v>621</v>
          </cell>
          <cell r="BK240">
            <v>0</v>
          </cell>
          <cell r="BL240">
            <v>0</v>
          </cell>
          <cell r="BM240">
            <v>0</v>
          </cell>
          <cell r="BN240">
            <v>0</v>
          </cell>
          <cell r="BO240">
            <v>621</v>
          </cell>
          <cell r="BP240">
            <v>164508</v>
          </cell>
          <cell r="BQ240">
            <v>0</v>
          </cell>
          <cell r="BR240">
            <v>0</v>
          </cell>
          <cell r="BS240">
            <v>0</v>
          </cell>
          <cell r="BT240">
            <v>0</v>
          </cell>
          <cell r="BU240">
            <v>4700</v>
          </cell>
          <cell r="BV240">
            <v>0</v>
          </cell>
          <cell r="BW240">
            <v>0</v>
          </cell>
          <cell r="BX240">
            <v>0</v>
          </cell>
          <cell r="BY240">
            <v>0</v>
          </cell>
          <cell r="BZ240">
            <v>4700</v>
          </cell>
          <cell r="CA240">
            <v>621</v>
          </cell>
          <cell r="CB240">
            <v>5321</v>
          </cell>
          <cell r="CC240">
            <v>0.05</v>
          </cell>
          <cell r="CD240">
            <v>18669</v>
          </cell>
        </row>
        <row r="241">
          <cell r="B241" t="str">
            <v>R2017</v>
          </cell>
          <cell r="C241" t="str">
            <v>CAP07</v>
          </cell>
          <cell r="D241" t="str">
            <v>En Andén parqueadero</v>
          </cell>
          <cell r="E241" t="str">
            <v>m</v>
          </cell>
          <cell r="F241" t="str">
            <v>MOC014</v>
          </cell>
          <cell r="G241" t="str">
            <v>MOC026</v>
          </cell>
          <cell r="H241" t="str">
            <v>MOC108</v>
          </cell>
          <cell r="I241" t="str">
            <v>MOC129</v>
          </cell>
          <cell r="J241" t="str">
            <v>NA</v>
          </cell>
          <cell r="K241" t="str">
            <v>NA</v>
          </cell>
          <cell r="L241" t="str">
            <v>NA</v>
          </cell>
          <cell r="M241">
            <v>0.13</v>
          </cell>
          <cell r="N241">
            <v>0.06</v>
          </cell>
          <cell r="O241">
            <v>0.16</v>
          </cell>
          <cell r="P241">
            <v>0.1</v>
          </cell>
          <cell r="Q241" t="str">
            <v>NA</v>
          </cell>
          <cell r="R241" t="str">
            <v>NA</v>
          </cell>
          <cell r="S241" t="str">
            <v>NA</v>
          </cell>
          <cell r="T241" t="str">
            <v>CEC013</v>
          </cell>
          <cell r="U241" t="str">
            <v>NA</v>
          </cell>
          <cell r="V241" t="str">
            <v>NA</v>
          </cell>
          <cell r="W241" t="str">
            <v>NA</v>
          </cell>
          <cell r="X241" t="str">
            <v>NA</v>
          </cell>
          <cell r="Y241" t="str">
            <v>CMC009</v>
          </cell>
          <cell r="Z241" t="str">
            <v>NA</v>
          </cell>
          <cell r="AA241" t="str">
            <v>NA</v>
          </cell>
          <cell r="AB241" t="str">
            <v>NA</v>
          </cell>
          <cell r="AC241" t="str">
            <v>NA</v>
          </cell>
          <cell r="AD241">
            <v>1</v>
          </cell>
          <cell r="AE241" t="str">
            <v>NA</v>
          </cell>
          <cell r="AF241" t="str">
            <v>NA</v>
          </cell>
          <cell r="AG241" t="str">
            <v>NA</v>
          </cell>
          <cell r="AH241" t="str">
            <v>NA</v>
          </cell>
          <cell r="AI241">
            <v>45</v>
          </cell>
          <cell r="AJ241">
            <v>45</v>
          </cell>
          <cell r="AO241">
            <v>20423</v>
          </cell>
          <cell r="AP241">
            <v>4800</v>
          </cell>
          <cell r="AQ241">
            <v>234000</v>
          </cell>
          <cell r="AR241">
            <v>560</v>
          </cell>
          <cell r="AS241">
            <v>3090</v>
          </cell>
          <cell r="AT241">
            <v>0</v>
          </cell>
          <cell r="AU241">
            <v>0</v>
          </cell>
          <cell r="AV241">
            <v>0</v>
          </cell>
          <cell r="AW241">
            <v>624</v>
          </cell>
          <cell r="AX241">
            <v>14040</v>
          </cell>
          <cell r="AY241">
            <v>90</v>
          </cell>
          <cell r="AZ241">
            <v>309</v>
          </cell>
          <cell r="BA241">
            <v>0</v>
          </cell>
          <cell r="BB241">
            <v>0</v>
          </cell>
          <cell r="BC241">
            <v>0</v>
          </cell>
          <cell r="BD241">
            <v>15816</v>
          </cell>
          <cell r="BE241">
            <v>23278</v>
          </cell>
          <cell r="BF241">
            <v>0</v>
          </cell>
          <cell r="BG241">
            <v>0</v>
          </cell>
          <cell r="BH241">
            <v>0</v>
          </cell>
          <cell r="BI241">
            <v>0</v>
          </cell>
          <cell r="BJ241">
            <v>517</v>
          </cell>
          <cell r="BK241">
            <v>0</v>
          </cell>
          <cell r="BL241">
            <v>0</v>
          </cell>
          <cell r="BM241">
            <v>0</v>
          </cell>
          <cell r="BN241">
            <v>0</v>
          </cell>
          <cell r="BO241">
            <v>517</v>
          </cell>
          <cell r="BP241">
            <v>184062</v>
          </cell>
          <cell r="BQ241">
            <v>0</v>
          </cell>
          <cell r="BR241">
            <v>0</v>
          </cell>
          <cell r="BS241">
            <v>0</v>
          </cell>
          <cell r="BT241">
            <v>0</v>
          </cell>
          <cell r="BU241">
            <v>4090</v>
          </cell>
          <cell r="BV241">
            <v>0</v>
          </cell>
          <cell r="BW241">
            <v>0</v>
          </cell>
          <cell r="BX241">
            <v>0</v>
          </cell>
          <cell r="BY241">
            <v>0</v>
          </cell>
          <cell r="BZ241">
            <v>4090</v>
          </cell>
          <cell r="CA241">
            <v>517</v>
          </cell>
          <cell r="CB241">
            <v>4607</v>
          </cell>
          <cell r="CC241">
            <v>0.05</v>
          </cell>
          <cell r="CD241">
            <v>20423</v>
          </cell>
        </row>
        <row r="242">
          <cell r="C242" t="str">
            <v>CAP07</v>
          </cell>
          <cell r="D242" t="str">
            <v>En anden piedra coralina</v>
          </cell>
          <cell r="E242" t="str">
            <v>m</v>
          </cell>
          <cell r="F242" t="str">
            <v>MOC010</v>
          </cell>
          <cell r="G242" t="str">
            <v>MOC062</v>
          </cell>
          <cell r="H242" t="str">
            <v>MOC128</v>
          </cell>
          <cell r="I242" t="str">
            <v>NA</v>
          </cell>
          <cell r="J242" t="str">
            <v>NA</v>
          </cell>
          <cell r="K242" t="str">
            <v>NA</v>
          </cell>
          <cell r="L242" t="str">
            <v>NA</v>
          </cell>
          <cell r="M242">
            <v>0.1</v>
          </cell>
          <cell r="N242">
            <v>1</v>
          </cell>
          <cell r="O242">
            <v>0.18</v>
          </cell>
          <cell r="P242" t="str">
            <v>NA</v>
          </cell>
          <cell r="Q242" t="str">
            <v>NA</v>
          </cell>
          <cell r="R242" t="str">
            <v>NA</v>
          </cell>
          <cell r="S242" t="str">
            <v>NA</v>
          </cell>
          <cell r="T242" t="str">
            <v>CEC004</v>
          </cell>
          <cell r="U242" t="str">
            <v>CEC010</v>
          </cell>
          <cell r="V242" t="str">
            <v>NA</v>
          </cell>
          <cell r="W242" t="str">
            <v>NA</v>
          </cell>
          <cell r="X242" t="str">
            <v>NA</v>
          </cell>
          <cell r="Y242" t="str">
            <v>CMC004</v>
          </cell>
          <cell r="Z242" t="str">
            <v>CMC008</v>
          </cell>
          <cell r="AA242" t="str">
            <v>NA</v>
          </cell>
          <cell r="AB242" t="str">
            <v>NA</v>
          </cell>
          <cell r="AC242" t="str">
            <v>NA</v>
          </cell>
          <cell r="AD242">
            <v>1</v>
          </cell>
          <cell r="AE242">
            <v>1</v>
          </cell>
          <cell r="AF242" t="str">
            <v>NA</v>
          </cell>
          <cell r="AG242" t="str">
            <v>NA</v>
          </cell>
          <cell r="AH242" t="str">
            <v>NA</v>
          </cell>
          <cell r="AI242">
            <v>45</v>
          </cell>
          <cell r="AJ242">
            <v>45</v>
          </cell>
          <cell r="AK242">
            <v>45</v>
          </cell>
          <cell r="AO242">
            <v>13406</v>
          </cell>
          <cell r="AP242">
            <v>24000</v>
          </cell>
          <cell r="AQ242">
            <v>300</v>
          </cell>
          <cell r="AR242">
            <v>20000</v>
          </cell>
          <cell r="AS242">
            <v>0</v>
          </cell>
          <cell r="AT242">
            <v>0</v>
          </cell>
          <cell r="AU242">
            <v>0</v>
          </cell>
          <cell r="AV242">
            <v>0</v>
          </cell>
          <cell r="AW242">
            <v>2400</v>
          </cell>
          <cell r="AX242">
            <v>300</v>
          </cell>
          <cell r="AY242">
            <v>3600</v>
          </cell>
          <cell r="AZ242">
            <v>0</v>
          </cell>
          <cell r="BA242">
            <v>0</v>
          </cell>
          <cell r="BB242">
            <v>0</v>
          </cell>
          <cell r="BC242">
            <v>0</v>
          </cell>
          <cell r="BD242">
            <v>6615</v>
          </cell>
          <cell r="BE242">
            <v>2893</v>
          </cell>
          <cell r="BF242">
            <v>33634</v>
          </cell>
          <cell r="BG242">
            <v>0</v>
          </cell>
          <cell r="BH242">
            <v>0</v>
          </cell>
          <cell r="BI242">
            <v>0</v>
          </cell>
          <cell r="BJ242">
            <v>64</v>
          </cell>
          <cell r="BK242">
            <v>747</v>
          </cell>
          <cell r="BL242">
            <v>0</v>
          </cell>
          <cell r="BM242">
            <v>0</v>
          </cell>
          <cell r="BN242">
            <v>0</v>
          </cell>
          <cell r="BO242">
            <v>811</v>
          </cell>
          <cell r="BP242">
            <v>128224</v>
          </cell>
          <cell r="BQ242">
            <v>140891</v>
          </cell>
          <cell r="BR242">
            <v>0</v>
          </cell>
          <cell r="BS242">
            <v>0</v>
          </cell>
          <cell r="BT242">
            <v>0</v>
          </cell>
          <cell r="BU242">
            <v>2849</v>
          </cell>
          <cell r="BV242">
            <v>3131</v>
          </cell>
          <cell r="BW242">
            <v>0</v>
          </cell>
          <cell r="BX242">
            <v>0</v>
          </cell>
          <cell r="BY242">
            <v>0</v>
          </cell>
          <cell r="BZ242">
            <v>5980</v>
          </cell>
          <cell r="CA242">
            <v>811</v>
          </cell>
          <cell r="CB242">
            <v>6791</v>
          </cell>
          <cell r="CC242">
            <v>0.05</v>
          </cell>
          <cell r="CD242">
            <v>13406</v>
          </cell>
        </row>
        <row r="243">
          <cell r="C243" t="str">
            <v>CAP07</v>
          </cell>
          <cell r="D243" t="str">
            <v>En anden tablon</v>
          </cell>
          <cell r="E243" t="str">
            <v>m</v>
          </cell>
          <cell r="F243" t="str">
            <v>MOC010</v>
          </cell>
          <cell r="G243" t="str">
            <v>MOC062</v>
          </cell>
          <cell r="H243" t="str">
            <v>MOC128</v>
          </cell>
          <cell r="I243" t="str">
            <v>NA</v>
          </cell>
          <cell r="J243" t="str">
            <v>NA</v>
          </cell>
          <cell r="K243" t="str">
            <v>NA</v>
          </cell>
          <cell r="L243" t="str">
            <v>NA</v>
          </cell>
          <cell r="M243">
            <v>0.1</v>
          </cell>
          <cell r="N243">
            <v>1</v>
          </cell>
          <cell r="O243">
            <v>0.18</v>
          </cell>
          <cell r="P243" t="str">
            <v>NA</v>
          </cell>
          <cell r="Q243" t="str">
            <v>NA</v>
          </cell>
          <cell r="R243" t="str">
            <v>NA</v>
          </cell>
          <cell r="S243" t="str">
            <v>NA</v>
          </cell>
          <cell r="T243" t="str">
            <v>CEC004</v>
          </cell>
          <cell r="U243" t="str">
            <v>CEC010</v>
          </cell>
          <cell r="V243" t="str">
            <v>NA</v>
          </cell>
          <cell r="W243" t="str">
            <v>NA</v>
          </cell>
          <cell r="X243" t="str">
            <v>NA</v>
          </cell>
          <cell r="Y243" t="str">
            <v>CMC004</v>
          </cell>
          <cell r="Z243" t="str">
            <v>CMC008</v>
          </cell>
          <cell r="AA243" t="str">
            <v>NA</v>
          </cell>
          <cell r="AB243" t="str">
            <v>NA</v>
          </cell>
          <cell r="AC243" t="str">
            <v>NA</v>
          </cell>
          <cell r="AD243">
            <v>1</v>
          </cell>
          <cell r="AE243">
            <v>1</v>
          </cell>
          <cell r="AF243" t="str">
            <v>NA</v>
          </cell>
          <cell r="AG243" t="str">
            <v>NA</v>
          </cell>
          <cell r="AH243" t="str">
            <v>NA</v>
          </cell>
          <cell r="AI243">
            <v>45</v>
          </cell>
          <cell r="AJ243">
            <v>45</v>
          </cell>
          <cell r="AK243">
            <v>45</v>
          </cell>
          <cell r="AO243">
            <v>13406</v>
          </cell>
          <cell r="AP243">
            <v>24000</v>
          </cell>
          <cell r="AQ243">
            <v>300</v>
          </cell>
          <cell r="AR243">
            <v>20000</v>
          </cell>
          <cell r="AS243">
            <v>0</v>
          </cell>
          <cell r="AT243">
            <v>0</v>
          </cell>
          <cell r="AU243">
            <v>0</v>
          </cell>
          <cell r="AV243">
            <v>0</v>
          </cell>
          <cell r="AW243">
            <v>2400</v>
          </cell>
          <cell r="AX243">
            <v>300</v>
          </cell>
          <cell r="AY243">
            <v>3600</v>
          </cell>
          <cell r="AZ243">
            <v>0</v>
          </cell>
          <cell r="BA243">
            <v>0</v>
          </cell>
          <cell r="BB243">
            <v>0</v>
          </cell>
          <cell r="BC243">
            <v>0</v>
          </cell>
          <cell r="BD243">
            <v>6615</v>
          </cell>
          <cell r="BE243">
            <v>2893</v>
          </cell>
          <cell r="BF243">
            <v>33634</v>
          </cell>
          <cell r="BG243">
            <v>0</v>
          </cell>
          <cell r="BH243">
            <v>0</v>
          </cell>
          <cell r="BI243">
            <v>0</v>
          </cell>
          <cell r="BJ243">
            <v>64</v>
          </cell>
          <cell r="BK243">
            <v>747</v>
          </cell>
          <cell r="BL243">
            <v>0</v>
          </cell>
          <cell r="BM243">
            <v>0</v>
          </cell>
          <cell r="BN243">
            <v>0</v>
          </cell>
          <cell r="BO243">
            <v>811</v>
          </cell>
          <cell r="BP243">
            <v>128224</v>
          </cell>
          <cell r="BQ243">
            <v>140891</v>
          </cell>
          <cell r="BR243">
            <v>0</v>
          </cell>
          <cell r="BS243">
            <v>0</v>
          </cell>
          <cell r="BT243">
            <v>0</v>
          </cell>
          <cell r="BU243">
            <v>2849</v>
          </cell>
          <cell r="BV243">
            <v>3131</v>
          </cell>
          <cell r="BW243">
            <v>0</v>
          </cell>
          <cell r="BX243">
            <v>0</v>
          </cell>
          <cell r="BY243">
            <v>0</v>
          </cell>
          <cell r="BZ243">
            <v>5980</v>
          </cell>
          <cell r="CA243">
            <v>811</v>
          </cell>
          <cell r="CB243">
            <v>6791</v>
          </cell>
          <cell r="CC243">
            <v>0.05</v>
          </cell>
          <cell r="CD243">
            <v>13406</v>
          </cell>
        </row>
        <row r="244">
          <cell r="B244" t="str">
            <v>R2014</v>
          </cell>
          <cell r="C244" t="str">
            <v>CAP07</v>
          </cell>
          <cell r="D244" t="str">
            <v>En Andén tablón</v>
          </cell>
          <cell r="E244" t="str">
            <v>m</v>
          </cell>
          <cell r="F244" t="str">
            <v>MOC026</v>
          </cell>
          <cell r="G244" t="str">
            <v>MOC106</v>
          </cell>
          <cell r="H244" t="str">
            <v>MOC086</v>
          </cell>
          <cell r="I244" t="str">
            <v>NA</v>
          </cell>
          <cell r="J244" t="str">
            <v>NA</v>
          </cell>
          <cell r="K244" t="str">
            <v>NA</v>
          </cell>
          <cell r="L244" t="str">
            <v>NA</v>
          </cell>
          <cell r="M244">
            <v>0.04</v>
          </cell>
          <cell r="N244">
            <v>0.63</v>
          </cell>
          <cell r="O244">
            <v>0.01</v>
          </cell>
          <cell r="P244" t="str">
            <v>NA</v>
          </cell>
          <cell r="Q244" t="str">
            <v>NA</v>
          </cell>
          <cell r="R244" t="str">
            <v>NA</v>
          </cell>
          <cell r="S244" t="str">
            <v>NA</v>
          </cell>
          <cell r="T244" t="str">
            <v>CEC013</v>
          </cell>
          <cell r="U244" t="str">
            <v>CEC014</v>
          </cell>
          <cell r="V244" t="str">
            <v>NA</v>
          </cell>
          <cell r="W244" t="str">
            <v>NA</v>
          </cell>
          <cell r="X244" t="str">
            <v>NA</v>
          </cell>
          <cell r="Y244" t="str">
            <v>CMC009</v>
          </cell>
          <cell r="Z244" t="str">
            <v>CMC010</v>
          </cell>
          <cell r="AA244" t="str">
            <v>NA</v>
          </cell>
          <cell r="AB244" t="str">
            <v>NA</v>
          </cell>
          <cell r="AC244" t="str">
            <v>NA</v>
          </cell>
          <cell r="AD244">
            <v>1</v>
          </cell>
          <cell r="AE244">
            <v>1</v>
          </cell>
          <cell r="AF244" t="str">
            <v>NA</v>
          </cell>
          <cell r="AG244" t="str">
            <v>NA</v>
          </cell>
          <cell r="AH244" t="str">
            <v>NA</v>
          </cell>
          <cell r="AI244">
            <v>40</v>
          </cell>
          <cell r="AJ244">
            <v>40</v>
          </cell>
          <cell r="AK244">
            <v>40</v>
          </cell>
          <cell r="AO244">
            <v>28600</v>
          </cell>
          <cell r="AP244">
            <v>234000</v>
          </cell>
          <cell r="AQ244">
            <v>9900</v>
          </cell>
          <cell r="AR244">
            <v>227016.3</v>
          </cell>
          <cell r="AS244">
            <v>0</v>
          </cell>
          <cell r="AT244">
            <v>0</v>
          </cell>
          <cell r="AU244">
            <v>0</v>
          </cell>
          <cell r="AV244">
            <v>0</v>
          </cell>
          <cell r="AW244">
            <v>9360</v>
          </cell>
          <cell r="AX244">
            <v>6237</v>
          </cell>
          <cell r="AY244">
            <v>2270</v>
          </cell>
          <cell r="AZ244">
            <v>0</v>
          </cell>
          <cell r="BA244">
            <v>0</v>
          </cell>
          <cell r="BB244">
            <v>0</v>
          </cell>
          <cell r="BC244">
            <v>0</v>
          </cell>
          <cell r="BD244">
            <v>18760</v>
          </cell>
          <cell r="BE244">
            <v>23278</v>
          </cell>
          <cell r="BF244">
            <v>21737</v>
          </cell>
          <cell r="BG244">
            <v>0</v>
          </cell>
          <cell r="BH244">
            <v>0</v>
          </cell>
          <cell r="BI244">
            <v>0</v>
          </cell>
          <cell r="BJ244">
            <v>582</v>
          </cell>
          <cell r="BK244">
            <v>543</v>
          </cell>
          <cell r="BL244">
            <v>0</v>
          </cell>
          <cell r="BM244">
            <v>0</v>
          </cell>
          <cell r="BN244">
            <v>0</v>
          </cell>
          <cell r="BO244">
            <v>1125</v>
          </cell>
          <cell r="BP244">
            <v>184062</v>
          </cell>
          <cell r="BQ244">
            <v>164508</v>
          </cell>
          <cell r="BR244">
            <v>0</v>
          </cell>
          <cell r="BS244">
            <v>0</v>
          </cell>
          <cell r="BT244">
            <v>0</v>
          </cell>
          <cell r="BU244">
            <v>4602</v>
          </cell>
          <cell r="BV244">
            <v>4113</v>
          </cell>
          <cell r="BW244">
            <v>0</v>
          </cell>
          <cell r="BX244">
            <v>0</v>
          </cell>
          <cell r="BY244">
            <v>0</v>
          </cell>
          <cell r="BZ244">
            <v>8715</v>
          </cell>
          <cell r="CA244">
            <v>1125</v>
          </cell>
          <cell r="CB244">
            <v>9840</v>
          </cell>
          <cell r="CC244">
            <v>0.05</v>
          </cell>
          <cell r="CD244">
            <v>28600</v>
          </cell>
        </row>
        <row r="245">
          <cell r="B245" t="str">
            <v>RA014</v>
          </cell>
          <cell r="C245" t="str">
            <v>CAP07</v>
          </cell>
          <cell r="D245" t="str">
            <v>En Andén tablón</v>
          </cell>
          <cell r="E245" t="str">
            <v>m</v>
          </cell>
          <cell r="F245" t="str">
            <v>MOC026</v>
          </cell>
          <cell r="G245" t="str">
            <v>MOC106</v>
          </cell>
          <cell r="H245" t="str">
            <v>MOC086</v>
          </cell>
          <cell r="I245" t="str">
            <v>NA</v>
          </cell>
          <cell r="J245" t="str">
            <v>NA</v>
          </cell>
          <cell r="K245" t="str">
            <v>NA</v>
          </cell>
          <cell r="L245" t="str">
            <v>NA</v>
          </cell>
          <cell r="M245">
            <v>2.5000000000000001E-2</v>
          </cell>
          <cell r="N245">
            <v>0.43</v>
          </cell>
          <cell r="O245">
            <v>8.0000000000000002E-3</v>
          </cell>
          <cell r="P245" t="str">
            <v>NA</v>
          </cell>
          <cell r="Q245" t="str">
            <v>NA</v>
          </cell>
          <cell r="R245" t="str">
            <v>NA</v>
          </cell>
          <cell r="S245" t="str">
            <v>NA</v>
          </cell>
          <cell r="T245" t="str">
            <v>CEC013</v>
          </cell>
          <cell r="U245" t="str">
            <v>CEC014</v>
          </cell>
          <cell r="V245" t="str">
            <v>NA</v>
          </cell>
          <cell r="W245" t="str">
            <v>NA</v>
          </cell>
          <cell r="X245" t="str">
            <v>NA</v>
          </cell>
          <cell r="Y245" t="str">
            <v>CMC009</v>
          </cell>
          <cell r="Z245" t="str">
            <v>CMC010</v>
          </cell>
          <cell r="AA245" t="str">
            <v>NA</v>
          </cell>
          <cell r="AB245" t="str">
            <v>NA</v>
          </cell>
          <cell r="AC245" t="str">
            <v>NA</v>
          </cell>
          <cell r="AD245">
            <v>0.57999999999999996</v>
          </cell>
          <cell r="AE245">
            <v>1</v>
          </cell>
          <cell r="AF245" t="str">
            <v>NA</v>
          </cell>
          <cell r="AG245" t="str">
            <v>NA</v>
          </cell>
          <cell r="AH245" t="str">
            <v>NA</v>
          </cell>
          <cell r="AI245">
            <v>70</v>
          </cell>
          <cell r="AJ245">
            <v>120</v>
          </cell>
          <cell r="AK245">
            <v>70</v>
          </cell>
          <cell r="AO245">
            <v>16898</v>
          </cell>
          <cell r="AP245">
            <v>234000</v>
          </cell>
          <cell r="AQ245">
            <v>9900</v>
          </cell>
          <cell r="AR245">
            <v>227016.3</v>
          </cell>
          <cell r="AS245">
            <v>0</v>
          </cell>
          <cell r="AT245">
            <v>0</v>
          </cell>
          <cell r="AU245">
            <v>0</v>
          </cell>
          <cell r="AV245">
            <v>0</v>
          </cell>
          <cell r="AW245">
            <v>5850</v>
          </cell>
          <cell r="AX245">
            <v>4257</v>
          </cell>
          <cell r="AY245">
            <v>1816</v>
          </cell>
          <cell r="AZ245">
            <v>0</v>
          </cell>
          <cell r="BA245">
            <v>0</v>
          </cell>
          <cell r="BB245">
            <v>0</v>
          </cell>
          <cell r="BC245">
            <v>0</v>
          </cell>
          <cell r="BD245">
            <v>12519</v>
          </cell>
          <cell r="BE245">
            <v>23278</v>
          </cell>
          <cell r="BF245">
            <v>21737</v>
          </cell>
          <cell r="BG245">
            <v>0</v>
          </cell>
          <cell r="BH245">
            <v>0</v>
          </cell>
          <cell r="BI245">
            <v>0</v>
          </cell>
          <cell r="BJ245">
            <v>193</v>
          </cell>
          <cell r="BK245">
            <v>311</v>
          </cell>
          <cell r="BL245">
            <v>0</v>
          </cell>
          <cell r="BM245">
            <v>0</v>
          </cell>
          <cell r="BN245">
            <v>0</v>
          </cell>
          <cell r="BO245">
            <v>504</v>
          </cell>
          <cell r="BP245">
            <v>184062</v>
          </cell>
          <cell r="BQ245">
            <v>164508</v>
          </cell>
          <cell r="BR245">
            <v>0</v>
          </cell>
          <cell r="BS245">
            <v>0</v>
          </cell>
          <cell r="BT245">
            <v>0</v>
          </cell>
          <cell r="BU245">
            <v>1525</v>
          </cell>
          <cell r="BV245">
            <v>2350</v>
          </cell>
          <cell r="BW245">
            <v>0</v>
          </cell>
          <cell r="BX245">
            <v>0</v>
          </cell>
          <cell r="BY245">
            <v>0</v>
          </cell>
          <cell r="BZ245">
            <v>3875</v>
          </cell>
          <cell r="CA245">
            <v>504</v>
          </cell>
          <cell r="CB245">
            <v>4379</v>
          </cell>
          <cell r="CC245">
            <v>0.05</v>
          </cell>
          <cell r="CD245">
            <v>16898</v>
          </cell>
        </row>
        <row r="246">
          <cell r="B246" t="str">
            <v>RA006</v>
          </cell>
          <cell r="C246" t="str">
            <v>CAP07</v>
          </cell>
          <cell r="D246" t="str">
            <v>En berma asfalto</v>
          </cell>
          <cell r="E246" t="str">
            <v>m</v>
          </cell>
          <cell r="F246" t="str">
            <v>MOC016</v>
          </cell>
          <cell r="G246" t="str">
            <v>NA</v>
          </cell>
          <cell r="H246" t="str">
            <v>NA</v>
          </cell>
          <cell r="I246" t="str">
            <v>NA</v>
          </cell>
          <cell r="J246" t="str">
            <v>NA</v>
          </cell>
          <cell r="K246" t="str">
            <v>NA</v>
          </cell>
          <cell r="L246" t="str">
            <v>NA</v>
          </cell>
          <cell r="M246">
            <v>0.04</v>
          </cell>
          <cell r="N246" t="str">
            <v>NA</v>
          </cell>
          <cell r="O246" t="str">
            <v>NA</v>
          </cell>
          <cell r="P246" t="str">
            <v>NA</v>
          </cell>
          <cell r="Q246" t="str">
            <v>NA</v>
          </cell>
          <cell r="R246" t="str">
            <v>NA</v>
          </cell>
          <cell r="S246" t="str">
            <v>NA</v>
          </cell>
          <cell r="T246" t="str">
            <v>CEC012</v>
          </cell>
          <cell r="U246" t="str">
            <v>NA</v>
          </cell>
          <cell r="V246" t="str">
            <v>NA</v>
          </cell>
          <cell r="W246" t="str">
            <v>NA</v>
          </cell>
          <cell r="X246" t="str">
            <v>NA</v>
          </cell>
          <cell r="Y246" t="str">
            <v>CMC009</v>
          </cell>
          <cell r="Z246" t="str">
            <v>NA</v>
          </cell>
          <cell r="AA246" t="str">
            <v>NA</v>
          </cell>
          <cell r="AB246" t="str">
            <v>NA</v>
          </cell>
          <cell r="AC246" t="str">
            <v>NA</v>
          </cell>
          <cell r="AD246">
            <v>1</v>
          </cell>
          <cell r="AE246" t="str">
            <v>NA</v>
          </cell>
          <cell r="AF246" t="str">
            <v>NA</v>
          </cell>
          <cell r="AG246" t="str">
            <v>NA</v>
          </cell>
          <cell r="AH246" t="str">
            <v>NA</v>
          </cell>
          <cell r="AI246">
            <v>95</v>
          </cell>
          <cell r="AJ246">
            <v>95</v>
          </cell>
          <cell r="AO246">
            <v>12195</v>
          </cell>
          <cell r="AP246">
            <v>230000</v>
          </cell>
          <cell r="AQ246">
            <v>0</v>
          </cell>
          <cell r="AR246">
            <v>0</v>
          </cell>
          <cell r="AS246">
            <v>0</v>
          </cell>
          <cell r="AT246">
            <v>0</v>
          </cell>
          <cell r="AU246">
            <v>0</v>
          </cell>
          <cell r="AV246">
            <v>0</v>
          </cell>
          <cell r="AW246">
            <v>9200</v>
          </cell>
          <cell r="AX246">
            <v>0</v>
          </cell>
          <cell r="AY246">
            <v>0</v>
          </cell>
          <cell r="AZ246">
            <v>0</v>
          </cell>
          <cell r="BA246">
            <v>0</v>
          </cell>
          <cell r="BB246">
            <v>0</v>
          </cell>
          <cell r="BC246">
            <v>0</v>
          </cell>
          <cell r="BD246">
            <v>9660</v>
          </cell>
          <cell r="BE246">
            <v>56846</v>
          </cell>
          <cell r="BF246">
            <v>0</v>
          </cell>
          <cell r="BG246">
            <v>0</v>
          </cell>
          <cell r="BH246">
            <v>0</v>
          </cell>
          <cell r="BI246">
            <v>0</v>
          </cell>
          <cell r="BJ246">
            <v>598</v>
          </cell>
          <cell r="BK246">
            <v>0</v>
          </cell>
          <cell r="BL246">
            <v>0</v>
          </cell>
          <cell r="BM246">
            <v>0</v>
          </cell>
          <cell r="BN246">
            <v>0</v>
          </cell>
          <cell r="BO246">
            <v>598</v>
          </cell>
          <cell r="BP246">
            <v>184062</v>
          </cell>
          <cell r="BQ246">
            <v>0</v>
          </cell>
          <cell r="BR246">
            <v>0</v>
          </cell>
          <cell r="BS246">
            <v>0</v>
          </cell>
          <cell r="BT246">
            <v>0</v>
          </cell>
          <cell r="BU246">
            <v>1937</v>
          </cell>
          <cell r="BV246">
            <v>0</v>
          </cell>
          <cell r="BW246">
            <v>0</v>
          </cell>
          <cell r="BX246">
            <v>0</v>
          </cell>
          <cell r="BY246">
            <v>0</v>
          </cell>
          <cell r="BZ246">
            <v>1937</v>
          </cell>
          <cell r="CA246">
            <v>598</v>
          </cell>
          <cell r="CB246">
            <v>2535</v>
          </cell>
          <cell r="CC246">
            <v>0.05</v>
          </cell>
          <cell r="CD246">
            <v>12195</v>
          </cell>
        </row>
        <row r="247">
          <cell r="B247" t="str">
            <v>RA007</v>
          </cell>
          <cell r="C247" t="str">
            <v>CAP07</v>
          </cell>
          <cell r="D247" t="str">
            <v>En berma concreto</v>
          </cell>
          <cell r="E247" t="str">
            <v>m</v>
          </cell>
          <cell r="F247" t="str">
            <v>MOC026</v>
          </cell>
          <cell r="G247" t="str">
            <v>NA</v>
          </cell>
          <cell r="H247" t="str">
            <v>NA</v>
          </cell>
          <cell r="I247" t="str">
            <v>NA</v>
          </cell>
          <cell r="J247" t="str">
            <v>NA</v>
          </cell>
          <cell r="K247" t="str">
            <v>NA</v>
          </cell>
          <cell r="L247" t="str">
            <v>NA</v>
          </cell>
          <cell r="M247">
            <v>0.17</v>
          </cell>
          <cell r="N247" t="str">
            <v>NA</v>
          </cell>
          <cell r="O247" t="str">
            <v>NA</v>
          </cell>
          <cell r="P247" t="str">
            <v>NA</v>
          </cell>
          <cell r="Q247" t="str">
            <v>NA</v>
          </cell>
          <cell r="R247" t="str">
            <v>NA</v>
          </cell>
          <cell r="S247" t="str">
            <v>NA</v>
          </cell>
          <cell r="T247" t="str">
            <v>CEC013</v>
          </cell>
          <cell r="U247" t="str">
            <v>NA</v>
          </cell>
          <cell r="V247" t="str">
            <v>NA</v>
          </cell>
          <cell r="W247" t="str">
            <v>NA</v>
          </cell>
          <cell r="X247" t="str">
            <v>NA</v>
          </cell>
          <cell r="Y247" t="str">
            <v>CMC009</v>
          </cell>
          <cell r="Z247" t="str">
            <v>NA</v>
          </cell>
          <cell r="AA247" t="str">
            <v>NA</v>
          </cell>
          <cell r="AB247" t="str">
            <v>NA</v>
          </cell>
          <cell r="AC247" t="str">
            <v>NA</v>
          </cell>
          <cell r="AD247">
            <v>1</v>
          </cell>
          <cell r="AE247" t="str">
            <v>NA</v>
          </cell>
          <cell r="AF247" t="str">
            <v>NA</v>
          </cell>
          <cell r="AG247" t="str">
            <v>NA</v>
          </cell>
          <cell r="AH247" t="str">
            <v>NA</v>
          </cell>
          <cell r="AI247">
            <v>65</v>
          </cell>
          <cell r="AJ247">
            <v>65</v>
          </cell>
          <cell r="AO247">
            <v>44959</v>
          </cell>
          <cell r="AP247">
            <v>234000</v>
          </cell>
          <cell r="AQ247">
            <v>0</v>
          </cell>
          <cell r="AR247">
            <v>0</v>
          </cell>
          <cell r="AS247">
            <v>0</v>
          </cell>
          <cell r="AT247">
            <v>0</v>
          </cell>
          <cell r="AU247">
            <v>0</v>
          </cell>
          <cell r="AV247">
            <v>0</v>
          </cell>
          <cell r="AW247">
            <v>39780</v>
          </cell>
          <cell r="AX247">
            <v>0</v>
          </cell>
          <cell r="AY247">
            <v>0</v>
          </cell>
          <cell r="AZ247">
            <v>0</v>
          </cell>
          <cell r="BA247">
            <v>0</v>
          </cell>
          <cell r="BB247">
            <v>0</v>
          </cell>
          <cell r="BC247">
            <v>0</v>
          </cell>
          <cell r="BD247">
            <v>41769</v>
          </cell>
          <cell r="BE247">
            <v>23278</v>
          </cell>
          <cell r="BF247">
            <v>0</v>
          </cell>
          <cell r="BG247">
            <v>0</v>
          </cell>
          <cell r="BH247">
            <v>0</v>
          </cell>
          <cell r="BI247">
            <v>0</v>
          </cell>
          <cell r="BJ247">
            <v>358</v>
          </cell>
          <cell r="BK247">
            <v>0</v>
          </cell>
          <cell r="BL247">
            <v>0</v>
          </cell>
          <cell r="BM247">
            <v>0</v>
          </cell>
          <cell r="BN247">
            <v>0</v>
          </cell>
          <cell r="BO247">
            <v>358</v>
          </cell>
          <cell r="BP247">
            <v>184062</v>
          </cell>
          <cell r="BQ247">
            <v>0</v>
          </cell>
          <cell r="BR247">
            <v>0</v>
          </cell>
          <cell r="BS247">
            <v>0</v>
          </cell>
          <cell r="BT247">
            <v>0</v>
          </cell>
          <cell r="BU247">
            <v>2832</v>
          </cell>
          <cell r="BV247">
            <v>0</v>
          </cell>
          <cell r="BW247">
            <v>0</v>
          </cell>
          <cell r="BX247">
            <v>0</v>
          </cell>
          <cell r="BY247">
            <v>0</v>
          </cell>
          <cell r="BZ247">
            <v>2832</v>
          </cell>
          <cell r="CA247">
            <v>358</v>
          </cell>
          <cell r="CB247">
            <v>3190</v>
          </cell>
          <cell r="CC247">
            <v>0.05</v>
          </cell>
          <cell r="CD247">
            <v>44959</v>
          </cell>
        </row>
        <row r="248">
          <cell r="B248" t="str">
            <v>RA005</v>
          </cell>
          <cell r="C248" t="str">
            <v>CAP07</v>
          </cell>
          <cell r="D248" t="str">
            <v>En calzada adoquinada</v>
          </cell>
          <cell r="E248" t="str">
            <v>m</v>
          </cell>
          <cell r="F248" t="str">
            <v>NA</v>
          </cell>
          <cell r="G248" t="str">
            <v>NA</v>
          </cell>
          <cell r="H248" t="str">
            <v>NA</v>
          </cell>
          <cell r="I248" t="str">
            <v>NA</v>
          </cell>
          <cell r="J248" t="str">
            <v>NA</v>
          </cell>
          <cell r="K248" t="str">
            <v>NA</v>
          </cell>
          <cell r="L248" t="str">
            <v>NA</v>
          </cell>
          <cell r="M248" t="str">
            <v>NA</v>
          </cell>
          <cell r="N248" t="str">
            <v>NA</v>
          </cell>
          <cell r="O248" t="str">
            <v>NA</v>
          </cell>
          <cell r="P248" t="str">
            <v>NA</v>
          </cell>
          <cell r="Q248" t="str">
            <v>NA</v>
          </cell>
          <cell r="R248" t="str">
            <v>NA</v>
          </cell>
          <cell r="S248" t="str">
            <v>NA</v>
          </cell>
          <cell r="T248" t="str">
            <v>NA</v>
          </cell>
          <cell r="U248" t="str">
            <v>NA</v>
          </cell>
          <cell r="V248" t="str">
            <v>NA</v>
          </cell>
          <cell r="W248" t="str">
            <v>NA</v>
          </cell>
          <cell r="X248" t="str">
            <v>NA</v>
          </cell>
          <cell r="Y248" t="str">
            <v>NA</v>
          </cell>
          <cell r="Z248" t="str">
            <v>NA</v>
          </cell>
          <cell r="AA248" t="str">
            <v>NA</v>
          </cell>
          <cell r="AB248" t="str">
            <v>NA</v>
          </cell>
          <cell r="AC248" t="str">
            <v>NA</v>
          </cell>
          <cell r="AD248">
            <v>1</v>
          </cell>
          <cell r="AE248" t="str">
            <v>NA</v>
          </cell>
          <cell r="AF248" t="str">
            <v>NA</v>
          </cell>
          <cell r="AG248" t="str">
            <v>NA</v>
          </cell>
          <cell r="AH248" t="str">
            <v>NA</v>
          </cell>
          <cell r="AI248">
            <v>30</v>
          </cell>
          <cell r="AJ248">
            <v>30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v>
          </cell>
          <cell r="BD248">
            <v>0</v>
          </cell>
          <cell r="BE248">
            <v>0</v>
          </cell>
          <cell r="BF248">
            <v>0</v>
          </cell>
          <cell r="BG248">
            <v>0</v>
          </cell>
          <cell r="BH248">
            <v>0</v>
          </cell>
          <cell r="BI248">
            <v>0</v>
          </cell>
          <cell r="BJ248">
            <v>0</v>
          </cell>
          <cell r="BK248">
            <v>0</v>
          </cell>
          <cell r="BL248">
            <v>0</v>
          </cell>
          <cell r="BM248">
            <v>0</v>
          </cell>
          <cell r="BN248">
            <v>0</v>
          </cell>
          <cell r="BO248">
            <v>0</v>
          </cell>
          <cell r="BP248">
            <v>0</v>
          </cell>
          <cell r="BQ248">
            <v>0</v>
          </cell>
          <cell r="BR248">
            <v>0</v>
          </cell>
          <cell r="BS248">
            <v>0</v>
          </cell>
          <cell r="BT248">
            <v>0</v>
          </cell>
          <cell r="BU248">
            <v>0</v>
          </cell>
          <cell r="BV248">
            <v>0</v>
          </cell>
          <cell r="BW248">
            <v>0</v>
          </cell>
          <cell r="BX248">
            <v>0</v>
          </cell>
          <cell r="BY248">
            <v>0</v>
          </cell>
          <cell r="BZ248">
            <v>0</v>
          </cell>
          <cell r="CA248">
            <v>0</v>
          </cell>
          <cell r="CB248">
            <v>0</v>
          </cell>
          <cell r="CC248">
            <v>0.05</v>
          </cell>
          <cell r="CD248">
            <v>0</v>
          </cell>
        </row>
        <row r="249">
          <cell r="B249" t="str">
            <v>RA001</v>
          </cell>
          <cell r="C249" t="str">
            <v>CAP07</v>
          </cell>
          <cell r="D249" t="str">
            <v>En calzada asfalto</v>
          </cell>
          <cell r="E249" t="str">
            <v>m</v>
          </cell>
          <cell r="F249" t="str">
            <v>MOC016</v>
          </cell>
          <cell r="G249" t="str">
            <v>MOC104</v>
          </cell>
          <cell r="H249" t="str">
            <v>NA</v>
          </cell>
          <cell r="I249" t="str">
            <v>NA</v>
          </cell>
          <cell r="J249" t="str">
            <v>NA</v>
          </cell>
          <cell r="K249" t="str">
            <v>NA</v>
          </cell>
          <cell r="L249" t="str">
            <v>NA</v>
          </cell>
          <cell r="M249">
            <v>0.04</v>
          </cell>
          <cell r="N249">
            <v>0.04</v>
          </cell>
          <cell r="O249" t="str">
            <v>NA</v>
          </cell>
          <cell r="P249" t="str">
            <v>NA</v>
          </cell>
          <cell r="Q249" t="str">
            <v>NA</v>
          </cell>
          <cell r="R249" t="str">
            <v>NA</v>
          </cell>
          <cell r="S249" t="str">
            <v>NA</v>
          </cell>
          <cell r="T249" t="str">
            <v>CEC012</v>
          </cell>
          <cell r="U249" t="str">
            <v>NA</v>
          </cell>
          <cell r="V249" t="str">
            <v>NA</v>
          </cell>
          <cell r="W249" t="str">
            <v>NA</v>
          </cell>
          <cell r="X249" t="str">
            <v>NA</v>
          </cell>
          <cell r="Y249" t="str">
            <v>CMC009</v>
          </cell>
          <cell r="Z249" t="str">
            <v>NA</v>
          </cell>
          <cell r="AA249" t="str">
            <v>NA</v>
          </cell>
          <cell r="AB249" t="str">
            <v>NA</v>
          </cell>
          <cell r="AC249" t="str">
            <v>NA</v>
          </cell>
          <cell r="AD249">
            <v>1</v>
          </cell>
          <cell r="AE249" t="str">
            <v>NA</v>
          </cell>
          <cell r="AF249" t="str">
            <v>NA</v>
          </cell>
          <cell r="AG249" t="str">
            <v>NA</v>
          </cell>
          <cell r="AH249" t="str">
            <v>NA</v>
          </cell>
          <cell r="AI249">
            <v>90</v>
          </cell>
          <cell r="AJ249">
            <v>90</v>
          </cell>
          <cell r="AO249">
            <v>19267</v>
          </cell>
          <cell r="AP249">
            <v>230000</v>
          </cell>
          <cell r="AQ249">
            <v>165000</v>
          </cell>
          <cell r="AR249">
            <v>0</v>
          </cell>
          <cell r="AS249">
            <v>0</v>
          </cell>
          <cell r="AT249">
            <v>0</v>
          </cell>
          <cell r="AU249">
            <v>0</v>
          </cell>
          <cell r="AV249">
            <v>0</v>
          </cell>
          <cell r="AW249">
            <v>9200</v>
          </cell>
          <cell r="AX249">
            <v>6600</v>
          </cell>
          <cell r="AY249">
            <v>0</v>
          </cell>
          <cell r="AZ249">
            <v>0</v>
          </cell>
          <cell r="BA249">
            <v>0</v>
          </cell>
          <cell r="BB249">
            <v>0</v>
          </cell>
          <cell r="BC249">
            <v>0</v>
          </cell>
          <cell r="BD249">
            <v>16590</v>
          </cell>
          <cell r="BE249">
            <v>56846</v>
          </cell>
          <cell r="BF249">
            <v>0</v>
          </cell>
          <cell r="BG249">
            <v>0</v>
          </cell>
          <cell r="BH249">
            <v>0</v>
          </cell>
          <cell r="BI249">
            <v>0</v>
          </cell>
          <cell r="BJ249">
            <v>632</v>
          </cell>
          <cell r="BK249">
            <v>0</v>
          </cell>
          <cell r="BL249">
            <v>0</v>
          </cell>
          <cell r="BM249">
            <v>0</v>
          </cell>
          <cell r="BN249">
            <v>0</v>
          </cell>
          <cell r="BO249">
            <v>632</v>
          </cell>
          <cell r="BP249">
            <v>184062</v>
          </cell>
          <cell r="BQ249">
            <v>0</v>
          </cell>
          <cell r="BR249">
            <v>0</v>
          </cell>
          <cell r="BS249">
            <v>0</v>
          </cell>
          <cell r="BT249">
            <v>0</v>
          </cell>
          <cell r="BU249">
            <v>2045</v>
          </cell>
          <cell r="BV249">
            <v>0</v>
          </cell>
          <cell r="BW249">
            <v>0</v>
          </cell>
          <cell r="BX249">
            <v>0</v>
          </cell>
          <cell r="BY249">
            <v>0</v>
          </cell>
          <cell r="BZ249">
            <v>2045</v>
          </cell>
          <cell r="CA249">
            <v>632</v>
          </cell>
          <cell r="CB249">
            <v>2677</v>
          </cell>
          <cell r="CC249">
            <v>0.05</v>
          </cell>
          <cell r="CD249">
            <v>19267</v>
          </cell>
        </row>
        <row r="250">
          <cell r="C250" t="str">
            <v>CAP07</v>
          </cell>
          <cell r="D250" t="str">
            <v>En Calzada Asfalto</v>
          </cell>
          <cell r="E250" t="str">
            <v>m</v>
          </cell>
          <cell r="F250" t="str">
            <v>MOC010</v>
          </cell>
          <cell r="G250" t="str">
            <v>MOC062</v>
          </cell>
          <cell r="H250" t="str">
            <v>MOC128</v>
          </cell>
          <cell r="I250" t="str">
            <v>NA</v>
          </cell>
          <cell r="J250" t="str">
            <v>NA</v>
          </cell>
          <cell r="K250" t="str">
            <v>NA</v>
          </cell>
          <cell r="L250" t="str">
            <v>NA</v>
          </cell>
          <cell r="M250">
            <v>0.1</v>
          </cell>
          <cell r="N250">
            <v>1</v>
          </cell>
          <cell r="O250">
            <v>0.2</v>
          </cell>
          <cell r="P250" t="str">
            <v>NA</v>
          </cell>
          <cell r="Q250" t="str">
            <v>NA</v>
          </cell>
          <cell r="R250" t="str">
            <v>NA</v>
          </cell>
          <cell r="S250" t="str">
            <v>NA</v>
          </cell>
          <cell r="T250" t="str">
            <v>CEC004</v>
          </cell>
          <cell r="U250" t="str">
            <v>CEC009</v>
          </cell>
          <cell r="V250" t="str">
            <v>NA</v>
          </cell>
          <cell r="W250" t="str">
            <v>NA</v>
          </cell>
          <cell r="X250" t="str">
            <v>NA</v>
          </cell>
          <cell r="Y250" t="str">
            <v>CMC004</v>
          </cell>
          <cell r="Z250" t="str">
            <v>CMC008</v>
          </cell>
          <cell r="AA250" t="str">
            <v>NA</v>
          </cell>
          <cell r="AB250" t="str">
            <v>NA</v>
          </cell>
          <cell r="AC250" t="str">
            <v>NA</v>
          </cell>
          <cell r="AD250">
            <v>1</v>
          </cell>
          <cell r="AE250">
            <v>1</v>
          </cell>
          <cell r="AF250" t="str">
            <v>NA</v>
          </cell>
          <cell r="AG250" t="str">
            <v>NA</v>
          </cell>
          <cell r="AH250" t="str">
            <v>NA</v>
          </cell>
          <cell r="AI250">
            <v>56</v>
          </cell>
          <cell r="AJ250">
            <v>56</v>
          </cell>
          <cell r="AK250">
            <v>56</v>
          </cell>
          <cell r="AO250">
            <v>13525</v>
          </cell>
          <cell r="AP250">
            <v>24000</v>
          </cell>
          <cell r="AQ250">
            <v>300</v>
          </cell>
          <cell r="AR250">
            <v>20000</v>
          </cell>
          <cell r="AS250">
            <v>0</v>
          </cell>
          <cell r="AT250">
            <v>0</v>
          </cell>
          <cell r="AU250">
            <v>0</v>
          </cell>
          <cell r="AV250">
            <v>0</v>
          </cell>
          <cell r="AW250">
            <v>2400</v>
          </cell>
          <cell r="AX250">
            <v>300</v>
          </cell>
          <cell r="AY250">
            <v>4000</v>
          </cell>
          <cell r="AZ250">
            <v>0</v>
          </cell>
          <cell r="BA250">
            <v>0</v>
          </cell>
          <cell r="BB250">
            <v>0</v>
          </cell>
          <cell r="BC250">
            <v>0</v>
          </cell>
          <cell r="BD250">
            <v>7035</v>
          </cell>
          <cell r="BE250">
            <v>2893</v>
          </cell>
          <cell r="BF250">
            <v>91382</v>
          </cell>
          <cell r="BG250">
            <v>0</v>
          </cell>
          <cell r="BH250">
            <v>0</v>
          </cell>
          <cell r="BI250">
            <v>0</v>
          </cell>
          <cell r="BJ250">
            <v>52</v>
          </cell>
          <cell r="BK250">
            <v>1632</v>
          </cell>
          <cell r="BL250">
            <v>0</v>
          </cell>
          <cell r="BM250">
            <v>0</v>
          </cell>
          <cell r="BN250">
            <v>0</v>
          </cell>
          <cell r="BO250">
            <v>1684</v>
          </cell>
          <cell r="BP250">
            <v>128224</v>
          </cell>
          <cell r="BQ250">
            <v>140891</v>
          </cell>
          <cell r="BR250">
            <v>0</v>
          </cell>
          <cell r="BS250">
            <v>0</v>
          </cell>
          <cell r="BT250">
            <v>0</v>
          </cell>
          <cell r="BU250">
            <v>2290</v>
          </cell>
          <cell r="BV250">
            <v>2516</v>
          </cell>
          <cell r="BW250">
            <v>0</v>
          </cell>
          <cell r="BX250">
            <v>0</v>
          </cell>
          <cell r="BY250">
            <v>0</v>
          </cell>
          <cell r="BZ250">
            <v>4806</v>
          </cell>
          <cell r="CA250">
            <v>1684</v>
          </cell>
          <cell r="CB250">
            <v>6490</v>
          </cell>
          <cell r="CC250">
            <v>0.05</v>
          </cell>
          <cell r="CD250">
            <v>13525</v>
          </cell>
        </row>
        <row r="251">
          <cell r="B251" t="str">
            <v>RA003</v>
          </cell>
          <cell r="C251" t="str">
            <v>CAP07</v>
          </cell>
          <cell r="D251" t="str">
            <v>En calzada asfalto-concreto</v>
          </cell>
          <cell r="E251" t="str">
            <v>m</v>
          </cell>
          <cell r="F251" t="str">
            <v>NA</v>
          </cell>
          <cell r="G251" t="str">
            <v>NA</v>
          </cell>
          <cell r="H251" t="str">
            <v>NA</v>
          </cell>
          <cell r="I251" t="str">
            <v>NA</v>
          </cell>
          <cell r="J251" t="str">
            <v>NA</v>
          </cell>
          <cell r="K251" t="str">
            <v>NA</v>
          </cell>
          <cell r="L251" t="str">
            <v>NA</v>
          </cell>
          <cell r="M251" t="str">
            <v>NA</v>
          </cell>
          <cell r="N251" t="str">
            <v>NA</v>
          </cell>
          <cell r="O251" t="str">
            <v>NA</v>
          </cell>
          <cell r="P251" t="str">
            <v>NA</v>
          </cell>
          <cell r="Q251" t="str">
            <v>NA</v>
          </cell>
          <cell r="R251" t="str">
            <v>NA</v>
          </cell>
          <cell r="S251" t="str">
            <v>NA</v>
          </cell>
          <cell r="T251" t="str">
            <v>NA</v>
          </cell>
          <cell r="U251" t="str">
            <v>NA</v>
          </cell>
          <cell r="V251" t="str">
            <v>NA</v>
          </cell>
          <cell r="W251" t="str">
            <v>NA</v>
          </cell>
          <cell r="X251" t="str">
            <v>NA</v>
          </cell>
          <cell r="Y251" t="str">
            <v>NA</v>
          </cell>
          <cell r="Z251" t="str">
            <v>NA</v>
          </cell>
          <cell r="AA251" t="str">
            <v>NA</v>
          </cell>
          <cell r="AB251" t="str">
            <v>NA</v>
          </cell>
          <cell r="AC251" t="str">
            <v>NA</v>
          </cell>
          <cell r="AD251" t="str">
            <v>NA</v>
          </cell>
          <cell r="AE251" t="str">
            <v>NA</v>
          </cell>
          <cell r="AF251" t="str">
            <v>NA</v>
          </cell>
          <cell r="AG251" t="str">
            <v>NA</v>
          </cell>
          <cell r="AH251" t="str">
            <v>NA</v>
          </cell>
          <cell r="AI251">
            <v>0</v>
          </cell>
          <cell r="AO251">
            <v>0</v>
          </cell>
          <cell r="AP251">
            <v>0</v>
          </cell>
          <cell r="AQ251">
            <v>0</v>
          </cell>
          <cell r="AR251">
            <v>0</v>
          </cell>
          <cell r="AS251">
            <v>0</v>
          </cell>
          <cell r="AT251">
            <v>0</v>
          </cell>
          <cell r="AU251">
            <v>0</v>
          </cell>
          <cell r="AV251">
            <v>0</v>
          </cell>
          <cell r="AW251">
            <v>0</v>
          </cell>
          <cell r="AX251">
            <v>0</v>
          </cell>
          <cell r="AY251">
            <v>0</v>
          </cell>
          <cell r="AZ251">
            <v>0</v>
          </cell>
          <cell r="BA251">
            <v>0</v>
          </cell>
          <cell r="BB251">
            <v>0</v>
          </cell>
          <cell r="BC251">
            <v>0</v>
          </cell>
          <cell r="BD251">
            <v>0</v>
          </cell>
          <cell r="BE251">
            <v>0</v>
          </cell>
          <cell r="BF251">
            <v>0</v>
          </cell>
          <cell r="BG251">
            <v>0</v>
          </cell>
          <cell r="BH251">
            <v>0</v>
          </cell>
          <cell r="BI251">
            <v>0</v>
          </cell>
          <cell r="BJ251">
            <v>0</v>
          </cell>
          <cell r="BK251">
            <v>0</v>
          </cell>
          <cell r="BL251">
            <v>0</v>
          </cell>
          <cell r="BM251">
            <v>0</v>
          </cell>
          <cell r="BN251">
            <v>0</v>
          </cell>
          <cell r="BO251">
            <v>0</v>
          </cell>
          <cell r="BP251">
            <v>0</v>
          </cell>
          <cell r="BQ251">
            <v>0</v>
          </cell>
          <cell r="BR251">
            <v>0</v>
          </cell>
          <cell r="BS251">
            <v>0</v>
          </cell>
          <cell r="BT251">
            <v>0</v>
          </cell>
          <cell r="BU251">
            <v>0</v>
          </cell>
          <cell r="BV251">
            <v>0</v>
          </cell>
          <cell r="BW251">
            <v>0</v>
          </cell>
          <cell r="BX251">
            <v>0</v>
          </cell>
          <cell r="BY251">
            <v>0</v>
          </cell>
          <cell r="BZ251">
            <v>0</v>
          </cell>
          <cell r="CA251">
            <v>0</v>
          </cell>
          <cell r="CB251">
            <v>0</v>
          </cell>
          <cell r="CC251">
            <v>0.05</v>
          </cell>
          <cell r="CD251">
            <v>0</v>
          </cell>
        </row>
        <row r="252">
          <cell r="B252" t="str">
            <v>RA002</v>
          </cell>
          <cell r="C252" t="str">
            <v>CAP07</v>
          </cell>
          <cell r="D252" t="str">
            <v>En calzada concreto</v>
          </cell>
          <cell r="E252" t="str">
            <v>m</v>
          </cell>
          <cell r="F252" t="str">
            <v>MOC014</v>
          </cell>
          <cell r="G252" t="str">
            <v>MOC026</v>
          </cell>
          <cell r="H252" t="str">
            <v>NA</v>
          </cell>
          <cell r="I252" t="str">
            <v>NA</v>
          </cell>
          <cell r="J252" t="str">
            <v>NA</v>
          </cell>
          <cell r="K252" t="str">
            <v>NA</v>
          </cell>
          <cell r="L252" t="str">
            <v>NA</v>
          </cell>
          <cell r="M252">
            <v>0.17</v>
          </cell>
          <cell r="N252">
            <v>0.08</v>
          </cell>
          <cell r="O252" t="str">
            <v>NA</v>
          </cell>
          <cell r="P252" t="str">
            <v>NA</v>
          </cell>
          <cell r="Q252" t="str">
            <v>NA</v>
          </cell>
          <cell r="R252" t="str">
            <v>NA</v>
          </cell>
          <cell r="S252" t="str">
            <v>NA</v>
          </cell>
          <cell r="T252" t="str">
            <v>CEC013</v>
          </cell>
          <cell r="U252" t="str">
            <v>NA</v>
          </cell>
          <cell r="V252" t="str">
            <v>NA</v>
          </cell>
          <cell r="W252" t="str">
            <v>NA</v>
          </cell>
          <cell r="X252" t="str">
            <v>NA</v>
          </cell>
          <cell r="Y252" t="str">
            <v>CMC009</v>
          </cell>
          <cell r="Z252" t="str">
            <v>NA</v>
          </cell>
          <cell r="AA252" t="str">
            <v>NA</v>
          </cell>
          <cell r="AB252" t="str">
            <v>NA</v>
          </cell>
          <cell r="AC252" t="str">
            <v>NA</v>
          </cell>
          <cell r="AD252">
            <v>1</v>
          </cell>
          <cell r="AE252" t="str">
            <v>NA</v>
          </cell>
          <cell r="AF252" t="str">
            <v>NA</v>
          </cell>
          <cell r="AG252" t="str">
            <v>NA</v>
          </cell>
          <cell r="AH252" t="str">
            <v>NA</v>
          </cell>
          <cell r="AI252">
            <v>60</v>
          </cell>
          <cell r="AJ252">
            <v>60</v>
          </cell>
          <cell r="AO252">
            <v>23969</v>
          </cell>
          <cell r="AP252">
            <v>4800</v>
          </cell>
          <cell r="AQ252">
            <v>234000</v>
          </cell>
          <cell r="AR252">
            <v>0</v>
          </cell>
          <cell r="AS252">
            <v>0</v>
          </cell>
          <cell r="AT252">
            <v>0</v>
          </cell>
          <cell r="AU252">
            <v>0</v>
          </cell>
          <cell r="AV252">
            <v>0</v>
          </cell>
          <cell r="AW252">
            <v>816</v>
          </cell>
          <cell r="AX252">
            <v>18720</v>
          </cell>
          <cell r="AY252">
            <v>0</v>
          </cell>
          <cell r="AZ252">
            <v>0</v>
          </cell>
          <cell r="BA252">
            <v>0</v>
          </cell>
          <cell r="BB252">
            <v>0</v>
          </cell>
          <cell r="BC252">
            <v>0</v>
          </cell>
          <cell r="BD252">
            <v>20513</v>
          </cell>
          <cell r="BE252">
            <v>23278</v>
          </cell>
          <cell r="BF252">
            <v>0</v>
          </cell>
          <cell r="BG252">
            <v>0</v>
          </cell>
          <cell r="BH252">
            <v>0</v>
          </cell>
          <cell r="BI252">
            <v>0</v>
          </cell>
          <cell r="BJ252">
            <v>388</v>
          </cell>
          <cell r="BK252">
            <v>0</v>
          </cell>
          <cell r="BL252">
            <v>0</v>
          </cell>
          <cell r="BM252">
            <v>0</v>
          </cell>
          <cell r="BN252">
            <v>0</v>
          </cell>
          <cell r="BO252">
            <v>388</v>
          </cell>
          <cell r="BP252">
            <v>184062</v>
          </cell>
          <cell r="BQ252">
            <v>0</v>
          </cell>
          <cell r="BR252">
            <v>0</v>
          </cell>
          <cell r="BS252">
            <v>0</v>
          </cell>
          <cell r="BT252">
            <v>0</v>
          </cell>
          <cell r="BU252">
            <v>3068</v>
          </cell>
          <cell r="BV252">
            <v>0</v>
          </cell>
          <cell r="BW252">
            <v>0</v>
          </cell>
          <cell r="BX252">
            <v>0</v>
          </cell>
          <cell r="BY252">
            <v>0</v>
          </cell>
          <cell r="BZ252">
            <v>3068</v>
          </cell>
          <cell r="CA252">
            <v>388</v>
          </cell>
          <cell r="CB252">
            <v>3456</v>
          </cell>
          <cell r="CC252">
            <v>0.05</v>
          </cell>
          <cell r="CD252">
            <v>23969</v>
          </cell>
        </row>
        <row r="253">
          <cell r="C253" t="str">
            <v>CAP07</v>
          </cell>
          <cell r="D253" t="str">
            <v>En Calzada Concreto</v>
          </cell>
          <cell r="E253" t="str">
            <v>m</v>
          </cell>
          <cell r="F253" t="str">
            <v>MOC010</v>
          </cell>
          <cell r="G253" t="str">
            <v>MOC062</v>
          </cell>
          <cell r="H253" t="str">
            <v>MOC128</v>
          </cell>
          <cell r="I253" t="str">
            <v>NA</v>
          </cell>
          <cell r="J253" t="str">
            <v>NA</v>
          </cell>
          <cell r="K253" t="str">
            <v>NA</v>
          </cell>
          <cell r="L253" t="str">
            <v>NA</v>
          </cell>
          <cell r="M253">
            <v>0.1</v>
          </cell>
          <cell r="N253">
            <v>1</v>
          </cell>
          <cell r="O253">
            <v>0.13</v>
          </cell>
          <cell r="P253" t="str">
            <v>NA</v>
          </cell>
          <cell r="Q253" t="str">
            <v>NA</v>
          </cell>
          <cell r="R253" t="str">
            <v>NA</v>
          </cell>
          <cell r="S253" t="str">
            <v>NA</v>
          </cell>
          <cell r="T253" t="str">
            <v>CEC004</v>
          </cell>
          <cell r="U253" t="str">
            <v>CEC009</v>
          </cell>
          <cell r="V253" t="str">
            <v>NA</v>
          </cell>
          <cell r="W253" t="str">
            <v>NA</v>
          </cell>
          <cell r="X253" t="str">
            <v>NA</v>
          </cell>
          <cell r="Y253" t="str">
            <v>CMC004</v>
          </cell>
          <cell r="Z253" t="str">
            <v>CMC008</v>
          </cell>
          <cell r="AA253" t="str">
            <v>NA</v>
          </cell>
          <cell r="AB253" t="str">
            <v>NA</v>
          </cell>
          <cell r="AC253" t="str">
            <v>NA</v>
          </cell>
          <cell r="AD253">
            <v>1</v>
          </cell>
          <cell r="AE253">
            <v>1</v>
          </cell>
          <cell r="AF253" t="str">
            <v>NA</v>
          </cell>
          <cell r="AG253" t="str">
            <v>NA</v>
          </cell>
          <cell r="AH253" t="str">
            <v>NA</v>
          </cell>
          <cell r="AI253">
            <v>48</v>
          </cell>
          <cell r="AJ253">
            <v>48</v>
          </cell>
          <cell r="AK253">
            <v>48</v>
          </cell>
          <cell r="AO253">
            <v>13135</v>
          </cell>
          <cell r="AP253">
            <v>24000</v>
          </cell>
          <cell r="AQ253">
            <v>300</v>
          </cell>
          <cell r="AR253">
            <v>20000</v>
          </cell>
          <cell r="AS253">
            <v>0</v>
          </cell>
          <cell r="AT253">
            <v>0</v>
          </cell>
          <cell r="AU253">
            <v>0</v>
          </cell>
          <cell r="AV253">
            <v>0</v>
          </cell>
          <cell r="AW253">
            <v>2400</v>
          </cell>
          <cell r="AX253">
            <v>300</v>
          </cell>
          <cell r="AY253">
            <v>2600</v>
          </cell>
          <cell r="AZ253">
            <v>0</v>
          </cell>
          <cell r="BA253">
            <v>0</v>
          </cell>
          <cell r="BB253">
            <v>0</v>
          </cell>
          <cell r="BC253">
            <v>0</v>
          </cell>
          <cell r="BD253">
            <v>5565</v>
          </cell>
          <cell r="BE253">
            <v>2893</v>
          </cell>
          <cell r="BF253">
            <v>91382</v>
          </cell>
          <cell r="BG253">
            <v>0</v>
          </cell>
          <cell r="BH253">
            <v>0</v>
          </cell>
          <cell r="BI253">
            <v>0</v>
          </cell>
          <cell r="BJ253">
            <v>60</v>
          </cell>
          <cell r="BK253">
            <v>1904</v>
          </cell>
          <cell r="BL253">
            <v>0</v>
          </cell>
          <cell r="BM253">
            <v>0</v>
          </cell>
          <cell r="BN253">
            <v>0</v>
          </cell>
          <cell r="BO253">
            <v>1964</v>
          </cell>
          <cell r="BP253">
            <v>128224</v>
          </cell>
          <cell r="BQ253">
            <v>140891</v>
          </cell>
          <cell r="BR253">
            <v>0</v>
          </cell>
          <cell r="BS253">
            <v>0</v>
          </cell>
          <cell r="BT253">
            <v>0</v>
          </cell>
          <cell r="BU253">
            <v>2671</v>
          </cell>
          <cell r="BV253">
            <v>2935</v>
          </cell>
          <cell r="BW253">
            <v>0</v>
          </cell>
          <cell r="BX253">
            <v>0</v>
          </cell>
          <cell r="BY253">
            <v>0</v>
          </cell>
          <cell r="BZ253">
            <v>5606</v>
          </cell>
          <cell r="CA253">
            <v>1964</v>
          </cell>
          <cell r="CB253">
            <v>7570</v>
          </cell>
          <cell r="CC253">
            <v>0.05</v>
          </cell>
          <cell r="CD253">
            <v>13135</v>
          </cell>
        </row>
        <row r="254">
          <cell r="C254" t="str">
            <v>CAP07</v>
          </cell>
          <cell r="D254" t="str">
            <v>En Calzada Destapada</v>
          </cell>
          <cell r="E254" t="str">
            <v>m</v>
          </cell>
          <cell r="F254" t="str">
            <v>MOC010</v>
          </cell>
          <cell r="G254" t="str">
            <v>MOC062</v>
          </cell>
          <cell r="H254" t="str">
            <v>MOC128</v>
          </cell>
          <cell r="I254" t="str">
            <v>NA</v>
          </cell>
          <cell r="J254" t="str">
            <v>NA</v>
          </cell>
          <cell r="K254" t="str">
            <v>NA</v>
          </cell>
          <cell r="L254" t="str">
            <v>NA</v>
          </cell>
          <cell r="M254">
            <v>0.1</v>
          </cell>
          <cell r="N254">
            <v>1</v>
          </cell>
          <cell r="O254">
            <v>0.23</v>
          </cell>
          <cell r="P254" t="str">
            <v>NA</v>
          </cell>
          <cell r="Q254" t="str">
            <v>NA</v>
          </cell>
          <cell r="R254" t="str">
            <v>NA</v>
          </cell>
          <cell r="S254" t="str">
            <v>NA</v>
          </cell>
          <cell r="T254" t="str">
            <v>CEC004</v>
          </cell>
          <cell r="U254" t="str">
            <v>CEC009</v>
          </cell>
          <cell r="V254" t="str">
            <v>NA</v>
          </cell>
          <cell r="W254" t="str">
            <v>NA</v>
          </cell>
          <cell r="X254" t="str">
            <v>NA</v>
          </cell>
          <cell r="Y254" t="str">
            <v>CMC004</v>
          </cell>
          <cell r="Z254" t="str">
            <v>CMC008</v>
          </cell>
          <cell r="AA254" t="str">
            <v>NA</v>
          </cell>
          <cell r="AB254" t="str">
            <v>NA</v>
          </cell>
          <cell r="AC254" t="str">
            <v>NA</v>
          </cell>
          <cell r="AD254">
            <v>1</v>
          </cell>
          <cell r="AE254">
            <v>1</v>
          </cell>
          <cell r="AF254" t="str">
            <v>NA</v>
          </cell>
          <cell r="AG254" t="str">
            <v>NA</v>
          </cell>
          <cell r="AH254" t="str">
            <v>NA</v>
          </cell>
          <cell r="AI254">
            <v>94</v>
          </cell>
          <cell r="AJ254">
            <v>94</v>
          </cell>
          <cell r="AK254">
            <v>94</v>
          </cell>
          <cell r="AO254">
            <v>11531</v>
          </cell>
          <cell r="AP254">
            <v>24000</v>
          </cell>
          <cell r="AQ254">
            <v>300</v>
          </cell>
          <cell r="AR254">
            <v>20000</v>
          </cell>
          <cell r="AS254">
            <v>0</v>
          </cell>
          <cell r="AT254">
            <v>0</v>
          </cell>
          <cell r="AU254">
            <v>0</v>
          </cell>
          <cell r="AV254">
            <v>0</v>
          </cell>
          <cell r="AW254">
            <v>2400</v>
          </cell>
          <cell r="AX254">
            <v>300</v>
          </cell>
          <cell r="AY254">
            <v>4600</v>
          </cell>
          <cell r="AZ254">
            <v>0</v>
          </cell>
          <cell r="BA254">
            <v>0</v>
          </cell>
          <cell r="BB254">
            <v>0</v>
          </cell>
          <cell r="BC254">
            <v>0</v>
          </cell>
          <cell r="BD254">
            <v>7665</v>
          </cell>
          <cell r="BE254">
            <v>2893</v>
          </cell>
          <cell r="BF254">
            <v>91382</v>
          </cell>
          <cell r="BG254">
            <v>0</v>
          </cell>
          <cell r="BH254">
            <v>0</v>
          </cell>
          <cell r="BI254">
            <v>0</v>
          </cell>
          <cell r="BJ254">
            <v>31</v>
          </cell>
          <cell r="BK254">
            <v>972</v>
          </cell>
          <cell r="BL254">
            <v>0</v>
          </cell>
          <cell r="BM254">
            <v>0</v>
          </cell>
          <cell r="BN254">
            <v>0</v>
          </cell>
          <cell r="BO254">
            <v>1003</v>
          </cell>
          <cell r="BP254">
            <v>128224</v>
          </cell>
          <cell r="BQ254">
            <v>140891</v>
          </cell>
          <cell r="BR254">
            <v>0</v>
          </cell>
          <cell r="BS254">
            <v>0</v>
          </cell>
          <cell r="BT254">
            <v>0</v>
          </cell>
          <cell r="BU254">
            <v>1364</v>
          </cell>
          <cell r="BV254">
            <v>1499</v>
          </cell>
          <cell r="BW254">
            <v>0</v>
          </cell>
          <cell r="BX254">
            <v>0</v>
          </cell>
          <cell r="BY254">
            <v>0</v>
          </cell>
          <cell r="BZ254">
            <v>2863</v>
          </cell>
          <cell r="CA254">
            <v>1003</v>
          </cell>
          <cell r="CB254">
            <v>3866</v>
          </cell>
          <cell r="CC254">
            <v>0.05</v>
          </cell>
          <cell r="CD254">
            <v>11531</v>
          </cell>
        </row>
        <row r="255">
          <cell r="B255" t="str">
            <v>RA004</v>
          </cell>
          <cell r="C255" t="str">
            <v>CAP07</v>
          </cell>
          <cell r="D255" t="str">
            <v>En calzada empedrada</v>
          </cell>
          <cell r="E255" t="str">
            <v>m</v>
          </cell>
          <cell r="F255" t="str">
            <v>NA</v>
          </cell>
          <cell r="G255" t="str">
            <v>NA</v>
          </cell>
          <cell r="H255" t="str">
            <v>NA</v>
          </cell>
          <cell r="I255" t="str">
            <v>NA</v>
          </cell>
          <cell r="J255" t="str">
            <v>NA</v>
          </cell>
          <cell r="K255" t="str">
            <v>NA</v>
          </cell>
          <cell r="L255" t="str">
            <v>NA</v>
          </cell>
          <cell r="M255" t="str">
            <v>NA</v>
          </cell>
          <cell r="N255" t="str">
            <v>NA</v>
          </cell>
          <cell r="O255" t="str">
            <v>NA</v>
          </cell>
          <cell r="P255" t="str">
            <v>NA</v>
          </cell>
          <cell r="Q255" t="str">
            <v>NA</v>
          </cell>
          <cell r="R255" t="str">
            <v>NA</v>
          </cell>
          <cell r="S255" t="str">
            <v>NA</v>
          </cell>
          <cell r="T255" t="str">
            <v>NA</v>
          </cell>
          <cell r="U255" t="str">
            <v>NA</v>
          </cell>
          <cell r="V255" t="str">
            <v>NA</v>
          </cell>
          <cell r="W255" t="str">
            <v>NA</v>
          </cell>
          <cell r="X255" t="str">
            <v>NA</v>
          </cell>
          <cell r="Y255" t="str">
            <v>NA</v>
          </cell>
          <cell r="Z255" t="str">
            <v>NA</v>
          </cell>
          <cell r="AA255" t="str">
            <v>NA</v>
          </cell>
          <cell r="AB255" t="str">
            <v>NA</v>
          </cell>
          <cell r="AC255" t="str">
            <v>NA</v>
          </cell>
          <cell r="AD255" t="str">
            <v>NA</v>
          </cell>
          <cell r="AE255" t="str">
            <v>NA</v>
          </cell>
          <cell r="AF255" t="str">
            <v>NA</v>
          </cell>
          <cell r="AG255" t="str">
            <v>NA</v>
          </cell>
          <cell r="AH255" t="str">
            <v>NA</v>
          </cell>
          <cell r="AI255">
            <v>0</v>
          </cell>
          <cell r="AO255">
            <v>0</v>
          </cell>
          <cell r="AP255">
            <v>0</v>
          </cell>
          <cell r="AQ255">
            <v>0</v>
          </cell>
          <cell r="AR255">
            <v>0</v>
          </cell>
          <cell r="AS255">
            <v>0</v>
          </cell>
          <cell r="AT255">
            <v>0</v>
          </cell>
          <cell r="AU255">
            <v>0</v>
          </cell>
          <cell r="AV255">
            <v>0</v>
          </cell>
          <cell r="AW255">
            <v>0</v>
          </cell>
          <cell r="AX255">
            <v>0</v>
          </cell>
          <cell r="AY255">
            <v>0</v>
          </cell>
          <cell r="AZ255">
            <v>0</v>
          </cell>
          <cell r="BA255">
            <v>0</v>
          </cell>
          <cell r="BB255">
            <v>0</v>
          </cell>
          <cell r="BC255">
            <v>0</v>
          </cell>
          <cell r="BD255">
            <v>0</v>
          </cell>
          <cell r="BE255">
            <v>0</v>
          </cell>
          <cell r="BF255">
            <v>0</v>
          </cell>
          <cell r="BG255">
            <v>0</v>
          </cell>
          <cell r="BH255">
            <v>0</v>
          </cell>
          <cell r="BI255">
            <v>0</v>
          </cell>
          <cell r="BJ255">
            <v>0</v>
          </cell>
          <cell r="BK255">
            <v>0</v>
          </cell>
          <cell r="BL255">
            <v>0</v>
          </cell>
          <cell r="BM255">
            <v>0</v>
          </cell>
          <cell r="BN255">
            <v>0</v>
          </cell>
          <cell r="BO255">
            <v>0</v>
          </cell>
          <cell r="BP255">
            <v>0</v>
          </cell>
          <cell r="BQ255">
            <v>0</v>
          </cell>
          <cell r="BR255">
            <v>0</v>
          </cell>
          <cell r="BS255">
            <v>0</v>
          </cell>
          <cell r="BT255">
            <v>0</v>
          </cell>
          <cell r="BU255">
            <v>0</v>
          </cell>
          <cell r="BV255">
            <v>0</v>
          </cell>
          <cell r="BW255">
            <v>0</v>
          </cell>
          <cell r="BX255">
            <v>0</v>
          </cell>
          <cell r="BY255">
            <v>0</v>
          </cell>
          <cell r="BZ255">
            <v>0</v>
          </cell>
          <cell r="CA255">
            <v>0</v>
          </cell>
          <cell r="CB255">
            <v>0</v>
          </cell>
          <cell r="CC255">
            <v>0.05</v>
          </cell>
          <cell r="CD255">
            <v>0</v>
          </cell>
        </row>
        <row r="256">
          <cell r="C256" t="str">
            <v>CAP07</v>
          </cell>
          <cell r="D256" t="str">
            <v>En zona verde</v>
          </cell>
          <cell r="E256" t="str">
            <v>m</v>
          </cell>
          <cell r="F256" t="str">
            <v>MOC010</v>
          </cell>
          <cell r="G256" t="str">
            <v>MOC062</v>
          </cell>
          <cell r="H256" t="str">
            <v>MOC128</v>
          </cell>
          <cell r="I256" t="str">
            <v>NA</v>
          </cell>
          <cell r="J256" t="str">
            <v>NA</v>
          </cell>
          <cell r="K256" t="str">
            <v>NA</v>
          </cell>
          <cell r="L256" t="str">
            <v>NA</v>
          </cell>
          <cell r="M256">
            <v>0.1</v>
          </cell>
          <cell r="N256">
            <v>1</v>
          </cell>
          <cell r="O256">
            <v>0.18</v>
          </cell>
          <cell r="P256" t="str">
            <v>NA</v>
          </cell>
          <cell r="Q256" t="str">
            <v>NA</v>
          </cell>
          <cell r="R256" t="str">
            <v>NA</v>
          </cell>
          <cell r="S256" t="str">
            <v>NA</v>
          </cell>
          <cell r="T256" t="str">
            <v>CEC004</v>
          </cell>
          <cell r="U256" t="str">
            <v>CEC010</v>
          </cell>
          <cell r="V256" t="str">
            <v>NA</v>
          </cell>
          <cell r="W256" t="str">
            <v>NA</v>
          </cell>
          <cell r="X256" t="str">
            <v>NA</v>
          </cell>
          <cell r="Y256" t="str">
            <v>CMC004</v>
          </cell>
          <cell r="Z256" t="str">
            <v>CMC008</v>
          </cell>
          <cell r="AA256" t="str">
            <v>NA</v>
          </cell>
          <cell r="AB256" t="str">
            <v>NA</v>
          </cell>
          <cell r="AC256" t="str">
            <v>NA</v>
          </cell>
          <cell r="AD256" t="str">
            <v>NA</v>
          </cell>
          <cell r="AE256" t="str">
            <v>NA</v>
          </cell>
          <cell r="AF256" t="str">
            <v>NA</v>
          </cell>
          <cell r="AG256" t="str">
            <v>NA</v>
          </cell>
          <cell r="AH256" t="str">
            <v>NA</v>
          </cell>
          <cell r="AI256">
            <v>0</v>
          </cell>
          <cell r="AJ256">
            <v>0</v>
          </cell>
          <cell r="AK256">
            <v>0</v>
          </cell>
          <cell r="AO256" t="e">
            <v>#DIV/0!</v>
          </cell>
          <cell r="AP256">
            <v>24000</v>
          </cell>
          <cell r="AQ256">
            <v>300</v>
          </cell>
          <cell r="AR256">
            <v>20000</v>
          </cell>
          <cell r="AS256">
            <v>0</v>
          </cell>
          <cell r="AT256">
            <v>0</v>
          </cell>
          <cell r="AU256">
            <v>0</v>
          </cell>
          <cell r="AV256">
            <v>0</v>
          </cell>
          <cell r="AW256">
            <v>2400</v>
          </cell>
          <cell r="AX256">
            <v>300</v>
          </cell>
          <cell r="AY256">
            <v>3600</v>
          </cell>
          <cell r="AZ256">
            <v>0</v>
          </cell>
          <cell r="BA256">
            <v>0</v>
          </cell>
          <cell r="BB256">
            <v>0</v>
          </cell>
          <cell r="BC256">
            <v>0</v>
          </cell>
          <cell r="BD256">
            <v>6615</v>
          </cell>
          <cell r="BE256">
            <v>2893</v>
          </cell>
          <cell r="BF256">
            <v>33634</v>
          </cell>
          <cell r="BG256">
            <v>0</v>
          </cell>
          <cell r="BH256">
            <v>0</v>
          </cell>
          <cell r="BI256">
            <v>0</v>
          </cell>
          <cell r="BJ256" t="e">
            <v>#DIV/0!</v>
          </cell>
          <cell r="BK256" t="e">
            <v>#DIV/0!</v>
          </cell>
          <cell r="BL256">
            <v>0</v>
          </cell>
          <cell r="BM256">
            <v>0</v>
          </cell>
          <cell r="BN256">
            <v>0</v>
          </cell>
          <cell r="BO256" t="e">
            <v>#DIV/0!</v>
          </cell>
          <cell r="BP256">
            <v>128224</v>
          </cell>
          <cell r="BQ256">
            <v>140891</v>
          </cell>
          <cell r="BR256">
            <v>0</v>
          </cell>
          <cell r="BS256">
            <v>0</v>
          </cell>
          <cell r="BT256">
            <v>0</v>
          </cell>
          <cell r="BU256" t="e">
            <v>#DIV/0!</v>
          </cell>
          <cell r="BV256" t="e">
            <v>#DIV/0!</v>
          </cell>
          <cell r="BW256">
            <v>0</v>
          </cell>
          <cell r="BX256">
            <v>0</v>
          </cell>
          <cell r="BY256">
            <v>0</v>
          </cell>
          <cell r="BZ256" t="e">
            <v>#DIV/0!</v>
          </cell>
          <cell r="CA256" t="e">
            <v>#DIV/0!</v>
          </cell>
          <cell r="CB256" t="e">
            <v>#DIV/0!</v>
          </cell>
          <cell r="CC256">
            <v>0.05</v>
          </cell>
          <cell r="CD256" t="e">
            <v>#DIV/0!</v>
          </cell>
        </row>
        <row r="257">
          <cell r="B257" t="str">
            <v>MDF03</v>
          </cell>
          <cell r="C257" t="str">
            <v>CAP08</v>
          </cell>
          <cell r="D257" t="str">
            <v>Acces. p/fijar muflas al bastidor</v>
          </cell>
          <cell r="E257" t="str">
            <v>U</v>
          </cell>
          <cell r="F257" t="str">
            <v>MRD109</v>
          </cell>
          <cell r="G257" t="str">
            <v>MRD013</v>
          </cell>
          <cell r="H257" t="str">
            <v>MRD006</v>
          </cell>
          <cell r="I257" t="str">
            <v>MRD012</v>
          </cell>
          <cell r="J257" t="str">
            <v>NA</v>
          </cell>
          <cell r="K257" t="str">
            <v>NA</v>
          </cell>
          <cell r="L257" t="str">
            <v>NA</v>
          </cell>
          <cell r="M257">
            <v>1</v>
          </cell>
          <cell r="N257">
            <v>1</v>
          </cell>
          <cell r="O257">
            <v>1</v>
          </cell>
          <cell r="P257">
            <v>1</v>
          </cell>
          <cell r="Q257" t="str">
            <v>NA</v>
          </cell>
          <cell r="R257" t="str">
            <v>NA</v>
          </cell>
          <cell r="S257" t="str">
            <v>NA</v>
          </cell>
          <cell r="T257" t="str">
            <v>CER007</v>
          </cell>
          <cell r="U257" t="str">
            <v>NA</v>
          </cell>
          <cell r="V257" t="str">
            <v>NA</v>
          </cell>
          <cell r="W257" t="str">
            <v>NA</v>
          </cell>
          <cell r="X257" t="str">
            <v>NA</v>
          </cell>
          <cell r="Y257" t="str">
            <v>CMC017</v>
          </cell>
          <cell r="Z257" t="str">
            <v>NA</v>
          </cell>
          <cell r="AA257" t="str">
            <v>NA</v>
          </cell>
          <cell r="AB257" t="str">
            <v>NA</v>
          </cell>
          <cell r="AC257" t="str">
            <v>NA</v>
          </cell>
          <cell r="AD257">
            <v>1</v>
          </cell>
          <cell r="AE257" t="str">
            <v>NA</v>
          </cell>
          <cell r="AF257" t="str">
            <v>NA</v>
          </cell>
          <cell r="AG257" t="str">
            <v>NA</v>
          </cell>
          <cell r="AH257" t="str">
            <v>NA</v>
          </cell>
          <cell r="AI257">
            <v>8</v>
          </cell>
          <cell r="AJ257">
            <v>8</v>
          </cell>
          <cell r="AO257">
            <v>59941</v>
          </cell>
          <cell r="AP257">
            <v>3192</v>
          </cell>
          <cell r="AQ257">
            <v>13542</v>
          </cell>
          <cell r="AR257">
            <v>9936</v>
          </cell>
          <cell r="AS257">
            <v>10782</v>
          </cell>
          <cell r="AT257">
            <v>0</v>
          </cell>
          <cell r="AU257">
            <v>0</v>
          </cell>
          <cell r="AV257">
            <v>0</v>
          </cell>
          <cell r="AW257">
            <v>3192</v>
          </cell>
          <cell r="AX257">
            <v>13542</v>
          </cell>
          <cell r="AY257">
            <v>9936</v>
          </cell>
          <cell r="AZ257">
            <v>10782</v>
          </cell>
          <cell r="BA257">
            <v>0</v>
          </cell>
          <cell r="BB257">
            <v>0</v>
          </cell>
          <cell r="BC257">
            <v>0</v>
          </cell>
          <cell r="BD257">
            <v>39325</v>
          </cell>
          <cell r="BE257">
            <v>20418</v>
          </cell>
          <cell r="BF257">
            <v>0</v>
          </cell>
          <cell r="BG257">
            <v>0</v>
          </cell>
          <cell r="BH257">
            <v>0</v>
          </cell>
          <cell r="BI257">
            <v>0</v>
          </cell>
          <cell r="BJ257">
            <v>2552</v>
          </cell>
          <cell r="BK257">
            <v>0</v>
          </cell>
          <cell r="BL257">
            <v>0</v>
          </cell>
          <cell r="BM257">
            <v>0</v>
          </cell>
          <cell r="BN257">
            <v>0</v>
          </cell>
          <cell r="BO257">
            <v>2552</v>
          </cell>
          <cell r="BP257">
            <v>144513</v>
          </cell>
          <cell r="BQ257">
            <v>0</v>
          </cell>
          <cell r="BR257">
            <v>0</v>
          </cell>
          <cell r="BS257">
            <v>0</v>
          </cell>
          <cell r="BT257">
            <v>0</v>
          </cell>
          <cell r="BU257">
            <v>18064</v>
          </cell>
          <cell r="BV257">
            <v>0</v>
          </cell>
          <cell r="BW257">
            <v>0</v>
          </cell>
          <cell r="BX257">
            <v>0</v>
          </cell>
          <cell r="BY257">
            <v>0</v>
          </cell>
          <cell r="BZ257">
            <v>18064</v>
          </cell>
          <cell r="CA257">
            <v>2552</v>
          </cell>
          <cell r="CB257">
            <v>20616</v>
          </cell>
          <cell r="CC257">
            <v>0.05</v>
          </cell>
          <cell r="CD257">
            <v>59941</v>
          </cell>
        </row>
        <row r="258">
          <cell r="C258" t="str">
            <v>CAP08</v>
          </cell>
          <cell r="D258" t="str">
            <v>Ampliacion de camaras existente</v>
          </cell>
          <cell r="E258" t="str">
            <v>m2</v>
          </cell>
          <cell r="F258" t="str">
            <v>MOC142</v>
          </cell>
          <cell r="G258" t="str">
            <v>NA</v>
          </cell>
          <cell r="H258" t="str">
            <v>NA</v>
          </cell>
          <cell r="I258" t="str">
            <v>NA</v>
          </cell>
          <cell r="J258" t="str">
            <v>NA</v>
          </cell>
          <cell r="K258" t="str">
            <v>NA</v>
          </cell>
          <cell r="L258" t="str">
            <v>NA</v>
          </cell>
          <cell r="M258">
            <v>1</v>
          </cell>
          <cell r="N258" t="str">
            <v>NA</v>
          </cell>
          <cell r="O258" t="str">
            <v>NA</v>
          </cell>
          <cell r="P258" t="str">
            <v>NA</v>
          </cell>
          <cell r="Q258" t="str">
            <v>NA</v>
          </cell>
          <cell r="R258" t="str">
            <v>NA</v>
          </cell>
          <cell r="S258" t="str">
            <v>NA</v>
          </cell>
          <cell r="T258" t="str">
            <v>CEC004</v>
          </cell>
          <cell r="U258" t="str">
            <v>CEC007</v>
          </cell>
          <cell r="V258" t="str">
            <v>CEC011</v>
          </cell>
          <cell r="W258" t="str">
            <v>NA</v>
          </cell>
          <cell r="X258" t="str">
            <v>NA</v>
          </cell>
          <cell r="Y258" t="str">
            <v>CMC004</v>
          </cell>
          <cell r="Z258" t="str">
            <v>CMC006</v>
          </cell>
          <cell r="AA258" t="str">
            <v>CMC008</v>
          </cell>
          <cell r="AB258" t="str">
            <v>NA</v>
          </cell>
          <cell r="AC258" t="str">
            <v>NA</v>
          </cell>
          <cell r="AD258">
            <v>0.14000000000000001</v>
          </cell>
          <cell r="AE258">
            <v>1</v>
          </cell>
          <cell r="AF258">
            <v>0.01</v>
          </cell>
          <cell r="AG258" t="str">
            <v>NA</v>
          </cell>
          <cell r="AH258" t="str">
            <v>NA</v>
          </cell>
          <cell r="AI258">
            <v>0.7</v>
          </cell>
          <cell r="AJ258">
            <v>5</v>
          </cell>
          <cell r="AK258">
            <v>0.7</v>
          </cell>
          <cell r="AL258">
            <v>50</v>
          </cell>
          <cell r="AO258">
            <v>1797764</v>
          </cell>
          <cell r="AP258">
            <v>1526377</v>
          </cell>
          <cell r="AQ258">
            <v>0</v>
          </cell>
          <cell r="AR258">
            <v>0</v>
          </cell>
          <cell r="AS258">
            <v>0</v>
          </cell>
          <cell r="AT258">
            <v>0</v>
          </cell>
          <cell r="AU258">
            <v>0</v>
          </cell>
          <cell r="AV258">
            <v>0</v>
          </cell>
          <cell r="AW258">
            <v>1526377</v>
          </cell>
          <cell r="AX258">
            <v>0</v>
          </cell>
          <cell r="AY258">
            <v>0</v>
          </cell>
          <cell r="AZ258">
            <v>0</v>
          </cell>
          <cell r="BA258">
            <v>0</v>
          </cell>
          <cell r="BB258">
            <v>0</v>
          </cell>
          <cell r="BC258">
            <v>0</v>
          </cell>
          <cell r="BD258">
            <v>1602696</v>
          </cell>
          <cell r="BE258">
            <v>2893</v>
          </cell>
          <cell r="BF258">
            <v>17038</v>
          </cell>
          <cell r="BG258">
            <v>20668</v>
          </cell>
          <cell r="BH258">
            <v>0</v>
          </cell>
          <cell r="BI258">
            <v>0</v>
          </cell>
          <cell r="BJ258">
            <v>579</v>
          </cell>
          <cell r="BK258">
            <v>24340</v>
          </cell>
          <cell r="BL258">
            <v>295</v>
          </cell>
          <cell r="BM258">
            <v>0</v>
          </cell>
          <cell r="BN258">
            <v>0</v>
          </cell>
          <cell r="BO258">
            <v>25214</v>
          </cell>
          <cell r="BP258">
            <v>128224</v>
          </cell>
          <cell r="BQ258">
            <v>99537</v>
          </cell>
          <cell r="BR258">
            <v>140891</v>
          </cell>
          <cell r="BS258">
            <v>0</v>
          </cell>
          <cell r="BT258">
            <v>0</v>
          </cell>
          <cell r="BU258">
            <v>25645</v>
          </cell>
          <cell r="BV258">
            <v>142196</v>
          </cell>
          <cell r="BW258">
            <v>2013</v>
          </cell>
          <cell r="BX258">
            <v>0</v>
          </cell>
          <cell r="BY258">
            <v>0</v>
          </cell>
          <cell r="BZ258">
            <v>169854</v>
          </cell>
          <cell r="CA258">
            <v>25214</v>
          </cell>
          <cell r="CB258">
            <v>195068</v>
          </cell>
          <cell r="CC258">
            <v>0.05</v>
          </cell>
          <cell r="CD258">
            <v>1797764</v>
          </cell>
        </row>
        <row r="259">
          <cell r="B259" t="str">
            <v>MDF01</v>
          </cell>
          <cell r="C259" t="str">
            <v>CAP08</v>
          </cell>
          <cell r="D259" t="str">
            <v>Bastidor tipo pared de 1 módulo</v>
          </cell>
          <cell r="E259" t="str">
            <v>U</v>
          </cell>
          <cell r="F259" t="str">
            <v>MOC147</v>
          </cell>
          <cell r="G259" t="str">
            <v>NA</v>
          </cell>
          <cell r="H259" t="str">
            <v>NA</v>
          </cell>
          <cell r="I259" t="str">
            <v>NA</v>
          </cell>
          <cell r="J259" t="str">
            <v>NA</v>
          </cell>
          <cell r="K259" t="str">
            <v>NA</v>
          </cell>
          <cell r="L259" t="str">
            <v>NA</v>
          </cell>
          <cell r="M259">
            <v>1</v>
          </cell>
          <cell r="N259" t="str">
            <v>NA</v>
          </cell>
          <cell r="O259" t="str">
            <v>NA</v>
          </cell>
          <cell r="P259" t="str">
            <v>NA</v>
          </cell>
          <cell r="Q259" t="str">
            <v>NA</v>
          </cell>
          <cell r="R259" t="str">
            <v>NA</v>
          </cell>
          <cell r="S259" t="str">
            <v>NA</v>
          </cell>
          <cell r="T259" t="str">
            <v>CER007</v>
          </cell>
          <cell r="U259" t="str">
            <v>NA</v>
          </cell>
          <cell r="V259" t="str">
            <v>NA</v>
          </cell>
          <cell r="W259" t="str">
            <v>NA</v>
          </cell>
          <cell r="X259" t="str">
            <v>NA</v>
          </cell>
          <cell r="Y259" t="str">
            <v>CMC021</v>
          </cell>
          <cell r="Z259" t="str">
            <v>NA</v>
          </cell>
          <cell r="AA259" t="str">
            <v>NA</v>
          </cell>
          <cell r="AB259" t="str">
            <v>NA</v>
          </cell>
          <cell r="AC259" t="str">
            <v>NA</v>
          </cell>
          <cell r="AD259">
            <v>1</v>
          </cell>
          <cell r="AE259" t="str">
            <v>NA</v>
          </cell>
          <cell r="AF259" t="str">
            <v>NA</v>
          </cell>
          <cell r="AG259" t="str">
            <v>NA</v>
          </cell>
          <cell r="AH259" t="str">
            <v>NA</v>
          </cell>
          <cell r="AI259">
            <v>1</v>
          </cell>
          <cell r="AJ259">
            <v>1</v>
          </cell>
          <cell r="AO259">
            <v>1820308</v>
          </cell>
          <cell r="AP259">
            <v>1566834</v>
          </cell>
          <cell r="AQ259">
            <v>0</v>
          </cell>
          <cell r="AR259">
            <v>0</v>
          </cell>
          <cell r="AS259">
            <v>0</v>
          </cell>
          <cell r="AT259">
            <v>0</v>
          </cell>
          <cell r="AU259">
            <v>0</v>
          </cell>
          <cell r="AV259">
            <v>0</v>
          </cell>
          <cell r="AW259">
            <v>1566834</v>
          </cell>
          <cell r="AX259">
            <v>0</v>
          </cell>
          <cell r="AY259">
            <v>0</v>
          </cell>
          <cell r="AZ259">
            <v>0</v>
          </cell>
          <cell r="BA259">
            <v>0</v>
          </cell>
          <cell r="BB259">
            <v>0</v>
          </cell>
          <cell r="BC259">
            <v>0</v>
          </cell>
          <cell r="BD259">
            <v>1645176</v>
          </cell>
          <cell r="BE259">
            <v>20418</v>
          </cell>
          <cell r="BF259">
            <v>0</v>
          </cell>
          <cell r="BG259">
            <v>0</v>
          </cell>
          <cell r="BH259">
            <v>0</v>
          </cell>
          <cell r="BI259">
            <v>0</v>
          </cell>
          <cell r="BJ259">
            <v>20418</v>
          </cell>
          <cell r="BK259">
            <v>0</v>
          </cell>
          <cell r="BL259">
            <v>0</v>
          </cell>
          <cell r="BM259">
            <v>0</v>
          </cell>
          <cell r="BN259">
            <v>0</v>
          </cell>
          <cell r="BO259">
            <v>20418</v>
          </cell>
          <cell r="BP259">
            <v>154714</v>
          </cell>
          <cell r="BQ259">
            <v>0</v>
          </cell>
          <cell r="BR259">
            <v>0</v>
          </cell>
          <cell r="BS259">
            <v>0</v>
          </cell>
          <cell r="BT259">
            <v>0</v>
          </cell>
          <cell r="BU259">
            <v>154714</v>
          </cell>
          <cell r="BV259">
            <v>0</v>
          </cell>
          <cell r="BW259">
            <v>0</v>
          </cell>
          <cell r="BX259">
            <v>0</v>
          </cell>
          <cell r="BY259">
            <v>0</v>
          </cell>
          <cell r="BZ259">
            <v>154714</v>
          </cell>
          <cell r="CA259">
            <v>20418</v>
          </cell>
          <cell r="CB259">
            <v>175132</v>
          </cell>
          <cell r="CC259">
            <v>0.05</v>
          </cell>
          <cell r="CD259">
            <v>1820308</v>
          </cell>
        </row>
        <row r="260">
          <cell r="B260" t="str">
            <v>MDF02</v>
          </cell>
          <cell r="C260" t="str">
            <v>CAP08</v>
          </cell>
          <cell r="D260" t="str">
            <v>Cable AWG No. 4-AA</v>
          </cell>
          <cell r="E260" t="str">
            <v>m</v>
          </cell>
          <cell r="F260" t="str">
            <v>NA</v>
          </cell>
          <cell r="G260" t="str">
            <v>NA</v>
          </cell>
          <cell r="H260" t="str">
            <v>NA</v>
          </cell>
          <cell r="I260" t="str">
            <v>NA</v>
          </cell>
          <cell r="J260" t="str">
            <v>NA</v>
          </cell>
          <cell r="K260" t="str">
            <v>NA</v>
          </cell>
          <cell r="L260" t="str">
            <v>NA</v>
          </cell>
          <cell r="M260" t="str">
            <v>NA</v>
          </cell>
          <cell r="N260" t="str">
            <v>NA</v>
          </cell>
          <cell r="O260" t="str">
            <v>NA</v>
          </cell>
          <cell r="P260" t="str">
            <v>NA</v>
          </cell>
          <cell r="Q260" t="str">
            <v>NA</v>
          </cell>
          <cell r="R260" t="str">
            <v>NA</v>
          </cell>
          <cell r="S260" t="str">
            <v>NA</v>
          </cell>
          <cell r="T260" t="str">
            <v>NA</v>
          </cell>
          <cell r="U260" t="str">
            <v>NA</v>
          </cell>
          <cell r="V260" t="str">
            <v>NA</v>
          </cell>
          <cell r="W260" t="str">
            <v>NA</v>
          </cell>
          <cell r="X260" t="str">
            <v>NA</v>
          </cell>
          <cell r="Y260" t="str">
            <v>NA</v>
          </cell>
          <cell r="Z260" t="str">
            <v>NA</v>
          </cell>
          <cell r="AA260" t="str">
            <v>NA</v>
          </cell>
          <cell r="AB260" t="str">
            <v>NA</v>
          </cell>
          <cell r="AC260" t="str">
            <v>NA</v>
          </cell>
          <cell r="AD260" t="str">
            <v>NA</v>
          </cell>
          <cell r="AE260" t="str">
            <v>NA</v>
          </cell>
          <cell r="AF260" t="str">
            <v>NA</v>
          </cell>
          <cell r="AG260" t="str">
            <v>NA</v>
          </cell>
          <cell r="AH260" t="str">
            <v>NA</v>
          </cell>
          <cell r="AI260">
            <v>0</v>
          </cell>
          <cell r="AO260">
            <v>0</v>
          </cell>
          <cell r="AP260">
            <v>0</v>
          </cell>
          <cell r="AQ260">
            <v>0</v>
          </cell>
          <cell r="AR260">
            <v>0</v>
          </cell>
          <cell r="AS260">
            <v>0</v>
          </cell>
          <cell r="AT260">
            <v>0</v>
          </cell>
          <cell r="AU260">
            <v>0</v>
          </cell>
          <cell r="AV260">
            <v>0</v>
          </cell>
          <cell r="AW260">
            <v>0</v>
          </cell>
          <cell r="AX260">
            <v>0</v>
          </cell>
          <cell r="AY260">
            <v>0</v>
          </cell>
          <cell r="AZ260">
            <v>0</v>
          </cell>
          <cell r="BA260">
            <v>0</v>
          </cell>
          <cell r="BB260">
            <v>0</v>
          </cell>
          <cell r="BC260">
            <v>0</v>
          </cell>
          <cell r="BD260">
            <v>0</v>
          </cell>
          <cell r="BE260">
            <v>0</v>
          </cell>
          <cell r="BF260">
            <v>0</v>
          </cell>
          <cell r="BG260">
            <v>0</v>
          </cell>
          <cell r="BH260">
            <v>0</v>
          </cell>
          <cell r="BI260">
            <v>0</v>
          </cell>
          <cell r="BJ260">
            <v>0</v>
          </cell>
          <cell r="BK260">
            <v>0</v>
          </cell>
          <cell r="BL260">
            <v>0</v>
          </cell>
          <cell r="BM260">
            <v>0</v>
          </cell>
          <cell r="BN260">
            <v>0</v>
          </cell>
          <cell r="BO260">
            <v>0</v>
          </cell>
          <cell r="BP260">
            <v>0</v>
          </cell>
          <cell r="BQ260">
            <v>0</v>
          </cell>
          <cell r="BR260">
            <v>0</v>
          </cell>
          <cell r="BS260">
            <v>0</v>
          </cell>
          <cell r="BT260">
            <v>0</v>
          </cell>
          <cell r="BU260">
            <v>0</v>
          </cell>
          <cell r="BV260">
            <v>0</v>
          </cell>
          <cell r="BW260">
            <v>0</v>
          </cell>
          <cell r="BX260">
            <v>0</v>
          </cell>
          <cell r="BY260">
            <v>0</v>
          </cell>
          <cell r="BZ260">
            <v>0</v>
          </cell>
          <cell r="CA260">
            <v>0</v>
          </cell>
          <cell r="CB260">
            <v>0</v>
          </cell>
          <cell r="CC260">
            <v>0.05</v>
          </cell>
          <cell r="CD260">
            <v>0</v>
          </cell>
        </row>
        <row r="261">
          <cell r="B261" t="str">
            <v>MA002</v>
          </cell>
          <cell r="C261" t="str">
            <v>CAP08</v>
          </cell>
          <cell r="D261" t="str">
            <v>Cable mensajero (Incluye perros y herrajes necesarios)</v>
          </cell>
          <cell r="E261" t="str">
            <v>m</v>
          </cell>
          <cell r="F261" t="str">
            <v>MRD037</v>
          </cell>
          <cell r="G261" t="str">
            <v>NA</v>
          </cell>
          <cell r="H261" t="str">
            <v>NA</v>
          </cell>
          <cell r="I261" t="str">
            <v>NA</v>
          </cell>
          <cell r="J261" t="str">
            <v>NA</v>
          </cell>
          <cell r="K261" t="str">
            <v>NA</v>
          </cell>
          <cell r="L261" t="str">
            <v>NA</v>
          </cell>
          <cell r="M261">
            <v>1</v>
          </cell>
          <cell r="N261" t="str">
            <v>NA</v>
          </cell>
          <cell r="O261" t="str">
            <v>NA</v>
          </cell>
          <cell r="P261" t="str">
            <v>NA</v>
          </cell>
          <cell r="Q261" t="str">
            <v>NA</v>
          </cell>
          <cell r="R261" t="str">
            <v>NA</v>
          </cell>
          <cell r="S261" t="str">
            <v>NA</v>
          </cell>
          <cell r="T261" t="str">
            <v>CER006</v>
          </cell>
          <cell r="U261" t="str">
            <v>NA</v>
          </cell>
          <cell r="V261" t="str">
            <v>NA</v>
          </cell>
          <cell r="W261" t="str">
            <v>NA</v>
          </cell>
          <cell r="X261" t="str">
            <v>NA</v>
          </cell>
          <cell r="Y261" t="str">
            <v>CMC017</v>
          </cell>
          <cell r="Z261" t="str">
            <v>NA</v>
          </cell>
          <cell r="AA261" t="str">
            <v>NA</v>
          </cell>
          <cell r="AB261" t="str">
            <v>NA</v>
          </cell>
          <cell r="AC261" t="str">
            <v>NA</v>
          </cell>
          <cell r="AD261">
            <v>1</v>
          </cell>
          <cell r="AE261" t="str">
            <v>NA</v>
          </cell>
          <cell r="AF261" t="str">
            <v>NA</v>
          </cell>
          <cell r="AG261" t="str">
            <v>NA</v>
          </cell>
          <cell r="AH261" t="str">
            <v>NA</v>
          </cell>
          <cell r="AI261">
            <v>525</v>
          </cell>
          <cell r="AJ261">
            <v>525</v>
          </cell>
          <cell r="AO261">
            <v>1584</v>
          </cell>
          <cell r="AP261">
            <v>1160</v>
          </cell>
          <cell r="AQ261">
            <v>0</v>
          </cell>
          <cell r="AR261">
            <v>0</v>
          </cell>
          <cell r="AS261">
            <v>0</v>
          </cell>
          <cell r="AT261">
            <v>0</v>
          </cell>
          <cell r="AU261">
            <v>0</v>
          </cell>
          <cell r="AV261">
            <v>0</v>
          </cell>
          <cell r="AW261">
            <v>1160</v>
          </cell>
          <cell r="AX261">
            <v>0</v>
          </cell>
          <cell r="AY261">
            <v>0</v>
          </cell>
          <cell r="AZ261">
            <v>0</v>
          </cell>
          <cell r="BA261">
            <v>0</v>
          </cell>
          <cell r="BB261">
            <v>0</v>
          </cell>
          <cell r="BC261">
            <v>0</v>
          </cell>
          <cell r="BD261">
            <v>1218</v>
          </cell>
          <cell r="BE261">
            <v>47972</v>
          </cell>
          <cell r="BF261">
            <v>0</v>
          </cell>
          <cell r="BG261">
            <v>0</v>
          </cell>
          <cell r="BH261">
            <v>0</v>
          </cell>
          <cell r="BI261">
            <v>0</v>
          </cell>
          <cell r="BJ261">
            <v>91</v>
          </cell>
          <cell r="BK261">
            <v>0</v>
          </cell>
          <cell r="BL261">
            <v>0</v>
          </cell>
          <cell r="BM261">
            <v>0</v>
          </cell>
          <cell r="BN261">
            <v>0</v>
          </cell>
          <cell r="BO261">
            <v>91</v>
          </cell>
          <cell r="BP261">
            <v>144513</v>
          </cell>
          <cell r="BQ261">
            <v>0</v>
          </cell>
          <cell r="BR261">
            <v>0</v>
          </cell>
          <cell r="BS261">
            <v>0</v>
          </cell>
          <cell r="BT261">
            <v>0</v>
          </cell>
          <cell r="BU261">
            <v>275</v>
          </cell>
          <cell r="BV261">
            <v>0</v>
          </cell>
          <cell r="BW261">
            <v>0</v>
          </cell>
          <cell r="BX261">
            <v>0</v>
          </cell>
          <cell r="BY261">
            <v>0</v>
          </cell>
          <cell r="BZ261">
            <v>275</v>
          </cell>
          <cell r="CA261">
            <v>91</v>
          </cell>
          <cell r="CB261">
            <v>366</v>
          </cell>
          <cell r="CC261">
            <v>0.05</v>
          </cell>
          <cell r="CD261">
            <v>1584</v>
          </cell>
        </row>
        <row r="262">
          <cell r="C262" t="str">
            <v>CAP08</v>
          </cell>
          <cell r="D262" t="str">
            <v>Carcamo de recubrimiento</v>
          </cell>
          <cell r="E262" t="str">
            <v>m</v>
          </cell>
          <cell r="F262" t="str">
            <v>MOC026</v>
          </cell>
          <cell r="G262" t="str">
            <v>MRD353</v>
          </cell>
          <cell r="H262" t="str">
            <v>MOC076</v>
          </cell>
          <cell r="I262" t="str">
            <v>NA</v>
          </cell>
          <cell r="J262" t="str">
            <v>NA</v>
          </cell>
          <cell r="K262" t="str">
            <v>NA</v>
          </cell>
          <cell r="L262" t="str">
            <v>NA</v>
          </cell>
          <cell r="M262">
            <v>9.9999999999999992E-2</v>
          </cell>
          <cell r="N262">
            <v>0.6</v>
          </cell>
          <cell r="O262">
            <v>5</v>
          </cell>
          <cell r="P262" t="str">
            <v>NA</v>
          </cell>
          <cell r="Q262" t="str">
            <v>NA</v>
          </cell>
          <cell r="R262" t="str">
            <v>NA</v>
          </cell>
          <cell r="S262" t="str">
            <v>NA</v>
          </cell>
          <cell r="T262" t="str">
            <v>CEC013</v>
          </cell>
          <cell r="U262" t="str">
            <v>NA</v>
          </cell>
          <cell r="V262" t="str">
            <v>NA</v>
          </cell>
          <cell r="W262" t="str">
            <v>NA</v>
          </cell>
          <cell r="X262" t="str">
            <v>NA</v>
          </cell>
          <cell r="Y262" t="str">
            <v>CMC009</v>
          </cell>
          <cell r="Z262" t="str">
            <v>NA</v>
          </cell>
          <cell r="AA262" t="str">
            <v>NA</v>
          </cell>
          <cell r="AB262" t="str">
            <v>NA</v>
          </cell>
          <cell r="AC262" t="str">
            <v>NA</v>
          </cell>
          <cell r="AD262">
            <v>1</v>
          </cell>
          <cell r="AE262" t="str">
            <v>NA</v>
          </cell>
          <cell r="AF262" t="str">
            <v>NA</v>
          </cell>
          <cell r="AG262" t="str">
            <v>NA</v>
          </cell>
          <cell r="AH262" t="str">
            <v>NA</v>
          </cell>
          <cell r="AI262">
            <v>15</v>
          </cell>
          <cell r="AJ262">
            <v>15</v>
          </cell>
          <cell r="AO262">
            <v>48305</v>
          </cell>
          <cell r="AP262">
            <v>234000</v>
          </cell>
          <cell r="AQ262">
            <v>2400</v>
          </cell>
          <cell r="AR262">
            <v>1600</v>
          </cell>
          <cell r="AS262">
            <v>0</v>
          </cell>
          <cell r="AT262">
            <v>0</v>
          </cell>
          <cell r="AU262">
            <v>0</v>
          </cell>
          <cell r="AV262">
            <v>0</v>
          </cell>
          <cell r="AW262">
            <v>23400</v>
          </cell>
          <cell r="AX262">
            <v>1440</v>
          </cell>
          <cell r="AY262">
            <v>8000</v>
          </cell>
          <cell r="AZ262">
            <v>0</v>
          </cell>
          <cell r="BA262">
            <v>0</v>
          </cell>
          <cell r="BB262">
            <v>0</v>
          </cell>
          <cell r="BC262">
            <v>0</v>
          </cell>
          <cell r="BD262">
            <v>34482</v>
          </cell>
          <cell r="BE262">
            <v>23278</v>
          </cell>
          <cell r="BF262">
            <v>0</v>
          </cell>
          <cell r="BG262">
            <v>0</v>
          </cell>
          <cell r="BH262">
            <v>0</v>
          </cell>
          <cell r="BI262">
            <v>0</v>
          </cell>
          <cell r="BJ262">
            <v>1552</v>
          </cell>
          <cell r="BK262">
            <v>0</v>
          </cell>
          <cell r="BL262">
            <v>0</v>
          </cell>
          <cell r="BM262">
            <v>0</v>
          </cell>
          <cell r="BN262">
            <v>0</v>
          </cell>
          <cell r="BO262">
            <v>1552</v>
          </cell>
          <cell r="BP262">
            <v>184062</v>
          </cell>
          <cell r="BQ262">
            <v>0</v>
          </cell>
          <cell r="BR262">
            <v>0</v>
          </cell>
          <cell r="BS262">
            <v>0</v>
          </cell>
          <cell r="BT262">
            <v>0</v>
          </cell>
          <cell r="BU262">
            <v>12271</v>
          </cell>
          <cell r="BV262">
            <v>0</v>
          </cell>
          <cell r="BW262">
            <v>0</v>
          </cell>
          <cell r="BX262">
            <v>0</v>
          </cell>
          <cell r="BY262">
            <v>0</v>
          </cell>
          <cell r="BZ262">
            <v>12271</v>
          </cell>
          <cell r="CA262">
            <v>1552</v>
          </cell>
          <cell r="CB262">
            <v>13823</v>
          </cell>
          <cell r="CC262">
            <v>0.05</v>
          </cell>
          <cell r="CD262">
            <v>48305</v>
          </cell>
        </row>
        <row r="263">
          <cell r="B263" t="str">
            <v>MDF08</v>
          </cell>
          <cell r="C263" t="str">
            <v>CAP08</v>
          </cell>
          <cell r="D263" t="str">
            <v>Conexión a regletas MDF-PCM</v>
          </cell>
          <cell r="E263" t="str">
            <v>U</v>
          </cell>
          <cell r="F263" t="str">
            <v>NA</v>
          </cell>
          <cell r="G263" t="str">
            <v>NA</v>
          </cell>
          <cell r="H263" t="str">
            <v>NA</v>
          </cell>
          <cell r="I263" t="str">
            <v>NA</v>
          </cell>
          <cell r="J263" t="str">
            <v>NA</v>
          </cell>
          <cell r="K263" t="str">
            <v>NA</v>
          </cell>
          <cell r="L263" t="str">
            <v>NA</v>
          </cell>
          <cell r="M263" t="str">
            <v>NA</v>
          </cell>
          <cell r="N263" t="str">
            <v>NA</v>
          </cell>
          <cell r="O263" t="str">
            <v>NA</v>
          </cell>
          <cell r="P263" t="str">
            <v>NA</v>
          </cell>
          <cell r="Q263" t="str">
            <v>NA</v>
          </cell>
          <cell r="R263" t="str">
            <v>NA</v>
          </cell>
          <cell r="S263" t="str">
            <v>NA</v>
          </cell>
          <cell r="T263" t="str">
            <v>NA</v>
          </cell>
          <cell r="U263" t="str">
            <v>NA</v>
          </cell>
          <cell r="V263" t="str">
            <v>NA</v>
          </cell>
          <cell r="W263" t="str">
            <v>NA</v>
          </cell>
          <cell r="X263" t="str">
            <v>NA</v>
          </cell>
          <cell r="Y263" t="str">
            <v>NA</v>
          </cell>
          <cell r="Z263" t="str">
            <v>NA</v>
          </cell>
          <cell r="AA263" t="str">
            <v>NA</v>
          </cell>
          <cell r="AB263" t="str">
            <v>NA</v>
          </cell>
          <cell r="AC263" t="str">
            <v>NA</v>
          </cell>
          <cell r="AD263" t="str">
            <v>NA</v>
          </cell>
          <cell r="AE263" t="str">
            <v>NA</v>
          </cell>
          <cell r="AF263" t="str">
            <v>NA</v>
          </cell>
          <cell r="AG263" t="str">
            <v>NA</v>
          </cell>
          <cell r="AH263" t="str">
            <v>NA</v>
          </cell>
          <cell r="AI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v>
          </cell>
          <cell r="BN263">
            <v>0</v>
          </cell>
          <cell r="BO263">
            <v>0</v>
          </cell>
          <cell r="BP263">
            <v>0</v>
          </cell>
          <cell r="BQ263">
            <v>0</v>
          </cell>
          <cell r="BR263">
            <v>0</v>
          </cell>
          <cell r="BS263">
            <v>0</v>
          </cell>
          <cell r="BT263">
            <v>0</v>
          </cell>
          <cell r="BU263">
            <v>0</v>
          </cell>
          <cell r="BV263">
            <v>0</v>
          </cell>
          <cell r="BW263">
            <v>0</v>
          </cell>
          <cell r="BX263">
            <v>0</v>
          </cell>
          <cell r="BY263">
            <v>0</v>
          </cell>
          <cell r="BZ263">
            <v>0</v>
          </cell>
          <cell r="CA263">
            <v>0</v>
          </cell>
          <cell r="CB263">
            <v>0</v>
          </cell>
          <cell r="CC263">
            <v>0.05</v>
          </cell>
          <cell r="CD263">
            <v>0</v>
          </cell>
        </row>
        <row r="264">
          <cell r="C264" t="str">
            <v>CAP08</v>
          </cell>
          <cell r="D264" t="str">
            <v>Construccion de bordillos</v>
          </cell>
          <cell r="E264" t="str">
            <v>m</v>
          </cell>
          <cell r="F264" t="str">
            <v>MOC026</v>
          </cell>
          <cell r="G264" t="str">
            <v>MOC076</v>
          </cell>
          <cell r="H264" t="str">
            <v>MOC063</v>
          </cell>
          <cell r="I264" t="str">
            <v>NA</v>
          </cell>
          <cell r="J264" t="str">
            <v>NA</v>
          </cell>
          <cell r="K264" t="str">
            <v>NA</v>
          </cell>
          <cell r="L264" t="str">
            <v>NA</v>
          </cell>
          <cell r="M264">
            <v>5.2499999999999998E-2</v>
          </cell>
          <cell r="N264">
            <v>1</v>
          </cell>
          <cell r="O264">
            <v>0.35</v>
          </cell>
          <cell r="P264" t="str">
            <v>NA</v>
          </cell>
          <cell r="Q264" t="str">
            <v>NA</v>
          </cell>
          <cell r="R264" t="str">
            <v>NA</v>
          </cell>
          <cell r="S264" t="str">
            <v>NA</v>
          </cell>
          <cell r="T264" t="str">
            <v>CEC013</v>
          </cell>
          <cell r="U264" t="str">
            <v>NA</v>
          </cell>
          <cell r="V264" t="str">
            <v>NA</v>
          </cell>
          <cell r="W264" t="str">
            <v>NA</v>
          </cell>
          <cell r="X264" t="str">
            <v>NA</v>
          </cell>
          <cell r="Y264" t="str">
            <v>CMC009</v>
          </cell>
          <cell r="Z264" t="str">
            <v>NA</v>
          </cell>
          <cell r="AA264" t="str">
            <v>NA</v>
          </cell>
          <cell r="AB264" t="str">
            <v>NA</v>
          </cell>
          <cell r="AC264" t="str">
            <v>NA</v>
          </cell>
          <cell r="AD264">
            <v>1</v>
          </cell>
          <cell r="AE264" t="str">
            <v>NA</v>
          </cell>
          <cell r="AF264" t="str">
            <v>NA</v>
          </cell>
          <cell r="AG264" t="str">
            <v>NA</v>
          </cell>
          <cell r="AH264" t="str">
            <v>NA</v>
          </cell>
          <cell r="AI264">
            <v>40</v>
          </cell>
          <cell r="AJ264">
            <v>40</v>
          </cell>
          <cell r="AO264">
            <v>24835</v>
          </cell>
          <cell r="AP264">
            <v>234000</v>
          </cell>
          <cell r="AQ264">
            <v>1600</v>
          </cell>
          <cell r="AR264">
            <v>13800</v>
          </cell>
          <cell r="AS264">
            <v>0</v>
          </cell>
          <cell r="AT264">
            <v>0</v>
          </cell>
          <cell r="AU264">
            <v>0</v>
          </cell>
          <cell r="AV264">
            <v>0</v>
          </cell>
          <cell r="AW264">
            <v>12285</v>
          </cell>
          <cell r="AX264">
            <v>1600</v>
          </cell>
          <cell r="AY264">
            <v>4830</v>
          </cell>
          <cell r="AZ264">
            <v>0</v>
          </cell>
          <cell r="BA264">
            <v>0</v>
          </cell>
          <cell r="BB264">
            <v>0</v>
          </cell>
          <cell r="BC264">
            <v>0</v>
          </cell>
          <cell r="BD264">
            <v>19651</v>
          </cell>
          <cell r="BE264">
            <v>23278</v>
          </cell>
          <cell r="BF264">
            <v>0</v>
          </cell>
          <cell r="BG264">
            <v>0</v>
          </cell>
          <cell r="BH264">
            <v>0</v>
          </cell>
          <cell r="BI264">
            <v>0</v>
          </cell>
          <cell r="BJ264">
            <v>582</v>
          </cell>
          <cell r="BK264">
            <v>0</v>
          </cell>
          <cell r="BL264">
            <v>0</v>
          </cell>
          <cell r="BM264">
            <v>0</v>
          </cell>
          <cell r="BN264">
            <v>0</v>
          </cell>
          <cell r="BO264">
            <v>582</v>
          </cell>
          <cell r="BP264">
            <v>184062</v>
          </cell>
          <cell r="BQ264">
            <v>0</v>
          </cell>
          <cell r="BR264">
            <v>0</v>
          </cell>
          <cell r="BS264">
            <v>0</v>
          </cell>
          <cell r="BT264">
            <v>0</v>
          </cell>
          <cell r="BU264">
            <v>4602</v>
          </cell>
          <cell r="BV264">
            <v>0</v>
          </cell>
          <cell r="BW264">
            <v>0</v>
          </cell>
          <cell r="BX264">
            <v>0</v>
          </cell>
          <cell r="BY264">
            <v>0</v>
          </cell>
          <cell r="BZ264">
            <v>4602</v>
          </cell>
          <cell r="CA264">
            <v>582</v>
          </cell>
          <cell r="CB264">
            <v>5184</v>
          </cell>
          <cell r="CC264">
            <v>0.05</v>
          </cell>
          <cell r="CD264">
            <v>24835</v>
          </cell>
        </row>
        <row r="265">
          <cell r="C265" t="str">
            <v>CAP08</v>
          </cell>
          <cell r="D265" t="str">
            <v>Corte y  Rotura calzada asfalto</v>
          </cell>
          <cell r="E265" t="str">
            <v>m</v>
          </cell>
          <cell r="F265" t="str">
            <v>NA</v>
          </cell>
          <cell r="G265" t="str">
            <v>NA</v>
          </cell>
          <cell r="H265" t="str">
            <v>NA</v>
          </cell>
          <cell r="I265" t="str">
            <v>NA</v>
          </cell>
          <cell r="J265" t="str">
            <v>NA</v>
          </cell>
          <cell r="K265" t="str">
            <v>NA</v>
          </cell>
          <cell r="L265" t="str">
            <v>NA</v>
          </cell>
          <cell r="M265" t="str">
            <v>NA</v>
          </cell>
          <cell r="N265" t="str">
            <v>NA</v>
          </cell>
          <cell r="O265" t="str">
            <v>NA</v>
          </cell>
          <cell r="P265" t="str">
            <v>NA</v>
          </cell>
          <cell r="Q265" t="str">
            <v>NA</v>
          </cell>
          <cell r="R265" t="str">
            <v>NA</v>
          </cell>
          <cell r="S265" t="str">
            <v>NA</v>
          </cell>
          <cell r="T265" t="str">
            <v>CEC001</v>
          </cell>
          <cell r="U265" t="str">
            <v>NA</v>
          </cell>
          <cell r="V265" t="str">
            <v>NA</v>
          </cell>
          <cell r="W265" t="str">
            <v>NA</v>
          </cell>
          <cell r="X265" t="str">
            <v>NA</v>
          </cell>
          <cell r="Y265" t="str">
            <v>CMC001</v>
          </cell>
          <cell r="Z265" t="str">
            <v>NA</v>
          </cell>
          <cell r="AA265" t="str">
            <v>NA</v>
          </cell>
          <cell r="AB265" t="str">
            <v>NA</v>
          </cell>
          <cell r="AC265" t="str">
            <v>NA</v>
          </cell>
          <cell r="AD265">
            <v>1</v>
          </cell>
          <cell r="AE265" t="str">
            <v>NA</v>
          </cell>
          <cell r="AF265" t="str">
            <v>NA</v>
          </cell>
          <cell r="AG265" t="str">
            <v>NA</v>
          </cell>
          <cell r="AH265" t="str">
            <v>NA</v>
          </cell>
          <cell r="AI265">
            <v>175</v>
          </cell>
          <cell r="AJ265">
            <v>175</v>
          </cell>
          <cell r="AO265">
            <v>5388</v>
          </cell>
          <cell r="AP265">
            <v>0</v>
          </cell>
          <cell r="AQ265">
            <v>0</v>
          </cell>
          <cell r="AR265">
            <v>0</v>
          </cell>
          <cell r="AS265">
            <v>0</v>
          </cell>
          <cell r="AT265">
            <v>0</v>
          </cell>
          <cell r="AU265">
            <v>0</v>
          </cell>
          <cell r="AV265">
            <v>0</v>
          </cell>
          <cell r="AW265">
            <v>0</v>
          </cell>
          <cell r="AX265">
            <v>0</v>
          </cell>
          <cell r="AY265">
            <v>0</v>
          </cell>
          <cell r="AZ265">
            <v>0</v>
          </cell>
          <cell r="BA265">
            <v>0</v>
          </cell>
          <cell r="BB265">
            <v>0</v>
          </cell>
          <cell r="BC265">
            <v>0</v>
          </cell>
          <cell r="BD265">
            <v>0</v>
          </cell>
          <cell r="BE265">
            <v>881948</v>
          </cell>
          <cell r="BF265">
            <v>0</v>
          </cell>
          <cell r="BG265">
            <v>0</v>
          </cell>
          <cell r="BH265">
            <v>0</v>
          </cell>
          <cell r="BI265">
            <v>0</v>
          </cell>
          <cell r="BJ265">
            <v>5040</v>
          </cell>
          <cell r="BK265">
            <v>0</v>
          </cell>
          <cell r="BL265">
            <v>0</v>
          </cell>
          <cell r="BM265">
            <v>0</v>
          </cell>
          <cell r="BN265">
            <v>0</v>
          </cell>
          <cell r="BO265">
            <v>5040</v>
          </cell>
          <cell r="BP265">
            <v>60908</v>
          </cell>
          <cell r="BQ265">
            <v>0</v>
          </cell>
          <cell r="BR265">
            <v>0</v>
          </cell>
          <cell r="BS265">
            <v>0</v>
          </cell>
          <cell r="BT265">
            <v>0</v>
          </cell>
          <cell r="BU265">
            <v>348</v>
          </cell>
          <cell r="BV265">
            <v>0</v>
          </cell>
          <cell r="BW265">
            <v>0</v>
          </cell>
          <cell r="BX265">
            <v>0</v>
          </cell>
          <cell r="BY265">
            <v>0</v>
          </cell>
          <cell r="BZ265">
            <v>348</v>
          </cell>
          <cell r="CA265">
            <v>5040</v>
          </cell>
          <cell r="CB265">
            <v>5388</v>
          </cell>
          <cell r="CD265">
            <v>5388</v>
          </cell>
        </row>
        <row r="266">
          <cell r="C266" t="str">
            <v>CAP08</v>
          </cell>
          <cell r="D266" t="str">
            <v>Corte y  Rotura en anden granito</v>
          </cell>
          <cell r="E266" t="str">
            <v>m</v>
          </cell>
          <cell r="F266" t="str">
            <v>NA</v>
          </cell>
          <cell r="G266" t="str">
            <v>NA</v>
          </cell>
          <cell r="H266" t="str">
            <v>NA</v>
          </cell>
          <cell r="I266" t="str">
            <v>NA</v>
          </cell>
          <cell r="J266" t="str">
            <v>NA</v>
          </cell>
          <cell r="K266" t="str">
            <v>NA</v>
          </cell>
          <cell r="L266" t="str">
            <v>NA</v>
          </cell>
          <cell r="M266" t="str">
            <v>NA</v>
          </cell>
          <cell r="N266" t="str">
            <v>NA</v>
          </cell>
          <cell r="O266" t="str">
            <v>NA</v>
          </cell>
          <cell r="P266" t="str">
            <v>NA</v>
          </cell>
          <cell r="Q266" t="str">
            <v>NA</v>
          </cell>
          <cell r="R266" t="str">
            <v>NA</v>
          </cell>
          <cell r="S266" t="str">
            <v>NA</v>
          </cell>
          <cell r="T266" t="str">
            <v>CEC002</v>
          </cell>
          <cell r="U266" t="str">
            <v>NA</v>
          </cell>
          <cell r="V266" t="str">
            <v>NA</v>
          </cell>
          <cell r="W266" t="str">
            <v>NA</v>
          </cell>
          <cell r="X266" t="str">
            <v>NA</v>
          </cell>
          <cell r="Y266" t="str">
            <v>CMC002</v>
          </cell>
          <cell r="Z266" t="str">
            <v>NA</v>
          </cell>
          <cell r="AA266" t="str">
            <v>NA</v>
          </cell>
          <cell r="AB266" t="str">
            <v>NA</v>
          </cell>
          <cell r="AC266" t="str">
            <v>NA</v>
          </cell>
          <cell r="AD266">
            <v>1</v>
          </cell>
          <cell r="AE266" t="str">
            <v>NA</v>
          </cell>
          <cell r="AF266" t="str">
            <v>NA</v>
          </cell>
          <cell r="AG266" t="str">
            <v>NA</v>
          </cell>
          <cell r="AH266" t="str">
            <v>NA</v>
          </cell>
          <cell r="AI266">
            <v>175</v>
          </cell>
          <cell r="AJ266">
            <v>175</v>
          </cell>
          <cell r="AO266">
            <v>3850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584715</v>
          </cell>
          <cell r="BF266">
            <v>0</v>
          </cell>
          <cell r="BG266">
            <v>0</v>
          </cell>
          <cell r="BH266">
            <v>0</v>
          </cell>
          <cell r="BI266">
            <v>0</v>
          </cell>
          <cell r="BJ266">
            <v>3341</v>
          </cell>
          <cell r="BK266">
            <v>0</v>
          </cell>
          <cell r="BL266">
            <v>0</v>
          </cell>
          <cell r="BM266">
            <v>0</v>
          </cell>
          <cell r="BN266">
            <v>0</v>
          </cell>
          <cell r="BO266">
            <v>3341</v>
          </cell>
          <cell r="BP266">
            <v>89116</v>
          </cell>
          <cell r="BQ266">
            <v>0</v>
          </cell>
          <cell r="BR266">
            <v>0</v>
          </cell>
          <cell r="BS266">
            <v>0</v>
          </cell>
          <cell r="BT266">
            <v>0</v>
          </cell>
          <cell r="BU266">
            <v>509</v>
          </cell>
          <cell r="BV266">
            <v>0</v>
          </cell>
          <cell r="BW266">
            <v>0</v>
          </cell>
          <cell r="BX266">
            <v>0</v>
          </cell>
          <cell r="BY266">
            <v>0</v>
          </cell>
          <cell r="BZ266">
            <v>509</v>
          </cell>
          <cell r="CA266">
            <v>3341</v>
          </cell>
          <cell r="CB266">
            <v>3850</v>
          </cell>
          <cell r="CD266">
            <v>3850</v>
          </cell>
        </row>
        <row r="267">
          <cell r="C267" t="str">
            <v>CAP08</v>
          </cell>
          <cell r="D267" t="str">
            <v>Corte y  Rotura en anden tablon</v>
          </cell>
          <cell r="E267" t="str">
            <v>m</v>
          </cell>
          <cell r="F267" t="str">
            <v>NA</v>
          </cell>
          <cell r="G267" t="str">
            <v>NA</v>
          </cell>
          <cell r="H267" t="str">
            <v>NA</v>
          </cell>
          <cell r="I267" t="str">
            <v>NA</v>
          </cell>
          <cell r="J267" t="str">
            <v>NA</v>
          </cell>
          <cell r="K267" t="str">
            <v>NA</v>
          </cell>
          <cell r="L267" t="str">
            <v>NA</v>
          </cell>
          <cell r="M267" t="str">
            <v>NA</v>
          </cell>
          <cell r="N267" t="str">
            <v>NA</v>
          </cell>
          <cell r="O267" t="str">
            <v>NA</v>
          </cell>
          <cell r="P267" t="str">
            <v>NA</v>
          </cell>
          <cell r="Q267" t="str">
            <v>NA</v>
          </cell>
          <cell r="R267" t="str">
            <v>NA</v>
          </cell>
          <cell r="S267" t="str">
            <v>NA</v>
          </cell>
          <cell r="T267" t="str">
            <v>CEC002</v>
          </cell>
          <cell r="U267" t="str">
            <v>NA</v>
          </cell>
          <cell r="V267" t="str">
            <v>NA</v>
          </cell>
          <cell r="W267" t="str">
            <v>NA</v>
          </cell>
          <cell r="X267" t="str">
            <v>NA</v>
          </cell>
          <cell r="Y267" t="str">
            <v>CMC002</v>
          </cell>
          <cell r="Z267" t="str">
            <v>NA</v>
          </cell>
          <cell r="AA267" t="str">
            <v>NA</v>
          </cell>
          <cell r="AB267" t="str">
            <v>NA</v>
          </cell>
          <cell r="AC267" t="str">
            <v>NA</v>
          </cell>
          <cell r="AD267">
            <v>1</v>
          </cell>
          <cell r="AE267" t="str">
            <v>NA</v>
          </cell>
          <cell r="AF267" t="str">
            <v>NA</v>
          </cell>
          <cell r="AG267" t="str">
            <v>NA</v>
          </cell>
          <cell r="AH267" t="str">
            <v>NA</v>
          </cell>
          <cell r="AI267">
            <v>175</v>
          </cell>
          <cell r="AJ267">
            <v>175</v>
          </cell>
          <cell r="AO267">
            <v>3850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584715</v>
          </cell>
          <cell r="BF267">
            <v>0</v>
          </cell>
          <cell r="BG267">
            <v>0</v>
          </cell>
          <cell r="BH267">
            <v>0</v>
          </cell>
          <cell r="BI267">
            <v>0</v>
          </cell>
          <cell r="BJ267">
            <v>3341</v>
          </cell>
          <cell r="BK267">
            <v>0</v>
          </cell>
          <cell r="BL267">
            <v>0</v>
          </cell>
          <cell r="BM267">
            <v>0</v>
          </cell>
          <cell r="BN267">
            <v>0</v>
          </cell>
          <cell r="BO267">
            <v>3341</v>
          </cell>
          <cell r="BP267">
            <v>89116</v>
          </cell>
          <cell r="BQ267">
            <v>0</v>
          </cell>
          <cell r="BR267">
            <v>0</v>
          </cell>
          <cell r="BS267">
            <v>0</v>
          </cell>
          <cell r="BT267">
            <v>0</v>
          </cell>
          <cell r="BU267">
            <v>509</v>
          </cell>
          <cell r="BV267">
            <v>0</v>
          </cell>
          <cell r="BW267">
            <v>0</v>
          </cell>
          <cell r="BX267">
            <v>0</v>
          </cell>
          <cell r="BY267">
            <v>0</v>
          </cell>
          <cell r="BZ267">
            <v>509</v>
          </cell>
          <cell r="CA267">
            <v>3341</v>
          </cell>
          <cell r="CB267">
            <v>3850</v>
          </cell>
          <cell r="CD267">
            <v>3850</v>
          </cell>
        </row>
        <row r="268">
          <cell r="C268" t="str">
            <v>CAP08</v>
          </cell>
          <cell r="D268" t="str">
            <v>Corte y Rotura anden  baldosa</v>
          </cell>
          <cell r="E268" t="str">
            <v>m</v>
          </cell>
          <cell r="F268" t="str">
            <v>NA</v>
          </cell>
          <cell r="G268" t="str">
            <v>NA</v>
          </cell>
          <cell r="H268" t="str">
            <v>NA</v>
          </cell>
          <cell r="I268" t="str">
            <v>NA</v>
          </cell>
          <cell r="J268" t="str">
            <v>NA</v>
          </cell>
          <cell r="K268" t="str">
            <v>NA</v>
          </cell>
          <cell r="L268" t="str">
            <v>NA</v>
          </cell>
          <cell r="M268" t="str">
            <v>NA</v>
          </cell>
          <cell r="N268" t="str">
            <v>NA</v>
          </cell>
          <cell r="O268" t="str">
            <v>NA</v>
          </cell>
          <cell r="P268" t="str">
            <v>NA</v>
          </cell>
          <cell r="Q268" t="str">
            <v>NA</v>
          </cell>
          <cell r="R268" t="str">
            <v>NA</v>
          </cell>
          <cell r="S268" t="str">
            <v>NA</v>
          </cell>
          <cell r="T268" t="str">
            <v>CEC002</v>
          </cell>
          <cell r="U268" t="str">
            <v>NA</v>
          </cell>
          <cell r="V268" t="str">
            <v>NA</v>
          </cell>
          <cell r="W268" t="str">
            <v>NA</v>
          </cell>
          <cell r="X268" t="str">
            <v>NA</v>
          </cell>
          <cell r="Y268" t="str">
            <v>CMC002</v>
          </cell>
          <cell r="Z268" t="str">
            <v>NA</v>
          </cell>
          <cell r="AA268" t="str">
            <v>NA</v>
          </cell>
          <cell r="AB268" t="str">
            <v>NA</v>
          </cell>
          <cell r="AC268" t="str">
            <v>NA</v>
          </cell>
          <cell r="AD268">
            <v>1</v>
          </cell>
          <cell r="AE268" t="str">
            <v>NA</v>
          </cell>
          <cell r="AF268" t="str">
            <v>NA</v>
          </cell>
          <cell r="AG268" t="str">
            <v>NA</v>
          </cell>
          <cell r="AH268" t="str">
            <v>NA</v>
          </cell>
          <cell r="AI268">
            <v>248</v>
          </cell>
          <cell r="AJ268">
            <v>248</v>
          </cell>
          <cell r="AO268">
            <v>2717</v>
          </cell>
          <cell r="AP268">
            <v>0</v>
          </cell>
          <cell r="AQ268">
            <v>0</v>
          </cell>
          <cell r="AR268">
            <v>0</v>
          </cell>
          <cell r="AS268">
            <v>0</v>
          </cell>
          <cell r="AT268">
            <v>0</v>
          </cell>
          <cell r="AU268">
            <v>0</v>
          </cell>
          <cell r="AV268">
            <v>0</v>
          </cell>
          <cell r="AW268">
            <v>0</v>
          </cell>
          <cell r="AX268">
            <v>0</v>
          </cell>
          <cell r="AY268">
            <v>0</v>
          </cell>
          <cell r="AZ268">
            <v>0</v>
          </cell>
          <cell r="BA268">
            <v>0</v>
          </cell>
          <cell r="BB268">
            <v>0</v>
          </cell>
          <cell r="BC268">
            <v>0</v>
          </cell>
          <cell r="BD268">
            <v>0</v>
          </cell>
          <cell r="BE268">
            <v>584715</v>
          </cell>
          <cell r="BF268">
            <v>0</v>
          </cell>
          <cell r="BG268">
            <v>0</v>
          </cell>
          <cell r="BH268">
            <v>0</v>
          </cell>
          <cell r="BI268">
            <v>0</v>
          </cell>
          <cell r="BJ268">
            <v>2358</v>
          </cell>
          <cell r="BK268">
            <v>0</v>
          </cell>
          <cell r="BL268">
            <v>0</v>
          </cell>
          <cell r="BM268">
            <v>0</v>
          </cell>
          <cell r="BN268">
            <v>0</v>
          </cell>
          <cell r="BO268">
            <v>2358</v>
          </cell>
          <cell r="BP268">
            <v>89116</v>
          </cell>
          <cell r="BQ268">
            <v>0</v>
          </cell>
          <cell r="BR268">
            <v>0</v>
          </cell>
          <cell r="BS268">
            <v>0</v>
          </cell>
          <cell r="BT268">
            <v>0</v>
          </cell>
          <cell r="BU268">
            <v>359</v>
          </cell>
          <cell r="BV268">
            <v>0</v>
          </cell>
          <cell r="BW268">
            <v>0</v>
          </cell>
          <cell r="BX268">
            <v>0</v>
          </cell>
          <cell r="BY268">
            <v>0</v>
          </cell>
          <cell r="BZ268">
            <v>359</v>
          </cell>
          <cell r="CA268">
            <v>2358</v>
          </cell>
          <cell r="CB268">
            <v>2717</v>
          </cell>
          <cell r="CD268">
            <v>2717</v>
          </cell>
        </row>
        <row r="269">
          <cell r="C269" t="str">
            <v>CAP08</v>
          </cell>
          <cell r="D269" t="str">
            <v xml:space="preserve">Corte y Rotura anden  concreto </v>
          </cell>
          <cell r="E269" t="str">
            <v>m</v>
          </cell>
          <cell r="F269" t="str">
            <v>NA</v>
          </cell>
          <cell r="G269" t="str">
            <v>NA</v>
          </cell>
          <cell r="H269" t="str">
            <v>NA</v>
          </cell>
          <cell r="I269" t="str">
            <v>NA</v>
          </cell>
          <cell r="J269" t="str">
            <v>NA</v>
          </cell>
          <cell r="K269" t="str">
            <v>NA</v>
          </cell>
          <cell r="L269" t="str">
            <v>NA</v>
          </cell>
          <cell r="M269" t="str">
            <v>NA</v>
          </cell>
          <cell r="N269" t="str">
            <v>NA</v>
          </cell>
          <cell r="O269" t="str">
            <v>NA</v>
          </cell>
          <cell r="P269" t="str">
            <v>NA</v>
          </cell>
          <cell r="Q269" t="str">
            <v>NA</v>
          </cell>
          <cell r="R269" t="str">
            <v>NA</v>
          </cell>
          <cell r="S269" t="str">
            <v>NA</v>
          </cell>
          <cell r="T269" t="str">
            <v>CEC002</v>
          </cell>
          <cell r="U269" t="str">
            <v>NA</v>
          </cell>
          <cell r="V269" t="str">
            <v>NA</v>
          </cell>
          <cell r="W269" t="str">
            <v>NA</v>
          </cell>
          <cell r="X269" t="str">
            <v>NA</v>
          </cell>
          <cell r="Y269" t="str">
            <v>CMC002</v>
          </cell>
          <cell r="Z269" t="str">
            <v>NA</v>
          </cell>
          <cell r="AA269" t="str">
            <v>NA</v>
          </cell>
          <cell r="AB269" t="str">
            <v>NA</v>
          </cell>
          <cell r="AC269" t="str">
            <v>NA</v>
          </cell>
          <cell r="AD269">
            <v>1</v>
          </cell>
          <cell r="AE269" t="str">
            <v>NA</v>
          </cell>
          <cell r="AF269" t="str">
            <v>NA</v>
          </cell>
          <cell r="AG269" t="str">
            <v>NA</v>
          </cell>
          <cell r="AH269" t="str">
            <v>NA</v>
          </cell>
          <cell r="AI269">
            <v>170</v>
          </cell>
          <cell r="AJ269">
            <v>170</v>
          </cell>
          <cell r="AO269">
            <v>3964</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584715</v>
          </cell>
          <cell r="BF269">
            <v>0</v>
          </cell>
          <cell r="BG269">
            <v>0</v>
          </cell>
          <cell r="BH269">
            <v>0</v>
          </cell>
          <cell r="BI269">
            <v>0</v>
          </cell>
          <cell r="BJ269">
            <v>3440</v>
          </cell>
          <cell r="BK269">
            <v>0</v>
          </cell>
          <cell r="BL269">
            <v>0</v>
          </cell>
          <cell r="BM269">
            <v>0</v>
          </cell>
          <cell r="BN269">
            <v>0</v>
          </cell>
          <cell r="BO269">
            <v>3440</v>
          </cell>
          <cell r="BP269">
            <v>89116</v>
          </cell>
          <cell r="BQ269">
            <v>0</v>
          </cell>
          <cell r="BR269">
            <v>0</v>
          </cell>
          <cell r="BS269">
            <v>0</v>
          </cell>
          <cell r="BT269">
            <v>0</v>
          </cell>
          <cell r="BU269">
            <v>524</v>
          </cell>
          <cell r="BV269">
            <v>0</v>
          </cell>
          <cell r="BW269">
            <v>0</v>
          </cell>
          <cell r="BX269">
            <v>0</v>
          </cell>
          <cell r="BY269">
            <v>0</v>
          </cell>
          <cell r="BZ269">
            <v>524</v>
          </cell>
          <cell r="CA269">
            <v>3440</v>
          </cell>
          <cell r="CB269">
            <v>3964</v>
          </cell>
          <cell r="CD269">
            <v>3964</v>
          </cell>
        </row>
        <row r="270">
          <cell r="C270" t="str">
            <v>CAP08</v>
          </cell>
          <cell r="D270" t="str">
            <v>Corte y Rotura calzada concreto</v>
          </cell>
          <cell r="E270" t="str">
            <v>m</v>
          </cell>
          <cell r="F270" t="str">
            <v>NA</v>
          </cell>
          <cell r="G270" t="str">
            <v>NA</v>
          </cell>
          <cell r="H270" t="str">
            <v>NA</v>
          </cell>
          <cell r="I270" t="str">
            <v>NA</v>
          </cell>
          <cell r="J270" t="str">
            <v>NA</v>
          </cell>
          <cell r="K270" t="str">
            <v>NA</v>
          </cell>
          <cell r="L270" t="str">
            <v>NA</v>
          </cell>
          <cell r="M270" t="str">
            <v>NA</v>
          </cell>
          <cell r="N270" t="str">
            <v>NA</v>
          </cell>
          <cell r="O270" t="str">
            <v>NA</v>
          </cell>
          <cell r="P270" t="str">
            <v>NA</v>
          </cell>
          <cell r="Q270" t="str">
            <v>NA</v>
          </cell>
          <cell r="R270" t="str">
            <v>NA</v>
          </cell>
          <cell r="S270" t="str">
            <v>NA</v>
          </cell>
          <cell r="T270" t="str">
            <v>CEC001</v>
          </cell>
          <cell r="U270" t="str">
            <v>NA</v>
          </cell>
          <cell r="V270" t="str">
            <v>NA</v>
          </cell>
          <cell r="W270" t="str">
            <v>NA</v>
          </cell>
          <cell r="X270" t="str">
            <v>NA</v>
          </cell>
          <cell r="Y270" t="str">
            <v>CMC001</v>
          </cell>
          <cell r="Z270" t="str">
            <v>NA</v>
          </cell>
          <cell r="AA270" t="str">
            <v>NA</v>
          </cell>
          <cell r="AB270" t="str">
            <v>NA</v>
          </cell>
          <cell r="AC270" t="str">
            <v>NA</v>
          </cell>
          <cell r="AD270">
            <v>1</v>
          </cell>
          <cell r="AE270" t="str">
            <v>NA</v>
          </cell>
          <cell r="AF270" t="str">
            <v>NA</v>
          </cell>
          <cell r="AG270" t="str">
            <v>NA</v>
          </cell>
          <cell r="AH270" t="str">
            <v>NA</v>
          </cell>
          <cell r="AI270">
            <v>140</v>
          </cell>
          <cell r="AJ270">
            <v>140</v>
          </cell>
          <cell r="AO270">
            <v>6735</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881948</v>
          </cell>
          <cell r="BF270">
            <v>0</v>
          </cell>
          <cell r="BG270">
            <v>0</v>
          </cell>
          <cell r="BH270">
            <v>0</v>
          </cell>
          <cell r="BI270">
            <v>0</v>
          </cell>
          <cell r="BJ270">
            <v>6300</v>
          </cell>
          <cell r="BK270">
            <v>0</v>
          </cell>
          <cell r="BL270">
            <v>0</v>
          </cell>
          <cell r="BM270">
            <v>0</v>
          </cell>
          <cell r="BN270">
            <v>0</v>
          </cell>
          <cell r="BO270">
            <v>6300</v>
          </cell>
          <cell r="BP270">
            <v>60908</v>
          </cell>
          <cell r="BQ270">
            <v>0</v>
          </cell>
          <cell r="BR270">
            <v>0</v>
          </cell>
          <cell r="BS270">
            <v>0</v>
          </cell>
          <cell r="BT270">
            <v>0</v>
          </cell>
          <cell r="BU270">
            <v>435</v>
          </cell>
          <cell r="BV270">
            <v>0</v>
          </cell>
          <cell r="BW270">
            <v>0</v>
          </cell>
          <cell r="BX270">
            <v>0</v>
          </cell>
          <cell r="BY270">
            <v>0</v>
          </cell>
          <cell r="BZ270">
            <v>435</v>
          </cell>
          <cell r="CA270">
            <v>6300</v>
          </cell>
          <cell r="CB270">
            <v>6735</v>
          </cell>
          <cell r="CD270">
            <v>6735</v>
          </cell>
        </row>
        <row r="271">
          <cell r="C271" t="str">
            <v>CAP08</v>
          </cell>
          <cell r="D271" t="str">
            <v>Corte y Rotura en anden adoquin</v>
          </cell>
          <cell r="E271" t="str">
            <v>m</v>
          </cell>
          <cell r="F271" t="str">
            <v>NA</v>
          </cell>
          <cell r="G271" t="str">
            <v>NA</v>
          </cell>
          <cell r="H271" t="str">
            <v>NA</v>
          </cell>
          <cell r="I271" t="str">
            <v>NA</v>
          </cell>
          <cell r="J271" t="str">
            <v>NA</v>
          </cell>
          <cell r="K271" t="str">
            <v>NA</v>
          </cell>
          <cell r="L271" t="str">
            <v>NA</v>
          </cell>
          <cell r="M271" t="str">
            <v>NA</v>
          </cell>
          <cell r="N271" t="str">
            <v>NA</v>
          </cell>
          <cell r="O271" t="str">
            <v>NA</v>
          </cell>
          <cell r="P271" t="str">
            <v>NA</v>
          </cell>
          <cell r="Q271" t="str">
            <v>NA</v>
          </cell>
          <cell r="R271" t="str">
            <v>NA</v>
          </cell>
          <cell r="S271" t="str">
            <v>NA</v>
          </cell>
          <cell r="T271" t="str">
            <v>CEC002</v>
          </cell>
          <cell r="U271" t="str">
            <v>NA</v>
          </cell>
          <cell r="V271" t="str">
            <v>NA</v>
          </cell>
          <cell r="W271" t="str">
            <v>NA</v>
          </cell>
          <cell r="X271" t="str">
            <v>NA</v>
          </cell>
          <cell r="Y271" t="str">
            <v>CMC002</v>
          </cell>
          <cell r="Z271" t="str">
            <v>NA</v>
          </cell>
          <cell r="AA271" t="str">
            <v>NA</v>
          </cell>
          <cell r="AB271" t="str">
            <v>NA</v>
          </cell>
          <cell r="AC271" t="str">
            <v>NA</v>
          </cell>
          <cell r="AD271">
            <v>1</v>
          </cell>
          <cell r="AE271" t="str">
            <v>NA</v>
          </cell>
          <cell r="AF271" t="str">
            <v>NA</v>
          </cell>
          <cell r="AG271" t="str">
            <v>NA</v>
          </cell>
          <cell r="AH271" t="str">
            <v>NA</v>
          </cell>
          <cell r="AI271">
            <v>140</v>
          </cell>
          <cell r="AJ271">
            <v>140</v>
          </cell>
          <cell r="AO271">
            <v>4814</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v>
          </cell>
          <cell r="BD271">
            <v>0</v>
          </cell>
          <cell r="BE271">
            <v>584715</v>
          </cell>
          <cell r="BF271">
            <v>0</v>
          </cell>
          <cell r="BG271">
            <v>0</v>
          </cell>
          <cell r="BH271">
            <v>0</v>
          </cell>
          <cell r="BI271">
            <v>0</v>
          </cell>
          <cell r="BJ271">
            <v>4177</v>
          </cell>
          <cell r="BK271">
            <v>0</v>
          </cell>
          <cell r="BL271">
            <v>0</v>
          </cell>
          <cell r="BM271">
            <v>0</v>
          </cell>
          <cell r="BN271">
            <v>0</v>
          </cell>
          <cell r="BO271">
            <v>4177</v>
          </cell>
          <cell r="BP271">
            <v>89116</v>
          </cell>
          <cell r="BQ271">
            <v>0</v>
          </cell>
          <cell r="BR271">
            <v>0</v>
          </cell>
          <cell r="BS271">
            <v>0</v>
          </cell>
          <cell r="BT271">
            <v>0</v>
          </cell>
          <cell r="BU271">
            <v>637</v>
          </cell>
          <cell r="BV271">
            <v>0</v>
          </cell>
          <cell r="BW271">
            <v>0</v>
          </cell>
          <cell r="BX271">
            <v>0</v>
          </cell>
          <cell r="BY271">
            <v>0</v>
          </cell>
          <cell r="BZ271">
            <v>637</v>
          </cell>
          <cell r="CA271">
            <v>4177</v>
          </cell>
          <cell r="CB271">
            <v>4814</v>
          </cell>
          <cell r="CD271">
            <v>4814</v>
          </cell>
        </row>
        <row r="272">
          <cell r="C272" t="str">
            <v>CAP08</v>
          </cell>
          <cell r="D272" t="str">
            <v>Corte y Rotura en anden piedra coralina</v>
          </cell>
          <cell r="E272" t="str">
            <v>m</v>
          </cell>
          <cell r="F272" t="str">
            <v>NA</v>
          </cell>
          <cell r="G272" t="str">
            <v>NA</v>
          </cell>
          <cell r="H272" t="str">
            <v>NA</v>
          </cell>
          <cell r="I272" t="str">
            <v>NA</v>
          </cell>
          <cell r="J272" t="str">
            <v>NA</v>
          </cell>
          <cell r="K272" t="str">
            <v>NA</v>
          </cell>
          <cell r="L272" t="str">
            <v>NA</v>
          </cell>
          <cell r="M272" t="str">
            <v>NA</v>
          </cell>
          <cell r="N272" t="str">
            <v>NA</v>
          </cell>
          <cell r="O272" t="str">
            <v>NA</v>
          </cell>
          <cell r="P272" t="str">
            <v>NA</v>
          </cell>
          <cell r="Q272" t="str">
            <v>NA</v>
          </cell>
          <cell r="R272" t="str">
            <v>NA</v>
          </cell>
          <cell r="S272" t="str">
            <v>NA</v>
          </cell>
          <cell r="T272" t="str">
            <v>CEC002</v>
          </cell>
          <cell r="U272" t="str">
            <v>NA</v>
          </cell>
          <cell r="V272" t="str">
            <v>NA</v>
          </cell>
          <cell r="W272" t="str">
            <v>NA</v>
          </cell>
          <cell r="X272" t="str">
            <v>NA</v>
          </cell>
          <cell r="Y272" t="str">
            <v>CMC002</v>
          </cell>
          <cell r="Z272" t="str">
            <v>NA</v>
          </cell>
          <cell r="AA272" t="str">
            <v>NA</v>
          </cell>
          <cell r="AB272" t="str">
            <v>NA</v>
          </cell>
          <cell r="AC272" t="str">
            <v>NA</v>
          </cell>
          <cell r="AD272">
            <v>1</v>
          </cell>
          <cell r="AE272" t="str">
            <v>NA</v>
          </cell>
          <cell r="AF272" t="str">
            <v>NA</v>
          </cell>
          <cell r="AG272" t="str">
            <v>NA</v>
          </cell>
          <cell r="AH272" t="str">
            <v>NA</v>
          </cell>
          <cell r="AI272">
            <v>140</v>
          </cell>
          <cell r="AJ272">
            <v>140</v>
          </cell>
          <cell r="AO272">
            <v>4814</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584715</v>
          </cell>
          <cell r="BF272">
            <v>0</v>
          </cell>
          <cell r="BG272">
            <v>0</v>
          </cell>
          <cell r="BH272">
            <v>0</v>
          </cell>
          <cell r="BI272">
            <v>0</v>
          </cell>
          <cell r="BJ272">
            <v>4177</v>
          </cell>
          <cell r="BK272">
            <v>0</v>
          </cell>
          <cell r="BL272">
            <v>0</v>
          </cell>
          <cell r="BM272">
            <v>0</v>
          </cell>
          <cell r="BN272">
            <v>0</v>
          </cell>
          <cell r="BO272">
            <v>4177</v>
          </cell>
          <cell r="BP272">
            <v>89116</v>
          </cell>
          <cell r="BQ272">
            <v>0</v>
          </cell>
          <cell r="BR272">
            <v>0</v>
          </cell>
          <cell r="BS272">
            <v>0</v>
          </cell>
          <cell r="BT272">
            <v>0</v>
          </cell>
          <cell r="BU272">
            <v>637</v>
          </cell>
          <cell r="BV272">
            <v>0</v>
          </cell>
          <cell r="BW272">
            <v>0</v>
          </cell>
          <cell r="BX272">
            <v>0</v>
          </cell>
          <cell r="BY272">
            <v>0</v>
          </cell>
          <cell r="BZ272">
            <v>637</v>
          </cell>
          <cell r="CA272">
            <v>4177</v>
          </cell>
          <cell r="CB272">
            <v>4814</v>
          </cell>
          <cell r="CD272">
            <v>4814</v>
          </cell>
        </row>
        <row r="273">
          <cell r="C273" t="str">
            <v>CAP08</v>
          </cell>
          <cell r="D273" t="str">
            <v>Cruce de vias con camisa de acero de 6" con topo Incluye subductada de la tuberia y camisa</v>
          </cell>
          <cell r="E273" t="str">
            <v>m</v>
          </cell>
          <cell r="F273" t="str">
            <v>MOC120</v>
          </cell>
          <cell r="G273" t="str">
            <v>MOC010</v>
          </cell>
          <cell r="H273" t="str">
            <v>MRD351</v>
          </cell>
          <cell r="I273" t="str">
            <v>MRD352</v>
          </cell>
          <cell r="J273" t="str">
            <v>NA</v>
          </cell>
          <cell r="K273" t="str">
            <v>NA</v>
          </cell>
          <cell r="L273" t="str">
            <v>NA</v>
          </cell>
          <cell r="M273">
            <v>1</v>
          </cell>
          <cell r="N273">
            <v>0.3</v>
          </cell>
          <cell r="O273">
            <v>1</v>
          </cell>
          <cell r="P273">
            <v>0.04</v>
          </cell>
          <cell r="Q273" t="str">
            <v>NA</v>
          </cell>
          <cell r="R273" t="str">
            <v>NA</v>
          </cell>
          <cell r="S273" t="str">
            <v>NA</v>
          </cell>
          <cell r="T273" t="str">
            <v>CEC004</v>
          </cell>
          <cell r="U273" t="str">
            <v>CEC016</v>
          </cell>
          <cell r="V273" t="str">
            <v>CEC010</v>
          </cell>
          <cell r="W273" t="str">
            <v>NA</v>
          </cell>
          <cell r="X273" t="str">
            <v>NA</v>
          </cell>
          <cell r="Y273" t="str">
            <v>CMC004</v>
          </cell>
          <cell r="Z273" t="str">
            <v>CMC005</v>
          </cell>
          <cell r="AA273" t="str">
            <v>CMC008</v>
          </cell>
          <cell r="AB273" t="str">
            <v>NA</v>
          </cell>
          <cell r="AC273" t="str">
            <v>NA</v>
          </cell>
          <cell r="AD273">
            <v>1</v>
          </cell>
          <cell r="AE273">
            <v>1</v>
          </cell>
          <cell r="AF273">
            <v>1</v>
          </cell>
          <cell r="AG273" t="str">
            <v>NA</v>
          </cell>
          <cell r="AH273" t="str">
            <v>NA</v>
          </cell>
          <cell r="AI273">
            <v>8</v>
          </cell>
          <cell r="AJ273">
            <v>8</v>
          </cell>
          <cell r="AK273">
            <v>8</v>
          </cell>
          <cell r="AL273">
            <v>8</v>
          </cell>
          <cell r="AO273">
            <v>128629</v>
          </cell>
          <cell r="AP273">
            <v>50000</v>
          </cell>
          <cell r="AQ273">
            <v>24000</v>
          </cell>
          <cell r="AR273">
            <v>10212</v>
          </cell>
          <cell r="AS273">
            <v>828</v>
          </cell>
          <cell r="AT273">
            <v>0</v>
          </cell>
          <cell r="AU273">
            <v>0</v>
          </cell>
          <cell r="AV273">
            <v>0</v>
          </cell>
          <cell r="AW273">
            <v>50000</v>
          </cell>
          <cell r="AX273">
            <v>7200</v>
          </cell>
          <cell r="AY273">
            <v>10212</v>
          </cell>
          <cell r="AZ273">
            <v>33</v>
          </cell>
          <cell r="BA273">
            <v>0</v>
          </cell>
          <cell r="BB273">
            <v>0</v>
          </cell>
          <cell r="BC273">
            <v>0</v>
          </cell>
          <cell r="BD273">
            <v>70817</v>
          </cell>
          <cell r="BE273">
            <v>2893</v>
          </cell>
          <cell r="BF273">
            <v>50000</v>
          </cell>
          <cell r="BG273">
            <v>33634</v>
          </cell>
          <cell r="BH273">
            <v>0</v>
          </cell>
          <cell r="BI273">
            <v>0</v>
          </cell>
          <cell r="BJ273">
            <v>362</v>
          </cell>
          <cell r="BK273">
            <v>6250</v>
          </cell>
          <cell r="BL273">
            <v>4204</v>
          </cell>
          <cell r="BM273">
            <v>0</v>
          </cell>
          <cell r="BN273">
            <v>0</v>
          </cell>
          <cell r="BO273">
            <v>10816</v>
          </cell>
          <cell r="BP273">
            <v>128224</v>
          </cell>
          <cell r="BQ273">
            <v>106852</v>
          </cell>
          <cell r="BR273">
            <v>140891</v>
          </cell>
          <cell r="BS273">
            <v>0</v>
          </cell>
          <cell r="BT273">
            <v>0</v>
          </cell>
          <cell r="BU273">
            <v>16028</v>
          </cell>
          <cell r="BV273">
            <v>13357</v>
          </cell>
          <cell r="BW273">
            <v>17611</v>
          </cell>
          <cell r="BX273">
            <v>0</v>
          </cell>
          <cell r="BY273">
            <v>0</v>
          </cell>
          <cell r="BZ273">
            <v>46996</v>
          </cell>
          <cell r="CA273">
            <v>10816</v>
          </cell>
          <cell r="CB273">
            <v>57812</v>
          </cell>
          <cell r="CC273">
            <v>0.05</v>
          </cell>
          <cell r="CD273">
            <v>128629</v>
          </cell>
        </row>
        <row r="274">
          <cell r="C274" t="str">
            <v>CAP08</v>
          </cell>
          <cell r="D274" t="str">
            <v>Cruce de vias con topo para tuberia de 4" Incluye el ducto</v>
          </cell>
          <cell r="E274" t="str">
            <v>m</v>
          </cell>
          <cell r="F274" t="str">
            <v>MOC056</v>
          </cell>
          <cell r="G274" t="str">
            <v>MOC010</v>
          </cell>
          <cell r="H274" t="str">
            <v>NA</v>
          </cell>
          <cell r="I274" t="str">
            <v>NA</v>
          </cell>
          <cell r="J274" t="str">
            <v>NA</v>
          </cell>
          <cell r="K274" t="str">
            <v>NA</v>
          </cell>
          <cell r="L274" t="str">
            <v>NA</v>
          </cell>
          <cell r="M274">
            <v>1</v>
          </cell>
          <cell r="N274">
            <v>0.3</v>
          </cell>
          <cell r="O274" t="str">
            <v>NA</v>
          </cell>
          <cell r="P274" t="str">
            <v>NA</v>
          </cell>
          <cell r="Q274" t="str">
            <v>NA</v>
          </cell>
          <cell r="R274" t="str">
            <v>NA</v>
          </cell>
          <cell r="S274" t="str">
            <v>NA</v>
          </cell>
          <cell r="T274" t="str">
            <v>CEC004</v>
          </cell>
          <cell r="U274" t="str">
            <v>CEC006</v>
          </cell>
          <cell r="V274" t="str">
            <v>CEC010</v>
          </cell>
          <cell r="W274" t="str">
            <v>NA</v>
          </cell>
          <cell r="X274" t="str">
            <v>NA</v>
          </cell>
          <cell r="Y274" t="str">
            <v>CMC004</v>
          </cell>
          <cell r="Z274" t="str">
            <v>CMC005</v>
          </cell>
          <cell r="AA274" t="str">
            <v>CMC008</v>
          </cell>
          <cell r="AB274" t="str">
            <v>NA</v>
          </cell>
          <cell r="AC274" t="str">
            <v>NA</v>
          </cell>
          <cell r="AD274">
            <v>1</v>
          </cell>
          <cell r="AE274">
            <v>1</v>
          </cell>
          <cell r="AF274">
            <v>1</v>
          </cell>
          <cell r="AG274" t="str">
            <v>NA</v>
          </cell>
          <cell r="AH274" t="str">
            <v>NA</v>
          </cell>
          <cell r="AI274">
            <v>7</v>
          </cell>
          <cell r="AJ274">
            <v>7</v>
          </cell>
          <cell r="AK274">
            <v>7</v>
          </cell>
          <cell r="AL274">
            <v>7</v>
          </cell>
          <cell r="AO274">
            <v>89823</v>
          </cell>
          <cell r="AP274">
            <v>10700</v>
          </cell>
          <cell r="AQ274">
            <v>24000</v>
          </cell>
          <cell r="AR274">
            <v>0</v>
          </cell>
          <cell r="AS274">
            <v>0</v>
          </cell>
          <cell r="AT274">
            <v>0</v>
          </cell>
          <cell r="AU274">
            <v>0</v>
          </cell>
          <cell r="AV274">
            <v>0</v>
          </cell>
          <cell r="AW274">
            <v>10700</v>
          </cell>
          <cell r="AX274">
            <v>7200</v>
          </cell>
          <cell r="AY274">
            <v>0</v>
          </cell>
          <cell r="AZ274">
            <v>0</v>
          </cell>
          <cell r="BA274">
            <v>0</v>
          </cell>
          <cell r="BB274">
            <v>0</v>
          </cell>
          <cell r="BC274">
            <v>0</v>
          </cell>
          <cell r="BD274">
            <v>18795</v>
          </cell>
          <cell r="BE274">
            <v>2893</v>
          </cell>
          <cell r="BF274">
            <v>84698</v>
          </cell>
          <cell r="BG274">
            <v>33634</v>
          </cell>
          <cell r="BH274">
            <v>0</v>
          </cell>
          <cell r="BI274">
            <v>0</v>
          </cell>
          <cell r="BJ274">
            <v>413</v>
          </cell>
          <cell r="BK274">
            <v>12100</v>
          </cell>
          <cell r="BL274">
            <v>4805</v>
          </cell>
          <cell r="BM274">
            <v>0</v>
          </cell>
          <cell r="BN274">
            <v>0</v>
          </cell>
          <cell r="BO274">
            <v>17318</v>
          </cell>
          <cell r="BP274">
            <v>128224</v>
          </cell>
          <cell r="BQ274">
            <v>106852</v>
          </cell>
          <cell r="BR274">
            <v>140891</v>
          </cell>
          <cell r="BS274">
            <v>0</v>
          </cell>
          <cell r="BT274">
            <v>0</v>
          </cell>
          <cell r="BU274">
            <v>18318</v>
          </cell>
          <cell r="BV274">
            <v>15265</v>
          </cell>
          <cell r="BW274">
            <v>20127</v>
          </cell>
          <cell r="BX274">
            <v>0</v>
          </cell>
          <cell r="BY274">
            <v>0</v>
          </cell>
          <cell r="BZ274">
            <v>53710</v>
          </cell>
          <cell r="CA274">
            <v>17318</v>
          </cell>
          <cell r="CB274">
            <v>71028</v>
          </cell>
          <cell r="CC274">
            <v>0.05</v>
          </cell>
          <cell r="CD274">
            <v>89823</v>
          </cell>
        </row>
        <row r="275">
          <cell r="B275" t="str">
            <v>PLM01</v>
          </cell>
          <cell r="C275" t="str">
            <v>CAP08</v>
          </cell>
          <cell r="D275" t="str">
            <v>De    10  pares</v>
          </cell>
          <cell r="E275" t="str">
            <v>m</v>
          </cell>
          <cell r="F275" t="str">
            <v>NA</v>
          </cell>
          <cell r="G275" t="str">
            <v>NA</v>
          </cell>
          <cell r="H275" t="str">
            <v>NA</v>
          </cell>
          <cell r="I275" t="str">
            <v>NA</v>
          </cell>
          <cell r="J275" t="str">
            <v>NA</v>
          </cell>
          <cell r="K275" t="str">
            <v>NA</v>
          </cell>
          <cell r="L275" t="str">
            <v>NA</v>
          </cell>
          <cell r="M275" t="str">
            <v>NA</v>
          </cell>
          <cell r="N275" t="str">
            <v>NA</v>
          </cell>
          <cell r="O275" t="str">
            <v>NA</v>
          </cell>
          <cell r="P275" t="str">
            <v>NA</v>
          </cell>
          <cell r="Q275" t="str">
            <v>NA</v>
          </cell>
          <cell r="R275" t="str">
            <v>NA</v>
          </cell>
          <cell r="S275" t="str">
            <v>NA</v>
          </cell>
          <cell r="T275" t="str">
            <v>CER002</v>
          </cell>
          <cell r="U275" t="str">
            <v>NA</v>
          </cell>
          <cell r="V275" t="str">
            <v>NA</v>
          </cell>
          <cell r="W275" t="str">
            <v>NA</v>
          </cell>
          <cell r="X275" t="str">
            <v>NA</v>
          </cell>
          <cell r="Y275" t="str">
            <v>CMC012</v>
          </cell>
          <cell r="Z275" t="str">
            <v>NA</v>
          </cell>
          <cell r="AA275" t="str">
            <v>NA</v>
          </cell>
          <cell r="AB275" t="str">
            <v>NA</v>
          </cell>
          <cell r="AC275" t="str">
            <v>NA</v>
          </cell>
          <cell r="AD275">
            <v>1</v>
          </cell>
          <cell r="AE275" t="str">
            <v>NA</v>
          </cell>
          <cell r="AF275" t="str">
            <v>NA</v>
          </cell>
          <cell r="AG275" t="str">
            <v>NA</v>
          </cell>
          <cell r="AH275" t="str">
            <v>NA</v>
          </cell>
          <cell r="AI275">
            <v>400</v>
          </cell>
          <cell r="AJ275">
            <v>400</v>
          </cell>
          <cell r="AO275">
            <v>366</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48564</v>
          </cell>
          <cell r="BF275">
            <v>0</v>
          </cell>
          <cell r="BG275">
            <v>0</v>
          </cell>
          <cell r="BH275">
            <v>0</v>
          </cell>
          <cell r="BI275">
            <v>0</v>
          </cell>
          <cell r="BJ275">
            <v>121</v>
          </cell>
          <cell r="BK275">
            <v>0</v>
          </cell>
          <cell r="BL275">
            <v>0</v>
          </cell>
          <cell r="BM275">
            <v>0</v>
          </cell>
          <cell r="BN275">
            <v>0</v>
          </cell>
          <cell r="BO275">
            <v>121</v>
          </cell>
          <cell r="BP275">
            <v>98147</v>
          </cell>
          <cell r="BQ275">
            <v>0</v>
          </cell>
          <cell r="BR275">
            <v>0</v>
          </cell>
          <cell r="BS275">
            <v>0</v>
          </cell>
          <cell r="BT275">
            <v>0</v>
          </cell>
          <cell r="BU275">
            <v>245</v>
          </cell>
          <cell r="BV275">
            <v>0</v>
          </cell>
          <cell r="BW275">
            <v>0</v>
          </cell>
          <cell r="BX275">
            <v>0</v>
          </cell>
          <cell r="BY275">
            <v>0</v>
          </cell>
          <cell r="BZ275">
            <v>245</v>
          </cell>
          <cell r="CA275">
            <v>121</v>
          </cell>
          <cell r="CB275">
            <v>366</v>
          </cell>
          <cell r="CC275">
            <v>0.05</v>
          </cell>
          <cell r="CD275">
            <v>366</v>
          </cell>
        </row>
        <row r="276">
          <cell r="B276" t="str">
            <v>ELM01</v>
          </cell>
          <cell r="C276" t="str">
            <v>CAP08</v>
          </cell>
          <cell r="D276" t="str">
            <v>De    10  pares</v>
          </cell>
          <cell r="E276" t="str">
            <v>U</v>
          </cell>
          <cell r="F276" t="str">
            <v>MRD141</v>
          </cell>
          <cell r="G276" t="str">
            <v>MRD076</v>
          </cell>
          <cell r="H276" t="str">
            <v>NA</v>
          </cell>
          <cell r="I276" t="str">
            <v>NA</v>
          </cell>
          <cell r="J276" t="str">
            <v>NA</v>
          </cell>
          <cell r="K276" t="str">
            <v>NA</v>
          </cell>
          <cell r="L276" t="str">
            <v>NA</v>
          </cell>
          <cell r="M276">
            <v>1</v>
          </cell>
          <cell r="N276">
            <v>20</v>
          </cell>
          <cell r="O276" t="str">
            <v>NA</v>
          </cell>
          <cell r="P276" t="str">
            <v>NA</v>
          </cell>
          <cell r="Q276" t="str">
            <v>NA</v>
          </cell>
          <cell r="R276" t="str">
            <v>NA</v>
          </cell>
          <cell r="S276" t="str">
            <v>NA</v>
          </cell>
          <cell r="T276" t="str">
            <v>CER004</v>
          </cell>
          <cell r="U276" t="str">
            <v>NA</v>
          </cell>
          <cell r="V276" t="str">
            <v>NA</v>
          </cell>
          <cell r="W276" t="str">
            <v>NA</v>
          </cell>
          <cell r="X276" t="str">
            <v>NA</v>
          </cell>
          <cell r="Y276" t="str">
            <v>CMC013</v>
          </cell>
          <cell r="Z276" t="str">
            <v>NA</v>
          </cell>
          <cell r="AA276" t="str">
            <v>NA</v>
          </cell>
          <cell r="AB276" t="str">
            <v>NA</v>
          </cell>
          <cell r="AC276" t="str">
            <v>NA</v>
          </cell>
          <cell r="AD276">
            <v>1</v>
          </cell>
          <cell r="AE276" t="str">
            <v>NA</v>
          </cell>
          <cell r="AF276" t="str">
            <v>NA</v>
          </cell>
          <cell r="AG276" t="str">
            <v>NA</v>
          </cell>
          <cell r="AH276" t="str">
            <v>NA</v>
          </cell>
          <cell r="AI276">
            <v>54</v>
          </cell>
          <cell r="AJ276">
            <v>54</v>
          </cell>
          <cell r="AO276">
            <v>41045</v>
          </cell>
          <cell r="AP276">
            <v>33500</v>
          </cell>
          <cell r="AQ276">
            <v>85</v>
          </cell>
          <cell r="AR276">
            <v>0</v>
          </cell>
          <cell r="AS276">
            <v>0</v>
          </cell>
          <cell r="AT276">
            <v>0</v>
          </cell>
          <cell r="AU276">
            <v>0</v>
          </cell>
          <cell r="AV276">
            <v>0</v>
          </cell>
          <cell r="AW276">
            <v>33500</v>
          </cell>
          <cell r="AX276">
            <v>1700</v>
          </cell>
          <cell r="AY276">
            <v>0</v>
          </cell>
          <cell r="AZ276">
            <v>0</v>
          </cell>
          <cell r="BA276">
            <v>0</v>
          </cell>
          <cell r="BB276">
            <v>0</v>
          </cell>
          <cell r="BC276">
            <v>0</v>
          </cell>
          <cell r="BD276">
            <v>36960</v>
          </cell>
          <cell r="BE276">
            <v>114090</v>
          </cell>
          <cell r="BF276">
            <v>0</v>
          </cell>
          <cell r="BG276">
            <v>0</v>
          </cell>
          <cell r="BH276">
            <v>0</v>
          </cell>
          <cell r="BI276">
            <v>0</v>
          </cell>
          <cell r="BJ276">
            <v>2113</v>
          </cell>
          <cell r="BK276">
            <v>0</v>
          </cell>
          <cell r="BL276">
            <v>0</v>
          </cell>
          <cell r="BM276">
            <v>0</v>
          </cell>
          <cell r="BN276">
            <v>0</v>
          </cell>
          <cell r="BO276">
            <v>2113</v>
          </cell>
          <cell r="BP276">
            <v>106495</v>
          </cell>
          <cell r="BQ276">
            <v>0</v>
          </cell>
          <cell r="BR276">
            <v>0</v>
          </cell>
          <cell r="BS276">
            <v>0</v>
          </cell>
          <cell r="BT276">
            <v>0</v>
          </cell>
          <cell r="BU276">
            <v>1972</v>
          </cell>
          <cell r="BV276">
            <v>0</v>
          </cell>
          <cell r="BW276">
            <v>0</v>
          </cell>
          <cell r="BX276">
            <v>0</v>
          </cell>
          <cell r="BY276">
            <v>0</v>
          </cell>
          <cell r="BZ276">
            <v>1972</v>
          </cell>
          <cell r="CA276">
            <v>2113</v>
          </cell>
          <cell r="CB276">
            <v>4085</v>
          </cell>
          <cell r="CC276">
            <v>0.05</v>
          </cell>
          <cell r="CD276">
            <v>41045</v>
          </cell>
        </row>
        <row r="277">
          <cell r="B277" t="str">
            <v>EPA01</v>
          </cell>
          <cell r="C277" t="str">
            <v>CAP08</v>
          </cell>
          <cell r="D277" t="str">
            <v>De    10  pares</v>
          </cell>
          <cell r="E277" t="str">
            <v>U</v>
          </cell>
          <cell r="F277" t="str">
            <v>MRD244</v>
          </cell>
          <cell r="G277" t="str">
            <v>MRD215</v>
          </cell>
          <cell r="H277" t="str">
            <v>MRD252</v>
          </cell>
          <cell r="I277" t="str">
            <v>MRD046</v>
          </cell>
          <cell r="J277" t="str">
            <v>NA</v>
          </cell>
          <cell r="K277" t="str">
            <v>NA</v>
          </cell>
          <cell r="L277" t="str">
            <v>NA</v>
          </cell>
          <cell r="M277">
            <v>1</v>
          </cell>
          <cell r="N277">
            <v>0.1</v>
          </cell>
          <cell r="O277">
            <v>0.03</v>
          </cell>
          <cell r="P277">
            <v>20</v>
          </cell>
          <cell r="Q277" t="str">
            <v>NA</v>
          </cell>
          <cell r="R277" t="str">
            <v>NA</v>
          </cell>
          <cell r="S277" t="str">
            <v>NA</v>
          </cell>
          <cell r="T277" t="str">
            <v>CER004</v>
          </cell>
          <cell r="U277" t="str">
            <v>NA</v>
          </cell>
          <cell r="V277" t="str">
            <v>NA</v>
          </cell>
          <cell r="W277" t="str">
            <v>NA</v>
          </cell>
          <cell r="X277" t="str">
            <v>NA</v>
          </cell>
          <cell r="Y277" t="str">
            <v>CMC014</v>
          </cell>
          <cell r="Z277" t="str">
            <v>NA</v>
          </cell>
          <cell r="AA277" t="str">
            <v>NA</v>
          </cell>
          <cell r="AB277" t="str">
            <v>NA</v>
          </cell>
          <cell r="AC277" t="str">
            <v>NA</v>
          </cell>
          <cell r="AD277">
            <v>1</v>
          </cell>
          <cell r="AE277" t="str">
            <v>NA</v>
          </cell>
          <cell r="AF277" t="str">
            <v>NA</v>
          </cell>
          <cell r="AG277" t="str">
            <v>NA</v>
          </cell>
          <cell r="AH277" t="str">
            <v>NA</v>
          </cell>
          <cell r="AI277">
            <v>14.4</v>
          </cell>
          <cell r="AJ277">
            <v>14.4</v>
          </cell>
          <cell r="AO277">
            <v>35045</v>
          </cell>
          <cell r="AP277">
            <v>13542</v>
          </cell>
          <cell r="AQ277">
            <v>14663</v>
          </cell>
          <cell r="AR277">
            <v>25875</v>
          </cell>
          <cell r="AS277">
            <v>43</v>
          </cell>
          <cell r="AT277">
            <v>0</v>
          </cell>
          <cell r="AU277">
            <v>0</v>
          </cell>
          <cell r="AV277">
            <v>0</v>
          </cell>
          <cell r="AW277">
            <v>13542</v>
          </cell>
          <cell r="AX277">
            <v>1466</v>
          </cell>
          <cell r="AY277">
            <v>776</v>
          </cell>
          <cell r="AZ277">
            <v>860</v>
          </cell>
          <cell r="BA277">
            <v>0</v>
          </cell>
          <cell r="BB277">
            <v>0</v>
          </cell>
          <cell r="BC277">
            <v>0</v>
          </cell>
          <cell r="BD277">
            <v>17476</v>
          </cell>
          <cell r="BE277">
            <v>114090</v>
          </cell>
          <cell r="BF277">
            <v>0</v>
          </cell>
          <cell r="BG277">
            <v>0</v>
          </cell>
          <cell r="BH277">
            <v>0</v>
          </cell>
          <cell r="BI277">
            <v>0</v>
          </cell>
          <cell r="BJ277">
            <v>7923</v>
          </cell>
          <cell r="BK277">
            <v>0</v>
          </cell>
          <cell r="BL277">
            <v>0</v>
          </cell>
          <cell r="BM277">
            <v>0</v>
          </cell>
          <cell r="BN277">
            <v>0</v>
          </cell>
          <cell r="BO277">
            <v>7923</v>
          </cell>
          <cell r="BP277">
            <v>138896</v>
          </cell>
          <cell r="BQ277">
            <v>0</v>
          </cell>
          <cell r="BR277">
            <v>0</v>
          </cell>
          <cell r="BS277">
            <v>0</v>
          </cell>
          <cell r="BT277">
            <v>0</v>
          </cell>
          <cell r="BU277">
            <v>9646</v>
          </cell>
          <cell r="BV277">
            <v>0</v>
          </cell>
          <cell r="BW277">
            <v>0</v>
          </cell>
          <cell r="BX277">
            <v>0</v>
          </cell>
          <cell r="BY277">
            <v>0</v>
          </cell>
          <cell r="BZ277">
            <v>9646</v>
          </cell>
          <cell r="CA277">
            <v>7923</v>
          </cell>
          <cell r="CB277">
            <v>17569</v>
          </cell>
          <cell r="CC277">
            <v>0.05</v>
          </cell>
          <cell r="CD277">
            <v>35045</v>
          </cell>
        </row>
        <row r="278">
          <cell r="B278" t="str">
            <v>EPC01</v>
          </cell>
          <cell r="C278" t="str">
            <v>CAP08</v>
          </cell>
          <cell r="D278" t="str">
            <v>De    10  pares</v>
          </cell>
          <cell r="E278" t="str">
            <v>U</v>
          </cell>
          <cell r="F278" t="str">
            <v>MRD244</v>
          </cell>
          <cell r="G278" t="str">
            <v>MRD215</v>
          </cell>
          <cell r="H278" t="str">
            <v>MRD252</v>
          </cell>
          <cell r="I278" t="str">
            <v>MRD046</v>
          </cell>
          <cell r="J278" t="str">
            <v>NA</v>
          </cell>
          <cell r="K278" t="str">
            <v>NA</v>
          </cell>
          <cell r="L278" t="str">
            <v>NA</v>
          </cell>
          <cell r="M278">
            <v>1</v>
          </cell>
          <cell r="N278">
            <v>0.1</v>
          </cell>
          <cell r="O278">
            <v>0.03</v>
          </cell>
          <cell r="P278">
            <v>20</v>
          </cell>
          <cell r="Q278" t="str">
            <v>NA</v>
          </cell>
          <cell r="R278" t="str">
            <v>NA</v>
          </cell>
          <cell r="S278" t="str">
            <v>NA</v>
          </cell>
          <cell r="T278" t="str">
            <v>CER003</v>
          </cell>
          <cell r="U278" t="str">
            <v>NA</v>
          </cell>
          <cell r="V278" t="str">
            <v>NA</v>
          </cell>
          <cell r="W278" t="str">
            <v>NA</v>
          </cell>
          <cell r="X278" t="str">
            <v>NA</v>
          </cell>
          <cell r="Y278" t="str">
            <v>CMC013</v>
          </cell>
          <cell r="Z278" t="str">
            <v>NA</v>
          </cell>
          <cell r="AA278" t="str">
            <v>NA</v>
          </cell>
          <cell r="AB278" t="str">
            <v>NA</v>
          </cell>
          <cell r="AC278" t="str">
            <v>NA</v>
          </cell>
          <cell r="AD278">
            <v>1</v>
          </cell>
          <cell r="AE278" t="str">
            <v>NA</v>
          </cell>
          <cell r="AF278" t="str">
            <v>NA</v>
          </cell>
          <cell r="AG278" t="str">
            <v>NA</v>
          </cell>
          <cell r="AH278" t="str">
            <v>NA</v>
          </cell>
          <cell r="AI278">
            <v>16</v>
          </cell>
          <cell r="AJ278">
            <v>16</v>
          </cell>
          <cell r="AO278">
            <v>29326</v>
          </cell>
          <cell r="AP278">
            <v>13542</v>
          </cell>
          <cell r="AQ278">
            <v>14663</v>
          </cell>
          <cell r="AR278">
            <v>25875</v>
          </cell>
          <cell r="AS278">
            <v>43</v>
          </cell>
          <cell r="AT278">
            <v>0</v>
          </cell>
          <cell r="AU278">
            <v>0</v>
          </cell>
          <cell r="AV278">
            <v>0</v>
          </cell>
          <cell r="AW278">
            <v>13542</v>
          </cell>
          <cell r="AX278">
            <v>1466</v>
          </cell>
          <cell r="AY278">
            <v>776</v>
          </cell>
          <cell r="AZ278">
            <v>860</v>
          </cell>
          <cell r="BA278">
            <v>0</v>
          </cell>
          <cell r="BB278">
            <v>0</v>
          </cell>
          <cell r="BC278">
            <v>0</v>
          </cell>
          <cell r="BD278">
            <v>17476</v>
          </cell>
          <cell r="BE278">
            <v>83103</v>
          </cell>
          <cell r="BF278">
            <v>0</v>
          </cell>
          <cell r="BG278">
            <v>0</v>
          </cell>
          <cell r="BH278">
            <v>0</v>
          </cell>
          <cell r="BI278">
            <v>0</v>
          </cell>
          <cell r="BJ278">
            <v>5194</v>
          </cell>
          <cell r="BK278">
            <v>0</v>
          </cell>
          <cell r="BL278">
            <v>0</v>
          </cell>
          <cell r="BM278">
            <v>0</v>
          </cell>
          <cell r="BN278">
            <v>0</v>
          </cell>
          <cell r="BO278">
            <v>5194</v>
          </cell>
          <cell r="BP278">
            <v>106495</v>
          </cell>
          <cell r="BQ278">
            <v>0</v>
          </cell>
          <cell r="BR278">
            <v>0</v>
          </cell>
          <cell r="BS278">
            <v>0</v>
          </cell>
          <cell r="BT278">
            <v>0</v>
          </cell>
          <cell r="BU278">
            <v>6656</v>
          </cell>
          <cell r="BV278">
            <v>0</v>
          </cell>
          <cell r="BW278">
            <v>0</v>
          </cell>
          <cell r="BX278">
            <v>0</v>
          </cell>
          <cell r="BY278">
            <v>0</v>
          </cell>
          <cell r="BZ278">
            <v>6656</v>
          </cell>
          <cell r="CA278">
            <v>5194</v>
          </cell>
          <cell r="CB278">
            <v>11850</v>
          </cell>
          <cell r="CC278">
            <v>0.05</v>
          </cell>
          <cell r="CD278">
            <v>29326</v>
          </cell>
        </row>
        <row r="279">
          <cell r="B279" t="str">
            <v>EPM01</v>
          </cell>
          <cell r="C279" t="str">
            <v>CAP08</v>
          </cell>
          <cell r="D279" t="str">
            <v>De    10  pares</v>
          </cell>
          <cell r="E279" t="str">
            <v>U</v>
          </cell>
          <cell r="F279" t="str">
            <v>MRD244</v>
          </cell>
          <cell r="G279" t="str">
            <v>MRD215</v>
          </cell>
          <cell r="H279" t="str">
            <v>MRD252</v>
          </cell>
          <cell r="I279" t="str">
            <v>MRD046</v>
          </cell>
          <cell r="J279" t="str">
            <v>NA</v>
          </cell>
          <cell r="K279" t="str">
            <v>NA</v>
          </cell>
          <cell r="L279" t="str">
            <v>NA</v>
          </cell>
          <cell r="M279">
            <v>1</v>
          </cell>
          <cell r="N279">
            <v>0.1</v>
          </cell>
          <cell r="O279">
            <v>0.03</v>
          </cell>
          <cell r="P279">
            <v>20</v>
          </cell>
          <cell r="Q279" t="str">
            <v>NA</v>
          </cell>
          <cell r="R279" t="str">
            <v>NA</v>
          </cell>
          <cell r="S279" t="str">
            <v>NA</v>
          </cell>
          <cell r="T279" t="str">
            <v>CER004</v>
          </cell>
          <cell r="U279" t="str">
            <v>NA</v>
          </cell>
          <cell r="V279" t="str">
            <v>NA</v>
          </cell>
          <cell r="W279" t="str">
            <v>NA</v>
          </cell>
          <cell r="X279" t="str">
            <v>NA</v>
          </cell>
          <cell r="Y279" t="str">
            <v>CMC014</v>
          </cell>
          <cell r="Z279" t="str">
            <v>NA</v>
          </cell>
          <cell r="AA279" t="str">
            <v>NA</v>
          </cell>
          <cell r="AB279" t="str">
            <v>NA</v>
          </cell>
          <cell r="AC279" t="str">
            <v>NA</v>
          </cell>
          <cell r="AD279">
            <v>1</v>
          </cell>
          <cell r="AE279" t="str">
            <v>NA</v>
          </cell>
          <cell r="AF279" t="str">
            <v>NA</v>
          </cell>
          <cell r="AG279" t="str">
            <v>NA</v>
          </cell>
          <cell r="AH279" t="str">
            <v>NA</v>
          </cell>
          <cell r="AI279">
            <v>14.4</v>
          </cell>
          <cell r="AJ279">
            <v>14.4</v>
          </cell>
          <cell r="AO279">
            <v>35045</v>
          </cell>
          <cell r="AP279">
            <v>13542</v>
          </cell>
          <cell r="AQ279">
            <v>14663</v>
          </cell>
          <cell r="AR279">
            <v>25875</v>
          </cell>
          <cell r="AS279">
            <v>43</v>
          </cell>
          <cell r="AT279">
            <v>0</v>
          </cell>
          <cell r="AU279">
            <v>0</v>
          </cell>
          <cell r="AV279">
            <v>0</v>
          </cell>
          <cell r="AW279">
            <v>13542</v>
          </cell>
          <cell r="AX279">
            <v>1466</v>
          </cell>
          <cell r="AY279">
            <v>776</v>
          </cell>
          <cell r="AZ279">
            <v>860</v>
          </cell>
          <cell r="BA279">
            <v>0</v>
          </cell>
          <cell r="BB279">
            <v>0</v>
          </cell>
          <cell r="BC279">
            <v>0</v>
          </cell>
          <cell r="BD279">
            <v>17476</v>
          </cell>
          <cell r="BE279">
            <v>114090</v>
          </cell>
          <cell r="BF279">
            <v>0</v>
          </cell>
          <cell r="BG279">
            <v>0</v>
          </cell>
          <cell r="BH279">
            <v>0</v>
          </cell>
          <cell r="BI279">
            <v>0</v>
          </cell>
          <cell r="BJ279">
            <v>7923</v>
          </cell>
          <cell r="BK279">
            <v>0</v>
          </cell>
          <cell r="BL279">
            <v>0</v>
          </cell>
          <cell r="BM279">
            <v>0</v>
          </cell>
          <cell r="BN279">
            <v>0</v>
          </cell>
          <cell r="BO279">
            <v>7923</v>
          </cell>
          <cell r="BP279">
            <v>138896</v>
          </cell>
          <cell r="BQ279">
            <v>0</v>
          </cell>
          <cell r="BR279">
            <v>0</v>
          </cell>
          <cell r="BS279">
            <v>0</v>
          </cell>
          <cell r="BT279">
            <v>0</v>
          </cell>
          <cell r="BU279">
            <v>9646</v>
          </cell>
          <cell r="BV279">
            <v>0</v>
          </cell>
          <cell r="BW279">
            <v>0</v>
          </cell>
          <cell r="BX279">
            <v>0</v>
          </cell>
          <cell r="BY279">
            <v>0</v>
          </cell>
          <cell r="BZ279">
            <v>9646</v>
          </cell>
          <cell r="CA279">
            <v>7923</v>
          </cell>
          <cell r="CB279">
            <v>17569</v>
          </cell>
          <cell r="CC279">
            <v>0.05</v>
          </cell>
          <cell r="CD279">
            <v>35045</v>
          </cell>
        </row>
        <row r="280">
          <cell r="B280" t="str">
            <v>ML001</v>
          </cell>
          <cell r="C280" t="str">
            <v>CAP08</v>
          </cell>
          <cell r="D280" t="str">
            <v>De    10  pares</v>
          </cell>
          <cell r="E280" t="str">
            <v>U</v>
          </cell>
          <cell r="F280" t="str">
            <v>MRD125</v>
          </cell>
          <cell r="G280" t="str">
            <v>MRD076</v>
          </cell>
          <cell r="H280" t="str">
            <v>NA</v>
          </cell>
          <cell r="I280" t="str">
            <v>NA</v>
          </cell>
          <cell r="J280" t="str">
            <v>NA</v>
          </cell>
          <cell r="K280" t="str">
            <v>NA</v>
          </cell>
          <cell r="L280" t="str">
            <v>NA</v>
          </cell>
          <cell r="M280">
            <v>1</v>
          </cell>
          <cell r="N280">
            <v>20</v>
          </cell>
          <cell r="O280" t="str">
            <v>NA</v>
          </cell>
          <cell r="P280" t="str">
            <v>NA</v>
          </cell>
          <cell r="Q280" t="str">
            <v>NA</v>
          </cell>
          <cell r="R280" t="str">
            <v>NA</v>
          </cell>
          <cell r="S280" t="str">
            <v>NA</v>
          </cell>
          <cell r="T280" t="str">
            <v>CER003</v>
          </cell>
          <cell r="U280" t="str">
            <v>NA</v>
          </cell>
          <cell r="V280" t="str">
            <v>NA</v>
          </cell>
          <cell r="W280" t="str">
            <v>NA</v>
          </cell>
          <cell r="X280" t="str">
            <v>NA</v>
          </cell>
          <cell r="Y280" t="str">
            <v>CMC013</v>
          </cell>
          <cell r="Z280" t="str">
            <v>NA</v>
          </cell>
          <cell r="AA280" t="str">
            <v>NA</v>
          </cell>
          <cell r="AB280" t="str">
            <v>NA</v>
          </cell>
          <cell r="AC280" t="str">
            <v>NA</v>
          </cell>
          <cell r="AD280">
            <v>1</v>
          </cell>
          <cell r="AE280" t="str">
            <v>NA</v>
          </cell>
          <cell r="AF280" t="str">
            <v>NA</v>
          </cell>
          <cell r="AG280" t="str">
            <v>NA</v>
          </cell>
          <cell r="AH280" t="str">
            <v>NA</v>
          </cell>
          <cell r="AI280">
            <v>14</v>
          </cell>
          <cell r="AJ280">
            <v>14</v>
          </cell>
          <cell r="AO280">
            <v>62578</v>
          </cell>
          <cell r="AP280">
            <v>45000</v>
          </cell>
          <cell r="AQ280">
            <v>85</v>
          </cell>
          <cell r="AR280">
            <v>0</v>
          </cell>
          <cell r="AS280">
            <v>0</v>
          </cell>
          <cell r="AT280">
            <v>0</v>
          </cell>
          <cell r="AU280">
            <v>0</v>
          </cell>
          <cell r="AV280">
            <v>0</v>
          </cell>
          <cell r="AW280">
            <v>45000</v>
          </cell>
          <cell r="AX280">
            <v>1700</v>
          </cell>
          <cell r="AY280">
            <v>0</v>
          </cell>
          <cell r="AZ280">
            <v>0</v>
          </cell>
          <cell r="BA280">
            <v>0</v>
          </cell>
          <cell r="BB280">
            <v>0</v>
          </cell>
          <cell r="BC280">
            <v>0</v>
          </cell>
          <cell r="BD280">
            <v>49035</v>
          </cell>
          <cell r="BE280">
            <v>83103</v>
          </cell>
          <cell r="BF280">
            <v>0</v>
          </cell>
          <cell r="BG280">
            <v>0</v>
          </cell>
          <cell r="BH280">
            <v>0</v>
          </cell>
          <cell r="BI280">
            <v>0</v>
          </cell>
          <cell r="BJ280">
            <v>5936</v>
          </cell>
          <cell r="BK280">
            <v>0</v>
          </cell>
          <cell r="BL280">
            <v>0</v>
          </cell>
          <cell r="BM280">
            <v>0</v>
          </cell>
          <cell r="BN280">
            <v>0</v>
          </cell>
          <cell r="BO280">
            <v>5936</v>
          </cell>
          <cell r="BP280">
            <v>106495</v>
          </cell>
          <cell r="BQ280">
            <v>0</v>
          </cell>
          <cell r="BR280">
            <v>0</v>
          </cell>
          <cell r="BS280">
            <v>0</v>
          </cell>
          <cell r="BT280">
            <v>0</v>
          </cell>
          <cell r="BU280">
            <v>7607</v>
          </cell>
          <cell r="BV280">
            <v>0</v>
          </cell>
          <cell r="BW280">
            <v>0</v>
          </cell>
          <cell r="BX280">
            <v>0</v>
          </cell>
          <cell r="BY280">
            <v>0</v>
          </cell>
          <cell r="BZ280">
            <v>7607</v>
          </cell>
          <cell r="CA280">
            <v>5936</v>
          </cell>
          <cell r="CB280">
            <v>13543</v>
          </cell>
          <cell r="CC280">
            <v>0.05</v>
          </cell>
          <cell r="CD280">
            <v>62578</v>
          </cell>
        </row>
        <row r="281">
          <cell r="B281" t="str">
            <v>MP001</v>
          </cell>
          <cell r="C281" t="str">
            <v>CAP08</v>
          </cell>
          <cell r="D281" t="str">
            <v>De    10  pares</v>
          </cell>
          <cell r="E281" t="str">
            <v>U</v>
          </cell>
          <cell r="F281" t="str">
            <v>MRD244</v>
          </cell>
          <cell r="G281" t="str">
            <v>MRD215</v>
          </cell>
          <cell r="H281" t="str">
            <v>MRD252</v>
          </cell>
          <cell r="I281" t="str">
            <v>MRD046</v>
          </cell>
          <cell r="J281" t="str">
            <v>NA</v>
          </cell>
          <cell r="K281" t="str">
            <v>NA</v>
          </cell>
          <cell r="L281" t="str">
            <v>NA</v>
          </cell>
          <cell r="M281">
            <v>1</v>
          </cell>
          <cell r="N281">
            <v>0.1</v>
          </cell>
          <cell r="O281">
            <v>0.03</v>
          </cell>
          <cell r="P281">
            <v>20</v>
          </cell>
          <cell r="Q281" t="str">
            <v>NA</v>
          </cell>
          <cell r="R281" t="str">
            <v>NA</v>
          </cell>
          <cell r="S281" t="str">
            <v>NA</v>
          </cell>
          <cell r="T281" t="str">
            <v>CER003</v>
          </cell>
          <cell r="U281" t="str">
            <v>NA</v>
          </cell>
          <cell r="V281" t="str">
            <v>NA</v>
          </cell>
          <cell r="W281" t="str">
            <v>NA</v>
          </cell>
          <cell r="X281" t="str">
            <v>NA</v>
          </cell>
          <cell r="Y281" t="str">
            <v>CMC013</v>
          </cell>
          <cell r="Z281" t="str">
            <v>NA</v>
          </cell>
          <cell r="AA281" t="str">
            <v>NA</v>
          </cell>
          <cell r="AB281" t="str">
            <v>NA</v>
          </cell>
          <cell r="AC281" t="str">
            <v>NA</v>
          </cell>
          <cell r="AD281">
            <v>1</v>
          </cell>
          <cell r="AE281" t="str">
            <v>NA</v>
          </cell>
          <cell r="AF281" t="str">
            <v>NA</v>
          </cell>
          <cell r="AG281" t="str">
            <v>NA</v>
          </cell>
          <cell r="AH281" t="str">
            <v>NA</v>
          </cell>
          <cell r="AI281">
            <v>16</v>
          </cell>
          <cell r="AJ281">
            <v>16</v>
          </cell>
          <cell r="AO281">
            <v>29326</v>
          </cell>
          <cell r="AP281">
            <v>13542</v>
          </cell>
          <cell r="AQ281">
            <v>14663</v>
          </cell>
          <cell r="AR281">
            <v>25875</v>
          </cell>
          <cell r="AS281">
            <v>43</v>
          </cell>
          <cell r="AT281">
            <v>0</v>
          </cell>
          <cell r="AU281">
            <v>0</v>
          </cell>
          <cell r="AV281">
            <v>0</v>
          </cell>
          <cell r="AW281">
            <v>13542</v>
          </cell>
          <cell r="AX281">
            <v>1466</v>
          </cell>
          <cell r="AY281">
            <v>776</v>
          </cell>
          <cell r="AZ281">
            <v>860</v>
          </cell>
          <cell r="BA281">
            <v>0</v>
          </cell>
          <cell r="BB281">
            <v>0</v>
          </cell>
          <cell r="BC281">
            <v>0</v>
          </cell>
          <cell r="BD281">
            <v>17476</v>
          </cell>
          <cell r="BE281">
            <v>83103</v>
          </cell>
          <cell r="BF281">
            <v>0</v>
          </cell>
          <cell r="BG281">
            <v>0</v>
          </cell>
          <cell r="BH281">
            <v>0</v>
          </cell>
          <cell r="BI281">
            <v>0</v>
          </cell>
          <cell r="BJ281">
            <v>5194</v>
          </cell>
          <cell r="BK281">
            <v>0</v>
          </cell>
          <cell r="BL281">
            <v>0</v>
          </cell>
          <cell r="BM281">
            <v>0</v>
          </cell>
          <cell r="BN281">
            <v>0</v>
          </cell>
          <cell r="BO281">
            <v>5194</v>
          </cell>
          <cell r="BP281">
            <v>106495</v>
          </cell>
          <cell r="BQ281">
            <v>0</v>
          </cell>
          <cell r="BR281">
            <v>0</v>
          </cell>
          <cell r="BS281">
            <v>0</v>
          </cell>
          <cell r="BT281">
            <v>0</v>
          </cell>
          <cell r="BU281">
            <v>6656</v>
          </cell>
          <cell r="BV281">
            <v>0</v>
          </cell>
          <cell r="BW281">
            <v>0</v>
          </cell>
          <cell r="BX281">
            <v>0</v>
          </cell>
          <cell r="BY281">
            <v>0</v>
          </cell>
          <cell r="BZ281">
            <v>6656</v>
          </cell>
          <cell r="CA281">
            <v>5194</v>
          </cell>
          <cell r="CB281">
            <v>11850</v>
          </cell>
          <cell r="CC281">
            <v>0.05</v>
          </cell>
          <cell r="CD281">
            <v>29326</v>
          </cell>
        </row>
        <row r="282">
          <cell r="B282" t="str">
            <v>PBA01</v>
          </cell>
          <cell r="C282" t="str">
            <v>CAP08</v>
          </cell>
          <cell r="D282" t="str">
            <v>De    10  pares</v>
          </cell>
          <cell r="E282" t="str">
            <v>U</v>
          </cell>
          <cell r="F282" t="str">
            <v>NA</v>
          </cell>
          <cell r="G282" t="str">
            <v>NA</v>
          </cell>
          <cell r="H282" t="str">
            <v>NA</v>
          </cell>
          <cell r="I282" t="str">
            <v>NA</v>
          </cell>
          <cell r="J282" t="str">
            <v>NA</v>
          </cell>
          <cell r="K282" t="str">
            <v>NA</v>
          </cell>
          <cell r="L282" t="str">
            <v>NA</v>
          </cell>
          <cell r="M282" t="str">
            <v>NA</v>
          </cell>
          <cell r="N282" t="str">
            <v>NA</v>
          </cell>
          <cell r="O282" t="str">
            <v>NA</v>
          </cell>
          <cell r="P282" t="str">
            <v>NA</v>
          </cell>
          <cell r="Q282" t="str">
            <v>NA</v>
          </cell>
          <cell r="R282" t="str">
            <v>NA</v>
          </cell>
          <cell r="S282" t="str">
            <v>NA</v>
          </cell>
          <cell r="T282" t="str">
            <v>CER002</v>
          </cell>
          <cell r="U282" t="str">
            <v>NA</v>
          </cell>
          <cell r="V282" t="str">
            <v>NA</v>
          </cell>
          <cell r="W282" t="str">
            <v>NA</v>
          </cell>
          <cell r="X282" t="str">
            <v>NA</v>
          </cell>
          <cell r="Y282" t="str">
            <v>CMC012</v>
          </cell>
          <cell r="Z282" t="str">
            <v>NA</v>
          </cell>
          <cell r="AA282" t="str">
            <v>NA</v>
          </cell>
          <cell r="AB282" t="str">
            <v>NA</v>
          </cell>
          <cell r="AC282" t="str">
            <v>NA</v>
          </cell>
          <cell r="AD282">
            <v>1</v>
          </cell>
          <cell r="AE282" t="str">
            <v>NA</v>
          </cell>
          <cell r="AF282" t="str">
            <v>NA</v>
          </cell>
          <cell r="AG282" t="str">
            <v>NA</v>
          </cell>
          <cell r="AH282" t="str">
            <v>NA</v>
          </cell>
          <cell r="AI282">
            <v>350</v>
          </cell>
          <cell r="AJ282">
            <v>350</v>
          </cell>
          <cell r="AO282">
            <v>419</v>
          </cell>
          <cell r="AP282">
            <v>0</v>
          </cell>
          <cell r="AQ282">
            <v>0</v>
          </cell>
          <cell r="AR282">
            <v>0</v>
          </cell>
          <cell r="AS282">
            <v>0</v>
          </cell>
          <cell r="AT282">
            <v>0</v>
          </cell>
          <cell r="AU282">
            <v>0</v>
          </cell>
          <cell r="AV282">
            <v>0</v>
          </cell>
          <cell r="AW282">
            <v>0</v>
          </cell>
          <cell r="AX282">
            <v>0</v>
          </cell>
          <cell r="AY282">
            <v>0</v>
          </cell>
          <cell r="AZ282">
            <v>0</v>
          </cell>
          <cell r="BA282">
            <v>0</v>
          </cell>
          <cell r="BB282">
            <v>0</v>
          </cell>
          <cell r="BC282">
            <v>0</v>
          </cell>
          <cell r="BD282">
            <v>0</v>
          </cell>
          <cell r="BE282">
            <v>48564</v>
          </cell>
          <cell r="BF282">
            <v>0</v>
          </cell>
          <cell r="BG282">
            <v>0</v>
          </cell>
          <cell r="BH282">
            <v>0</v>
          </cell>
          <cell r="BI282">
            <v>0</v>
          </cell>
          <cell r="BJ282">
            <v>139</v>
          </cell>
          <cell r="BK282">
            <v>0</v>
          </cell>
          <cell r="BL282">
            <v>0</v>
          </cell>
          <cell r="BM282">
            <v>0</v>
          </cell>
          <cell r="BN282">
            <v>0</v>
          </cell>
          <cell r="BO282">
            <v>139</v>
          </cell>
          <cell r="BP282">
            <v>98147</v>
          </cell>
          <cell r="BQ282">
            <v>0</v>
          </cell>
          <cell r="BR282">
            <v>0</v>
          </cell>
          <cell r="BS282">
            <v>0</v>
          </cell>
          <cell r="BT282">
            <v>0</v>
          </cell>
          <cell r="BU282">
            <v>280</v>
          </cell>
          <cell r="BV282">
            <v>0</v>
          </cell>
          <cell r="BW282">
            <v>0</v>
          </cell>
          <cell r="BX282">
            <v>0</v>
          </cell>
          <cell r="BY282">
            <v>0</v>
          </cell>
          <cell r="BZ282">
            <v>280</v>
          </cell>
          <cell r="CA282">
            <v>139</v>
          </cell>
          <cell r="CB282">
            <v>419</v>
          </cell>
          <cell r="CC282">
            <v>0.05</v>
          </cell>
          <cell r="CD282">
            <v>419</v>
          </cell>
        </row>
        <row r="283">
          <cell r="B283" t="str">
            <v>PBC01</v>
          </cell>
          <cell r="C283" t="str">
            <v>CAP08</v>
          </cell>
          <cell r="D283" t="str">
            <v>De    10  pares</v>
          </cell>
          <cell r="E283" t="str">
            <v>U</v>
          </cell>
          <cell r="F283" t="str">
            <v>NA</v>
          </cell>
          <cell r="G283" t="str">
            <v>NA</v>
          </cell>
          <cell r="H283" t="str">
            <v>NA</v>
          </cell>
          <cell r="I283" t="str">
            <v>NA</v>
          </cell>
          <cell r="J283" t="str">
            <v>NA</v>
          </cell>
          <cell r="K283" t="str">
            <v>NA</v>
          </cell>
          <cell r="L283" t="str">
            <v>NA</v>
          </cell>
          <cell r="M283" t="str">
            <v>NA</v>
          </cell>
          <cell r="N283" t="str">
            <v>NA</v>
          </cell>
          <cell r="O283" t="str">
            <v>NA</v>
          </cell>
          <cell r="P283" t="str">
            <v>NA</v>
          </cell>
          <cell r="Q283" t="str">
            <v>NA</v>
          </cell>
          <cell r="R283" t="str">
            <v>NA</v>
          </cell>
          <cell r="S283" t="str">
            <v>NA</v>
          </cell>
          <cell r="T283" t="str">
            <v>CER001</v>
          </cell>
          <cell r="U283" t="str">
            <v>NA</v>
          </cell>
          <cell r="V283" t="str">
            <v>NA</v>
          </cell>
          <cell r="W283" t="str">
            <v>NA</v>
          </cell>
          <cell r="X283" t="str">
            <v>NA</v>
          </cell>
          <cell r="Y283" t="str">
            <v>CMC011</v>
          </cell>
          <cell r="Z283" t="str">
            <v>NA</v>
          </cell>
          <cell r="AA283" t="str">
            <v>NA</v>
          </cell>
          <cell r="AB283" t="str">
            <v>NA</v>
          </cell>
          <cell r="AC283" t="str">
            <v>NA</v>
          </cell>
          <cell r="AD283">
            <v>1</v>
          </cell>
          <cell r="AE283" t="str">
            <v>NA</v>
          </cell>
          <cell r="AF283" t="str">
            <v>NA</v>
          </cell>
          <cell r="AG283" t="str">
            <v>NA</v>
          </cell>
          <cell r="AH283" t="str">
            <v>NA</v>
          </cell>
          <cell r="AI283">
            <v>475</v>
          </cell>
          <cell r="AJ283">
            <v>475</v>
          </cell>
          <cell r="AO283">
            <v>793</v>
          </cell>
          <cell r="AP283">
            <v>0</v>
          </cell>
          <cell r="AQ283">
            <v>0</v>
          </cell>
          <cell r="AR283">
            <v>0</v>
          </cell>
          <cell r="AS283">
            <v>0</v>
          </cell>
          <cell r="AT283">
            <v>0</v>
          </cell>
          <cell r="AU283">
            <v>0</v>
          </cell>
          <cell r="AV283">
            <v>0</v>
          </cell>
          <cell r="AW283">
            <v>0</v>
          </cell>
          <cell r="AX283">
            <v>0</v>
          </cell>
          <cell r="AY283">
            <v>0</v>
          </cell>
          <cell r="AZ283">
            <v>0</v>
          </cell>
          <cell r="BA283">
            <v>0</v>
          </cell>
          <cell r="BB283">
            <v>0</v>
          </cell>
          <cell r="BC283">
            <v>0</v>
          </cell>
          <cell r="BD283">
            <v>0</v>
          </cell>
          <cell r="BE283">
            <v>250716</v>
          </cell>
          <cell r="BF283">
            <v>0</v>
          </cell>
          <cell r="BG283">
            <v>0</v>
          </cell>
          <cell r="BH283">
            <v>0</v>
          </cell>
          <cell r="BI283">
            <v>0</v>
          </cell>
          <cell r="BJ283">
            <v>528</v>
          </cell>
          <cell r="BK283">
            <v>0</v>
          </cell>
          <cell r="BL283">
            <v>0</v>
          </cell>
          <cell r="BM283">
            <v>0</v>
          </cell>
          <cell r="BN283">
            <v>0</v>
          </cell>
          <cell r="BO283">
            <v>528</v>
          </cell>
          <cell r="BP283">
            <v>125868</v>
          </cell>
          <cell r="BQ283">
            <v>0</v>
          </cell>
          <cell r="BR283">
            <v>0</v>
          </cell>
          <cell r="BS283">
            <v>0</v>
          </cell>
          <cell r="BT283">
            <v>0</v>
          </cell>
          <cell r="BU283">
            <v>265</v>
          </cell>
          <cell r="BV283">
            <v>0</v>
          </cell>
          <cell r="BW283">
            <v>0</v>
          </cell>
          <cell r="BX283">
            <v>0</v>
          </cell>
          <cell r="BY283">
            <v>0</v>
          </cell>
          <cell r="BZ283">
            <v>265</v>
          </cell>
          <cell r="CA283">
            <v>528</v>
          </cell>
          <cell r="CB283">
            <v>793</v>
          </cell>
          <cell r="CC283">
            <v>0.05</v>
          </cell>
          <cell r="CD283">
            <v>793</v>
          </cell>
        </row>
        <row r="284">
          <cell r="B284" t="str">
            <v>PBM01</v>
          </cell>
          <cell r="C284" t="str">
            <v>CAP08</v>
          </cell>
          <cell r="D284" t="str">
            <v>De    10  pares</v>
          </cell>
          <cell r="E284" t="str">
            <v>U</v>
          </cell>
          <cell r="F284" t="str">
            <v>NA</v>
          </cell>
          <cell r="G284" t="str">
            <v>NA</v>
          </cell>
          <cell r="H284" t="str">
            <v>NA</v>
          </cell>
          <cell r="I284" t="str">
            <v>NA</v>
          </cell>
          <cell r="J284" t="str">
            <v>NA</v>
          </cell>
          <cell r="K284" t="str">
            <v>NA</v>
          </cell>
          <cell r="L284" t="str">
            <v>NA</v>
          </cell>
          <cell r="M284" t="str">
            <v>NA</v>
          </cell>
          <cell r="N284" t="str">
            <v>NA</v>
          </cell>
          <cell r="O284" t="str">
            <v>NA</v>
          </cell>
          <cell r="P284" t="str">
            <v>NA</v>
          </cell>
          <cell r="Q284" t="str">
            <v>NA</v>
          </cell>
          <cell r="R284" t="str">
            <v>NA</v>
          </cell>
          <cell r="S284" t="str">
            <v>NA</v>
          </cell>
          <cell r="T284" t="str">
            <v>CER002</v>
          </cell>
          <cell r="U284" t="str">
            <v>NA</v>
          </cell>
          <cell r="V284" t="str">
            <v>NA</v>
          </cell>
          <cell r="W284" t="str">
            <v>NA</v>
          </cell>
          <cell r="X284" t="str">
            <v>NA</v>
          </cell>
          <cell r="Y284" t="str">
            <v>CMC012</v>
          </cell>
          <cell r="Z284" t="str">
            <v>NA</v>
          </cell>
          <cell r="AA284" t="str">
            <v>NA</v>
          </cell>
          <cell r="AB284" t="str">
            <v>NA</v>
          </cell>
          <cell r="AC284" t="str">
            <v>NA</v>
          </cell>
          <cell r="AD284">
            <v>1</v>
          </cell>
          <cell r="AE284" t="str">
            <v>NA</v>
          </cell>
          <cell r="AF284" t="str">
            <v>NA</v>
          </cell>
          <cell r="AG284" t="str">
            <v>NA</v>
          </cell>
          <cell r="AH284" t="str">
            <v>NA</v>
          </cell>
          <cell r="AI284">
            <v>350</v>
          </cell>
          <cell r="AJ284">
            <v>350</v>
          </cell>
          <cell r="AO284">
            <v>419</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v>
          </cell>
          <cell r="BD284">
            <v>0</v>
          </cell>
          <cell r="BE284">
            <v>48564</v>
          </cell>
          <cell r="BF284">
            <v>0</v>
          </cell>
          <cell r="BG284">
            <v>0</v>
          </cell>
          <cell r="BH284">
            <v>0</v>
          </cell>
          <cell r="BI284">
            <v>0</v>
          </cell>
          <cell r="BJ284">
            <v>139</v>
          </cell>
          <cell r="BK284">
            <v>0</v>
          </cell>
          <cell r="BL284">
            <v>0</v>
          </cell>
          <cell r="BM284">
            <v>0</v>
          </cell>
          <cell r="BN284">
            <v>0</v>
          </cell>
          <cell r="BO284">
            <v>139</v>
          </cell>
          <cell r="BP284">
            <v>98147</v>
          </cell>
          <cell r="BQ284">
            <v>0</v>
          </cell>
          <cell r="BR284">
            <v>0</v>
          </cell>
          <cell r="BS284">
            <v>0</v>
          </cell>
          <cell r="BT284">
            <v>0</v>
          </cell>
          <cell r="BU284">
            <v>280</v>
          </cell>
          <cell r="BV284">
            <v>0</v>
          </cell>
          <cell r="BW284">
            <v>0</v>
          </cell>
          <cell r="BX284">
            <v>0</v>
          </cell>
          <cell r="BY284">
            <v>0</v>
          </cell>
          <cell r="BZ284">
            <v>280</v>
          </cell>
          <cell r="CA284">
            <v>139</v>
          </cell>
          <cell r="CB284">
            <v>419</v>
          </cell>
          <cell r="CC284">
            <v>0.05</v>
          </cell>
          <cell r="CD284">
            <v>419</v>
          </cell>
        </row>
        <row r="285">
          <cell r="B285" t="str">
            <v>PLM02</v>
          </cell>
          <cell r="C285" t="str">
            <v>CAP08</v>
          </cell>
          <cell r="D285" t="str">
            <v>De    20  pares</v>
          </cell>
          <cell r="E285" t="str">
            <v>m</v>
          </cell>
          <cell r="F285" t="str">
            <v>NA</v>
          </cell>
          <cell r="G285" t="str">
            <v>NA</v>
          </cell>
          <cell r="H285" t="str">
            <v>NA</v>
          </cell>
          <cell r="I285" t="str">
            <v>NA</v>
          </cell>
          <cell r="J285" t="str">
            <v>NA</v>
          </cell>
          <cell r="K285" t="str">
            <v>NA</v>
          </cell>
          <cell r="L285" t="str">
            <v>NA</v>
          </cell>
          <cell r="M285" t="str">
            <v>NA</v>
          </cell>
          <cell r="N285" t="str">
            <v>NA</v>
          </cell>
          <cell r="O285" t="str">
            <v>NA</v>
          </cell>
          <cell r="P285" t="str">
            <v>NA</v>
          </cell>
          <cell r="Q285" t="str">
            <v>NA</v>
          </cell>
          <cell r="R285" t="str">
            <v>NA</v>
          </cell>
          <cell r="S285" t="str">
            <v>NA</v>
          </cell>
          <cell r="T285" t="str">
            <v>CER002</v>
          </cell>
          <cell r="U285" t="str">
            <v>NA</v>
          </cell>
          <cell r="V285" t="str">
            <v>NA</v>
          </cell>
          <cell r="W285" t="str">
            <v>NA</v>
          </cell>
          <cell r="X285" t="str">
            <v>NA</v>
          </cell>
          <cell r="Y285" t="str">
            <v>CMC012</v>
          </cell>
          <cell r="Z285" t="str">
            <v>NA</v>
          </cell>
          <cell r="AA285" t="str">
            <v>NA</v>
          </cell>
          <cell r="AB285" t="str">
            <v>NA</v>
          </cell>
          <cell r="AC285" t="str">
            <v>NA</v>
          </cell>
          <cell r="AD285">
            <v>1</v>
          </cell>
          <cell r="AE285" t="str">
            <v>NA</v>
          </cell>
          <cell r="AF285" t="str">
            <v>NA</v>
          </cell>
          <cell r="AG285" t="str">
            <v>NA</v>
          </cell>
          <cell r="AH285" t="str">
            <v>NA</v>
          </cell>
          <cell r="AI285">
            <v>400</v>
          </cell>
          <cell r="AJ285">
            <v>400</v>
          </cell>
          <cell r="AO285">
            <v>366</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48564</v>
          </cell>
          <cell r="BF285">
            <v>0</v>
          </cell>
          <cell r="BG285">
            <v>0</v>
          </cell>
          <cell r="BH285">
            <v>0</v>
          </cell>
          <cell r="BI285">
            <v>0</v>
          </cell>
          <cell r="BJ285">
            <v>121</v>
          </cell>
          <cell r="BK285">
            <v>0</v>
          </cell>
          <cell r="BL285">
            <v>0</v>
          </cell>
          <cell r="BM285">
            <v>0</v>
          </cell>
          <cell r="BN285">
            <v>0</v>
          </cell>
          <cell r="BO285">
            <v>121</v>
          </cell>
          <cell r="BP285">
            <v>98147</v>
          </cell>
          <cell r="BQ285">
            <v>0</v>
          </cell>
          <cell r="BR285">
            <v>0</v>
          </cell>
          <cell r="BS285">
            <v>0</v>
          </cell>
          <cell r="BT285">
            <v>0</v>
          </cell>
          <cell r="BU285">
            <v>245</v>
          </cell>
          <cell r="BV285">
            <v>0</v>
          </cell>
          <cell r="BW285">
            <v>0</v>
          </cell>
          <cell r="BX285">
            <v>0</v>
          </cell>
          <cell r="BY285">
            <v>0</v>
          </cell>
          <cell r="BZ285">
            <v>245</v>
          </cell>
          <cell r="CA285">
            <v>121</v>
          </cell>
          <cell r="CB285">
            <v>366</v>
          </cell>
          <cell r="CC285">
            <v>0.05</v>
          </cell>
          <cell r="CD285">
            <v>366</v>
          </cell>
        </row>
        <row r="286">
          <cell r="B286" t="str">
            <v>ELM02</v>
          </cell>
          <cell r="C286" t="str">
            <v>CAP08</v>
          </cell>
          <cell r="D286" t="str">
            <v>De    20  pares</v>
          </cell>
          <cell r="E286" t="str">
            <v>U</v>
          </cell>
          <cell r="F286" t="str">
            <v>MRD142</v>
          </cell>
          <cell r="G286" t="str">
            <v>MRD076</v>
          </cell>
          <cell r="H286" t="str">
            <v>NA</v>
          </cell>
          <cell r="I286" t="str">
            <v>NA</v>
          </cell>
          <cell r="J286" t="str">
            <v>NA</v>
          </cell>
          <cell r="K286" t="str">
            <v>NA</v>
          </cell>
          <cell r="L286" t="str">
            <v>NA</v>
          </cell>
          <cell r="M286">
            <v>1</v>
          </cell>
          <cell r="N286">
            <v>40</v>
          </cell>
          <cell r="O286" t="str">
            <v>NA</v>
          </cell>
          <cell r="P286" t="str">
            <v>NA</v>
          </cell>
          <cell r="Q286" t="str">
            <v>NA</v>
          </cell>
          <cell r="R286" t="str">
            <v>NA</v>
          </cell>
          <cell r="S286" t="str">
            <v>NA</v>
          </cell>
          <cell r="T286" t="str">
            <v>CER004</v>
          </cell>
          <cell r="U286" t="str">
            <v>NA</v>
          </cell>
          <cell r="V286" t="str">
            <v>NA</v>
          </cell>
          <cell r="W286" t="str">
            <v>NA</v>
          </cell>
          <cell r="X286" t="str">
            <v>NA</v>
          </cell>
          <cell r="Y286" t="str">
            <v>CMC013</v>
          </cell>
          <cell r="Z286" t="str">
            <v>NA</v>
          </cell>
          <cell r="AA286" t="str">
            <v>NA</v>
          </cell>
          <cell r="AB286" t="str">
            <v>NA</v>
          </cell>
          <cell r="AC286" t="str">
            <v>NA</v>
          </cell>
          <cell r="AD286">
            <v>1</v>
          </cell>
          <cell r="AE286" t="str">
            <v>NA</v>
          </cell>
          <cell r="AF286" t="str">
            <v>NA</v>
          </cell>
          <cell r="AG286" t="str">
            <v>NA</v>
          </cell>
          <cell r="AH286" t="str">
            <v>NA</v>
          </cell>
          <cell r="AI286">
            <v>48</v>
          </cell>
          <cell r="AJ286">
            <v>48</v>
          </cell>
          <cell r="AO286">
            <v>43341</v>
          </cell>
          <cell r="AP286">
            <v>33500</v>
          </cell>
          <cell r="AQ286">
            <v>85</v>
          </cell>
          <cell r="AR286">
            <v>0</v>
          </cell>
          <cell r="AS286">
            <v>0</v>
          </cell>
          <cell r="AT286">
            <v>0</v>
          </cell>
          <cell r="AU286">
            <v>0</v>
          </cell>
          <cell r="AV286">
            <v>0</v>
          </cell>
          <cell r="AW286">
            <v>33500</v>
          </cell>
          <cell r="AX286">
            <v>3400</v>
          </cell>
          <cell r="AY286">
            <v>0</v>
          </cell>
          <cell r="AZ286">
            <v>0</v>
          </cell>
          <cell r="BA286">
            <v>0</v>
          </cell>
          <cell r="BB286">
            <v>0</v>
          </cell>
          <cell r="BC286">
            <v>0</v>
          </cell>
          <cell r="BD286">
            <v>38745</v>
          </cell>
          <cell r="BE286">
            <v>114090</v>
          </cell>
          <cell r="BF286">
            <v>0</v>
          </cell>
          <cell r="BG286">
            <v>0</v>
          </cell>
          <cell r="BH286">
            <v>0</v>
          </cell>
          <cell r="BI286">
            <v>0</v>
          </cell>
          <cell r="BJ286">
            <v>2377</v>
          </cell>
          <cell r="BK286">
            <v>0</v>
          </cell>
          <cell r="BL286">
            <v>0</v>
          </cell>
          <cell r="BM286">
            <v>0</v>
          </cell>
          <cell r="BN286">
            <v>0</v>
          </cell>
          <cell r="BO286">
            <v>2377</v>
          </cell>
          <cell r="BP286">
            <v>106495</v>
          </cell>
          <cell r="BQ286">
            <v>0</v>
          </cell>
          <cell r="BR286">
            <v>0</v>
          </cell>
          <cell r="BS286">
            <v>0</v>
          </cell>
          <cell r="BT286">
            <v>0</v>
          </cell>
          <cell r="BU286">
            <v>2219</v>
          </cell>
          <cell r="BV286">
            <v>0</v>
          </cell>
          <cell r="BW286">
            <v>0</v>
          </cell>
          <cell r="BX286">
            <v>0</v>
          </cell>
          <cell r="BY286">
            <v>0</v>
          </cell>
          <cell r="BZ286">
            <v>2219</v>
          </cell>
          <cell r="CA286">
            <v>2377</v>
          </cell>
          <cell r="CB286">
            <v>4596</v>
          </cell>
          <cell r="CC286">
            <v>0.05</v>
          </cell>
          <cell r="CD286">
            <v>43341</v>
          </cell>
        </row>
        <row r="287">
          <cell r="B287" t="str">
            <v>EPA02</v>
          </cell>
          <cell r="C287" t="str">
            <v>CAP08</v>
          </cell>
          <cell r="D287" t="str">
            <v>De    20  pares</v>
          </cell>
          <cell r="E287" t="str">
            <v>U</v>
          </cell>
          <cell r="F287" t="str">
            <v>MRD244</v>
          </cell>
          <cell r="G287" t="str">
            <v>MRD215</v>
          </cell>
          <cell r="H287" t="str">
            <v>MRD252</v>
          </cell>
          <cell r="I287" t="str">
            <v>MRD046</v>
          </cell>
          <cell r="J287" t="str">
            <v>NA</v>
          </cell>
          <cell r="K287" t="str">
            <v>NA</v>
          </cell>
          <cell r="L287" t="str">
            <v>NA</v>
          </cell>
          <cell r="M287">
            <v>1</v>
          </cell>
          <cell r="N287">
            <v>0.1</v>
          </cell>
          <cell r="O287">
            <v>0.03</v>
          </cell>
          <cell r="P287">
            <v>40</v>
          </cell>
          <cell r="Q287" t="str">
            <v>NA</v>
          </cell>
          <cell r="R287" t="str">
            <v>NA</v>
          </cell>
          <cell r="S287" t="str">
            <v>NA</v>
          </cell>
          <cell r="T287" t="str">
            <v>CER004</v>
          </cell>
          <cell r="U287" t="str">
            <v>NA</v>
          </cell>
          <cell r="V287" t="str">
            <v>NA</v>
          </cell>
          <cell r="W287" t="str">
            <v>NA</v>
          </cell>
          <cell r="X287" t="str">
            <v>NA</v>
          </cell>
          <cell r="Y287" t="str">
            <v>CMC014</v>
          </cell>
          <cell r="Z287" t="str">
            <v>NA</v>
          </cell>
          <cell r="AA287" t="str">
            <v>NA</v>
          </cell>
          <cell r="AB287" t="str">
            <v>NA</v>
          </cell>
          <cell r="AC287" t="str">
            <v>NA</v>
          </cell>
          <cell r="AD287">
            <v>1</v>
          </cell>
          <cell r="AE287" t="str">
            <v>NA</v>
          </cell>
          <cell r="AF287" t="str">
            <v>NA</v>
          </cell>
          <cell r="AG287" t="str">
            <v>NA</v>
          </cell>
          <cell r="AH287" t="str">
            <v>NA</v>
          </cell>
          <cell r="AI287">
            <v>12.8</v>
          </cell>
          <cell r="AJ287">
            <v>12.8</v>
          </cell>
          <cell r="AO287">
            <v>38143</v>
          </cell>
          <cell r="AP287">
            <v>13542</v>
          </cell>
          <cell r="AQ287">
            <v>14663</v>
          </cell>
          <cell r="AR287">
            <v>25875</v>
          </cell>
          <cell r="AS287">
            <v>43</v>
          </cell>
          <cell r="AT287">
            <v>0</v>
          </cell>
          <cell r="AU287">
            <v>0</v>
          </cell>
          <cell r="AV287">
            <v>0</v>
          </cell>
          <cell r="AW287">
            <v>13542</v>
          </cell>
          <cell r="AX287">
            <v>1466</v>
          </cell>
          <cell r="AY287">
            <v>776</v>
          </cell>
          <cell r="AZ287">
            <v>1720</v>
          </cell>
          <cell r="BA287">
            <v>0</v>
          </cell>
          <cell r="BB287">
            <v>0</v>
          </cell>
          <cell r="BC287">
            <v>0</v>
          </cell>
          <cell r="BD287">
            <v>18379</v>
          </cell>
          <cell r="BE287">
            <v>114090</v>
          </cell>
          <cell r="BF287">
            <v>0</v>
          </cell>
          <cell r="BG287">
            <v>0</v>
          </cell>
          <cell r="BH287">
            <v>0</v>
          </cell>
          <cell r="BI287">
            <v>0</v>
          </cell>
          <cell r="BJ287">
            <v>8913</v>
          </cell>
          <cell r="BK287">
            <v>0</v>
          </cell>
          <cell r="BL287">
            <v>0</v>
          </cell>
          <cell r="BM287">
            <v>0</v>
          </cell>
          <cell r="BN287">
            <v>0</v>
          </cell>
          <cell r="BO287">
            <v>8913</v>
          </cell>
          <cell r="BP287">
            <v>138896</v>
          </cell>
          <cell r="BQ287">
            <v>0</v>
          </cell>
          <cell r="BR287">
            <v>0</v>
          </cell>
          <cell r="BS287">
            <v>0</v>
          </cell>
          <cell r="BT287">
            <v>0</v>
          </cell>
          <cell r="BU287">
            <v>10851</v>
          </cell>
          <cell r="BV287">
            <v>0</v>
          </cell>
          <cell r="BW287">
            <v>0</v>
          </cell>
          <cell r="BX287">
            <v>0</v>
          </cell>
          <cell r="BY287">
            <v>0</v>
          </cell>
          <cell r="BZ287">
            <v>10851</v>
          </cell>
          <cell r="CA287">
            <v>8913</v>
          </cell>
          <cell r="CB287">
            <v>19764</v>
          </cell>
          <cell r="CC287">
            <v>0.05</v>
          </cell>
          <cell r="CD287">
            <v>38143</v>
          </cell>
        </row>
        <row r="288">
          <cell r="B288" t="str">
            <v>EPC02</v>
          </cell>
          <cell r="C288" t="str">
            <v>CAP08</v>
          </cell>
          <cell r="D288" t="str">
            <v>De    20  pares</v>
          </cell>
          <cell r="E288" t="str">
            <v>U</v>
          </cell>
          <cell r="F288" t="str">
            <v>MRD244</v>
          </cell>
          <cell r="G288" t="str">
            <v>MRD215</v>
          </cell>
          <cell r="H288" t="str">
            <v>MRD252</v>
          </cell>
          <cell r="I288" t="str">
            <v>MRD046</v>
          </cell>
          <cell r="J288" t="str">
            <v>NA</v>
          </cell>
          <cell r="K288" t="str">
            <v>NA</v>
          </cell>
          <cell r="L288" t="str">
            <v>NA</v>
          </cell>
          <cell r="M288">
            <v>1</v>
          </cell>
          <cell r="N288">
            <v>0.1</v>
          </cell>
          <cell r="O288">
            <v>0.03</v>
          </cell>
          <cell r="P288">
            <v>40</v>
          </cell>
          <cell r="Q288" t="str">
            <v>NA</v>
          </cell>
          <cell r="R288" t="str">
            <v>NA</v>
          </cell>
          <cell r="S288" t="str">
            <v>NA</v>
          </cell>
          <cell r="T288" t="str">
            <v>CER003</v>
          </cell>
          <cell r="U288" t="str">
            <v>NA</v>
          </cell>
          <cell r="V288" t="str">
            <v>NA</v>
          </cell>
          <cell r="W288" t="str">
            <v>NA</v>
          </cell>
          <cell r="X288" t="str">
            <v>NA</v>
          </cell>
          <cell r="Y288" t="str">
            <v>CMC013</v>
          </cell>
          <cell r="Z288" t="str">
            <v>NA</v>
          </cell>
          <cell r="AA288" t="str">
            <v>NA</v>
          </cell>
          <cell r="AB288" t="str">
            <v>NA</v>
          </cell>
          <cell r="AC288" t="str">
            <v>NA</v>
          </cell>
          <cell r="AD288">
            <v>1</v>
          </cell>
          <cell r="AE288" t="str">
            <v>NA</v>
          </cell>
          <cell r="AF288" t="str">
            <v>NA</v>
          </cell>
          <cell r="AG288" t="str">
            <v>NA</v>
          </cell>
          <cell r="AH288" t="str">
            <v>NA</v>
          </cell>
          <cell r="AI288">
            <v>14.4</v>
          </cell>
          <cell r="AJ288">
            <v>14.4</v>
          </cell>
          <cell r="AO288">
            <v>31545</v>
          </cell>
          <cell r="AP288">
            <v>13542</v>
          </cell>
          <cell r="AQ288">
            <v>14663</v>
          </cell>
          <cell r="AR288">
            <v>25875</v>
          </cell>
          <cell r="AS288">
            <v>43</v>
          </cell>
          <cell r="AT288">
            <v>0</v>
          </cell>
          <cell r="AU288">
            <v>0</v>
          </cell>
          <cell r="AV288">
            <v>0</v>
          </cell>
          <cell r="AW288">
            <v>13542</v>
          </cell>
          <cell r="AX288">
            <v>1466</v>
          </cell>
          <cell r="AY288">
            <v>776</v>
          </cell>
          <cell r="AZ288">
            <v>1720</v>
          </cell>
          <cell r="BA288">
            <v>0</v>
          </cell>
          <cell r="BB288">
            <v>0</v>
          </cell>
          <cell r="BC288">
            <v>0</v>
          </cell>
          <cell r="BD288">
            <v>18379</v>
          </cell>
          <cell r="BE288">
            <v>83103</v>
          </cell>
          <cell r="BF288">
            <v>0</v>
          </cell>
          <cell r="BG288">
            <v>0</v>
          </cell>
          <cell r="BH288">
            <v>0</v>
          </cell>
          <cell r="BI288">
            <v>0</v>
          </cell>
          <cell r="BJ288">
            <v>5771</v>
          </cell>
          <cell r="BK288">
            <v>0</v>
          </cell>
          <cell r="BL288">
            <v>0</v>
          </cell>
          <cell r="BM288">
            <v>0</v>
          </cell>
          <cell r="BN288">
            <v>0</v>
          </cell>
          <cell r="BO288">
            <v>5771</v>
          </cell>
          <cell r="BP288">
            <v>106495</v>
          </cell>
          <cell r="BQ288">
            <v>0</v>
          </cell>
          <cell r="BR288">
            <v>0</v>
          </cell>
          <cell r="BS288">
            <v>0</v>
          </cell>
          <cell r="BT288">
            <v>0</v>
          </cell>
          <cell r="BU288">
            <v>7395</v>
          </cell>
          <cell r="BV288">
            <v>0</v>
          </cell>
          <cell r="BW288">
            <v>0</v>
          </cell>
          <cell r="BX288">
            <v>0</v>
          </cell>
          <cell r="BY288">
            <v>0</v>
          </cell>
          <cell r="BZ288">
            <v>7395</v>
          </cell>
          <cell r="CA288">
            <v>5771</v>
          </cell>
          <cell r="CB288">
            <v>13166</v>
          </cell>
          <cell r="CC288">
            <v>0.05</v>
          </cell>
          <cell r="CD288">
            <v>31545</v>
          </cell>
        </row>
        <row r="289">
          <cell r="B289" t="str">
            <v>EPM02</v>
          </cell>
          <cell r="C289" t="str">
            <v>CAP08</v>
          </cell>
          <cell r="D289" t="str">
            <v>De    20  pares</v>
          </cell>
          <cell r="E289" t="str">
            <v>U</v>
          </cell>
          <cell r="F289" t="str">
            <v>MRD244</v>
          </cell>
          <cell r="G289" t="str">
            <v>MRD215</v>
          </cell>
          <cell r="H289" t="str">
            <v>MRD252</v>
          </cell>
          <cell r="I289" t="str">
            <v>MRD046</v>
          </cell>
          <cell r="J289" t="str">
            <v>NA</v>
          </cell>
          <cell r="K289" t="str">
            <v>NA</v>
          </cell>
          <cell r="L289" t="str">
            <v>NA</v>
          </cell>
          <cell r="M289">
            <v>1</v>
          </cell>
          <cell r="N289">
            <v>0.1</v>
          </cell>
          <cell r="O289">
            <v>0.03</v>
          </cell>
          <cell r="P289">
            <v>40</v>
          </cell>
          <cell r="Q289" t="str">
            <v>NA</v>
          </cell>
          <cell r="R289" t="str">
            <v>NA</v>
          </cell>
          <cell r="S289" t="str">
            <v>NA</v>
          </cell>
          <cell r="T289" t="str">
            <v>CER004</v>
          </cell>
          <cell r="U289" t="str">
            <v>NA</v>
          </cell>
          <cell r="V289" t="str">
            <v>NA</v>
          </cell>
          <cell r="W289" t="str">
            <v>NA</v>
          </cell>
          <cell r="X289" t="str">
            <v>NA</v>
          </cell>
          <cell r="Y289" t="str">
            <v>CMC014</v>
          </cell>
          <cell r="Z289" t="str">
            <v>NA</v>
          </cell>
          <cell r="AA289" t="str">
            <v>NA</v>
          </cell>
          <cell r="AB289" t="str">
            <v>NA</v>
          </cell>
          <cell r="AC289" t="str">
            <v>NA</v>
          </cell>
          <cell r="AD289">
            <v>1</v>
          </cell>
          <cell r="AE289" t="str">
            <v>NA</v>
          </cell>
          <cell r="AF289" t="str">
            <v>NA</v>
          </cell>
          <cell r="AG289" t="str">
            <v>NA</v>
          </cell>
          <cell r="AH289" t="str">
            <v>NA</v>
          </cell>
          <cell r="AI289">
            <v>12.8</v>
          </cell>
          <cell r="AJ289">
            <v>12.8</v>
          </cell>
          <cell r="AO289">
            <v>38143</v>
          </cell>
          <cell r="AP289">
            <v>13542</v>
          </cell>
          <cell r="AQ289">
            <v>14663</v>
          </cell>
          <cell r="AR289">
            <v>25875</v>
          </cell>
          <cell r="AS289">
            <v>43</v>
          </cell>
          <cell r="AT289">
            <v>0</v>
          </cell>
          <cell r="AU289">
            <v>0</v>
          </cell>
          <cell r="AV289">
            <v>0</v>
          </cell>
          <cell r="AW289">
            <v>13542</v>
          </cell>
          <cell r="AX289">
            <v>1466</v>
          </cell>
          <cell r="AY289">
            <v>776</v>
          </cell>
          <cell r="AZ289">
            <v>1720</v>
          </cell>
          <cell r="BA289">
            <v>0</v>
          </cell>
          <cell r="BB289">
            <v>0</v>
          </cell>
          <cell r="BC289">
            <v>0</v>
          </cell>
          <cell r="BD289">
            <v>18379</v>
          </cell>
          <cell r="BE289">
            <v>114090</v>
          </cell>
          <cell r="BF289">
            <v>0</v>
          </cell>
          <cell r="BG289">
            <v>0</v>
          </cell>
          <cell r="BH289">
            <v>0</v>
          </cell>
          <cell r="BI289">
            <v>0</v>
          </cell>
          <cell r="BJ289">
            <v>8913</v>
          </cell>
          <cell r="BK289">
            <v>0</v>
          </cell>
          <cell r="BL289">
            <v>0</v>
          </cell>
          <cell r="BM289">
            <v>0</v>
          </cell>
          <cell r="BN289">
            <v>0</v>
          </cell>
          <cell r="BO289">
            <v>8913</v>
          </cell>
          <cell r="BP289">
            <v>138896</v>
          </cell>
          <cell r="BQ289">
            <v>0</v>
          </cell>
          <cell r="BR289">
            <v>0</v>
          </cell>
          <cell r="BS289">
            <v>0</v>
          </cell>
          <cell r="BT289">
            <v>0</v>
          </cell>
          <cell r="BU289">
            <v>10851</v>
          </cell>
          <cell r="BV289">
            <v>0</v>
          </cell>
          <cell r="BW289">
            <v>0</v>
          </cell>
          <cell r="BX289">
            <v>0</v>
          </cell>
          <cell r="BY289">
            <v>0</v>
          </cell>
          <cell r="BZ289">
            <v>10851</v>
          </cell>
          <cell r="CA289">
            <v>8913</v>
          </cell>
          <cell r="CB289">
            <v>19764</v>
          </cell>
          <cell r="CC289">
            <v>0.05</v>
          </cell>
          <cell r="CD289">
            <v>38143</v>
          </cell>
        </row>
        <row r="290">
          <cell r="B290" t="str">
            <v>ML002</v>
          </cell>
          <cell r="C290" t="str">
            <v>CAP08</v>
          </cell>
          <cell r="D290" t="str">
            <v>De    20  pares</v>
          </cell>
          <cell r="E290" t="str">
            <v>U</v>
          </cell>
          <cell r="F290" t="str">
            <v>MRD126</v>
          </cell>
          <cell r="G290" t="str">
            <v>MRD076</v>
          </cell>
          <cell r="H290" t="str">
            <v>NA</v>
          </cell>
          <cell r="I290" t="str">
            <v>NA</v>
          </cell>
          <cell r="J290" t="str">
            <v>NA</v>
          </cell>
          <cell r="K290" t="str">
            <v>NA</v>
          </cell>
          <cell r="L290" t="str">
            <v>NA</v>
          </cell>
          <cell r="M290">
            <v>1</v>
          </cell>
          <cell r="N290">
            <v>40</v>
          </cell>
          <cell r="O290" t="str">
            <v>NA</v>
          </cell>
          <cell r="P290" t="str">
            <v>NA</v>
          </cell>
          <cell r="Q290" t="str">
            <v>NA</v>
          </cell>
          <cell r="R290" t="str">
            <v>NA</v>
          </cell>
          <cell r="S290" t="str">
            <v>NA</v>
          </cell>
          <cell r="T290" t="str">
            <v>CER003</v>
          </cell>
          <cell r="U290" t="str">
            <v>NA</v>
          </cell>
          <cell r="V290" t="str">
            <v>NA</v>
          </cell>
          <cell r="W290" t="str">
            <v>NA</v>
          </cell>
          <cell r="X290" t="str">
            <v>NA</v>
          </cell>
          <cell r="Y290" t="str">
            <v>CMC013</v>
          </cell>
          <cell r="Z290" t="str">
            <v>NA</v>
          </cell>
          <cell r="AA290" t="str">
            <v>NA</v>
          </cell>
          <cell r="AB290" t="str">
            <v>NA</v>
          </cell>
          <cell r="AC290" t="str">
            <v>NA</v>
          </cell>
          <cell r="AD290">
            <v>1</v>
          </cell>
          <cell r="AE290" t="str">
            <v>NA</v>
          </cell>
          <cell r="AF290" t="str">
            <v>NA</v>
          </cell>
          <cell r="AG290" t="str">
            <v>NA</v>
          </cell>
          <cell r="AH290" t="str">
            <v>NA</v>
          </cell>
          <cell r="AI290">
            <v>18</v>
          </cell>
          <cell r="AJ290">
            <v>18</v>
          </cell>
          <cell r="AO290">
            <v>61353</v>
          </cell>
          <cell r="AP290">
            <v>45000</v>
          </cell>
          <cell r="AQ290">
            <v>85</v>
          </cell>
          <cell r="AR290">
            <v>0</v>
          </cell>
          <cell r="AS290">
            <v>0</v>
          </cell>
          <cell r="AT290">
            <v>0</v>
          </cell>
          <cell r="AU290">
            <v>0</v>
          </cell>
          <cell r="AV290">
            <v>0</v>
          </cell>
          <cell r="AW290">
            <v>45000</v>
          </cell>
          <cell r="AX290">
            <v>3400</v>
          </cell>
          <cell r="AY290">
            <v>0</v>
          </cell>
          <cell r="AZ290">
            <v>0</v>
          </cell>
          <cell r="BA290">
            <v>0</v>
          </cell>
          <cell r="BB290">
            <v>0</v>
          </cell>
          <cell r="BC290">
            <v>0</v>
          </cell>
          <cell r="BD290">
            <v>50820</v>
          </cell>
          <cell r="BE290">
            <v>83103</v>
          </cell>
          <cell r="BF290">
            <v>0</v>
          </cell>
          <cell r="BG290">
            <v>0</v>
          </cell>
          <cell r="BH290">
            <v>0</v>
          </cell>
          <cell r="BI290">
            <v>0</v>
          </cell>
          <cell r="BJ290">
            <v>4617</v>
          </cell>
          <cell r="BK290">
            <v>0</v>
          </cell>
          <cell r="BL290">
            <v>0</v>
          </cell>
          <cell r="BM290">
            <v>0</v>
          </cell>
          <cell r="BN290">
            <v>0</v>
          </cell>
          <cell r="BO290">
            <v>4617</v>
          </cell>
          <cell r="BP290">
            <v>106495</v>
          </cell>
          <cell r="BQ290">
            <v>0</v>
          </cell>
          <cell r="BR290">
            <v>0</v>
          </cell>
          <cell r="BS290">
            <v>0</v>
          </cell>
          <cell r="BT290">
            <v>0</v>
          </cell>
          <cell r="BU290">
            <v>5916</v>
          </cell>
          <cell r="BV290">
            <v>0</v>
          </cell>
          <cell r="BW290">
            <v>0</v>
          </cell>
          <cell r="BX290">
            <v>0</v>
          </cell>
          <cell r="BY290">
            <v>0</v>
          </cell>
          <cell r="BZ290">
            <v>5916</v>
          </cell>
          <cell r="CA290">
            <v>4617</v>
          </cell>
          <cell r="CB290">
            <v>10533</v>
          </cell>
          <cell r="CC290">
            <v>0.05</v>
          </cell>
          <cell r="CD290">
            <v>61353</v>
          </cell>
        </row>
        <row r="291">
          <cell r="B291" t="str">
            <v>MP002</v>
          </cell>
          <cell r="C291" t="str">
            <v>CAP08</v>
          </cell>
          <cell r="D291" t="str">
            <v>De    20  pares</v>
          </cell>
          <cell r="E291" t="str">
            <v>U</v>
          </cell>
          <cell r="F291" t="str">
            <v>MRD244</v>
          </cell>
          <cell r="G291" t="str">
            <v>MRD215</v>
          </cell>
          <cell r="H291" t="str">
            <v>MRD252</v>
          </cell>
          <cell r="I291" t="str">
            <v>MRD046</v>
          </cell>
          <cell r="J291" t="str">
            <v>NA</v>
          </cell>
          <cell r="K291" t="str">
            <v>NA</v>
          </cell>
          <cell r="L291" t="str">
            <v>NA</v>
          </cell>
          <cell r="M291">
            <v>1</v>
          </cell>
          <cell r="N291">
            <v>0.1</v>
          </cell>
          <cell r="O291">
            <v>0.03</v>
          </cell>
          <cell r="P291">
            <v>40</v>
          </cell>
          <cell r="Q291" t="str">
            <v>NA</v>
          </cell>
          <cell r="R291" t="str">
            <v>NA</v>
          </cell>
          <cell r="S291" t="str">
            <v>NA</v>
          </cell>
          <cell r="T291" t="str">
            <v>CER003</v>
          </cell>
          <cell r="U291" t="str">
            <v>NA</v>
          </cell>
          <cell r="V291" t="str">
            <v>NA</v>
          </cell>
          <cell r="W291" t="str">
            <v>NA</v>
          </cell>
          <cell r="X291" t="str">
            <v>NA</v>
          </cell>
          <cell r="Y291" t="str">
            <v>CMC013</v>
          </cell>
          <cell r="Z291" t="str">
            <v>NA</v>
          </cell>
          <cell r="AA291" t="str">
            <v>NA</v>
          </cell>
          <cell r="AB291" t="str">
            <v>NA</v>
          </cell>
          <cell r="AC291" t="str">
            <v>NA</v>
          </cell>
          <cell r="AD291">
            <v>1</v>
          </cell>
          <cell r="AE291" t="str">
            <v>NA</v>
          </cell>
          <cell r="AF291" t="str">
            <v>NA</v>
          </cell>
          <cell r="AG291" t="str">
            <v>NA</v>
          </cell>
          <cell r="AH291" t="str">
            <v>NA</v>
          </cell>
          <cell r="AI291">
            <v>14.4</v>
          </cell>
          <cell r="AJ291">
            <v>14.4</v>
          </cell>
          <cell r="AO291">
            <v>31545</v>
          </cell>
          <cell r="AP291">
            <v>13542</v>
          </cell>
          <cell r="AQ291">
            <v>14663</v>
          </cell>
          <cell r="AR291">
            <v>25875</v>
          </cell>
          <cell r="AS291">
            <v>43</v>
          </cell>
          <cell r="AT291">
            <v>0</v>
          </cell>
          <cell r="AU291">
            <v>0</v>
          </cell>
          <cell r="AV291">
            <v>0</v>
          </cell>
          <cell r="AW291">
            <v>13542</v>
          </cell>
          <cell r="AX291">
            <v>1466</v>
          </cell>
          <cell r="AY291">
            <v>776</v>
          </cell>
          <cell r="AZ291">
            <v>1720</v>
          </cell>
          <cell r="BA291">
            <v>0</v>
          </cell>
          <cell r="BB291">
            <v>0</v>
          </cell>
          <cell r="BC291">
            <v>0</v>
          </cell>
          <cell r="BD291">
            <v>18379</v>
          </cell>
          <cell r="BE291">
            <v>83103</v>
          </cell>
          <cell r="BF291">
            <v>0</v>
          </cell>
          <cell r="BG291">
            <v>0</v>
          </cell>
          <cell r="BH291">
            <v>0</v>
          </cell>
          <cell r="BI291">
            <v>0</v>
          </cell>
          <cell r="BJ291">
            <v>5771</v>
          </cell>
          <cell r="BK291">
            <v>0</v>
          </cell>
          <cell r="BL291">
            <v>0</v>
          </cell>
          <cell r="BM291">
            <v>0</v>
          </cell>
          <cell r="BN291">
            <v>0</v>
          </cell>
          <cell r="BO291">
            <v>5771</v>
          </cell>
          <cell r="BP291">
            <v>106495</v>
          </cell>
          <cell r="BQ291">
            <v>0</v>
          </cell>
          <cell r="BR291">
            <v>0</v>
          </cell>
          <cell r="BS291">
            <v>0</v>
          </cell>
          <cell r="BT291">
            <v>0</v>
          </cell>
          <cell r="BU291">
            <v>7395</v>
          </cell>
          <cell r="BV291">
            <v>0</v>
          </cell>
          <cell r="BW291">
            <v>0</v>
          </cell>
          <cell r="BX291">
            <v>0</v>
          </cell>
          <cell r="BY291">
            <v>0</v>
          </cell>
          <cell r="BZ291">
            <v>7395</v>
          </cell>
          <cell r="CA291">
            <v>5771</v>
          </cell>
          <cell r="CB291">
            <v>13166</v>
          </cell>
          <cell r="CC291">
            <v>0.05</v>
          </cell>
          <cell r="CD291">
            <v>31545</v>
          </cell>
        </row>
        <row r="292">
          <cell r="B292" t="str">
            <v>PBA02</v>
          </cell>
          <cell r="C292" t="str">
            <v>CAP08</v>
          </cell>
          <cell r="D292" t="str">
            <v>De    20  pares</v>
          </cell>
          <cell r="E292" t="str">
            <v>U</v>
          </cell>
          <cell r="F292" t="str">
            <v>NA</v>
          </cell>
          <cell r="G292" t="str">
            <v>NA</v>
          </cell>
          <cell r="H292" t="str">
            <v>NA</v>
          </cell>
          <cell r="I292" t="str">
            <v>NA</v>
          </cell>
          <cell r="J292" t="str">
            <v>NA</v>
          </cell>
          <cell r="K292" t="str">
            <v>NA</v>
          </cell>
          <cell r="L292" t="str">
            <v>NA</v>
          </cell>
          <cell r="M292" t="str">
            <v>NA</v>
          </cell>
          <cell r="N292" t="str">
            <v>NA</v>
          </cell>
          <cell r="O292" t="str">
            <v>NA</v>
          </cell>
          <cell r="P292" t="str">
            <v>NA</v>
          </cell>
          <cell r="Q292" t="str">
            <v>NA</v>
          </cell>
          <cell r="R292" t="str">
            <v>NA</v>
          </cell>
          <cell r="S292" t="str">
            <v>NA</v>
          </cell>
          <cell r="T292" t="str">
            <v>CER002</v>
          </cell>
          <cell r="U292" t="str">
            <v>NA</v>
          </cell>
          <cell r="V292" t="str">
            <v>NA</v>
          </cell>
          <cell r="W292" t="str">
            <v>NA</v>
          </cell>
          <cell r="X292" t="str">
            <v>NA</v>
          </cell>
          <cell r="Y292" t="str">
            <v>CMC012</v>
          </cell>
          <cell r="Z292" t="str">
            <v>NA</v>
          </cell>
          <cell r="AA292" t="str">
            <v>NA</v>
          </cell>
          <cell r="AB292" t="str">
            <v>NA</v>
          </cell>
          <cell r="AC292" t="str">
            <v>NA</v>
          </cell>
          <cell r="AD292">
            <v>1</v>
          </cell>
          <cell r="AE292" t="str">
            <v>NA</v>
          </cell>
          <cell r="AF292" t="str">
            <v>NA</v>
          </cell>
          <cell r="AG292" t="str">
            <v>NA</v>
          </cell>
          <cell r="AH292" t="str">
            <v>NA</v>
          </cell>
          <cell r="AI292">
            <v>350</v>
          </cell>
          <cell r="AJ292">
            <v>350</v>
          </cell>
          <cell r="AO292">
            <v>419</v>
          </cell>
          <cell r="AP292">
            <v>0</v>
          </cell>
          <cell r="AQ292">
            <v>0</v>
          </cell>
          <cell r="AR292">
            <v>0</v>
          </cell>
          <cell r="AS292">
            <v>0</v>
          </cell>
          <cell r="AT292">
            <v>0</v>
          </cell>
          <cell r="AU292">
            <v>0</v>
          </cell>
          <cell r="AV292">
            <v>0</v>
          </cell>
          <cell r="AW292">
            <v>0</v>
          </cell>
          <cell r="AX292">
            <v>0</v>
          </cell>
          <cell r="AY292">
            <v>0</v>
          </cell>
          <cell r="AZ292">
            <v>0</v>
          </cell>
          <cell r="BA292">
            <v>0</v>
          </cell>
          <cell r="BB292">
            <v>0</v>
          </cell>
          <cell r="BC292">
            <v>0</v>
          </cell>
          <cell r="BD292">
            <v>0</v>
          </cell>
          <cell r="BE292">
            <v>48564</v>
          </cell>
          <cell r="BF292">
            <v>0</v>
          </cell>
          <cell r="BG292">
            <v>0</v>
          </cell>
          <cell r="BH292">
            <v>0</v>
          </cell>
          <cell r="BI292">
            <v>0</v>
          </cell>
          <cell r="BJ292">
            <v>139</v>
          </cell>
          <cell r="BK292">
            <v>0</v>
          </cell>
          <cell r="BL292">
            <v>0</v>
          </cell>
          <cell r="BM292">
            <v>0</v>
          </cell>
          <cell r="BN292">
            <v>0</v>
          </cell>
          <cell r="BO292">
            <v>139</v>
          </cell>
          <cell r="BP292">
            <v>98147</v>
          </cell>
          <cell r="BQ292">
            <v>0</v>
          </cell>
          <cell r="BR292">
            <v>0</v>
          </cell>
          <cell r="BS292">
            <v>0</v>
          </cell>
          <cell r="BT292">
            <v>0</v>
          </cell>
          <cell r="BU292">
            <v>280</v>
          </cell>
          <cell r="BV292">
            <v>0</v>
          </cell>
          <cell r="BW292">
            <v>0</v>
          </cell>
          <cell r="BX292">
            <v>0</v>
          </cell>
          <cell r="BY292">
            <v>0</v>
          </cell>
          <cell r="BZ292">
            <v>280</v>
          </cell>
          <cell r="CA292">
            <v>139</v>
          </cell>
          <cell r="CB292">
            <v>419</v>
          </cell>
          <cell r="CC292">
            <v>0.05</v>
          </cell>
          <cell r="CD292">
            <v>419</v>
          </cell>
        </row>
        <row r="293">
          <cell r="B293" t="str">
            <v>PBC02</v>
          </cell>
          <cell r="C293" t="str">
            <v>CAP08</v>
          </cell>
          <cell r="D293" t="str">
            <v>De    20  pares</v>
          </cell>
          <cell r="E293" t="str">
            <v>U</v>
          </cell>
          <cell r="F293" t="str">
            <v>NA</v>
          </cell>
          <cell r="G293" t="str">
            <v>NA</v>
          </cell>
          <cell r="H293" t="str">
            <v>NA</v>
          </cell>
          <cell r="I293" t="str">
            <v>NA</v>
          </cell>
          <cell r="J293" t="str">
            <v>NA</v>
          </cell>
          <cell r="K293" t="str">
            <v>NA</v>
          </cell>
          <cell r="L293" t="str">
            <v>NA</v>
          </cell>
          <cell r="M293" t="str">
            <v>NA</v>
          </cell>
          <cell r="N293" t="str">
            <v>NA</v>
          </cell>
          <cell r="O293" t="str">
            <v>NA</v>
          </cell>
          <cell r="P293" t="str">
            <v>NA</v>
          </cell>
          <cell r="Q293" t="str">
            <v>NA</v>
          </cell>
          <cell r="R293" t="str">
            <v>NA</v>
          </cell>
          <cell r="S293" t="str">
            <v>NA</v>
          </cell>
          <cell r="T293" t="str">
            <v>CER001</v>
          </cell>
          <cell r="U293" t="str">
            <v>NA</v>
          </cell>
          <cell r="V293" t="str">
            <v>NA</v>
          </cell>
          <cell r="W293" t="str">
            <v>NA</v>
          </cell>
          <cell r="X293" t="str">
            <v>NA</v>
          </cell>
          <cell r="Y293" t="str">
            <v>CMC011</v>
          </cell>
          <cell r="Z293" t="str">
            <v>NA</v>
          </cell>
          <cell r="AA293" t="str">
            <v>NA</v>
          </cell>
          <cell r="AB293" t="str">
            <v>NA</v>
          </cell>
          <cell r="AC293" t="str">
            <v>NA</v>
          </cell>
          <cell r="AD293">
            <v>1</v>
          </cell>
          <cell r="AE293" t="str">
            <v>NA</v>
          </cell>
          <cell r="AF293" t="str">
            <v>NA</v>
          </cell>
          <cell r="AG293" t="str">
            <v>NA</v>
          </cell>
          <cell r="AH293" t="str">
            <v>NA</v>
          </cell>
          <cell r="AI293">
            <v>475</v>
          </cell>
          <cell r="AJ293">
            <v>475</v>
          </cell>
          <cell r="AO293">
            <v>793</v>
          </cell>
          <cell r="AP293">
            <v>0</v>
          </cell>
          <cell r="AQ293">
            <v>0</v>
          </cell>
          <cell r="AR293">
            <v>0</v>
          </cell>
          <cell r="AS293">
            <v>0</v>
          </cell>
          <cell r="AT293">
            <v>0</v>
          </cell>
          <cell r="AU293">
            <v>0</v>
          </cell>
          <cell r="AV293">
            <v>0</v>
          </cell>
          <cell r="AW293">
            <v>0</v>
          </cell>
          <cell r="AX293">
            <v>0</v>
          </cell>
          <cell r="AY293">
            <v>0</v>
          </cell>
          <cell r="AZ293">
            <v>0</v>
          </cell>
          <cell r="BA293">
            <v>0</v>
          </cell>
          <cell r="BB293">
            <v>0</v>
          </cell>
          <cell r="BC293">
            <v>0</v>
          </cell>
          <cell r="BD293">
            <v>0</v>
          </cell>
          <cell r="BE293">
            <v>250716</v>
          </cell>
          <cell r="BF293">
            <v>0</v>
          </cell>
          <cell r="BG293">
            <v>0</v>
          </cell>
          <cell r="BH293">
            <v>0</v>
          </cell>
          <cell r="BI293">
            <v>0</v>
          </cell>
          <cell r="BJ293">
            <v>528</v>
          </cell>
          <cell r="BK293">
            <v>0</v>
          </cell>
          <cell r="BL293">
            <v>0</v>
          </cell>
          <cell r="BM293">
            <v>0</v>
          </cell>
          <cell r="BN293">
            <v>0</v>
          </cell>
          <cell r="BO293">
            <v>528</v>
          </cell>
          <cell r="BP293">
            <v>125868</v>
          </cell>
          <cell r="BQ293">
            <v>0</v>
          </cell>
          <cell r="BR293">
            <v>0</v>
          </cell>
          <cell r="BS293">
            <v>0</v>
          </cell>
          <cell r="BT293">
            <v>0</v>
          </cell>
          <cell r="BU293">
            <v>265</v>
          </cell>
          <cell r="BV293">
            <v>0</v>
          </cell>
          <cell r="BW293">
            <v>0</v>
          </cell>
          <cell r="BX293">
            <v>0</v>
          </cell>
          <cell r="BY293">
            <v>0</v>
          </cell>
          <cell r="BZ293">
            <v>265</v>
          </cell>
          <cell r="CA293">
            <v>528</v>
          </cell>
          <cell r="CB293">
            <v>793</v>
          </cell>
          <cell r="CC293">
            <v>0.05</v>
          </cell>
          <cell r="CD293">
            <v>793</v>
          </cell>
        </row>
        <row r="294">
          <cell r="B294" t="str">
            <v>PBM02</v>
          </cell>
          <cell r="C294" t="str">
            <v>CAP08</v>
          </cell>
          <cell r="D294" t="str">
            <v>De    20  pares</v>
          </cell>
          <cell r="E294" t="str">
            <v>U</v>
          </cell>
          <cell r="F294" t="str">
            <v>NA</v>
          </cell>
          <cell r="G294" t="str">
            <v>NA</v>
          </cell>
          <cell r="H294" t="str">
            <v>NA</v>
          </cell>
          <cell r="I294" t="str">
            <v>NA</v>
          </cell>
          <cell r="J294" t="str">
            <v>NA</v>
          </cell>
          <cell r="K294" t="str">
            <v>NA</v>
          </cell>
          <cell r="L294" t="str">
            <v>NA</v>
          </cell>
          <cell r="M294" t="str">
            <v>NA</v>
          </cell>
          <cell r="N294" t="str">
            <v>NA</v>
          </cell>
          <cell r="O294" t="str">
            <v>NA</v>
          </cell>
          <cell r="P294" t="str">
            <v>NA</v>
          </cell>
          <cell r="Q294" t="str">
            <v>NA</v>
          </cell>
          <cell r="R294" t="str">
            <v>NA</v>
          </cell>
          <cell r="S294" t="str">
            <v>NA</v>
          </cell>
          <cell r="T294" t="str">
            <v>CER002</v>
          </cell>
          <cell r="U294" t="str">
            <v>NA</v>
          </cell>
          <cell r="V294" t="str">
            <v>NA</v>
          </cell>
          <cell r="W294" t="str">
            <v>NA</v>
          </cell>
          <cell r="X294" t="str">
            <v>NA</v>
          </cell>
          <cell r="Y294" t="str">
            <v>CMC012</v>
          </cell>
          <cell r="Z294" t="str">
            <v>NA</v>
          </cell>
          <cell r="AA294" t="str">
            <v>NA</v>
          </cell>
          <cell r="AB294" t="str">
            <v>NA</v>
          </cell>
          <cell r="AC294" t="str">
            <v>NA</v>
          </cell>
          <cell r="AD294">
            <v>1</v>
          </cell>
          <cell r="AE294" t="str">
            <v>NA</v>
          </cell>
          <cell r="AF294" t="str">
            <v>NA</v>
          </cell>
          <cell r="AG294" t="str">
            <v>NA</v>
          </cell>
          <cell r="AH294" t="str">
            <v>NA</v>
          </cell>
          <cell r="AI294">
            <v>350</v>
          </cell>
          <cell r="AJ294">
            <v>350</v>
          </cell>
          <cell r="AO294">
            <v>419</v>
          </cell>
          <cell r="AP294">
            <v>0</v>
          </cell>
          <cell r="AQ294">
            <v>0</v>
          </cell>
          <cell r="AR294">
            <v>0</v>
          </cell>
          <cell r="AS294">
            <v>0</v>
          </cell>
          <cell r="AT294">
            <v>0</v>
          </cell>
          <cell r="AU294">
            <v>0</v>
          </cell>
          <cell r="AV294">
            <v>0</v>
          </cell>
          <cell r="AW294">
            <v>0</v>
          </cell>
          <cell r="AX294">
            <v>0</v>
          </cell>
          <cell r="AY294">
            <v>0</v>
          </cell>
          <cell r="AZ294">
            <v>0</v>
          </cell>
          <cell r="BA294">
            <v>0</v>
          </cell>
          <cell r="BB294">
            <v>0</v>
          </cell>
          <cell r="BC294">
            <v>0</v>
          </cell>
          <cell r="BD294">
            <v>0</v>
          </cell>
          <cell r="BE294">
            <v>48564</v>
          </cell>
          <cell r="BF294">
            <v>0</v>
          </cell>
          <cell r="BG294">
            <v>0</v>
          </cell>
          <cell r="BH294">
            <v>0</v>
          </cell>
          <cell r="BI294">
            <v>0</v>
          </cell>
          <cell r="BJ294">
            <v>139</v>
          </cell>
          <cell r="BK294">
            <v>0</v>
          </cell>
          <cell r="BL294">
            <v>0</v>
          </cell>
          <cell r="BM294">
            <v>0</v>
          </cell>
          <cell r="BN294">
            <v>0</v>
          </cell>
          <cell r="BO294">
            <v>139</v>
          </cell>
          <cell r="BP294">
            <v>98147</v>
          </cell>
          <cell r="BQ294">
            <v>0</v>
          </cell>
          <cell r="BR294">
            <v>0</v>
          </cell>
          <cell r="BS294">
            <v>0</v>
          </cell>
          <cell r="BT294">
            <v>0</v>
          </cell>
          <cell r="BU294">
            <v>280</v>
          </cell>
          <cell r="BV294">
            <v>0</v>
          </cell>
          <cell r="BW294">
            <v>0</v>
          </cell>
          <cell r="BX294">
            <v>0</v>
          </cell>
          <cell r="BY294">
            <v>0</v>
          </cell>
          <cell r="BZ294">
            <v>280</v>
          </cell>
          <cell r="CA294">
            <v>139</v>
          </cell>
          <cell r="CB294">
            <v>419</v>
          </cell>
          <cell r="CC294">
            <v>0.05</v>
          </cell>
          <cell r="CD294">
            <v>419</v>
          </cell>
        </row>
        <row r="295">
          <cell r="B295" t="str">
            <v>PLM03</v>
          </cell>
          <cell r="C295" t="str">
            <v>CAP08</v>
          </cell>
          <cell r="D295" t="str">
            <v>De    30  pares</v>
          </cell>
          <cell r="E295" t="str">
            <v>m</v>
          </cell>
          <cell r="F295" t="str">
            <v>NA</v>
          </cell>
          <cell r="G295" t="str">
            <v>NA</v>
          </cell>
          <cell r="H295" t="str">
            <v>NA</v>
          </cell>
          <cell r="I295" t="str">
            <v>NA</v>
          </cell>
          <cell r="J295" t="str">
            <v>NA</v>
          </cell>
          <cell r="K295" t="str">
            <v>NA</v>
          </cell>
          <cell r="L295" t="str">
            <v>NA</v>
          </cell>
          <cell r="M295" t="str">
            <v>NA</v>
          </cell>
          <cell r="N295" t="str">
            <v>NA</v>
          </cell>
          <cell r="O295" t="str">
            <v>NA</v>
          </cell>
          <cell r="P295" t="str">
            <v>NA</v>
          </cell>
          <cell r="Q295" t="str">
            <v>NA</v>
          </cell>
          <cell r="R295" t="str">
            <v>NA</v>
          </cell>
          <cell r="S295" t="str">
            <v>NA</v>
          </cell>
          <cell r="T295" t="str">
            <v>CER002</v>
          </cell>
          <cell r="U295" t="str">
            <v>NA</v>
          </cell>
          <cell r="V295" t="str">
            <v>NA</v>
          </cell>
          <cell r="W295" t="str">
            <v>NA</v>
          </cell>
          <cell r="X295" t="str">
            <v>NA</v>
          </cell>
          <cell r="Y295" t="str">
            <v>CMC012</v>
          </cell>
          <cell r="Z295" t="str">
            <v>NA</v>
          </cell>
          <cell r="AA295" t="str">
            <v>NA</v>
          </cell>
          <cell r="AB295" t="str">
            <v>NA</v>
          </cell>
          <cell r="AC295" t="str">
            <v>NA</v>
          </cell>
          <cell r="AD295">
            <v>1</v>
          </cell>
          <cell r="AE295" t="str">
            <v>NA</v>
          </cell>
          <cell r="AF295" t="str">
            <v>NA</v>
          </cell>
          <cell r="AG295" t="str">
            <v>NA</v>
          </cell>
          <cell r="AH295" t="str">
            <v>NA</v>
          </cell>
          <cell r="AI295">
            <v>400</v>
          </cell>
          <cell r="AJ295">
            <v>400</v>
          </cell>
          <cell r="AO295">
            <v>366</v>
          </cell>
          <cell r="AP295">
            <v>0</v>
          </cell>
          <cell r="AQ295">
            <v>0</v>
          </cell>
          <cell r="AR295">
            <v>0</v>
          </cell>
          <cell r="AS295">
            <v>0</v>
          </cell>
          <cell r="AT295">
            <v>0</v>
          </cell>
          <cell r="AU295">
            <v>0</v>
          </cell>
          <cell r="AV295">
            <v>0</v>
          </cell>
          <cell r="AW295">
            <v>0</v>
          </cell>
          <cell r="AX295">
            <v>0</v>
          </cell>
          <cell r="AY295">
            <v>0</v>
          </cell>
          <cell r="AZ295">
            <v>0</v>
          </cell>
          <cell r="BA295">
            <v>0</v>
          </cell>
          <cell r="BB295">
            <v>0</v>
          </cell>
          <cell r="BC295">
            <v>0</v>
          </cell>
          <cell r="BD295">
            <v>0</v>
          </cell>
          <cell r="BE295">
            <v>48564</v>
          </cell>
          <cell r="BF295">
            <v>0</v>
          </cell>
          <cell r="BG295">
            <v>0</v>
          </cell>
          <cell r="BH295">
            <v>0</v>
          </cell>
          <cell r="BI295">
            <v>0</v>
          </cell>
          <cell r="BJ295">
            <v>121</v>
          </cell>
          <cell r="BK295">
            <v>0</v>
          </cell>
          <cell r="BL295">
            <v>0</v>
          </cell>
          <cell r="BM295">
            <v>0</v>
          </cell>
          <cell r="BN295">
            <v>0</v>
          </cell>
          <cell r="BO295">
            <v>121</v>
          </cell>
          <cell r="BP295">
            <v>98147</v>
          </cell>
          <cell r="BQ295">
            <v>0</v>
          </cell>
          <cell r="BR295">
            <v>0</v>
          </cell>
          <cell r="BS295">
            <v>0</v>
          </cell>
          <cell r="BT295">
            <v>0</v>
          </cell>
          <cell r="BU295">
            <v>245</v>
          </cell>
          <cell r="BV295">
            <v>0</v>
          </cell>
          <cell r="BW295">
            <v>0</v>
          </cell>
          <cell r="BX295">
            <v>0</v>
          </cell>
          <cell r="BY295">
            <v>0</v>
          </cell>
          <cell r="BZ295">
            <v>245</v>
          </cell>
          <cell r="CA295">
            <v>121</v>
          </cell>
          <cell r="CB295">
            <v>366</v>
          </cell>
          <cell r="CC295">
            <v>0.05</v>
          </cell>
          <cell r="CD295">
            <v>366</v>
          </cell>
        </row>
        <row r="296">
          <cell r="B296" t="str">
            <v>ELM03</v>
          </cell>
          <cell r="C296" t="str">
            <v>CAP08</v>
          </cell>
          <cell r="D296" t="str">
            <v>De    30  pares</v>
          </cell>
          <cell r="E296" t="str">
            <v>U</v>
          </cell>
          <cell r="F296" t="str">
            <v>MRD143</v>
          </cell>
          <cell r="G296" t="str">
            <v>MRD076</v>
          </cell>
          <cell r="H296" t="str">
            <v>NA</v>
          </cell>
          <cell r="I296" t="str">
            <v>NA</v>
          </cell>
          <cell r="J296" t="str">
            <v>NA</v>
          </cell>
          <cell r="K296" t="str">
            <v>NA</v>
          </cell>
          <cell r="L296" t="str">
            <v>NA</v>
          </cell>
          <cell r="M296">
            <v>1</v>
          </cell>
          <cell r="N296">
            <v>60</v>
          </cell>
          <cell r="O296" t="str">
            <v>NA</v>
          </cell>
          <cell r="P296" t="str">
            <v>NA</v>
          </cell>
          <cell r="Q296" t="str">
            <v>NA</v>
          </cell>
          <cell r="R296" t="str">
            <v>NA</v>
          </cell>
          <cell r="S296" t="str">
            <v>NA</v>
          </cell>
          <cell r="T296" t="str">
            <v>CER004</v>
          </cell>
          <cell r="U296" t="str">
            <v>NA</v>
          </cell>
          <cell r="V296" t="str">
            <v>NA</v>
          </cell>
          <cell r="W296" t="str">
            <v>NA</v>
          </cell>
          <cell r="X296" t="str">
            <v>NA</v>
          </cell>
          <cell r="Y296" t="str">
            <v>CMC013</v>
          </cell>
          <cell r="Z296" t="str">
            <v>NA</v>
          </cell>
          <cell r="AA296" t="str">
            <v>NA</v>
          </cell>
          <cell r="AB296" t="str">
            <v>NA</v>
          </cell>
          <cell r="AC296" t="str">
            <v>NA</v>
          </cell>
          <cell r="AD296">
            <v>1</v>
          </cell>
          <cell r="AE296" t="str">
            <v>NA</v>
          </cell>
          <cell r="AF296" t="str">
            <v>NA</v>
          </cell>
          <cell r="AG296" t="str">
            <v>NA</v>
          </cell>
          <cell r="AH296" t="str">
            <v>NA</v>
          </cell>
          <cell r="AI296">
            <v>42</v>
          </cell>
          <cell r="AJ296">
            <v>42</v>
          </cell>
          <cell r="AO296">
            <v>45782</v>
          </cell>
          <cell r="AP296">
            <v>33500</v>
          </cell>
          <cell r="AQ296">
            <v>85</v>
          </cell>
          <cell r="AR296">
            <v>0</v>
          </cell>
          <cell r="AS296">
            <v>0</v>
          </cell>
          <cell r="AT296">
            <v>0</v>
          </cell>
          <cell r="AU296">
            <v>0</v>
          </cell>
          <cell r="AV296">
            <v>0</v>
          </cell>
          <cell r="AW296">
            <v>33500</v>
          </cell>
          <cell r="AX296">
            <v>5100</v>
          </cell>
          <cell r="AY296">
            <v>0</v>
          </cell>
          <cell r="AZ296">
            <v>0</v>
          </cell>
          <cell r="BA296">
            <v>0</v>
          </cell>
          <cell r="BB296">
            <v>0</v>
          </cell>
          <cell r="BC296">
            <v>0</v>
          </cell>
          <cell r="BD296">
            <v>40530</v>
          </cell>
          <cell r="BE296">
            <v>114090</v>
          </cell>
          <cell r="BF296">
            <v>0</v>
          </cell>
          <cell r="BG296">
            <v>0</v>
          </cell>
          <cell r="BH296">
            <v>0</v>
          </cell>
          <cell r="BI296">
            <v>0</v>
          </cell>
          <cell r="BJ296">
            <v>2716</v>
          </cell>
          <cell r="BK296">
            <v>0</v>
          </cell>
          <cell r="BL296">
            <v>0</v>
          </cell>
          <cell r="BM296">
            <v>0</v>
          </cell>
          <cell r="BN296">
            <v>0</v>
          </cell>
          <cell r="BO296">
            <v>2716</v>
          </cell>
          <cell r="BP296">
            <v>106495</v>
          </cell>
          <cell r="BQ296">
            <v>0</v>
          </cell>
          <cell r="BR296">
            <v>0</v>
          </cell>
          <cell r="BS296">
            <v>0</v>
          </cell>
          <cell r="BT296">
            <v>0</v>
          </cell>
          <cell r="BU296">
            <v>2536</v>
          </cell>
          <cell r="BV296">
            <v>0</v>
          </cell>
          <cell r="BW296">
            <v>0</v>
          </cell>
          <cell r="BX296">
            <v>0</v>
          </cell>
          <cell r="BY296">
            <v>0</v>
          </cell>
          <cell r="BZ296">
            <v>2536</v>
          </cell>
          <cell r="CA296">
            <v>2716</v>
          </cell>
          <cell r="CB296">
            <v>5252</v>
          </cell>
          <cell r="CC296">
            <v>0.05</v>
          </cell>
          <cell r="CD296">
            <v>45782</v>
          </cell>
        </row>
        <row r="297">
          <cell r="B297" t="str">
            <v>EPA03</v>
          </cell>
          <cell r="C297" t="str">
            <v>CAP08</v>
          </cell>
          <cell r="D297" t="str">
            <v>De    30  pares</v>
          </cell>
          <cell r="E297" t="str">
            <v>U</v>
          </cell>
          <cell r="F297" t="str">
            <v>MRD244</v>
          </cell>
          <cell r="G297" t="str">
            <v>MRD215</v>
          </cell>
          <cell r="H297" t="str">
            <v>MRD252</v>
          </cell>
          <cell r="I297" t="str">
            <v>MRD046</v>
          </cell>
          <cell r="J297" t="str">
            <v>NA</v>
          </cell>
          <cell r="K297" t="str">
            <v>NA</v>
          </cell>
          <cell r="L297" t="str">
            <v>NA</v>
          </cell>
          <cell r="M297">
            <v>1</v>
          </cell>
          <cell r="N297">
            <v>0.1</v>
          </cell>
          <cell r="O297">
            <v>0.03</v>
          </cell>
          <cell r="P297">
            <v>60</v>
          </cell>
          <cell r="Q297" t="str">
            <v>NA</v>
          </cell>
          <cell r="R297" t="str">
            <v>NA</v>
          </cell>
          <cell r="S297" t="str">
            <v>NA</v>
          </cell>
          <cell r="T297" t="str">
            <v>CER004</v>
          </cell>
          <cell r="U297" t="str">
            <v>NA</v>
          </cell>
          <cell r="V297" t="str">
            <v>NA</v>
          </cell>
          <cell r="W297" t="str">
            <v>NA</v>
          </cell>
          <cell r="X297" t="str">
            <v>NA</v>
          </cell>
          <cell r="Y297" t="str">
            <v>CMC014</v>
          </cell>
          <cell r="Z297" t="str">
            <v>NA</v>
          </cell>
          <cell r="AA297" t="str">
            <v>NA</v>
          </cell>
          <cell r="AB297" t="str">
            <v>NA</v>
          </cell>
          <cell r="AC297" t="str">
            <v>NA</v>
          </cell>
          <cell r="AD297">
            <v>1</v>
          </cell>
          <cell r="AE297" t="str">
            <v>NA</v>
          </cell>
          <cell r="AF297" t="str">
            <v>NA</v>
          </cell>
          <cell r="AG297" t="str">
            <v>NA</v>
          </cell>
          <cell r="AH297" t="str">
            <v>NA</v>
          </cell>
          <cell r="AI297">
            <v>11.2</v>
          </cell>
          <cell r="AJ297">
            <v>11.2</v>
          </cell>
          <cell r="AO297">
            <v>41870</v>
          </cell>
          <cell r="AP297">
            <v>13542</v>
          </cell>
          <cell r="AQ297">
            <v>14663</v>
          </cell>
          <cell r="AR297">
            <v>25875</v>
          </cell>
          <cell r="AS297">
            <v>43</v>
          </cell>
          <cell r="AT297">
            <v>0</v>
          </cell>
          <cell r="AU297">
            <v>0</v>
          </cell>
          <cell r="AV297">
            <v>0</v>
          </cell>
          <cell r="AW297">
            <v>13542</v>
          </cell>
          <cell r="AX297">
            <v>1466</v>
          </cell>
          <cell r="AY297">
            <v>776</v>
          </cell>
          <cell r="AZ297">
            <v>2580</v>
          </cell>
          <cell r="BA297">
            <v>0</v>
          </cell>
          <cell r="BB297">
            <v>0</v>
          </cell>
          <cell r="BC297">
            <v>0</v>
          </cell>
          <cell r="BD297">
            <v>19282</v>
          </cell>
          <cell r="BE297">
            <v>114090</v>
          </cell>
          <cell r="BF297">
            <v>0</v>
          </cell>
          <cell r="BG297">
            <v>0</v>
          </cell>
          <cell r="BH297">
            <v>0</v>
          </cell>
          <cell r="BI297">
            <v>0</v>
          </cell>
          <cell r="BJ297">
            <v>10187</v>
          </cell>
          <cell r="BK297">
            <v>0</v>
          </cell>
          <cell r="BL297">
            <v>0</v>
          </cell>
          <cell r="BM297">
            <v>0</v>
          </cell>
          <cell r="BN297">
            <v>0</v>
          </cell>
          <cell r="BO297">
            <v>10187</v>
          </cell>
          <cell r="BP297">
            <v>138896</v>
          </cell>
          <cell r="BQ297">
            <v>0</v>
          </cell>
          <cell r="BR297">
            <v>0</v>
          </cell>
          <cell r="BS297">
            <v>0</v>
          </cell>
          <cell r="BT297">
            <v>0</v>
          </cell>
          <cell r="BU297">
            <v>12401</v>
          </cell>
          <cell r="BV297">
            <v>0</v>
          </cell>
          <cell r="BW297">
            <v>0</v>
          </cell>
          <cell r="BX297">
            <v>0</v>
          </cell>
          <cell r="BY297">
            <v>0</v>
          </cell>
          <cell r="BZ297">
            <v>12401</v>
          </cell>
          <cell r="CA297">
            <v>10187</v>
          </cell>
          <cell r="CB297">
            <v>22588</v>
          </cell>
          <cell r="CC297">
            <v>0.05</v>
          </cell>
          <cell r="CD297">
            <v>41870</v>
          </cell>
        </row>
        <row r="298">
          <cell r="B298" t="str">
            <v>EPC03</v>
          </cell>
          <cell r="C298" t="str">
            <v>CAP08</v>
          </cell>
          <cell r="D298" t="str">
            <v>De    30  pares</v>
          </cell>
          <cell r="E298" t="str">
            <v>U</v>
          </cell>
          <cell r="F298" t="str">
            <v>MRD244</v>
          </cell>
          <cell r="G298" t="str">
            <v>MRD215</v>
          </cell>
          <cell r="H298" t="str">
            <v>MRD252</v>
          </cell>
          <cell r="I298" t="str">
            <v>MRD046</v>
          </cell>
          <cell r="J298" t="str">
            <v>NA</v>
          </cell>
          <cell r="K298" t="str">
            <v>NA</v>
          </cell>
          <cell r="L298" t="str">
            <v>NA</v>
          </cell>
          <cell r="M298">
            <v>1</v>
          </cell>
          <cell r="N298">
            <v>0.1</v>
          </cell>
          <cell r="O298">
            <v>0.03</v>
          </cell>
          <cell r="P298">
            <v>60</v>
          </cell>
          <cell r="Q298" t="str">
            <v>NA</v>
          </cell>
          <cell r="R298" t="str">
            <v>NA</v>
          </cell>
          <cell r="S298" t="str">
            <v>NA</v>
          </cell>
          <cell r="T298" t="str">
            <v>CER003</v>
          </cell>
          <cell r="U298" t="str">
            <v>NA</v>
          </cell>
          <cell r="V298" t="str">
            <v>NA</v>
          </cell>
          <cell r="W298" t="str">
            <v>NA</v>
          </cell>
          <cell r="X298" t="str">
            <v>NA</v>
          </cell>
          <cell r="Y298" t="str">
            <v>CMC013</v>
          </cell>
          <cell r="Z298" t="str">
            <v>NA</v>
          </cell>
          <cell r="AA298" t="str">
            <v>NA</v>
          </cell>
          <cell r="AB298" t="str">
            <v>NA</v>
          </cell>
          <cell r="AC298" t="str">
            <v>NA</v>
          </cell>
          <cell r="AD298">
            <v>1</v>
          </cell>
          <cell r="AE298" t="str">
            <v>NA</v>
          </cell>
          <cell r="AF298" t="str">
            <v>NA</v>
          </cell>
          <cell r="AG298" t="str">
            <v>NA</v>
          </cell>
          <cell r="AH298" t="str">
            <v>NA</v>
          </cell>
          <cell r="AI298">
            <v>12.8</v>
          </cell>
          <cell r="AJ298">
            <v>12.8</v>
          </cell>
          <cell r="AO298">
            <v>34094</v>
          </cell>
          <cell r="AP298">
            <v>13542</v>
          </cell>
          <cell r="AQ298">
            <v>14663</v>
          </cell>
          <cell r="AR298">
            <v>25875</v>
          </cell>
          <cell r="AS298">
            <v>43</v>
          </cell>
          <cell r="AT298">
            <v>0</v>
          </cell>
          <cell r="AU298">
            <v>0</v>
          </cell>
          <cell r="AV298">
            <v>0</v>
          </cell>
          <cell r="AW298">
            <v>13542</v>
          </cell>
          <cell r="AX298">
            <v>1466</v>
          </cell>
          <cell r="AY298">
            <v>776</v>
          </cell>
          <cell r="AZ298">
            <v>2580</v>
          </cell>
          <cell r="BA298">
            <v>0</v>
          </cell>
          <cell r="BB298">
            <v>0</v>
          </cell>
          <cell r="BC298">
            <v>0</v>
          </cell>
          <cell r="BD298">
            <v>19282</v>
          </cell>
          <cell r="BE298">
            <v>83103</v>
          </cell>
          <cell r="BF298">
            <v>0</v>
          </cell>
          <cell r="BG298">
            <v>0</v>
          </cell>
          <cell r="BH298">
            <v>0</v>
          </cell>
          <cell r="BI298">
            <v>0</v>
          </cell>
          <cell r="BJ298">
            <v>6492</v>
          </cell>
          <cell r="BK298">
            <v>0</v>
          </cell>
          <cell r="BL298">
            <v>0</v>
          </cell>
          <cell r="BM298">
            <v>0</v>
          </cell>
          <cell r="BN298">
            <v>0</v>
          </cell>
          <cell r="BO298">
            <v>6492</v>
          </cell>
          <cell r="BP298">
            <v>106495</v>
          </cell>
          <cell r="BQ298">
            <v>0</v>
          </cell>
          <cell r="BR298">
            <v>0</v>
          </cell>
          <cell r="BS298">
            <v>0</v>
          </cell>
          <cell r="BT298">
            <v>0</v>
          </cell>
          <cell r="BU298">
            <v>8320</v>
          </cell>
          <cell r="BV298">
            <v>0</v>
          </cell>
          <cell r="BW298">
            <v>0</v>
          </cell>
          <cell r="BX298">
            <v>0</v>
          </cell>
          <cell r="BY298">
            <v>0</v>
          </cell>
          <cell r="BZ298">
            <v>8320</v>
          </cell>
          <cell r="CA298">
            <v>6492</v>
          </cell>
          <cell r="CB298">
            <v>14812</v>
          </cell>
          <cell r="CC298">
            <v>0.05</v>
          </cell>
          <cell r="CD298">
            <v>34094</v>
          </cell>
        </row>
        <row r="299">
          <cell r="B299" t="str">
            <v>EPM03</v>
          </cell>
          <cell r="C299" t="str">
            <v>CAP08</v>
          </cell>
          <cell r="D299" t="str">
            <v>De    30  pares</v>
          </cell>
          <cell r="E299" t="str">
            <v>U</v>
          </cell>
          <cell r="F299" t="str">
            <v>MRD244</v>
          </cell>
          <cell r="G299" t="str">
            <v>MRD215</v>
          </cell>
          <cell r="H299" t="str">
            <v>MRD252</v>
          </cell>
          <cell r="I299" t="str">
            <v>MRD046</v>
          </cell>
          <cell r="J299" t="str">
            <v>NA</v>
          </cell>
          <cell r="K299" t="str">
            <v>NA</v>
          </cell>
          <cell r="L299" t="str">
            <v>NA</v>
          </cell>
          <cell r="M299">
            <v>1</v>
          </cell>
          <cell r="N299">
            <v>0.1</v>
          </cell>
          <cell r="O299">
            <v>0.03</v>
          </cell>
          <cell r="P299">
            <v>60</v>
          </cell>
          <cell r="Q299" t="str">
            <v>NA</v>
          </cell>
          <cell r="R299" t="str">
            <v>NA</v>
          </cell>
          <cell r="S299" t="str">
            <v>NA</v>
          </cell>
          <cell r="T299" t="str">
            <v>CER004</v>
          </cell>
          <cell r="U299" t="str">
            <v>NA</v>
          </cell>
          <cell r="V299" t="str">
            <v>NA</v>
          </cell>
          <cell r="W299" t="str">
            <v>NA</v>
          </cell>
          <cell r="X299" t="str">
            <v>NA</v>
          </cell>
          <cell r="Y299" t="str">
            <v>CMC014</v>
          </cell>
          <cell r="Z299" t="str">
            <v>NA</v>
          </cell>
          <cell r="AA299" t="str">
            <v>NA</v>
          </cell>
          <cell r="AB299" t="str">
            <v>NA</v>
          </cell>
          <cell r="AC299" t="str">
            <v>NA</v>
          </cell>
          <cell r="AD299">
            <v>1</v>
          </cell>
          <cell r="AE299" t="str">
            <v>NA</v>
          </cell>
          <cell r="AF299" t="str">
            <v>NA</v>
          </cell>
          <cell r="AG299" t="str">
            <v>NA</v>
          </cell>
          <cell r="AH299" t="str">
            <v>NA</v>
          </cell>
          <cell r="AI299">
            <v>11.2</v>
          </cell>
          <cell r="AJ299">
            <v>11.2</v>
          </cell>
          <cell r="AO299">
            <v>41870</v>
          </cell>
          <cell r="AP299">
            <v>13542</v>
          </cell>
          <cell r="AQ299">
            <v>14663</v>
          </cell>
          <cell r="AR299">
            <v>25875</v>
          </cell>
          <cell r="AS299">
            <v>43</v>
          </cell>
          <cell r="AT299">
            <v>0</v>
          </cell>
          <cell r="AU299">
            <v>0</v>
          </cell>
          <cell r="AV299">
            <v>0</v>
          </cell>
          <cell r="AW299">
            <v>13542</v>
          </cell>
          <cell r="AX299">
            <v>1466</v>
          </cell>
          <cell r="AY299">
            <v>776</v>
          </cell>
          <cell r="AZ299">
            <v>2580</v>
          </cell>
          <cell r="BA299">
            <v>0</v>
          </cell>
          <cell r="BB299">
            <v>0</v>
          </cell>
          <cell r="BC299">
            <v>0</v>
          </cell>
          <cell r="BD299">
            <v>19282</v>
          </cell>
          <cell r="BE299">
            <v>114090</v>
          </cell>
          <cell r="BF299">
            <v>0</v>
          </cell>
          <cell r="BG299">
            <v>0</v>
          </cell>
          <cell r="BH299">
            <v>0</v>
          </cell>
          <cell r="BI299">
            <v>0</v>
          </cell>
          <cell r="BJ299">
            <v>10187</v>
          </cell>
          <cell r="BK299">
            <v>0</v>
          </cell>
          <cell r="BL299">
            <v>0</v>
          </cell>
          <cell r="BM299">
            <v>0</v>
          </cell>
          <cell r="BN299">
            <v>0</v>
          </cell>
          <cell r="BO299">
            <v>10187</v>
          </cell>
          <cell r="BP299">
            <v>138896</v>
          </cell>
          <cell r="BQ299">
            <v>0</v>
          </cell>
          <cell r="BR299">
            <v>0</v>
          </cell>
          <cell r="BS299">
            <v>0</v>
          </cell>
          <cell r="BT299">
            <v>0</v>
          </cell>
          <cell r="BU299">
            <v>12401</v>
          </cell>
          <cell r="BV299">
            <v>0</v>
          </cell>
          <cell r="BW299">
            <v>0</v>
          </cell>
          <cell r="BX299">
            <v>0</v>
          </cell>
          <cell r="BY299">
            <v>0</v>
          </cell>
          <cell r="BZ299">
            <v>12401</v>
          </cell>
          <cell r="CA299">
            <v>10187</v>
          </cell>
          <cell r="CB299">
            <v>22588</v>
          </cell>
          <cell r="CC299">
            <v>0.05</v>
          </cell>
          <cell r="CD299">
            <v>41870</v>
          </cell>
        </row>
        <row r="300">
          <cell r="B300" t="str">
            <v>ML003</v>
          </cell>
          <cell r="C300" t="str">
            <v>CAP08</v>
          </cell>
          <cell r="D300" t="str">
            <v>De    30  pares</v>
          </cell>
          <cell r="E300" t="str">
            <v>U</v>
          </cell>
          <cell r="F300" t="str">
            <v>MRD127</v>
          </cell>
          <cell r="G300" t="str">
            <v>MRD076</v>
          </cell>
          <cell r="H300" t="str">
            <v>NA</v>
          </cell>
          <cell r="I300" t="str">
            <v>NA</v>
          </cell>
          <cell r="J300" t="str">
            <v>NA</v>
          </cell>
          <cell r="K300" t="str">
            <v>NA</v>
          </cell>
          <cell r="L300" t="str">
            <v>NA</v>
          </cell>
          <cell r="M300">
            <v>1</v>
          </cell>
          <cell r="N300">
            <v>60</v>
          </cell>
          <cell r="O300" t="str">
            <v>NA</v>
          </cell>
          <cell r="P300" t="str">
            <v>NA</v>
          </cell>
          <cell r="Q300" t="str">
            <v>NA</v>
          </cell>
          <cell r="R300" t="str">
            <v>NA</v>
          </cell>
          <cell r="S300" t="str">
            <v>NA</v>
          </cell>
          <cell r="T300" t="str">
            <v>CER003</v>
          </cell>
          <cell r="U300" t="str">
            <v>NA</v>
          </cell>
          <cell r="V300" t="str">
            <v>NA</v>
          </cell>
          <cell r="W300" t="str">
            <v>NA</v>
          </cell>
          <cell r="X300" t="str">
            <v>NA</v>
          </cell>
          <cell r="Y300" t="str">
            <v>CMC013</v>
          </cell>
          <cell r="Z300" t="str">
            <v>NA</v>
          </cell>
          <cell r="AA300" t="str">
            <v>NA</v>
          </cell>
          <cell r="AB300" t="str">
            <v>NA</v>
          </cell>
          <cell r="AC300" t="str">
            <v>NA</v>
          </cell>
          <cell r="AD300">
            <v>1</v>
          </cell>
          <cell r="AE300" t="str">
            <v>NA</v>
          </cell>
          <cell r="AF300" t="str">
            <v>NA</v>
          </cell>
          <cell r="AG300" t="str">
            <v>NA</v>
          </cell>
          <cell r="AH300" t="str">
            <v>NA</v>
          </cell>
          <cell r="AI300">
            <v>18</v>
          </cell>
          <cell r="AJ300">
            <v>18</v>
          </cell>
          <cell r="AO300">
            <v>63138</v>
          </cell>
          <cell r="AP300">
            <v>45000</v>
          </cell>
          <cell r="AQ300">
            <v>85</v>
          </cell>
          <cell r="AR300">
            <v>0</v>
          </cell>
          <cell r="AS300">
            <v>0</v>
          </cell>
          <cell r="AT300">
            <v>0</v>
          </cell>
          <cell r="AU300">
            <v>0</v>
          </cell>
          <cell r="AV300">
            <v>0</v>
          </cell>
          <cell r="AW300">
            <v>45000</v>
          </cell>
          <cell r="AX300">
            <v>5100</v>
          </cell>
          <cell r="AY300">
            <v>0</v>
          </cell>
          <cell r="AZ300">
            <v>0</v>
          </cell>
          <cell r="BA300">
            <v>0</v>
          </cell>
          <cell r="BB300">
            <v>0</v>
          </cell>
          <cell r="BC300">
            <v>0</v>
          </cell>
          <cell r="BD300">
            <v>52605</v>
          </cell>
          <cell r="BE300">
            <v>83103</v>
          </cell>
          <cell r="BF300">
            <v>0</v>
          </cell>
          <cell r="BG300">
            <v>0</v>
          </cell>
          <cell r="BH300">
            <v>0</v>
          </cell>
          <cell r="BI300">
            <v>0</v>
          </cell>
          <cell r="BJ300">
            <v>4617</v>
          </cell>
          <cell r="BK300">
            <v>0</v>
          </cell>
          <cell r="BL300">
            <v>0</v>
          </cell>
          <cell r="BM300">
            <v>0</v>
          </cell>
          <cell r="BN300">
            <v>0</v>
          </cell>
          <cell r="BO300">
            <v>4617</v>
          </cell>
          <cell r="BP300">
            <v>106495</v>
          </cell>
          <cell r="BQ300">
            <v>0</v>
          </cell>
          <cell r="BR300">
            <v>0</v>
          </cell>
          <cell r="BS300">
            <v>0</v>
          </cell>
          <cell r="BT300">
            <v>0</v>
          </cell>
          <cell r="BU300">
            <v>5916</v>
          </cell>
          <cell r="BV300">
            <v>0</v>
          </cell>
          <cell r="BW300">
            <v>0</v>
          </cell>
          <cell r="BX300">
            <v>0</v>
          </cell>
          <cell r="BY300">
            <v>0</v>
          </cell>
          <cell r="BZ300">
            <v>5916</v>
          </cell>
          <cell r="CA300">
            <v>4617</v>
          </cell>
          <cell r="CB300">
            <v>10533</v>
          </cell>
          <cell r="CC300">
            <v>0.05</v>
          </cell>
          <cell r="CD300">
            <v>63138</v>
          </cell>
        </row>
        <row r="301">
          <cell r="B301" t="str">
            <v>MP003</v>
          </cell>
          <cell r="C301" t="str">
            <v>CAP08</v>
          </cell>
          <cell r="D301" t="str">
            <v>De    30  pares</v>
          </cell>
          <cell r="E301" t="str">
            <v>U</v>
          </cell>
          <cell r="F301" t="str">
            <v>MRD244</v>
          </cell>
          <cell r="G301" t="str">
            <v>MRD215</v>
          </cell>
          <cell r="H301" t="str">
            <v>MRD252</v>
          </cell>
          <cell r="I301" t="str">
            <v>MRD046</v>
          </cell>
          <cell r="J301" t="str">
            <v>NA</v>
          </cell>
          <cell r="K301" t="str">
            <v>NA</v>
          </cell>
          <cell r="L301" t="str">
            <v>NA</v>
          </cell>
          <cell r="M301">
            <v>1</v>
          </cell>
          <cell r="N301">
            <v>0.1</v>
          </cell>
          <cell r="O301">
            <v>0.03</v>
          </cell>
          <cell r="P301">
            <v>60</v>
          </cell>
          <cell r="Q301" t="str">
            <v>NA</v>
          </cell>
          <cell r="R301" t="str">
            <v>NA</v>
          </cell>
          <cell r="S301" t="str">
            <v>NA</v>
          </cell>
          <cell r="T301" t="str">
            <v>CER003</v>
          </cell>
          <cell r="U301" t="str">
            <v>NA</v>
          </cell>
          <cell r="V301" t="str">
            <v>NA</v>
          </cell>
          <cell r="W301" t="str">
            <v>NA</v>
          </cell>
          <cell r="X301" t="str">
            <v>NA</v>
          </cell>
          <cell r="Y301" t="str">
            <v>CMC013</v>
          </cell>
          <cell r="Z301" t="str">
            <v>NA</v>
          </cell>
          <cell r="AA301" t="str">
            <v>NA</v>
          </cell>
          <cell r="AB301" t="str">
            <v>NA</v>
          </cell>
          <cell r="AC301" t="str">
            <v>NA</v>
          </cell>
          <cell r="AD301">
            <v>1</v>
          </cell>
          <cell r="AE301" t="str">
            <v>NA</v>
          </cell>
          <cell r="AF301" t="str">
            <v>NA</v>
          </cell>
          <cell r="AG301" t="str">
            <v>NA</v>
          </cell>
          <cell r="AH301" t="str">
            <v>NA</v>
          </cell>
          <cell r="AI301">
            <v>12.8</v>
          </cell>
          <cell r="AJ301">
            <v>12.8</v>
          </cell>
          <cell r="AO301">
            <v>34094</v>
          </cell>
          <cell r="AP301">
            <v>13542</v>
          </cell>
          <cell r="AQ301">
            <v>14663</v>
          </cell>
          <cell r="AR301">
            <v>25875</v>
          </cell>
          <cell r="AS301">
            <v>43</v>
          </cell>
          <cell r="AT301">
            <v>0</v>
          </cell>
          <cell r="AU301">
            <v>0</v>
          </cell>
          <cell r="AV301">
            <v>0</v>
          </cell>
          <cell r="AW301">
            <v>13542</v>
          </cell>
          <cell r="AX301">
            <v>1466</v>
          </cell>
          <cell r="AY301">
            <v>776</v>
          </cell>
          <cell r="AZ301">
            <v>2580</v>
          </cell>
          <cell r="BA301">
            <v>0</v>
          </cell>
          <cell r="BB301">
            <v>0</v>
          </cell>
          <cell r="BC301">
            <v>0</v>
          </cell>
          <cell r="BD301">
            <v>19282</v>
          </cell>
          <cell r="BE301">
            <v>83103</v>
          </cell>
          <cell r="BF301">
            <v>0</v>
          </cell>
          <cell r="BG301">
            <v>0</v>
          </cell>
          <cell r="BH301">
            <v>0</v>
          </cell>
          <cell r="BI301">
            <v>0</v>
          </cell>
          <cell r="BJ301">
            <v>6492</v>
          </cell>
          <cell r="BK301">
            <v>0</v>
          </cell>
          <cell r="BL301">
            <v>0</v>
          </cell>
          <cell r="BM301">
            <v>0</v>
          </cell>
          <cell r="BN301">
            <v>0</v>
          </cell>
          <cell r="BO301">
            <v>6492</v>
          </cell>
          <cell r="BP301">
            <v>106495</v>
          </cell>
          <cell r="BQ301">
            <v>0</v>
          </cell>
          <cell r="BR301">
            <v>0</v>
          </cell>
          <cell r="BS301">
            <v>0</v>
          </cell>
          <cell r="BT301">
            <v>0</v>
          </cell>
          <cell r="BU301">
            <v>8320</v>
          </cell>
          <cell r="BV301">
            <v>0</v>
          </cell>
          <cell r="BW301">
            <v>0</v>
          </cell>
          <cell r="BX301">
            <v>0</v>
          </cell>
          <cell r="BY301">
            <v>0</v>
          </cell>
          <cell r="BZ301">
            <v>8320</v>
          </cell>
          <cell r="CA301">
            <v>6492</v>
          </cell>
          <cell r="CB301">
            <v>14812</v>
          </cell>
          <cell r="CC301">
            <v>0.05</v>
          </cell>
          <cell r="CD301">
            <v>34094</v>
          </cell>
        </row>
        <row r="302">
          <cell r="B302" t="str">
            <v>PBA03</v>
          </cell>
          <cell r="C302" t="str">
            <v>CAP08</v>
          </cell>
          <cell r="D302" t="str">
            <v>De    30  pares</v>
          </cell>
          <cell r="E302" t="str">
            <v>U</v>
          </cell>
          <cell r="F302" t="str">
            <v>NA</v>
          </cell>
          <cell r="G302" t="str">
            <v>NA</v>
          </cell>
          <cell r="H302" t="str">
            <v>NA</v>
          </cell>
          <cell r="I302" t="str">
            <v>NA</v>
          </cell>
          <cell r="J302" t="str">
            <v>NA</v>
          </cell>
          <cell r="K302" t="str">
            <v>NA</v>
          </cell>
          <cell r="L302" t="str">
            <v>NA</v>
          </cell>
          <cell r="M302" t="str">
            <v>NA</v>
          </cell>
          <cell r="N302" t="str">
            <v>NA</v>
          </cell>
          <cell r="O302" t="str">
            <v>NA</v>
          </cell>
          <cell r="P302" t="str">
            <v>NA</v>
          </cell>
          <cell r="Q302" t="str">
            <v>NA</v>
          </cell>
          <cell r="R302" t="str">
            <v>NA</v>
          </cell>
          <cell r="S302" t="str">
            <v>NA</v>
          </cell>
          <cell r="T302" t="str">
            <v>CER002</v>
          </cell>
          <cell r="U302" t="str">
            <v>NA</v>
          </cell>
          <cell r="V302" t="str">
            <v>NA</v>
          </cell>
          <cell r="W302" t="str">
            <v>NA</v>
          </cell>
          <cell r="X302" t="str">
            <v>NA</v>
          </cell>
          <cell r="Y302" t="str">
            <v>CMC012</v>
          </cell>
          <cell r="Z302" t="str">
            <v>NA</v>
          </cell>
          <cell r="AA302" t="str">
            <v>NA</v>
          </cell>
          <cell r="AB302" t="str">
            <v>NA</v>
          </cell>
          <cell r="AC302" t="str">
            <v>NA</v>
          </cell>
          <cell r="AD302">
            <v>1</v>
          </cell>
          <cell r="AE302" t="str">
            <v>NA</v>
          </cell>
          <cell r="AF302" t="str">
            <v>NA</v>
          </cell>
          <cell r="AG302" t="str">
            <v>NA</v>
          </cell>
          <cell r="AH302" t="str">
            <v>NA</v>
          </cell>
          <cell r="AI302">
            <v>350</v>
          </cell>
          <cell r="AJ302">
            <v>350</v>
          </cell>
          <cell r="AO302">
            <v>419</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48564</v>
          </cell>
          <cell r="BF302">
            <v>0</v>
          </cell>
          <cell r="BG302">
            <v>0</v>
          </cell>
          <cell r="BH302">
            <v>0</v>
          </cell>
          <cell r="BI302">
            <v>0</v>
          </cell>
          <cell r="BJ302">
            <v>139</v>
          </cell>
          <cell r="BK302">
            <v>0</v>
          </cell>
          <cell r="BL302">
            <v>0</v>
          </cell>
          <cell r="BM302">
            <v>0</v>
          </cell>
          <cell r="BN302">
            <v>0</v>
          </cell>
          <cell r="BO302">
            <v>139</v>
          </cell>
          <cell r="BP302">
            <v>98147</v>
          </cell>
          <cell r="BQ302">
            <v>0</v>
          </cell>
          <cell r="BR302">
            <v>0</v>
          </cell>
          <cell r="BS302">
            <v>0</v>
          </cell>
          <cell r="BT302">
            <v>0</v>
          </cell>
          <cell r="BU302">
            <v>280</v>
          </cell>
          <cell r="BV302">
            <v>0</v>
          </cell>
          <cell r="BW302">
            <v>0</v>
          </cell>
          <cell r="BX302">
            <v>0</v>
          </cell>
          <cell r="BY302">
            <v>0</v>
          </cell>
          <cell r="BZ302">
            <v>280</v>
          </cell>
          <cell r="CA302">
            <v>139</v>
          </cell>
          <cell r="CB302">
            <v>419</v>
          </cell>
          <cell r="CC302">
            <v>0.05</v>
          </cell>
          <cell r="CD302">
            <v>419</v>
          </cell>
        </row>
        <row r="303">
          <cell r="B303" t="str">
            <v>PBC03</v>
          </cell>
          <cell r="C303" t="str">
            <v>CAP08</v>
          </cell>
          <cell r="D303" t="str">
            <v>De    30  pares</v>
          </cell>
          <cell r="E303" t="str">
            <v>U</v>
          </cell>
          <cell r="F303" t="str">
            <v>NA</v>
          </cell>
          <cell r="G303" t="str">
            <v>NA</v>
          </cell>
          <cell r="H303" t="str">
            <v>NA</v>
          </cell>
          <cell r="I303" t="str">
            <v>NA</v>
          </cell>
          <cell r="J303" t="str">
            <v>NA</v>
          </cell>
          <cell r="K303" t="str">
            <v>NA</v>
          </cell>
          <cell r="L303" t="str">
            <v>NA</v>
          </cell>
          <cell r="M303" t="str">
            <v>NA</v>
          </cell>
          <cell r="N303" t="str">
            <v>NA</v>
          </cell>
          <cell r="O303" t="str">
            <v>NA</v>
          </cell>
          <cell r="P303" t="str">
            <v>NA</v>
          </cell>
          <cell r="Q303" t="str">
            <v>NA</v>
          </cell>
          <cell r="R303" t="str">
            <v>NA</v>
          </cell>
          <cell r="S303" t="str">
            <v>NA</v>
          </cell>
          <cell r="T303" t="str">
            <v>CER001</v>
          </cell>
          <cell r="U303" t="str">
            <v>NA</v>
          </cell>
          <cell r="V303" t="str">
            <v>NA</v>
          </cell>
          <cell r="W303" t="str">
            <v>NA</v>
          </cell>
          <cell r="X303" t="str">
            <v>NA</v>
          </cell>
          <cell r="Y303" t="str">
            <v>CMC011</v>
          </cell>
          <cell r="Z303" t="str">
            <v>NA</v>
          </cell>
          <cell r="AA303" t="str">
            <v>NA</v>
          </cell>
          <cell r="AB303" t="str">
            <v>NA</v>
          </cell>
          <cell r="AC303" t="str">
            <v>NA</v>
          </cell>
          <cell r="AD303">
            <v>1</v>
          </cell>
          <cell r="AE303" t="str">
            <v>NA</v>
          </cell>
          <cell r="AF303" t="str">
            <v>NA</v>
          </cell>
          <cell r="AG303" t="str">
            <v>NA</v>
          </cell>
          <cell r="AH303" t="str">
            <v>NA</v>
          </cell>
          <cell r="AI303">
            <v>475</v>
          </cell>
          <cell r="AJ303">
            <v>475</v>
          </cell>
          <cell r="AO303">
            <v>793</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250716</v>
          </cell>
          <cell r="BF303">
            <v>0</v>
          </cell>
          <cell r="BG303">
            <v>0</v>
          </cell>
          <cell r="BH303">
            <v>0</v>
          </cell>
          <cell r="BI303">
            <v>0</v>
          </cell>
          <cell r="BJ303">
            <v>528</v>
          </cell>
          <cell r="BK303">
            <v>0</v>
          </cell>
          <cell r="BL303">
            <v>0</v>
          </cell>
          <cell r="BM303">
            <v>0</v>
          </cell>
          <cell r="BN303">
            <v>0</v>
          </cell>
          <cell r="BO303">
            <v>528</v>
          </cell>
          <cell r="BP303">
            <v>125868</v>
          </cell>
          <cell r="BQ303">
            <v>0</v>
          </cell>
          <cell r="BR303">
            <v>0</v>
          </cell>
          <cell r="BS303">
            <v>0</v>
          </cell>
          <cell r="BT303">
            <v>0</v>
          </cell>
          <cell r="BU303">
            <v>265</v>
          </cell>
          <cell r="BV303">
            <v>0</v>
          </cell>
          <cell r="BW303">
            <v>0</v>
          </cell>
          <cell r="BX303">
            <v>0</v>
          </cell>
          <cell r="BY303">
            <v>0</v>
          </cell>
          <cell r="BZ303">
            <v>265</v>
          </cell>
          <cell r="CA303">
            <v>528</v>
          </cell>
          <cell r="CB303">
            <v>793</v>
          </cell>
          <cell r="CC303">
            <v>0.05</v>
          </cell>
          <cell r="CD303">
            <v>793</v>
          </cell>
        </row>
        <row r="304">
          <cell r="B304" t="str">
            <v>PBM03</v>
          </cell>
          <cell r="C304" t="str">
            <v>CAP08</v>
          </cell>
          <cell r="D304" t="str">
            <v>De    30  pares</v>
          </cell>
          <cell r="E304" t="str">
            <v>U</v>
          </cell>
          <cell r="F304" t="str">
            <v>NA</v>
          </cell>
          <cell r="G304" t="str">
            <v>NA</v>
          </cell>
          <cell r="H304" t="str">
            <v>NA</v>
          </cell>
          <cell r="I304" t="str">
            <v>NA</v>
          </cell>
          <cell r="J304" t="str">
            <v>NA</v>
          </cell>
          <cell r="K304" t="str">
            <v>NA</v>
          </cell>
          <cell r="L304" t="str">
            <v>NA</v>
          </cell>
          <cell r="M304" t="str">
            <v>NA</v>
          </cell>
          <cell r="N304" t="str">
            <v>NA</v>
          </cell>
          <cell r="O304" t="str">
            <v>NA</v>
          </cell>
          <cell r="P304" t="str">
            <v>NA</v>
          </cell>
          <cell r="Q304" t="str">
            <v>NA</v>
          </cell>
          <cell r="R304" t="str">
            <v>NA</v>
          </cell>
          <cell r="S304" t="str">
            <v>NA</v>
          </cell>
          <cell r="T304" t="str">
            <v>CER002</v>
          </cell>
          <cell r="U304" t="str">
            <v>NA</v>
          </cell>
          <cell r="V304" t="str">
            <v>NA</v>
          </cell>
          <cell r="W304" t="str">
            <v>NA</v>
          </cell>
          <cell r="X304" t="str">
            <v>NA</v>
          </cell>
          <cell r="Y304" t="str">
            <v>CMC012</v>
          </cell>
          <cell r="Z304" t="str">
            <v>NA</v>
          </cell>
          <cell r="AA304" t="str">
            <v>NA</v>
          </cell>
          <cell r="AB304" t="str">
            <v>NA</v>
          </cell>
          <cell r="AC304" t="str">
            <v>NA</v>
          </cell>
          <cell r="AD304">
            <v>1</v>
          </cell>
          <cell r="AE304" t="str">
            <v>NA</v>
          </cell>
          <cell r="AF304" t="str">
            <v>NA</v>
          </cell>
          <cell r="AG304" t="str">
            <v>NA</v>
          </cell>
          <cell r="AH304" t="str">
            <v>NA</v>
          </cell>
          <cell r="AI304">
            <v>350</v>
          </cell>
          <cell r="AJ304">
            <v>350</v>
          </cell>
          <cell r="AO304">
            <v>419</v>
          </cell>
          <cell r="AP304">
            <v>0</v>
          </cell>
          <cell r="AQ304">
            <v>0</v>
          </cell>
          <cell r="AR304">
            <v>0</v>
          </cell>
          <cell r="AS304">
            <v>0</v>
          </cell>
          <cell r="AT304">
            <v>0</v>
          </cell>
          <cell r="AU304">
            <v>0</v>
          </cell>
          <cell r="AV304">
            <v>0</v>
          </cell>
          <cell r="AW304">
            <v>0</v>
          </cell>
          <cell r="AX304">
            <v>0</v>
          </cell>
          <cell r="AY304">
            <v>0</v>
          </cell>
          <cell r="AZ304">
            <v>0</v>
          </cell>
          <cell r="BA304">
            <v>0</v>
          </cell>
          <cell r="BB304">
            <v>0</v>
          </cell>
          <cell r="BC304">
            <v>0</v>
          </cell>
          <cell r="BD304">
            <v>0</v>
          </cell>
          <cell r="BE304">
            <v>48564</v>
          </cell>
          <cell r="BF304">
            <v>0</v>
          </cell>
          <cell r="BG304">
            <v>0</v>
          </cell>
          <cell r="BH304">
            <v>0</v>
          </cell>
          <cell r="BI304">
            <v>0</v>
          </cell>
          <cell r="BJ304">
            <v>139</v>
          </cell>
          <cell r="BK304">
            <v>0</v>
          </cell>
          <cell r="BL304">
            <v>0</v>
          </cell>
          <cell r="BM304">
            <v>0</v>
          </cell>
          <cell r="BN304">
            <v>0</v>
          </cell>
          <cell r="BO304">
            <v>139</v>
          </cell>
          <cell r="BP304">
            <v>98147</v>
          </cell>
          <cell r="BQ304">
            <v>0</v>
          </cell>
          <cell r="BR304">
            <v>0</v>
          </cell>
          <cell r="BS304">
            <v>0</v>
          </cell>
          <cell r="BT304">
            <v>0</v>
          </cell>
          <cell r="BU304">
            <v>280</v>
          </cell>
          <cell r="BV304">
            <v>0</v>
          </cell>
          <cell r="BW304">
            <v>0</v>
          </cell>
          <cell r="BX304">
            <v>0</v>
          </cell>
          <cell r="BY304">
            <v>0</v>
          </cell>
          <cell r="BZ304">
            <v>280</v>
          </cell>
          <cell r="CA304">
            <v>139</v>
          </cell>
          <cell r="CB304">
            <v>419</v>
          </cell>
          <cell r="CC304">
            <v>0.05</v>
          </cell>
          <cell r="CD304">
            <v>419</v>
          </cell>
        </row>
        <row r="305">
          <cell r="B305" t="str">
            <v>PLM04</v>
          </cell>
          <cell r="C305" t="str">
            <v>CAP08</v>
          </cell>
          <cell r="D305" t="str">
            <v>De    40  pares</v>
          </cell>
          <cell r="E305" t="str">
            <v>m</v>
          </cell>
          <cell r="F305" t="str">
            <v>NA</v>
          </cell>
          <cell r="G305" t="str">
            <v>NA</v>
          </cell>
          <cell r="H305" t="str">
            <v>NA</v>
          </cell>
          <cell r="I305" t="str">
            <v>NA</v>
          </cell>
          <cell r="J305" t="str">
            <v>NA</v>
          </cell>
          <cell r="K305" t="str">
            <v>NA</v>
          </cell>
          <cell r="L305" t="str">
            <v>NA</v>
          </cell>
          <cell r="M305" t="str">
            <v>NA</v>
          </cell>
          <cell r="N305" t="str">
            <v>NA</v>
          </cell>
          <cell r="O305" t="str">
            <v>NA</v>
          </cell>
          <cell r="P305" t="str">
            <v>NA</v>
          </cell>
          <cell r="Q305" t="str">
            <v>NA</v>
          </cell>
          <cell r="R305" t="str">
            <v>NA</v>
          </cell>
          <cell r="S305" t="str">
            <v>NA</v>
          </cell>
          <cell r="T305" t="str">
            <v>CER002</v>
          </cell>
          <cell r="U305" t="str">
            <v>NA</v>
          </cell>
          <cell r="V305" t="str">
            <v>NA</v>
          </cell>
          <cell r="W305" t="str">
            <v>NA</v>
          </cell>
          <cell r="X305" t="str">
            <v>NA</v>
          </cell>
          <cell r="Y305" t="str">
            <v>CMC012</v>
          </cell>
          <cell r="Z305" t="str">
            <v>NA</v>
          </cell>
          <cell r="AA305" t="str">
            <v>NA</v>
          </cell>
          <cell r="AB305" t="str">
            <v>NA</v>
          </cell>
          <cell r="AC305" t="str">
            <v>NA</v>
          </cell>
          <cell r="AD305">
            <v>1</v>
          </cell>
          <cell r="AE305" t="str">
            <v>NA</v>
          </cell>
          <cell r="AF305" t="str">
            <v>NA</v>
          </cell>
          <cell r="AG305" t="str">
            <v>NA</v>
          </cell>
          <cell r="AH305" t="str">
            <v>NA</v>
          </cell>
          <cell r="AI305">
            <v>375</v>
          </cell>
          <cell r="AJ305">
            <v>375</v>
          </cell>
          <cell r="AO305">
            <v>392</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48564</v>
          </cell>
          <cell r="BF305">
            <v>0</v>
          </cell>
          <cell r="BG305">
            <v>0</v>
          </cell>
          <cell r="BH305">
            <v>0</v>
          </cell>
          <cell r="BI305">
            <v>0</v>
          </cell>
          <cell r="BJ305">
            <v>130</v>
          </cell>
          <cell r="BK305">
            <v>0</v>
          </cell>
          <cell r="BL305">
            <v>0</v>
          </cell>
          <cell r="BM305">
            <v>0</v>
          </cell>
          <cell r="BN305">
            <v>0</v>
          </cell>
          <cell r="BO305">
            <v>130</v>
          </cell>
          <cell r="BP305">
            <v>98147</v>
          </cell>
          <cell r="BQ305">
            <v>0</v>
          </cell>
          <cell r="BR305">
            <v>0</v>
          </cell>
          <cell r="BS305">
            <v>0</v>
          </cell>
          <cell r="BT305">
            <v>0</v>
          </cell>
          <cell r="BU305">
            <v>262</v>
          </cell>
          <cell r="BV305">
            <v>0</v>
          </cell>
          <cell r="BW305">
            <v>0</v>
          </cell>
          <cell r="BX305">
            <v>0</v>
          </cell>
          <cell r="BY305">
            <v>0</v>
          </cell>
          <cell r="BZ305">
            <v>262</v>
          </cell>
          <cell r="CA305">
            <v>130</v>
          </cell>
          <cell r="CB305">
            <v>392</v>
          </cell>
          <cell r="CC305">
            <v>0.05</v>
          </cell>
          <cell r="CD305">
            <v>392</v>
          </cell>
        </row>
        <row r="306">
          <cell r="B306" t="str">
            <v>ELM04</v>
          </cell>
          <cell r="C306" t="str">
            <v>CAP08</v>
          </cell>
          <cell r="D306" t="str">
            <v>De    40  pares</v>
          </cell>
          <cell r="E306" t="str">
            <v>U</v>
          </cell>
          <cell r="F306" t="str">
            <v>MRD144</v>
          </cell>
          <cell r="G306" t="str">
            <v>MRD076</v>
          </cell>
          <cell r="H306" t="str">
            <v>NA</v>
          </cell>
          <cell r="I306" t="str">
            <v>NA</v>
          </cell>
          <cell r="J306" t="str">
            <v>NA</v>
          </cell>
          <cell r="K306" t="str">
            <v>NA</v>
          </cell>
          <cell r="L306" t="str">
            <v>NA</v>
          </cell>
          <cell r="M306">
            <v>1</v>
          </cell>
          <cell r="N306">
            <v>80</v>
          </cell>
          <cell r="O306" t="str">
            <v>NA</v>
          </cell>
          <cell r="P306" t="str">
            <v>NA</v>
          </cell>
          <cell r="Q306" t="str">
            <v>NA</v>
          </cell>
          <cell r="R306" t="str">
            <v>NA</v>
          </cell>
          <cell r="S306" t="str">
            <v>NA</v>
          </cell>
          <cell r="T306" t="str">
            <v>CER004</v>
          </cell>
          <cell r="U306" t="str">
            <v>NA</v>
          </cell>
          <cell r="V306" t="str">
            <v>NA</v>
          </cell>
          <cell r="W306" t="str">
            <v>NA</v>
          </cell>
          <cell r="X306" t="str">
            <v>NA</v>
          </cell>
          <cell r="Y306" t="str">
            <v>CMC013</v>
          </cell>
          <cell r="Z306" t="str">
            <v>NA</v>
          </cell>
          <cell r="AA306" t="str">
            <v>NA</v>
          </cell>
          <cell r="AB306" t="str">
            <v>NA</v>
          </cell>
          <cell r="AC306" t="str">
            <v>NA</v>
          </cell>
          <cell r="AD306">
            <v>1</v>
          </cell>
          <cell r="AE306" t="str">
            <v>NA</v>
          </cell>
          <cell r="AF306" t="str">
            <v>NA</v>
          </cell>
          <cell r="AG306" t="str">
            <v>NA</v>
          </cell>
          <cell r="AH306" t="str">
            <v>NA</v>
          </cell>
          <cell r="AI306">
            <v>36</v>
          </cell>
          <cell r="AJ306">
            <v>36</v>
          </cell>
          <cell r="AO306">
            <v>48442</v>
          </cell>
          <cell r="AP306">
            <v>33500</v>
          </cell>
          <cell r="AQ306">
            <v>85</v>
          </cell>
          <cell r="AR306">
            <v>0</v>
          </cell>
          <cell r="AS306">
            <v>0</v>
          </cell>
          <cell r="AT306">
            <v>0</v>
          </cell>
          <cell r="AU306">
            <v>0</v>
          </cell>
          <cell r="AV306">
            <v>0</v>
          </cell>
          <cell r="AW306">
            <v>33500</v>
          </cell>
          <cell r="AX306">
            <v>6800</v>
          </cell>
          <cell r="AY306">
            <v>0</v>
          </cell>
          <cell r="AZ306">
            <v>0</v>
          </cell>
          <cell r="BA306">
            <v>0</v>
          </cell>
          <cell r="BB306">
            <v>0</v>
          </cell>
          <cell r="BC306">
            <v>0</v>
          </cell>
          <cell r="BD306">
            <v>42315</v>
          </cell>
          <cell r="BE306">
            <v>114090</v>
          </cell>
          <cell r="BF306">
            <v>0</v>
          </cell>
          <cell r="BG306">
            <v>0</v>
          </cell>
          <cell r="BH306">
            <v>0</v>
          </cell>
          <cell r="BI306">
            <v>0</v>
          </cell>
          <cell r="BJ306">
            <v>3169</v>
          </cell>
          <cell r="BK306">
            <v>0</v>
          </cell>
          <cell r="BL306">
            <v>0</v>
          </cell>
          <cell r="BM306">
            <v>0</v>
          </cell>
          <cell r="BN306">
            <v>0</v>
          </cell>
          <cell r="BO306">
            <v>3169</v>
          </cell>
          <cell r="BP306">
            <v>106495</v>
          </cell>
          <cell r="BQ306">
            <v>0</v>
          </cell>
          <cell r="BR306">
            <v>0</v>
          </cell>
          <cell r="BS306">
            <v>0</v>
          </cell>
          <cell r="BT306">
            <v>0</v>
          </cell>
          <cell r="BU306">
            <v>2958</v>
          </cell>
          <cell r="BV306">
            <v>0</v>
          </cell>
          <cell r="BW306">
            <v>0</v>
          </cell>
          <cell r="BX306">
            <v>0</v>
          </cell>
          <cell r="BY306">
            <v>0</v>
          </cell>
          <cell r="BZ306">
            <v>2958</v>
          </cell>
          <cell r="CA306">
            <v>3169</v>
          </cell>
          <cell r="CB306">
            <v>6127</v>
          </cell>
          <cell r="CC306">
            <v>0.05</v>
          </cell>
          <cell r="CD306">
            <v>48442</v>
          </cell>
        </row>
        <row r="307">
          <cell r="B307" t="str">
            <v>EPA04</v>
          </cell>
          <cell r="C307" t="str">
            <v>CAP08</v>
          </cell>
          <cell r="D307" t="str">
            <v>De    40  pares</v>
          </cell>
          <cell r="E307" t="str">
            <v>U</v>
          </cell>
          <cell r="F307" t="str">
            <v>MRD245</v>
          </cell>
          <cell r="G307" t="str">
            <v>MRD215</v>
          </cell>
          <cell r="H307" t="str">
            <v>MRD252</v>
          </cell>
          <cell r="I307" t="str">
            <v>MRD046</v>
          </cell>
          <cell r="J307" t="str">
            <v>NA</v>
          </cell>
          <cell r="K307" t="str">
            <v>NA</v>
          </cell>
          <cell r="L307" t="str">
            <v>NA</v>
          </cell>
          <cell r="M307">
            <v>1</v>
          </cell>
          <cell r="N307">
            <v>0.15</v>
          </cell>
          <cell r="O307">
            <v>0.03</v>
          </cell>
          <cell r="P307">
            <v>80</v>
          </cell>
          <cell r="Q307" t="str">
            <v>NA</v>
          </cell>
          <cell r="R307" t="str">
            <v>NA</v>
          </cell>
          <cell r="S307" t="str">
            <v>NA</v>
          </cell>
          <cell r="T307" t="str">
            <v>CER004</v>
          </cell>
          <cell r="U307" t="str">
            <v>NA</v>
          </cell>
          <cell r="V307" t="str">
            <v>NA</v>
          </cell>
          <cell r="W307" t="str">
            <v>NA</v>
          </cell>
          <cell r="X307" t="str">
            <v>NA</v>
          </cell>
          <cell r="Y307" t="str">
            <v>CMC014</v>
          </cell>
          <cell r="Z307" t="str">
            <v>NA</v>
          </cell>
          <cell r="AA307" t="str">
            <v>NA</v>
          </cell>
          <cell r="AB307" t="str">
            <v>NA</v>
          </cell>
          <cell r="AC307" t="str">
            <v>NA</v>
          </cell>
          <cell r="AD307">
            <v>1</v>
          </cell>
          <cell r="AE307" t="str">
            <v>NA</v>
          </cell>
          <cell r="AF307" t="str">
            <v>NA</v>
          </cell>
          <cell r="AG307" t="str">
            <v>NA</v>
          </cell>
          <cell r="AH307" t="str">
            <v>NA</v>
          </cell>
          <cell r="AI307">
            <v>9.6</v>
          </cell>
          <cell r="AJ307">
            <v>9.6</v>
          </cell>
          <cell r="AO307">
            <v>50350</v>
          </cell>
          <cell r="AP307">
            <v>16440</v>
          </cell>
          <cell r="AQ307">
            <v>14663</v>
          </cell>
          <cell r="AR307">
            <v>25875</v>
          </cell>
          <cell r="AS307">
            <v>43</v>
          </cell>
          <cell r="AT307">
            <v>0</v>
          </cell>
          <cell r="AU307">
            <v>0</v>
          </cell>
          <cell r="AV307">
            <v>0</v>
          </cell>
          <cell r="AW307">
            <v>16440</v>
          </cell>
          <cell r="AX307">
            <v>2199</v>
          </cell>
          <cell r="AY307">
            <v>776</v>
          </cell>
          <cell r="AZ307">
            <v>3440</v>
          </cell>
          <cell r="BA307">
            <v>0</v>
          </cell>
          <cell r="BB307">
            <v>0</v>
          </cell>
          <cell r="BC307">
            <v>0</v>
          </cell>
          <cell r="BD307">
            <v>23998</v>
          </cell>
          <cell r="BE307">
            <v>114090</v>
          </cell>
          <cell r="BF307">
            <v>0</v>
          </cell>
          <cell r="BG307">
            <v>0</v>
          </cell>
          <cell r="BH307">
            <v>0</v>
          </cell>
          <cell r="BI307">
            <v>0</v>
          </cell>
          <cell r="BJ307">
            <v>11884</v>
          </cell>
          <cell r="BK307">
            <v>0</v>
          </cell>
          <cell r="BL307">
            <v>0</v>
          </cell>
          <cell r="BM307">
            <v>0</v>
          </cell>
          <cell r="BN307">
            <v>0</v>
          </cell>
          <cell r="BO307">
            <v>11884</v>
          </cell>
          <cell r="BP307">
            <v>138896</v>
          </cell>
          <cell r="BQ307">
            <v>0</v>
          </cell>
          <cell r="BR307">
            <v>0</v>
          </cell>
          <cell r="BS307">
            <v>0</v>
          </cell>
          <cell r="BT307">
            <v>0</v>
          </cell>
          <cell r="BU307">
            <v>14468</v>
          </cell>
          <cell r="BV307">
            <v>0</v>
          </cell>
          <cell r="BW307">
            <v>0</v>
          </cell>
          <cell r="BX307">
            <v>0</v>
          </cell>
          <cell r="BY307">
            <v>0</v>
          </cell>
          <cell r="BZ307">
            <v>14468</v>
          </cell>
          <cell r="CA307">
            <v>11884</v>
          </cell>
          <cell r="CB307">
            <v>26352</v>
          </cell>
          <cell r="CC307">
            <v>0.05</v>
          </cell>
          <cell r="CD307">
            <v>50350</v>
          </cell>
        </row>
        <row r="308">
          <cell r="B308" t="str">
            <v>EPC04</v>
          </cell>
          <cell r="C308" t="str">
            <v>CAP08</v>
          </cell>
          <cell r="D308" t="str">
            <v>De    40  pares</v>
          </cell>
          <cell r="E308" t="str">
            <v>U</v>
          </cell>
          <cell r="F308" t="str">
            <v>MRD245</v>
          </cell>
          <cell r="G308" t="str">
            <v>MRD215</v>
          </cell>
          <cell r="H308" t="str">
            <v>MRD252</v>
          </cell>
          <cell r="I308" t="str">
            <v>MRD046</v>
          </cell>
          <cell r="J308" t="str">
            <v>NA</v>
          </cell>
          <cell r="K308" t="str">
            <v>NA</v>
          </cell>
          <cell r="L308" t="str">
            <v>NA</v>
          </cell>
          <cell r="M308">
            <v>1</v>
          </cell>
          <cell r="N308">
            <v>0.15</v>
          </cell>
          <cell r="O308">
            <v>0.03</v>
          </cell>
          <cell r="P308">
            <v>80</v>
          </cell>
          <cell r="Q308" t="str">
            <v>NA</v>
          </cell>
          <cell r="R308" t="str">
            <v>NA</v>
          </cell>
          <cell r="S308" t="str">
            <v>NA</v>
          </cell>
          <cell r="T308" t="str">
            <v>CER003</v>
          </cell>
          <cell r="U308" t="str">
            <v>NA</v>
          </cell>
          <cell r="V308" t="str">
            <v>NA</v>
          </cell>
          <cell r="W308" t="str">
            <v>NA</v>
          </cell>
          <cell r="X308" t="str">
            <v>NA</v>
          </cell>
          <cell r="Y308" t="str">
            <v>CMC013</v>
          </cell>
          <cell r="Z308" t="str">
            <v>NA</v>
          </cell>
          <cell r="AA308" t="str">
            <v>NA</v>
          </cell>
          <cell r="AB308" t="str">
            <v>NA</v>
          </cell>
          <cell r="AC308" t="str">
            <v>NA</v>
          </cell>
          <cell r="AD308">
            <v>1</v>
          </cell>
          <cell r="AE308" t="str">
            <v>NA</v>
          </cell>
          <cell r="AF308" t="str">
            <v>NA</v>
          </cell>
          <cell r="AG308" t="str">
            <v>NA</v>
          </cell>
          <cell r="AH308" t="str">
            <v>NA</v>
          </cell>
          <cell r="AI308">
            <v>11.2</v>
          </cell>
          <cell r="AJ308">
            <v>11.2</v>
          </cell>
          <cell r="AO308">
            <v>40926</v>
          </cell>
          <cell r="AP308">
            <v>16440</v>
          </cell>
          <cell r="AQ308">
            <v>14663</v>
          </cell>
          <cell r="AR308">
            <v>25875</v>
          </cell>
          <cell r="AS308">
            <v>43</v>
          </cell>
          <cell r="AT308">
            <v>0</v>
          </cell>
          <cell r="AU308">
            <v>0</v>
          </cell>
          <cell r="AV308">
            <v>0</v>
          </cell>
          <cell r="AW308">
            <v>16440</v>
          </cell>
          <cell r="AX308">
            <v>2199</v>
          </cell>
          <cell r="AY308">
            <v>776</v>
          </cell>
          <cell r="AZ308">
            <v>3440</v>
          </cell>
          <cell r="BA308">
            <v>0</v>
          </cell>
          <cell r="BB308">
            <v>0</v>
          </cell>
          <cell r="BC308">
            <v>0</v>
          </cell>
          <cell r="BD308">
            <v>23998</v>
          </cell>
          <cell r="BE308">
            <v>83103</v>
          </cell>
          <cell r="BF308">
            <v>0</v>
          </cell>
          <cell r="BG308">
            <v>0</v>
          </cell>
          <cell r="BH308">
            <v>0</v>
          </cell>
          <cell r="BI308">
            <v>0</v>
          </cell>
          <cell r="BJ308">
            <v>7420</v>
          </cell>
          <cell r="BK308">
            <v>0</v>
          </cell>
          <cell r="BL308">
            <v>0</v>
          </cell>
          <cell r="BM308">
            <v>0</v>
          </cell>
          <cell r="BN308">
            <v>0</v>
          </cell>
          <cell r="BO308">
            <v>7420</v>
          </cell>
          <cell r="BP308">
            <v>106495</v>
          </cell>
          <cell r="BQ308">
            <v>0</v>
          </cell>
          <cell r="BR308">
            <v>0</v>
          </cell>
          <cell r="BS308">
            <v>0</v>
          </cell>
          <cell r="BT308">
            <v>0</v>
          </cell>
          <cell r="BU308">
            <v>9508</v>
          </cell>
          <cell r="BV308">
            <v>0</v>
          </cell>
          <cell r="BW308">
            <v>0</v>
          </cell>
          <cell r="BX308">
            <v>0</v>
          </cell>
          <cell r="BY308">
            <v>0</v>
          </cell>
          <cell r="BZ308">
            <v>9508</v>
          </cell>
          <cell r="CA308">
            <v>7420</v>
          </cell>
          <cell r="CB308">
            <v>16928</v>
          </cell>
          <cell r="CC308">
            <v>0.05</v>
          </cell>
          <cell r="CD308">
            <v>40926</v>
          </cell>
        </row>
        <row r="309">
          <cell r="B309" t="str">
            <v>EPM04</v>
          </cell>
          <cell r="C309" t="str">
            <v>CAP08</v>
          </cell>
          <cell r="D309" t="str">
            <v>De    40  pares</v>
          </cell>
          <cell r="E309" t="str">
            <v>U</v>
          </cell>
          <cell r="F309" t="str">
            <v>MRD245</v>
          </cell>
          <cell r="G309" t="str">
            <v>MRD215</v>
          </cell>
          <cell r="H309" t="str">
            <v>MRD252</v>
          </cell>
          <cell r="I309" t="str">
            <v>MRD046</v>
          </cell>
          <cell r="J309" t="str">
            <v>NA</v>
          </cell>
          <cell r="K309" t="str">
            <v>NA</v>
          </cell>
          <cell r="L309" t="str">
            <v>NA</v>
          </cell>
          <cell r="M309">
            <v>1</v>
          </cell>
          <cell r="N309">
            <v>0.15</v>
          </cell>
          <cell r="O309">
            <v>0.03</v>
          </cell>
          <cell r="P309">
            <v>80</v>
          </cell>
          <cell r="Q309" t="str">
            <v>NA</v>
          </cell>
          <cell r="R309" t="str">
            <v>NA</v>
          </cell>
          <cell r="S309" t="str">
            <v>NA</v>
          </cell>
          <cell r="T309" t="str">
            <v>CER004</v>
          </cell>
          <cell r="U309" t="str">
            <v>NA</v>
          </cell>
          <cell r="V309" t="str">
            <v>NA</v>
          </cell>
          <cell r="W309" t="str">
            <v>NA</v>
          </cell>
          <cell r="X309" t="str">
            <v>NA</v>
          </cell>
          <cell r="Y309" t="str">
            <v>CMC014</v>
          </cell>
          <cell r="Z309" t="str">
            <v>NA</v>
          </cell>
          <cell r="AA309" t="str">
            <v>NA</v>
          </cell>
          <cell r="AB309" t="str">
            <v>NA</v>
          </cell>
          <cell r="AC309" t="str">
            <v>NA</v>
          </cell>
          <cell r="AD309">
            <v>1</v>
          </cell>
          <cell r="AE309" t="str">
            <v>NA</v>
          </cell>
          <cell r="AF309" t="str">
            <v>NA</v>
          </cell>
          <cell r="AG309" t="str">
            <v>NA</v>
          </cell>
          <cell r="AH309" t="str">
            <v>NA</v>
          </cell>
          <cell r="AI309">
            <v>9.6</v>
          </cell>
          <cell r="AJ309">
            <v>9.6</v>
          </cell>
          <cell r="AO309">
            <v>50350</v>
          </cell>
          <cell r="AP309">
            <v>16440</v>
          </cell>
          <cell r="AQ309">
            <v>14663</v>
          </cell>
          <cell r="AR309">
            <v>25875</v>
          </cell>
          <cell r="AS309">
            <v>43</v>
          </cell>
          <cell r="AT309">
            <v>0</v>
          </cell>
          <cell r="AU309">
            <v>0</v>
          </cell>
          <cell r="AV309">
            <v>0</v>
          </cell>
          <cell r="AW309">
            <v>16440</v>
          </cell>
          <cell r="AX309">
            <v>2199</v>
          </cell>
          <cell r="AY309">
            <v>776</v>
          </cell>
          <cell r="AZ309">
            <v>3440</v>
          </cell>
          <cell r="BA309">
            <v>0</v>
          </cell>
          <cell r="BB309">
            <v>0</v>
          </cell>
          <cell r="BC309">
            <v>0</v>
          </cell>
          <cell r="BD309">
            <v>23998</v>
          </cell>
          <cell r="BE309">
            <v>114090</v>
          </cell>
          <cell r="BF309">
            <v>0</v>
          </cell>
          <cell r="BG309">
            <v>0</v>
          </cell>
          <cell r="BH309">
            <v>0</v>
          </cell>
          <cell r="BI309">
            <v>0</v>
          </cell>
          <cell r="BJ309">
            <v>11884</v>
          </cell>
          <cell r="BK309">
            <v>0</v>
          </cell>
          <cell r="BL309">
            <v>0</v>
          </cell>
          <cell r="BM309">
            <v>0</v>
          </cell>
          <cell r="BN309">
            <v>0</v>
          </cell>
          <cell r="BO309">
            <v>11884</v>
          </cell>
          <cell r="BP309">
            <v>138896</v>
          </cell>
          <cell r="BQ309">
            <v>0</v>
          </cell>
          <cell r="BR309">
            <v>0</v>
          </cell>
          <cell r="BS309">
            <v>0</v>
          </cell>
          <cell r="BT309">
            <v>0</v>
          </cell>
          <cell r="BU309">
            <v>14468</v>
          </cell>
          <cell r="BV309">
            <v>0</v>
          </cell>
          <cell r="BW309">
            <v>0</v>
          </cell>
          <cell r="BX309">
            <v>0</v>
          </cell>
          <cell r="BY309">
            <v>0</v>
          </cell>
          <cell r="BZ309">
            <v>14468</v>
          </cell>
          <cell r="CA309">
            <v>11884</v>
          </cell>
          <cell r="CB309">
            <v>26352</v>
          </cell>
          <cell r="CC309">
            <v>0.05</v>
          </cell>
          <cell r="CD309">
            <v>50350</v>
          </cell>
        </row>
        <row r="310">
          <cell r="B310" t="str">
            <v>ML004</v>
          </cell>
          <cell r="C310" t="str">
            <v>CAP08</v>
          </cell>
          <cell r="D310" t="str">
            <v>De    40  pares</v>
          </cell>
          <cell r="E310" t="str">
            <v>U</v>
          </cell>
          <cell r="F310" t="str">
            <v>MRD128</v>
          </cell>
          <cell r="G310" t="str">
            <v>MRD076</v>
          </cell>
          <cell r="H310" t="str">
            <v>NA</v>
          </cell>
          <cell r="I310" t="str">
            <v>NA</v>
          </cell>
          <cell r="J310" t="str">
            <v>NA</v>
          </cell>
          <cell r="K310" t="str">
            <v>NA</v>
          </cell>
          <cell r="L310" t="str">
            <v>NA</v>
          </cell>
          <cell r="M310">
            <v>1</v>
          </cell>
          <cell r="N310">
            <v>80</v>
          </cell>
          <cell r="O310" t="str">
            <v>NA</v>
          </cell>
          <cell r="P310" t="str">
            <v>NA</v>
          </cell>
          <cell r="Q310" t="str">
            <v>NA</v>
          </cell>
          <cell r="R310" t="str">
            <v>NA</v>
          </cell>
          <cell r="S310" t="str">
            <v>NA</v>
          </cell>
          <cell r="T310" t="str">
            <v>CER003</v>
          </cell>
          <cell r="U310" t="str">
            <v>NA</v>
          </cell>
          <cell r="V310" t="str">
            <v>NA</v>
          </cell>
          <cell r="W310" t="str">
            <v>NA</v>
          </cell>
          <cell r="X310" t="str">
            <v>NA</v>
          </cell>
          <cell r="Y310" t="str">
            <v>CMC013</v>
          </cell>
          <cell r="Z310" t="str">
            <v>NA</v>
          </cell>
          <cell r="AA310" t="str">
            <v>NA</v>
          </cell>
          <cell r="AB310" t="str">
            <v>NA</v>
          </cell>
          <cell r="AC310" t="str">
            <v>NA</v>
          </cell>
          <cell r="AD310">
            <v>1</v>
          </cell>
          <cell r="AE310" t="str">
            <v>NA</v>
          </cell>
          <cell r="AF310" t="str">
            <v>NA</v>
          </cell>
          <cell r="AG310" t="str">
            <v>NA</v>
          </cell>
          <cell r="AH310" t="str">
            <v>NA</v>
          </cell>
          <cell r="AI310">
            <v>14</v>
          </cell>
          <cell r="AJ310">
            <v>14</v>
          </cell>
          <cell r="AO310">
            <v>67933</v>
          </cell>
          <cell r="AP310">
            <v>45000</v>
          </cell>
          <cell r="AQ310">
            <v>85</v>
          </cell>
          <cell r="AR310">
            <v>0</v>
          </cell>
          <cell r="AS310">
            <v>0</v>
          </cell>
          <cell r="AT310">
            <v>0</v>
          </cell>
          <cell r="AU310">
            <v>0</v>
          </cell>
          <cell r="AV310">
            <v>0</v>
          </cell>
          <cell r="AW310">
            <v>45000</v>
          </cell>
          <cell r="AX310">
            <v>6800</v>
          </cell>
          <cell r="AY310">
            <v>0</v>
          </cell>
          <cell r="AZ310">
            <v>0</v>
          </cell>
          <cell r="BA310">
            <v>0</v>
          </cell>
          <cell r="BB310">
            <v>0</v>
          </cell>
          <cell r="BC310">
            <v>0</v>
          </cell>
          <cell r="BD310">
            <v>54390</v>
          </cell>
          <cell r="BE310">
            <v>83103</v>
          </cell>
          <cell r="BF310">
            <v>0</v>
          </cell>
          <cell r="BG310">
            <v>0</v>
          </cell>
          <cell r="BH310">
            <v>0</v>
          </cell>
          <cell r="BI310">
            <v>0</v>
          </cell>
          <cell r="BJ310">
            <v>5936</v>
          </cell>
          <cell r="BK310">
            <v>0</v>
          </cell>
          <cell r="BL310">
            <v>0</v>
          </cell>
          <cell r="BM310">
            <v>0</v>
          </cell>
          <cell r="BN310">
            <v>0</v>
          </cell>
          <cell r="BO310">
            <v>5936</v>
          </cell>
          <cell r="BP310">
            <v>106495</v>
          </cell>
          <cell r="BQ310">
            <v>0</v>
          </cell>
          <cell r="BR310">
            <v>0</v>
          </cell>
          <cell r="BS310">
            <v>0</v>
          </cell>
          <cell r="BT310">
            <v>0</v>
          </cell>
          <cell r="BU310">
            <v>7607</v>
          </cell>
          <cell r="BV310">
            <v>0</v>
          </cell>
          <cell r="BW310">
            <v>0</v>
          </cell>
          <cell r="BX310">
            <v>0</v>
          </cell>
          <cell r="BY310">
            <v>0</v>
          </cell>
          <cell r="BZ310">
            <v>7607</v>
          </cell>
          <cell r="CA310">
            <v>5936</v>
          </cell>
          <cell r="CB310">
            <v>13543</v>
          </cell>
          <cell r="CC310">
            <v>0.05</v>
          </cell>
          <cell r="CD310">
            <v>67933</v>
          </cell>
        </row>
        <row r="311">
          <cell r="B311" t="str">
            <v>MP004</v>
          </cell>
          <cell r="C311" t="str">
            <v>CAP08</v>
          </cell>
          <cell r="D311" t="str">
            <v>De    40  pares</v>
          </cell>
          <cell r="E311" t="str">
            <v>U</v>
          </cell>
          <cell r="F311" t="str">
            <v>MRD245</v>
          </cell>
          <cell r="G311" t="str">
            <v>MRD215</v>
          </cell>
          <cell r="H311" t="str">
            <v>MRD252</v>
          </cell>
          <cell r="I311" t="str">
            <v>MRD046</v>
          </cell>
          <cell r="J311" t="str">
            <v>NA</v>
          </cell>
          <cell r="K311" t="str">
            <v>NA</v>
          </cell>
          <cell r="L311" t="str">
            <v>NA</v>
          </cell>
          <cell r="M311">
            <v>1</v>
          </cell>
          <cell r="N311">
            <v>0.15</v>
          </cell>
          <cell r="O311">
            <v>0.03</v>
          </cell>
          <cell r="P311">
            <v>80</v>
          </cell>
          <cell r="Q311" t="str">
            <v>NA</v>
          </cell>
          <cell r="R311" t="str">
            <v>NA</v>
          </cell>
          <cell r="S311" t="str">
            <v>NA</v>
          </cell>
          <cell r="T311" t="str">
            <v>CER003</v>
          </cell>
          <cell r="U311" t="str">
            <v>NA</v>
          </cell>
          <cell r="V311" t="str">
            <v>NA</v>
          </cell>
          <cell r="W311" t="str">
            <v>NA</v>
          </cell>
          <cell r="X311" t="str">
            <v>NA</v>
          </cell>
          <cell r="Y311" t="str">
            <v>CMC013</v>
          </cell>
          <cell r="Z311" t="str">
            <v>NA</v>
          </cell>
          <cell r="AA311" t="str">
            <v>NA</v>
          </cell>
          <cell r="AB311" t="str">
            <v>NA</v>
          </cell>
          <cell r="AC311" t="str">
            <v>NA</v>
          </cell>
          <cell r="AD311">
            <v>1</v>
          </cell>
          <cell r="AE311" t="str">
            <v>NA</v>
          </cell>
          <cell r="AF311" t="str">
            <v>NA</v>
          </cell>
          <cell r="AG311" t="str">
            <v>NA</v>
          </cell>
          <cell r="AH311" t="str">
            <v>NA</v>
          </cell>
          <cell r="AI311">
            <v>11.2</v>
          </cell>
          <cell r="AJ311">
            <v>11.2</v>
          </cell>
          <cell r="AO311">
            <v>40926</v>
          </cell>
          <cell r="AP311">
            <v>16440</v>
          </cell>
          <cell r="AQ311">
            <v>14663</v>
          </cell>
          <cell r="AR311">
            <v>25875</v>
          </cell>
          <cell r="AS311">
            <v>43</v>
          </cell>
          <cell r="AT311">
            <v>0</v>
          </cell>
          <cell r="AU311">
            <v>0</v>
          </cell>
          <cell r="AV311">
            <v>0</v>
          </cell>
          <cell r="AW311">
            <v>16440</v>
          </cell>
          <cell r="AX311">
            <v>2199</v>
          </cell>
          <cell r="AY311">
            <v>776</v>
          </cell>
          <cell r="AZ311">
            <v>3440</v>
          </cell>
          <cell r="BA311">
            <v>0</v>
          </cell>
          <cell r="BB311">
            <v>0</v>
          </cell>
          <cell r="BC311">
            <v>0</v>
          </cell>
          <cell r="BD311">
            <v>23998</v>
          </cell>
          <cell r="BE311">
            <v>83103</v>
          </cell>
          <cell r="BF311">
            <v>0</v>
          </cell>
          <cell r="BG311">
            <v>0</v>
          </cell>
          <cell r="BH311">
            <v>0</v>
          </cell>
          <cell r="BI311">
            <v>0</v>
          </cell>
          <cell r="BJ311">
            <v>7420</v>
          </cell>
          <cell r="BK311">
            <v>0</v>
          </cell>
          <cell r="BL311">
            <v>0</v>
          </cell>
          <cell r="BM311">
            <v>0</v>
          </cell>
          <cell r="BN311">
            <v>0</v>
          </cell>
          <cell r="BO311">
            <v>7420</v>
          </cell>
          <cell r="BP311">
            <v>106495</v>
          </cell>
          <cell r="BQ311">
            <v>0</v>
          </cell>
          <cell r="BR311">
            <v>0</v>
          </cell>
          <cell r="BS311">
            <v>0</v>
          </cell>
          <cell r="BT311">
            <v>0</v>
          </cell>
          <cell r="BU311">
            <v>9508</v>
          </cell>
          <cell r="BV311">
            <v>0</v>
          </cell>
          <cell r="BW311">
            <v>0</v>
          </cell>
          <cell r="BX311">
            <v>0</v>
          </cell>
          <cell r="BY311">
            <v>0</v>
          </cell>
          <cell r="BZ311">
            <v>9508</v>
          </cell>
          <cell r="CA311">
            <v>7420</v>
          </cell>
          <cell r="CB311">
            <v>16928</v>
          </cell>
          <cell r="CC311">
            <v>0.05</v>
          </cell>
          <cell r="CD311">
            <v>40926</v>
          </cell>
        </row>
        <row r="312">
          <cell r="B312" t="str">
            <v>PBA04</v>
          </cell>
          <cell r="C312" t="str">
            <v>CAP08</v>
          </cell>
          <cell r="D312" t="str">
            <v>De    40  pares</v>
          </cell>
          <cell r="E312" t="str">
            <v>U</v>
          </cell>
          <cell r="F312" t="str">
            <v>NA</v>
          </cell>
          <cell r="G312" t="str">
            <v>NA</v>
          </cell>
          <cell r="H312" t="str">
            <v>NA</v>
          </cell>
          <cell r="I312" t="str">
            <v>NA</v>
          </cell>
          <cell r="J312" t="str">
            <v>NA</v>
          </cell>
          <cell r="K312" t="str">
            <v>NA</v>
          </cell>
          <cell r="L312" t="str">
            <v>NA</v>
          </cell>
          <cell r="M312" t="str">
            <v>NA</v>
          </cell>
          <cell r="N312" t="str">
            <v>NA</v>
          </cell>
          <cell r="O312" t="str">
            <v>NA</v>
          </cell>
          <cell r="P312" t="str">
            <v>NA</v>
          </cell>
          <cell r="Q312" t="str">
            <v>NA</v>
          </cell>
          <cell r="R312" t="str">
            <v>NA</v>
          </cell>
          <cell r="S312" t="str">
            <v>NA</v>
          </cell>
          <cell r="T312" t="str">
            <v>CER002</v>
          </cell>
          <cell r="U312" t="str">
            <v>NA</v>
          </cell>
          <cell r="V312" t="str">
            <v>NA</v>
          </cell>
          <cell r="W312" t="str">
            <v>NA</v>
          </cell>
          <cell r="X312" t="str">
            <v>NA</v>
          </cell>
          <cell r="Y312" t="str">
            <v>CMC012</v>
          </cell>
          <cell r="Z312" t="str">
            <v>NA</v>
          </cell>
          <cell r="AA312" t="str">
            <v>NA</v>
          </cell>
          <cell r="AB312" t="str">
            <v>NA</v>
          </cell>
          <cell r="AC312" t="str">
            <v>NA</v>
          </cell>
          <cell r="AD312">
            <v>1</v>
          </cell>
          <cell r="AE312" t="str">
            <v>NA</v>
          </cell>
          <cell r="AF312" t="str">
            <v>NA</v>
          </cell>
          <cell r="AG312" t="str">
            <v>NA</v>
          </cell>
          <cell r="AH312" t="str">
            <v>NA</v>
          </cell>
          <cell r="AI312">
            <v>300</v>
          </cell>
          <cell r="AJ312">
            <v>300</v>
          </cell>
          <cell r="AO312">
            <v>489</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48564</v>
          </cell>
          <cell r="BF312">
            <v>0</v>
          </cell>
          <cell r="BG312">
            <v>0</v>
          </cell>
          <cell r="BH312">
            <v>0</v>
          </cell>
          <cell r="BI312">
            <v>0</v>
          </cell>
          <cell r="BJ312">
            <v>162</v>
          </cell>
          <cell r="BK312">
            <v>0</v>
          </cell>
          <cell r="BL312">
            <v>0</v>
          </cell>
          <cell r="BM312">
            <v>0</v>
          </cell>
          <cell r="BN312">
            <v>0</v>
          </cell>
          <cell r="BO312">
            <v>162</v>
          </cell>
          <cell r="BP312">
            <v>98147</v>
          </cell>
          <cell r="BQ312">
            <v>0</v>
          </cell>
          <cell r="BR312">
            <v>0</v>
          </cell>
          <cell r="BS312">
            <v>0</v>
          </cell>
          <cell r="BT312">
            <v>0</v>
          </cell>
          <cell r="BU312">
            <v>327</v>
          </cell>
          <cell r="BV312">
            <v>0</v>
          </cell>
          <cell r="BW312">
            <v>0</v>
          </cell>
          <cell r="BX312">
            <v>0</v>
          </cell>
          <cell r="BY312">
            <v>0</v>
          </cell>
          <cell r="BZ312">
            <v>327</v>
          </cell>
          <cell r="CA312">
            <v>162</v>
          </cell>
          <cell r="CB312">
            <v>489</v>
          </cell>
          <cell r="CC312">
            <v>0.05</v>
          </cell>
          <cell r="CD312">
            <v>489</v>
          </cell>
        </row>
        <row r="313">
          <cell r="B313" t="str">
            <v>PBC04</v>
          </cell>
          <cell r="C313" t="str">
            <v>CAP08</v>
          </cell>
          <cell r="D313" t="str">
            <v>De    40  pares</v>
          </cell>
          <cell r="E313" t="str">
            <v>U</v>
          </cell>
          <cell r="F313" t="str">
            <v>NA</v>
          </cell>
          <cell r="G313" t="str">
            <v>NA</v>
          </cell>
          <cell r="H313" t="str">
            <v>NA</v>
          </cell>
          <cell r="I313" t="str">
            <v>NA</v>
          </cell>
          <cell r="J313" t="str">
            <v>NA</v>
          </cell>
          <cell r="K313" t="str">
            <v>NA</v>
          </cell>
          <cell r="L313" t="str">
            <v>NA</v>
          </cell>
          <cell r="M313" t="str">
            <v>NA</v>
          </cell>
          <cell r="N313" t="str">
            <v>NA</v>
          </cell>
          <cell r="O313" t="str">
            <v>NA</v>
          </cell>
          <cell r="P313" t="str">
            <v>NA</v>
          </cell>
          <cell r="Q313" t="str">
            <v>NA</v>
          </cell>
          <cell r="R313" t="str">
            <v>NA</v>
          </cell>
          <cell r="S313" t="str">
            <v>NA</v>
          </cell>
          <cell r="T313" t="str">
            <v>CER001</v>
          </cell>
          <cell r="U313" t="str">
            <v>NA</v>
          </cell>
          <cell r="V313" t="str">
            <v>NA</v>
          </cell>
          <cell r="W313" t="str">
            <v>NA</v>
          </cell>
          <cell r="X313" t="str">
            <v>NA</v>
          </cell>
          <cell r="Y313" t="str">
            <v>CMC011</v>
          </cell>
          <cell r="Z313" t="str">
            <v>NA</v>
          </cell>
          <cell r="AA313" t="str">
            <v>NA</v>
          </cell>
          <cell r="AB313" t="str">
            <v>NA</v>
          </cell>
          <cell r="AC313" t="str">
            <v>NA</v>
          </cell>
          <cell r="AD313">
            <v>1</v>
          </cell>
          <cell r="AE313" t="str">
            <v>NA</v>
          </cell>
          <cell r="AF313" t="str">
            <v>NA</v>
          </cell>
          <cell r="AG313" t="str">
            <v>NA</v>
          </cell>
          <cell r="AH313" t="str">
            <v>NA</v>
          </cell>
          <cell r="AI313">
            <v>425</v>
          </cell>
          <cell r="AJ313">
            <v>425</v>
          </cell>
          <cell r="AO313">
            <v>886</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v>
          </cell>
          <cell r="BD313">
            <v>0</v>
          </cell>
          <cell r="BE313">
            <v>250716</v>
          </cell>
          <cell r="BF313">
            <v>0</v>
          </cell>
          <cell r="BG313">
            <v>0</v>
          </cell>
          <cell r="BH313">
            <v>0</v>
          </cell>
          <cell r="BI313">
            <v>0</v>
          </cell>
          <cell r="BJ313">
            <v>590</v>
          </cell>
          <cell r="BK313">
            <v>0</v>
          </cell>
          <cell r="BL313">
            <v>0</v>
          </cell>
          <cell r="BM313">
            <v>0</v>
          </cell>
          <cell r="BN313">
            <v>0</v>
          </cell>
          <cell r="BO313">
            <v>590</v>
          </cell>
          <cell r="BP313">
            <v>125868</v>
          </cell>
          <cell r="BQ313">
            <v>0</v>
          </cell>
          <cell r="BR313">
            <v>0</v>
          </cell>
          <cell r="BS313">
            <v>0</v>
          </cell>
          <cell r="BT313">
            <v>0</v>
          </cell>
          <cell r="BU313">
            <v>296</v>
          </cell>
          <cell r="BV313">
            <v>0</v>
          </cell>
          <cell r="BW313">
            <v>0</v>
          </cell>
          <cell r="BX313">
            <v>0</v>
          </cell>
          <cell r="BY313">
            <v>0</v>
          </cell>
          <cell r="BZ313">
            <v>296</v>
          </cell>
          <cell r="CA313">
            <v>590</v>
          </cell>
          <cell r="CB313">
            <v>886</v>
          </cell>
          <cell r="CC313">
            <v>0.05</v>
          </cell>
          <cell r="CD313">
            <v>886</v>
          </cell>
        </row>
        <row r="314">
          <cell r="B314" t="str">
            <v>PBM04</v>
          </cell>
          <cell r="C314" t="str">
            <v>CAP08</v>
          </cell>
          <cell r="D314" t="str">
            <v>De    40  pares</v>
          </cell>
          <cell r="E314" t="str">
            <v>U</v>
          </cell>
          <cell r="F314" t="str">
            <v>NA</v>
          </cell>
          <cell r="G314" t="str">
            <v>NA</v>
          </cell>
          <cell r="H314" t="str">
            <v>NA</v>
          </cell>
          <cell r="I314" t="str">
            <v>NA</v>
          </cell>
          <cell r="J314" t="str">
            <v>NA</v>
          </cell>
          <cell r="K314" t="str">
            <v>NA</v>
          </cell>
          <cell r="L314" t="str">
            <v>NA</v>
          </cell>
          <cell r="M314" t="str">
            <v>NA</v>
          </cell>
          <cell r="N314" t="str">
            <v>NA</v>
          </cell>
          <cell r="O314" t="str">
            <v>NA</v>
          </cell>
          <cell r="P314" t="str">
            <v>NA</v>
          </cell>
          <cell r="Q314" t="str">
            <v>NA</v>
          </cell>
          <cell r="R314" t="str">
            <v>NA</v>
          </cell>
          <cell r="S314" t="str">
            <v>NA</v>
          </cell>
          <cell r="T314" t="str">
            <v>CER002</v>
          </cell>
          <cell r="U314" t="str">
            <v>NA</v>
          </cell>
          <cell r="V314" t="str">
            <v>NA</v>
          </cell>
          <cell r="W314" t="str">
            <v>NA</v>
          </cell>
          <cell r="X314" t="str">
            <v>NA</v>
          </cell>
          <cell r="Y314" t="str">
            <v>CMC012</v>
          </cell>
          <cell r="Z314" t="str">
            <v>NA</v>
          </cell>
          <cell r="AA314" t="str">
            <v>NA</v>
          </cell>
          <cell r="AB314" t="str">
            <v>NA</v>
          </cell>
          <cell r="AC314" t="str">
            <v>NA</v>
          </cell>
          <cell r="AD314">
            <v>1</v>
          </cell>
          <cell r="AE314" t="str">
            <v>NA</v>
          </cell>
          <cell r="AF314" t="str">
            <v>NA</v>
          </cell>
          <cell r="AG314" t="str">
            <v>NA</v>
          </cell>
          <cell r="AH314" t="str">
            <v>NA</v>
          </cell>
          <cell r="AI314">
            <v>300</v>
          </cell>
          <cell r="AJ314">
            <v>300</v>
          </cell>
          <cell r="AO314">
            <v>489</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48564</v>
          </cell>
          <cell r="BF314">
            <v>0</v>
          </cell>
          <cell r="BG314">
            <v>0</v>
          </cell>
          <cell r="BH314">
            <v>0</v>
          </cell>
          <cell r="BI314">
            <v>0</v>
          </cell>
          <cell r="BJ314">
            <v>162</v>
          </cell>
          <cell r="BK314">
            <v>0</v>
          </cell>
          <cell r="BL314">
            <v>0</v>
          </cell>
          <cell r="BM314">
            <v>0</v>
          </cell>
          <cell r="BN314">
            <v>0</v>
          </cell>
          <cell r="BO314">
            <v>162</v>
          </cell>
          <cell r="BP314">
            <v>98147</v>
          </cell>
          <cell r="BQ314">
            <v>0</v>
          </cell>
          <cell r="BR314">
            <v>0</v>
          </cell>
          <cell r="BS314">
            <v>0</v>
          </cell>
          <cell r="BT314">
            <v>0</v>
          </cell>
          <cell r="BU314">
            <v>327</v>
          </cell>
          <cell r="BV314">
            <v>0</v>
          </cell>
          <cell r="BW314">
            <v>0</v>
          </cell>
          <cell r="BX314">
            <v>0</v>
          </cell>
          <cell r="BY314">
            <v>0</v>
          </cell>
          <cell r="BZ314">
            <v>327</v>
          </cell>
          <cell r="CA314">
            <v>162</v>
          </cell>
          <cell r="CB314">
            <v>489</v>
          </cell>
          <cell r="CC314">
            <v>0.05</v>
          </cell>
          <cell r="CD314">
            <v>489</v>
          </cell>
        </row>
        <row r="315">
          <cell r="B315" t="str">
            <v>PLA05</v>
          </cell>
          <cell r="C315" t="str">
            <v>CAP08</v>
          </cell>
          <cell r="D315" t="str">
            <v>De    50  pares</v>
          </cell>
          <cell r="E315" t="str">
            <v>m</v>
          </cell>
          <cell r="F315" t="str">
            <v>NA</v>
          </cell>
          <cell r="G315" t="str">
            <v>NA</v>
          </cell>
          <cell r="H315" t="str">
            <v>NA</v>
          </cell>
          <cell r="I315" t="str">
            <v>NA</v>
          </cell>
          <cell r="J315" t="str">
            <v>NA</v>
          </cell>
          <cell r="K315" t="str">
            <v>NA</v>
          </cell>
          <cell r="L315" t="str">
            <v>NA</v>
          </cell>
          <cell r="M315" t="str">
            <v>NA</v>
          </cell>
          <cell r="N315" t="str">
            <v>NA</v>
          </cell>
          <cell r="O315" t="str">
            <v>NA</v>
          </cell>
          <cell r="P315" t="str">
            <v>NA</v>
          </cell>
          <cell r="Q315" t="str">
            <v>NA</v>
          </cell>
          <cell r="R315" t="str">
            <v>NA</v>
          </cell>
          <cell r="S315" t="str">
            <v>NA</v>
          </cell>
          <cell r="T315" t="str">
            <v>CER002</v>
          </cell>
          <cell r="U315" t="str">
            <v>NA</v>
          </cell>
          <cell r="V315" t="str">
            <v>NA</v>
          </cell>
          <cell r="W315" t="str">
            <v>NA</v>
          </cell>
          <cell r="X315" t="str">
            <v>NA</v>
          </cell>
          <cell r="Y315" t="str">
            <v>CMC012</v>
          </cell>
          <cell r="Z315" t="str">
            <v>NA</v>
          </cell>
          <cell r="AA315" t="str">
            <v>NA</v>
          </cell>
          <cell r="AB315" t="str">
            <v>NA</v>
          </cell>
          <cell r="AC315" t="str">
            <v>NA</v>
          </cell>
          <cell r="AD315">
            <v>1</v>
          </cell>
          <cell r="AE315" t="str">
            <v>NA</v>
          </cell>
          <cell r="AF315" t="str">
            <v>NA</v>
          </cell>
          <cell r="AG315" t="str">
            <v>NA</v>
          </cell>
          <cell r="AH315" t="str">
            <v>NA</v>
          </cell>
          <cell r="AI315">
            <v>289.5</v>
          </cell>
          <cell r="AJ315">
            <v>289.5</v>
          </cell>
          <cell r="AO315">
            <v>507</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48564</v>
          </cell>
          <cell r="BF315">
            <v>0</v>
          </cell>
          <cell r="BG315">
            <v>0</v>
          </cell>
          <cell r="BH315">
            <v>0</v>
          </cell>
          <cell r="BI315">
            <v>0</v>
          </cell>
          <cell r="BJ315">
            <v>168</v>
          </cell>
          <cell r="BK315">
            <v>0</v>
          </cell>
          <cell r="BL315">
            <v>0</v>
          </cell>
          <cell r="BM315">
            <v>0</v>
          </cell>
          <cell r="BN315">
            <v>0</v>
          </cell>
          <cell r="BO315">
            <v>168</v>
          </cell>
          <cell r="BP315">
            <v>98147</v>
          </cell>
          <cell r="BQ315">
            <v>0</v>
          </cell>
          <cell r="BR315">
            <v>0</v>
          </cell>
          <cell r="BS315">
            <v>0</v>
          </cell>
          <cell r="BT315">
            <v>0</v>
          </cell>
          <cell r="BU315">
            <v>339</v>
          </cell>
          <cell r="BV315">
            <v>0</v>
          </cell>
          <cell r="BW315">
            <v>0</v>
          </cell>
          <cell r="BX315">
            <v>0</v>
          </cell>
          <cell r="BY315">
            <v>0</v>
          </cell>
          <cell r="BZ315">
            <v>339</v>
          </cell>
          <cell r="CA315">
            <v>168</v>
          </cell>
          <cell r="CB315">
            <v>507</v>
          </cell>
          <cell r="CC315">
            <v>0.05</v>
          </cell>
          <cell r="CD315">
            <v>507</v>
          </cell>
        </row>
        <row r="316">
          <cell r="B316" t="str">
            <v>PLM05</v>
          </cell>
          <cell r="C316" t="str">
            <v>CAP08</v>
          </cell>
          <cell r="D316" t="str">
            <v>De    50  pares</v>
          </cell>
          <cell r="E316" t="str">
            <v>m</v>
          </cell>
          <cell r="F316" t="str">
            <v>NA</v>
          </cell>
          <cell r="G316" t="str">
            <v>NA</v>
          </cell>
          <cell r="H316" t="str">
            <v>NA</v>
          </cell>
          <cell r="I316" t="str">
            <v>NA</v>
          </cell>
          <cell r="J316" t="str">
            <v>NA</v>
          </cell>
          <cell r="K316" t="str">
            <v>NA</v>
          </cell>
          <cell r="L316" t="str">
            <v>NA</v>
          </cell>
          <cell r="M316" t="str">
            <v>NA</v>
          </cell>
          <cell r="N316" t="str">
            <v>NA</v>
          </cell>
          <cell r="O316" t="str">
            <v>NA</v>
          </cell>
          <cell r="P316" t="str">
            <v>NA</v>
          </cell>
          <cell r="Q316" t="str">
            <v>NA</v>
          </cell>
          <cell r="R316" t="str">
            <v>NA</v>
          </cell>
          <cell r="S316" t="str">
            <v>NA</v>
          </cell>
          <cell r="T316" t="str">
            <v>CER002</v>
          </cell>
          <cell r="U316" t="str">
            <v>NA</v>
          </cell>
          <cell r="V316" t="str">
            <v>NA</v>
          </cell>
          <cell r="W316" t="str">
            <v>NA</v>
          </cell>
          <cell r="X316" t="str">
            <v>NA</v>
          </cell>
          <cell r="Y316" t="str">
            <v>CMC012</v>
          </cell>
          <cell r="Z316" t="str">
            <v>NA</v>
          </cell>
          <cell r="AA316" t="str">
            <v>NA</v>
          </cell>
          <cell r="AB316" t="str">
            <v>NA</v>
          </cell>
          <cell r="AC316" t="str">
            <v>NA</v>
          </cell>
          <cell r="AD316">
            <v>1</v>
          </cell>
          <cell r="AE316" t="str">
            <v>NA</v>
          </cell>
          <cell r="AF316" t="str">
            <v>NA</v>
          </cell>
          <cell r="AG316" t="str">
            <v>NA</v>
          </cell>
          <cell r="AH316" t="str">
            <v>NA</v>
          </cell>
          <cell r="AI316">
            <v>375</v>
          </cell>
          <cell r="AJ316">
            <v>375</v>
          </cell>
          <cell r="AO316">
            <v>392</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v>
          </cell>
          <cell r="BD316">
            <v>0</v>
          </cell>
          <cell r="BE316">
            <v>48564</v>
          </cell>
          <cell r="BF316">
            <v>0</v>
          </cell>
          <cell r="BG316">
            <v>0</v>
          </cell>
          <cell r="BH316">
            <v>0</v>
          </cell>
          <cell r="BI316">
            <v>0</v>
          </cell>
          <cell r="BJ316">
            <v>130</v>
          </cell>
          <cell r="BK316">
            <v>0</v>
          </cell>
          <cell r="BL316">
            <v>0</v>
          </cell>
          <cell r="BM316">
            <v>0</v>
          </cell>
          <cell r="BN316">
            <v>0</v>
          </cell>
          <cell r="BO316">
            <v>130</v>
          </cell>
          <cell r="BP316">
            <v>98147</v>
          </cell>
          <cell r="BQ316">
            <v>0</v>
          </cell>
          <cell r="BR316">
            <v>0</v>
          </cell>
          <cell r="BS316">
            <v>0</v>
          </cell>
          <cell r="BT316">
            <v>0</v>
          </cell>
          <cell r="BU316">
            <v>262</v>
          </cell>
          <cell r="BV316">
            <v>0</v>
          </cell>
          <cell r="BW316">
            <v>0</v>
          </cell>
          <cell r="BX316">
            <v>0</v>
          </cell>
          <cell r="BY316">
            <v>0</v>
          </cell>
          <cell r="BZ316">
            <v>262</v>
          </cell>
          <cell r="CA316">
            <v>130</v>
          </cell>
          <cell r="CB316">
            <v>392</v>
          </cell>
          <cell r="CC316">
            <v>0.05</v>
          </cell>
          <cell r="CD316">
            <v>392</v>
          </cell>
        </row>
        <row r="317">
          <cell r="B317" t="str">
            <v>ELM05</v>
          </cell>
          <cell r="C317" t="str">
            <v>CAP08</v>
          </cell>
          <cell r="D317" t="str">
            <v>De    50  pares</v>
          </cell>
          <cell r="E317" t="str">
            <v>U</v>
          </cell>
          <cell r="F317" t="str">
            <v>MRD145</v>
          </cell>
          <cell r="G317" t="str">
            <v>MRD076</v>
          </cell>
          <cell r="H317" t="str">
            <v>NA</v>
          </cell>
          <cell r="I317" t="str">
            <v>NA</v>
          </cell>
          <cell r="J317" t="str">
            <v>NA</v>
          </cell>
          <cell r="K317" t="str">
            <v>NA</v>
          </cell>
          <cell r="L317" t="str">
            <v>NA</v>
          </cell>
          <cell r="M317">
            <v>1</v>
          </cell>
          <cell r="N317">
            <v>100</v>
          </cell>
          <cell r="O317" t="str">
            <v>NA</v>
          </cell>
          <cell r="P317" t="str">
            <v>NA</v>
          </cell>
          <cell r="Q317" t="str">
            <v>NA</v>
          </cell>
          <cell r="R317" t="str">
            <v>NA</v>
          </cell>
          <cell r="S317" t="str">
            <v>NA</v>
          </cell>
          <cell r="T317" t="str">
            <v>CER004</v>
          </cell>
          <cell r="U317" t="str">
            <v>NA</v>
          </cell>
          <cell r="V317" t="str">
            <v>NA</v>
          </cell>
          <cell r="W317" t="str">
            <v>NA</v>
          </cell>
          <cell r="X317" t="str">
            <v>NA</v>
          </cell>
          <cell r="Y317" t="str">
            <v>CMC013</v>
          </cell>
          <cell r="Z317" t="str">
            <v>NA</v>
          </cell>
          <cell r="AA317" t="str">
            <v>NA</v>
          </cell>
          <cell r="AB317" t="str">
            <v>NA</v>
          </cell>
          <cell r="AC317" t="str">
            <v>NA</v>
          </cell>
          <cell r="AD317">
            <v>1</v>
          </cell>
          <cell r="AE317" t="str">
            <v>NA</v>
          </cell>
          <cell r="AF317" t="str">
            <v>NA</v>
          </cell>
          <cell r="AG317" t="str">
            <v>NA</v>
          </cell>
          <cell r="AH317" t="str">
            <v>NA</v>
          </cell>
          <cell r="AI317">
            <v>10</v>
          </cell>
          <cell r="AJ317">
            <v>10</v>
          </cell>
          <cell r="AO317">
            <v>66159</v>
          </cell>
          <cell r="AP317">
            <v>33500</v>
          </cell>
          <cell r="AQ317">
            <v>85</v>
          </cell>
          <cell r="AR317">
            <v>0</v>
          </cell>
          <cell r="AS317">
            <v>0</v>
          </cell>
          <cell r="AT317">
            <v>0</v>
          </cell>
          <cell r="AU317">
            <v>0</v>
          </cell>
          <cell r="AV317">
            <v>0</v>
          </cell>
          <cell r="AW317">
            <v>33500</v>
          </cell>
          <cell r="AX317">
            <v>8500</v>
          </cell>
          <cell r="AY317">
            <v>0</v>
          </cell>
          <cell r="AZ317">
            <v>0</v>
          </cell>
          <cell r="BA317">
            <v>0</v>
          </cell>
          <cell r="BB317">
            <v>0</v>
          </cell>
          <cell r="BC317">
            <v>0</v>
          </cell>
          <cell r="BD317">
            <v>44100</v>
          </cell>
          <cell r="BE317">
            <v>114090</v>
          </cell>
          <cell r="BF317">
            <v>0</v>
          </cell>
          <cell r="BG317">
            <v>0</v>
          </cell>
          <cell r="BH317">
            <v>0</v>
          </cell>
          <cell r="BI317">
            <v>0</v>
          </cell>
          <cell r="BJ317">
            <v>11409</v>
          </cell>
          <cell r="BK317">
            <v>0</v>
          </cell>
          <cell r="BL317">
            <v>0</v>
          </cell>
          <cell r="BM317">
            <v>0</v>
          </cell>
          <cell r="BN317">
            <v>0</v>
          </cell>
          <cell r="BO317">
            <v>11409</v>
          </cell>
          <cell r="BP317">
            <v>106495</v>
          </cell>
          <cell r="BQ317">
            <v>0</v>
          </cell>
          <cell r="BR317">
            <v>0</v>
          </cell>
          <cell r="BS317">
            <v>0</v>
          </cell>
          <cell r="BT317">
            <v>0</v>
          </cell>
          <cell r="BU317">
            <v>10650</v>
          </cell>
          <cell r="BV317">
            <v>0</v>
          </cell>
          <cell r="BW317">
            <v>0</v>
          </cell>
          <cell r="BX317">
            <v>0</v>
          </cell>
          <cell r="BY317">
            <v>0</v>
          </cell>
          <cell r="BZ317">
            <v>10650</v>
          </cell>
          <cell r="CA317">
            <v>11409</v>
          </cell>
          <cell r="CB317">
            <v>22059</v>
          </cell>
          <cell r="CC317">
            <v>0.05</v>
          </cell>
          <cell r="CD317">
            <v>66159</v>
          </cell>
        </row>
        <row r="318">
          <cell r="B318" t="str">
            <v>EPA05</v>
          </cell>
          <cell r="C318" t="str">
            <v>CAP08</v>
          </cell>
          <cell r="D318" t="str">
            <v>De    50  pares</v>
          </cell>
          <cell r="E318" t="str">
            <v>U</v>
          </cell>
          <cell r="F318" t="str">
            <v>MRD245</v>
          </cell>
          <cell r="G318" t="str">
            <v>MRD215</v>
          </cell>
          <cell r="H318" t="str">
            <v>MRD252</v>
          </cell>
          <cell r="I318" t="str">
            <v>MRD046</v>
          </cell>
          <cell r="J318" t="str">
            <v>NA</v>
          </cell>
          <cell r="K318" t="str">
            <v>NA</v>
          </cell>
          <cell r="L318" t="str">
            <v>NA</v>
          </cell>
          <cell r="M318">
            <v>1</v>
          </cell>
          <cell r="N318">
            <v>0.15</v>
          </cell>
          <cell r="O318">
            <v>0.04</v>
          </cell>
          <cell r="P318">
            <v>100</v>
          </cell>
          <cell r="Q318" t="str">
            <v>NA</v>
          </cell>
          <cell r="R318" t="str">
            <v>NA</v>
          </cell>
          <cell r="S318" t="str">
            <v>NA</v>
          </cell>
          <cell r="T318" t="str">
            <v>CER004</v>
          </cell>
          <cell r="U318" t="str">
            <v>NA</v>
          </cell>
          <cell r="V318" t="str">
            <v>NA</v>
          </cell>
          <cell r="W318" t="str">
            <v>NA</v>
          </cell>
          <cell r="X318" t="str">
            <v>NA</v>
          </cell>
          <cell r="Y318" t="str">
            <v>CMC014</v>
          </cell>
          <cell r="Z318" t="str">
            <v>NA</v>
          </cell>
          <cell r="AA318" t="str">
            <v>NA</v>
          </cell>
          <cell r="AB318" t="str">
            <v>NA</v>
          </cell>
          <cell r="AC318" t="str">
            <v>NA</v>
          </cell>
          <cell r="AD318">
            <v>1</v>
          </cell>
          <cell r="AE318" t="str">
            <v>NA</v>
          </cell>
          <cell r="AF318" t="str">
            <v>NA</v>
          </cell>
          <cell r="AG318" t="str">
            <v>NA</v>
          </cell>
          <cell r="AH318" t="str">
            <v>NA</v>
          </cell>
          <cell r="AI318">
            <v>8</v>
          </cell>
          <cell r="AJ318">
            <v>8</v>
          </cell>
          <cell r="AO318">
            <v>56796</v>
          </cell>
          <cell r="AP318">
            <v>16440</v>
          </cell>
          <cell r="AQ318">
            <v>14663</v>
          </cell>
          <cell r="AR318">
            <v>25875</v>
          </cell>
          <cell r="AS318">
            <v>43</v>
          </cell>
          <cell r="AT318">
            <v>0</v>
          </cell>
          <cell r="AU318">
            <v>0</v>
          </cell>
          <cell r="AV318">
            <v>0</v>
          </cell>
          <cell r="AW318">
            <v>16440</v>
          </cell>
          <cell r="AX318">
            <v>2199</v>
          </cell>
          <cell r="AY318">
            <v>1035</v>
          </cell>
          <cell r="AZ318">
            <v>4300</v>
          </cell>
          <cell r="BA318">
            <v>0</v>
          </cell>
          <cell r="BB318">
            <v>0</v>
          </cell>
          <cell r="BC318">
            <v>0</v>
          </cell>
          <cell r="BD318">
            <v>25173</v>
          </cell>
          <cell r="BE318">
            <v>114090</v>
          </cell>
          <cell r="BF318">
            <v>0</v>
          </cell>
          <cell r="BG318">
            <v>0</v>
          </cell>
          <cell r="BH318">
            <v>0</v>
          </cell>
          <cell r="BI318">
            <v>0</v>
          </cell>
          <cell r="BJ318">
            <v>14261</v>
          </cell>
          <cell r="BK318">
            <v>0</v>
          </cell>
          <cell r="BL318">
            <v>0</v>
          </cell>
          <cell r="BM318">
            <v>0</v>
          </cell>
          <cell r="BN318">
            <v>0</v>
          </cell>
          <cell r="BO318">
            <v>14261</v>
          </cell>
          <cell r="BP318">
            <v>138896</v>
          </cell>
          <cell r="BQ318">
            <v>0</v>
          </cell>
          <cell r="BR318">
            <v>0</v>
          </cell>
          <cell r="BS318">
            <v>0</v>
          </cell>
          <cell r="BT318">
            <v>0</v>
          </cell>
          <cell r="BU318">
            <v>17362</v>
          </cell>
          <cell r="BV318">
            <v>0</v>
          </cell>
          <cell r="BW318">
            <v>0</v>
          </cell>
          <cell r="BX318">
            <v>0</v>
          </cell>
          <cell r="BY318">
            <v>0</v>
          </cell>
          <cell r="BZ318">
            <v>17362</v>
          </cell>
          <cell r="CA318">
            <v>14261</v>
          </cell>
          <cell r="CB318">
            <v>31623</v>
          </cell>
          <cell r="CC318">
            <v>0.05</v>
          </cell>
          <cell r="CD318">
            <v>56796</v>
          </cell>
        </row>
        <row r="319">
          <cell r="B319" t="str">
            <v>EPC05</v>
          </cell>
          <cell r="C319" t="str">
            <v>CAP08</v>
          </cell>
          <cell r="D319" t="str">
            <v>De    50  pares</v>
          </cell>
          <cell r="E319" t="str">
            <v>U</v>
          </cell>
          <cell r="F319" t="str">
            <v>MRD245</v>
          </cell>
          <cell r="G319" t="str">
            <v>MRD215</v>
          </cell>
          <cell r="H319" t="str">
            <v>MRD252</v>
          </cell>
          <cell r="I319" t="str">
            <v>MRD046</v>
          </cell>
          <cell r="J319" t="str">
            <v>NA</v>
          </cell>
          <cell r="K319" t="str">
            <v>NA</v>
          </cell>
          <cell r="L319" t="str">
            <v>NA</v>
          </cell>
          <cell r="M319">
            <v>1</v>
          </cell>
          <cell r="N319">
            <v>0.15</v>
          </cell>
          <cell r="O319">
            <v>0.04</v>
          </cell>
          <cell r="P319">
            <v>100</v>
          </cell>
          <cell r="Q319" t="str">
            <v>NA</v>
          </cell>
          <cell r="R319" t="str">
            <v>NA</v>
          </cell>
          <cell r="S319" t="str">
            <v>NA</v>
          </cell>
          <cell r="T319" t="str">
            <v>CER003</v>
          </cell>
          <cell r="U319" t="str">
            <v>NA</v>
          </cell>
          <cell r="V319" t="str">
            <v>NA</v>
          </cell>
          <cell r="W319" t="str">
            <v>NA</v>
          </cell>
          <cell r="X319" t="str">
            <v>NA</v>
          </cell>
          <cell r="Y319" t="str">
            <v>CMC013</v>
          </cell>
          <cell r="Z319" t="str">
            <v>NA</v>
          </cell>
          <cell r="AA319" t="str">
            <v>NA</v>
          </cell>
          <cell r="AB319" t="str">
            <v>NA</v>
          </cell>
          <cell r="AC319" t="str">
            <v>NA</v>
          </cell>
          <cell r="AD319">
            <v>1</v>
          </cell>
          <cell r="AE319" t="str">
            <v>NA</v>
          </cell>
          <cell r="AF319" t="str">
            <v>NA</v>
          </cell>
          <cell r="AG319" t="str">
            <v>NA</v>
          </cell>
          <cell r="AH319" t="str">
            <v>NA</v>
          </cell>
          <cell r="AI319">
            <v>9.6</v>
          </cell>
          <cell r="AJ319">
            <v>9.6</v>
          </cell>
          <cell r="AO319">
            <v>44923</v>
          </cell>
          <cell r="AP319">
            <v>16440</v>
          </cell>
          <cell r="AQ319">
            <v>14663</v>
          </cell>
          <cell r="AR319">
            <v>25875</v>
          </cell>
          <cell r="AS319">
            <v>43</v>
          </cell>
          <cell r="AT319">
            <v>0</v>
          </cell>
          <cell r="AU319">
            <v>0</v>
          </cell>
          <cell r="AV319">
            <v>0</v>
          </cell>
          <cell r="AW319">
            <v>16440</v>
          </cell>
          <cell r="AX319">
            <v>2199</v>
          </cell>
          <cell r="AY319">
            <v>1035</v>
          </cell>
          <cell r="AZ319">
            <v>4300</v>
          </cell>
          <cell r="BA319">
            <v>0</v>
          </cell>
          <cell r="BB319">
            <v>0</v>
          </cell>
          <cell r="BC319">
            <v>0</v>
          </cell>
          <cell r="BD319">
            <v>25173</v>
          </cell>
          <cell r="BE319">
            <v>83103</v>
          </cell>
          <cell r="BF319">
            <v>0</v>
          </cell>
          <cell r="BG319">
            <v>0</v>
          </cell>
          <cell r="BH319">
            <v>0</v>
          </cell>
          <cell r="BI319">
            <v>0</v>
          </cell>
          <cell r="BJ319">
            <v>8657</v>
          </cell>
          <cell r="BK319">
            <v>0</v>
          </cell>
          <cell r="BL319">
            <v>0</v>
          </cell>
          <cell r="BM319">
            <v>0</v>
          </cell>
          <cell r="BN319">
            <v>0</v>
          </cell>
          <cell r="BO319">
            <v>8657</v>
          </cell>
          <cell r="BP319">
            <v>106495</v>
          </cell>
          <cell r="BQ319">
            <v>0</v>
          </cell>
          <cell r="BR319">
            <v>0</v>
          </cell>
          <cell r="BS319">
            <v>0</v>
          </cell>
          <cell r="BT319">
            <v>0</v>
          </cell>
          <cell r="BU319">
            <v>11093</v>
          </cell>
          <cell r="BV319">
            <v>0</v>
          </cell>
          <cell r="BW319">
            <v>0</v>
          </cell>
          <cell r="BX319">
            <v>0</v>
          </cell>
          <cell r="BY319">
            <v>0</v>
          </cell>
          <cell r="BZ319">
            <v>11093</v>
          </cell>
          <cell r="CA319">
            <v>8657</v>
          </cell>
          <cell r="CB319">
            <v>19750</v>
          </cell>
          <cell r="CC319">
            <v>0.05</v>
          </cell>
          <cell r="CD319">
            <v>44923</v>
          </cell>
        </row>
        <row r="320">
          <cell r="B320" t="str">
            <v>EPM05</v>
          </cell>
          <cell r="C320" t="str">
            <v>CAP08</v>
          </cell>
          <cell r="D320" t="str">
            <v>De    50  pares</v>
          </cell>
          <cell r="E320" t="str">
            <v>U</v>
          </cell>
          <cell r="F320" t="str">
            <v>MRD245</v>
          </cell>
          <cell r="G320" t="str">
            <v>MRD215</v>
          </cell>
          <cell r="H320" t="str">
            <v>MRD252</v>
          </cell>
          <cell r="I320" t="str">
            <v>MRD046</v>
          </cell>
          <cell r="J320" t="str">
            <v>NA</v>
          </cell>
          <cell r="K320" t="str">
            <v>NA</v>
          </cell>
          <cell r="L320" t="str">
            <v>NA</v>
          </cell>
          <cell r="M320">
            <v>1</v>
          </cell>
          <cell r="N320">
            <v>0.15</v>
          </cell>
          <cell r="O320">
            <v>0.04</v>
          </cell>
          <cell r="P320">
            <v>100</v>
          </cell>
          <cell r="Q320" t="str">
            <v>NA</v>
          </cell>
          <cell r="R320" t="str">
            <v>NA</v>
          </cell>
          <cell r="S320" t="str">
            <v>NA</v>
          </cell>
          <cell r="T320" t="str">
            <v>CER004</v>
          </cell>
          <cell r="U320" t="str">
            <v>NA</v>
          </cell>
          <cell r="V320" t="str">
            <v>NA</v>
          </cell>
          <cell r="W320" t="str">
            <v>NA</v>
          </cell>
          <cell r="X320" t="str">
            <v>NA</v>
          </cell>
          <cell r="Y320" t="str">
            <v>CMC014</v>
          </cell>
          <cell r="Z320" t="str">
            <v>NA</v>
          </cell>
          <cell r="AA320" t="str">
            <v>NA</v>
          </cell>
          <cell r="AB320" t="str">
            <v>NA</v>
          </cell>
          <cell r="AC320" t="str">
            <v>NA</v>
          </cell>
          <cell r="AD320">
            <v>1</v>
          </cell>
          <cell r="AE320" t="str">
            <v>NA</v>
          </cell>
          <cell r="AF320" t="str">
            <v>NA</v>
          </cell>
          <cell r="AG320" t="str">
            <v>NA</v>
          </cell>
          <cell r="AH320" t="str">
            <v>NA</v>
          </cell>
          <cell r="AI320">
            <v>8</v>
          </cell>
          <cell r="AJ320">
            <v>8</v>
          </cell>
          <cell r="AO320">
            <v>56796</v>
          </cell>
          <cell r="AP320">
            <v>16440</v>
          </cell>
          <cell r="AQ320">
            <v>14663</v>
          </cell>
          <cell r="AR320">
            <v>25875</v>
          </cell>
          <cell r="AS320">
            <v>43</v>
          </cell>
          <cell r="AT320">
            <v>0</v>
          </cell>
          <cell r="AU320">
            <v>0</v>
          </cell>
          <cell r="AV320">
            <v>0</v>
          </cell>
          <cell r="AW320">
            <v>16440</v>
          </cell>
          <cell r="AX320">
            <v>2199</v>
          </cell>
          <cell r="AY320">
            <v>1035</v>
          </cell>
          <cell r="AZ320">
            <v>4300</v>
          </cell>
          <cell r="BA320">
            <v>0</v>
          </cell>
          <cell r="BB320">
            <v>0</v>
          </cell>
          <cell r="BC320">
            <v>0</v>
          </cell>
          <cell r="BD320">
            <v>25173</v>
          </cell>
          <cell r="BE320">
            <v>114090</v>
          </cell>
          <cell r="BF320">
            <v>0</v>
          </cell>
          <cell r="BG320">
            <v>0</v>
          </cell>
          <cell r="BH320">
            <v>0</v>
          </cell>
          <cell r="BI320">
            <v>0</v>
          </cell>
          <cell r="BJ320">
            <v>14261</v>
          </cell>
          <cell r="BK320">
            <v>0</v>
          </cell>
          <cell r="BL320">
            <v>0</v>
          </cell>
          <cell r="BM320">
            <v>0</v>
          </cell>
          <cell r="BN320">
            <v>0</v>
          </cell>
          <cell r="BO320">
            <v>14261</v>
          </cell>
          <cell r="BP320">
            <v>138896</v>
          </cell>
          <cell r="BQ320">
            <v>0</v>
          </cell>
          <cell r="BR320">
            <v>0</v>
          </cell>
          <cell r="BS320">
            <v>0</v>
          </cell>
          <cell r="BT320">
            <v>0</v>
          </cell>
          <cell r="BU320">
            <v>17362</v>
          </cell>
          <cell r="BV320">
            <v>0</v>
          </cell>
          <cell r="BW320">
            <v>0</v>
          </cell>
          <cell r="BX320">
            <v>0</v>
          </cell>
          <cell r="BY320">
            <v>0</v>
          </cell>
          <cell r="BZ320">
            <v>17362</v>
          </cell>
          <cell r="CA320">
            <v>14261</v>
          </cell>
          <cell r="CB320">
            <v>31623</v>
          </cell>
          <cell r="CC320">
            <v>0.05</v>
          </cell>
          <cell r="CD320">
            <v>56796</v>
          </cell>
        </row>
        <row r="321">
          <cell r="B321" t="str">
            <v>ML005</v>
          </cell>
          <cell r="C321" t="str">
            <v>CAP08</v>
          </cell>
          <cell r="D321" t="str">
            <v>De    50  pares</v>
          </cell>
          <cell r="E321" t="str">
            <v>U</v>
          </cell>
          <cell r="F321" t="str">
            <v>MRD129</v>
          </cell>
          <cell r="G321" t="str">
            <v>MRD076</v>
          </cell>
          <cell r="H321" t="str">
            <v>NA</v>
          </cell>
          <cell r="I321" t="str">
            <v>NA</v>
          </cell>
          <cell r="J321" t="str">
            <v>NA</v>
          </cell>
          <cell r="K321" t="str">
            <v>NA</v>
          </cell>
          <cell r="L321" t="str">
            <v>NA</v>
          </cell>
          <cell r="M321">
            <v>1</v>
          </cell>
          <cell r="N321">
            <v>100</v>
          </cell>
          <cell r="O321" t="str">
            <v>NA</v>
          </cell>
          <cell r="P321" t="str">
            <v>NA</v>
          </cell>
          <cell r="Q321" t="str">
            <v>NA</v>
          </cell>
          <cell r="R321" t="str">
            <v>NA</v>
          </cell>
          <cell r="S321" t="str">
            <v>NA</v>
          </cell>
          <cell r="T321" t="str">
            <v>CER003</v>
          </cell>
          <cell r="U321" t="str">
            <v>NA</v>
          </cell>
          <cell r="V321" t="str">
            <v>NA</v>
          </cell>
          <cell r="W321" t="str">
            <v>NA</v>
          </cell>
          <cell r="X321" t="str">
            <v>NA</v>
          </cell>
          <cell r="Y321" t="str">
            <v>CMC013</v>
          </cell>
          <cell r="Z321" t="str">
            <v>NA</v>
          </cell>
          <cell r="AA321" t="str">
            <v>NA</v>
          </cell>
          <cell r="AB321" t="str">
            <v>NA</v>
          </cell>
          <cell r="AC321" t="str">
            <v>NA</v>
          </cell>
          <cell r="AD321">
            <v>1</v>
          </cell>
          <cell r="AE321" t="str">
            <v>NA</v>
          </cell>
          <cell r="AF321" t="str">
            <v>NA</v>
          </cell>
          <cell r="AG321" t="str">
            <v>NA</v>
          </cell>
          <cell r="AH321" t="str">
            <v>NA</v>
          </cell>
          <cell r="AI321">
            <v>12</v>
          </cell>
          <cell r="AJ321">
            <v>12</v>
          </cell>
          <cell r="AO321">
            <v>71975</v>
          </cell>
          <cell r="AP321">
            <v>45000</v>
          </cell>
          <cell r="AQ321">
            <v>85</v>
          </cell>
          <cell r="AR321">
            <v>0</v>
          </cell>
          <cell r="AS321">
            <v>0</v>
          </cell>
          <cell r="AT321">
            <v>0</v>
          </cell>
          <cell r="AU321">
            <v>0</v>
          </cell>
          <cell r="AV321">
            <v>0</v>
          </cell>
          <cell r="AW321">
            <v>45000</v>
          </cell>
          <cell r="AX321">
            <v>8500</v>
          </cell>
          <cell r="AY321">
            <v>0</v>
          </cell>
          <cell r="AZ321">
            <v>0</v>
          </cell>
          <cell r="BA321">
            <v>0</v>
          </cell>
          <cell r="BB321">
            <v>0</v>
          </cell>
          <cell r="BC321">
            <v>0</v>
          </cell>
          <cell r="BD321">
            <v>56175</v>
          </cell>
          <cell r="BE321">
            <v>83103</v>
          </cell>
          <cell r="BF321">
            <v>0</v>
          </cell>
          <cell r="BG321">
            <v>0</v>
          </cell>
          <cell r="BH321">
            <v>0</v>
          </cell>
          <cell r="BI321">
            <v>0</v>
          </cell>
          <cell r="BJ321">
            <v>6925</v>
          </cell>
          <cell r="BK321">
            <v>0</v>
          </cell>
          <cell r="BL321">
            <v>0</v>
          </cell>
          <cell r="BM321">
            <v>0</v>
          </cell>
          <cell r="BN321">
            <v>0</v>
          </cell>
          <cell r="BO321">
            <v>6925</v>
          </cell>
          <cell r="BP321">
            <v>106495</v>
          </cell>
          <cell r="BQ321">
            <v>0</v>
          </cell>
          <cell r="BR321">
            <v>0</v>
          </cell>
          <cell r="BS321">
            <v>0</v>
          </cell>
          <cell r="BT321">
            <v>0</v>
          </cell>
          <cell r="BU321">
            <v>8875</v>
          </cell>
          <cell r="BV321">
            <v>0</v>
          </cell>
          <cell r="BW321">
            <v>0</v>
          </cell>
          <cell r="BX321">
            <v>0</v>
          </cell>
          <cell r="BY321">
            <v>0</v>
          </cell>
          <cell r="BZ321">
            <v>8875</v>
          </cell>
          <cell r="CA321">
            <v>6925</v>
          </cell>
          <cell r="CB321">
            <v>15800</v>
          </cell>
          <cell r="CC321">
            <v>0.05</v>
          </cell>
          <cell r="CD321">
            <v>71975</v>
          </cell>
        </row>
        <row r="322">
          <cell r="B322" t="str">
            <v>MP005</v>
          </cell>
          <cell r="C322" t="str">
            <v>CAP08</v>
          </cell>
          <cell r="D322" t="str">
            <v>De    50  pares</v>
          </cell>
          <cell r="E322" t="str">
            <v>U</v>
          </cell>
          <cell r="F322" t="str">
            <v>MRD245</v>
          </cell>
          <cell r="G322" t="str">
            <v>MRD215</v>
          </cell>
          <cell r="H322" t="str">
            <v>MRD252</v>
          </cell>
          <cell r="I322" t="str">
            <v>MRD046</v>
          </cell>
          <cell r="J322" t="str">
            <v>NA</v>
          </cell>
          <cell r="K322" t="str">
            <v>NA</v>
          </cell>
          <cell r="L322" t="str">
            <v>NA</v>
          </cell>
          <cell r="M322">
            <v>1</v>
          </cell>
          <cell r="N322">
            <v>0.15</v>
          </cell>
          <cell r="O322">
            <v>0.04</v>
          </cell>
          <cell r="P322">
            <v>100</v>
          </cell>
          <cell r="Q322" t="str">
            <v>NA</v>
          </cell>
          <cell r="R322" t="str">
            <v>NA</v>
          </cell>
          <cell r="S322" t="str">
            <v>NA</v>
          </cell>
          <cell r="T322" t="str">
            <v>CER003</v>
          </cell>
          <cell r="U322" t="str">
            <v>NA</v>
          </cell>
          <cell r="V322" t="str">
            <v>NA</v>
          </cell>
          <cell r="W322" t="str">
            <v>NA</v>
          </cell>
          <cell r="X322" t="str">
            <v>NA</v>
          </cell>
          <cell r="Y322" t="str">
            <v>CMC013</v>
          </cell>
          <cell r="Z322" t="str">
            <v>NA</v>
          </cell>
          <cell r="AA322" t="str">
            <v>NA</v>
          </cell>
          <cell r="AB322" t="str">
            <v>NA</v>
          </cell>
          <cell r="AC322" t="str">
            <v>NA</v>
          </cell>
          <cell r="AD322">
            <v>1</v>
          </cell>
          <cell r="AE322" t="str">
            <v>NA</v>
          </cell>
          <cell r="AF322" t="str">
            <v>NA</v>
          </cell>
          <cell r="AG322" t="str">
            <v>NA</v>
          </cell>
          <cell r="AH322" t="str">
            <v>NA</v>
          </cell>
          <cell r="AI322">
            <v>9.6</v>
          </cell>
          <cell r="AJ322">
            <v>9.6</v>
          </cell>
          <cell r="AO322">
            <v>44923</v>
          </cell>
          <cell r="AP322">
            <v>16440</v>
          </cell>
          <cell r="AQ322">
            <v>14663</v>
          </cell>
          <cell r="AR322">
            <v>25875</v>
          </cell>
          <cell r="AS322">
            <v>43</v>
          </cell>
          <cell r="AT322">
            <v>0</v>
          </cell>
          <cell r="AU322">
            <v>0</v>
          </cell>
          <cell r="AV322">
            <v>0</v>
          </cell>
          <cell r="AW322">
            <v>16440</v>
          </cell>
          <cell r="AX322">
            <v>2199</v>
          </cell>
          <cell r="AY322">
            <v>1035</v>
          </cell>
          <cell r="AZ322">
            <v>4300</v>
          </cell>
          <cell r="BA322">
            <v>0</v>
          </cell>
          <cell r="BB322">
            <v>0</v>
          </cell>
          <cell r="BC322">
            <v>0</v>
          </cell>
          <cell r="BD322">
            <v>25173</v>
          </cell>
          <cell r="BE322">
            <v>83103</v>
          </cell>
          <cell r="BF322">
            <v>0</v>
          </cell>
          <cell r="BG322">
            <v>0</v>
          </cell>
          <cell r="BH322">
            <v>0</v>
          </cell>
          <cell r="BI322">
            <v>0</v>
          </cell>
          <cell r="BJ322">
            <v>8657</v>
          </cell>
          <cell r="BK322">
            <v>0</v>
          </cell>
          <cell r="BL322">
            <v>0</v>
          </cell>
          <cell r="BM322">
            <v>0</v>
          </cell>
          <cell r="BN322">
            <v>0</v>
          </cell>
          <cell r="BO322">
            <v>8657</v>
          </cell>
          <cell r="BP322">
            <v>106495</v>
          </cell>
          <cell r="BQ322">
            <v>0</v>
          </cell>
          <cell r="BR322">
            <v>0</v>
          </cell>
          <cell r="BS322">
            <v>0</v>
          </cell>
          <cell r="BT322">
            <v>0</v>
          </cell>
          <cell r="BU322">
            <v>11093</v>
          </cell>
          <cell r="BV322">
            <v>0</v>
          </cell>
          <cell r="BW322">
            <v>0</v>
          </cell>
          <cell r="BX322">
            <v>0</v>
          </cell>
          <cell r="BY322">
            <v>0</v>
          </cell>
          <cell r="BZ322">
            <v>11093</v>
          </cell>
          <cell r="CA322">
            <v>8657</v>
          </cell>
          <cell r="CB322">
            <v>19750</v>
          </cell>
          <cell r="CC322">
            <v>0.05</v>
          </cell>
          <cell r="CD322">
            <v>44923</v>
          </cell>
        </row>
        <row r="323">
          <cell r="B323" t="str">
            <v>PBA05</v>
          </cell>
          <cell r="C323" t="str">
            <v>CAP08</v>
          </cell>
          <cell r="D323" t="str">
            <v>De    50  pares</v>
          </cell>
          <cell r="E323" t="str">
            <v>U</v>
          </cell>
          <cell r="F323" t="str">
            <v>NA</v>
          </cell>
          <cell r="G323" t="str">
            <v>NA</v>
          </cell>
          <cell r="H323" t="str">
            <v>NA</v>
          </cell>
          <cell r="I323" t="str">
            <v>NA</v>
          </cell>
          <cell r="J323" t="str">
            <v>NA</v>
          </cell>
          <cell r="K323" t="str">
            <v>NA</v>
          </cell>
          <cell r="L323" t="str">
            <v>NA</v>
          </cell>
          <cell r="M323" t="str">
            <v>NA</v>
          </cell>
          <cell r="N323" t="str">
            <v>NA</v>
          </cell>
          <cell r="O323" t="str">
            <v>NA</v>
          </cell>
          <cell r="P323" t="str">
            <v>NA</v>
          </cell>
          <cell r="Q323" t="str">
            <v>NA</v>
          </cell>
          <cell r="R323" t="str">
            <v>NA</v>
          </cell>
          <cell r="S323" t="str">
            <v>NA</v>
          </cell>
          <cell r="T323" t="str">
            <v>CER002</v>
          </cell>
          <cell r="U323" t="str">
            <v>NA</v>
          </cell>
          <cell r="V323" t="str">
            <v>NA</v>
          </cell>
          <cell r="W323" t="str">
            <v>NA</v>
          </cell>
          <cell r="X323" t="str">
            <v>NA</v>
          </cell>
          <cell r="Y323" t="str">
            <v>CMC012</v>
          </cell>
          <cell r="Z323" t="str">
            <v>NA</v>
          </cell>
          <cell r="AA323" t="str">
            <v>NA</v>
          </cell>
          <cell r="AB323" t="str">
            <v>NA</v>
          </cell>
          <cell r="AC323" t="str">
            <v>NA</v>
          </cell>
          <cell r="AD323">
            <v>1</v>
          </cell>
          <cell r="AE323" t="str">
            <v>NA</v>
          </cell>
          <cell r="AF323" t="str">
            <v>NA</v>
          </cell>
          <cell r="AG323" t="str">
            <v>NA</v>
          </cell>
          <cell r="AH323" t="str">
            <v>NA</v>
          </cell>
          <cell r="AI323">
            <v>300</v>
          </cell>
          <cell r="AJ323">
            <v>300</v>
          </cell>
          <cell r="AO323">
            <v>489</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48564</v>
          </cell>
          <cell r="BF323">
            <v>0</v>
          </cell>
          <cell r="BG323">
            <v>0</v>
          </cell>
          <cell r="BH323">
            <v>0</v>
          </cell>
          <cell r="BI323">
            <v>0</v>
          </cell>
          <cell r="BJ323">
            <v>162</v>
          </cell>
          <cell r="BK323">
            <v>0</v>
          </cell>
          <cell r="BL323">
            <v>0</v>
          </cell>
          <cell r="BM323">
            <v>0</v>
          </cell>
          <cell r="BN323">
            <v>0</v>
          </cell>
          <cell r="BO323">
            <v>162</v>
          </cell>
          <cell r="BP323">
            <v>98147</v>
          </cell>
          <cell r="BQ323">
            <v>0</v>
          </cell>
          <cell r="BR323">
            <v>0</v>
          </cell>
          <cell r="BS323">
            <v>0</v>
          </cell>
          <cell r="BT323">
            <v>0</v>
          </cell>
          <cell r="BU323">
            <v>327</v>
          </cell>
          <cell r="BV323">
            <v>0</v>
          </cell>
          <cell r="BW323">
            <v>0</v>
          </cell>
          <cell r="BX323">
            <v>0</v>
          </cell>
          <cell r="BY323">
            <v>0</v>
          </cell>
          <cell r="BZ323">
            <v>327</v>
          </cell>
          <cell r="CA323">
            <v>162</v>
          </cell>
          <cell r="CB323">
            <v>489</v>
          </cell>
          <cell r="CC323">
            <v>0.05</v>
          </cell>
          <cell r="CD323">
            <v>489</v>
          </cell>
        </row>
        <row r="324">
          <cell r="B324" t="str">
            <v>PBC05</v>
          </cell>
          <cell r="C324" t="str">
            <v>CAP08</v>
          </cell>
          <cell r="D324" t="str">
            <v>De    50  pares</v>
          </cell>
          <cell r="E324" t="str">
            <v>U</v>
          </cell>
          <cell r="F324" t="str">
            <v>NA</v>
          </cell>
          <cell r="G324" t="str">
            <v>NA</v>
          </cell>
          <cell r="H324" t="str">
            <v>NA</v>
          </cell>
          <cell r="I324" t="str">
            <v>NA</v>
          </cell>
          <cell r="J324" t="str">
            <v>NA</v>
          </cell>
          <cell r="K324" t="str">
            <v>NA</v>
          </cell>
          <cell r="L324" t="str">
            <v>NA</v>
          </cell>
          <cell r="M324" t="str">
            <v>NA</v>
          </cell>
          <cell r="N324" t="str">
            <v>NA</v>
          </cell>
          <cell r="O324" t="str">
            <v>NA</v>
          </cell>
          <cell r="P324" t="str">
            <v>NA</v>
          </cell>
          <cell r="Q324" t="str">
            <v>NA</v>
          </cell>
          <cell r="R324" t="str">
            <v>NA</v>
          </cell>
          <cell r="S324" t="str">
            <v>NA</v>
          </cell>
          <cell r="T324" t="str">
            <v>CER001</v>
          </cell>
          <cell r="U324" t="str">
            <v>NA</v>
          </cell>
          <cell r="V324" t="str">
            <v>NA</v>
          </cell>
          <cell r="W324" t="str">
            <v>NA</v>
          </cell>
          <cell r="X324" t="str">
            <v>NA</v>
          </cell>
          <cell r="Y324" t="str">
            <v>CMC011</v>
          </cell>
          <cell r="Z324" t="str">
            <v>NA</v>
          </cell>
          <cell r="AA324" t="str">
            <v>NA</v>
          </cell>
          <cell r="AB324" t="str">
            <v>NA</v>
          </cell>
          <cell r="AC324" t="str">
            <v>NA</v>
          </cell>
          <cell r="AD324">
            <v>1</v>
          </cell>
          <cell r="AE324" t="str">
            <v>NA</v>
          </cell>
          <cell r="AF324" t="str">
            <v>NA</v>
          </cell>
          <cell r="AG324" t="str">
            <v>NA</v>
          </cell>
          <cell r="AH324" t="str">
            <v>NA</v>
          </cell>
          <cell r="AI324">
            <v>425</v>
          </cell>
          <cell r="AJ324">
            <v>425</v>
          </cell>
          <cell r="AO324">
            <v>886</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250716</v>
          </cell>
          <cell r="BF324">
            <v>0</v>
          </cell>
          <cell r="BG324">
            <v>0</v>
          </cell>
          <cell r="BH324">
            <v>0</v>
          </cell>
          <cell r="BI324">
            <v>0</v>
          </cell>
          <cell r="BJ324">
            <v>590</v>
          </cell>
          <cell r="BK324">
            <v>0</v>
          </cell>
          <cell r="BL324">
            <v>0</v>
          </cell>
          <cell r="BM324">
            <v>0</v>
          </cell>
          <cell r="BN324">
            <v>0</v>
          </cell>
          <cell r="BO324">
            <v>590</v>
          </cell>
          <cell r="BP324">
            <v>125868</v>
          </cell>
          <cell r="BQ324">
            <v>0</v>
          </cell>
          <cell r="BR324">
            <v>0</v>
          </cell>
          <cell r="BS324">
            <v>0</v>
          </cell>
          <cell r="BT324">
            <v>0</v>
          </cell>
          <cell r="BU324">
            <v>296</v>
          </cell>
          <cell r="BV324">
            <v>0</v>
          </cell>
          <cell r="BW324">
            <v>0</v>
          </cell>
          <cell r="BX324">
            <v>0</v>
          </cell>
          <cell r="BY324">
            <v>0</v>
          </cell>
          <cell r="BZ324">
            <v>296</v>
          </cell>
          <cell r="CA324">
            <v>590</v>
          </cell>
          <cell r="CB324">
            <v>886</v>
          </cell>
          <cell r="CC324">
            <v>0.05</v>
          </cell>
          <cell r="CD324">
            <v>886</v>
          </cell>
        </row>
        <row r="325">
          <cell r="B325" t="str">
            <v>PBM05</v>
          </cell>
          <cell r="C325" t="str">
            <v>CAP08</v>
          </cell>
          <cell r="D325" t="str">
            <v>De    50  pares</v>
          </cell>
          <cell r="E325" t="str">
            <v>U</v>
          </cell>
          <cell r="F325" t="str">
            <v>NA</v>
          </cell>
          <cell r="G325" t="str">
            <v>NA</v>
          </cell>
          <cell r="H325" t="str">
            <v>NA</v>
          </cell>
          <cell r="I325" t="str">
            <v>NA</v>
          </cell>
          <cell r="J325" t="str">
            <v>NA</v>
          </cell>
          <cell r="K325" t="str">
            <v>NA</v>
          </cell>
          <cell r="L325" t="str">
            <v>NA</v>
          </cell>
          <cell r="M325" t="str">
            <v>NA</v>
          </cell>
          <cell r="N325" t="str">
            <v>NA</v>
          </cell>
          <cell r="O325" t="str">
            <v>NA</v>
          </cell>
          <cell r="P325" t="str">
            <v>NA</v>
          </cell>
          <cell r="Q325" t="str">
            <v>NA</v>
          </cell>
          <cell r="R325" t="str">
            <v>NA</v>
          </cell>
          <cell r="S325" t="str">
            <v>NA</v>
          </cell>
          <cell r="T325" t="str">
            <v>CER002</v>
          </cell>
          <cell r="U325" t="str">
            <v>NA</v>
          </cell>
          <cell r="V325" t="str">
            <v>NA</v>
          </cell>
          <cell r="W325" t="str">
            <v>NA</v>
          </cell>
          <cell r="X325" t="str">
            <v>NA</v>
          </cell>
          <cell r="Y325" t="str">
            <v>CMC012</v>
          </cell>
          <cell r="Z325" t="str">
            <v>NA</v>
          </cell>
          <cell r="AA325" t="str">
            <v>NA</v>
          </cell>
          <cell r="AB325" t="str">
            <v>NA</v>
          </cell>
          <cell r="AC325" t="str">
            <v>NA</v>
          </cell>
          <cell r="AD325">
            <v>1</v>
          </cell>
          <cell r="AE325" t="str">
            <v>NA</v>
          </cell>
          <cell r="AF325" t="str">
            <v>NA</v>
          </cell>
          <cell r="AG325" t="str">
            <v>NA</v>
          </cell>
          <cell r="AH325" t="str">
            <v>NA</v>
          </cell>
          <cell r="AI325">
            <v>300</v>
          </cell>
          <cell r="AJ325">
            <v>300</v>
          </cell>
          <cell r="AO325">
            <v>489</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48564</v>
          </cell>
          <cell r="BF325">
            <v>0</v>
          </cell>
          <cell r="BG325">
            <v>0</v>
          </cell>
          <cell r="BH325">
            <v>0</v>
          </cell>
          <cell r="BI325">
            <v>0</v>
          </cell>
          <cell r="BJ325">
            <v>162</v>
          </cell>
          <cell r="BK325">
            <v>0</v>
          </cell>
          <cell r="BL325">
            <v>0</v>
          </cell>
          <cell r="BM325">
            <v>0</v>
          </cell>
          <cell r="BN325">
            <v>0</v>
          </cell>
          <cell r="BO325">
            <v>162</v>
          </cell>
          <cell r="BP325">
            <v>98147</v>
          </cell>
          <cell r="BQ325">
            <v>0</v>
          </cell>
          <cell r="BR325">
            <v>0</v>
          </cell>
          <cell r="BS325">
            <v>0</v>
          </cell>
          <cell r="BT325">
            <v>0</v>
          </cell>
          <cell r="BU325">
            <v>327</v>
          </cell>
          <cell r="BV325">
            <v>0</v>
          </cell>
          <cell r="BW325">
            <v>0</v>
          </cell>
          <cell r="BX325">
            <v>0</v>
          </cell>
          <cell r="BY325">
            <v>0</v>
          </cell>
          <cell r="BZ325">
            <v>327</v>
          </cell>
          <cell r="CA325">
            <v>162</v>
          </cell>
          <cell r="CB325">
            <v>489</v>
          </cell>
          <cell r="CC325">
            <v>0.05</v>
          </cell>
          <cell r="CD325">
            <v>489</v>
          </cell>
        </row>
        <row r="326">
          <cell r="B326" t="str">
            <v>PA010</v>
          </cell>
          <cell r="C326" t="str">
            <v>CAP08</v>
          </cell>
          <cell r="D326" t="str">
            <v>De    70 - 100 pares</v>
          </cell>
          <cell r="E326" t="str">
            <v>U</v>
          </cell>
          <cell r="F326" t="str">
            <v>NA</v>
          </cell>
          <cell r="G326" t="str">
            <v>NA</v>
          </cell>
          <cell r="H326" t="str">
            <v>NA</v>
          </cell>
          <cell r="I326" t="str">
            <v>NA</v>
          </cell>
          <cell r="J326" t="str">
            <v>NA</v>
          </cell>
          <cell r="K326" t="str">
            <v>NA</v>
          </cell>
          <cell r="L326" t="str">
            <v>NA</v>
          </cell>
          <cell r="M326" t="str">
            <v>NA</v>
          </cell>
          <cell r="N326" t="str">
            <v>NA</v>
          </cell>
          <cell r="O326" t="str">
            <v>NA</v>
          </cell>
          <cell r="P326" t="str">
            <v>NA</v>
          </cell>
          <cell r="Q326" t="str">
            <v>NA</v>
          </cell>
          <cell r="R326" t="str">
            <v>NA</v>
          </cell>
          <cell r="S326" t="str">
            <v>NA</v>
          </cell>
          <cell r="T326" t="str">
            <v>CER003</v>
          </cell>
          <cell r="U326" t="str">
            <v>NA</v>
          </cell>
          <cell r="V326" t="str">
            <v>NA</v>
          </cell>
          <cell r="W326" t="str">
            <v>NA</v>
          </cell>
          <cell r="X326" t="str">
            <v>NA</v>
          </cell>
          <cell r="Y326" t="str">
            <v>CMC013</v>
          </cell>
          <cell r="Z326" t="str">
            <v>NA</v>
          </cell>
          <cell r="AA326" t="str">
            <v>NA</v>
          </cell>
          <cell r="AB326" t="str">
            <v>NA</v>
          </cell>
          <cell r="AC326" t="str">
            <v>NA</v>
          </cell>
          <cell r="AD326">
            <v>1</v>
          </cell>
          <cell r="AE326" t="str">
            <v>NA</v>
          </cell>
          <cell r="AF326" t="str">
            <v>NA</v>
          </cell>
          <cell r="AG326" t="str">
            <v>NA</v>
          </cell>
          <cell r="AH326" t="str">
            <v>NA</v>
          </cell>
          <cell r="AI326">
            <v>19.8</v>
          </cell>
          <cell r="AJ326">
            <v>19.8</v>
          </cell>
          <cell r="AO326">
            <v>9576</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83103</v>
          </cell>
          <cell r="BF326">
            <v>0</v>
          </cell>
          <cell r="BG326">
            <v>0</v>
          </cell>
          <cell r="BH326">
            <v>0</v>
          </cell>
          <cell r="BI326">
            <v>0</v>
          </cell>
          <cell r="BJ326">
            <v>4197</v>
          </cell>
          <cell r="BK326">
            <v>0</v>
          </cell>
          <cell r="BL326">
            <v>0</v>
          </cell>
          <cell r="BM326">
            <v>0</v>
          </cell>
          <cell r="BN326">
            <v>0</v>
          </cell>
          <cell r="BO326">
            <v>4197</v>
          </cell>
          <cell r="BP326">
            <v>106495</v>
          </cell>
          <cell r="BQ326">
            <v>0</v>
          </cell>
          <cell r="BR326">
            <v>0</v>
          </cell>
          <cell r="BS326">
            <v>0</v>
          </cell>
          <cell r="BT326">
            <v>0</v>
          </cell>
          <cell r="BU326">
            <v>5379</v>
          </cell>
          <cell r="BV326">
            <v>0</v>
          </cell>
          <cell r="BW326">
            <v>0</v>
          </cell>
          <cell r="BX326">
            <v>0</v>
          </cell>
          <cell r="BY326">
            <v>0</v>
          </cell>
          <cell r="BZ326">
            <v>5379</v>
          </cell>
          <cell r="CA326">
            <v>4197</v>
          </cell>
          <cell r="CB326">
            <v>9576</v>
          </cell>
          <cell r="CC326">
            <v>0.05</v>
          </cell>
          <cell r="CD326">
            <v>9576</v>
          </cell>
        </row>
        <row r="327">
          <cell r="B327" t="str">
            <v>PLM06</v>
          </cell>
          <cell r="C327" t="str">
            <v>CAP08</v>
          </cell>
          <cell r="D327" t="str">
            <v>De    70  pares</v>
          </cell>
          <cell r="E327" t="str">
            <v>m</v>
          </cell>
          <cell r="F327" t="str">
            <v>NA</v>
          </cell>
          <cell r="G327" t="str">
            <v>NA</v>
          </cell>
          <cell r="H327" t="str">
            <v>NA</v>
          </cell>
          <cell r="I327" t="str">
            <v>NA</v>
          </cell>
          <cell r="J327" t="str">
            <v>NA</v>
          </cell>
          <cell r="K327" t="str">
            <v>NA</v>
          </cell>
          <cell r="L327" t="str">
            <v>NA</v>
          </cell>
          <cell r="M327" t="str">
            <v>NA</v>
          </cell>
          <cell r="N327" t="str">
            <v>NA</v>
          </cell>
          <cell r="O327" t="str">
            <v>NA</v>
          </cell>
          <cell r="P327" t="str">
            <v>NA</v>
          </cell>
          <cell r="Q327" t="str">
            <v>NA</v>
          </cell>
          <cell r="R327" t="str">
            <v>NA</v>
          </cell>
          <cell r="S327" t="str">
            <v>NA</v>
          </cell>
          <cell r="T327" t="str">
            <v>CER002</v>
          </cell>
          <cell r="U327" t="str">
            <v>NA</v>
          </cell>
          <cell r="V327" t="str">
            <v>NA</v>
          </cell>
          <cell r="W327" t="str">
            <v>NA</v>
          </cell>
          <cell r="X327" t="str">
            <v>NA</v>
          </cell>
          <cell r="Y327" t="str">
            <v>CMC012</v>
          </cell>
          <cell r="Z327" t="str">
            <v>NA</v>
          </cell>
          <cell r="AA327" t="str">
            <v>NA</v>
          </cell>
          <cell r="AB327" t="str">
            <v>NA</v>
          </cell>
          <cell r="AC327" t="str">
            <v>NA</v>
          </cell>
          <cell r="AD327">
            <v>1</v>
          </cell>
          <cell r="AE327" t="str">
            <v>NA</v>
          </cell>
          <cell r="AF327" t="str">
            <v>NA</v>
          </cell>
          <cell r="AG327" t="str">
            <v>NA</v>
          </cell>
          <cell r="AH327" t="str">
            <v>NA</v>
          </cell>
          <cell r="AI327">
            <v>375</v>
          </cell>
          <cell r="AJ327">
            <v>375</v>
          </cell>
          <cell r="AO327">
            <v>392</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48564</v>
          </cell>
          <cell r="BF327">
            <v>0</v>
          </cell>
          <cell r="BG327">
            <v>0</v>
          </cell>
          <cell r="BH327">
            <v>0</v>
          </cell>
          <cell r="BI327">
            <v>0</v>
          </cell>
          <cell r="BJ327">
            <v>130</v>
          </cell>
          <cell r="BK327">
            <v>0</v>
          </cell>
          <cell r="BL327">
            <v>0</v>
          </cell>
          <cell r="BM327">
            <v>0</v>
          </cell>
          <cell r="BN327">
            <v>0</v>
          </cell>
          <cell r="BO327">
            <v>130</v>
          </cell>
          <cell r="BP327">
            <v>98147</v>
          </cell>
          <cell r="BQ327">
            <v>0</v>
          </cell>
          <cell r="BR327">
            <v>0</v>
          </cell>
          <cell r="BS327">
            <v>0</v>
          </cell>
          <cell r="BT327">
            <v>0</v>
          </cell>
          <cell r="BU327">
            <v>262</v>
          </cell>
          <cell r="BV327">
            <v>0</v>
          </cell>
          <cell r="BW327">
            <v>0</v>
          </cell>
          <cell r="BX327">
            <v>0</v>
          </cell>
          <cell r="BY327">
            <v>0</v>
          </cell>
          <cell r="BZ327">
            <v>262</v>
          </cell>
          <cell r="CA327">
            <v>130</v>
          </cell>
          <cell r="CB327">
            <v>392</v>
          </cell>
          <cell r="CC327">
            <v>0.05</v>
          </cell>
          <cell r="CD327">
            <v>392</v>
          </cell>
        </row>
        <row r="328">
          <cell r="B328" t="str">
            <v>ELM06</v>
          </cell>
          <cell r="C328" t="str">
            <v>CAP08</v>
          </cell>
          <cell r="D328" t="str">
            <v>De    70  pares</v>
          </cell>
          <cell r="E328" t="str">
            <v>U</v>
          </cell>
          <cell r="F328" t="str">
            <v>MRD146</v>
          </cell>
          <cell r="G328" t="str">
            <v>MRD076</v>
          </cell>
          <cell r="H328" t="str">
            <v>NA</v>
          </cell>
          <cell r="I328" t="str">
            <v>NA</v>
          </cell>
          <cell r="J328" t="str">
            <v>NA</v>
          </cell>
          <cell r="K328" t="str">
            <v>NA</v>
          </cell>
          <cell r="L328" t="str">
            <v>NA</v>
          </cell>
          <cell r="M328">
            <v>1</v>
          </cell>
          <cell r="N328">
            <v>140</v>
          </cell>
          <cell r="O328" t="str">
            <v>NA</v>
          </cell>
          <cell r="P328" t="str">
            <v>NA</v>
          </cell>
          <cell r="Q328" t="str">
            <v>NA</v>
          </cell>
          <cell r="R328" t="str">
            <v>NA</v>
          </cell>
          <cell r="S328" t="str">
            <v>NA</v>
          </cell>
          <cell r="T328" t="str">
            <v>CER004</v>
          </cell>
          <cell r="U328" t="str">
            <v>NA</v>
          </cell>
          <cell r="V328" t="str">
            <v>NA</v>
          </cell>
          <cell r="W328" t="str">
            <v>NA</v>
          </cell>
          <cell r="X328" t="str">
            <v>NA</v>
          </cell>
          <cell r="Y328" t="str">
            <v>CMC013</v>
          </cell>
          <cell r="Z328" t="str">
            <v>NA</v>
          </cell>
          <cell r="AA328" t="str">
            <v>NA</v>
          </cell>
          <cell r="AB328" t="str">
            <v>NA</v>
          </cell>
          <cell r="AC328" t="str">
            <v>NA</v>
          </cell>
          <cell r="AD328">
            <v>1</v>
          </cell>
          <cell r="AE328" t="str">
            <v>NA</v>
          </cell>
          <cell r="AF328" t="str">
            <v>NA</v>
          </cell>
          <cell r="AG328" t="str">
            <v>NA</v>
          </cell>
          <cell r="AH328" t="str">
            <v>NA</v>
          </cell>
          <cell r="AI328">
            <v>9</v>
          </cell>
          <cell r="AJ328">
            <v>9</v>
          </cell>
          <cell r="AO328">
            <v>72180</v>
          </cell>
          <cell r="AP328">
            <v>33500</v>
          </cell>
          <cell r="AQ328">
            <v>85</v>
          </cell>
          <cell r="AR328">
            <v>0</v>
          </cell>
          <cell r="AS328">
            <v>0</v>
          </cell>
          <cell r="AT328">
            <v>0</v>
          </cell>
          <cell r="AU328">
            <v>0</v>
          </cell>
          <cell r="AV328">
            <v>0</v>
          </cell>
          <cell r="AW328">
            <v>33500</v>
          </cell>
          <cell r="AX328">
            <v>11900</v>
          </cell>
          <cell r="AY328">
            <v>0</v>
          </cell>
          <cell r="AZ328">
            <v>0</v>
          </cell>
          <cell r="BA328">
            <v>0</v>
          </cell>
          <cell r="BB328">
            <v>0</v>
          </cell>
          <cell r="BC328">
            <v>0</v>
          </cell>
          <cell r="BD328">
            <v>47670</v>
          </cell>
          <cell r="BE328">
            <v>114090</v>
          </cell>
          <cell r="BF328">
            <v>0</v>
          </cell>
          <cell r="BG328">
            <v>0</v>
          </cell>
          <cell r="BH328">
            <v>0</v>
          </cell>
          <cell r="BI328">
            <v>0</v>
          </cell>
          <cell r="BJ328">
            <v>12677</v>
          </cell>
          <cell r="BK328">
            <v>0</v>
          </cell>
          <cell r="BL328">
            <v>0</v>
          </cell>
          <cell r="BM328">
            <v>0</v>
          </cell>
          <cell r="BN328">
            <v>0</v>
          </cell>
          <cell r="BO328">
            <v>12677</v>
          </cell>
          <cell r="BP328">
            <v>106495</v>
          </cell>
          <cell r="BQ328">
            <v>0</v>
          </cell>
          <cell r="BR328">
            <v>0</v>
          </cell>
          <cell r="BS328">
            <v>0</v>
          </cell>
          <cell r="BT328">
            <v>0</v>
          </cell>
          <cell r="BU328">
            <v>11833</v>
          </cell>
          <cell r="BV328">
            <v>0</v>
          </cell>
          <cell r="BW328">
            <v>0</v>
          </cell>
          <cell r="BX328">
            <v>0</v>
          </cell>
          <cell r="BY328">
            <v>0</v>
          </cell>
          <cell r="BZ328">
            <v>11833</v>
          </cell>
          <cell r="CA328">
            <v>12677</v>
          </cell>
          <cell r="CB328">
            <v>24510</v>
          </cell>
          <cell r="CC328">
            <v>0.05</v>
          </cell>
          <cell r="CD328">
            <v>72180</v>
          </cell>
        </row>
        <row r="329">
          <cell r="B329" t="str">
            <v>EPA06</v>
          </cell>
          <cell r="C329" t="str">
            <v>CAP08</v>
          </cell>
          <cell r="D329" t="str">
            <v>De    70  pares</v>
          </cell>
          <cell r="E329" t="str">
            <v>U</v>
          </cell>
          <cell r="F329" t="str">
            <v>MRD245</v>
          </cell>
          <cell r="G329" t="str">
            <v>MRD215</v>
          </cell>
          <cell r="H329" t="str">
            <v>MRD252</v>
          </cell>
          <cell r="I329" t="str">
            <v>MRD046</v>
          </cell>
          <cell r="J329" t="str">
            <v>NA</v>
          </cell>
          <cell r="K329" t="str">
            <v>NA</v>
          </cell>
          <cell r="L329" t="str">
            <v>NA</v>
          </cell>
          <cell r="M329">
            <v>1</v>
          </cell>
          <cell r="N329">
            <v>0.15</v>
          </cell>
          <cell r="O329">
            <v>0.05</v>
          </cell>
          <cell r="P329">
            <v>140</v>
          </cell>
          <cell r="Q329" t="str">
            <v>NA</v>
          </cell>
          <cell r="R329" t="str">
            <v>NA</v>
          </cell>
          <cell r="S329" t="str">
            <v>NA</v>
          </cell>
          <cell r="T329" t="str">
            <v>CER004</v>
          </cell>
          <cell r="U329" t="str">
            <v>NA</v>
          </cell>
          <cell r="V329" t="str">
            <v>NA</v>
          </cell>
          <cell r="W329" t="str">
            <v>NA</v>
          </cell>
          <cell r="X329" t="str">
            <v>NA</v>
          </cell>
          <cell r="Y329" t="str">
            <v>CMC014</v>
          </cell>
          <cell r="Z329" t="str">
            <v>NA</v>
          </cell>
          <cell r="AA329" t="str">
            <v>NA</v>
          </cell>
          <cell r="AB329" t="str">
            <v>NA</v>
          </cell>
          <cell r="AC329" t="str">
            <v>NA</v>
          </cell>
          <cell r="AD329">
            <v>1</v>
          </cell>
          <cell r="AE329" t="str">
            <v>NA</v>
          </cell>
          <cell r="AF329" t="str">
            <v>NA</v>
          </cell>
          <cell r="AG329" t="str">
            <v>NA</v>
          </cell>
          <cell r="AH329" t="str">
            <v>NA</v>
          </cell>
          <cell r="AI329">
            <v>7.2</v>
          </cell>
          <cell r="AJ329">
            <v>7.2</v>
          </cell>
          <cell r="AO329">
            <v>62388</v>
          </cell>
          <cell r="AP329">
            <v>16440</v>
          </cell>
          <cell r="AQ329">
            <v>14663</v>
          </cell>
          <cell r="AR329">
            <v>25875</v>
          </cell>
          <cell r="AS329">
            <v>43</v>
          </cell>
          <cell r="AT329">
            <v>0</v>
          </cell>
          <cell r="AU329">
            <v>0</v>
          </cell>
          <cell r="AV329">
            <v>0</v>
          </cell>
          <cell r="AW329">
            <v>16440</v>
          </cell>
          <cell r="AX329">
            <v>2199</v>
          </cell>
          <cell r="AY329">
            <v>1294</v>
          </cell>
          <cell r="AZ329">
            <v>6020</v>
          </cell>
          <cell r="BA329">
            <v>0</v>
          </cell>
          <cell r="BB329">
            <v>0</v>
          </cell>
          <cell r="BC329">
            <v>0</v>
          </cell>
          <cell r="BD329">
            <v>27251</v>
          </cell>
          <cell r="BE329">
            <v>114090</v>
          </cell>
          <cell r="BF329">
            <v>0</v>
          </cell>
          <cell r="BG329">
            <v>0</v>
          </cell>
          <cell r="BH329">
            <v>0</v>
          </cell>
          <cell r="BI329">
            <v>0</v>
          </cell>
          <cell r="BJ329">
            <v>15846</v>
          </cell>
          <cell r="BK329">
            <v>0</v>
          </cell>
          <cell r="BL329">
            <v>0</v>
          </cell>
          <cell r="BM329">
            <v>0</v>
          </cell>
          <cell r="BN329">
            <v>0</v>
          </cell>
          <cell r="BO329">
            <v>15846</v>
          </cell>
          <cell r="BP329">
            <v>138896</v>
          </cell>
          <cell r="BQ329">
            <v>0</v>
          </cell>
          <cell r="BR329">
            <v>0</v>
          </cell>
          <cell r="BS329">
            <v>0</v>
          </cell>
          <cell r="BT329">
            <v>0</v>
          </cell>
          <cell r="BU329">
            <v>19291</v>
          </cell>
          <cell r="BV329">
            <v>0</v>
          </cell>
          <cell r="BW329">
            <v>0</v>
          </cell>
          <cell r="BX329">
            <v>0</v>
          </cell>
          <cell r="BY329">
            <v>0</v>
          </cell>
          <cell r="BZ329">
            <v>19291</v>
          </cell>
          <cell r="CA329">
            <v>15846</v>
          </cell>
          <cell r="CB329">
            <v>35137</v>
          </cell>
          <cell r="CC329">
            <v>0.05</v>
          </cell>
          <cell r="CD329">
            <v>62388</v>
          </cell>
        </row>
        <row r="330">
          <cell r="B330" t="str">
            <v>EPC06</v>
          </cell>
          <cell r="C330" t="str">
            <v>CAP08</v>
          </cell>
          <cell r="D330" t="str">
            <v>De    70  pares</v>
          </cell>
          <cell r="E330" t="str">
            <v>U</v>
          </cell>
          <cell r="F330" t="str">
            <v>MRD245</v>
          </cell>
          <cell r="G330" t="str">
            <v>MRD215</v>
          </cell>
          <cell r="H330" t="str">
            <v>MRD252</v>
          </cell>
          <cell r="I330" t="str">
            <v>MRD046</v>
          </cell>
          <cell r="J330" t="str">
            <v>NA</v>
          </cell>
          <cell r="K330" t="str">
            <v>NA</v>
          </cell>
          <cell r="L330" t="str">
            <v>NA</v>
          </cell>
          <cell r="M330">
            <v>1</v>
          </cell>
          <cell r="N330">
            <v>0.15</v>
          </cell>
          <cell r="O330">
            <v>0.05</v>
          </cell>
          <cell r="P330">
            <v>140</v>
          </cell>
          <cell r="Q330" t="str">
            <v>NA</v>
          </cell>
          <cell r="R330" t="str">
            <v>NA</v>
          </cell>
          <cell r="S330" t="str">
            <v>NA</v>
          </cell>
          <cell r="T330" t="str">
            <v>CER003</v>
          </cell>
          <cell r="U330" t="str">
            <v>NA</v>
          </cell>
          <cell r="V330" t="str">
            <v>NA</v>
          </cell>
          <cell r="W330" t="str">
            <v>NA</v>
          </cell>
          <cell r="X330" t="str">
            <v>NA</v>
          </cell>
          <cell r="Y330" t="str">
            <v>CMC013</v>
          </cell>
          <cell r="Z330" t="str">
            <v>NA</v>
          </cell>
          <cell r="AA330" t="str">
            <v>NA</v>
          </cell>
          <cell r="AB330" t="str">
            <v>NA</v>
          </cell>
          <cell r="AC330" t="str">
            <v>NA</v>
          </cell>
          <cell r="AD330">
            <v>1</v>
          </cell>
          <cell r="AE330" t="str">
            <v>NA</v>
          </cell>
          <cell r="AF330" t="str">
            <v>NA</v>
          </cell>
          <cell r="AG330" t="str">
            <v>NA</v>
          </cell>
          <cell r="AH330" t="str">
            <v>NA</v>
          </cell>
          <cell r="AI330">
            <v>8</v>
          </cell>
          <cell r="AJ330">
            <v>8</v>
          </cell>
          <cell r="AO330">
            <v>50951</v>
          </cell>
          <cell r="AP330">
            <v>16440</v>
          </cell>
          <cell r="AQ330">
            <v>14663</v>
          </cell>
          <cell r="AR330">
            <v>25875</v>
          </cell>
          <cell r="AS330">
            <v>43</v>
          </cell>
          <cell r="AT330">
            <v>0</v>
          </cell>
          <cell r="AU330">
            <v>0</v>
          </cell>
          <cell r="AV330">
            <v>0</v>
          </cell>
          <cell r="AW330">
            <v>16440</v>
          </cell>
          <cell r="AX330">
            <v>2199</v>
          </cell>
          <cell r="AY330">
            <v>1294</v>
          </cell>
          <cell r="AZ330">
            <v>6020</v>
          </cell>
          <cell r="BA330">
            <v>0</v>
          </cell>
          <cell r="BB330">
            <v>0</v>
          </cell>
          <cell r="BC330">
            <v>0</v>
          </cell>
          <cell r="BD330">
            <v>27251</v>
          </cell>
          <cell r="BE330">
            <v>83103</v>
          </cell>
          <cell r="BF330">
            <v>0</v>
          </cell>
          <cell r="BG330">
            <v>0</v>
          </cell>
          <cell r="BH330">
            <v>0</v>
          </cell>
          <cell r="BI330">
            <v>0</v>
          </cell>
          <cell r="BJ330">
            <v>10388</v>
          </cell>
          <cell r="BK330">
            <v>0</v>
          </cell>
          <cell r="BL330">
            <v>0</v>
          </cell>
          <cell r="BM330">
            <v>0</v>
          </cell>
          <cell r="BN330">
            <v>0</v>
          </cell>
          <cell r="BO330">
            <v>10388</v>
          </cell>
          <cell r="BP330">
            <v>106495</v>
          </cell>
          <cell r="BQ330">
            <v>0</v>
          </cell>
          <cell r="BR330">
            <v>0</v>
          </cell>
          <cell r="BS330">
            <v>0</v>
          </cell>
          <cell r="BT330">
            <v>0</v>
          </cell>
          <cell r="BU330">
            <v>13312</v>
          </cell>
          <cell r="BV330">
            <v>0</v>
          </cell>
          <cell r="BW330">
            <v>0</v>
          </cell>
          <cell r="BX330">
            <v>0</v>
          </cell>
          <cell r="BY330">
            <v>0</v>
          </cell>
          <cell r="BZ330">
            <v>13312</v>
          </cell>
          <cell r="CA330">
            <v>10388</v>
          </cell>
          <cell r="CB330">
            <v>23700</v>
          </cell>
          <cell r="CC330">
            <v>0.05</v>
          </cell>
          <cell r="CD330">
            <v>50951</v>
          </cell>
        </row>
        <row r="331">
          <cell r="B331" t="str">
            <v>EPM06</v>
          </cell>
          <cell r="C331" t="str">
            <v>CAP08</v>
          </cell>
          <cell r="D331" t="str">
            <v>De    70  pares</v>
          </cell>
          <cell r="E331" t="str">
            <v>U</v>
          </cell>
          <cell r="F331" t="str">
            <v>MRD245</v>
          </cell>
          <cell r="G331" t="str">
            <v>MRD215</v>
          </cell>
          <cell r="H331" t="str">
            <v>MRD252</v>
          </cell>
          <cell r="I331" t="str">
            <v>MRD046</v>
          </cell>
          <cell r="J331" t="str">
            <v>NA</v>
          </cell>
          <cell r="K331" t="str">
            <v>NA</v>
          </cell>
          <cell r="L331" t="str">
            <v>NA</v>
          </cell>
          <cell r="M331">
            <v>1</v>
          </cell>
          <cell r="N331">
            <v>0.15</v>
          </cell>
          <cell r="O331">
            <v>0.05</v>
          </cell>
          <cell r="P331">
            <v>140</v>
          </cell>
          <cell r="Q331" t="str">
            <v>NA</v>
          </cell>
          <cell r="R331" t="str">
            <v>NA</v>
          </cell>
          <cell r="S331" t="str">
            <v>NA</v>
          </cell>
          <cell r="T331" t="str">
            <v>CER004</v>
          </cell>
          <cell r="U331" t="str">
            <v>NA</v>
          </cell>
          <cell r="V331" t="str">
            <v>NA</v>
          </cell>
          <cell r="W331" t="str">
            <v>NA</v>
          </cell>
          <cell r="X331" t="str">
            <v>NA</v>
          </cell>
          <cell r="Y331" t="str">
            <v>CMC014</v>
          </cell>
          <cell r="Z331" t="str">
            <v>NA</v>
          </cell>
          <cell r="AA331" t="str">
            <v>NA</v>
          </cell>
          <cell r="AB331" t="str">
            <v>NA</v>
          </cell>
          <cell r="AC331" t="str">
            <v>NA</v>
          </cell>
          <cell r="AD331">
            <v>1</v>
          </cell>
          <cell r="AE331" t="str">
            <v>NA</v>
          </cell>
          <cell r="AF331" t="str">
            <v>NA</v>
          </cell>
          <cell r="AG331" t="str">
            <v>NA</v>
          </cell>
          <cell r="AH331" t="str">
            <v>NA</v>
          </cell>
          <cell r="AI331">
            <v>7.2</v>
          </cell>
          <cell r="AJ331">
            <v>7.2</v>
          </cell>
          <cell r="AO331">
            <v>62388</v>
          </cell>
          <cell r="AP331">
            <v>16440</v>
          </cell>
          <cell r="AQ331">
            <v>14663</v>
          </cell>
          <cell r="AR331">
            <v>25875</v>
          </cell>
          <cell r="AS331">
            <v>43</v>
          </cell>
          <cell r="AT331">
            <v>0</v>
          </cell>
          <cell r="AU331">
            <v>0</v>
          </cell>
          <cell r="AV331">
            <v>0</v>
          </cell>
          <cell r="AW331">
            <v>16440</v>
          </cell>
          <cell r="AX331">
            <v>2199</v>
          </cell>
          <cell r="AY331">
            <v>1294</v>
          </cell>
          <cell r="AZ331">
            <v>6020</v>
          </cell>
          <cell r="BA331">
            <v>0</v>
          </cell>
          <cell r="BB331">
            <v>0</v>
          </cell>
          <cell r="BC331">
            <v>0</v>
          </cell>
          <cell r="BD331">
            <v>27251</v>
          </cell>
          <cell r="BE331">
            <v>114090</v>
          </cell>
          <cell r="BF331">
            <v>0</v>
          </cell>
          <cell r="BG331">
            <v>0</v>
          </cell>
          <cell r="BH331">
            <v>0</v>
          </cell>
          <cell r="BI331">
            <v>0</v>
          </cell>
          <cell r="BJ331">
            <v>15846</v>
          </cell>
          <cell r="BK331">
            <v>0</v>
          </cell>
          <cell r="BL331">
            <v>0</v>
          </cell>
          <cell r="BM331">
            <v>0</v>
          </cell>
          <cell r="BN331">
            <v>0</v>
          </cell>
          <cell r="BO331">
            <v>15846</v>
          </cell>
          <cell r="BP331">
            <v>138896</v>
          </cell>
          <cell r="BQ331">
            <v>0</v>
          </cell>
          <cell r="BR331">
            <v>0</v>
          </cell>
          <cell r="BS331">
            <v>0</v>
          </cell>
          <cell r="BT331">
            <v>0</v>
          </cell>
          <cell r="BU331">
            <v>19291</v>
          </cell>
          <cell r="BV331">
            <v>0</v>
          </cell>
          <cell r="BW331">
            <v>0</v>
          </cell>
          <cell r="BX331">
            <v>0</v>
          </cell>
          <cell r="BY331">
            <v>0</v>
          </cell>
          <cell r="BZ331">
            <v>19291</v>
          </cell>
          <cell r="CA331">
            <v>15846</v>
          </cell>
          <cell r="CB331">
            <v>35137</v>
          </cell>
          <cell r="CC331">
            <v>0.05</v>
          </cell>
          <cell r="CD331">
            <v>62388</v>
          </cell>
        </row>
        <row r="332">
          <cell r="B332" t="str">
            <v>ML006</v>
          </cell>
          <cell r="C332" t="str">
            <v>CAP08</v>
          </cell>
          <cell r="D332" t="str">
            <v>De    70  pares</v>
          </cell>
          <cell r="E332" t="str">
            <v>U</v>
          </cell>
          <cell r="F332" t="str">
            <v>MRD130</v>
          </cell>
          <cell r="G332" t="str">
            <v>MRD076</v>
          </cell>
          <cell r="H332" t="str">
            <v>NA</v>
          </cell>
          <cell r="I332" t="str">
            <v>NA</v>
          </cell>
          <cell r="J332" t="str">
            <v>NA</v>
          </cell>
          <cell r="K332" t="str">
            <v>NA</v>
          </cell>
          <cell r="L332" t="str">
            <v>NA</v>
          </cell>
          <cell r="M332">
            <v>1</v>
          </cell>
          <cell r="N332">
            <v>140</v>
          </cell>
          <cell r="O332" t="str">
            <v>NA</v>
          </cell>
          <cell r="P332" t="str">
            <v>NA</v>
          </cell>
          <cell r="Q332" t="str">
            <v>NA</v>
          </cell>
          <cell r="R332" t="str">
            <v>NA</v>
          </cell>
          <cell r="S332" t="str">
            <v>NA</v>
          </cell>
          <cell r="T332" t="str">
            <v>CER003</v>
          </cell>
          <cell r="U332" t="str">
            <v>NA</v>
          </cell>
          <cell r="V332" t="str">
            <v>NA</v>
          </cell>
          <cell r="W332" t="str">
            <v>NA</v>
          </cell>
          <cell r="X332" t="str">
            <v>NA</v>
          </cell>
          <cell r="Y332" t="str">
            <v>CMC013</v>
          </cell>
          <cell r="Z332" t="str">
            <v>NA</v>
          </cell>
          <cell r="AA332" t="str">
            <v>NA</v>
          </cell>
          <cell r="AB332" t="str">
            <v>NA</v>
          </cell>
          <cell r="AC332" t="str">
            <v>NA</v>
          </cell>
          <cell r="AD332">
            <v>1</v>
          </cell>
          <cell r="AE332" t="str">
            <v>NA</v>
          </cell>
          <cell r="AF332" t="str">
            <v>NA</v>
          </cell>
          <cell r="AG332" t="str">
            <v>NA</v>
          </cell>
          <cell r="AH332" t="str">
            <v>NA</v>
          </cell>
          <cell r="AI332">
            <v>10</v>
          </cell>
          <cell r="AJ332">
            <v>10</v>
          </cell>
          <cell r="AO332">
            <v>78705</v>
          </cell>
          <cell r="AP332">
            <v>45000</v>
          </cell>
          <cell r="AQ332">
            <v>85</v>
          </cell>
          <cell r="AR332">
            <v>0</v>
          </cell>
          <cell r="AS332">
            <v>0</v>
          </cell>
          <cell r="AT332">
            <v>0</v>
          </cell>
          <cell r="AU332">
            <v>0</v>
          </cell>
          <cell r="AV332">
            <v>0</v>
          </cell>
          <cell r="AW332">
            <v>45000</v>
          </cell>
          <cell r="AX332">
            <v>11900</v>
          </cell>
          <cell r="AY332">
            <v>0</v>
          </cell>
          <cell r="AZ332">
            <v>0</v>
          </cell>
          <cell r="BA332">
            <v>0</v>
          </cell>
          <cell r="BB332">
            <v>0</v>
          </cell>
          <cell r="BC332">
            <v>0</v>
          </cell>
          <cell r="BD332">
            <v>59745</v>
          </cell>
          <cell r="BE332">
            <v>83103</v>
          </cell>
          <cell r="BF332">
            <v>0</v>
          </cell>
          <cell r="BG332">
            <v>0</v>
          </cell>
          <cell r="BH332">
            <v>0</v>
          </cell>
          <cell r="BI332">
            <v>0</v>
          </cell>
          <cell r="BJ332">
            <v>8310</v>
          </cell>
          <cell r="BK332">
            <v>0</v>
          </cell>
          <cell r="BL332">
            <v>0</v>
          </cell>
          <cell r="BM332">
            <v>0</v>
          </cell>
          <cell r="BN332">
            <v>0</v>
          </cell>
          <cell r="BO332">
            <v>8310</v>
          </cell>
          <cell r="BP332">
            <v>106495</v>
          </cell>
          <cell r="BQ332">
            <v>0</v>
          </cell>
          <cell r="BR332">
            <v>0</v>
          </cell>
          <cell r="BS332">
            <v>0</v>
          </cell>
          <cell r="BT332">
            <v>0</v>
          </cell>
          <cell r="BU332">
            <v>10650</v>
          </cell>
          <cell r="BV332">
            <v>0</v>
          </cell>
          <cell r="BW332">
            <v>0</v>
          </cell>
          <cell r="BX332">
            <v>0</v>
          </cell>
          <cell r="BY332">
            <v>0</v>
          </cell>
          <cell r="BZ332">
            <v>10650</v>
          </cell>
          <cell r="CA332">
            <v>8310</v>
          </cell>
          <cell r="CB332">
            <v>18960</v>
          </cell>
          <cell r="CC332">
            <v>0.05</v>
          </cell>
          <cell r="CD332">
            <v>78705</v>
          </cell>
        </row>
        <row r="333">
          <cell r="B333" t="str">
            <v>MP006</v>
          </cell>
          <cell r="C333" t="str">
            <v>CAP08</v>
          </cell>
          <cell r="D333" t="str">
            <v>De    70  pares</v>
          </cell>
          <cell r="E333" t="str">
            <v>U</v>
          </cell>
          <cell r="F333" t="str">
            <v>MRD245</v>
          </cell>
          <cell r="G333" t="str">
            <v>MRD215</v>
          </cell>
          <cell r="H333" t="str">
            <v>MRD252</v>
          </cell>
          <cell r="I333" t="str">
            <v>MRD046</v>
          </cell>
          <cell r="J333" t="str">
            <v>NA</v>
          </cell>
          <cell r="K333" t="str">
            <v>NA</v>
          </cell>
          <cell r="L333" t="str">
            <v>NA</v>
          </cell>
          <cell r="M333">
            <v>1</v>
          </cell>
          <cell r="N333">
            <v>0.15</v>
          </cell>
          <cell r="O333">
            <v>0.05</v>
          </cell>
          <cell r="P333">
            <v>140</v>
          </cell>
          <cell r="Q333" t="str">
            <v>NA</v>
          </cell>
          <cell r="R333" t="str">
            <v>NA</v>
          </cell>
          <cell r="S333" t="str">
            <v>NA</v>
          </cell>
          <cell r="T333" t="str">
            <v>CER003</v>
          </cell>
          <cell r="U333" t="str">
            <v>NA</v>
          </cell>
          <cell r="V333" t="str">
            <v>NA</v>
          </cell>
          <cell r="W333" t="str">
            <v>NA</v>
          </cell>
          <cell r="X333" t="str">
            <v>NA</v>
          </cell>
          <cell r="Y333" t="str">
            <v>CMC013</v>
          </cell>
          <cell r="Z333" t="str">
            <v>NA</v>
          </cell>
          <cell r="AA333" t="str">
            <v>NA</v>
          </cell>
          <cell r="AB333" t="str">
            <v>NA</v>
          </cell>
          <cell r="AC333" t="str">
            <v>NA</v>
          </cell>
          <cell r="AD333">
            <v>1</v>
          </cell>
          <cell r="AE333" t="str">
            <v>NA</v>
          </cell>
          <cell r="AF333" t="str">
            <v>NA</v>
          </cell>
          <cell r="AG333" t="str">
            <v>NA</v>
          </cell>
          <cell r="AH333" t="str">
            <v>NA</v>
          </cell>
          <cell r="AI333">
            <v>8</v>
          </cell>
          <cell r="AJ333">
            <v>8</v>
          </cell>
          <cell r="AO333">
            <v>50951</v>
          </cell>
          <cell r="AP333">
            <v>16440</v>
          </cell>
          <cell r="AQ333">
            <v>14663</v>
          </cell>
          <cell r="AR333">
            <v>25875</v>
          </cell>
          <cell r="AS333">
            <v>43</v>
          </cell>
          <cell r="AT333">
            <v>0</v>
          </cell>
          <cell r="AU333">
            <v>0</v>
          </cell>
          <cell r="AV333">
            <v>0</v>
          </cell>
          <cell r="AW333">
            <v>16440</v>
          </cell>
          <cell r="AX333">
            <v>2199</v>
          </cell>
          <cell r="AY333">
            <v>1294</v>
          </cell>
          <cell r="AZ333">
            <v>6020</v>
          </cell>
          <cell r="BA333">
            <v>0</v>
          </cell>
          <cell r="BB333">
            <v>0</v>
          </cell>
          <cell r="BC333">
            <v>0</v>
          </cell>
          <cell r="BD333">
            <v>27251</v>
          </cell>
          <cell r="BE333">
            <v>83103</v>
          </cell>
          <cell r="BF333">
            <v>0</v>
          </cell>
          <cell r="BG333">
            <v>0</v>
          </cell>
          <cell r="BH333">
            <v>0</v>
          </cell>
          <cell r="BI333">
            <v>0</v>
          </cell>
          <cell r="BJ333">
            <v>10388</v>
          </cell>
          <cell r="BK333">
            <v>0</v>
          </cell>
          <cell r="BL333">
            <v>0</v>
          </cell>
          <cell r="BM333">
            <v>0</v>
          </cell>
          <cell r="BN333">
            <v>0</v>
          </cell>
          <cell r="BO333">
            <v>10388</v>
          </cell>
          <cell r="BP333">
            <v>106495</v>
          </cell>
          <cell r="BQ333">
            <v>0</v>
          </cell>
          <cell r="BR333">
            <v>0</v>
          </cell>
          <cell r="BS333">
            <v>0</v>
          </cell>
          <cell r="BT333">
            <v>0</v>
          </cell>
          <cell r="BU333">
            <v>13312</v>
          </cell>
          <cell r="BV333">
            <v>0</v>
          </cell>
          <cell r="BW333">
            <v>0</v>
          </cell>
          <cell r="BX333">
            <v>0</v>
          </cell>
          <cell r="BY333">
            <v>0</v>
          </cell>
          <cell r="BZ333">
            <v>13312</v>
          </cell>
          <cell r="CA333">
            <v>10388</v>
          </cell>
          <cell r="CB333">
            <v>23700</v>
          </cell>
          <cell r="CC333">
            <v>0.05</v>
          </cell>
          <cell r="CD333">
            <v>50951</v>
          </cell>
        </row>
        <row r="334">
          <cell r="B334" t="str">
            <v>PBA06</v>
          </cell>
          <cell r="C334" t="str">
            <v>CAP08</v>
          </cell>
          <cell r="D334" t="str">
            <v>De    70  pares</v>
          </cell>
          <cell r="E334" t="str">
            <v>U</v>
          </cell>
          <cell r="F334" t="str">
            <v>NA</v>
          </cell>
          <cell r="G334" t="str">
            <v>NA</v>
          </cell>
          <cell r="H334" t="str">
            <v>NA</v>
          </cell>
          <cell r="I334" t="str">
            <v>NA</v>
          </cell>
          <cell r="J334" t="str">
            <v>NA</v>
          </cell>
          <cell r="K334" t="str">
            <v>NA</v>
          </cell>
          <cell r="L334" t="str">
            <v>NA</v>
          </cell>
          <cell r="M334" t="str">
            <v>NA</v>
          </cell>
          <cell r="N334" t="str">
            <v>NA</v>
          </cell>
          <cell r="O334" t="str">
            <v>NA</v>
          </cell>
          <cell r="P334" t="str">
            <v>NA</v>
          </cell>
          <cell r="Q334" t="str">
            <v>NA</v>
          </cell>
          <cell r="R334" t="str">
            <v>NA</v>
          </cell>
          <cell r="S334" t="str">
            <v>NA</v>
          </cell>
          <cell r="T334" t="str">
            <v>CER002</v>
          </cell>
          <cell r="U334" t="str">
            <v>NA</v>
          </cell>
          <cell r="V334" t="str">
            <v>NA</v>
          </cell>
          <cell r="W334" t="str">
            <v>NA</v>
          </cell>
          <cell r="X334" t="str">
            <v>NA</v>
          </cell>
          <cell r="Y334" t="str">
            <v>CMC012</v>
          </cell>
          <cell r="Z334" t="str">
            <v>NA</v>
          </cell>
          <cell r="AA334" t="str">
            <v>NA</v>
          </cell>
          <cell r="AB334" t="str">
            <v>NA</v>
          </cell>
          <cell r="AC334" t="str">
            <v>NA</v>
          </cell>
          <cell r="AD334">
            <v>1</v>
          </cell>
          <cell r="AE334" t="str">
            <v>NA</v>
          </cell>
          <cell r="AF334" t="str">
            <v>NA</v>
          </cell>
          <cell r="AG334" t="str">
            <v>NA</v>
          </cell>
          <cell r="AH334" t="str">
            <v>NA</v>
          </cell>
          <cell r="AI334">
            <v>300</v>
          </cell>
          <cell r="AJ334">
            <v>300</v>
          </cell>
          <cell r="AO334">
            <v>489</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48564</v>
          </cell>
          <cell r="BF334">
            <v>0</v>
          </cell>
          <cell r="BG334">
            <v>0</v>
          </cell>
          <cell r="BH334">
            <v>0</v>
          </cell>
          <cell r="BI334">
            <v>0</v>
          </cell>
          <cell r="BJ334">
            <v>162</v>
          </cell>
          <cell r="BK334">
            <v>0</v>
          </cell>
          <cell r="BL334">
            <v>0</v>
          </cell>
          <cell r="BM334">
            <v>0</v>
          </cell>
          <cell r="BN334">
            <v>0</v>
          </cell>
          <cell r="BO334">
            <v>162</v>
          </cell>
          <cell r="BP334">
            <v>98147</v>
          </cell>
          <cell r="BQ334">
            <v>0</v>
          </cell>
          <cell r="BR334">
            <v>0</v>
          </cell>
          <cell r="BS334">
            <v>0</v>
          </cell>
          <cell r="BT334">
            <v>0</v>
          </cell>
          <cell r="BU334">
            <v>327</v>
          </cell>
          <cell r="BV334">
            <v>0</v>
          </cell>
          <cell r="BW334">
            <v>0</v>
          </cell>
          <cell r="BX334">
            <v>0</v>
          </cell>
          <cell r="BY334">
            <v>0</v>
          </cell>
          <cell r="BZ334">
            <v>327</v>
          </cell>
          <cell r="CA334">
            <v>162</v>
          </cell>
          <cell r="CB334">
            <v>489</v>
          </cell>
          <cell r="CC334">
            <v>0.05</v>
          </cell>
          <cell r="CD334">
            <v>489</v>
          </cell>
        </row>
        <row r="335">
          <cell r="B335" t="str">
            <v>PBC06</v>
          </cell>
          <cell r="C335" t="str">
            <v>CAP08</v>
          </cell>
          <cell r="D335" t="str">
            <v>De    70  pares</v>
          </cell>
          <cell r="E335" t="str">
            <v>U</v>
          </cell>
          <cell r="F335" t="str">
            <v>NA</v>
          </cell>
          <cell r="G335" t="str">
            <v>NA</v>
          </cell>
          <cell r="H335" t="str">
            <v>NA</v>
          </cell>
          <cell r="I335" t="str">
            <v>NA</v>
          </cell>
          <cell r="J335" t="str">
            <v>NA</v>
          </cell>
          <cell r="K335" t="str">
            <v>NA</v>
          </cell>
          <cell r="L335" t="str">
            <v>NA</v>
          </cell>
          <cell r="M335" t="str">
            <v>NA</v>
          </cell>
          <cell r="N335" t="str">
            <v>NA</v>
          </cell>
          <cell r="O335" t="str">
            <v>NA</v>
          </cell>
          <cell r="P335" t="str">
            <v>NA</v>
          </cell>
          <cell r="Q335" t="str">
            <v>NA</v>
          </cell>
          <cell r="R335" t="str">
            <v>NA</v>
          </cell>
          <cell r="S335" t="str">
            <v>NA</v>
          </cell>
          <cell r="T335" t="str">
            <v>CER001</v>
          </cell>
          <cell r="U335" t="str">
            <v>NA</v>
          </cell>
          <cell r="V335" t="str">
            <v>NA</v>
          </cell>
          <cell r="W335" t="str">
            <v>NA</v>
          </cell>
          <cell r="X335" t="str">
            <v>NA</v>
          </cell>
          <cell r="Y335" t="str">
            <v>CMC011</v>
          </cell>
          <cell r="Z335" t="str">
            <v>NA</v>
          </cell>
          <cell r="AA335" t="str">
            <v>NA</v>
          </cell>
          <cell r="AB335" t="str">
            <v>NA</v>
          </cell>
          <cell r="AC335" t="str">
            <v>NA</v>
          </cell>
          <cell r="AD335">
            <v>1</v>
          </cell>
          <cell r="AE335" t="str">
            <v>NA</v>
          </cell>
          <cell r="AF335" t="str">
            <v>NA</v>
          </cell>
          <cell r="AG335" t="str">
            <v>NA</v>
          </cell>
          <cell r="AH335" t="str">
            <v>NA</v>
          </cell>
          <cell r="AI335">
            <v>400</v>
          </cell>
          <cell r="AJ335">
            <v>400</v>
          </cell>
          <cell r="AO335">
            <v>942</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250716</v>
          </cell>
          <cell r="BF335">
            <v>0</v>
          </cell>
          <cell r="BG335">
            <v>0</v>
          </cell>
          <cell r="BH335">
            <v>0</v>
          </cell>
          <cell r="BI335">
            <v>0</v>
          </cell>
          <cell r="BJ335">
            <v>627</v>
          </cell>
          <cell r="BK335">
            <v>0</v>
          </cell>
          <cell r="BL335">
            <v>0</v>
          </cell>
          <cell r="BM335">
            <v>0</v>
          </cell>
          <cell r="BN335">
            <v>0</v>
          </cell>
          <cell r="BO335">
            <v>627</v>
          </cell>
          <cell r="BP335">
            <v>125868</v>
          </cell>
          <cell r="BQ335">
            <v>0</v>
          </cell>
          <cell r="BR335">
            <v>0</v>
          </cell>
          <cell r="BS335">
            <v>0</v>
          </cell>
          <cell r="BT335">
            <v>0</v>
          </cell>
          <cell r="BU335">
            <v>315</v>
          </cell>
          <cell r="BV335">
            <v>0</v>
          </cell>
          <cell r="BW335">
            <v>0</v>
          </cell>
          <cell r="BX335">
            <v>0</v>
          </cell>
          <cell r="BY335">
            <v>0</v>
          </cell>
          <cell r="BZ335">
            <v>315</v>
          </cell>
          <cell r="CA335">
            <v>627</v>
          </cell>
          <cell r="CB335">
            <v>942</v>
          </cell>
          <cell r="CC335">
            <v>0.05</v>
          </cell>
          <cell r="CD335">
            <v>942</v>
          </cell>
        </row>
        <row r="336">
          <cell r="B336" t="str">
            <v>PBM06</v>
          </cell>
          <cell r="C336" t="str">
            <v>CAP08</v>
          </cell>
          <cell r="D336" t="str">
            <v>De    70  pares</v>
          </cell>
          <cell r="E336" t="str">
            <v>U</v>
          </cell>
          <cell r="F336" t="str">
            <v>NA</v>
          </cell>
          <cell r="G336" t="str">
            <v>NA</v>
          </cell>
          <cell r="H336" t="str">
            <v>NA</v>
          </cell>
          <cell r="I336" t="str">
            <v>NA</v>
          </cell>
          <cell r="J336" t="str">
            <v>NA</v>
          </cell>
          <cell r="K336" t="str">
            <v>NA</v>
          </cell>
          <cell r="L336" t="str">
            <v>NA</v>
          </cell>
          <cell r="M336" t="str">
            <v>NA</v>
          </cell>
          <cell r="N336" t="str">
            <v>NA</v>
          </cell>
          <cell r="O336" t="str">
            <v>NA</v>
          </cell>
          <cell r="P336" t="str">
            <v>NA</v>
          </cell>
          <cell r="Q336" t="str">
            <v>NA</v>
          </cell>
          <cell r="R336" t="str">
            <v>NA</v>
          </cell>
          <cell r="S336" t="str">
            <v>NA</v>
          </cell>
          <cell r="T336" t="str">
            <v>CER002</v>
          </cell>
          <cell r="U336" t="str">
            <v>NA</v>
          </cell>
          <cell r="V336" t="str">
            <v>NA</v>
          </cell>
          <cell r="W336" t="str">
            <v>NA</v>
          </cell>
          <cell r="X336" t="str">
            <v>NA</v>
          </cell>
          <cell r="Y336" t="str">
            <v>CMC012</v>
          </cell>
          <cell r="Z336" t="str">
            <v>NA</v>
          </cell>
          <cell r="AA336" t="str">
            <v>NA</v>
          </cell>
          <cell r="AB336" t="str">
            <v>NA</v>
          </cell>
          <cell r="AC336" t="str">
            <v>NA</v>
          </cell>
          <cell r="AD336">
            <v>1</v>
          </cell>
          <cell r="AE336" t="str">
            <v>NA</v>
          </cell>
          <cell r="AF336" t="str">
            <v>NA</v>
          </cell>
          <cell r="AG336" t="str">
            <v>NA</v>
          </cell>
          <cell r="AH336" t="str">
            <v>NA</v>
          </cell>
          <cell r="AI336">
            <v>300</v>
          </cell>
          <cell r="AJ336">
            <v>300</v>
          </cell>
          <cell r="AO336">
            <v>489</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48564</v>
          </cell>
          <cell r="BF336">
            <v>0</v>
          </cell>
          <cell r="BG336">
            <v>0</v>
          </cell>
          <cell r="BH336">
            <v>0</v>
          </cell>
          <cell r="BI336">
            <v>0</v>
          </cell>
          <cell r="BJ336">
            <v>162</v>
          </cell>
          <cell r="BK336">
            <v>0</v>
          </cell>
          <cell r="BL336">
            <v>0</v>
          </cell>
          <cell r="BM336">
            <v>0</v>
          </cell>
          <cell r="BN336">
            <v>0</v>
          </cell>
          <cell r="BO336">
            <v>162</v>
          </cell>
          <cell r="BP336">
            <v>98147</v>
          </cell>
          <cell r="BQ336">
            <v>0</v>
          </cell>
          <cell r="BR336">
            <v>0</v>
          </cell>
          <cell r="BS336">
            <v>0</v>
          </cell>
          <cell r="BT336">
            <v>0</v>
          </cell>
          <cell r="BU336">
            <v>327</v>
          </cell>
          <cell r="BV336">
            <v>0</v>
          </cell>
          <cell r="BW336">
            <v>0</v>
          </cell>
          <cell r="BX336">
            <v>0</v>
          </cell>
          <cell r="BY336">
            <v>0</v>
          </cell>
          <cell r="BZ336">
            <v>327</v>
          </cell>
          <cell r="CA336">
            <v>162</v>
          </cell>
          <cell r="CB336">
            <v>489</v>
          </cell>
          <cell r="CC336">
            <v>0.05</v>
          </cell>
          <cell r="CD336">
            <v>489</v>
          </cell>
        </row>
        <row r="337">
          <cell r="B337" t="str">
            <v>PA005</v>
          </cell>
          <cell r="C337" t="str">
            <v>CAP08</v>
          </cell>
          <cell r="D337" t="str">
            <v>De   10 - 50  pares</v>
          </cell>
          <cell r="E337" t="str">
            <v>U</v>
          </cell>
          <cell r="F337" t="str">
            <v>NA</v>
          </cell>
          <cell r="G337" t="str">
            <v>NA</v>
          </cell>
          <cell r="H337" t="str">
            <v>NA</v>
          </cell>
          <cell r="I337" t="str">
            <v>NA</v>
          </cell>
          <cell r="J337" t="str">
            <v>NA</v>
          </cell>
          <cell r="K337" t="str">
            <v>NA</v>
          </cell>
          <cell r="L337" t="str">
            <v>NA</v>
          </cell>
          <cell r="M337" t="str">
            <v>NA</v>
          </cell>
          <cell r="N337" t="str">
            <v>NA</v>
          </cell>
          <cell r="O337" t="str">
            <v>NA</v>
          </cell>
          <cell r="P337" t="str">
            <v>NA</v>
          </cell>
          <cell r="Q337" t="str">
            <v>NA</v>
          </cell>
          <cell r="R337" t="str">
            <v>NA</v>
          </cell>
          <cell r="S337" t="str">
            <v>NA</v>
          </cell>
          <cell r="T337" t="str">
            <v>CER003</v>
          </cell>
          <cell r="U337" t="str">
            <v>NA</v>
          </cell>
          <cell r="V337" t="str">
            <v>NA</v>
          </cell>
          <cell r="W337" t="str">
            <v>NA</v>
          </cell>
          <cell r="X337" t="str">
            <v>NA</v>
          </cell>
          <cell r="Y337" t="str">
            <v>CMC013</v>
          </cell>
          <cell r="Z337" t="str">
            <v>NA</v>
          </cell>
          <cell r="AA337" t="str">
            <v>NA</v>
          </cell>
          <cell r="AB337" t="str">
            <v>NA</v>
          </cell>
          <cell r="AC337" t="str">
            <v>NA</v>
          </cell>
          <cell r="AD337">
            <v>1</v>
          </cell>
          <cell r="AE337" t="str">
            <v>NA</v>
          </cell>
          <cell r="AF337" t="str">
            <v>NA</v>
          </cell>
          <cell r="AG337" t="str">
            <v>NA</v>
          </cell>
          <cell r="AH337" t="str">
            <v>NA</v>
          </cell>
          <cell r="AI337">
            <v>27</v>
          </cell>
          <cell r="AJ337">
            <v>27</v>
          </cell>
          <cell r="AO337">
            <v>7022</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83103</v>
          </cell>
          <cell r="BF337">
            <v>0</v>
          </cell>
          <cell r="BG337">
            <v>0</v>
          </cell>
          <cell r="BH337">
            <v>0</v>
          </cell>
          <cell r="BI337">
            <v>0</v>
          </cell>
          <cell r="BJ337">
            <v>3078</v>
          </cell>
          <cell r="BK337">
            <v>0</v>
          </cell>
          <cell r="BL337">
            <v>0</v>
          </cell>
          <cell r="BM337">
            <v>0</v>
          </cell>
          <cell r="BN337">
            <v>0</v>
          </cell>
          <cell r="BO337">
            <v>3078</v>
          </cell>
          <cell r="BP337">
            <v>106495</v>
          </cell>
          <cell r="BQ337">
            <v>0</v>
          </cell>
          <cell r="BR337">
            <v>0</v>
          </cell>
          <cell r="BS337">
            <v>0</v>
          </cell>
          <cell r="BT337">
            <v>0</v>
          </cell>
          <cell r="BU337">
            <v>3944</v>
          </cell>
          <cell r="BV337">
            <v>0</v>
          </cell>
          <cell r="BW337">
            <v>0</v>
          </cell>
          <cell r="BX337">
            <v>0</v>
          </cell>
          <cell r="BY337">
            <v>0</v>
          </cell>
          <cell r="BZ337">
            <v>3944</v>
          </cell>
          <cell r="CA337">
            <v>3078</v>
          </cell>
          <cell r="CB337">
            <v>7022</v>
          </cell>
          <cell r="CC337">
            <v>0.05</v>
          </cell>
          <cell r="CD337">
            <v>7022</v>
          </cell>
        </row>
        <row r="338">
          <cell r="B338" t="str">
            <v>PLM07</v>
          </cell>
          <cell r="C338" t="str">
            <v>CAP08</v>
          </cell>
          <cell r="D338" t="str">
            <v>De   100  pares</v>
          </cell>
          <cell r="E338" t="str">
            <v>m</v>
          </cell>
          <cell r="F338" t="str">
            <v>NA</v>
          </cell>
          <cell r="G338" t="str">
            <v>NA</v>
          </cell>
          <cell r="H338" t="str">
            <v>NA</v>
          </cell>
          <cell r="I338" t="str">
            <v>NA</v>
          </cell>
          <cell r="J338" t="str">
            <v>NA</v>
          </cell>
          <cell r="K338" t="str">
            <v>NA</v>
          </cell>
          <cell r="L338" t="str">
            <v>NA</v>
          </cell>
          <cell r="M338" t="str">
            <v>NA</v>
          </cell>
          <cell r="N338" t="str">
            <v>NA</v>
          </cell>
          <cell r="O338" t="str">
            <v>NA</v>
          </cell>
          <cell r="P338" t="str">
            <v>NA</v>
          </cell>
          <cell r="Q338" t="str">
            <v>NA</v>
          </cell>
          <cell r="R338" t="str">
            <v>NA</v>
          </cell>
          <cell r="S338" t="str">
            <v>NA</v>
          </cell>
          <cell r="T338" t="str">
            <v>CER002</v>
          </cell>
          <cell r="U338" t="str">
            <v>NA</v>
          </cell>
          <cell r="V338" t="str">
            <v>NA</v>
          </cell>
          <cell r="W338" t="str">
            <v>NA</v>
          </cell>
          <cell r="X338" t="str">
            <v>NA</v>
          </cell>
          <cell r="Y338" t="str">
            <v>CMC012</v>
          </cell>
          <cell r="Z338" t="str">
            <v>NA</v>
          </cell>
          <cell r="AA338" t="str">
            <v>NA</v>
          </cell>
          <cell r="AB338" t="str">
            <v>NA</v>
          </cell>
          <cell r="AC338" t="str">
            <v>NA</v>
          </cell>
          <cell r="AD338">
            <v>1</v>
          </cell>
          <cell r="AE338" t="str">
            <v>NA</v>
          </cell>
          <cell r="AF338" t="str">
            <v>NA</v>
          </cell>
          <cell r="AG338" t="str">
            <v>NA</v>
          </cell>
          <cell r="AH338" t="str">
            <v>NA</v>
          </cell>
          <cell r="AI338">
            <v>325</v>
          </cell>
          <cell r="AJ338">
            <v>325</v>
          </cell>
          <cell r="AO338">
            <v>451</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48564</v>
          </cell>
          <cell r="BF338">
            <v>0</v>
          </cell>
          <cell r="BG338">
            <v>0</v>
          </cell>
          <cell r="BH338">
            <v>0</v>
          </cell>
          <cell r="BI338">
            <v>0</v>
          </cell>
          <cell r="BJ338">
            <v>149</v>
          </cell>
          <cell r="BK338">
            <v>0</v>
          </cell>
          <cell r="BL338">
            <v>0</v>
          </cell>
          <cell r="BM338">
            <v>0</v>
          </cell>
          <cell r="BN338">
            <v>0</v>
          </cell>
          <cell r="BO338">
            <v>149</v>
          </cell>
          <cell r="BP338">
            <v>98147</v>
          </cell>
          <cell r="BQ338">
            <v>0</v>
          </cell>
          <cell r="BR338">
            <v>0</v>
          </cell>
          <cell r="BS338">
            <v>0</v>
          </cell>
          <cell r="BT338">
            <v>0</v>
          </cell>
          <cell r="BU338">
            <v>302</v>
          </cell>
          <cell r="BV338">
            <v>0</v>
          </cell>
          <cell r="BW338">
            <v>0</v>
          </cell>
          <cell r="BX338">
            <v>0</v>
          </cell>
          <cell r="BY338">
            <v>0</v>
          </cell>
          <cell r="BZ338">
            <v>302</v>
          </cell>
          <cell r="CA338">
            <v>149</v>
          </cell>
          <cell r="CB338">
            <v>451</v>
          </cell>
          <cell r="CC338">
            <v>0.05</v>
          </cell>
          <cell r="CD338">
            <v>451</v>
          </cell>
        </row>
        <row r="339">
          <cell r="B339" t="str">
            <v>ELM07</v>
          </cell>
          <cell r="C339" t="str">
            <v>CAP08</v>
          </cell>
          <cell r="D339" t="str">
            <v>De   100  pares</v>
          </cell>
          <cell r="E339" t="str">
            <v>U</v>
          </cell>
          <cell r="F339" t="str">
            <v>MRD147</v>
          </cell>
          <cell r="G339" t="str">
            <v>MRD076</v>
          </cell>
          <cell r="H339" t="str">
            <v>NA</v>
          </cell>
          <cell r="I339" t="str">
            <v>NA</v>
          </cell>
          <cell r="J339" t="str">
            <v>NA</v>
          </cell>
          <cell r="K339" t="str">
            <v>NA</v>
          </cell>
          <cell r="L339" t="str">
            <v>NA</v>
          </cell>
          <cell r="M339">
            <v>1</v>
          </cell>
          <cell r="N339">
            <v>202</v>
          </cell>
          <cell r="O339" t="str">
            <v>NA</v>
          </cell>
          <cell r="P339" t="str">
            <v>NA</v>
          </cell>
          <cell r="Q339" t="str">
            <v>NA</v>
          </cell>
          <cell r="R339" t="str">
            <v>NA</v>
          </cell>
          <cell r="S339" t="str">
            <v>NA</v>
          </cell>
          <cell r="T339" t="str">
            <v>CER004</v>
          </cell>
          <cell r="U339" t="str">
            <v>NA</v>
          </cell>
          <cell r="V339" t="str">
            <v>NA</v>
          </cell>
          <cell r="W339" t="str">
            <v>NA</v>
          </cell>
          <cell r="X339" t="str">
            <v>NA</v>
          </cell>
          <cell r="Y339" t="str">
            <v>CMC013</v>
          </cell>
          <cell r="Z339" t="str">
            <v>NA</v>
          </cell>
          <cell r="AA339" t="str">
            <v>NA</v>
          </cell>
          <cell r="AB339" t="str">
            <v>NA</v>
          </cell>
          <cell r="AC339" t="str">
            <v>NA</v>
          </cell>
          <cell r="AD339">
            <v>1</v>
          </cell>
          <cell r="AE339" t="str">
            <v>NA</v>
          </cell>
          <cell r="AF339" t="str">
            <v>NA</v>
          </cell>
          <cell r="AG339" t="str">
            <v>NA</v>
          </cell>
          <cell r="AH339" t="str">
            <v>NA</v>
          </cell>
          <cell r="AI339">
            <v>8</v>
          </cell>
          <cell r="AJ339">
            <v>8</v>
          </cell>
          <cell r="AO339">
            <v>80777</v>
          </cell>
          <cell r="AP339">
            <v>33500</v>
          </cell>
          <cell r="AQ339">
            <v>85</v>
          </cell>
          <cell r="AR339">
            <v>0</v>
          </cell>
          <cell r="AS339">
            <v>0</v>
          </cell>
          <cell r="AT339">
            <v>0</v>
          </cell>
          <cell r="AU339">
            <v>0</v>
          </cell>
          <cell r="AV339">
            <v>0</v>
          </cell>
          <cell r="AW339">
            <v>33500</v>
          </cell>
          <cell r="AX339">
            <v>17170</v>
          </cell>
          <cell r="AY339">
            <v>0</v>
          </cell>
          <cell r="AZ339">
            <v>0</v>
          </cell>
          <cell r="BA339">
            <v>0</v>
          </cell>
          <cell r="BB339">
            <v>0</v>
          </cell>
          <cell r="BC339">
            <v>0</v>
          </cell>
          <cell r="BD339">
            <v>53204</v>
          </cell>
          <cell r="BE339">
            <v>114090</v>
          </cell>
          <cell r="BF339">
            <v>0</v>
          </cell>
          <cell r="BG339">
            <v>0</v>
          </cell>
          <cell r="BH339">
            <v>0</v>
          </cell>
          <cell r="BI339">
            <v>0</v>
          </cell>
          <cell r="BJ339">
            <v>14261</v>
          </cell>
          <cell r="BK339">
            <v>0</v>
          </cell>
          <cell r="BL339">
            <v>0</v>
          </cell>
          <cell r="BM339">
            <v>0</v>
          </cell>
          <cell r="BN339">
            <v>0</v>
          </cell>
          <cell r="BO339">
            <v>14261</v>
          </cell>
          <cell r="BP339">
            <v>106495</v>
          </cell>
          <cell r="BQ339">
            <v>0</v>
          </cell>
          <cell r="BR339">
            <v>0</v>
          </cell>
          <cell r="BS339">
            <v>0</v>
          </cell>
          <cell r="BT339">
            <v>0</v>
          </cell>
          <cell r="BU339">
            <v>13312</v>
          </cell>
          <cell r="BV339">
            <v>0</v>
          </cell>
          <cell r="BW339">
            <v>0</v>
          </cell>
          <cell r="BX339">
            <v>0</v>
          </cell>
          <cell r="BY339">
            <v>0</v>
          </cell>
          <cell r="BZ339">
            <v>13312</v>
          </cell>
          <cell r="CA339">
            <v>14261</v>
          </cell>
          <cell r="CB339">
            <v>27573</v>
          </cell>
          <cell r="CC339">
            <v>0.05</v>
          </cell>
          <cell r="CD339">
            <v>80777</v>
          </cell>
        </row>
        <row r="340">
          <cell r="B340" t="str">
            <v>EPA07</v>
          </cell>
          <cell r="C340" t="str">
            <v>CAP08</v>
          </cell>
          <cell r="D340" t="str">
            <v>De   100  pares</v>
          </cell>
          <cell r="E340" t="str">
            <v>U</v>
          </cell>
          <cell r="F340" t="str">
            <v>MRD246</v>
          </cell>
          <cell r="G340" t="str">
            <v>MRD215</v>
          </cell>
          <cell r="H340" t="str">
            <v>MRD252</v>
          </cell>
          <cell r="I340" t="str">
            <v>MRD046</v>
          </cell>
          <cell r="J340" t="str">
            <v>NA</v>
          </cell>
          <cell r="K340" t="str">
            <v>NA</v>
          </cell>
          <cell r="L340" t="str">
            <v>NA</v>
          </cell>
          <cell r="M340">
            <v>1</v>
          </cell>
          <cell r="N340">
            <v>0.2</v>
          </cell>
          <cell r="O340">
            <v>0.06</v>
          </cell>
          <cell r="P340">
            <v>202</v>
          </cell>
          <cell r="Q340" t="str">
            <v>NA</v>
          </cell>
          <cell r="R340" t="str">
            <v>NA</v>
          </cell>
          <cell r="S340" t="str">
            <v>NA</v>
          </cell>
          <cell r="T340" t="str">
            <v>CER004</v>
          </cell>
          <cell r="U340" t="str">
            <v>NA</v>
          </cell>
          <cell r="V340" t="str">
            <v>NA</v>
          </cell>
          <cell r="W340" t="str">
            <v>NA</v>
          </cell>
          <cell r="X340" t="str">
            <v>NA</v>
          </cell>
          <cell r="Y340" t="str">
            <v>CMC014</v>
          </cell>
          <cell r="Z340" t="str">
            <v>NA</v>
          </cell>
          <cell r="AA340" t="str">
            <v>NA</v>
          </cell>
          <cell r="AB340" t="str">
            <v>NA</v>
          </cell>
          <cell r="AC340" t="str">
            <v>NA</v>
          </cell>
          <cell r="AD340">
            <v>1</v>
          </cell>
          <cell r="AE340" t="str">
            <v>NA</v>
          </cell>
          <cell r="AF340" t="str">
            <v>NA</v>
          </cell>
          <cell r="AG340" t="str">
            <v>NA</v>
          </cell>
          <cell r="AH340" t="str">
            <v>NA</v>
          </cell>
          <cell r="AI340">
            <v>6.4</v>
          </cell>
          <cell r="AJ340">
            <v>6.4</v>
          </cell>
          <cell r="AO340">
            <v>72162</v>
          </cell>
          <cell r="AP340">
            <v>17906</v>
          </cell>
          <cell r="AQ340">
            <v>14663</v>
          </cell>
          <cell r="AR340">
            <v>25875</v>
          </cell>
          <cell r="AS340">
            <v>43</v>
          </cell>
          <cell r="AT340">
            <v>0</v>
          </cell>
          <cell r="AU340">
            <v>0</v>
          </cell>
          <cell r="AV340">
            <v>0</v>
          </cell>
          <cell r="AW340">
            <v>17906</v>
          </cell>
          <cell r="AX340">
            <v>2933</v>
          </cell>
          <cell r="AY340">
            <v>1553</v>
          </cell>
          <cell r="AZ340">
            <v>8686</v>
          </cell>
          <cell r="BA340">
            <v>0</v>
          </cell>
          <cell r="BB340">
            <v>0</v>
          </cell>
          <cell r="BC340">
            <v>0</v>
          </cell>
          <cell r="BD340">
            <v>32632</v>
          </cell>
          <cell r="BE340">
            <v>114090</v>
          </cell>
          <cell r="BF340">
            <v>0</v>
          </cell>
          <cell r="BG340">
            <v>0</v>
          </cell>
          <cell r="BH340">
            <v>0</v>
          </cell>
          <cell r="BI340">
            <v>0</v>
          </cell>
          <cell r="BJ340">
            <v>17827</v>
          </cell>
          <cell r="BK340">
            <v>0</v>
          </cell>
          <cell r="BL340">
            <v>0</v>
          </cell>
          <cell r="BM340">
            <v>0</v>
          </cell>
          <cell r="BN340">
            <v>0</v>
          </cell>
          <cell r="BO340">
            <v>17827</v>
          </cell>
          <cell r="BP340">
            <v>138896</v>
          </cell>
          <cell r="BQ340">
            <v>0</v>
          </cell>
          <cell r="BR340">
            <v>0</v>
          </cell>
          <cell r="BS340">
            <v>0</v>
          </cell>
          <cell r="BT340">
            <v>0</v>
          </cell>
          <cell r="BU340">
            <v>21703</v>
          </cell>
          <cell r="BV340">
            <v>0</v>
          </cell>
          <cell r="BW340">
            <v>0</v>
          </cell>
          <cell r="BX340">
            <v>0</v>
          </cell>
          <cell r="BY340">
            <v>0</v>
          </cell>
          <cell r="BZ340">
            <v>21703</v>
          </cell>
          <cell r="CA340">
            <v>17827</v>
          </cell>
          <cell r="CB340">
            <v>39530</v>
          </cell>
          <cell r="CC340">
            <v>0.05</v>
          </cell>
          <cell r="CD340">
            <v>72162</v>
          </cell>
        </row>
        <row r="341">
          <cell r="B341" t="str">
            <v>EPC07</v>
          </cell>
          <cell r="C341" t="str">
            <v>CAP08</v>
          </cell>
          <cell r="D341" t="str">
            <v>De   100  pares</v>
          </cell>
          <cell r="E341" t="str">
            <v>U</v>
          </cell>
          <cell r="F341" t="str">
            <v>MRD246</v>
          </cell>
          <cell r="G341" t="str">
            <v>MRD215</v>
          </cell>
          <cell r="H341" t="str">
            <v>MRD252</v>
          </cell>
          <cell r="I341" t="str">
            <v>MRD046</v>
          </cell>
          <cell r="J341" t="str">
            <v>NA</v>
          </cell>
          <cell r="K341" t="str">
            <v>NA</v>
          </cell>
          <cell r="L341" t="str">
            <v>NA</v>
          </cell>
          <cell r="M341">
            <v>1</v>
          </cell>
          <cell r="N341">
            <v>0.2</v>
          </cell>
          <cell r="O341">
            <v>0.06</v>
          </cell>
          <cell r="P341">
            <v>202</v>
          </cell>
          <cell r="Q341" t="str">
            <v>NA</v>
          </cell>
          <cell r="R341" t="str">
            <v>NA</v>
          </cell>
          <cell r="S341" t="str">
            <v>NA</v>
          </cell>
          <cell r="T341" t="str">
            <v>CER003</v>
          </cell>
          <cell r="U341" t="str">
            <v>NA</v>
          </cell>
          <cell r="V341" t="str">
            <v>NA</v>
          </cell>
          <cell r="W341" t="str">
            <v>NA</v>
          </cell>
          <cell r="X341" t="str">
            <v>NA</v>
          </cell>
          <cell r="Y341" t="str">
            <v>CMC013</v>
          </cell>
          <cell r="Z341" t="str">
            <v>NA</v>
          </cell>
          <cell r="AA341" t="str">
            <v>NA</v>
          </cell>
          <cell r="AB341" t="str">
            <v>NA</v>
          </cell>
          <cell r="AC341" t="str">
            <v>NA</v>
          </cell>
          <cell r="AD341">
            <v>1</v>
          </cell>
          <cell r="AE341" t="str">
            <v>NA</v>
          </cell>
          <cell r="AF341" t="str">
            <v>NA</v>
          </cell>
          <cell r="AG341" t="str">
            <v>NA</v>
          </cell>
          <cell r="AH341" t="str">
            <v>NA</v>
          </cell>
          <cell r="AI341">
            <v>6.4</v>
          </cell>
          <cell r="AJ341">
            <v>6.4</v>
          </cell>
          <cell r="AO341">
            <v>62257</v>
          </cell>
          <cell r="AP341">
            <v>17906</v>
          </cell>
          <cell r="AQ341">
            <v>14663</v>
          </cell>
          <cell r="AR341">
            <v>25875</v>
          </cell>
          <cell r="AS341">
            <v>43</v>
          </cell>
          <cell r="AT341">
            <v>0</v>
          </cell>
          <cell r="AU341">
            <v>0</v>
          </cell>
          <cell r="AV341">
            <v>0</v>
          </cell>
          <cell r="AW341">
            <v>17906</v>
          </cell>
          <cell r="AX341">
            <v>2933</v>
          </cell>
          <cell r="AY341">
            <v>1553</v>
          </cell>
          <cell r="AZ341">
            <v>8686</v>
          </cell>
          <cell r="BA341">
            <v>0</v>
          </cell>
          <cell r="BB341">
            <v>0</v>
          </cell>
          <cell r="BC341">
            <v>0</v>
          </cell>
          <cell r="BD341">
            <v>32632</v>
          </cell>
          <cell r="BE341">
            <v>83103</v>
          </cell>
          <cell r="BF341">
            <v>0</v>
          </cell>
          <cell r="BG341">
            <v>0</v>
          </cell>
          <cell r="BH341">
            <v>0</v>
          </cell>
          <cell r="BI341">
            <v>0</v>
          </cell>
          <cell r="BJ341">
            <v>12985</v>
          </cell>
          <cell r="BK341">
            <v>0</v>
          </cell>
          <cell r="BL341">
            <v>0</v>
          </cell>
          <cell r="BM341">
            <v>0</v>
          </cell>
          <cell r="BN341">
            <v>0</v>
          </cell>
          <cell r="BO341">
            <v>12985</v>
          </cell>
          <cell r="BP341">
            <v>106495</v>
          </cell>
          <cell r="BQ341">
            <v>0</v>
          </cell>
          <cell r="BR341">
            <v>0</v>
          </cell>
          <cell r="BS341">
            <v>0</v>
          </cell>
          <cell r="BT341">
            <v>0</v>
          </cell>
          <cell r="BU341">
            <v>16640</v>
          </cell>
          <cell r="BV341">
            <v>0</v>
          </cell>
          <cell r="BW341">
            <v>0</v>
          </cell>
          <cell r="BX341">
            <v>0</v>
          </cell>
          <cell r="BY341">
            <v>0</v>
          </cell>
          <cell r="BZ341">
            <v>16640</v>
          </cell>
          <cell r="CA341">
            <v>12985</v>
          </cell>
          <cell r="CB341">
            <v>29625</v>
          </cell>
          <cell r="CC341">
            <v>0.05</v>
          </cell>
          <cell r="CD341">
            <v>62257</v>
          </cell>
        </row>
        <row r="342">
          <cell r="B342" t="str">
            <v>EPM07</v>
          </cell>
          <cell r="C342" t="str">
            <v>CAP08</v>
          </cell>
          <cell r="D342" t="str">
            <v>De   100  pares</v>
          </cell>
          <cell r="E342" t="str">
            <v>U</v>
          </cell>
          <cell r="F342" t="str">
            <v>MRD246</v>
          </cell>
          <cell r="G342" t="str">
            <v>MRD215</v>
          </cell>
          <cell r="H342" t="str">
            <v>MRD252</v>
          </cell>
          <cell r="I342" t="str">
            <v>MRD046</v>
          </cell>
          <cell r="J342" t="str">
            <v>NA</v>
          </cell>
          <cell r="K342" t="str">
            <v>NA</v>
          </cell>
          <cell r="L342" t="str">
            <v>NA</v>
          </cell>
          <cell r="M342">
            <v>1</v>
          </cell>
          <cell r="N342">
            <v>0.2</v>
          </cell>
          <cell r="O342">
            <v>0.06</v>
          </cell>
          <cell r="P342">
            <v>202</v>
          </cell>
          <cell r="Q342" t="str">
            <v>NA</v>
          </cell>
          <cell r="R342" t="str">
            <v>NA</v>
          </cell>
          <cell r="S342" t="str">
            <v>NA</v>
          </cell>
          <cell r="T342" t="str">
            <v>CER004</v>
          </cell>
          <cell r="U342" t="str">
            <v>NA</v>
          </cell>
          <cell r="V342" t="str">
            <v>NA</v>
          </cell>
          <cell r="W342" t="str">
            <v>NA</v>
          </cell>
          <cell r="X342" t="str">
            <v>NA</v>
          </cell>
          <cell r="Y342" t="str">
            <v>CMC014</v>
          </cell>
          <cell r="Z342" t="str">
            <v>NA</v>
          </cell>
          <cell r="AA342" t="str">
            <v>NA</v>
          </cell>
          <cell r="AB342" t="str">
            <v>NA</v>
          </cell>
          <cell r="AC342" t="str">
            <v>NA</v>
          </cell>
          <cell r="AD342">
            <v>1</v>
          </cell>
          <cell r="AE342" t="str">
            <v>NA</v>
          </cell>
          <cell r="AF342" t="str">
            <v>NA</v>
          </cell>
          <cell r="AG342" t="str">
            <v>NA</v>
          </cell>
          <cell r="AH342" t="str">
            <v>NA</v>
          </cell>
          <cell r="AI342">
            <v>6.4</v>
          </cell>
          <cell r="AJ342">
            <v>6.4</v>
          </cell>
          <cell r="AO342">
            <v>72162</v>
          </cell>
          <cell r="AP342">
            <v>17906</v>
          </cell>
          <cell r="AQ342">
            <v>14663</v>
          </cell>
          <cell r="AR342">
            <v>25875</v>
          </cell>
          <cell r="AS342">
            <v>43</v>
          </cell>
          <cell r="AT342">
            <v>0</v>
          </cell>
          <cell r="AU342">
            <v>0</v>
          </cell>
          <cell r="AV342">
            <v>0</v>
          </cell>
          <cell r="AW342">
            <v>17906</v>
          </cell>
          <cell r="AX342">
            <v>2933</v>
          </cell>
          <cell r="AY342">
            <v>1553</v>
          </cell>
          <cell r="AZ342">
            <v>8686</v>
          </cell>
          <cell r="BA342">
            <v>0</v>
          </cell>
          <cell r="BB342">
            <v>0</v>
          </cell>
          <cell r="BC342">
            <v>0</v>
          </cell>
          <cell r="BD342">
            <v>32632</v>
          </cell>
          <cell r="BE342">
            <v>114090</v>
          </cell>
          <cell r="BF342">
            <v>0</v>
          </cell>
          <cell r="BG342">
            <v>0</v>
          </cell>
          <cell r="BH342">
            <v>0</v>
          </cell>
          <cell r="BI342">
            <v>0</v>
          </cell>
          <cell r="BJ342">
            <v>17827</v>
          </cell>
          <cell r="BK342">
            <v>0</v>
          </cell>
          <cell r="BL342">
            <v>0</v>
          </cell>
          <cell r="BM342">
            <v>0</v>
          </cell>
          <cell r="BN342">
            <v>0</v>
          </cell>
          <cell r="BO342">
            <v>17827</v>
          </cell>
          <cell r="BP342">
            <v>138896</v>
          </cell>
          <cell r="BQ342">
            <v>0</v>
          </cell>
          <cell r="BR342">
            <v>0</v>
          </cell>
          <cell r="BS342">
            <v>0</v>
          </cell>
          <cell r="BT342">
            <v>0</v>
          </cell>
          <cell r="BU342">
            <v>21703</v>
          </cell>
          <cell r="BV342">
            <v>0</v>
          </cell>
          <cell r="BW342">
            <v>0</v>
          </cell>
          <cell r="BX342">
            <v>0</v>
          </cell>
          <cell r="BY342">
            <v>0</v>
          </cell>
          <cell r="BZ342">
            <v>21703</v>
          </cell>
          <cell r="CA342">
            <v>17827</v>
          </cell>
          <cell r="CB342">
            <v>39530</v>
          </cell>
          <cell r="CC342">
            <v>0.05</v>
          </cell>
          <cell r="CD342">
            <v>72162</v>
          </cell>
        </row>
        <row r="343">
          <cell r="B343" t="str">
            <v>ML007</v>
          </cell>
          <cell r="C343" t="str">
            <v>CAP08</v>
          </cell>
          <cell r="D343" t="str">
            <v>De   100  pares</v>
          </cell>
          <cell r="E343" t="str">
            <v>U</v>
          </cell>
          <cell r="F343" t="str">
            <v>MRD131</v>
          </cell>
          <cell r="G343" t="str">
            <v>MRD076</v>
          </cell>
          <cell r="H343" t="str">
            <v>NA</v>
          </cell>
          <cell r="I343" t="str">
            <v>NA</v>
          </cell>
          <cell r="J343" t="str">
            <v>NA</v>
          </cell>
          <cell r="K343" t="str">
            <v>NA</v>
          </cell>
          <cell r="L343" t="str">
            <v>NA</v>
          </cell>
          <cell r="M343">
            <v>1</v>
          </cell>
          <cell r="N343">
            <v>102</v>
          </cell>
          <cell r="O343" t="str">
            <v>NA</v>
          </cell>
          <cell r="P343" t="str">
            <v>NA</v>
          </cell>
          <cell r="Q343" t="str">
            <v>NA</v>
          </cell>
          <cell r="R343" t="str">
            <v>NA</v>
          </cell>
          <cell r="S343" t="str">
            <v>NA</v>
          </cell>
          <cell r="T343" t="str">
            <v>CER003</v>
          </cell>
          <cell r="U343" t="str">
            <v>NA</v>
          </cell>
          <cell r="V343" t="str">
            <v>NA</v>
          </cell>
          <cell r="W343" t="str">
            <v>NA</v>
          </cell>
          <cell r="X343" t="str">
            <v>NA</v>
          </cell>
          <cell r="Y343" t="str">
            <v>CMC013</v>
          </cell>
          <cell r="Z343" t="str">
            <v>NA</v>
          </cell>
          <cell r="AA343" t="str">
            <v>NA</v>
          </cell>
          <cell r="AB343" t="str">
            <v>NA</v>
          </cell>
          <cell r="AC343" t="str">
            <v>NA</v>
          </cell>
          <cell r="AD343">
            <v>1</v>
          </cell>
          <cell r="AE343" t="str">
            <v>NA</v>
          </cell>
          <cell r="AF343" t="str">
            <v>NA</v>
          </cell>
          <cell r="AG343" t="str">
            <v>NA</v>
          </cell>
          <cell r="AH343" t="str">
            <v>NA</v>
          </cell>
          <cell r="AI343">
            <v>8</v>
          </cell>
          <cell r="AJ343">
            <v>8</v>
          </cell>
          <cell r="AO343">
            <v>80054</v>
          </cell>
          <cell r="AP343">
            <v>45000</v>
          </cell>
          <cell r="AQ343">
            <v>85</v>
          </cell>
          <cell r="AR343">
            <v>0</v>
          </cell>
          <cell r="AS343">
            <v>0</v>
          </cell>
          <cell r="AT343">
            <v>0</v>
          </cell>
          <cell r="AU343">
            <v>0</v>
          </cell>
          <cell r="AV343">
            <v>0</v>
          </cell>
          <cell r="AW343">
            <v>45000</v>
          </cell>
          <cell r="AX343">
            <v>8670</v>
          </cell>
          <cell r="AY343">
            <v>0</v>
          </cell>
          <cell r="AZ343">
            <v>0</v>
          </cell>
          <cell r="BA343">
            <v>0</v>
          </cell>
          <cell r="BB343">
            <v>0</v>
          </cell>
          <cell r="BC343">
            <v>0</v>
          </cell>
          <cell r="BD343">
            <v>56354</v>
          </cell>
          <cell r="BE343">
            <v>83103</v>
          </cell>
          <cell r="BF343">
            <v>0</v>
          </cell>
          <cell r="BG343">
            <v>0</v>
          </cell>
          <cell r="BH343">
            <v>0</v>
          </cell>
          <cell r="BI343">
            <v>0</v>
          </cell>
          <cell r="BJ343">
            <v>10388</v>
          </cell>
          <cell r="BK343">
            <v>0</v>
          </cell>
          <cell r="BL343">
            <v>0</v>
          </cell>
          <cell r="BM343">
            <v>0</v>
          </cell>
          <cell r="BN343">
            <v>0</v>
          </cell>
          <cell r="BO343">
            <v>10388</v>
          </cell>
          <cell r="BP343">
            <v>106495</v>
          </cell>
          <cell r="BQ343">
            <v>0</v>
          </cell>
          <cell r="BR343">
            <v>0</v>
          </cell>
          <cell r="BS343">
            <v>0</v>
          </cell>
          <cell r="BT343">
            <v>0</v>
          </cell>
          <cell r="BU343">
            <v>13312</v>
          </cell>
          <cell r="BV343">
            <v>0</v>
          </cell>
          <cell r="BW343">
            <v>0</v>
          </cell>
          <cell r="BX343">
            <v>0</v>
          </cell>
          <cell r="BY343">
            <v>0</v>
          </cell>
          <cell r="BZ343">
            <v>13312</v>
          </cell>
          <cell r="CA343">
            <v>10388</v>
          </cell>
          <cell r="CB343">
            <v>23700</v>
          </cell>
          <cell r="CC343">
            <v>0.05</v>
          </cell>
          <cell r="CD343">
            <v>80054</v>
          </cell>
        </row>
        <row r="344">
          <cell r="B344" t="str">
            <v>MP007</v>
          </cell>
          <cell r="C344" t="str">
            <v>CAP08</v>
          </cell>
          <cell r="D344" t="str">
            <v>De   100  pares</v>
          </cell>
          <cell r="E344" t="str">
            <v>U</v>
          </cell>
          <cell r="F344" t="str">
            <v>MRD246</v>
          </cell>
          <cell r="G344" t="str">
            <v>MRD215</v>
          </cell>
          <cell r="H344" t="str">
            <v>MRD252</v>
          </cell>
          <cell r="I344" t="str">
            <v>MRD046</v>
          </cell>
          <cell r="J344" t="str">
            <v>NA</v>
          </cell>
          <cell r="K344" t="str">
            <v>NA</v>
          </cell>
          <cell r="L344" t="str">
            <v>NA</v>
          </cell>
          <cell r="M344">
            <v>1</v>
          </cell>
          <cell r="N344">
            <v>0.2</v>
          </cell>
          <cell r="O344">
            <v>0.06</v>
          </cell>
          <cell r="P344">
            <v>202</v>
          </cell>
          <cell r="Q344" t="str">
            <v>NA</v>
          </cell>
          <cell r="R344" t="str">
            <v>NA</v>
          </cell>
          <cell r="S344" t="str">
            <v>NA</v>
          </cell>
          <cell r="T344" t="str">
            <v>CER003</v>
          </cell>
          <cell r="U344" t="str">
            <v>NA</v>
          </cell>
          <cell r="V344" t="str">
            <v>NA</v>
          </cell>
          <cell r="W344" t="str">
            <v>NA</v>
          </cell>
          <cell r="X344" t="str">
            <v>NA</v>
          </cell>
          <cell r="Y344" t="str">
            <v>CMC013</v>
          </cell>
          <cell r="Z344" t="str">
            <v>NA</v>
          </cell>
          <cell r="AA344" t="str">
            <v>NA</v>
          </cell>
          <cell r="AB344" t="str">
            <v>NA</v>
          </cell>
          <cell r="AC344" t="str">
            <v>NA</v>
          </cell>
          <cell r="AD344">
            <v>1</v>
          </cell>
          <cell r="AE344" t="str">
            <v>NA</v>
          </cell>
          <cell r="AF344" t="str">
            <v>NA</v>
          </cell>
          <cell r="AG344" t="str">
            <v>NA</v>
          </cell>
          <cell r="AH344" t="str">
            <v>NA</v>
          </cell>
          <cell r="AI344">
            <v>6.4</v>
          </cell>
          <cell r="AJ344">
            <v>6.4</v>
          </cell>
          <cell r="AO344">
            <v>62257</v>
          </cell>
          <cell r="AP344">
            <v>17906</v>
          </cell>
          <cell r="AQ344">
            <v>14663</v>
          </cell>
          <cell r="AR344">
            <v>25875</v>
          </cell>
          <cell r="AS344">
            <v>43</v>
          </cell>
          <cell r="AT344">
            <v>0</v>
          </cell>
          <cell r="AU344">
            <v>0</v>
          </cell>
          <cell r="AV344">
            <v>0</v>
          </cell>
          <cell r="AW344">
            <v>17906</v>
          </cell>
          <cell r="AX344">
            <v>2933</v>
          </cell>
          <cell r="AY344">
            <v>1553</v>
          </cell>
          <cell r="AZ344">
            <v>8686</v>
          </cell>
          <cell r="BA344">
            <v>0</v>
          </cell>
          <cell r="BB344">
            <v>0</v>
          </cell>
          <cell r="BC344">
            <v>0</v>
          </cell>
          <cell r="BD344">
            <v>32632</v>
          </cell>
          <cell r="BE344">
            <v>83103</v>
          </cell>
          <cell r="BF344">
            <v>0</v>
          </cell>
          <cell r="BG344">
            <v>0</v>
          </cell>
          <cell r="BH344">
            <v>0</v>
          </cell>
          <cell r="BI344">
            <v>0</v>
          </cell>
          <cell r="BJ344">
            <v>12985</v>
          </cell>
          <cell r="BK344">
            <v>0</v>
          </cell>
          <cell r="BL344">
            <v>0</v>
          </cell>
          <cell r="BM344">
            <v>0</v>
          </cell>
          <cell r="BN344">
            <v>0</v>
          </cell>
          <cell r="BO344">
            <v>12985</v>
          </cell>
          <cell r="BP344">
            <v>106495</v>
          </cell>
          <cell r="BQ344">
            <v>0</v>
          </cell>
          <cell r="BR344">
            <v>0</v>
          </cell>
          <cell r="BS344">
            <v>0</v>
          </cell>
          <cell r="BT344">
            <v>0</v>
          </cell>
          <cell r="BU344">
            <v>16640</v>
          </cell>
          <cell r="BV344">
            <v>0</v>
          </cell>
          <cell r="BW344">
            <v>0</v>
          </cell>
          <cell r="BX344">
            <v>0</v>
          </cell>
          <cell r="BY344">
            <v>0</v>
          </cell>
          <cell r="BZ344">
            <v>16640</v>
          </cell>
          <cell r="CA344">
            <v>12985</v>
          </cell>
          <cell r="CB344">
            <v>29625</v>
          </cell>
          <cell r="CC344">
            <v>0.05</v>
          </cell>
          <cell r="CD344">
            <v>62257</v>
          </cell>
        </row>
        <row r="345">
          <cell r="B345" t="str">
            <v>PBA07</v>
          </cell>
          <cell r="C345" t="str">
            <v>CAP08</v>
          </cell>
          <cell r="D345" t="str">
            <v>De   100  pares</v>
          </cell>
          <cell r="E345" t="str">
            <v>U</v>
          </cell>
          <cell r="F345" t="str">
            <v>NA</v>
          </cell>
          <cell r="G345" t="str">
            <v>NA</v>
          </cell>
          <cell r="H345" t="str">
            <v>NA</v>
          </cell>
          <cell r="I345" t="str">
            <v>NA</v>
          </cell>
          <cell r="J345" t="str">
            <v>NA</v>
          </cell>
          <cell r="K345" t="str">
            <v>NA</v>
          </cell>
          <cell r="L345" t="str">
            <v>NA</v>
          </cell>
          <cell r="M345" t="str">
            <v>NA</v>
          </cell>
          <cell r="N345" t="str">
            <v>NA</v>
          </cell>
          <cell r="O345" t="str">
            <v>NA</v>
          </cell>
          <cell r="P345" t="str">
            <v>NA</v>
          </cell>
          <cell r="Q345" t="str">
            <v>NA</v>
          </cell>
          <cell r="R345" t="str">
            <v>NA</v>
          </cell>
          <cell r="S345" t="str">
            <v>NA</v>
          </cell>
          <cell r="T345" t="str">
            <v>CER002</v>
          </cell>
          <cell r="U345" t="str">
            <v>NA</v>
          </cell>
          <cell r="V345" t="str">
            <v>NA</v>
          </cell>
          <cell r="W345" t="str">
            <v>NA</v>
          </cell>
          <cell r="X345" t="str">
            <v>NA</v>
          </cell>
          <cell r="Y345" t="str">
            <v>CMC012</v>
          </cell>
          <cell r="Z345" t="str">
            <v>NA</v>
          </cell>
          <cell r="AA345" t="str">
            <v>NA</v>
          </cell>
          <cell r="AB345" t="str">
            <v>NA</v>
          </cell>
          <cell r="AC345" t="str">
            <v>NA</v>
          </cell>
          <cell r="AD345">
            <v>1</v>
          </cell>
          <cell r="AE345" t="str">
            <v>NA</v>
          </cell>
          <cell r="AF345" t="str">
            <v>NA</v>
          </cell>
          <cell r="AG345" t="str">
            <v>NA</v>
          </cell>
          <cell r="AH345" t="str">
            <v>NA</v>
          </cell>
          <cell r="AI345">
            <v>250</v>
          </cell>
          <cell r="AJ345">
            <v>250</v>
          </cell>
          <cell r="AO345">
            <v>587</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48564</v>
          </cell>
          <cell r="BF345">
            <v>0</v>
          </cell>
          <cell r="BG345">
            <v>0</v>
          </cell>
          <cell r="BH345">
            <v>0</v>
          </cell>
          <cell r="BI345">
            <v>0</v>
          </cell>
          <cell r="BJ345">
            <v>194</v>
          </cell>
          <cell r="BK345">
            <v>0</v>
          </cell>
          <cell r="BL345">
            <v>0</v>
          </cell>
          <cell r="BM345">
            <v>0</v>
          </cell>
          <cell r="BN345">
            <v>0</v>
          </cell>
          <cell r="BO345">
            <v>194</v>
          </cell>
          <cell r="BP345">
            <v>98147</v>
          </cell>
          <cell r="BQ345">
            <v>0</v>
          </cell>
          <cell r="BR345">
            <v>0</v>
          </cell>
          <cell r="BS345">
            <v>0</v>
          </cell>
          <cell r="BT345">
            <v>0</v>
          </cell>
          <cell r="BU345">
            <v>393</v>
          </cell>
          <cell r="BV345">
            <v>0</v>
          </cell>
          <cell r="BW345">
            <v>0</v>
          </cell>
          <cell r="BX345">
            <v>0</v>
          </cell>
          <cell r="BY345">
            <v>0</v>
          </cell>
          <cell r="BZ345">
            <v>393</v>
          </cell>
          <cell r="CA345">
            <v>194</v>
          </cell>
          <cell r="CB345">
            <v>587</v>
          </cell>
          <cell r="CC345">
            <v>0.05</v>
          </cell>
          <cell r="CD345">
            <v>587</v>
          </cell>
        </row>
        <row r="346">
          <cell r="B346" t="str">
            <v>PBC07</v>
          </cell>
          <cell r="C346" t="str">
            <v>CAP08</v>
          </cell>
          <cell r="D346" t="str">
            <v>De   100  pares</v>
          </cell>
          <cell r="E346" t="str">
            <v>U</v>
          </cell>
          <cell r="F346" t="str">
            <v>NA</v>
          </cell>
          <cell r="G346" t="str">
            <v>NA</v>
          </cell>
          <cell r="H346" t="str">
            <v>NA</v>
          </cell>
          <cell r="I346" t="str">
            <v>NA</v>
          </cell>
          <cell r="J346" t="str">
            <v>NA</v>
          </cell>
          <cell r="K346" t="str">
            <v>NA</v>
          </cell>
          <cell r="L346" t="str">
            <v>NA</v>
          </cell>
          <cell r="M346" t="str">
            <v>NA</v>
          </cell>
          <cell r="N346" t="str">
            <v>NA</v>
          </cell>
          <cell r="O346" t="str">
            <v>NA</v>
          </cell>
          <cell r="P346" t="str">
            <v>NA</v>
          </cell>
          <cell r="Q346" t="str">
            <v>NA</v>
          </cell>
          <cell r="R346" t="str">
            <v>NA</v>
          </cell>
          <cell r="S346" t="str">
            <v>NA</v>
          </cell>
          <cell r="T346" t="str">
            <v>CER001</v>
          </cell>
          <cell r="U346" t="str">
            <v>NA</v>
          </cell>
          <cell r="V346" t="str">
            <v>NA</v>
          </cell>
          <cell r="W346" t="str">
            <v>NA</v>
          </cell>
          <cell r="X346" t="str">
            <v>NA</v>
          </cell>
          <cell r="Y346" t="str">
            <v>CMC011</v>
          </cell>
          <cell r="Z346" t="str">
            <v>NA</v>
          </cell>
          <cell r="AA346" t="str">
            <v>NA</v>
          </cell>
          <cell r="AB346" t="str">
            <v>NA</v>
          </cell>
          <cell r="AC346" t="str">
            <v>NA</v>
          </cell>
          <cell r="AD346">
            <v>1</v>
          </cell>
          <cell r="AE346" t="str">
            <v>NA</v>
          </cell>
          <cell r="AF346" t="str">
            <v>NA</v>
          </cell>
          <cell r="AG346" t="str">
            <v>NA</v>
          </cell>
          <cell r="AH346" t="str">
            <v>NA</v>
          </cell>
          <cell r="AI346">
            <v>375</v>
          </cell>
          <cell r="AJ346">
            <v>375</v>
          </cell>
          <cell r="AO346">
            <v>1005</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250716</v>
          </cell>
          <cell r="BF346">
            <v>0</v>
          </cell>
          <cell r="BG346">
            <v>0</v>
          </cell>
          <cell r="BH346">
            <v>0</v>
          </cell>
          <cell r="BI346">
            <v>0</v>
          </cell>
          <cell r="BJ346">
            <v>669</v>
          </cell>
          <cell r="BK346">
            <v>0</v>
          </cell>
          <cell r="BL346">
            <v>0</v>
          </cell>
          <cell r="BM346">
            <v>0</v>
          </cell>
          <cell r="BN346">
            <v>0</v>
          </cell>
          <cell r="BO346">
            <v>669</v>
          </cell>
          <cell r="BP346">
            <v>125868</v>
          </cell>
          <cell r="BQ346">
            <v>0</v>
          </cell>
          <cell r="BR346">
            <v>0</v>
          </cell>
          <cell r="BS346">
            <v>0</v>
          </cell>
          <cell r="BT346">
            <v>0</v>
          </cell>
          <cell r="BU346">
            <v>336</v>
          </cell>
          <cell r="BV346">
            <v>0</v>
          </cell>
          <cell r="BW346">
            <v>0</v>
          </cell>
          <cell r="BX346">
            <v>0</v>
          </cell>
          <cell r="BY346">
            <v>0</v>
          </cell>
          <cell r="BZ346">
            <v>336</v>
          </cell>
          <cell r="CA346">
            <v>669</v>
          </cell>
          <cell r="CB346">
            <v>1005</v>
          </cell>
          <cell r="CC346">
            <v>0.05</v>
          </cell>
          <cell r="CD346">
            <v>1005</v>
          </cell>
        </row>
        <row r="347">
          <cell r="B347" t="str">
            <v>PBM07</v>
          </cell>
          <cell r="C347" t="str">
            <v>CAP08</v>
          </cell>
          <cell r="D347" t="str">
            <v>De   100  pares</v>
          </cell>
          <cell r="E347" t="str">
            <v>U</v>
          </cell>
          <cell r="F347" t="str">
            <v>NA</v>
          </cell>
          <cell r="G347" t="str">
            <v>NA</v>
          </cell>
          <cell r="H347" t="str">
            <v>NA</v>
          </cell>
          <cell r="I347" t="str">
            <v>NA</v>
          </cell>
          <cell r="J347" t="str">
            <v>NA</v>
          </cell>
          <cell r="K347" t="str">
            <v>NA</v>
          </cell>
          <cell r="L347" t="str">
            <v>NA</v>
          </cell>
          <cell r="M347" t="str">
            <v>NA</v>
          </cell>
          <cell r="N347" t="str">
            <v>NA</v>
          </cell>
          <cell r="O347" t="str">
            <v>NA</v>
          </cell>
          <cell r="P347" t="str">
            <v>NA</v>
          </cell>
          <cell r="Q347" t="str">
            <v>NA</v>
          </cell>
          <cell r="R347" t="str">
            <v>NA</v>
          </cell>
          <cell r="S347" t="str">
            <v>NA</v>
          </cell>
          <cell r="T347" t="str">
            <v>CER002</v>
          </cell>
          <cell r="U347" t="str">
            <v>NA</v>
          </cell>
          <cell r="V347" t="str">
            <v>NA</v>
          </cell>
          <cell r="W347" t="str">
            <v>NA</v>
          </cell>
          <cell r="X347" t="str">
            <v>NA</v>
          </cell>
          <cell r="Y347" t="str">
            <v>CMC012</v>
          </cell>
          <cell r="Z347" t="str">
            <v>NA</v>
          </cell>
          <cell r="AA347" t="str">
            <v>NA</v>
          </cell>
          <cell r="AB347" t="str">
            <v>NA</v>
          </cell>
          <cell r="AC347" t="str">
            <v>NA</v>
          </cell>
          <cell r="AD347">
            <v>1</v>
          </cell>
          <cell r="AE347" t="str">
            <v>NA</v>
          </cell>
          <cell r="AF347" t="str">
            <v>NA</v>
          </cell>
          <cell r="AG347" t="str">
            <v>NA</v>
          </cell>
          <cell r="AH347" t="str">
            <v>NA</v>
          </cell>
          <cell r="AI347">
            <v>250</v>
          </cell>
          <cell r="AJ347">
            <v>250</v>
          </cell>
          <cell r="AO347">
            <v>587</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48564</v>
          </cell>
          <cell r="BF347">
            <v>0</v>
          </cell>
          <cell r="BG347">
            <v>0</v>
          </cell>
          <cell r="BH347">
            <v>0</v>
          </cell>
          <cell r="BI347">
            <v>0</v>
          </cell>
          <cell r="BJ347">
            <v>194</v>
          </cell>
          <cell r="BK347">
            <v>0</v>
          </cell>
          <cell r="BL347">
            <v>0</v>
          </cell>
          <cell r="BM347">
            <v>0</v>
          </cell>
          <cell r="BN347">
            <v>0</v>
          </cell>
          <cell r="BO347">
            <v>194</v>
          </cell>
          <cell r="BP347">
            <v>98147</v>
          </cell>
          <cell r="BQ347">
            <v>0</v>
          </cell>
          <cell r="BR347">
            <v>0</v>
          </cell>
          <cell r="BS347">
            <v>0</v>
          </cell>
          <cell r="BT347">
            <v>0</v>
          </cell>
          <cell r="BU347">
            <v>393</v>
          </cell>
          <cell r="BV347">
            <v>0</v>
          </cell>
          <cell r="BW347">
            <v>0</v>
          </cell>
          <cell r="BX347">
            <v>0</v>
          </cell>
          <cell r="BY347">
            <v>0</v>
          </cell>
          <cell r="BZ347">
            <v>393</v>
          </cell>
          <cell r="CA347">
            <v>194</v>
          </cell>
          <cell r="CB347">
            <v>587</v>
          </cell>
          <cell r="CC347">
            <v>0.05</v>
          </cell>
          <cell r="CD347">
            <v>587</v>
          </cell>
        </row>
        <row r="348">
          <cell r="B348" t="str">
            <v>PA012</v>
          </cell>
          <cell r="C348" t="str">
            <v>CAP08</v>
          </cell>
          <cell r="D348" t="str">
            <v>De   150 - 200 pares</v>
          </cell>
          <cell r="E348" t="str">
            <v>U</v>
          </cell>
          <cell r="F348" t="str">
            <v>NA</v>
          </cell>
          <cell r="G348" t="str">
            <v>NA</v>
          </cell>
          <cell r="H348" t="str">
            <v>NA</v>
          </cell>
          <cell r="I348" t="str">
            <v>NA</v>
          </cell>
          <cell r="J348" t="str">
            <v>NA</v>
          </cell>
          <cell r="K348" t="str">
            <v>NA</v>
          </cell>
          <cell r="L348" t="str">
            <v>NA</v>
          </cell>
          <cell r="M348" t="str">
            <v>NA</v>
          </cell>
          <cell r="N348" t="str">
            <v>NA</v>
          </cell>
          <cell r="O348" t="str">
            <v>NA</v>
          </cell>
          <cell r="P348" t="str">
            <v>NA</v>
          </cell>
          <cell r="Q348" t="str">
            <v>NA</v>
          </cell>
          <cell r="R348" t="str">
            <v>NA</v>
          </cell>
          <cell r="S348" t="str">
            <v>NA</v>
          </cell>
          <cell r="T348" t="str">
            <v>CER003</v>
          </cell>
          <cell r="U348" t="str">
            <v>NA</v>
          </cell>
          <cell r="V348" t="str">
            <v>NA</v>
          </cell>
          <cell r="W348" t="str">
            <v>NA</v>
          </cell>
          <cell r="X348" t="str">
            <v>NA</v>
          </cell>
          <cell r="Y348" t="str">
            <v>CMC013</v>
          </cell>
          <cell r="Z348" t="str">
            <v>NA</v>
          </cell>
          <cell r="AA348" t="str">
            <v>NA</v>
          </cell>
          <cell r="AB348" t="str">
            <v>NA</v>
          </cell>
          <cell r="AC348" t="str">
            <v>NA</v>
          </cell>
          <cell r="AD348">
            <v>1</v>
          </cell>
          <cell r="AE348" t="str">
            <v>NA</v>
          </cell>
          <cell r="AF348" t="str">
            <v>NA</v>
          </cell>
          <cell r="AG348" t="str">
            <v>NA</v>
          </cell>
          <cell r="AH348" t="str">
            <v>NA</v>
          </cell>
          <cell r="AI348">
            <v>13.5</v>
          </cell>
          <cell r="AJ348">
            <v>13.5</v>
          </cell>
          <cell r="AO348">
            <v>14045</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83103</v>
          </cell>
          <cell r="BF348">
            <v>0</v>
          </cell>
          <cell r="BG348">
            <v>0</v>
          </cell>
          <cell r="BH348">
            <v>0</v>
          </cell>
          <cell r="BI348">
            <v>0</v>
          </cell>
          <cell r="BJ348">
            <v>6156</v>
          </cell>
          <cell r="BK348">
            <v>0</v>
          </cell>
          <cell r="BL348">
            <v>0</v>
          </cell>
          <cell r="BM348">
            <v>0</v>
          </cell>
          <cell r="BN348">
            <v>0</v>
          </cell>
          <cell r="BO348">
            <v>6156</v>
          </cell>
          <cell r="BP348">
            <v>106495</v>
          </cell>
          <cell r="BQ348">
            <v>0</v>
          </cell>
          <cell r="BR348">
            <v>0</v>
          </cell>
          <cell r="BS348">
            <v>0</v>
          </cell>
          <cell r="BT348">
            <v>0</v>
          </cell>
          <cell r="BU348">
            <v>7889</v>
          </cell>
          <cell r="BV348">
            <v>0</v>
          </cell>
          <cell r="BW348">
            <v>0</v>
          </cell>
          <cell r="BX348">
            <v>0</v>
          </cell>
          <cell r="BY348">
            <v>0</v>
          </cell>
          <cell r="BZ348">
            <v>7889</v>
          </cell>
          <cell r="CA348">
            <v>6156</v>
          </cell>
          <cell r="CB348">
            <v>14045</v>
          </cell>
          <cell r="CC348">
            <v>0.05</v>
          </cell>
          <cell r="CD348">
            <v>14045</v>
          </cell>
        </row>
        <row r="349">
          <cell r="B349" t="str">
            <v>PLA08</v>
          </cell>
          <cell r="C349" t="str">
            <v>CAP08</v>
          </cell>
          <cell r="D349" t="str">
            <v>De   150  pares</v>
          </cell>
          <cell r="E349" t="str">
            <v>m</v>
          </cell>
          <cell r="F349" t="str">
            <v>NA</v>
          </cell>
          <cell r="G349" t="str">
            <v>NA</v>
          </cell>
          <cell r="H349" t="str">
            <v>NA</v>
          </cell>
          <cell r="I349" t="str">
            <v>NA</v>
          </cell>
          <cell r="J349" t="str">
            <v>NA</v>
          </cell>
          <cell r="K349" t="str">
            <v>NA</v>
          </cell>
          <cell r="L349" t="str">
            <v>NA</v>
          </cell>
          <cell r="M349" t="str">
            <v>NA</v>
          </cell>
          <cell r="N349" t="str">
            <v>NA</v>
          </cell>
          <cell r="O349" t="str">
            <v>NA</v>
          </cell>
          <cell r="P349" t="str">
            <v>NA</v>
          </cell>
          <cell r="Q349" t="str">
            <v>NA</v>
          </cell>
          <cell r="R349" t="str">
            <v>NA</v>
          </cell>
          <cell r="S349" t="str">
            <v>NA</v>
          </cell>
          <cell r="T349" t="str">
            <v>CER002</v>
          </cell>
          <cell r="U349" t="str">
            <v>NA</v>
          </cell>
          <cell r="V349" t="str">
            <v>NA</v>
          </cell>
          <cell r="W349" t="str">
            <v>NA</v>
          </cell>
          <cell r="X349" t="str">
            <v>NA</v>
          </cell>
          <cell r="Y349" t="str">
            <v>CMC012</v>
          </cell>
          <cell r="Z349" t="str">
            <v>NA</v>
          </cell>
          <cell r="AA349" t="str">
            <v>NA</v>
          </cell>
          <cell r="AB349" t="str">
            <v>NA</v>
          </cell>
          <cell r="AC349" t="str">
            <v>NA</v>
          </cell>
          <cell r="AD349">
            <v>1</v>
          </cell>
          <cell r="AE349" t="str">
            <v>NA</v>
          </cell>
          <cell r="AF349" t="str">
            <v>NA</v>
          </cell>
          <cell r="AG349" t="str">
            <v>NA</v>
          </cell>
          <cell r="AH349" t="str">
            <v>NA</v>
          </cell>
          <cell r="AI349">
            <v>285.2</v>
          </cell>
          <cell r="AJ349">
            <v>285.2</v>
          </cell>
          <cell r="AO349">
            <v>514</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48564</v>
          </cell>
          <cell r="BF349">
            <v>0</v>
          </cell>
          <cell r="BG349">
            <v>0</v>
          </cell>
          <cell r="BH349">
            <v>0</v>
          </cell>
          <cell r="BI349">
            <v>0</v>
          </cell>
          <cell r="BJ349">
            <v>170</v>
          </cell>
          <cell r="BK349">
            <v>0</v>
          </cell>
          <cell r="BL349">
            <v>0</v>
          </cell>
          <cell r="BM349">
            <v>0</v>
          </cell>
          <cell r="BN349">
            <v>0</v>
          </cell>
          <cell r="BO349">
            <v>170</v>
          </cell>
          <cell r="BP349">
            <v>98147</v>
          </cell>
          <cell r="BQ349">
            <v>0</v>
          </cell>
          <cell r="BR349">
            <v>0</v>
          </cell>
          <cell r="BS349">
            <v>0</v>
          </cell>
          <cell r="BT349">
            <v>0</v>
          </cell>
          <cell r="BU349">
            <v>344</v>
          </cell>
          <cell r="BV349">
            <v>0</v>
          </cell>
          <cell r="BW349">
            <v>0</v>
          </cell>
          <cell r="BX349">
            <v>0</v>
          </cell>
          <cell r="BY349">
            <v>0</v>
          </cell>
          <cell r="BZ349">
            <v>344</v>
          </cell>
          <cell r="CA349">
            <v>170</v>
          </cell>
          <cell r="CB349">
            <v>514</v>
          </cell>
          <cell r="CC349">
            <v>0.05</v>
          </cell>
          <cell r="CD349">
            <v>514</v>
          </cell>
        </row>
        <row r="350">
          <cell r="B350" t="str">
            <v>PLM08</v>
          </cell>
          <cell r="C350" t="str">
            <v>CAP08</v>
          </cell>
          <cell r="D350" t="str">
            <v>De   150  pares</v>
          </cell>
          <cell r="E350" t="str">
            <v>m</v>
          </cell>
          <cell r="F350" t="str">
            <v>NA</v>
          </cell>
          <cell r="G350" t="str">
            <v>NA</v>
          </cell>
          <cell r="H350" t="str">
            <v>NA</v>
          </cell>
          <cell r="I350" t="str">
            <v>NA</v>
          </cell>
          <cell r="J350" t="str">
            <v>NA</v>
          </cell>
          <cell r="K350" t="str">
            <v>NA</v>
          </cell>
          <cell r="L350" t="str">
            <v>NA</v>
          </cell>
          <cell r="M350" t="str">
            <v>NA</v>
          </cell>
          <cell r="N350" t="str">
            <v>NA</v>
          </cell>
          <cell r="O350" t="str">
            <v>NA</v>
          </cell>
          <cell r="P350" t="str">
            <v>NA</v>
          </cell>
          <cell r="Q350" t="str">
            <v>NA</v>
          </cell>
          <cell r="R350" t="str">
            <v>NA</v>
          </cell>
          <cell r="S350" t="str">
            <v>NA</v>
          </cell>
          <cell r="T350" t="str">
            <v>CER002</v>
          </cell>
          <cell r="U350" t="str">
            <v>NA</v>
          </cell>
          <cell r="V350" t="str">
            <v>NA</v>
          </cell>
          <cell r="W350" t="str">
            <v>NA</v>
          </cell>
          <cell r="X350" t="str">
            <v>NA</v>
          </cell>
          <cell r="Y350" t="str">
            <v>CMC012</v>
          </cell>
          <cell r="Z350" t="str">
            <v>NA</v>
          </cell>
          <cell r="AA350" t="str">
            <v>NA</v>
          </cell>
          <cell r="AB350" t="str">
            <v>NA</v>
          </cell>
          <cell r="AC350" t="str">
            <v>NA</v>
          </cell>
          <cell r="AD350">
            <v>1</v>
          </cell>
          <cell r="AE350" t="str">
            <v>NA</v>
          </cell>
          <cell r="AF350" t="str">
            <v>NA</v>
          </cell>
          <cell r="AG350" t="str">
            <v>NA</v>
          </cell>
          <cell r="AH350" t="str">
            <v>NA</v>
          </cell>
          <cell r="AI350">
            <v>325</v>
          </cell>
          <cell r="AJ350">
            <v>325</v>
          </cell>
          <cell r="AO350">
            <v>451</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48564</v>
          </cell>
          <cell r="BF350">
            <v>0</v>
          </cell>
          <cell r="BG350">
            <v>0</v>
          </cell>
          <cell r="BH350">
            <v>0</v>
          </cell>
          <cell r="BI350">
            <v>0</v>
          </cell>
          <cell r="BJ350">
            <v>149</v>
          </cell>
          <cell r="BK350">
            <v>0</v>
          </cell>
          <cell r="BL350">
            <v>0</v>
          </cell>
          <cell r="BM350">
            <v>0</v>
          </cell>
          <cell r="BN350">
            <v>0</v>
          </cell>
          <cell r="BO350">
            <v>149</v>
          </cell>
          <cell r="BP350">
            <v>98147</v>
          </cell>
          <cell r="BQ350">
            <v>0</v>
          </cell>
          <cell r="BR350">
            <v>0</v>
          </cell>
          <cell r="BS350">
            <v>0</v>
          </cell>
          <cell r="BT350">
            <v>0</v>
          </cell>
          <cell r="BU350">
            <v>302</v>
          </cell>
          <cell r="BV350">
            <v>0</v>
          </cell>
          <cell r="BW350">
            <v>0</v>
          </cell>
          <cell r="BX350">
            <v>0</v>
          </cell>
          <cell r="BY350">
            <v>0</v>
          </cell>
          <cell r="BZ350">
            <v>302</v>
          </cell>
          <cell r="CA350">
            <v>149</v>
          </cell>
          <cell r="CB350">
            <v>451</v>
          </cell>
          <cell r="CC350">
            <v>0.05</v>
          </cell>
          <cell r="CD350">
            <v>451</v>
          </cell>
        </row>
        <row r="351">
          <cell r="B351" t="str">
            <v>ELM08</v>
          </cell>
          <cell r="C351" t="str">
            <v>CAP08</v>
          </cell>
          <cell r="D351" t="str">
            <v>De   150  pares</v>
          </cell>
          <cell r="E351" t="str">
            <v>U</v>
          </cell>
          <cell r="F351" t="str">
            <v>MRD148</v>
          </cell>
          <cell r="G351" t="str">
            <v>MRD076</v>
          </cell>
          <cell r="H351" t="str">
            <v>NA</v>
          </cell>
          <cell r="I351" t="str">
            <v>NA</v>
          </cell>
          <cell r="J351" t="str">
            <v>NA</v>
          </cell>
          <cell r="K351" t="str">
            <v>NA</v>
          </cell>
          <cell r="L351" t="str">
            <v>NA</v>
          </cell>
          <cell r="M351">
            <v>1</v>
          </cell>
          <cell r="N351">
            <v>302</v>
          </cell>
          <cell r="O351" t="str">
            <v>NA</v>
          </cell>
          <cell r="P351" t="str">
            <v>NA</v>
          </cell>
          <cell r="Q351" t="str">
            <v>NA</v>
          </cell>
          <cell r="R351" t="str">
            <v>NA</v>
          </cell>
          <cell r="S351" t="str">
            <v>NA</v>
          </cell>
          <cell r="T351" t="str">
            <v>CER004</v>
          </cell>
          <cell r="U351" t="str">
            <v>NA</v>
          </cell>
          <cell r="V351" t="str">
            <v>NA</v>
          </cell>
          <cell r="W351" t="str">
            <v>NA</v>
          </cell>
          <cell r="X351" t="str">
            <v>NA</v>
          </cell>
          <cell r="Y351" t="str">
            <v>CMC013</v>
          </cell>
          <cell r="Z351" t="str">
            <v>NA</v>
          </cell>
          <cell r="AA351" t="str">
            <v>NA</v>
          </cell>
          <cell r="AB351" t="str">
            <v>NA</v>
          </cell>
          <cell r="AC351" t="str">
            <v>NA</v>
          </cell>
          <cell r="AD351">
            <v>1</v>
          </cell>
          <cell r="AE351" t="str">
            <v>NA</v>
          </cell>
          <cell r="AF351" t="str">
            <v>NA</v>
          </cell>
          <cell r="AG351" t="str">
            <v>NA</v>
          </cell>
          <cell r="AH351" t="str">
            <v>NA</v>
          </cell>
          <cell r="AI351">
            <v>6</v>
          </cell>
          <cell r="AJ351">
            <v>6</v>
          </cell>
          <cell r="AO351">
            <v>101247</v>
          </cell>
          <cell r="AP351">
            <v>35742</v>
          </cell>
          <cell r="AQ351">
            <v>85</v>
          </cell>
          <cell r="AR351">
            <v>0</v>
          </cell>
          <cell r="AS351">
            <v>0</v>
          </cell>
          <cell r="AT351">
            <v>0</v>
          </cell>
          <cell r="AU351">
            <v>0</v>
          </cell>
          <cell r="AV351">
            <v>0</v>
          </cell>
          <cell r="AW351">
            <v>35742</v>
          </cell>
          <cell r="AX351">
            <v>25670</v>
          </cell>
          <cell r="AY351">
            <v>0</v>
          </cell>
          <cell r="AZ351">
            <v>0</v>
          </cell>
          <cell r="BA351">
            <v>0</v>
          </cell>
          <cell r="BB351">
            <v>0</v>
          </cell>
          <cell r="BC351">
            <v>0</v>
          </cell>
          <cell r="BD351">
            <v>64483</v>
          </cell>
          <cell r="BE351">
            <v>114090</v>
          </cell>
          <cell r="BF351">
            <v>0</v>
          </cell>
          <cell r="BG351">
            <v>0</v>
          </cell>
          <cell r="BH351">
            <v>0</v>
          </cell>
          <cell r="BI351">
            <v>0</v>
          </cell>
          <cell r="BJ351">
            <v>19015</v>
          </cell>
          <cell r="BK351">
            <v>0</v>
          </cell>
          <cell r="BL351">
            <v>0</v>
          </cell>
          <cell r="BM351">
            <v>0</v>
          </cell>
          <cell r="BN351">
            <v>0</v>
          </cell>
          <cell r="BO351">
            <v>19015</v>
          </cell>
          <cell r="BP351">
            <v>106495</v>
          </cell>
          <cell r="BQ351">
            <v>0</v>
          </cell>
          <cell r="BR351">
            <v>0</v>
          </cell>
          <cell r="BS351">
            <v>0</v>
          </cell>
          <cell r="BT351">
            <v>0</v>
          </cell>
          <cell r="BU351">
            <v>17749</v>
          </cell>
          <cell r="BV351">
            <v>0</v>
          </cell>
          <cell r="BW351">
            <v>0</v>
          </cell>
          <cell r="BX351">
            <v>0</v>
          </cell>
          <cell r="BY351">
            <v>0</v>
          </cell>
          <cell r="BZ351">
            <v>17749</v>
          </cell>
          <cell r="CA351">
            <v>19015</v>
          </cell>
          <cell r="CB351">
            <v>36764</v>
          </cell>
          <cell r="CC351">
            <v>0.05</v>
          </cell>
          <cell r="CD351">
            <v>101247</v>
          </cell>
        </row>
        <row r="352">
          <cell r="B352" t="str">
            <v>EPA08</v>
          </cell>
          <cell r="C352" t="str">
            <v>CAP08</v>
          </cell>
          <cell r="D352" t="str">
            <v>De   150  pares</v>
          </cell>
          <cell r="E352" t="str">
            <v>U</v>
          </cell>
          <cell r="F352" t="str">
            <v>MRD246</v>
          </cell>
          <cell r="G352" t="str">
            <v>MRD215</v>
          </cell>
          <cell r="H352" t="str">
            <v>MRD252</v>
          </cell>
          <cell r="I352" t="str">
            <v>MRD046</v>
          </cell>
          <cell r="J352" t="str">
            <v>NA</v>
          </cell>
          <cell r="K352" t="str">
            <v>NA</v>
          </cell>
          <cell r="L352" t="str">
            <v>NA</v>
          </cell>
          <cell r="M352">
            <v>1</v>
          </cell>
          <cell r="N352">
            <v>0.2</v>
          </cell>
          <cell r="O352">
            <v>7.0000000000000007E-2</v>
          </cell>
          <cell r="P352">
            <v>302</v>
          </cell>
          <cell r="Q352" t="str">
            <v>NA</v>
          </cell>
          <cell r="R352" t="str">
            <v>NA</v>
          </cell>
          <cell r="S352" t="str">
            <v>NA</v>
          </cell>
          <cell r="T352" t="str">
            <v>CER004</v>
          </cell>
          <cell r="U352" t="str">
            <v>NA</v>
          </cell>
          <cell r="V352" t="str">
            <v>NA</v>
          </cell>
          <cell r="W352" t="str">
            <v>NA</v>
          </cell>
          <cell r="X352" t="str">
            <v>NA</v>
          </cell>
          <cell r="Y352" t="str">
            <v>CMC014</v>
          </cell>
          <cell r="Z352" t="str">
            <v>NA</v>
          </cell>
          <cell r="AA352" t="str">
            <v>NA</v>
          </cell>
          <cell r="AB352" t="str">
            <v>NA</v>
          </cell>
          <cell r="AC352" t="str">
            <v>NA</v>
          </cell>
          <cell r="AD352">
            <v>1</v>
          </cell>
          <cell r="AE352" t="str">
            <v>NA</v>
          </cell>
          <cell r="AF352" t="str">
            <v>NA</v>
          </cell>
          <cell r="AG352" t="str">
            <v>NA</v>
          </cell>
          <cell r="AH352" t="str">
            <v>NA</v>
          </cell>
          <cell r="AI352">
            <v>4.8</v>
          </cell>
          <cell r="AJ352">
            <v>4.8</v>
          </cell>
          <cell r="AO352">
            <v>90124</v>
          </cell>
          <cell r="AP352">
            <v>17906</v>
          </cell>
          <cell r="AQ352">
            <v>14663</v>
          </cell>
          <cell r="AR352">
            <v>25875</v>
          </cell>
          <cell r="AS352">
            <v>43</v>
          </cell>
          <cell r="AT352">
            <v>0</v>
          </cell>
          <cell r="AU352">
            <v>0</v>
          </cell>
          <cell r="AV352">
            <v>0</v>
          </cell>
          <cell r="AW352">
            <v>17906</v>
          </cell>
          <cell r="AX352">
            <v>2933</v>
          </cell>
          <cell r="AY352">
            <v>1811</v>
          </cell>
          <cell r="AZ352">
            <v>12986</v>
          </cell>
          <cell r="BA352">
            <v>0</v>
          </cell>
          <cell r="BB352">
            <v>0</v>
          </cell>
          <cell r="BC352">
            <v>0</v>
          </cell>
          <cell r="BD352">
            <v>37418</v>
          </cell>
          <cell r="BE352">
            <v>114090</v>
          </cell>
          <cell r="BF352">
            <v>0</v>
          </cell>
          <cell r="BG352">
            <v>0</v>
          </cell>
          <cell r="BH352">
            <v>0</v>
          </cell>
          <cell r="BI352">
            <v>0</v>
          </cell>
          <cell r="BJ352">
            <v>23769</v>
          </cell>
          <cell r="BK352">
            <v>0</v>
          </cell>
          <cell r="BL352">
            <v>0</v>
          </cell>
          <cell r="BM352">
            <v>0</v>
          </cell>
          <cell r="BN352">
            <v>0</v>
          </cell>
          <cell r="BO352">
            <v>23769</v>
          </cell>
          <cell r="BP352">
            <v>138896</v>
          </cell>
          <cell r="BQ352">
            <v>0</v>
          </cell>
          <cell r="BR352">
            <v>0</v>
          </cell>
          <cell r="BS352">
            <v>0</v>
          </cell>
          <cell r="BT352">
            <v>0</v>
          </cell>
          <cell r="BU352">
            <v>28937</v>
          </cell>
          <cell r="BV352">
            <v>0</v>
          </cell>
          <cell r="BW352">
            <v>0</v>
          </cell>
          <cell r="BX352">
            <v>0</v>
          </cell>
          <cell r="BY352">
            <v>0</v>
          </cell>
          <cell r="BZ352">
            <v>28937</v>
          </cell>
          <cell r="CA352">
            <v>23769</v>
          </cell>
          <cell r="CB352">
            <v>52706</v>
          </cell>
          <cell r="CC352">
            <v>0.05</v>
          </cell>
          <cell r="CD352">
            <v>90124</v>
          </cell>
        </row>
        <row r="353">
          <cell r="B353" t="str">
            <v>EPC08</v>
          </cell>
          <cell r="C353" t="str">
            <v>CAP08</v>
          </cell>
          <cell r="D353" t="str">
            <v>De   150  pares</v>
          </cell>
          <cell r="E353" t="str">
            <v>U</v>
          </cell>
          <cell r="F353" t="str">
            <v>MRD246</v>
          </cell>
          <cell r="G353" t="str">
            <v>MRD215</v>
          </cell>
          <cell r="H353" t="str">
            <v>MRD252</v>
          </cell>
          <cell r="I353" t="str">
            <v>MRD046</v>
          </cell>
          <cell r="J353" t="str">
            <v>NA</v>
          </cell>
          <cell r="K353" t="str">
            <v>NA</v>
          </cell>
          <cell r="L353" t="str">
            <v>NA</v>
          </cell>
          <cell r="M353">
            <v>1</v>
          </cell>
          <cell r="N353">
            <v>0.2</v>
          </cell>
          <cell r="O353">
            <v>7.0000000000000007E-2</v>
          </cell>
          <cell r="P353">
            <v>302</v>
          </cell>
          <cell r="Q353" t="str">
            <v>NA</v>
          </cell>
          <cell r="R353" t="str">
            <v>NA</v>
          </cell>
          <cell r="S353" t="str">
            <v>NA</v>
          </cell>
          <cell r="T353" t="str">
            <v>CER003</v>
          </cell>
          <cell r="U353" t="str">
            <v>NA</v>
          </cell>
          <cell r="V353" t="str">
            <v>NA</v>
          </cell>
          <cell r="W353" t="str">
            <v>NA</v>
          </cell>
          <cell r="X353" t="str">
            <v>NA</v>
          </cell>
          <cell r="Y353" t="str">
            <v>CMC013</v>
          </cell>
          <cell r="Z353" t="str">
            <v>NA</v>
          </cell>
          <cell r="AA353" t="str">
            <v>NA</v>
          </cell>
          <cell r="AB353" t="str">
            <v>NA</v>
          </cell>
          <cell r="AC353" t="str">
            <v>NA</v>
          </cell>
          <cell r="AD353">
            <v>1</v>
          </cell>
          <cell r="AE353" t="str">
            <v>NA</v>
          </cell>
          <cell r="AF353" t="str">
            <v>NA</v>
          </cell>
          <cell r="AG353" t="str">
            <v>NA</v>
          </cell>
          <cell r="AH353" t="str">
            <v>NA</v>
          </cell>
          <cell r="AI353">
            <v>4.8</v>
          </cell>
          <cell r="AJ353">
            <v>4.8</v>
          </cell>
          <cell r="AO353">
            <v>76917</v>
          </cell>
          <cell r="AP353">
            <v>17906</v>
          </cell>
          <cell r="AQ353">
            <v>14663</v>
          </cell>
          <cell r="AR353">
            <v>25875</v>
          </cell>
          <cell r="AS353">
            <v>43</v>
          </cell>
          <cell r="AT353">
            <v>0</v>
          </cell>
          <cell r="AU353">
            <v>0</v>
          </cell>
          <cell r="AV353">
            <v>0</v>
          </cell>
          <cell r="AW353">
            <v>17906</v>
          </cell>
          <cell r="AX353">
            <v>2933</v>
          </cell>
          <cell r="AY353">
            <v>1811</v>
          </cell>
          <cell r="AZ353">
            <v>12986</v>
          </cell>
          <cell r="BA353">
            <v>0</v>
          </cell>
          <cell r="BB353">
            <v>0</v>
          </cell>
          <cell r="BC353">
            <v>0</v>
          </cell>
          <cell r="BD353">
            <v>37418</v>
          </cell>
          <cell r="BE353">
            <v>83103</v>
          </cell>
          <cell r="BF353">
            <v>0</v>
          </cell>
          <cell r="BG353">
            <v>0</v>
          </cell>
          <cell r="BH353">
            <v>0</v>
          </cell>
          <cell r="BI353">
            <v>0</v>
          </cell>
          <cell r="BJ353">
            <v>17313</v>
          </cell>
          <cell r="BK353">
            <v>0</v>
          </cell>
          <cell r="BL353">
            <v>0</v>
          </cell>
          <cell r="BM353">
            <v>0</v>
          </cell>
          <cell r="BN353">
            <v>0</v>
          </cell>
          <cell r="BO353">
            <v>17313</v>
          </cell>
          <cell r="BP353">
            <v>106495</v>
          </cell>
          <cell r="BQ353">
            <v>0</v>
          </cell>
          <cell r="BR353">
            <v>0</v>
          </cell>
          <cell r="BS353">
            <v>0</v>
          </cell>
          <cell r="BT353">
            <v>0</v>
          </cell>
          <cell r="BU353">
            <v>22186</v>
          </cell>
          <cell r="BV353">
            <v>0</v>
          </cell>
          <cell r="BW353">
            <v>0</v>
          </cell>
          <cell r="BX353">
            <v>0</v>
          </cell>
          <cell r="BY353">
            <v>0</v>
          </cell>
          <cell r="BZ353">
            <v>22186</v>
          </cell>
          <cell r="CA353">
            <v>17313</v>
          </cell>
          <cell r="CB353">
            <v>39499</v>
          </cell>
          <cell r="CC353">
            <v>0.05</v>
          </cell>
          <cell r="CD353">
            <v>76917</v>
          </cell>
        </row>
        <row r="354">
          <cell r="B354" t="str">
            <v>EPM08</v>
          </cell>
          <cell r="C354" t="str">
            <v>CAP08</v>
          </cell>
          <cell r="D354" t="str">
            <v>De   150  pares</v>
          </cell>
          <cell r="E354" t="str">
            <v>U</v>
          </cell>
          <cell r="F354" t="str">
            <v>MRD246</v>
          </cell>
          <cell r="G354" t="str">
            <v>MRD215</v>
          </cell>
          <cell r="H354" t="str">
            <v>MRD252</v>
          </cell>
          <cell r="I354" t="str">
            <v>MRD046</v>
          </cell>
          <cell r="J354" t="str">
            <v>NA</v>
          </cell>
          <cell r="K354" t="str">
            <v>NA</v>
          </cell>
          <cell r="L354" t="str">
            <v>NA</v>
          </cell>
          <cell r="M354">
            <v>1</v>
          </cell>
          <cell r="N354">
            <v>0.2</v>
          </cell>
          <cell r="O354">
            <v>7.0000000000000007E-2</v>
          </cell>
          <cell r="P354">
            <v>302</v>
          </cell>
          <cell r="Q354" t="str">
            <v>NA</v>
          </cell>
          <cell r="R354" t="str">
            <v>NA</v>
          </cell>
          <cell r="S354" t="str">
            <v>NA</v>
          </cell>
          <cell r="T354" t="str">
            <v>CER004</v>
          </cell>
          <cell r="U354" t="str">
            <v>NA</v>
          </cell>
          <cell r="V354" t="str">
            <v>NA</v>
          </cell>
          <cell r="W354" t="str">
            <v>NA</v>
          </cell>
          <cell r="X354" t="str">
            <v>NA</v>
          </cell>
          <cell r="Y354" t="str">
            <v>CMC014</v>
          </cell>
          <cell r="Z354" t="str">
            <v>NA</v>
          </cell>
          <cell r="AA354" t="str">
            <v>NA</v>
          </cell>
          <cell r="AB354" t="str">
            <v>NA</v>
          </cell>
          <cell r="AC354" t="str">
            <v>NA</v>
          </cell>
          <cell r="AD354">
            <v>1</v>
          </cell>
          <cell r="AE354" t="str">
            <v>NA</v>
          </cell>
          <cell r="AF354" t="str">
            <v>NA</v>
          </cell>
          <cell r="AG354" t="str">
            <v>NA</v>
          </cell>
          <cell r="AH354" t="str">
            <v>NA</v>
          </cell>
          <cell r="AI354">
            <v>4.8</v>
          </cell>
          <cell r="AJ354">
            <v>4.8</v>
          </cell>
          <cell r="AO354">
            <v>90124</v>
          </cell>
          <cell r="AP354">
            <v>17906</v>
          </cell>
          <cell r="AQ354">
            <v>14663</v>
          </cell>
          <cell r="AR354">
            <v>25875</v>
          </cell>
          <cell r="AS354">
            <v>43</v>
          </cell>
          <cell r="AT354">
            <v>0</v>
          </cell>
          <cell r="AU354">
            <v>0</v>
          </cell>
          <cell r="AV354">
            <v>0</v>
          </cell>
          <cell r="AW354">
            <v>17906</v>
          </cell>
          <cell r="AX354">
            <v>2933</v>
          </cell>
          <cell r="AY354">
            <v>1811</v>
          </cell>
          <cell r="AZ354">
            <v>12986</v>
          </cell>
          <cell r="BA354">
            <v>0</v>
          </cell>
          <cell r="BB354">
            <v>0</v>
          </cell>
          <cell r="BC354">
            <v>0</v>
          </cell>
          <cell r="BD354">
            <v>37418</v>
          </cell>
          <cell r="BE354">
            <v>114090</v>
          </cell>
          <cell r="BF354">
            <v>0</v>
          </cell>
          <cell r="BG354">
            <v>0</v>
          </cell>
          <cell r="BH354">
            <v>0</v>
          </cell>
          <cell r="BI354">
            <v>0</v>
          </cell>
          <cell r="BJ354">
            <v>23769</v>
          </cell>
          <cell r="BK354">
            <v>0</v>
          </cell>
          <cell r="BL354">
            <v>0</v>
          </cell>
          <cell r="BM354">
            <v>0</v>
          </cell>
          <cell r="BN354">
            <v>0</v>
          </cell>
          <cell r="BO354">
            <v>23769</v>
          </cell>
          <cell r="BP354">
            <v>138896</v>
          </cell>
          <cell r="BQ354">
            <v>0</v>
          </cell>
          <cell r="BR354">
            <v>0</v>
          </cell>
          <cell r="BS354">
            <v>0</v>
          </cell>
          <cell r="BT354">
            <v>0</v>
          </cell>
          <cell r="BU354">
            <v>28937</v>
          </cell>
          <cell r="BV354">
            <v>0</v>
          </cell>
          <cell r="BW354">
            <v>0</v>
          </cell>
          <cell r="BX354">
            <v>0</v>
          </cell>
          <cell r="BY354">
            <v>0</v>
          </cell>
          <cell r="BZ354">
            <v>28937</v>
          </cell>
          <cell r="CA354">
            <v>23769</v>
          </cell>
          <cell r="CB354">
            <v>52706</v>
          </cell>
          <cell r="CC354">
            <v>0.05</v>
          </cell>
          <cell r="CD354">
            <v>90124</v>
          </cell>
        </row>
        <row r="355">
          <cell r="B355" t="str">
            <v>ML008</v>
          </cell>
          <cell r="C355" t="str">
            <v>CAP08</v>
          </cell>
          <cell r="D355" t="str">
            <v>De   150  pares</v>
          </cell>
          <cell r="E355" t="str">
            <v>U</v>
          </cell>
          <cell r="F355" t="str">
            <v>MRD132</v>
          </cell>
          <cell r="G355" t="str">
            <v>MRD076</v>
          </cell>
          <cell r="H355" t="str">
            <v>NA</v>
          </cell>
          <cell r="I355" t="str">
            <v>NA</v>
          </cell>
          <cell r="J355" t="str">
            <v>NA</v>
          </cell>
          <cell r="K355" t="str">
            <v>NA</v>
          </cell>
          <cell r="L355" t="str">
            <v>NA</v>
          </cell>
          <cell r="M355">
            <v>1</v>
          </cell>
          <cell r="N355">
            <v>302</v>
          </cell>
          <cell r="O355" t="str">
            <v>NA</v>
          </cell>
          <cell r="P355" t="str">
            <v>NA</v>
          </cell>
          <cell r="Q355" t="str">
            <v>NA</v>
          </cell>
          <cell r="R355" t="str">
            <v>NA</v>
          </cell>
          <cell r="S355" t="str">
            <v>NA</v>
          </cell>
          <cell r="T355" t="str">
            <v>CER003</v>
          </cell>
          <cell r="U355" t="str">
            <v>NA</v>
          </cell>
          <cell r="V355" t="str">
            <v>NA</v>
          </cell>
          <cell r="W355" t="str">
            <v>NA</v>
          </cell>
          <cell r="X355" t="str">
            <v>NA</v>
          </cell>
          <cell r="Y355" t="str">
            <v>CMC013</v>
          </cell>
          <cell r="Z355" t="str">
            <v>NA</v>
          </cell>
          <cell r="AA355" t="str">
            <v>NA</v>
          </cell>
          <cell r="AB355" t="str">
            <v>NA</v>
          </cell>
          <cell r="AC355" t="str">
            <v>NA</v>
          </cell>
          <cell r="AD355">
            <v>1</v>
          </cell>
          <cell r="AE355" t="str">
            <v>NA</v>
          </cell>
          <cell r="AF355" t="str">
            <v>NA</v>
          </cell>
          <cell r="AG355" t="str">
            <v>NA</v>
          </cell>
          <cell r="AH355" t="str">
            <v>NA</v>
          </cell>
          <cell r="AI355">
            <v>6</v>
          </cell>
          <cell r="AJ355">
            <v>6</v>
          </cell>
          <cell r="AO355">
            <v>105405</v>
          </cell>
          <cell r="AP355">
            <v>44620</v>
          </cell>
          <cell r="AQ355">
            <v>85</v>
          </cell>
          <cell r="AR355">
            <v>0</v>
          </cell>
          <cell r="AS355">
            <v>0</v>
          </cell>
          <cell r="AT355">
            <v>0</v>
          </cell>
          <cell r="AU355">
            <v>0</v>
          </cell>
          <cell r="AV355">
            <v>0</v>
          </cell>
          <cell r="AW355">
            <v>44620</v>
          </cell>
          <cell r="AX355">
            <v>25670</v>
          </cell>
          <cell r="AY355">
            <v>0</v>
          </cell>
          <cell r="AZ355">
            <v>0</v>
          </cell>
          <cell r="BA355">
            <v>0</v>
          </cell>
          <cell r="BB355">
            <v>0</v>
          </cell>
          <cell r="BC355">
            <v>0</v>
          </cell>
          <cell r="BD355">
            <v>73805</v>
          </cell>
          <cell r="BE355">
            <v>83103</v>
          </cell>
          <cell r="BF355">
            <v>0</v>
          </cell>
          <cell r="BG355">
            <v>0</v>
          </cell>
          <cell r="BH355">
            <v>0</v>
          </cell>
          <cell r="BI355">
            <v>0</v>
          </cell>
          <cell r="BJ355">
            <v>13851</v>
          </cell>
          <cell r="BK355">
            <v>0</v>
          </cell>
          <cell r="BL355">
            <v>0</v>
          </cell>
          <cell r="BM355">
            <v>0</v>
          </cell>
          <cell r="BN355">
            <v>0</v>
          </cell>
          <cell r="BO355">
            <v>13851</v>
          </cell>
          <cell r="BP355">
            <v>106495</v>
          </cell>
          <cell r="BQ355">
            <v>0</v>
          </cell>
          <cell r="BR355">
            <v>0</v>
          </cell>
          <cell r="BS355">
            <v>0</v>
          </cell>
          <cell r="BT355">
            <v>0</v>
          </cell>
          <cell r="BU355">
            <v>17749</v>
          </cell>
          <cell r="BV355">
            <v>0</v>
          </cell>
          <cell r="BW355">
            <v>0</v>
          </cell>
          <cell r="BX355">
            <v>0</v>
          </cell>
          <cell r="BY355">
            <v>0</v>
          </cell>
          <cell r="BZ355">
            <v>17749</v>
          </cell>
          <cell r="CA355">
            <v>13851</v>
          </cell>
          <cell r="CB355">
            <v>31600</v>
          </cell>
          <cell r="CC355">
            <v>0.05</v>
          </cell>
          <cell r="CD355">
            <v>105405</v>
          </cell>
        </row>
        <row r="356">
          <cell r="B356" t="str">
            <v>MP008</v>
          </cell>
          <cell r="C356" t="str">
            <v>CAP08</v>
          </cell>
          <cell r="D356" t="str">
            <v>De   150  pares</v>
          </cell>
          <cell r="E356" t="str">
            <v>U</v>
          </cell>
          <cell r="F356" t="str">
            <v>MRD246</v>
          </cell>
          <cell r="G356" t="str">
            <v>MRD215</v>
          </cell>
          <cell r="H356" t="str">
            <v>MRD252</v>
          </cell>
          <cell r="I356" t="str">
            <v>MRD046</v>
          </cell>
          <cell r="J356" t="str">
            <v>NA</v>
          </cell>
          <cell r="K356" t="str">
            <v>NA</v>
          </cell>
          <cell r="L356" t="str">
            <v>NA</v>
          </cell>
          <cell r="M356">
            <v>1</v>
          </cell>
          <cell r="N356">
            <v>0.2</v>
          </cell>
          <cell r="O356">
            <v>7.0000000000000007E-2</v>
          </cell>
          <cell r="P356">
            <v>302</v>
          </cell>
          <cell r="Q356" t="str">
            <v>NA</v>
          </cell>
          <cell r="R356" t="str">
            <v>NA</v>
          </cell>
          <cell r="S356" t="str">
            <v>NA</v>
          </cell>
          <cell r="T356" t="str">
            <v>CER003</v>
          </cell>
          <cell r="U356" t="str">
            <v>NA</v>
          </cell>
          <cell r="V356" t="str">
            <v>NA</v>
          </cell>
          <cell r="W356" t="str">
            <v>NA</v>
          </cell>
          <cell r="X356" t="str">
            <v>NA</v>
          </cell>
          <cell r="Y356" t="str">
            <v>CMC013</v>
          </cell>
          <cell r="Z356" t="str">
            <v>NA</v>
          </cell>
          <cell r="AA356" t="str">
            <v>NA</v>
          </cell>
          <cell r="AB356" t="str">
            <v>NA</v>
          </cell>
          <cell r="AC356" t="str">
            <v>NA</v>
          </cell>
          <cell r="AD356">
            <v>1</v>
          </cell>
          <cell r="AE356" t="str">
            <v>NA</v>
          </cell>
          <cell r="AF356" t="str">
            <v>NA</v>
          </cell>
          <cell r="AG356" t="str">
            <v>NA</v>
          </cell>
          <cell r="AH356" t="str">
            <v>NA</v>
          </cell>
          <cell r="AI356">
            <v>4.8</v>
          </cell>
          <cell r="AJ356">
            <v>4.8</v>
          </cell>
          <cell r="AO356">
            <v>76917</v>
          </cell>
          <cell r="AP356">
            <v>17906</v>
          </cell>
          <cell r="AQ356">
            <v>14663</v>
          </cell>
          <cell r="AR356">
            <v>25875</v>
          </cell>
          <cell r="AS356">
            <v>43</v>
          </cell>
          <cell r="AT356">
            <v>0</v>
          </cell>
          <cell r="AU356">
            <v>0</v>
          </cell>
          <cell r="AV356">
            <v>0</v>
          </cell>
          <cell r="AW356">
            <v>17906</v>
          </cell>
          <cell r="AX356">
            <v>2933</v>
          </cell>
          <cell r="AY356">
            <v>1811</v>
          </cell>
          <cell r="AZ356">
            <v>12986</v>
          </cell>
          <cell r="BA356">
            <v>0</v>
          </cell>
          <cell r="BB356">
            <v>0</v>
          </cell>
          <cell r="BC356">
            <v>0</v>
          </cell>
          <cell r="BD356">
            <v>37418</v>
          </cell>
          <cell r="BE356">
            <v>83103</v>
          </cell>
          <cell r="BF356">
            <v>0</v>
          </cell>
          <cell r="BG356">
            <v>0</v>
          </cell>
          <cell r="BH356">
            <v>0</v>
          </cell>
          <cell r="BI356">
            <v>0</v>
          </cell>
          <cell r="BJ356">
            <v>17313</v>
          </cell>
          <cell r="BK356">
            <v>0</v>
          </cell>
          <cell r="BL356">
            <v>0</v>
          </cell>
          <cell r="BM356">
            <v>0</v>
          </cell>
          <cell r="BN356">
            <v>0</v>
          </cell>
          <cell r="BO356">
            <v>17313</v>
          </cell>
          <cell r="BP356">
            <v>106495</v>
          </cell>
          <cell r="BQ356">
            <v>0</v>
          </cell>
          <cell r="BR356">
            <v>0</v>
          </cell>
          <cell r="BS356">
            <v>0</v>
          </cell>
          <cell r="BT356">
            <v>0</v>
          </cell>
          <cell r="BU356">
            <v>22186</v>
          </cell>
          <cell r="BV356">
            <v>0</v>
          </cell>
          <cell r="BW356">
            <v>0</v>
          </cell>
          <cell r="BX356">
            <v>0</v>
          </cell>
          <cell r="BY356">
            <v>0</v>
          </cell>
          <cell r="BZ356">
            <v>22186</v>
          </cell>
          <cell r="CA356">
            <v>17313</v>
          </cell>
          <cell r="CB356">
            <v>39499</v>
          </cell>
          <cell r="CC356">
            <v>0.05</v>
          </cell>
          <cell r="CD356">
            <v>76917</v>
          </cell>
        </row>
        <row r="357">
          <cell r="B357" t="str">
            <v>PBA08</v>
          </cell>
          <cell r="C357" t="str">
            <v>CAP08</v>
          </cell>
          <cell r="D357" t="str">
            <v>De   150  pares</v>
          </cell>
          <cell r="E357" t="str">
            <v>U</v>
          </cell>
          <cell r="F357" t="str">
            <v>NA</v>
          </cell>
          <cell r="G357" t="str">
            <v>NA</v>
          </cell>
          <cell r="H357" t="str">
            <v>NA</v>
          </cell>
          <cell r="I357" t="str">
            <v>NA</v>
          </cell>
          <cell r="J357" t="str">
            <v>NA</v>
          </cell>
          <cell r="K357" t="str">
            <v>NA</v>
          </cell>
          <cell r="L357" t="str">
            <v>NA</v>
          </cell>
          <cell r="M357" t="str">
            <v>NA</v>
          </cell>
          <cell r="N357" t="str">
            <v>NA</v>
          </cell>
          <cell r="O357" t="str">
            <v>NA</v>
          </cell>
          <cell r="P357" t="str">
            <v>NA</v>
          </cell>
          <cell r="Q357" t="str">
            <v>NA</v>
          </cell>
          <cell r="R357" t="str">
            <v>NA</v>
          </cell>
          <cell r="S357" t="str">
            <v>NA</v>
          </cell>
          <cell r="T357" t="str">
            <v>CER002</v>
          </cell>
          <cell r="U357" t="str">
            <v>NA</v>
          </cell>
          <cell r="V357" t="str">
            <v>NA</v>
          </cell>
          <cell r="W357" t="str">
            <v>NA</v>
          </cell>
          <cell r="X357" t="str">
            <v>NA</v>
          </cell>
          <cell r="Y357" t="str">
            <v>CMC012</v>
          </cell>
          <cell r="Z357" t="str">
            <v>NA</v>
          </cell>
          <cell r="AA357" t="str">
            <v>NA</v>
          </cell>
          <cell r="AB357" t="str">
            <v>NA</v>
          </cell>
          <cell r="AC357" t="str">
            <v>NA</v>
          </cell>
          <cell r="AD357">
            <v>1</v>
          </cell>
          <cell r="AE357" t="str">
            <v>NA</v>
          </cell>
          <cell r="AF357" t="str">
            <v>NA</v>
          </cell>
          <cell r="AG357" t="str">
            <v>NA</v>
          </cell>
          <cell r="AH357" t="str">
            <v>NA</v>
          </cell>
          <cell r="AI357">
            <v>250</v>
          </cell>
          <cell r="AJ357">
            <v>250</v>
          </cell>
          <cell r="AO357">
            <v>587</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48564</v>
          </cell>
          <cell r="BF357">
            <v>0</v>
          </cell>
          <cell r="BG357">
            <v>0</v>
          </cell>
          <cell r="BH357">
            <v>0</v>
          </cell>
          <cell r="BI357">
            <v>0</v>
          </cell>
          <cell r="BJ357">
            <v>194</v>
          </cell>
          <cell r="BK357">
            <v>0</v>
          </cell>
          <cell r="BL357">
            <v>0</v>
          </cell>
          <cell r="BM357">
            <v>0</v>
          </cell>
          <cell r="BN357">
            <v>0</v>
          </cell>
          <cell r="BO357">
            <v>194</v>
          </cell>
          <cell r="BP357">
            <v>98147</v>
          </cell>
          <cell r="BQ357">
            <v>0</v>
          </cell>
          <cell r="BR357">
            <v>0</v>
          </cell>
          <cell r="BS357">
            <v>0</v>
          </cell>
          <cell r="BT357">
            <v>0</v>
          </cell>
          <cell r="BU357">
            <v>393</v>
          </cell>
          <cell r="BV357">
            <v>0</v>
          </cell>
          <cell r="BW357">
            <v>0</v>
          </cell>
          <cell r="BX357">
            <v>0</v>
          </cell>
          <cell r="BY357">
            <v>0</v>
          </cell>
          <cell r="BZ357">
            <v>393</v>
          </cell>
          <cell r="CA357">
            <v>194</v>
          </cell>
          <cell r="CB357">
            <v>587</v>
          </cell>
          <cell r="CC357">
            <v>0.05</v>
          </cell>
          <cell r="CD357">
            <v>587</v>
          </cell>
        </row>
        <row r="358">
          <cell r="B358" t="str">
            <v>PBC08</v>
          </cell>
          <cell r="C358" t="str">
            <v>CAP08</v>
          </cell>
          <cell r="D358" t="str">
            <v>De   150  pares</v>
          </cell>
          <cell r="E358" t="str">
            <v>U</v>
          </cell>
          <cell r="F358" t="str">
            <v>NA</v>
          </cell>
          <cell r="G358" t="str">
            <v>NA</v>
          </cell>
          <cell r="H358" t="str">
            <v>NA</v>
          </cell>
          <cell r="I358" t="str">
            <v>NA</v>
          </cell>
          <cell r="J358" t="str">
            <v>NA</v>
          </cell>
          <cell r="K358" t="str">
            <v>NA</v>
          </cell>
          <cell r="L358" t="str">
            <v>NA</v>
          </cell>
          <cell r="M358" t="str">
            <v>NA</v>
          </cell>
          <cell r="N358" t="str">
            <v>NA</v>
          </cell>
          <cell r="O358" t="str">
            <v>NA</v>
          </cell>
          <cell r="P358" t="str">
            <v>NA</v>
          </cell>
          <cell r="Q358" t="str">
            <v>NA</v>
          </cell>
          <cell r="R358" t="str">
            <v>NA</v>
          </cell>
          <cell r="S358" t="str">
            <v>NA</v>
          </cell>
          <cell r="T358" t="str">
            <v>CER001</v>
          </cell>
          <cell r="U358" t="str">
            <v>NA</v>
          </cell>
          <cell r="V358" t="str">
            <v>NA</v>
          </cell>
          <cell r="W358" t="str">
            <v>NA</v>
          </cell>
          <cell r="X358" t="str">
            <v>NA</v>
          </cell>
          <cell r="Y358" t="str">
            <v>CMC011</v>
          </cell>
          <cell r="Z358" t="str">
            <v>NA</v>
          </cell>
          <cell r="AA358" t="str">
            <v>NA</v>
          </cell>
          <cell r="AB358" t="str">
            <v>NA</v>
          </cell>
          <cell r="AC358" t="str">
            <v>NA</v>
          </cell>
          <cell r="AD358">
            <v>1</v>
          </cell>
          <cell r="AE358" t="str">
            <v>NA</v>
          </cell>
          <cell r="AF358" t="str">
            <v>NA</v>
          </cell>
          <cell r="AG358" t="str">
            <v>NA</v>
          </cell>
          <cell r="AH358" t="str">
            <v>NA</v>
          </cell>
          <cell r="AI358">
            <v>350</v>
          </cell>
          <cell r="AJ358">
            <v>350</v>
          </cell>
          <cell r="AO358">
            <v>1076</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250716</v>
          </cell>
          <cell r="BF358">
            <v>0</v>
          </cell>
          <cell r="BG358">
            <v>0</v>
          </cell>
          <cell r="BH358">
            <v>0</v>
          </cell>
          <cell r="BI358">
            <v>0</v>
          </cell>
          <cell r="BJ358">
            <v>716</v>
          </cell>
          <cell r="BK358">
            <v>0</v>
          </cell>
          <cell r="BL358">
            <v>0</v>
          </cell>
          <cell r="BM358">
            <v>0</v>
          </cell>
          <cell r="BN358">
            <v>0</v>
          </cell>
          <cell r="BO358">
            <v>716</v>
          </cell>
          <cell r="BP358">
            <v>125868</v>
          </cell>
          <cell r="BQ358">
            <v>0</v>
          </cell>
          <cell r="BR358">
            <v>0</v>
          </cell>
          <cell r="BS358">
            <v>0</v>
          </cell>
          <cell r="BT358">
            <v>0</v>
          </cell>
          <cell r="BU358">
            <v>360</v>
          </cell>
          <cell r="BV358">
            <v>0</v>
          </cell>
          <cell r="BW358">
            <v>0</v>
          </cell>
          <cell r="BX358">
            <v>0</v>
          </cell>
          <cell r="BY358">
            <v>0</v>
          </cell>
          <cell r="BZ358">
            <v>360</v>
          </cell>
          <cell r="CA358">
            <v>716</v>
          </cell>
          <cell r="CB358">
            <v>1076</v>
          </cell>
          <cell r="CC358">
            <v>0.05</v>
          </cell>
          <cell r="CD358">
            <v>1076</v>
          </cell>
        </row>
        <row r="359">
          <cell r="B359" t="str">
            <v>PBM08</v>
          </cell>
          <cell r="C359" t="str">
            <v>CAP08</v>
          </cell>
          <cell r="D359" t="str">
            <v>De   150  pares</v>
          </cell>
          <cell r="E359" t="str">
            <v>U</v>
          </cell>
          <cell r="F359" t="str">
            <v>NA</v>
          </cell>
          <cell r="G359" t="str">
            <v>NA</v>
          </cell>
          <cell r="H359" t="str">
            <v>NA</v>
          </cell>
          <cell r="I359" t="str">
            <v>NA</v>
          </cell>
          <cell r="J359" t="str">
            <v>NA</v>
          </cell>
          <cell r="K359" t="str">
            <v>NA</v>
          </cell>
          <cell r="L359" t="str">
            <v>NA</v>
          </cell>
          <cell r="M359" t="str">
            <v>NA</v>
          </cell>
          <cell r="N359" t="str">
            <v>NA</v>
          </cell>
          <cell r="O359" t="str">
            <v>NA</v>
          </cell>
          <cell r="P359" t="str">
            <v>NA</v>
          </cell>
          <cell r="Q359" t="str">
            <v>NA</v>
          </cell>
          <cell r="R359" t="str">
            <v>NA</v>
          </cell>
          <cell r="S359" t="str">
            <v>NA</v>
          </cell>
          <cell r="T359" t="str">
            <v>CER002</v>
          </cell>
          <cell r="U359" t="str">
            <v>NA</v>
          </cell>
          <cell r="V359" t="str">
            <v>NA</v>
          </cell>
          <cell r="W359" t="str">
            <v>NA</v>
          </cell>
          <cell r="X359" t="str">
            <v>NA</v>
          </cell>
          <cell r="Y359" t="str">
            <v>CMC012</v>
          </cell>
          <cell r="Z359" t="str">
            <v>NA</v>
          </cell>
          <cell r="AA359" t="str">
            <v>NA</v>
          </cell>
          <cell r="AB359" t="str">
            <v>NA</v>
          </cell>
          <cell r="AC359" t="str">
            <v>NA</v>
          </cell>
          <cell r="AD359">
            <v>1</v>
          </cell>
          <cell r="AE359" t="str">
            <v>NA</v>
          </cell>
          <cell r="AF359" t="str">
            <v>NA</v>
          </cell>
          <cell r="AG359" t="str">
            <v>NA</v>
          </cell>
          <cell r="AH359" t="str">
            <v>NA</v>
          </cell>
          <cell r="AI359">
            <v>250</v>
          </cell>
          <cell r="AJ359">
            <v>250</v>
          </cell>
          <cell r="AO359">
            <v>587</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48564</v>
          </cell>
          <cell r="BF359">
            <v>0</v>
          </cell>
          <cell r="BG359">
            <v>0</v>
          </cell>
          <cell r="BH359">
            <v>0</v>
          </cell>
          <cell r="BI359">
            <v>0</v>
          </cell>
          <cell r="BJ359">
            <v>194</v>
          </cell>
          <cell r="BK359">
            <v>0</v>
          </cell>
          <cell r="BL359">
            <v>0</v>
          </cell>
          <cell r="BM359">
            <v>0</v>
          </cell>
          <cell r="BN359">
            <v>0</v>
          </cell>
          <cell r="BO359">
            <v>194</v>
          </cell>
          <cell r="BP359">
            <v>98147</v>
          </cell>
          <cell r="BQ359">
            <v>0</v>
          </cell>
          <cell r="BR359">
            <v>0</v>
          </cell>
          <cell r="BS359">
            <v>0</v>
          </cell>
          <cell r="BT359">
            <v>0</v>
          </cell>
          <cell r="BU359">
            <v>393</v>
          </cell>
          <cell r="BV359">
            <v>0</v>
          </cell>
          <cell r="BW359">
            <v>0</v>
          </cell>
          <cell r="BX359">
            <v>0</v>
          </cell>
          <cell r="BY359">
            <v>0</v>
          </cell>
          <cell r="BZ359">
            <v>393</v>
          </cell>
          <cell r="CA359">
            <v>194</v>
          </cell>
          <cell r="CB359">
            <v>587</v>
          </cell>
          <cell r="CC359">
            <v>0.05</v>
          </cell>
          <cell r="CD359">
            <v>587</v>
          </cell>
        </row>
        <row r="360">
          <cell r="B360" t="str">
            <v>PLA09</v>
          </cell>
          <cell r="C360" t="str">
            <v>CAP08</v>
          </cell>
          <cell r="D360" t="str">
            <v>De   200  pares</v>
          </cell>
          <cell r="E360" t="str">
            <v>m</v>
          </cell>
          <cell r="F360" t="str">
            <v>NA</v>
          </cell>
          <cell r="G360" t="str">
            <v>NA</v>
          </cell>
          <cell r="H360" t="str">
            <v>NA</v>
          </cell>
          <cell r="I360" t="str">
            <v>NA</v>
          </cell>
          <cell r="J360" t="str">
            <v>NA</v>
          </cell>
          <cell r="K360" t="str">
            <v>NA</v>
          </cell>
          <cell r="L360" t="str">
            <v>NA</v>
          </cell>
          <cell r="M360" t="str">
            <v>NA</v>
          </cell>
          <cell r="N360" t="str">
            <v>NA</v>
          </cell>
          <cell r="O360" t="str">
            <v>NA</v>
          </cell>
          <cell r="P360" t="str">
            <v>NA</v>
          </cell>
          <cell r="Q360" t="str">
            <v>NA</v>
          </cell>
          <cell r="R360" t="str">
            <v>NA</v>
          </cell>
          <cell r="S360" t="str">
            <v>NA</v>
          </cell>
          <cell r="T360" t="str">
            <v>CER002</v>
          </cell>
          <cell r="U360" t="str">
            <v>NA</v>
          </cell>
          <cell r="V360" t="str">
            <v>NA</v>
          </cell>
          <cell r="W360" t="str">
            <v>NA</v>
          </cell>
          <cell r="X360" t="str">
            <v>NA</v>
          </cell>
          <cell r="Y360" t="str">
            <v>CMC012</v>
          </cell>
          <cell r="Z360" t="str">
            <v>NA</v>
          </cell>
          <cell r="AA360" t="str">
            <v>NA</v>
          </cell>
          <cell r="AB360" t="str">
            <v>NA</v>
          </cell>
          <cell r="AC360" t="str">
            <v>NA</v>
          </cell>
          <cell r="AD360">
            <v>1</v>
          </cell>
          <cell r="AE360" t="str">
            <v>NA</v>
          </cell>
          <cell r="AF360" t="str">
            <v>NA</v>
          </cell>
          <cell r="AG360" t="str">
            <v>NA</v>
          </cell>
          <cell r="AH360" t="str">
            <v>NA</v>
          </cell>
          <cell r="AI360">
            <v>253</v>
          </cell>
          <cell r="AJ360">
            <v>253</v>
          </cell>
          <cell r="AO360">
            <v>580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48564</v>
          </cell>
          <cell r="BF360">
            <v>0</v>
          </cell>
          <cell r="BG360">
            <v>0</v>
          </cell>
          <cell r="BH360">
            <v>0</v>
          </cell>
          <cell r="BI360">
            <v>0</v>
          </cell>
          <cell r="BJ360">
            <v>192</v>
          </cell>
          <cell r="BK360">
            <v>0</v>
          </cell>
          <cell r="BL360">
            <v>0</v>
          </cell>
          <cell r="BM360">
            <v>0</v>
          </cell>
          <cell r="BN360">
            <v>0</v>
          </cell>
          <cell r="BO360">
            <v>192</v>
          </cell>
          <cell r="BP360">
            <v>98147</v>
          </cell>
          <cell r="BQ360">
            <v>0</v>
          </cell>
          <cell r="BR360">
            <v>0</v>
          </cell>
          <cell r="BS360">
            <v>0</v>
          </cell>
          <cell r="BT360">
            <v>0</v>
          </cell>
          <cell r="BU360">
            <v>388</v>
          </cell>
          <cell r="BV360">
            <v>0</v>
          </cell>
          <cell r="BW360">
            <v>0</v>
          </cell>
          <cell r="BX360">
            <v>0</v>
          </cell>
          <cell r="BY360">
            <v>0</v>
          </cell>
          <cell r="BZ360">
            <v>388</v>
          </cell>
          <cell r="CA360">
            <v>192</v>
          </cell>
          <cell r="CB360">
            <v>580</v>
          </cell>
          <cell r="CC360">
            <v>0.05</v>
          </cell>
          <cell r="CD360">
            <v>580</v>
          </cell>
        </row>
        <row r="361">
          <cell r="B361" t="str">
            <v>PLM09</v>
          </cell>
          <cell r="C361" t="str">
            <v>CAP08</v>
          </cell>
          <cell r="D361" t="str">
            <v>De   200  pares</v>
          </cell>
          <cell r="E361" t="str">
            <v>m</v>
          </cell>
          <cell r="F361" t="str">
            <v>NA</v>
          </cell>
          <cell r="G361" t="str">
            <v>NA</v>
          </cell>
          <cell r="H361" t="str">
            <v>NA</v>
          </cell>
          <cell r="I361" t="str">
            <v>NA</v>
          </cell>
          <cell r="J361" t="str">
            <v>NA</v>
          </cell>
          <cell r="K361" t="str">
            <v>NA</v>
          </cell>
          <cell r="L361" t="str">
            <v>NA</v>
          </cell>
          <cell r="M361" t="str">
            <v>NA</v>
          </cell>
          <cell r="N361" t="str">
            <v>NA</v>
          </cell>
          <cell r="O361" t="str">
            <v>NA</v>
          </cell>
          <cell r="P361" t="str">
            <v>NA</v>
          </cell>
          <cell r="Q361" t="str">
            <v>NA</v>
          </cell>
          <cell r="R361" t="str">
            <v>NA</v>
          </cell>
          <cell r="S361" t="str">
            <v>NA</v>
          </cell>
          <cell r="T361" t="str">
            <v>CER002</v>
          </cell>
          <cell r="U361" t="str">
            <v>NA</v>
          </cell>
          <cell r="V361" t="str">
            <v>NA</v>
          </cell>
          <cell r="W361" t="str">
            <v>NA</v>
          </cell>
          <cell r="X361" t="str">
            <v>NA</v>
          </cell>
          <cell r="Y361" t="str">
            <v>CMC012</v>
          </cell>
          <cell r="Z361" t="str">
            <v>NA</v>
          </cell>
          <cell r="AA361" t="str">
            <v>NA</v>
          </cell>
          <cell r="AB361" t="str">
            <v>NA</v>
          </cell>
          <cell r="AC361" t="str">
            <v>NA</v>
          </cell>
          <cell r="AD361">
            <v>1</v>
          </cell>
          <cell r="AE361" t="str">
            <v>NA</v>
          </cell>
          <cell r="AF361" t="str">
            <v>NA</v>
          </cell>
          <cell r="AG361" t="str">
            <v>NA</v>
          </cell>
          <cell r="AH361" t="str">
            <v>NA</v>
          </cell>
          <cell r="AI361">
            <v>275</v>
          </cell>
          <cell r="AJ361">
            <v>275</v>
          </cell>
          <cell r="AO361">
            <v>534</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48564</v>
          </cell>
          <cell r="BF361">
            <v>0</v>
          </cell>
          <cell r="BG361">
            <v>0</v>
          </cell>
          <cell r="BH361">
            <v>0</v>
          </cell>
          <cell r="BI361">
            <v>0</v>
          </cell>
          <cell r="BJ361">
            <v>177</v>
          </cell>
          <cell r="BK361">
            <v>0</v>
          </cell>
          <cell r="BL361">
            <v>0</v>
          </cell>
          <cell r="BM361">
            <v>0</v>
          </cell>
          <cell r="BN361">
            <v>0</v>
          </cell>
          <cell r="BO361">
            <v>177</v>
          </cell>
          <cell r="BP361">
            <v>98147</v>
          </cell>
          <cell r="BQ361">
            <v>0</v>
          </cell>
          <cell r="BR361">
            <v>0</v>
          </cell>
          <cell r="BS361">
            <v>0</v>
          </cell>
          <cell r="BT361">
            <v>0</v>
          </cell>
          <cell r="BU361">
            <v>357</v>
          </cell>
          <cell r="BV361">
            <v>0</v>
          </cell>
          <cell r="BW361">
            <v>0</v>
          </cell>
          <cell r="BX361">
            <v>0</v>
          </cell>
          <cell r="BY361">
            <v>0</v>
          </cell>
          <cell r="BZ361">
            <v>357</v>
          </cell>
          <cell r="CA361">
            <v>177</v>
          </cell>
          <cell r="CB361">
            <v>534</v>
          </cell>
          <cell r="CC361">
            <v>0.05</v>
          </cell>
          <cell r="CD361">
            <v>534</v>
          </cell>
        </row>
        <row r="362">
          <cell r="B362" t="str">
            <v>ELM09</v>
          </cell>
          <cell r="C362" t="str">
            <v>CAP08</v>
          </cell>
          <cell r="D362" t="str">
            <v>De   200  pares</v>
          </cell>
          <cell r="E362" t="str">
            <v>U</v>
          </cell>
          <cell r="F362" t="str">
            <v>MRD149</v>
          </cell>
          <cell r="G362" t="str">
            <v>MRD076</v>
          </cell>
          <cell r="H362" t="str">
            <v>NA</v>
          </cell>
          <cell r="I362" t="str">
            <v>NA</v>
          </cell>
          <cell r="J362" t="str">
            <v>NA</v>
          </cell>
          <cell r="K362" t="str">
            <v>NA</v>
          </cell>
          <cell r="L362" t="str">
            <v>NA</v>
          </cell>
          <cell r="M362">
            <v>1</v>
          </cell>
          <cell r="N362">
            <v>404</v>
          </cell>
          <cell r="O362" t="str">
            <v>NA</v>
          </cell>
          <cell r="P362" t="str">
            <v>NA</v>
          </cell>
          <cell r="Q362" t="str">
            <v>NA</v>
          </cell>
          <cell r="R362" t="str">
            <v>NA</v>
          </cell>
          <cell r="S362" t="str">
            <v>NA</v>
          </cell>
          <cell r="T362" t="str">
            <v>CER004</v>
          </cell>
          <cell r="U362" t="str">
            <v>NA</v>
          </cell>
          <cell r="V362" t="str">
            <v>NA</v>
          </cell>
          <cell r="W362" t="str">
            <v>NA</v>
          </cell>
          <cell r="X362" t="str">
            <v>NA</v>
          </cell>
          <cell r="Y362" t="str">
            <v>CMC013</v>
          </cell>
          <cell r="Z362" t="str">
            <v>NA</v>
          </cell>
          <cell r="AA362" t="str">
            <v>NA</v>
          </cell>
          <cell r="AB362" t="str">
            <v>NA</v>
          </cell>
          <cell r="AC362" t="str">
            <v>NA</v>
          </cell>
          <cell r="AD362">
            <v>1</v>
          </cell>
          <cell r="AE362" t="str">
            <v>NA</v>
          </cell>
          <cell r="AF362" t="str">
            <v>NA</v>
          </cell>
          <cell r="AG362" t="str">
            <v>NA</v>
          </cell>
          <cell r="AH362" t="str">
            <v>NA</v>
          </cell>
          <cell r="AI362">
            <v>4</v>
          </cell>
          <cell r="AJ362">
            <v>4</v>
          </cell>
          <cell r="AO362">
            <v>128733</v>
          </cell>
          <cell r="AP362">
            <v>35742</v>
          </cell>
          <cell r="AQ362">
            <v>85</v>
          </cell>
          <cell r="AR362">
            <v>0</v>
          </cell>
          <cell r="AS362">
            <v>0</v>
          </cell>
          <cell r="AT362">
            <v>0</v>
          </cell>
          <cell r="AU362">
            <v>0</v>
          </cell>
          <cell r="AV362">
            <v>0</v>
          </cell>
          <cell r="AW362">
            <v>35742</v>
          </cell>
          <cell r="AX362">
            <v>34340</v>
          </cell>
          <cell r="AY362">
            <v>0</v>
          </cell>
          <cell r="AZ362">
            <v>0</v>
          </cell>
          <cell r="BA362">
            <v>0</v>
          </cell>
          <cell r="BB362">
            <v>0</v>
          </cell>
          <cell r="BC362">
            <v>0</v>
          </cell>
          <cell r="BD362">
            <v>73586</v>
          </cell>
          <cell r="BE362">
            <v>114090</v>
          </cell>
          <cell r="BF362">
            <v>0</v>
          </cell>
          <cell r="BG362">
            <v>0</v>
          </cell>
          <cell r="BH362">
            <v>0</v>
          </cell>
          <cell r="BI362">
            <v>0</v>
          </cell>
          <cell r="BJ362">
            <v>28523</v>
          </cell>
          <cell r="BK362">
            <v>0</v>
          </cell>
          <cell r="BL362">
            <v>0</v>
          </cell>
          <cell r="BM362">
            <v>0</v>
          </cell>
          <cell r="BN362">
            <v>0</v>
          </cell>
          <cell r="BO362">
            <v>28523</v>
          </cell>
          <cell r="BP362">
            <v>106495</v>
          </cell>
          <cell r="BQ362">
            <v>0</v>
          </cell>
          <cell r="BR362">
            <v>0</v>
          </cell>
          <cell r="BS362">
            <v>0</v>
          </cell>
          <cell r="BT362">
            <v>0</v>
          </cell>
          <cell r="BU362">
            <v>26624</v>
          </cell>
          <cell r="BV362">
            <v>0</v>
          </cell>
          <cell r="BW362">
            <v>0</v>
          </cell>
          <cell r="BX362">
            <v>0</v>
          </cell>
          <cell r="BY362">
            <v>0</v>
          </cell>
          <cell r="BZ362">
            <v>26624</v>
          </cell>
          <cell r="CA362">
            <v>28523</v>
          </cell>
          <cell r="CB362">
            <v>55147</v>
          </cell>
          <cell r="CC362">
            <v>0.05</v>
          </cell>
          <cell r="CD362">
            <v>128733</v>
          </cell>
        </row>
        <row r="363">
          <cell r="B363" t="str">
            <v>EPC09</v>
          </cell>
          <cell r="C363" t="str">
            <v>CAP08</v>
          </cell>
          <cell r="D363" t="str">
            <v>De   200  pares</v>
          </cell>
          <cell r="E363" t="str">
            <v>U</v>
          </cell>
          <cell r="F363" t="str">
            <v>MRD247</v>
          </cell>
          <cell r="G363" t="str">
            <v>MRD215</v>
          </cell>
          <cell r="H363" t="str">
            <v>MRD252</v>
          </cell>
          <cell r="I363" t="str">
            <v>MRD046</v>
          </cell>
          <cell r="J363" t="str">
            <v>NA</v>
          </cell>
          <cell r="K363" t="str">
            <v>NA</v>
          </cell>
          <cell r="L363" t="str">
            <v>NA</v>
          </cell>
          <cell r="M363">
            <v>1</v>
          </cell>
          <cell r="N363">
            <v>0.3</v>
          </cell>
          <cell r="O363">
            <v>0.08</v>
          </cell>
          <cell r="P363">
            <v>404</v>
          </cell>
          <cell r="Q363" t="str">
            <v>NA</v>
          </cell>
          <cell r="R363" t="str">
            <v>NA</v>
          </cell>
          <cell r="S363" t="str">
            <v>NA</v>
          </cell>
          <cell r="T363" t="str">
            <v>CER003</v>
          </cell>
          <cell r="U363" t="str">
            <v>NA</v>
          </cell>
          <cell r="V363" t="str">
            <v>NA</v>
          </cell>
          <cell r="W363" t="str">
            <v>NA</v>
          </cell>
          <cell r="X363" t="str">
            <v>NA</v>
          </cell>
          <cell r="Y363" t="str">
            <v>CMC013</v>
          </cell>
          <cell r="Z363" t="str">
            <v>NA</v>
          </cell>
          <cell r="AA363" t="str">
            <v>NA</v>
          </cell>
          <cell r="AB363" t="str">
            <v>NA</v>
          </cell>
          <cell r="AC363" t="str">
            <v>NA</v>
          </cell>
          <cell r="AD363">
            <v>1</v>
          </cell>
          <cell r="AE363" t="str">
            <v>NA</v>
          </cell>
          <cell r="AF363" t="str">
            <v>NA</v>
          </cell>
          <cell r="AG363" t="str">
            <v>NA</v>
          </cell>
          <cell r="AH363" t="str">
            <v>NA</v>
          </cell>
          <cell r="AI363">
            <v>4</v>
          </cell>
          <cell r="AJ363">
            <v>4</v>
          </cell>
          <cell r="AO363">
            <v>92840</v>
          </cell>
          <cell r="AP363">
            <v>19435</v>
          </cell>
          <cell r="AQ363">
            <v>14663</v>
          </cell>
          <cell r="AR363">
            <v>25875</v>
          </cell>
          <cell r="AS363">
            <v>43</v>
          </cell>
          <cell r="AT363">
            <v>0</v>
          </cell>
          <cell r="AU363">
            <v>0</v>
          </cell>
          <cell r="AV363">
            <v>0</v>
          </cell>
          <cell r="AW363">
            <v>19435</v>
          </cell>
          <cell r="AX363">
            <v>4399</v>
          </cell>
          <cell r="AY363">
            <v>2070</v>
          </cell>
          <cell r="AZ363">
            <v>17372</v>
          </cell>
          <cell r="BA363">
            <v>0</v>
          </cell>
          <cell r="BB363">
            <v>0</v>
          </cell>
          <cell r="BC363">
            <v>0</v>
          </cell>
          <cell r="BD363">
            <v>45440</v>
          </cell>
          <cell r="BE363">
            <v>83103</v>
          </cell>
          <cell r="BF363">
            <v>0</v>
          </cell>
          <cell r="BG363">
            <v>0</v>
          </cell>
          <cell r="BH363">
            <v>0</v>
          </cell>
          <cell r="BI363">
            <v>0</v>
          </cell>
          <cell r="BJ363">
            <v>20776</v>
          </cell>
          <cell r="BK363">
            <v>0</v>
          </cell>
          <cell r="BL363">
            <v>0</v>
          </cell>
          <cell r="BM363">
            <v>0</v>
          </cell>
          <cell r="BN363">
            <v>0</v>
          </cell>
          <cell r="BO363">
            <v>20776</v>
          </cell>
          <cell r="BP363">
            <v>106495</v>
          </cell>
          <cell r="BQ363">
            <v>0</v>
          </cell>
          <cell r="BR363">
            <v>0</v>
          </cell>
          <cell r="BS363">
            <v>0</v>
          </cell>
          <cell r="BT363">
            <v>0</v>
          </cell>
          <cell r="BU363">
            <v>26624</v>
          </cell>
          <cell r="BV363">
            <v>0</v>
          </cell>
          <cell r="BW363">
            <v>0</v>
          </cell>
          <cell r="BX363">
            <v>0</v>
          </cell>
          <cell r="BY363">
            <v>0</v>
          </cell>
          <cell r="BZ363">
            <v>26624</v>
          </cell>
          <cell r="CA363">
            <v>20776</v>
          </cell>
          <cell r="CB363">
            <v>47400</v>
          </cell>
          <cell r="CC363">
            <v>0.05</v>
          </cell>
          <cell r="CD363">
            <v>92840</v>
          </cell>
        </row>
        <row r="364">
          <cell r="B364" t="str">
            <v>ML009</v>
          </cell>
          <cell r="C364" t="str">
            <v>CAP08</v>
          </cell>
          <cell r="D364" t="str">
            <v>De   200  pares</v>
          </cell>
          <cell r="E364" t="str">
            <v>U</v>
          </cell>
          <cell r="F364" t="str">
            <v>MRD133</v>
          </cell>
          <cell r="G364" t="str">
            <v>MRD354</v>
          </cell>
          <cell r="H364" t="str">
            <v>MRD076</v>
          </cell>
          <cell r="I364" t="str">
            <v>NA</v>
          </cell>
          <cell r="J364" t="str">
            <v>NA</v>
          </cell>
          <cell r="K364" t="str">
            <v>NA</v>
          </cell>
          <cell r="L364" t="str">
            <v>NA</v>
          </cell>
          <cell r="M364">
            <v>1</v>
          </cell>
          <cell r="N364">
            <v>8</v>
          </cell>
          <cell r="O364">
            <v>4</v>
          </cell>
          <cell r="P364" t="str">
            <v>NA</v>
          </cell>
          <cell r="Q364" t="str">
            <v>NA</v>
          </cell>
          <cell r="R364" t="str">
            <v>NA</v>
          </cell>
          <cell r="S364" t="str">
            <v>NA</v>
          </cell>
          <cell r="T364" t="str">
            <v>CER003</v>
          </cell>
          <cell r="U364" t="str">
            <v>NA</v>
          </cell>
          <cell r="V364" t="str">
            <v>NA</v>
          </cell>
          <cell r="W364" t="str">
            <v>NA</v>
          </cell>
          <cell r="X364" t="str">
            <v>NA</v>
          </cell>
          <cell r="Y364" t="str">
            <v>CMC013</v>
          </cell>
          <cell r="Z364" t="str">
            <v>NA</v>
          </cell>
          <cell r="AA364" t="str">
            <v>NA</v>
          </cell>
          <cell r="AB364" t="str">
            <v>NA</v>
          </cell>
          <cell r="AC364" t="str">
            <v>NA</v>
          </cell>
          <cell r="AD364">
            <v>1</v>
          </cell>
          <cell r="AE364" t="str">
            <v>NA</v>
          </cell>
          <cell r="AF364" t="str">
            <v>NA</v>
          </cell>
          <cell r="AG364" t="str">
            <v>NA</v>
          </cell>
          <cell r="AH364" t="str">
            <v>NA</v>
          </cell>
          <cell r="AI364">
            <v>5</v>
          </cell>
          <cell r="AJ364">
            <v>5</v>
          </cell>
          <cell r="AO364">
            <v>112176</v>
          </cell>
          <cell r="AP364">
            <v>44620</v>
          </cell>
          <cell r="AQ364">
            <v>3220</v>
          </cell>
          <cell r="AR364">
            <v>85</v>
          </cell>
          <cell r="AS364">
            <v>0</v>
          </cell>
          <cell r="AT364">
            <v>0</v>
          </cell>
          <cell r="AU364">
            <v>0</v>
          </cell>
          <cell r="AV364">
            <v>0</v>
          </cell>
          <cell r="AW364">
            <v>44620</v>
          </cell>
          <cell r="AX364">
            <v>25760</v>
          </cell>
          <cell r="AY364">
            <v>340</v>
          </cell>
          <cell r="AZ364">
            <v>0</v>
          </cell>
          <cell r="BA364">
            <v>0</v>
          </cell>
          <cell r="BB364">
            <v>0</v>
          </cell>
          <cell r="BC364">
            <v>0</v>
          </cell>
          <cell r="BD364">
            <v>74256</v>
          </cell>
          <cell r="BE364">
            <v>83103</v>
          </cell>
          <cell r="BF364">
            <v>0</v>
          </cell>
          <cell r="BG364">
            <v>0</v>
          </cell>
          <cell r="BH364">
            <v>0</v>
          </cell>
          <cell r="BI364">
            <v>0</v>
          </cell>
          <cell r="BJ364">
            <v>16621</v>
          </cell>
          <cell r="BK364">
            <v>0</v>
          </cell>
          <cell r="BL364">
            <v>0</v>
          </cell>
          <cell r="BM364">
            <v>0</v>
          </cell>
          <cell r="BN364">
            <v>0</v>
          </cell>
          <cell r="BO364">
            <v>16621</v>
          </cell>
          <cell r="BP364">
            <v>106495</v>
          </cell>
          <cell r="BQ364">
            <v>0</v>
          </cell>
          <cell r="BR364">
            <v>0</v>
          </cell>
          <cell r="BS364">
            <v>0</v>
          </cell>
          <cell r="BT364">
            <v>0</v>
          </cell>
          <cell r="BU364">
            <v>21299</v>
          </cell>
          <cell r="BV364">
            <v>0</v>
          </cell>
          <cell r="BW364">
            <v>0</v>
          </cell>
          <cell r="BX364">
            <v>0</v>
          </cell>
          <cell r="BY364">
            <v>0</v>
          </cell>
          <cell r="BZ364">
            <v>21299</v>
          </cell>
          <cell r="CA364">
            <v>16621</v>
          </cell>
          <cell r="CB364">
            <v>37920</v>
          </cell>
          <cell r="CC364">
            <v>0.05</v>
          </cell>
          <cell r="CD364">
            <v>112176</v>
          </cell>
        </row>
        <row r="365">
          <cell r="B365" t="str">
            <v>MP009</v>
          </cell>
          <cell r="C365" t="str">
            <v>CAP08</v>
          </cell>
          <cell r="D365" t="str">
            <v>De   200  pares</v>
          </cell>
          <cell r="E365" t="str">
            <v>U</v>
          </cell>
          <cell r="F365" t="str">
            <v>MRD247</v>
          </cell>
          <cell r="G365" t="str">
            <v>MRD215</v>
          </cell>
          <cell r="H365" t="str">
            <v>MRD252</v>
          </cell>
          <cell r="I365" t="str">
            <v>MRD046</v>
          </cell>
          <cell r="J365" t="str">
            <v>NA</v>
          </cell>
          <cell r="K365" t="str">
            <v>NA</v>
          </cell>
          <cell r="L365" t="str">
            <v>NA</v>
          </cell>
          <cell r="M365">
            <v>1</v>
          </cell>
          <cell r="N365">
            <v>0.3</v>
          </cell>
          <cell r="O365">
            <v>0.08</v>
          </cell>
          <cell r="P365">
            <v>404</v>
          </cell>
          <cell r="Q365" t="str">
            <v>NA</v>
          </cell>
          <cell r="R365" t="str">
            <v>NA</v>
          </cell>
          <cell r="S365" t="str">
            <v>NA</v>
          </cell>
          <cell r="T365" t="str">
            <v>CER003</v>
          </cell>
          <cell r="U365" t="str">
            <v>NA</v>
          </cell>
          <cell r="V365" t="str">
            <v>NA</v>
          </cell>
          <cell r="W365" t="str">
            <v>NA</v>
          </cell>
          <cell r="X365" t="str">
            <v>NA</v>
          </cell>
          <cell r="Y365" t="str">
            <v>CMC013</v>
          </cell>
          <cell r="Z365" t="str">
            <v>NA</v>
          </cell>
          <cell r="AA365" t="str">
            <v>NA</v>
          </cell>
          <cell r="AB365" t="str">
            <v>NA</v>
          </cell>
          <cell r="AC365" t="str">
            <v>NA</v>
          </cell>
          <cell r="AD365">
            <v>1</v>
          </cell>
          <cell r="AE365" t="str">
            <v>NA</v>
          </cell>
          <cell r="AF365" t="str">
            <v>NA</v>
          </cell>
          <cell r="AG365" t="str">
            <v>NA</v>
          </cell>
          <cell r="AH365" t="str">
            <v>NA</v>
          </cell>
          <cell r="AI365">
            <v>4</v>
          </cell>
          <cell r="AJ365">
            <v>4</v>
          </cell>
          <cell r="AO365">
            <v>92840</v>
          </cell>
          <cell r="AP365">
            <v>19435</v>
          </cell>
          <cell r="AQ365">
            <v>14663</v>
          </cell>
          <cell r="AR365">
            <v>25875</v>
          </cell>
          <cell r="AS365">
            <v>43</v>
          </cell>
          <cell r="AT365">
            <v>0</v>
          </cell>
          <cell r="AU365">
            <v>0</v>
          </cell>
          <cell r="AV365">
            <v>0</v>
          </cell>
          <cell r="AW365">
            <v>19435</v>
          </cell>
          <cell r="AX365">
            <v>4399</v>
          </cell>
          <cell r="AY365">
            <v>2070</v>
          </cell>
          <cell r="AZ365">
            <v>17372</v>
          </cell>
          <cell r="BA365">
            <v>0</v>
          </cell>
          <cell r="BB365">
            <v>0</v>
          </cell>
          <cell r="BC365">
            <v>0</v>
          </cell>
          <cell r="BD365">
            <v>45440</v>
          </cell>
          <cell r="BE365">
            <v>83103</v>
          </cell>
          <cell r="BF365">
            <v>0</v>
          </cell>
          <cell r="BG365">
            <v>0</v>
          </cell>
          <cell r="BH365">
            <v>0</v>
          </cell>
          <cell r="BI365">
            <v>0</v>
          </cell>
          <cell r="BJ365">
            <v>20776</v>
          </cell>
          <cell r="BK365">
            <v>0</v>
          </cell>
          <cell r="BL365">
            <v>0</v>
          </cell>
          <cell r="BM365">
            <v>0</v>
          </cell>
          <cell r="BN365">
            <v>0</v>
          </cell>
          <cell r="BO365">
            <v>20776</v>
          </cell>
          <cell r="BP365">
            <v>106495</v>
          </cell>
          <cell r="BQ365">
            <v>0</v>
          </cell>
          <cell r="BR365">
            <v>0</v>
          </cell>
          <cell r="BS365">
            <v>0</v>
          </cell>
          <cell r="BT365">
            <v>0</v>
          </cell>
          <cell r="BU365">
            <v>26624</v>
          </cell>
          <cell r="BV365">
            <v>0</v>
          </cell>
          <cell r="BW365">
            <v>0</v>
          </cell>
          <cell r="BX365">
            <v>0</v>
          </cell>
          <cell r="BY365">
            <v>0</v>
          </cell>
          <cell r="BZ365">
            <v>26624</v>
          </cell>
          <cell r="CA365">
            <v>20776</v>
          </cell>
          <cell r="CB365">
            <v>47400</v>
          </cell>
          <cell r="CC365">
            <v>0.05</v>
          </cell>
          <cell r="CD365">
            <v>92840</v>
          </cell>
        </row>
        <row r="366">
          <cell r="B366" t="str">
            <v>PBC09</v>
          </cell>
          <cell r="C366" t="str">
            <v>CAP08</v>
          </cell>
          <cell r="D366" t="str">
            <v>De   200  pares</v>
          </cell>
          <cell r="E366" t="str">
            <v>U</v>
          </cell>
          <cell r="F366" t="str">
            <v>NA</v>
          </cell>
          <cell r="G366" t="str">
            <v>NA</v>
          </cell>
          <cell r="H366" t="str">
            <v>NA</v>
          </cell>
          <cell r="I366" t="str">
            <v>NA</v>
          </cell>
          <cell r="J366" t="str">
            <v>NA</v>
          </cell>
          <cell r="K366" t="str">
            <v>NA</v>
          </cell>
          <cell r="L366" t="str">
            <v>NA</v>
          </cell>
          <cell r="M366" t="str">
            <v>NA</v>
          </cell>
          <cell r="N366" t="str">
            <v>NA</v>
          </cell>
          <cell r="O366" t="str">
            <v>NA</v>
          </cell>
          <cell r="P366" t="str">
            <v>NA</v>
          </cell>
          <cell r="Q366" t="str">
            <v>NA</v>
          </cell>
          <cell r="R366" t="str">
            <v>NA</v>
          </cell>
          <cell r="S366" t="str">
            <v>NA</v>
          </cell>
          <cell r="T366" t="str">
            <v>CER001</v>
          </cell>
          <cell r="U366" t="str">
            <v>NA</v>
          </cell>
          <cell r="V366" t="str">
            <v>NA</v>
          </cell>
          <cell r="W366" t="str">
            <v>NA</v>
          </cell>
          <cell r="X366" t="str">
            <v>NA</v>
          </cell>
          <cell r="Y366" t="str">
            <v>CMC011</v>
          </cell>
          <cell r="Z366" t="str">
            <v>NA</v>
          </cell>
          <cell r="AA366" t="str">
            <v>NA</v>
          </cell>
          <cell r="AB366" t="str">
            <v>NA</v>
          </cell>
          <cell r="AC366" t="str">
            <v>NA</v>
          </cell>
          <cell r="AD366">
            <v>1</v>
          </cell>
          <cell r="AE366" t="str">
            <v>NA</v>
          </cell>
          <cell r="AF366" t="str">
            <v>NA</v>
          </cell>
          <cell r="AG366" t="str">
            <v>NA</v>
          </cell>
          <cell r="AH366" t="str">
            <v>NA</v>
          </cell>
          <cell r="AI366">
            <v>300</v>
          </cell>
          <cell r="AJ366">
            <v>300</v>
          </cell>
          <cell r="AO366">
            <v>1256</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250716</v>
          </cell>
          <cell r="BF366">
            <v>0</v>
          </cell>
          <cell r="BG366">
            <v>0</v>
          </cell>
          <cell r="BH366">
            <v>0</v>
          </cell>
          <cell r="BI366">
            <v>0</v>
          </cell>
          <cell r="BJ366">
            <v>836</v>
          </cell>
          <cell r="BK366">
            <v>0</v>
          </cell>
          <cell r="BL366">
            <v>0</v>
          </cell>
          <cell r="BM366">
            <v>0</v>
          </cell>
          <cell r="BN366">
            <v>0</v>
          </cell>
          <cell r="BO366">
            <v>836</v>
          </cell>
          <cell r="BP366">
            <v>125868</v>
          </cell>
          <cell r="BQ366">
            <v>0</v>
          </cell>
          <cell r="BR366">
            <v>0</v>
          </cell>
          <cell r="BS366">
            <v>0</v>
          </cell>
          <cell r="BT366">
            <v>0</v>
          </cell>
          <cell r="BU366">
            <v>420</v>
          </cell>
          <cell r="BV366">
            <v>0</v>
          </cell>
          <cell r="BW366">
            <v>0</v>
          </cell>
          <cell r="BX366">
            <v>0</v>
          </cell>
          <cell r="BY366">
            <v>0</v>
          </cell>
          <cell r="BZ366">
            <v>420</v>
          </cell>
          <cell r="CA366">
            <v>836</v>
          </cell>
          <cell r="CB366">
            <v>1256</v>
          </cell>
          <cell r="CC366">
            <v>0.05</v>
          </cell>
          <cell r="CD366">
            <v>1256</v>
          </cell>
        </row>
        <row r="367">
          <cell r="B367" t="str">
            <v>PLA10</v>
          </cell>
          <cell r="C367" t="str">
            <v>CAP08</v>
          </cell>
          <cell r="D367" t="str">
            <v>De   300  pares</v>
          </cell>
          <cell r="E367" t="str">
            <v>m</v>
          </cell>
          <cell r="F367" t="str">
            <v>NA</v>
          </cell>
          <cell r="G367" t="str">
            <v>NA</v>
          </cell>
          <cell r="H367" t="str">
            <v>NA</v>
          </cell>
          <cell r="I367" t="str">
            <v>NA</v>
          </cell>
          <cell r="J367" t="str">
            <v>NA</v>
          </cell>
          <cell r="K367" t="str">
            <v>NA</v>
          </cell>
          <cell r="L367" t="str">
            <v>NA</v>
          </cell>
          <cell r="M367" t="str">
            <v>NA</v>
          </cell>
          <cell r="N367" t="str">
            <v>NA</v>
          </cell>
          <cell r="O367" t="str">
            <v>NA</v>
          </cell>
          <cell r="P367" t="str">
            <v>NA</v>
          </cell>
          <cell r="Q367" t="str">
            <v>NA</v>
          </cell>
          <cell r="R367" t="str">
            <v>NA</v>
          </cell>
          <cell r="S367" t="str">
            <v>NA</v>
          </cell>
          <cell r="T367" t="str">
            <v>CER002</v>
          </cell>
          <cell r="U367" t="str">
            <v>NA</v>
          </cell>
          <cell r="V367" t="str">
            <v>NA</v>
          </cell>
          <cell r="W367" t="str">
            <v>NA</v>
          </cell>
          <cell r="X367" t="str">
            <v>NA</v>
          </cell>
          <cell r="Y367" t="str">
            <v>CMC012</v>
          </cell>
          <cell r="Z367" t="str">
            <v>NA</v>
          </cell>
          <cell r="AA367" t="str">
            <v>NA</v>
          </cell>
          <cell r="AB367" t="str">
            <v>NA</v>
          </cell>
          <cell r="AC367" t="str">
            <v>NA</v>
          </cell>
          <cell r="AD367">
            <v>1</v>
          </cell>
          <cell r="AE367" t="str">
            <v>NA</v>
          </cell>
          <cell r="AF367" t="str">
            <v>NA</v>
          </cell>
          <cell r="AG367" t="str">
            <v>NA</v>
          </cell>
          <cell r="AH367" t="str">
            <v>NA</v>
          </cell>
          <cell r="AI367">
            <v>225</v>
          </cell>
          <cell r="AJ367">
            <v>225</v>
          </cell>
          <cell r="AO367">
            <v>652</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48564</v>
          </cell>
          <cell r="BF367">
            <v>0</v>
          </cell>
          <cell r="BG367">
            <v>0</v>
          </cell>
          <cell r="BH367">
            <v>0</v>
          </cell>
          <cell r="BI367">
            <v>0</v>
          </cell>
          <cell r="BJ367">
            <v>216</v>
          </cell>
          <cell r="BK367">
            <v>0</v>
          </cell>
          <cell r="BL367">
            <v>0</v>
          </cell>
          <cell r="BM367">
            <v>0</v>
          </cell>
          <cell r="BN367">
            <v>0</v>
          </cell>
          <cell r="BO367">
            <v>216</v>
          </cell>
          <cell r="BP367">
            <v>98147</v>
          </cell>
          <cell r="BQ367">
            <v>0</v>
          </cell>
          <cell r="BR367">
            <v>0</v>
          </cell>
          <cell r="BS367">
            <v>0</v>
          </cell>
          <cell r="BT367">
            <v>0</v>
          </cell>
          <cell r="BU367">
            <v>436</v>
          </cell>
          <cell r="BV367">
            <v>0</v>
          </cell>
          <cell r="BW367">
            <v>0</v>
          </cell>
          <cell r="BX367">
            <v>0</v>
          </cell>
          <cell r="BY367">
            <v>0</v>
          </cell>
          <cell r="BZ367">
            <v>436</v>
          </cell>
          <cell r="CA367">
            <v>216</v>
          </cell>
          <cell r="CB367">
            <v>652</v>
          </cell>
          <cell r="CC367">
            <v>0.05</v>
          </cell>
          <cell r="CD367">
            <v>652</v>
          </cell>
        </row>
        <row r="368">
          <cell r="B368" t="str">
            <v>EPC10</v>
          </cell>
          <cell r="C368" t="str">
            <v>CAP08</v>
          </cell>
          <cell r="D368" t="str">
            <v>De   300  pares</v>
          </cell>
          <cell r="E368" t="str">
            <v>U</v>
          </cell>
          <cell r="F368" t="str">
            <v>MRD248</v>
          </cell>
          <cell r="G368" t="str">
            <v>MRD215</v>
          </cell>
          <cell r="H368" t="str">
            <v>MRD252</v>
          </cell>
          <cell r="I368" t="str">
            <v>MRD046</v>
          </cell>
          <cell r="J368" t="str">
            <v>NA</v>
          </cell>
          <cell r="K368" t="str">
            <v>NA</v>
          </cell>
          <cell r="L368" t="str">
            <v>NA</v>
          </cell>
          <cell r="M368">
            <v>1</v>
          </cell>
          <cell r="N368">
            <v>0.35</v>
          </cell>
          <cell r="O368">
            <v>0.09</v>
          </cell>
          <cell r="P368">
            <v>606</v>
          </cell>
          <cell r="Q368" t="str">
            <v>NA</v>
          </cell>
          <cell r="R368" t="str">
            <v>NA</v>
          </cell>
          <cell r="S368" t="str">
            <v>NA</v>
          </cell>
          <cell r="T368" t="str">
            <v>CER003</v>
          </cell>
          <cell r="U368" t="str">
            <v>NA</v>
          </cell>
          <cell r="V368" t="str">
            <v>NA</v>
          </cell>
          <cell r="W368" t="str">
            <v>NA</v>
          </cell>
          <cell r="X368" t="str">
            <v>NA</v>
          </cell>
          <cell r="Y368" t="str">
            <v>CMC013</v>
          </cell>
          <cell r="Z368" t="str">
            <v>NA</v>
          </cell>
          <cell r="AA368" t="str">
            <v>NA</v>
          </cell>
          <cell r="AB368" t="str">
            <v>NA</v>
          </cell>
          <cell r="AC368" t="str">
            <v>NA</v>
          </cell>
          <cell r="AD368">
            <v>1</v>
          </cell>
          <cell r="AE368" t="str">
            <v>NA</v>
          </cell>
          <cell r="AF368" t="str">
            <v>NA</v>
          </cell>
          <cell r="AG368" t="str">
            <v>NA</v>
          </cell>
          <cell r="AH368" t="str">
            <v>NA</v>
          </cell>
          <cell r="AI368">
            <v>3.2</v>
          </cell>
          <cell r="AJ368">
            <v>3.2</v>
          </cell>
          <cell r="AO368">
            <v>119966</v>
          </cell>
          <cell r="AP368">
            <v>24306</v>
          </cell>
          <cell r="AQ368">
            <v>14663</v>
          </cell>
          <cell r="AR368">
            <v>25875</v>
          </cell>
          <cell r="AS368">
            <v>43</v>
          </cell>
          <cell r="AT368">
            <v>0</v>
          </cell>
          <cell r="AU368">
            <v>0</v>
          </cell>
          <cell r="AV368">
            <v>0</v>
          </cell>
          <cell r="AW368">
            <v>24306</v>
          </cell>
          <cell r="AX368">
            <v>5132</v>
          </cell>
          <cell r="AY368">
            <v>2329</v>
          </cell>
          <cell r="AZ368">
            <v>26058</v>
          </cell>
          <cell r="BA368">
            <v>0</v>
          </cell>
          <cell r="BB368">
            <v>0</v>
          </cell>
          <cell r="BC368">
            <v>0</v>
          </cell>
          <cell r="BD368">
            <v>60716</v>
          </cell>
          <cell r="BE368">
            <v>83103</v>
          </cell>
          <cell r="BF368">
            <v>0</v>
          </cell>
          <cell r="BG368">
            <v>0</v>
          </cell>
          <cell r="BH368">
            <v>0</v>
          </cell>
          <cell r="BI368">
            <v>0</v>
          </cell>
          <cell r="BJ368">
            <v>25970</v>
          </cell>
          <cell r="BK368">
            <v>0</v>
          </cell>
          <cell r="BL368">
            <v>0</v>
          </cell>
          <cell r="BM368">
            <v>0</v>
          </cell>
          <cell r="BN368">
            <v>0</v>
          </cell>
          <cell r="BO368">
            <v>25970</v>
          </cell>
          <cell r="BP368">
            <v>106495</v>
          </cell>
          <cell r="BQ368">
            <v>0</v>
          </cell>
          <cell r="BR368">
            <v>0</v>
          </cell>
          <cell r="BS368">
            <v>0</v>
          </cell>
          <cell r="BT368">
            <v>0</v>
          </cell>
          <cell r="BU368">
            <v>33280</v>
          </cell>
          <cell r="BV368">
            <v>0</v>
          </cell>
          <cell r="BW368">
            <v>0</v>
          </cell>
          <cell r="BX368">
            <v>0</v>
          </cell>
          <cell r="BY368">
            <v>0</v>
          </cell>
          <cell r="BZ368">
            <v>33280</v>
          </cell>
          <cell r="CA368">
            <v>25970</v>
          </cell>
          <cell r="CB368">
            <v>59250</v>
          </cell>
          <cell r="CC368">
            <v>0.05</v>
          </cell>
          <cell r="CD368">
            <v>119966</v>
          </cell>
        </row>
        <row r="369">
          <cell r="B369" t="str">
            <v>ETL01</v>
          </cell>
          <cell r="C369" t="str">
            <v>CAP08</v>
          </cell>
          <cell r="D369" t="str">
            <v>De   300  pares</v>
          </cell>
          <cell r="E369" t="str">
            <v>U</v>
          </cell>
          <cell r="F369" t="str">
            <v>MRD152</v>
          </cell>
          <cell r="G369" t="str">
            <v>MRD354</v>
          </cell>
          <cell r="H369" t="str">
            <v>MRD076</v>
          </cell>
          <cell r="I369" t="str">
            <v>NA</v>
          </cell>
          <cell r="J369" t="str">
            <v>NA</v>
          </cell>
          <cell r="K369" t="str">
            <v>NA</v>
          </cell>
          <cell r="L369" t="str">
            <v>NA</v>
          </cell>
          <cell r="M369">
            <v>1</v>
          </cell>
          <cell r="N369">
            <v>12</v>
          </cell>
          <cell r="O369">
            <v>6</v>
          </cell>
          <cell r="P369" t="str">
            <v>NA</v>
          </cell>
          <cell r="Q369" t="str">
            <v>NA</v>
          </cell>
          <cell r="R369" t="str">
            <v>NA</v>
          </cell>
          <cell r="S369" t="str">
            <v>NA</v>
          </cell>
          <cell r="T369" t="str">
            <v>CER003</v>
          </cell>
          <cell r="U369" t="str">
            <v>CER011</v>
          </cell>
          <cell r="V369" t="str">
            <v>NA</v>
          </cell>
          <cell r="W369" t="str">
            <v>NA</v>
          </cell>
          <cell r="X369" t="str">
            <v>NA</v>
          </cell>
          <cell r="Y369" t="str">
            <v>CMC013</v>
          </cell>
          <cell r="Z369" t="str">
            <v>CMC015</v>
          </cell>
          <cell r="AA369" t="str">
            <v>NA</v>
          </cell>
          <cell r="AB369" t="str">
            <v>NA</v>
          </cell>
          <cell r="AC369" t="str">
            <v>NA</v>
          </cell>
          <cell r="AD369">
            <v>0.89</v>
          </cell>
          <cell r="AE369">
            <v>1</v>
          </cell>
          <cell r="AF369" t="str">
            <v>NA</v>
          </cell>
          <cell r="AG369" t="str">
            <v>NA</v>
          </cell>
          <cell r="AH369" t="str">
            <v>NA</v>
          </cell>
          <cell r="AI369">
            <v>7.2</v>
          </cell>
          <cell r="AJ369">
            <v>8.1</v>
          </cell>
          <cell r="AK369">
            <v>7.2</v>
          </cell>
          <cell r="AO369">
            <v>178348</v>
          </cell>
          <cell r="AP369">
            <v>82000</v>
          </cell>
          <cell r="AQ369">
            <v>3220</v>
          </cell>
          <cell r="AR369">
            <v>85</v>
          </cell>
          <cell r="AS369">
            <v>0</v>
          </cell>
          <cell r="AT369">
            <v>0</v>
          </cell>
          <cell r="AU369">
            <v>0</v>
          </cell>
          <cell r="AV369">
            <v>0</v>
          </cell>
          <cell r="AW369">
            <v>82000</v>
          </cell>
          <cell r="AX369">
            <v>38640</v>
          </cell>
          <cell r="AY369">
            <v>510</v>
          </cell>
          <cell r="AZ369">
            <v>0</v>
          </cell>
          <cell r="BA369">
            <v>0</v>
          </cell>
          <cell r="BB369">
            <v>0</v>
          </cell>
          <cell r="BC369">
            <v>0</v>
          </cell>
          <cell r="BD369">
            <v>127208</v>
          </cell>
          <cell r="BE369">
            <v>83103</v>
          </cell>
          <cell r="BF369">
            <v>19028</v>
          </cell>
          <cell r="BG369">
            <v>0</v>
          </cell>
          <cell r="BH369">
            <v>0</v>
          </cell>
          <cell r="BI369">
            <v>0</v>
          </cell>
          <cell r="BJ369">
            <v>10272</v>
          </cell>
          <cell r="BK369">
            <v>2643</v>
          </cell>
          <cell r="BL369">
            <v>0</v>
          </cell>
          <cell r="BM369">
            <v>0</v>
          </cell>
          <cell r="BN369">
            <v>0</v>
          </cell>
          <cell r="BO369">
            <v>12915</v>
          </cell>
          <cell r="BP369">
            <v>106495</v>
          </cell>
          <cell r="BQ369">
            <v>180437</v>
          </cell>
          <cell r="BR369">
            <v>0</v>
          </cell>
          <cell r="BS369">
            <v>0</v>
          </cell>
          <cell r="BT369">
            <v>0</v>
          </cell>
          <cell r="BU369">
            <v>13164</v>
          </cell>
          <cell r="BV369">
            <v>25061</v>
          </cell>
          <cell r="BW369">
            <v>0</v>
          </cell>
          <cell r="BX369">
            <v>0</v>
          </cell>
          <cell r="BY369">
            <v>0</v>
          </cell>
          <cell r="BZ369">
            <v>38225</v>
          </cell>
          <cell r="CA369">
            <v>12915</v>
          </cell>
          <cell r="CB369">
            <v>51140</v>
          </cell>
          <cell r="CC369">
            <v>0.05</v>
          </cell>
          <cell r="CD369">
            <v>178348</v>
          </cell>
        </row>
        <row r="370">
          <cell r="B370" t="str">
            <v>ETP01</v>
          </cell>
          <cell r="C370" t="str">
            <v>CAP08</v>
          </cell>
          <cell r="D370" t="str">
            <v>De   300  pares</v>
          </cell>
          <cell r="E370" t="str">
            <v>U</v>
          </cell>
          <cell r="F370" t="str">
            <v>NA</v>
          </cell>
          <cell r="G370" t="str">
            <v>NA</v>
          </cell>
          <cell r="H370" t="str">
            <v>NA</v>
          </cell>
          <cell r="I370" t="str">
            <v>NA</v>
          </cell>
          <cell r="J370" t="str">
            <v>NA</v>
          </cell>
          <cell r="K370" t="str">
            <v>NA</v>
          </cell>
          <cell r="L370" t="str">
            <v>NA</v>
          </cell>
          <cell r="M370" t="str">
            <v>NA</v>
          </cell>
          <cell r="N370" t="str">
            <v>NA</v>
          </cell>
          <cell r="O370" t="str">
            <v>NA</v>
          </cell>
          <cell r="P370" t="str">
            <v>NA</v>
          </cell>
          <cell r="Q370" t="str">
            <v>NA</v>
          </cell>
          <cell r="R370" t="str">
            <v>NA</v>
          </cell>
          <cell r="S370" t="str">
            <v>NA</v>
          </cell>
          <cell r="T370" t="str">
            <v>NA</v>
          </cell>
          <cell r="U370" t="str">
            <v>NA</v>
          </cell>
          <cell r="V370" t="str">
            <v>NA</v>
          </cell>
          <cell r="W370" t="str">
            <v>NA</v>
          </cell>
          <cell r="X370" t="str">
            <v>NA</v>
          </cell>
          <cell r="Y370" t="str">
            <v>NA</v>
          </cell>
          <cell r="Z370" t="str">
            <v>NA</v>
          </cell>
          <cell r="AA370" t="str">
            <v>NA</v>
          </cell>
          <cell r="AB370" t="str">
            <v>NA</v>
          </cell>
          <cell r="AC370" t="str">
            <v>NA</v>
          </cell>
          <cell r="AD370" t="str">
            <v>NA</v>
          </cell>
          <cell r="AE370" t="str">
            <v>NA</v>
          </cell>
          <cell r="AF370" t="str">
            <v>NA</v>
          </cell>
          <cell r="AG370" t="str">
            <v>NA</v>
          </cell>
          <cell r="AH370" t="str">
            <v>NA</v>
          </cell>
          <cell r="AI370">
            <v>0</v>
          </cell>
          <cell r="AO370">
            <v>0</v>
          </cell>
          <cell r="AP370">
            <v>0</v>
          </cell>
          <cell r="AQ370">
            <v>0</v>
          </cell>
          <cell r="AR370">
            <v>0</v>
          </cell>
          <cell r="AS370">
            <v>0</v>
          </cell>
          <cell r="AT370">
            <v>0</v>
          </cell>
          <cell r="AU370">
            <v>0</v>
          </cell>
          <cell r="AV370">
            <v>0</v>
          </cell>
          <cell r="AW370">
            <v>0</v>
          </cell>
          <cell r="AX370">
            <v>0</v>
          </cell>
          <cell r="AY370">
            <v>0</v>
          </cell>
          <cell r="AZ370">
            <v>0</v>
          </cell>
          <cell r="BA370">
            <v>0</v>
          </cell>
          <cell r="BB370">
            <v>0</v>
          </cell>
          <cell r="BC370">
            <v>0</v>
          </cell>
          <cell r="BD370">
            <v>0</v>
          </cell>
          <cell r="BE370">
            <v>0</v>
          </cell>
          <cell r="BF370">
            <v>0</v>
          </cell>
          <cell r="BG370">
            <v>0</v>
          </cell>
          <cell r="BH370">
            <v>0</v>
          </cell>
          <cell r="BI370">
            <v>0</v>
          </cell>
          <cell r="BJ370">
            <v>0</v>
          </cell>
          <cell r="BK370">
            <v>0</v>
          </cell>
          <cell r="BL370">
            <v>0</v>
          </cell>
          <cell r="BM370">
            <v>0</v>
          </cell>
          <cell r="BN370">
            <v>0</v>
          </cell>
          <cell r="BO370">
            <v>0</v>
          </cell>
          <cell r="BP370">
            <v>0</v>
          </cell>
          <cell r="BQ370">
            <v>0</v>
          </cell>
          <cell r="BR370">
            <v>0</v>
          </cell>
          <cell r="BS370">
            <v>0</v>
          </cell>
          <cell r="BT370">
            <v>0</v>
          </cell>
          <cell r="BU370">
            <v>0</v>
          </cell>
          <cell r="BV370">
            <v>0</v>
          </cell>
          <cell r="BW370">
            <v>0</v>
          </cell>
          <cell r="BX370">
            <v>0</v>
          </cell>
          <cell r="BY370">
            <v>0</v>
          </cell>
          <cell r="BZ370">
            <v>0</v>
          </cell>
          <cell r="CA370">
            <v>0</v>
          </cell>
          <cell r="CB370">
            <v>0</v>
          </cell>
          <cell r="CC370">
            <v>0.05</v>
          </cell>
          <cell r="CD370">
            <v>0</v>
          </cell>
        </row>
        <row r="371">
          <cell r="B371" t="str">
            <v>ML010</v>
          </cell>
          <cell r="C371" t="str">
            <v>CAP08</v>
          </cell>
          <cell r="D371" t="str">
            <v>De   300  pares</v>
          </cell>
          <cell r="E371" t="str">
            <v>U</v>
          </cell>
          <cell r="F371" t="str">
            <v>MRD134</v>
          </cell>
          <cell r="G371" t="str">
            <v>MRD354</v>
          </cell>
          <cell r="H371" t="str">
            <v>MRD076</v>
          </cell>
          <cell r="I371" t="str">
            <v>NA</v>
          </cell>
          <cell r="J371" t="str">
            <v>NA</v>
          </cell>
          <cell r="K371" t="str">
            <v>NA</v>
          </cell>
          <cell r="L371" t="str">
            <v>NA</v>
          </cell>
          <cell r="M371">
            <v>1</v>
          </cell>
          <cell r="N371">
            <v>12</v>
          </cell>
          <cell r="O371">
            <v>6</v>
          </cell>
          <cell r="P371" t="str">
            <v>NA</v>
          </cell>
          <cell r="Q371" t="str">
            <v>NA</v>
          </cell>
          <cell r="R371" t="str">
            <v>NA</v>
          </cell>
          <cell r="S371" t="str">
            <v>NA</v>
          </cell>
          <cell r="T371" t="str">
            <v>CER003</v>
          </cell>
          <cell r="U371" t="str">
            <v>NA</v>
          </cell>
          <cell r="V371" t="str">
            <v>NA</v>
          </cell>
          <cell r="W371" t="str">
            <v>NA</v>
          </cell>
          <cell r="X371" t="str">
            <v>NA</v>
          </cell>
          <cell r="Y371" t="str">
            <v>CMC013</v>
          </cell>
          <cell r="Z371" t="str">
            <v>NA</v>
          </cell>
          <cell r="AA371" t="str">
            <v>NA</v>
          </cell>
          <cell r="AB371" t="str">
            <v>NA</v>
          </cell>
          <cell r="AC371" t="str">
            <v>NA</v>
          </cell>
          <cell r="AD371">
            <v>1</v>
          </cell>
          <cell r="AE371" t="str">
            <v>NA</v>
          </cell>
          <cell r="AF371" t="str">
            <v>NA</v>
          </cell>
          <cell r="AG371" t="str">
            <v>NA</v>
          </cell>
          <cell r="AH371" t="str">
            <v>NA</v>
          </cell>
          <cell r="AI371">
            <v>4</v>
          </cell>
          <cell r="AJ371">
            <v>4</v>
          </cell>
          <cell r="AO371">
            <v>135359</v>
          </cell>
          <cell r="AP371">
            <v>44620</v>
          </cell>
          <cell r="AQ371">
            <v>3220</v>
          </cell>
          <cell r="AR371">
            <v>85</v>
          </cell>
          <cell r="AS371">
            <v>0</v>
          </cell>
          <cell r="AT371">
            <v>0</v>
          </cell>
          <cell r="AU371">
            <v>0</v>
          </cell>
          <cell r="AV371">
            <v>0</v>
          </cell>
          <cell r="AW371">
            <v>44620</v>
          </cell>
          <cell r="AX371">
            <v>38640</v>
          </cell>
          <cell r="AY371">
            <v>510</v>
          </cell>
          <cell r="AZ371">
            <v>0</v>
          </cell>
          <cell r="BA371">
            <v>0</v>
          </cell>
          <cell r="BB371">
            <v>0</v>
          </cell>
          <cell r="BC371">
            <v>0</v>
          </cell>
          <cell r="BD371">
            <v>87959</v>
          </cell>
          <cell r="BE371">
            <v>83103</v>
          </cell>
          <cell r="BF371">
            <v>0</v>
          </cell>
          <cell r="BG371">
            <v>0</v>
          </cell>
          <cell r="BH371">
            <v>0</v>
          </cell>
          <cell r="BI371">
            <v>0</v>
          </cell>
          <cell r="BJ371">
            <v>20776</v>
          </cell>
          <cell r="BK371">
            <v>0</v>
          </cell>
          <cell r="BL371">
            <v>0</v>
          </cell>
          <cell r="BM371">
            <v>0</v>
          </cell>
          <cell r="BN371">
            <v>0</v>
          </cell>
          <cell r="BO371">
            <v>20776</v>
          </cell>
          <cell r="BP371">
            <v>106495</v>
          </cell>
          <cell r="BQ371">
            <v>0</v>
          </cell>
          <cell r="BR371">
            <v>0</v>
          </cell>
          <cell r="BS371">
            <v>0</v>
          </cell>
          <cell r="BT371">
            <v>0</v>
          </cell>
          <cell r="BU371">
            <v>26624</v>
          </cell>
          <cell r="BV371">
            <v>0</v>
          </cell>
          <cell r="BW371">
            <v>0</v>
          </cell>
          <cell r="BX371">
            <v>0</v>
          </cell>
          <cell r="BY371">
            <v>0</v>
          </cell>
          <cell r="BZ371">
            <v>26624</v>
          </cell>
          <cell r="CA371">
            <v>20776</v>
          </cell>
          <cell r="CB371">
            <v>47400</v>
          </cell>
          <cell r="CC371">
            <v>0.05</v>
          </cell>
          <cell r="CD371">
            <v>135359</v>
          </cell>
        </row>
        <row r="372">
          <cell r="B372" t="str">
            <v>MP010</v>
          </cell>
          <cell r="C372" t="str">
            <v>CAP08</v>
          </cell>
          <cell r="D372" t="str">
            <v>De   300  pares</v>
          </cell>
          <cell r="E372" t="str">
            <v>U</v>
          </cell>
          <cell r="F372" t="str">
            <v>MRD248</v>
          </cell>
          <cell r="G372" t="str">
            <v>MRD215</v>
          </cell>
          <cell r="H372" t="str">
            <v>MRD252</v>
          </cell>
          <cell r="I372" t="str">
            <v>MRD046</v>
          </cell>
          <cell r="J372" t="str">
            <v>NA</v>
          </cell>
          <cell r="K372" t="str">
            <v>NA</v>
          </cell>
          <cell r="L372" t="str">
            <v>NA</v>
          </cell>
          <cell r="M372">
            <v>1</v>
          </cell>
          <cell r="N372">
            <v>0.35</v>
          </cell>
          <cell r="O372">
            <v>0.09</v>
          </cell>
          <cell r="P372">
            <v>606</v>
          </cell>
          <cell r="Q372" t="str">
            <v>NA</v>
          </cell>
          <cell r="R372" t="str">
            <v>NA</v>
          </cell>
          <cell r="S372" t="str">
            <v>NA</v>
          </cell>
          <cell r="T372" t="str">
            <v>CER003</v>
          </cell>
          <cell r="U372" t="str">
            <v>NA</v>
          </cell>
          <cell r="V372" t="str">
            <v>NA</v>
          </cell>
          <cell r="W372" t="str">
            <v>NA</v>
          </cell>
          <cell r="X372" t="str">
            <v>NA</v>
          </cell>
          <cell r="Y372" t="str">
            <v>CMC013</v>
          </cell>
          <cell r="Z372" t="str">
            <v>NA</v>
          </cell>
          <cell r="AA372" t="str">
            <v>NA</v>
          </cell>
          <cell r="AB372" t="str">
            <v>NA</v>
          </cell>
          <cell r="AC372" t="str">
            <v>NA</v>
          </cell>
          <cell r="AD372">
            <v>1</v>
          </cell>
          <cell r="AE372" t="str">
            <v>NA</v>
          </cell>
          <cell r="AF372" t="str">
            <v>NA</v>
          </cell>
          <cell r="AG372" t="str">
            <v>NA</v>
          </cell>
          <cell r="AH372" t="str">
            <v>NA</v>
          </cell>
          <cell r="AI372">
            <v>3.2</v>
          </cell>
          <cell r="AJ372">
            <v>3.2</v>
          </cell>
          <cell r="AO372">
            <v>119966</v>
          </cell>
          <cell r="AP372">
            <v>24306</v>
          </cell>
          <cell r="AQ372">
            <v>14663</v>
          </cell>
          <cell r="AR372">
            <v>25875</v>
          </cell>
          <cell r="AS372">
            <v>43</v>
          </cell>
          <cell r="AT372">
            <v>0</v>
          </cell>
          <cell r="AU372">
            <v>0</v>
          </cell>
          <cell r="AV372">
            <v>0</v>
          </cell>
          <cell r="AW372">
            <v>24306</v>
          </cell>
          <cell r="AX372">
            <v>5132</v>
          </cell>
          <cell r="AY372">
            <v>2329</v>
          </cell>
          <cell r="AZ372">
            <v>26058</v>
          </cell>
          <cell r="BA372">
            <v>0</v>
          </cell>
          <cell r="BB372">
            <v>0</v>
          </cell>
          <cell r="BC372">
            <v>0</v>
          </cell>
          <cell r="BD372">
            <v>60716</v>
          </cell>
          <cell r="BE372">
            <v>83103</v>
          </cell>
          <cell r="BF372">
            <v>0</v>
          </cell>
          <cell r="BG372">
            <v>0</v>
          </cell>
          <cell r="BH372">
            <v>0</v>
          </cell>
          <cell r="BI372">
            <v>0</v>
          </cell>
          <cell r="BJ372">
            <v>25970</v>
          </cell>
          <cell r="BK372">
            <v>0</v>
          </cell>
          <cell r="BL372">
            <v>0</v>
          </cell>
          <cell r="BM372">
            <v>0</v>
          </cell>
          <cell r="BN372">
            <v>0</v>
          </cell>
          <cell r="BO372">
            <v>25970</v>
          </cell>
          <cell r="BP372">
            <v>106495</v>
          </cell>
          <cell r="BQ372">
            <v>0</v>
          </cell>
          <cell r="BR372">
            <v>0</v>
          </cell>
          <cell r="BS372">
            <v>0</v>
          </cell>
          <cell r="BT372">
            <v>0</v>
          </cell>
          <cell r="BU372">
            <v>33280</v>
          </cell>
          <cell r="BV372">
            <v>0</v>
          </cell>
          <cell r="BW372">
            <v>0</v>
          </cell>
          <cell r="BX372">
            <v>0</v>
          </cell>
          <cell r="BY372">
            <v>0</v>
          </cell>
          <cell r="BZ372">
            <v>33280</v>
          </cell>
          <cell r="CA372">
            <v>25970</v>
          </cell>
          <cell r="CB372">
            <v>59250</v>
          </cell>
          <cell r="CC372">
            <v>0.05</v>
          </cell>
          <cell r="CD372">
            <v>119966</v>
          </cell>
        </row>
        <row r="373">
          <cell r="B373" t="str">
            <v>PA013</v>
          </cell>
          <cell r="C373" t="str">
            <v>CAP08</v>
          </cell>
          <cell r="D373" t="str">
            <v>De   300  pares</v>
          </cell>
          <cell r="E373" t="str">
            <v>U</v>
          </cell>
          <cell r="F373" t="str">
            <v>NA</v>
          </cell>
          <cell r="G373" t="str">
            <v>NA</v>
          </cell>
          <cell r="H373" t="str">
            <v>NA</v>
          </cell>
          <cell r="I373" t="str">
            <v>NA</v>
          </cell>
          <cell r="J373" t="str">
            <v>NA</v>
          </cell>
          <cell r="K373" t="str">
            <v>NA</v>
          </cell>
          <cell r="L373" t="str">
            <v>NA</v>
          </cell>
          <cell r="M373" t="str">
            <v>NA</v>
          </cell>
          <cell r="N373" t="str">
            <v>NA</v>
          </cell>
          <cell r="O373" t="str">
            <v>NA</v>
          </cell>
          <cell r="P373" t="str">
            <v>NA</v>
          </cell>
          <cell r="Q373" t="str">
            <v>NA</v>
          </cell>
          <cell r="R373" t="str">
            <v>NA</v>
          </cell>
          <cell r="S373" t="str">
            <v>NA</v>
          </cell>
          <cell r="T373" t="str">
            <v>CER003</v>
          </cell>
          <cell r="U373" t="str">
            <v>NA</v>
          </cell>
          <cell r="V373" t="str">
            <v>NA</v>
          </cell>
          <cell r="W373" t="str">
            <v>NA</v>
          </cell>
          <cell r="X373" t="str">
            <v>NA</v>
          </cell>
          <cell r="Y373" t="str">
            <v>CMC013</v>
          </cell>
          <cell r="Z373" t="str">
            <v>NA</v>
          </cell>
          <cell r="AA373" t="str">
            <v>NA</v>
          </cell>
          <cell r="AB373" t="str">
            <v>NA</v>
          </cell>
          <cell r="AC373" t="str">
            <v>NA</v>
          </cell>
          <cell r="AD373">
            <v>1</v>
          </cell>
          <cell r="AE373" t="str">
            <v>NA</v>
          </cell>
          <cell r="AF373" t="str">
            <v>NA</v>
          </cell>
          <cell r="AG373" t="str">
            <v>NA</v>
          </cell>
          <cell r="AH373" t="str">
            <v>NA</v>
          </cell>
          <cell r="AI373">
            <v>10.8</v>
          </cell>
          <cell r="AJ373">
            <v>10.8</v>
          </cell>
          <cell r="AO373">
            <v>17556</v>
          </cell>
          <cell r="AP373">
            <v>0</v>
          </cell>
          <cell r="AQ373">
            <v>0</v>
          </cell>
          <cell r="AR373">
            <v>0</v>
          </cell>
          <cell r="AS373">
            <v>0</v>
          </cell>
          <cell r="AT373">
            <v>0</v>
          </cell>
          <cell r="AU373">
            <v>0</v>
          </cell>
          <cell r="AV373">
            <v>0</v>
          </cell>
          <cell r="AW373">
            <v>0</v>
          </cell>
          <cell r="AX373">
            <v>0</v>
          </cell>
          <cell r="AY373">
            <v>0</v>
          </cell>
          <cell r="AZ373">
            <v>0</v>
          </cell>
          <cell r="BA373">
            <v>0</v>
          </cell>
          <cell r="BB373">
            <v>0</v>
          </cell>
          <cell r="BC373">
            <v>0</v>
          </cell>
          <cell r="BD373">
            <v>0</v>
          </cell>
          <cell r="BE373">
            <v>83103</v>
          </cell>
          <cell r="BF373">
            <v>0</v>
          </cell>
          <cell r="BG373">
            <v>0</v>
          </cell>
          <cell r="BH373">
            <v>0</v>
          </cell>
          <cell r="BI373">
            <v>0</v>
          </cell>
          <cell r="BJ373">
            <v>7695</v>
          </cell>
          <cell r="BK373">
            <v>0</v>
          </cell>
          <cell r="BL373">
            <v>0</v>
          </cell>
          <cell r="BM373">
            <v>0</v>
          </cell>
          <cell r="BN373">
            <v>0</v>
          </cell>
          <cell r="BO373">
            <v>7695</v>
          </cell>
          <cell r="BP373">
            <v>106495</v>
          </cell>
          <cell r="BQ373">
            <v>0</v>
          </cell>
          <cell r="BR373">
            <v>0</v>
          </cell>
          <cell r="BS373">
            <v>0</v>
          </cell>
          <cell r="BT373">
            <v>0</v>
          </cell>
          <cell r="BU373">
            <v>9861</v>
          </cell>
          <cell r="BV373">
            <v>0</v>
          </cell>
          <cell r="BW373">
            <v>0</v>
          </cell>
          <cell r="BX373">
            <v>0</v>
          </cell>
          <cell r="BY373">
            <v>0</v>
          </cell>
          <cell r="BZ373">
            <v>9861</v>
          </cell>
          <cell r="CA373">
            <v>7695</v>
          </cell>
          <cell r="CB373">
            <v>17556</v>
          </cell>
          <cell r="CC373">
            <v>0.05</v>
          </cell>
          <cell r="CD373">
            <v>17556</v>
          </cell>
        </row>
        <row r="374">
          <cell r="B374" t="str">
            <v>PBC10</v>
          </cell>
          <cell r="C374" t="str">
            <v>CAP08</v>
          </cell>
          <cell r="D374" t="str">
            <v>De   300  pares</v>
          </cell>
          <cell r="E374" t="str">
            <v>U</v>
          </cell>
          <cell r="F374" t="str">
            <v>NA</v>
          </cell>
          <cell r="G374" t="str">
            <v>NA</v>
          </cell>
          <cell r="H374" t="str">
            <v>NA</v>
          </cell>
          <cell r="I374" t="str">
            <v>NA</v>
          </cell>
          <cell r="J374" t="str">
            <v>NA</v>
          </cell>
          <cell r="K374" t="str">
            <v>NA</v>
          </cell>
          <cell r="L374" t="str">
            <v>NA</v>
          </cell>
          <cell r="M374" t="str">
            <v>NA</v>
          </cell>
          <cell r="N374" t="str">
            <v>NA</v>
          </cell>
          <cell r="O374" t="str">
            <v>NA</v>
          </cell>
          <cell r="P374" t="str">
            <v>NA</v>
          </cell>
          <cell r="Q374" t="str">
            <v>NA</v>
          </cell>
          <cell r="R374" t="str">
            <v>NA</v>
          </cell>
          <cell r="S374" t="str">
            <v>NA</v>
          </cell>
          <cell r="T374" t="str">
            <v>CER001</v>
          </cell>
          <cell r="U374" t="str">
            <v>NA</v>
          </cell>
          <cell r="V374" t="str">
            <v>NA</v>
          </cell>
          <cell r="W374" t="str">
            <v>NA</v>
          </cell>
          <cell r="X374" t="str">
            <v>NA</v>
          </cell>
          <cell r="Y374" t="str">
            <v>CMC011</v>
          </cell>
          <cell r="Z374" t="str">
            <v>NA</v>
          </cell>
          <cell r="AA374" t="str">
            <v>NA</v>
          </cell>
          <cell r="AB374" t="str">
            <v>NA</v>
          </cell>
          <cell r="AC374" t="str">
            <v>NA</v>
          </cell>
          <cell r="AD374">
            <v>1</v>
          </cell>
          <cell r="AE374" t="str">
            <v>NA</v>
          </cell>
          <cell r="AF374" t="str">
            <v>NA</v>
          </cell>
          <cell r="AG374" t="str">
            <v>NA</v>
          </cell>
          <cell r="AH374" t="str">
            <v>NA</v>
          </cell>
          <cell r="AI374">
            <v>300</v>
          </cell>
          <cell r="AJ374">
            <v>300</v>
          </cell>
          <cell r="AO374">
            <v>1256</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250716</v>
          </cell>
          <cell r="BF374">
            <v>0</v>
          </cell>
          <cell r="BG374">
            <v>0</v>
          </cell>
          <cell r="BH374">
            <v>0</v>
          </cell>
          <cell r="BI374">
            <v>0</v>
          </cell>
          <cell r="BJ374">
            <v>836</v>
          </cell>
          <cell r="BK374">
            <v>0</v>
          </cell>
          <cell r="BL374">
            <v>0</v>
          </cell>
          <cell r="BM374">
            <v>0</v>
          </cell>
          <cell r="BN374">
            <v>0</v>
          </cell>
          <cell r="BO374">
            <v>836</v>
          </cell>
          <cell r="BP374">
            <v>125868</v>
          </cell>
          <cell r="BQ374">
            <v>0</v>
          </cell>
          <cell r="BR374">
            <v>0</v>
          </cell>
          <cell r="BS374">
            <v>0</v>
          </cell>
          <cell r="BT374">
            <v>0</v>
          </cell>
          <cell r="BU374">
            <v>420</v>
          </cell>
          <cell r="BV374">
            <v>0</v>
          </cell>
          <cell r="BW374">
            <v>0</v>
          </cell>
          <cell r="BX374">
            <v>0</v>
          </cell>
          <cell r="BY374">
            <v>0</v>
          </cell>
          <cell r="BZ374">
            <v>420</v>
          </cell>
          <cell r="CA374">
            <v>836</v>
          </cell>
          <cell r="CB374">
            <v>1256</v>
          </cell>
          <cell r="CC374">
            <v>0.05</v>
          </cell>
          <cell r="CD374">
            <v>1256</v>
          </cell>
        </row>
        <row r="375">
          <cell r="B375" t="str">
            <v>EPC11</v>
          </cell>
          <cell r="C375" t="str">
            <v>CAP08</v>
          </cell>
          <cell r="D375" t="str">
            <v>De   400  pares</v>
          </cell>
          <cell r="E375" t="str">
            <v>U</v>
          </cell>
          <cell r="F375" t="str">
            <v>MRD248</v>
          </cell>
          <cell r="G375" t="str">
            <v>MRD215</v>
          </cell>
          <cell r="H375" t="str">
            <v>MRD252</v>
          </cell>
          <cell r="I375" t="str">
            <v>MRD046</v>
          </cell>
          <cell r="J375" t="str">
            <v>NA</v>
          </cell>
          <cell r="K375" t="str">
            <v>NA</v>
          </cell>
          <cell r="L375" t="str">
            <v>NA</v>
          </cell>
          <cell r="M375">
            <v>1</v>
          </cell>
          <cell r="N375">
            <v>0.35</v>
          </cell>
          <cell r="O375">
            <v>0.1</v>
          </cell>
          <cell r="P375">
            <v>808</v>
          </cell>
          <cell r="Q375" t="str">
            <v>NA</v>
          </cell>
          <cell r="R375" t="str">
            <v>NA</v>
          </cell>
          <cell r="S375" t="str">
            <v>NA</v>
          </cell>
          <cell r="T375" t="str">
            <v>CER003</v>
          </cell>
          <cell r="U375" t="str">
            <v>NA</v>
          </cell>
          <cell r="V375" t="str">
            <v>NA</v>
          </cell>
          <cell r="W375" t="str">
            <v>NA</v>
          </cell>
          <cell r="X375" t="str">
            <v>NA</v>
          </cell>
          <cell r="Y375" t="str">
            <v>CMC013</v>
          </cell>
          <cell r="Z375" t="str">
            <v>NA</v>
          </cell>
          <cell r="AA375" t="str">
            <v>NA</v>
          </cell>
          <cell r="AB375" t="str">
            <v>NA</v>
          </cell>
          <cell r="AC375" t="str">
            <v>NA</v>
          </cell>
          <cell r="AD375">
            <v>1</v>
          </cell>
          <cell r="AE375" t="str">
            <v>NA</v>
          </cell>
          <cell r="AF375" t="str">
            <v>NA</v>
          </cell>
          <cell r="AG375" t="str">
            <v>NA</v>
          </cell>
          <cell r="AH375" t="str">
            <v>NA</v>
          </cell>
          <cell r="AI375">
            <v>2.4</v>
          </cell>
          <cell r="AJ375">
            <v>2.4</v>
          </cell>
          <cell r="AO375">
            <v>149108</v>
          </cell>
          <cell r="AP375">
            <v>24306</v>
          </cell>
          <cell r="AQ375">
            <v>14663</v>
          </cell>
          <cell r="AR375">
            <v>25875</v>
          </cell>
          <cell r="AS375">
            <v>43</v>
          </cell>
          <cell r="AT375">
            <v>0</v>
          </cell>
          <cell r="AU375">
            <v>0</v>
          </cell>
          <cell r="AV375">
            <v>0</v>
          </cell>
          <cell r="AW375">
            <v>24306</v>
          </cell>
          <cell r="AX375">
            <v>5132</v>
          </cell>
          <cell r="AY375">
            <v>2588</v>
          </cell>
          <cell r="AZ375">
            <v>34744</v>
          </cell>
          <cell r="BA375">
            <v>0</v>
          </cell>
          <cell r="BB375">
            <v>0</v>
          </cell>
          <cell r="BC375">
            <v>0</v>
          </cell>
          <cell r="BD375">
            <v>70109</v>
          </cell>
          <cell r="BE375">
            <v>83103</v>
          </cell>
          <cell r="BF375">
            <v>0</v>
          </cell>
          <cell r="BG375">
            <v>0</v>
          </cell>
          <cell r="BH375">
            <v>0</v>
          </cell>
          <cell r="BI375">
            <v>0</v>
          </cell>
          <cell r="BJ375">
            <v>34626</v>
          </cell>
          <cell r="BK375">
            <v>0</v>
          </cell>
          <cell r="BL375">
            <v>0</v>
          </cell>
          <cell r="BM375">
            <v>0</v>
          </cell>
          <cell r="BN375">
            <v>0</v>
          </cell>
          <cell r="BO375">
            <v>34626</v>
          </cell>
          <cell r="BP375">
            <v>106495</v>
          </cell>
          <cell r="BQ375">
            <v>0</v>
          </cell>
          <cell r="BR375">
            <v>0</v>
          </cell>
          <cell r="BS375">
            <v>0</v>
          </cell>
          <cell r="BT375">
            <v>0</v>
          </cell>
          <cell r="BU375">
            <v>44373</v>
          </cell>
          <cell r="BV375">
            <v>0</v>
          </cell>
          <cell r="BW375">
            <v>0</v>
          </cell>
          <cell r="BX375">
            <v>0</v>
          </cell>
          <cell r="BY375">
            <v>0</v>
          </cell>
          <cell r="BZ375">
            <v>44373</v>
          </cell>
          <cell r="CA375">
            <v>34626</v>
          </cell>
          <cell r="CB375">
            <v>78999</v>
          </cell>
          <cell r="CC375">
            <v>0.05</v>
          </cell>
          <cell r="CD375">
            <v>149108</v>
          </cell>
        </row>
        <row r="376">
          <cell r="B376" t="str">
            <v>ETL02</v>
          </cell>
          <cell r="C376" t="str">
            <v>CAP08</v>
          </cell>
          <cell r="D376" t="str">
            <v>De   400  pares</v>
          </cell>
          <cell r="E376" t="str">
            <v>U</v>
          </cell>
          <cell r="F376" t="str">
            <v>MRD153</v>
          </cell>
          <cell r="G376" t="str">
            <v>MRD354</v>
          </cell>
          <cell r="H376" t="str">
            <v>MRD076</v>
          </cell>
          <cell r="I376" t="str">
            <v>MRD326</v>
          </cell>
          <cell r="J376" t="str">
            <v>MRD047</v>
          </cell>
          <cell r="K376" t="str">
            <v>NA</v>
          </cell>
          <cell r="L376" t="str">
            <v>NA</v>
          </cell>
          <cell r="M376">
            <v>1</v>
          </cell>
          <cell r="N376">
            <v>16</v>
          </cell>
          <cell r="O376">
            <v>8</v>
          </cell>
          <cell r="P376">
            <v>48</v>
          </cell>
          <cell r="Q376">
            <v>1</v>
          </cell>
          <cell r="R376" t="str">
            <v>NA</v>
          </cell>
          <cell r="S376" t="str">
            <v>NA</v>
          </cell>
          <cell r="T376" t="str">
            <v>CER003</v>
          </cell>
          <cell r="U376" t="str">
            <v>CER011</v>
          </cell>
          <cell r="V376" t="str">
            <v>NA</v>
          </cell>
          <cell r="W376" t="str">
            <v>NA</v>
          </cell>
          <cell r="X376" t="str">
            <v>NA</v>
          </cell>
          <cell r="Y376" t="str">
            <v>CMC013</v>
          </cell>
          <cell r="Z376" t="str">
            <v>CMC015</v>
          </cell>
          <cell r="AA376" t="str">
            <v>NA</v>
          </cell>
          <cell r="AB376" t="str">
            <v>NA</v>
          </cell>
          <cell r="AC376" t="str">
            <v>NA</v>
          </cell>
          <cell r="AD376">
            <v>0.89</v>
          </cell>
          <cell r="AE376">
            <v>1</v>
          </cell>
          <cell r="AF376" t="str">
            <v>NA</v>
          </cell>
          <cell r="AG376" t="str">
            <v>NA</v>
          </cell>
          <cell r="AH376" t="str">
            <v>NA</v>
          </cell>
          <cell r="AI376">
            <v>6.25</v>
          </cell>
          <cell r="AJ376">
            <v>7</v>
          </cell>
          <cell r="AK376">
            <v>6.25</v>
          </cell>
          <cell r="AO376">
            <v>976994</v>
          </cell>
          <cell r="AP376">
            <v>506000</v>
          </cell>
          <cell r="AQ376">
            <v>3220</v>
          </cell>
          <cell r="AR376">
            <v>85</v>
          </cell>
          <cell r="AS376">
            <v>6585</v>
          </cell>
          <cell r="AT376">
            <v>83</v>
          </cell>
          <cell r="AU376">
            <v>0</v>
          </cell>
          <cell r="AV376">
            <v>0</v>
          </cell>
          <cell r="AW376">
            <v>506000</v>
          </cell>
          <cell r="AX376">
            <v>51520</v>
          </cell>
          <cell r="AY376">
            <v>680</v>
          </cell>
          <cell r="AZ376">
            <v>316080</v>
          </cell>
          <cell r="BA376">
            <v>83</v>
          </cell>
          <cell r="BB376">
            <v>0</v>
          </cell>
          <cell r="BC376">
            <v>0</v>
          </cell>
          <cell r="BD376">
            <v>918081</v>
          </cell>
          <cell r="BE376">
            <v>83103</v>
          </cell>
          <cell r="BF376">
            <v>19028</v>
          </cell>
          <cell r="BG376">
            <v>0</v>
          </cell>
          <cell r="BH376">
            <v>0</v>
          </cell>
          <cell r="BI376">
            <v>0</v>
          </cell>
          <cell r="BJ376">
            <v>11834</v>
          </cell>
          <cell r="BK376">
            <v>3044</v>
          </cell>
          <cell r="BL376">
            <v>0</v>
          </cell>
          <cell r="BM376">
            <v>0</v>
          </cell>
          <cell r="BN376">
            <v>0</v>
          </cell>
          <cell r="BO376">
            <v>14878</v>
          </cell>
          <cell r="BP376">
            <v>106495</v>
          </cell>
          <cell r="BQ376">
            <v>180437</v>
          </cell>
          <cell r="BR376">
            <v>0</v>
          </cell>
          <cell r="BS376">
            <v>0</v>
          </cell>
          <cell r="BT376">
            <v>0</v>
          </cell>
          <cell r="BU376">
            <v>15165</v>
          </cell>
          <cell r="BV376">
            <v>28870</v>
          </cell>
          <cell r="BW376">
            <v>0</v>
          </cell>
          <cell r="BX376">
            <v>0</v>
          </cell>
          <cell r="BY376">
            <v>0</v>
          </cell>
          <cell r="BZ376">
            <v>44035</v>
          </cell>
          <cell r="CA376">
            <v>14878</v>
          </cell>
          <cell r="CB376">
            <v>58913</v>
          </cell>
          <cell r="CC376">
            <v>0.05</v>
          </cell>
          <cell r="CD376">
            <v>976994</v>
          </cell>
        </row>
        <row r="377">
          <cell r="B377" t="str">
            <v>ETP02</v>
          </cell>
          <cell r="C377" t="str">
            <v>CAP08</v>
          </cell>
          <cell r="D377" t="str">
            <v>De   400  pares</v>
          </cell>
          <cell r="E377" t="str">
            <v>U</v>
          </cell>
          <cell r="F377" t="str">
            <v>NA</v>
          </cell>
          <cell r="G377" t="str">
            <v>NA</v>
          </cell>
          <cell r="H377" t="str">
            <v>NA</v>
          </cell>
          <cell r="I377" t="str">
            <v>NA</v>
          </cell>
          <cell r="J377" t="str">
            <v>NA</v>
          </cell>
          <cell r="K377" t="str">
            <v>NA</v>
          </cell>
          <cell r="L377" t="str">
            <v>NA</v>
          </cell>
          <cell r="M377" t="str">
            <v>NA</v>
          </cell>
          <cell r="N377" t="str">
            <v>NA</v>
          </cell>
          <cell r="O377" t="str">
            <v>NA</v>
          </cell>
          <cell r="P377" t="str">
            <v>NA</v>
          </cell>
          <cell r="Q377" t="str">
            <v>NA</v>
          </cell>
          <cell r="R377" t="str">
            <v>NA</v>
          </cell>
          <cell r="S377" t="str">
            <v>NA</v>
          </cell>
          <cell r="T377" t="str">
            <v>NA</v>
          </cell>
          <cell r="U377" t="str">
            <v>NA</v>
          </cell>
          <cell r="V377" t="str">
            <v>NA</v>
          </cell>
          <cell r="W377" t="str">
            <v>NA</v>
          </cell>
          <cell r="X377" t="str">
            <v>NA</v>
          </cell>
          <cell r="Y377" t="str">
            <v>NA</v>
          </cell>
          <cell r="Z377" t="str">
            <v>NA</v>
          </cell>
          <cell r="AA377" t="str">
            <v>NA</v>
          </cell>
          <cell r="AB377" t="str">
            <v>NA</v>
          </cell>
          <cell r="AC377" t="str">
            <v>NA</v>
          </cell>
          <cell r="AD377" t="str">
            <v>NA</v>
          </cell>
          <cell r="AE377" t="str">
            <v>NA</v>
          </cell>
          <cell r="AF377" t="str">
            <v>NA</v>
          </cell>
          <cell r="AG377" t="str">
            <v>NA</v>
          </cell>
          <cell r="AH377" t="str">
            <v>NA</v>
          </cell>
          <cell r="AI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v>
          </cell>
          <cell r="BG377">
            <v>0</v>
          </cell>
          <cell r="BH377">
            <v>0</v>
          </cell>
          <cell r="BI377">
            <v>0</v>
          </cell>
          <cell r="BJ377">
            <v>0</v>
          </cell>
          <cell r="BK377">
            <v>0</v>
          </cell>
          <cell r="BL377">
            <v>0</v>
          </cell>
          <cell r="BM377">
            <v>0</v>
          </cell>
          <cell r="BN377">
            <v>0</v>
          </cell>
          <cell r="BO377">
            <v>0</v>
          </cell>
          <cell r="BP377">
            <v>0</v>
          </cell>
          <cell r="BQ377">
            <v>0</v>
          </cell>
          <cell r="BR377">
            <v>0</v>
          </cell>
          <cell r="BS377">
            <v>0</v>
          </cell>
          <cell r="BT377">
            <v>0</v>
          </cell>
          <cell r="BU377">
            <v>0</v>
          </cell>
          <cell r="BV377">
            <v>0</v>
          </cell>
          <cell r="BW377">
            <v>0</v>
          </cell>
          <cell r="BX377">
            <v>0</v>
          </cell>
          <cell r="BY377">
            <v>0</v>
          </cell>
          <cell r="BZ377">
            <v>0</v>
          </cell>
          <cell r="CA377">
            <v>0</v>
          </cell>
          <cell r="CB377">
            <v>0</v>
          </cell>
          <cell r="CC377">
            <v>0.05</v>
          </cell>
          <cell r="CD377">
            <v>0</v>
          </cell>
        </row>
        <row r="378">
          <cell r="B378" t="str">
            <v>ML011</v>
          </cell>
          <cell r="C378" t="str">
            <v>CAP08</v>
          </cell>
          <cell r="D378" t="str">
            <v>De   400  pares</v>
          </cell>
          <cell r="E378" t="str">
            <v>U</v>
          </cell>
          <cell r="F378" t="str">
            <v>MRD135</v>
          </cell>
          <cell r="G378" t="str">
            <v>MRD354</v>
          </cell>
          <cell r="H378" t="str">
            <v>MRD076</v>
          </cell>
          <cell r="I378" t="str">
            <v>NA</v>
          </cell>
          <cell r="J378" t="str">
            <v>NA</v>
          </cell>
          <cell r="K378" t="str">
            <v>NA</v>
          </cell>
          <cell r="L378" t="str">
            <v>NA</v>
          </cell>
          <cell r="M378">
            <v>1</v>
          </cell>
          <cell r="N378">
            <v>16</v>
          </cell>
          <cell r="O378">
            <v>8</v>
          </cell>
          <cell r="P378" t="str">
            <v>NA</v>
          </cell>
          <cell r="Q378" t="str">
            <v>NA</v>
          </cell>
          <cell r="R378" t="str">
            <v>NA</v>
          </cell>
          <cell r="S378" t="str">
            <v>NA</v>
          </cell>
          <cell r="T378" t="str">
            <v>CER003</v>
          </cell>
          <cell r="U378" t="str">
            <v>NA</v>
          </cell>
          <cell r="V378" t="str">
            <v>NA</v>
          </cell>
          <cell r="W378" t="str">
            <v>NA</v>
          </cell>
          <cell r="X378" t="str">
            <v>NA</v>
          </cell>
          <cell r="Y378" t="str">
            <v>CMC013</v>
          </cell>
          <cell r="Z378" t="str">
            <v>NA</v>
          </cell>
          <cell r="AA378" t="str">
            <v>NA</v>
          </cell>
          <cell r="AB378" t="str">
            <v>NA</v>
          </cell>
          <cell r="AC378" t="str">
            <v>NA</v>
          </cell>
          <cell r="AD378">
            <v>1</v>
          </cell>
          <cell r="AE378" t="str">
            <v>NA</v>
          </cell>
          <cell r="AF378" t="str">
            <v>NA</v>
          </cell>
          <cell r="AG378" t="str">
            <v>NA</v>
          </cell>
          <cell r="AH378" t="str">
            <v>NA</v>
          </cell>
          <cell r="AI378">
            <v>3</v>
          </cell>
          <cell r="AJ378">
            <v>3</v>
          </cell>
          <cell r="AO378">
            <v>287059</v>
          </cell>
          <cell r="AP378">
            <v>161000</v>
          </cell>
          <cell r="AQ378">
            <v>3220</v>
          </cell>
          <cell r="AR378">
            <v>85</v>
          </cell>
          <cell r="AS378">
            <v>0</v>
          </cell>
          <cell r="AT378">
            <v>0</v>
          </cell>
          <cell r="AU378">
            <v>0</v>
          </cell>
          <cell r="AV378">
            <v>0</v>
          </cell>
          <cell r="AW378">
            <v>161000</v>
          </cell>
          <cell r="AX378">
            <v>51520</v>
          </cell>
          <cell r="AY378">
            <v>680</v>
          </cell>
          <cell r="AZ378">
            <v>0</v>
          </cell>
          <cell r="BA378">
            <v>0</v>
          </cell>
          <cell r="BB378">
            <v>0</v>
          </cell>
          <cell r="BC378">
            <v>0</v>
          </cell>
          <cell r="BD378">
            <v>223860</v>
          </cell>
          <cell r="BE378">
            <v>83103</v>
          </cell>
          <cell r="BF378">
            <v>0</v>
          </cell>
          <cell r="BG378">
            <v>0</v>
          </cell>
          <cell r="BH378">
            <v>0</v>
          </cell>
          <cell r="BI378">
            <v>0</v>
          </cell>
          <cell r="BJ378">
            <v>27701</v>
          </cell>
          <cell r="BK378">
            <v>0</v>
          </cell>
          <cell r="BL378">
            <v>0</v>
          </cell>
          <cell r="BM378">
            <v>0</v>
          </cell>
          <cell r="BN378">
            <v>0</v>
          </cell>
          <cell r="BO378">
            <v>27701</v>
          </cell>
          <cell r="BP378">
            <v>106495</v>
          </cell>
          <cell r="BQ378">
            <v>0</v>
          </cell>
          <cell r="BR378">
            <v>0</v>
          </cell>
          <cell r="BS378">
            <v>0</v>
          </cell>
          <cell r="BT378">
            <v>0</v>
          </cell>
          <cell r="BU378">
            <v>35498</v>
          </cell>
          <cell r="BV378">
            <v>0</v>
          </cell>
          <cell r="BW378">
            <v>0</v>
          </cell>
          <cell r="BX378">
            <v>0</v>
          </cell>
          <cell r="BY378">
            <v>0</v>
          </cell>
          <cell r="BZ378">
            <v>35498</v>
          </cell>
          <cell r="CA378">
            <v>27701</v>
          </cell>
          <cell r="CB378">
            <v>63199</v>
          </cell>
          <cell r="CC378">
            <v>0.05</v>
          </cell>
          <cell r="CD378">
            <v>287059</v>
          </cell>
        </row>
        <row r="379">
          <cell r="B379" t="str">
            <v>MP011</v>
          </cell>
          <cell r="C379" t="str">
            <v>CAP08</v>
          </cell>
          <cell r="D379" t="str">
            <v>De   400  pares</v>
          </cell>
          <cell r="E379" t="str">
            <v>U</v>
          </cell>
          <cell r="F379" t="str">
            <v>MRD248</v>
          </cell>
          <cell r="G379" t="str">
            <v>MRD215</v>
          </cell>
          <cell r="H379" t="str">
            <v>MRD252</v>
          </cell>
          <cell r="I379" t="str">
            <v>MRD046</v>
          </cell>
          <cell r="J379" t="str">
            <v>NA</v>
          </cell>
          <cell r="K379" t="str">
            <v>NA</v>
          </cell>
          <cell r="L379" t="str">
            <v>NA</v>
          </cell>
          <cell r="M379">
            <v>1</v>
          </cell>
          <cell r="N379">
            <v>0.35</v>
          </cell>
          <cell r="O379">
            <v>0.1</v>
          </cell>
          <cell r="P379">
            <v>808</v>
          </cell>
          <cell r="Q379" t="str">
            <v>NA</v>
          </cell>
          <cell r="R379" t="str">
            <v>NA</v>
          </cell>
          <cell r="S379" t="str">
            <v>NA</v>
          </cell>
          <cell r="T379" t="str">
            <v>CER003</v>
          </cell>
          <cell r="U379" t="str">
            <v>NA</v>
          </cell>
          <cell r="V379" t="str">
            <v>NA</v>
          </cell>
          <cell r="W379" t="str">
            <v>NA</v>
          </cell>
          <cell r="X379" t="str">
            <v>NA</v>
          </cell>
          <cell r="Y379" t="str">
            <v>CMC013</v>
          </cell>
          <cell r="Z379" t="str">
            <v>NA</v>
          </cell>
          <cell r="AA379" t="str">
            <v>NA</v>
          </cell>
          <cell r="AB379" t="str">
            <v>NA</v>
          </cell>
          <cell r="AC379" t="str">
            <v>NA</v>
          </cell>
          <cell r="AD379">
            <v>1</v>
          </cell>
          <cell r="AE379" t="str">
            <v>NA</v>
          </cell>
          <cell r="AF379" t="str">
            <v>NA</v>
          </cell>
          <cell r="AG379" t="str">
            <v>NA</v>
          </cell>
          <cell r="AH379" t="str">
            <v>NA</v>
          </cell>
          <cell r="AI379">
            <v>2.4</v>
          </cell>
          <cell r="AJ379">
            <v>2.4</v>
          </cell>
          <cell r="AO379">
            <v>149108</v>
          </cell>
          <cell r="AP379">
            <v>24306</v>
          </cell>
          <cell r="AQ379">
            <v>14663</v>
          </cell>
          <cell r="AR379">
            <v>25875</v>
          </cell>
          <cell r="AS379">
            <v>43</v>
          </cell>
          <cell r="AT379">
            <v>0</v>
          </cell>
          <cell r="AU379">
            <v>0</v>
          </cell>
          <cell r="AV379">
            <v>0</v>
          </cell>
          <cell r="AW379">
            <v>24306</v>
          </cell>
          <cell r="AX379">
            <v>5132</v>
          </cell>
          <cell r="AY379">
            <v>2588</v>
          </cell>
          <cell r="AZ379">
            <v>34744</v>
          </cell>
          <cell r="BA379">
            <v>0</v>
          </cell>
          <cell r="BB379">
            <v>0</v>
          </cell>
          <cell r="BC379">
            <v>0</v>
          </cell>
          <cell r="BD379">
            <v>70109</v>
          </cell>
          <cell r="BE379">
            <v>83103</v>
          </cell>
          <cell r="BF379">
            <v>0</v>
          </cell>
          <cell r="BG379">
            <v>0</v>
          </cell>
          <cell r="BH379">
            <v>0</v>
          </cell>
          <cell r="BI379">
            <v>0</v>
          </cell>
          <cell r="BJ379">
            <v>34626</v>
          </cell>
          <cell r="BK379">
            <v>0</v>
          </cell>
          <cell r="BL379">
            <v>0</v>
          </cell>
          <cell r="BM379">
            <v>0</v>
          </cell>
          <cell r="BN379">
            <v>0</v>
          </cell>
          <cell r="BO379">
            <v>34626</v>
          </cell>
          <cell r="BP379">
            <v>106495</v>
          </cell>
          <cell r="BQ379">
            <v>0</v>
          </cell>
          <cell r="BR379">
            <v>0</v>
          </cell>
          <cell r="BS379">
            <v>0</v>
          </cell>
          <cell r="BT379">
            <v>0</v>
          </cell>
          <cell r="BU379">
            <v>44373</v>
          </cell>
          <cell r="BV379">
            <v>0</v>
          </cell>
          <cell r="BW379">
            <v>0</v>
          </cell>
          <cell r="BX379">
            <v>0</v>
          </cell>
          <cell r="BY379">
            <v>0</v>
          </cell>
          <cell r="BZ379">
            <v>44373</v>
          </cell>
          <cell r="CA379">
            <v>34626</v>
          </cell>
          <cell r="CB379">
            <v>78999</v>
          </cell>
          <cell r="CC379">
            <v>0.05</v>
          </cell>
          <cell r="CD379">
            <v>149108</v>
          </cell>
        </row>
        <row r="380">
          <cell r="B380" t="str">
            <v>PA014</v>
          </cell>
          <cell r="C380" t="str">
            <v>CAP08</v>
          </cell>
          <cell r="D380" t="str">
            <v>De   400  pares</v>
          </cell>
          <cell r="E380" t="str">
            <v>U</v>
          </cell>
          <cell r="F380" t="str">
            <v>NA</v>
          </cell>
          <cell r="G380" t="str">
            <v>NA</v>
          </cell>
          <cell r="H380" t="str">
            <v>NA</v>
          </cell>
          <cell r="I380" t="str">
            <v>NA</v>
          </cell>
          <cell r="J380" t="str">
            <v>NA</v>
          </cell>
          <cell r="K380" t="str">
            <v>NA</v>
          </cell>
          <cell r="L380" t="str">
            <v>NA</v>
          </cell>
          <cell r="M380" t="str">
            <v>NA</v>
          </cell>
          <cell r="N380" t="str">
            <v>NA</v>
          </cell>
          <cell r="O380" t="str">
            <v>NA</v>
          </cell>
          <cell r="P380" t="str">
            <v>NA</v>
          </cell>
          <cell r="Q380" t="str">
            <v>NA</v>
          </cell>
          <cell r="R380" t="str">
            <v>NA</v>
          </cell>
          <cell r="S380" t="str">
            <v>NA</v>
          </cell>
          <cell r="T380" t="str">
            <v>CER003</v>
          </cell>
          <cell r="U380" t="str">
            <v>NA</v>
          </cell>
          <cell r="V380" t="str">
            <v>NA</v>
          </cell>
          <cell r="W380" t="str">
            <v>NA</v>
          </cell>
          <cell r="X380" t="str">
            <v>NA</v>
          </cell>
          <cell r="Y380" t="str">
            <v>CMC013</v>
          </cell>
          <cell r="Z380" t="str">
            <v>NA</v>
          </cell>
          <cell r="AA380" t="str">
            <v>NA</v>
          </cell>
          <cell r="AB380" t="str">
            <v>NA</v>
          </cell>
          <cell r="AC380" t="str">
            <v>NA</v>
          </cell>
          <cell r="AD380">
            <v>1</v>
          </cell>
          <cell r="AE380" t="str">
            <v>NA</v>
          </cell>
          <cell r="AF380" t="str">
            <v>NA</v>
          </cell>
          <cell r="AG380" t="str">
            <v>NA</v>
          </cell>
          <cell r="AH380" t="str">
            <v>NA</v>
          </cell>
          <cell r="AI380">
            <v>8.1</v>
          </cell>
          <cell r="AJ380">
            <v>8.1</v>
          </cell>
          <cell r="AO380">
            <v>23408</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83103</v>
          </cell>
          <cell r="BF380">
            <v>0</v>
          </cell>
          <cell r="BG380">
            <v>0</v>
          </cell>
          <cell r="BH380">
            <v>0</v>
          </cell>
          <cell r="BI380">
            <v>0</v>
          </cell>
          <cell r="BJ380">
            <v>10260</v>
          </cell>
          <cell r="BK380">
            <v>0</v>
          </cell>
          <cell r="BL380">
            <v>0</v>
          </cell>
          <cell r="BM380">
            <v>0</v>
          </cell>
          <cell r="BN380">
            <v>0</v>
          </cell>
          <cell r="BO380">
            <v>10260</v>
          </cell>
          <cell r="BP380">
            <v>106495</v>
          </cell>
          <cell r="BQ380">
            <v>0</v>
          </cell>
          <cell r="BR380">
            <v>0</v>
          </cell>
          <cell r="BS380">
            <v>0</v>
          </cell>
          <cell r="BT380">
            <v>0</v>
          </cell>
          <cell r="BU380">
            <v>13148</v>
          </cell>
          <cell r="BV380">
            <v>0</v>
          </cell>
          <cell r="BW380">
            <v>0</v>
          </cell>
          <cell r="BX380">
            <v>0</v>
          </cell>
          <cell r="BY380">
            <v>0</v>
          </cell>
          <cell r="BZ380">
            <v>13148</v>
          </cell>
          <cell r="CA380">
            <v>10260</v>
          </cell>
          <cell r="CB380">
            <v>23408</v>
          </cell>
          <cell r="CC380">
            <v>0.05</v>
          </cell>
          <cell r="CD380">
            <v>23408</v>
          </cell>
        </row>
        <row r="381">
          <cell r="B381" t="str">
            <v>PBC11</v>
          </cell>
          <cell r="C381" t="str">
            <v>CAP08</v>
          </cell>
          <cell r="D381" t="str">
            <v>De   400  pares</v>
          </cell>
          <cell r="E381" t="str">
            <v>U</v>
          </cell>
          <cell r="F381" t="str">
            <v>NA</v>
          </cell>
          <cell r="G381" t="str">
            <v>NA</v>
          </cell>
          <cell r="H381" t="str">
            <v>NA</v>
          </cell>
          <cell r="I381" t="str">
            <v>NA</v>
          </cell>
          <cell r="J381" t="str">
            <v>NA</v>
          </cell>
          <cell r="K381" t="str">
            <v>NA</v>
          </cell>
          <cell r="L381" t="str">
            <v>NA</v>
          </cell>
          <cell r="M381" t="str">
            <v>NA</v>
          </cell>
          <cell r="N381" t="str">
            <v>NA</v>
          </cell>
          <cell r="O381" t="str">
            <v>NA</v>
          </cell>
          <cell r="P381" t="str">
            <v>NA</v>
          </cell>
          <cell r="Q381" t="str">
            <v>NA</v>
          </cell>
          <cell r="R381" t="str">
            <v>NA</v>
          </cell>
          <cell r="S381" t="str">
            <v>NA</v>
          </cell>
          <cell r="T381" t="str">
            <v>CER001</v>
          </cell>
          <cell r="U381" t="str">
            <v>NA</v>
          </cell>
          <cell r="V381" t="str">
            <v>NA</v>
          </cell>
          <cell r="W381" t="str">
            <v>NA</v>
          </cell>
          <cell r="X381" t="str">
            <v>NA</v>
          </cell>
          <cell r="Y381" t="str">
            <v>CMC011</v>
          </cell>
          <cell r="Z381" t="str">
            <v>NA</v>
          </cell>
          <cell r="AA381" t="str">
            <v>NA</v>
          </cell>
          <cell r="AB381" t="str">
            <v>NA</v>
          </cell>
          <cell r="AC381" t="str">
            <v>NA</v>
          </cell>
          <cell r="AD381">
            <v>1</v>
          </cell>
          <cell r="AE381" t="str">
            <v>NA</v>
          </cell>
          <cell r="AF381" t="str">
            <v>NA</v>
          </cell>
          <cell r="AG381" t="str">
            <v>NA</v>
          </cell>
          <cell r="AH381" t="str">
            <v>NA</v>
          </cell>
          <cell r="AI381">
            <v>250</v>
          </cell>
          <cell r="AJ381">
            <v>250</v>
          </cell>
          <cell r="AO381">
            <v>1506</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250716</v>
          </cell>
          <cell r="BF381">
            <v>0</v>
          </cell>
          <cell r="BG381">
            <v>0</v>
          </cell>
          <cell r="BH381">
            <v>0</v>
          </cell>
          <cell r="BI381">
            <v>0</v>
          </cell>
          <cell r="BJ381">
            <v>1003</v>
          </cell>
          <cell r="BK381">
            <v>0</v>
          </cell>
          <cell r="BL381">
            <v>0</v>
          </cell>
          <cell r="BM381">
            <v>0</v>
          </cell>
          <cell r="BN381">
            <v>0</v>
          </cell>
          <cell r="BO381">
            <v>1003</v>
          </cell>
          <cell r="BP381">
            <v>125868</v>
          </cell>
          <cell r="BQ381">
            <v>0</v>
          </cell>
          <cell r="BR381">
            <v>0</v>
          </cell>
          <cell r="BS381">
            <v>0</v>
          </cell>
          <cell r="BT381">
            <v>0</v>
          </cell>
          <cell r="BU381">
            <v>503</v>
          </cell>
          <cell r="BV381">
            <v>0</v>
          </cell>
          <cell r="BW381">
            <v>0</v>
          </cell>
          <cell r="BX381">
            <v>0</v>
          </cell>
          <cell r="BY381">
            <v>0</v>
          </cell>
          <cell r="BZ381">
            <v>503</v>
          </cell>
          <cell r="CA381">
            <v>1003</v>
          </cell>
          <cell r="CB381">
            <v>1506</v>
          </cell>
          <cell r="CC381">
            <v>0.05</v>
          </cell>
          <cell r="CD381">
            <v>1506</v>
          </cell>
        </row>
        <row r="382">
          <cell r="B382" t="str">
            <v>EPC12</v>
          </cell>
          <cell r="C382" t="str">
            <v>CAP08</v>
          </cell>
          <cell r="D382" t="str">
            <v>De   500  pares</v>
          </cell>
          <cell r="E382" t="str">
            <v>U</v>
          </cell>
          <cell r="F382" t="str">
            <v>MRD249</v>
          </cell>
          <cell r="G382" t="str">
            <v>MRD215</v>
          </cell>
          <cell r="H382" t="str">
            <v>MRD252</v>
          </cell>
          <cell r="I382" t="str">
            <v>MRD046</v>
          </cell>
          <cell r="J382" t="str">
            <v>NA</v>
          </cell>
          <cell r="K382" t="str">
            <v>NA</v>
          </cell>
          <cell r="L382" t="str">
            <v>NA</v>
          </cell>
          <cell r="M382">
            <v>1</v>
          </cell>
          <cell r="N382">
            <v>0.4</v>
          </cell>
          <cell r="O382">
            <v>0.11</v>
          </cell>
          <cell r="P382">
            <v>1010</v>
          </cell>
          <cell r="Q382" t="str">
            <v>NA</v>
          </cell>
          <cell r="R382" t="str">
            <v>NA</v>
          </cell>
          <cell r="S382" t="str">
            <v>NA</v>
          </cell>
          <cell r="T382" t="str">
            <v>CER003</v>
          </cell>
          <cell r="U382" t="str">
            <v>NA</v>
          </cell>
          <cell r="V382" t="str">
            <v>NA</v>
          </cell>
          <cell r="W382" t="str">
            <v>NA</v>
          </cell>
          <cell r="X382" t="str">
            <v>NA</v>
          </cell>
          <cell r="Y382" t="str">
            <v>CMC013</v>
          </cell>
          <cell r="Z382" t="str">
            <v>NA</v>
          </cell>
          <cell r="AA382" t="str">
            <v>NA</v>
          </cell>
          <cell r="AB382" t="str">
            <v>NA</v>
          </cell>
          <cell r="AC382" t="str">
            <v>NA</v>
          </cell>
          <cell r="AD382">
            <v>1</v>
          </cell>
          <cell r="AE382" t="str">
            <v>NA</v>
          </cell>
          <cell r="AF382" t="str">
            <v>NA</v>
          </cell>
          <cell r="AG382" t="str">
            <v>NA</v>
          </cell>
          <cell r="AH382" t="str">
            <v>NA</v>
          </cell>
          <cell r="AI382">
            <v>1.5</v>
          </cell>
          <cell r="AJ382">
            <v>1.5</v>
          </cell>
          <cell r="AO382">
            <v>213550</v>
          </cell>
          <cell r="AP382">
            <v>30860</v>
          </cell>
          <cell r="AQ382">
            <v>14663</v>
          </cell>
          <cell r="AR382">
            <v>25875</v>
          </cell>
          <cell r="AS382">
            <v>43</v>
          </cell>
          <cell r="AT382">
            <v>0</v>
          </cell>
          <cell r="AU382">
            <v>0</v>
          </cell>
          <cell r="AV382">
            <v>0</v>
          </cell>
          <cell r="AW382">
            <v>30860</v>
          </cell>
          <cell r="AX382">
            <v>5865</v>
          </cell>
          <cell r="AY382">
            <v>2846</v>
          </cell>
          <cell r="AZ382">
            <v>43430</v>
          </cell>
          <cell r="BA382">
            <v>0</v>
          </cell>
          <cell r="BB382">
            <v>0</v>
          </cell>
          <cell r="BC382">
            <v>0</v>
          </cell>
          <cell r="BD382">
            <v>87151</v>
          </cell>
          <cell r="BE382">
            <v>83103</v>
          </cell>
          <cell r="BF382">
            <v>0</v>
          </cell>
          <cell r="BG382">
            <v>0</v>
          </cell>
          <cell r="BH382">
            <v>0</v>
          </cell>
          <cell r="BI382">
            <v>0</v>
          </cell>
          <cell r="BJ382">
            <v>55402</v>
          </cell>
          <cell r="BK382">
            <v>0</v>
          </cell>
          <cell r="BL382">
            <v>0</v>
          </cell>
          <cell r="BM382">
            <v>0</v>
          </cell>
          <cell r="BN382">
            <v>0</v>
          </cell>
          <cell r="BO382">
            <v>55402</v>
          </cell>
          <cell r="BP382">
            <v>106495</v>
          </cell>
          <cell r="BQ382">
            <v>0</v>
          </cell>
          <cell r="BR382">
            <v>0</v>
          </cell>
          <cell r="BS382">
            <v>0</v>
          </cell>
          <cell r="BT382">
            <v>0</v>
          </cell>
          <cell r="BU382">
            <v>70997</v>
          </cell>
          <cell r="BV382">
            <v>0</v>
          </cell>
          <cell r="BW382">
            <v>0</v>
          </cell>
          <cell r="BX382">
            <v>0</v>
          </cell>
          <cell r="BY382">
            <v>0</v>
          </cell>
          <cell r="BZ382">
            <v>70997</v>
          </cell>
          <cell r="CA382">
            <v>55402</v>
          </cell>
          <cell r="CB382">
            <v>126399</v>
          </cell>
          <cell r="CC382">
            <v>0.05</v>
          </cell>
          <cell r="CD382">
            <v>213550</v>
          </cell>
        </row>
        <row r="383">
          <cell r="B383" t="str">
            <v>ETL03</v>
          </cell>
          <cell r="C383" t="str">
            <v>CAP08</v>
          </cell>
          <cell r="D383" t="str">
            <v>De   500  pares</v>
          </cell>
          <cell r="E383" t="str">
            <v>U</v>
          </cell>
          <cell r="F383" t="str">
            <v>MRD154</v>
          </cell>
          <cell r="G383" t="str">
            <v>MRD354</v>
          </cell>
          <cell r="H383" t="str">
            <v>MRD076</v>
          </cell>
          <cell r="I383" t="str">
            <v>NA</v>
          </cell>
          <cell r="J383" t="str">
            <v>NA</v>
          </cell>
          <cell r="K383" t="str">
            <v>NA</v>
          </cell>
          <cell r="L383" t="str">
            <v>NA</v>
          </cell>
          <cell r="M383">
            <v>1</v>
          </cell>
          <cell r="N383">
            <v>20</v>
          </cell>
          <cell r="O383">
            <v>10</v>
          </cell>
          <cell r="P383" t="str">
            <v>NA</v>
          </cell>
          <cell r="Q383" t="str">
            <v>NA</v>
          </cell>
          <cell r="R383" t="str">
            <v>NA</v>
          </cell>
          <cell r="S383" t="str">
            <v>NA</v>
          </cell>
          <cell r="T383" t="str">
            <v>CER003</v>
          </cell>
          <cell r="U383" t="str">
            <v>CER011</v>
          </cell>
          <cell r="V383" t="str">
            <v>NA</v>
          </cell>
          <cell r="W383" t="str">
            <v>NA</v>
          </cell>
          <cell r="X383" t="str">
            <v>NA</v>
          </cell>
          <cell r="Y383" t="str">
            <v>CMC013</v>
          </cell>
          <cell r="Z383" t="str">
            <v>CMC015</v>
          </cell>
          <cell r="AA383" t="str">
            <v>NA</v>
          </cell>
          <cell r="AB383" t="str">
            <v>NA</v>
          </cell>
          <cell r="AC383" t="str">
            <v>NA</v>
          </cell>
          <cell r="AD383">
            <v>0.66</v>
          </cell>
          <cell r="AE383">
            <v>1</v>
          </cell>
          <cell r="AF383" t="str">
            <v>NA</v>
          </cell>
          <cell r="AG383" t="str">
            <v>NA</v>
          </cell>
          <cell r="AH383" t="str">
            <v>NA</v>
          </cell>
          <cell r="AI383">
            <v>4.7300000000000004</v>
          </cell>
          <cell r="AJ383">
            <v>7.2</v>
          </cell>
          <cell r="AK383">
            <v>4.7300000000000004</v>
          </cell>
          <cell r="AO383">
            <v>668439</v>
          </cell>
          <cell r="AP383">
            <v>506000</v>
          </cell>
          <cell r="AQ383">
            <v>3220</v>
          </cell>
          <cell r="AR383">
            <v>85</v>
          </cell>
          <cell r="AS383">
            <v>0</v>
          </cell>
          <cell r="AT383">
            <v>0</v>
          </cell>
          <cell r="AU383">
            <v>0</v>
          </cell>
          <cell r="AV383">
            <v>0</v>
          </cell>
          <cell r="AW383">
            <v>506000</v>
          </cell>
          <cell r="AX383">
            <v>64400</v>
          </cell>
          <cell r="AY383">
            <v>850</v>
          </cell>
          <cell r="AZ383">
            <v>0</v>
          </cell>
          <cell r="BA383">
            <v>0</v>
          </cell>
          <cell r="BB383">
            <v>0</v>
          </cell>
          <cell r="BC383">
            <v>0</v>
          </cell>
          <cell r="BD383">
            <v>599813</v>
          </cell>
          <cell r="BE383">
            <v>83103</v>
          </cell>
          <cell r="BF383">
            <v>19028</v>
          </cell>
          <cell r="BG383">
            <v>0</v>
          </cell>
          <cell r="BH383">
            <v>0</v>
          </cell>
          <cell r="BI383">
            <v>0</v>
          </cell>
          <cell r="BJ383">
            <v>11596</v>
          </cell>
          <cell r="BK383">
            <v>4023</v>
          </cell>
          <cell r="BL383">
            <v>0</v>
          </cell>
          <cell r="BM383">
            <v>0</v>
          </cell>
          <cell r="BN383">
            <v>0</v>
          </cell>
          <cell r="BO383">
            <v>15619</v>
          </cell>
          <cell r="BP383">
            <v>106495</v>
          </cell>
          <cell r="BQ383">
            <v>180437</v>
          </cell>
          <cell r="BR383">
            <v>0</v>
          </cell>
          <cell r="BS383">
            <v>0</v>
          </cell>
          <cell r="BT383">
            <v>0</v>
          </cell>
          <cell r="BU383">
            <v>14860</v>
          </cell>
          <cell r="BV383">
            <v>38147</v>
          </cell>
          <cell r="BW383">
            <v>0</v>
          </cell>
          <cell r="BX383">
            <v>0</v>
          </cell>
          <cell r="BY383">
            <v>0</v>
          </cell>
          <cell r="BZ383">
            <v>53007</v>
          </cell>
          <cell r="CA383">
            <v>15619</v>
          </cell>
          <cell r="CB383">
            <v>68626</v>
          </cell>
          <cell r="CC383">
            <v>0.05</v>
          </cell>
          <cell r="CD383">
            <v>668439</v>
          </cell>
        </row>
        <row r="384">
          <cell r="B384" t="str">
            <v>ETP03</v>
          </cell>
          <cell r="C384" t="str">
            <v>CAP08</v>
          </cell>
          <cell r="D384" t="str">
            <v>De   500  pares</v>
          </cell>
          <cell r="E384" t="str">
            <v>U</v>
          </cell>
          <cell r="F384" t="str">
            <v>NA</v>
          </cell>
          <cell r="G384" t="str">
            <v>NA</v>
          </cell>
          <cell r="H384" t="str">
            <v>NA</v>
          </cell>
          <cell r="I384" t="str">
            <v>NA</v>
          </cell>
          <cell r="J384" t="str">
            <v>NA</v>
          </cell>
          <cell r="K384" t="str">
            <v>NA</v>
          </cell>
          <cell r="L384" t="str">
            <v>NA</v>
          </cell>
          <cell r="M384" t="str">
            <v>NA</v>
          </cell>
          <cell r="N384" t="str">
            <v>NA</v>
          </cell>
          <cell r="O384" t="str">
            <v>NA</v>
          </cell>
          <cell r="P384" t="str">
            <v>NA</v>
          </cell>
          <cell r="Q384" t="str">
            <v>NA</v>
          </cell>
          <cell r="R384" t="str">
            <v>NA</v>
          </cell>
          <cell r="S384" t="str">
            <v>NA</v>
          </cell>
          <cell r="T384" t="str">
            <v>NA</v>
          </cell>
          <cell r="U384" t="str">
            <v>NA</v>
          </cell>
          <cell r="V384" t="str">
            <v>NA</v>
          </cell>
          <cell r="W384" t="str">
            <v>NA</v>
          </cell>
          <cell r="X384" t="str">
            <v>NA</v>
          </cell>
          <cell r="Y384" t="str">
            <v>NA</v>
          </cell>
          <cell r="Z384" t="str">
            <v>NA</v>
          </cell>
          <cell r="AA384" t="str">
            <v>NA</v>
          </cell>
          <cell r="AB384" t="str">
            <v>NA</v>
          </cell>
          <cell r="AC384" t="str">
            <v>NA</v>
          </cell>
          <cell r="AD384" t="str">
            <v>NA</v>
          </cell>
          <cell r="AE384" t="str">
            <v>NA</v>
          </cell>
          <cell r="AF384" t="str">
            <v>NA</v>
          </cell>
          <cell r="AG384" t="str">
            <v>NA</v>
          </cell>
          <cell r="AH384" t="str">
            <v>NA</v>
          </cell>
          <cell r="AI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v>
          </cell>
          <cell r="BJ384">
            <v>0</v>
          </cell>
          <cell r="BK384">
            <v>0</v>
          </cell>
          <cell r="BL384">
            <v>0</v>
          </cell>
          <cell r="BM384">
            <v>0</v>
          </cell>
          <cell r="BN384">
            <v>0</v>
          </cell>
          <cell r="BO384">
            <v>0</v>
          </cell>
          <cell r="BP384">
            <v>0</v>
          </cell>
          <cell r="BQ384">
            <v>0</v>
          </cell>
          <cell r="BR384">
            <v>0</v>
          </cell>
          <cell r="BS384">
            <v>0</v>
          </cell>
          <cell r="BT384">
            <v>0</v>
          </cell>
          <cell r="BU384">
            <v>0</v>
          </cell>
          <cell r="BV384">
            <v>0</v>
          </cell>
          <cell r="BW384">
            <v>0</v>
          </cell>
          <cell r="BX384">
            <v>0</v>
          </cell>
          <cell r="BY384">
            <v>0</v>
          </cell>
          <cell r="BZ384">
            <v>0</v>
          </cell>
          <cell r="CA384">
            <v>0</v>
          </cell>
          <cell r="CB384">
            <v>0</v>
          </cell>
          <cell r="CC384">
            <v>0.05</v>
          </cell>
          <cell r="CD384">
            <v>0</v>
          </cell>
        </row>
        <row r="385">
          <cell r="B385" t="str">
            <v>ML012</v>
          </cell>
          <cell r="C385" t="str">
            <v>CAP08</v>
          </cell>
          <cell r="D385" t="str">
            <v>De   500  pares</v>
          </cell>
          <cell r="E385" t="str">
            <v>U</v>
          </cell>
          <cell r="F385" t="str">
            <v>MRD136</v>
          </cell>
          <cell r="G385" t="str">
            <v>MRD354</v>
          </cell>
          <cell r="H385" t="str">
            <v>MRD076</v>
          </cell>
          <cell r="I385" t="str">
            <v>NA</v>
          </cell>
          <cell r="J385" t="str">
            <v>NA</v>
          </cell>
          <cell r="K385" t="str">
            <v>NA</v>
          </cell>
          <cell r="L385" t="str">
            <v>NA</v>
          </cell>
          <cell r="M385">
            <v>1</v>
          </cell>
          <cell r="N385">
            <v>20</v>
          </cell>
          <cell r="O385">
            <v>10</v>
          </cell>
          <cell r="P385" t="str">
            <v>NA</v>
          </cell>
          <cell r="Q385" t="str">
            <v>NA</v>
          </cell>
          <cell r="R385" t="str">
            <v>NA</v>
          </cell>
          <cell r="S385" t="str">
            <v>NA</v>
          </cell>
          <cell r="T385" t="str">
            <v>CER003</v>
          </cell>
          <cell r="U385" t="str">
            <v>NA</v>
          </cell>
          <cell r="V385" t="str">
            <v>NA</v>
          </cell>
          <cell r="W385" t="str">
            <v>NA</v>
          </cell>
          <cell r="X385" t="str">
            <v>NA</v>
          </cell>
          <cell r="Y385" t="str">
            <v>CMC013</v>
          </cell>
          <cell r="Z385" t="str">
            <v>NA</v>
          </cell>
          <cell r="AA385" t="str">
            <v>NA</v>
          </cell>
          <cell r="AB385" t="str">
            <v>NA</v>
          </cell>
          <cell r="AC385" t="str">
            <v>NA</v>
          </cell>
          <cell r="AD385">
            <v>1</v>
          </cell>
          <cell r="AE385" t="str">
            <v>NA</v>
          </cell>
          <cell r="AF385" t="str">
            <v>NA</v>
          </cell>
          <cell r="AG385" t="str">
            <v>NA</v>
          </cell>
          <cell r="AH385" t="str">
            <v>NA</v>
          </cell>
          <cell r="AI385">
            <v>2.5</v>
          </cell>
          <cell r="AJ385">
            <v>2.5</v>
          </cell>
          <cell r="AO385">
            <v>313402</v>
          </cell>
          <cell r="AP385">
            <v>161000</v>
          </cell>
          <cell r="AQ385">
            <v>3220</v>
          </cell>
          <cell r="AR385">
            <v>85</v>
          </cell>
          <cell r="AS385">
            <v>0</v>
          </cell>
          <cell r="AT385">
            <v>0</v>
          </cell>
          <cell r="AU385">
            <v>0</v>
          </cell>
          <cell r="AV385">
            <v>0</v>
          </cell>
          <cell r="AW385">
            <v>161000</v>
          </cell>
          <cell r="AX385">
            <v>64400</v>
          </cell>
          <cell r="AY385">
            <v>850</v>
          </cell>
          <cell r="AZ385">
            <v>0</v>
          </cell>
          <cell r="BA385">
            <v>0</v>
          </cell>
          <cell r="BB385">
            <v>0</v>
          </cell>
          <cell r="BC385">
            <v>0</v>
          </cell>
          <cell r="BD385">
            <v>237563</v>
          </cell>
          <cell r="BE385">
            <v>83103</v>
          </cell>
          <cell r="BF385">
            <v>0</v>
          </cell>
          <cell r="BG385">
            <v>0</v>
          </cell>
          <cell r="BH385">
            <v>0</v>
          </cell>
          <cell r="BI385">
            <v>0</v>
          </cell>
          <cell r="BJ385">
            <v>33241</v>
          </cell>
          <cell r="BK385">
            <v>0</v>
          </cell>
          <cell r="BL385">
            <v>0</v>
          </cell>
          <cell r="BM385">
            <v>0</v>
          </cell>
          <cell r="BN385">
            <v>0</v>
          </cell>
          <cell r="BO385">
            <v>33241</v>
          </cell>
          <cell r="BP385">
            <v>106495</v>
          </cell>
          <cell r="BQ385">
            <v>0</v>
          </cell>
          <cell r="BR385">
            <v>0</v>
          </cell>
          <cell r="BS385">
            <v>0</v>
          </cell>
          <cell r="BT385">
            <v>0</v>
          </cell>
          <cell r="BU385">
            <v>42598</v>
          </cell>
          <cell r="BV385">
            <v>0</v>
          </cell>
          <cell r="BW385">
            <v>0</v>
          </cell>
          <cell r="BX385">
            <v>0</v>
          </cell>
          <cell r="BY385">
            <v>0</v>
          </cell>
          <cell r="BZ385">
            <v>42598</v>
          </cell>
          <cell r="CA385">
            <v>33241</v>
          </cell>
          <cell r="CB385">
            <v>75839</v>
          </cell>
          <cell r="CC385">
            <v>0.05</v>
          </cell>
          <cell r="CD385">
            <v>313402</v>
          </cell>
        </row>
        <row r="386">
          <cell r="B386" t="str">
            <v>MP012</v>
          </cell>
          <cell r="C386" t="str">
            <v>CAP08</v>
          </cell>
          <cell r="D386" t="str">
            <v>De   500  pares</v>
          </cell>
          <cell r="E386" t="str">
            <v>U</v>
          </cell>
          <cell r="F386" t="str">
            <v>MRD249</v>
          </cell>
          <cell r="G386" t="str">
            <v>MRD215</v>
          </cell>
          <cell r="H386" t="str">
            <v>MRD252</v>
          </cell>
          <cell r="I386" t="str">
            <v>MRD046</v>
          </cell>
          <cell r="J386" t="str">
            <v>NA</v>
          </cell>
          <cell r="K386" t="str">
            <v>NA</v>
          </cell>
          <cell r="L386" t="str">
            <v>NA</v>
          </cell>
          <cell r="M386">
            <v>1</v>
          </cell>
          <cell r="N386">
            <v>0.4</v>
          </cell>
          <cell r="O386">
            <v>0.11</v>
          </cell>
          <cell r="P386">
            <v>1010</v>
          </cell>
          <cell r="Q386" t="str">
            <v>NA</v>
          </cell>
          <cell r="R386" t="str">
            <v>NA</v>
          </cell>
          <cell r="S386" t="str">
            <v>NA</v>
          </cell>
          <cell r="T386" t="str">
            <v>CER003</v>
          </cell>
          <cell r="U386" t="str">
            <v>NA</v>
          </cell>
          <cell r="V386" t="str">
            <v>NA</v>
          </cell>
          <cell r="W386" t="str">
            <v>NA</v>
          </cell>
          <cell r="X386" t="str">
            <v>NA</v>
          </cell>
          <cell r="Y386" t="str">
            <v>CMC013</v>
          </cell>
          <cell r="Z386" t="str">
            <v>NA</v>
          </cell>
          <cell r="AA386" t="str">
            <v>NA</v>
          </cell>
          <cell r="AB386" t="str">
            <v>NA</v>
          </cell>
          <cell r="AC386" t="str">
            <v>NA</v>
          </cell>
          <cell r="AD386">
            <v>1</v>
          </cell>
          <cell r="AE386" t="str">
            <v>NA</v>
          </cell>
          <cell r="AF386" t="str">
            <v>NA</v>
          </cell>
          <cell r="AG386" t="str">
            <v>NA</v>
          </cell>
          <cell r="AH386" t="str">
            <v>NA</v>
          </cell>
          <cell r="AI386">
            <v>1.5</v>
          </cell>
          <cell r="AJ386">
            <v>1.5</v>
          </cell>
          <cell r="AO386">
            <v>213550</v>
          </cell>
          <cell r="AP386">
            <v>30860</v>
          </cell>
          <cell r="AQ386">
            <v>14663</v>
          </cell>
          <cell r="AR386">
            <v>25875</v>
          </cell>
          <cell r="AS386">
            <v>43</v>
          </cell>
          <cell r="AT386">
            <v>0</v>
          </cell>
          <cell r="AU386">
            <v>0</v>
          </cell>
          <cell r="AV386">
            <v>0</v>
          </cell>
          <cell r="AW386">
            <v>30860</v>
          </cell>
          <cell r="AX386">
            <v>5865</v>
          </cell>
          <cell r="AY386">
            <v>2846</v>
          </cell>
          <cell r="AZ386">
            <v>43430</v>
          </cell>
          <cell r="BA386">
            <v>0</v>
          </cell>
          <cell r="BB386">
            <v>0</v>
          </cell>
          <cell r="BC386">
            <v>0</v>
          </cell>
          <cell r="BD386">
            <v>87151</v>
          </cell>
          <cell r="BE386">
            <v>83103</v>
          </cell>
          <cell r="BF386">
            <v>0</v>
          </cell>
          <cell r="BG386">
            <v>0</v>
          </cell>
          <cell r="BH386">
            <v>0</v>
          </cell>
          <cell r="BI386">
            <v>0</v>
          </cell>
          <cell r="BJ386">
            <v>55402</v>
          </cell>
          <cell r="BK386">
            <v>0</v>
          </cell>
          <cell r="BL386">
            <v>0</v>
          </cell>
          <cell r="BM386">
            <v>0</v>
          </cell>
          <cell r="BN386">
            <v>0</v>
          </cell>
          <cell r="BO386">
            <v>55402</v>
          </cell>
          <cell r="BP386">
            <v>106495</v>
          </cell>
          <cell r="BQ386">
            <v>0</v>
          </cell>
          <cell r="BR386">
            <v>0</v>
          </cell>
          <cell r="BS386">
            <v>0</v>
          </cell>
          <cell r="BT386">
            <v>0</v>
          </cell>
          <cell r="BU386">
            <v>70997</v>
          </cell>
          <cell r="BV386">
            <v>0</v>
          </cell>
          <cell r="BW386">
            <v>0</v>
          </cell>
          <cell r="BX386">
            <v>0</v>
          </cell>
          <cell r="BY386">
            <v>0</v>
          </cell>
          <cell r="BZ386">
            <v>70997</v>
          </cell>
          <cell r="CA386">
            <v>55402</v>
          </cell>
          <cell r="CB386">
            <v>126399</v>
          </cell>
          <cell r="CC386">
            <v>0.05</v>
          </cell>
          <cell r="CD386">
            <v>213550</v>
          </cell>
        </row>
        <row r="387">
          <cell r="B387" t="str">
            <v>PBC12</v>
          </cell>
          <cell r="C387" t="str">
            <v>CAP08</v>
          </cell>
          <cell r="D387" t="str">
            <v>De   500  pares</v>
          </cell>
          <cell r="E387" t="str">
            <v>U</v>
          </cell>
          <cell r="F387" t="str">
            <v>NA</v>
          </cell>
          <cell r="G387" t="str">
            <v>NA</v>
          </cell>
          <cell r="H387" t="str">
            <v>NA</v>
          </cell>
          <cell r="I387" t="str">
            <v>NA</v>
          </cell>
          <cell r="J387" t="str">
            <v>NA</v>
          </cell>
          <cell r="K387" t="str">
            <v>NA</v>
          </cell>
          <cell r="L387" t="str">
            <v>NA</v>
          </cell>
          <cell r="M387" t="str">
            <v>NA</v>
          </cell>
          <cell r="N387" t="str">
            <v>NA</v>
          </cell>
          <cell r="O387" t="str">
            <v>NA</v>
          </cell>
          <cell r="P387" t="str">
            <v>NA</v>
          </cell>
          <cell r="Q387" t="str">
            <v>NA</v>
          </cell>
          <cell r="R387" t="str">
            <v>NA</v>
          </cell>
          <cell r="S387" t="str">
            <v>NA</v>
          </cell>
          <cell r="T387" t="str">
            <v>CER001</v>
          </cell>
          <cell r="U387" t="str">
            <v>NA</v>
          </cell>
          <cell r="V387" t="str">
            <v>NA</v>
          </cell>
          <cell r="W387" t="str">
            <v>NA</v>
          </cell>
          <cell r="X387" t="str">
            <v>NA</v>
          </cell>
          <cell r="Y387" t="str">
            <v>CMC011</v>
          </cell>
          <cell r="Z387" t="str">
            <v>NA</v>
          </cell>
          <cell r="AA387" t="str">
            <v>NA</v>
          </cell>
          <cell r="AB387" t="str">
            <v>NA</v>
          </cell>
          <cell r="AC387" t="str">
            <v>NA</v>
          </cell>
          <cell r="AD387">
            <v>1</v>
          </cell>
          <cell r="AE387" t="str">
            <v>NA</v>
          </cell>
          <cell r="AF387" t="str">
            <v>NA</v>
          </cell>
          <cell r="AG387" t="str">
            <v>NA</v>
          </cell>
          <cell r="AH387" t="str">
            <v>NA</v>
          </cell>
          <cell r="AI387">
            <v>250</v>
          </cell>
          <cell r="AJ387">
            <v>250</v>
          </cell>
          <cell r="AO387">
            <v>1506</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250716</v>
          </cell>
          <cell r="BF387">
            <v>0</v>
          </cell>
          <cell r="BG387">
            <v>0</v>
          </cell>
          <cell r="BH387">
            <v>0</v>
          </cell>
          <cell r="BI387">
            <v>0</v>
          </cell>
          <cell r="BJ387">
            <v>1003</v>
          </cell>
          <cell r="BK387">
            <v>0</v>
          </cell>
          <cell r="BL387">
            <v>0</v>
          </cell>
          <cell r="BM387">
            <v>0</v>
          </cell>
          <cell r="BN387">
            <v>0</v>
          </cell>
          <cell r="BO387">
            <v>1003</v>
          </cell>
          <cell r="BP387">
            <v>125868</v>
          </cell>
          <cell r="BQ387">
            <v>0</v>
          </cell>
          <cell r="BR387">
            <v>0</v>
          </cell>
          <cell r="BS387">
            <v>0</v>
          </cell>
          <cell r="BT387">
            <v>0</v>
          </cell>
          <cell r="BU387">
            <v>503</v>
          </cell>
          <cell r="BV387">
            <v>0</v>
          </cell>
          <cell r="BW387">
            <v>0</v>
          </cell>
          <cell r="BX387">
            <v>0</v>
          </cell>
          <cell r="BY387">
            <v>0</v>
          </cell>
          <cell r="BZ387">
            <v>503</v>
          </cell>
          <cell r="CA387">
            <v>1003</v>
          </cell>
          <cell r="CB387">
            <v>1506</v>
          </cell>
          <cell r="CC387">
            <v>0.05</v>
          </cell>
          <cell r="CD387">
            <v>1506</v>
          </cell>
        </row>
        <row r="388">
          <cell r="B388" t="str">
            <v>EPC13</v>
          </cell>
          <cell r="C388" t="str">
            <v>CAP08</v>
          </cell>
          <cell r="D388" t="str">
            <v>De   600  pares</v>
          </cell>
          <cell r="E388" t="str">
            <v>U</v>
          </cell>
          <cell r="F388" t="str">
            <v>MRD249</v>
          </cell>
          <cell r="G388" t="str">
            <v>MRD215</v>
          </cell>
          <cell r="H388" t="str">
            <v>MRD252</v>
          </cell>
          <cell r="I388" t="str">
            <v>MRD046</v>
          </cell>
          <cell r="J388" t="str">
            <v>NA</v>
          </cell>
          <cell r="K388" t="str">
            <v>NA</v>
          </cell>
          <cell r="L388" t="str">
            <v>NA</v>
          </cell>
          <cell r="M388">
            <v>1</v>
          </cell>
          <cell r="N388">
            <v>0.4</v>
          </cell>
          <cell r="O388">
            <v>0.12</v>
          </cell>
          <cell r="P388">
            <v>1212</v>
          </cell>
          <cell r="Q388" t="str">
            <v>NA</v>
          </cell>
          <cell r="R388" t="str">
            <v>NA</v>
          </cell>
          <cell r="S388" t="str">
            <v>NA</v>
          </cell>
          <cell r="T388" t="str">
            <v>CER003</v>
          </cell>
          <cell r="U388" t="str">
            <v>NA</v>
          </cell>
          <cell r="V388" t="str">
            <v>NA</v>
          </cell>
          <cell r="W388" t="str">
            <v>NA</v>
          </cell>
          <cell r="X388" t="str">
            <v>NA</v>
          </cell>
          <cell r="Y388" t="str">
            <v>CMC013</v>
          </cell>
          <cell r="Z388" t="str">
            <v>NA</v>
          </cell>
          <cell r="AA388" t="str">
            <v>NA</v>
          </cell>
          <cell r="AB388" t="str">
            <v>NA</v>
          </cell>
          <cell r="AC388" t="str">
            <v>NA</v>
          </cell>
          <cell r="AD388">
            <v>1</v>
          </cell>
          <cell r="AE388" t="str">
            <v>NA</v>
          </cell>
          <cell r="AF388" t="str">
            <v>NA</v>
          </cell>
          <cell r="AG388" t="str">
            <v>NA</v>
          </cell>
          <cell r="AH388" t="str">
            <v>NA</v>
          </cell>
          <cell r="AI388">
            <v>1.32</v>
          </cell>
          <cell r="AJ388">
            <v>1.32</v>
          </cell>
          <cell r="AO388">
            <v>240178</v>
          </cell>
          <cell r="AP388">
            <v>30860</v>
          </cell>
          <cell r="AQ388">
            <v>14663</v>
          </cell>
          <cell r="AR388">
            <v>25875</v>
          </cell>
          <cell r="AS388">
            <v>43</v>
          </cell>
          <cell r="AT388">
            <v>0</v>
          </cell>
          <cell r="AU388">
            <v>0</v>
          </cell>
          <cell r="AV388">
            <v>0</v>
          </cell>
          <cell r="AW388">
            <v>30860</v>
          </cell>
          <cell r="AX388">
            <v>5865</v>
          </cell>
          <cell r="AY388">
            <v>3105</v>
          </cell>
          <cell r="AZ388">
            <v>52116</v>
          </cell>
          <cell r="BA388">
            <v>0</v>
          </cell>
          <cell r="BB388">
            <v>0</v>
          </cell>
          <cell r="BC388">
            <v>0</v>
          </cell>
          <cell r="BD388">
            <v>96543</v>
          </cell>
          <cell r="BE388">
            <v>83103</v>
          </cell>
          <cell r="BF388">
            <v>0</v>
          </cell>
          <cell r="BG388">
            <v>0</v>
          </cell>
          <cell r="BH388">
            <v>0</v>
          </cell>
          <cell r="BI388">
            <v>0</v>
          </cell>
          <cell r="BJ388">
            <v>62957</v>
          </cell>
          <cell r="BK388">
            <v>0</v>
          </cell>
          <cell r="BL388">
            <v>0</v>
          </cell>
          <cell r="BM388">
            <v>0</v>
          </cell>
          <cell r="BN388">
            <v>0</v>
          </cell>
          <cell r="BO388">
            <v>62957</v>
          </cell>
          <cell r="BP388">
            <v>106495</v>
          </cell>
          <cell r="BQ388">
            <v>0</v>
          </cell>
          <cell r="BR388">
            <v>0</v>
          </cell>
          <cell r="BS388">
            <v>0</v>
          </cell>
          <cell r="BT388">
            <v>0</v>
          </cell>
          <cell r="BU388">
            <v>80678</v>
          </cell>
          <cell r="BV388">
            <v>0</v>
          </cell>
          <cell r="BW388">
            <v>0</v>
          </cell>
          <cell r="BX388">
            <v>0</v>
          </cell>
          <cell r="BY388">
            <v>0</v>
          </cell>
          <cell r="BZ388">
            <v>80678</v>
          </cell>
          <cell r="CA388">
            <v>62957</v>
          </cell>
          <cell r="CB388">
            <v>143635</v>
          </cell>
          <cell r="CC388">
            <v>0.05</v>
          </cell>
          <cell r="CD388">
            <v>240178</v>
          </cell>
        </row>
        <row r="389">
          <cell r="B389" t="str">
            <v>ETL04</v>
          </cell>
          <cell r="C389" t="str">
            <v>CAP08</v>
          </cell>
          <cell r="D389" t="str">
            <v>De   600  pares</v>
          </cell>
          <cell r="E389" t="str">
            <v>U</v>
          </cell>
          <cell r="F389" t="str">
            <v>MRD155</v>
          </cell>
          <cell r="G389" t="str">
            <v>MRD354</v>
          </cell>
          <cell r="H389" t="str">
            <v>MRD076</v>
          </cell>
          <cell r="I389" t="str">
            <v>MRD326</v>
          </cell>
          <cell r="J389" t="str">
            <v>MRD047</v>
          </cell>
          <cell r="K389" t="str">
            <v>NA</v>
          </cell>
          <cell r="L389" t="str">
            <v>NA</v>
          </cell>
          <cell r="M389">
            <v>1</v>
          </cell>
          <cell r="N389">
            <v>24</v>
          </cell>
          <cell r="O389">
            <v>12</v>
          </cell>
          <cell r="P389">
            <v>72</v>
          </cell>
          <cell r="Q389">
            <v>1</v>
          </cell>
          <cell r="R389" t="str">
            <v>NA</v>
          </cell>
          <cell r="S389" t="str">
            <v>NA</v>
          </cell>
          <cell r="T389" t="str">
            <v>CER003</v>
          </cell>
          <cell r="U389" t="str">
            <v>CER011</v>
          </cell>
          <cell r="V389" t="str">
            <v>NA</v>
          </cell>
          <cell r="W389" t="str">
            <v>NA</v>
          </cell>
          <cell r="X389" t="str">
            <v>NA</v>
          </cell>
          <cell r="Y389" t="str">
            <v>CMC013</v>
          </cell>
          <cell r="Z389" t="str">
            <v>CMC015</v>
          </cell>
          <cell r="AA389" t="str">
            <v>NA</v>
          </cell>
          <cell r="AB389" t="str">
            <v>NA</v>
          </cell>
          <cell r="AC389" t="str">
            <v>NA</v>
          </cell>
          <cell r="AD389">
            <v>0.83</v>
          </cell>
          <cell r="AE389">
            <v>1</v>
          </cell>
          <cell r="AF389" t="str">
            <v>NA</v>
          </cell>
          <cell r="AG389" t="str">
            <v>NA</v>
          </cell>
          <cell r="AH389" t="str">
            <v>NA</v>
          </cell>
          <cell r="AI389">
            <v>4.3</v>
          </cell>
          <cell r="AJ389">
            <v>5.2</v>
          </cell>
          <cell r="AK389">
            <v>4.3</v>
          </cell>
          <cell r="AO389">
            <v>1194412</v>
          </cell>
          <cell r="AP389">
            <v>506000</v>
          </cell>
          <cell r="AQ389">
            <v>3220</v>
          </cell>
          <cell r="AR389">
            <v>85</v>
          </cell>
          <cell r="AS389">
            <v>6585</v>
          </cell>
          <cell r="AT389">
            <v>83</v>
          </cell>
          <cell r="AU389">
            <v>0</v>
          </cell>
          <cell r="AV389">
            <v>0</v>
          </cell>
          <cell r="AW389">
            <v>506000</v>
          </cell>
          <cell r="AX389">
            <v>77280</v>
          </cell>
          <cell r="AY389">
            <v>1020</v>
          </cell>
          <cell r="AZ389">
            <v>474120</v>
          </cell>
          <cell r="BA389">
            <v>83</v>
          </cell>
          <cell r="BB389">
            <v>0</v>
          </cell>
          <cell r="BC389">
            <v>0</v>
          </cell>
          <cell r="BD389">
            <v>1111428</v>
          </cell>
          <cell r="BE389">
            <v>83103</v>
          </cell>
          <cell r="BF389">
            <v>19028</v>
          </cell>
          <cell r="BG389">
            <v>0</v>
          </cell>
          <cell r="BH389">
            <v>0</v>
          </cell>
          <cell r="BI389">
            <v>0</v>
          </cell>
          <cell r="BJ389">
            <v>16041</v>
          </cell>
          <cell r="BK389">
            <v>4425</v>
          </cell>
          <cell r="BL389">
            <v>0</v>
          </cell>
          <cell r="BM389">
            <v>0</v>
          </cell>
          <cell r="BN389">
            <v>0</v>
          </cell>
          <cell r="BO389">
            <v>20466</v>
          </cell>
          <cell r="BP389">
            <v>106495</v>
          </cell>
          <cell r="BQ389">
            <v>180437</v>
          </cell>
          <cell r="BR389">
            <v>0</v>
          </cell>
          <cell r="BS389">
            <v>0</v>
          </cell>
          <cell r="BT389">
            <v>0</v>
          </cell>
          <cell r="BU389">
            <v>20556</v>
          </cell>
          <cell r="BV389">
            <v>41962</v>
          </cell>
          <cell r="BW389">
            <v>0</v>
          </cell>
          <cell r="BX389">
            <v>0</v>
          </cell>
          <cell r="BY389">
            <v>0</v>
          </cell>
          <cell r="BZ389">
            <v>62518</v>
          </cell>
          <cell r="CA389">
            <v>20466</v>
          </cell>
          <cell r="CB389">
            <v>82984</v>
          </cell>
          <cell r="CC389">
            <v>0.05</v>
          </cell>
          <cell r="CD389">
            <v>1194412</v>
          </cell>
        </row>
        <row r="390">
          <cell r="B390" t="str">
            <v>ETP04</v>
          </cell>
          <cell r="C390" t="str">
            <v>CAP08</v>
          </cell>
          <cell r="D390" t="str">
            <v>De   600  pares</v>
          </cell>
          <cell r="E390" t="str">
            <v>U</v>
          </cell>
          <cell r="F390" t="str">
            <v>NA</v>
          </cell>
          <cell r="G390" t="str">
            <v>NA</v>
          </cell>
          <cell r="H390" t="str">
            <v>NA</v>
          </cell>
          <cell r="I390" t="str">
            <v>NA</v>
          </cell>
          <cell r="J390" t="str">
            <v>NA</v>
          </cell>
          <cell r="K390" t="str">
            <v>NA</v>
          </cell>
          <cell r="L390" t="str">
            <v>NA</v>
          </cell>
          <cell r="M390" t="str">
            <v>NA</v>
          </cell>
          <cell r="N390" t="str">
            <v>NA</v>
          </cell>
          <cell r="O390" t="str">
            <v>NA</v>
          </cell>
          <cell r="P390" t="str">
            <v>NA</v>
          </cell>
          <cell r="Q390" t="str">
            <v>NA</v>
          </cell>
          <cell r="R390" t="str">
            <v>NA</v>
          </cell>
          <cell r="S390" t="str">
            <v>NA</v>
          </cell>
          <cell r="T390" t="str">
            <v>NA</v>
          </cell>
          <cell r="U390" t="str">
            <v>NA</v>
          </cell>
          <cell r="V390" t="str">
            <v>NA</v>
          </cell>
          <cell r="W390" t="str">
            <v>NA</v>
          </cell>
          <cell r="X390" t="str">
            <v>NA</v>
          </cell>
          <cell r="Y390" t="str">
            <v>NA</v>
          </cell>
          <cell r="Z390" t="str">
            <v>NA</v>
          </cell>
          <cell r="AA390" t="str">
            <v>NA</v>
          </cell>
          <cell r="AB390" t="str">
            <v>NA</v>
          </cell>
          <cell r="AC390" t="str">
            <v>NA</v>
          </cell>
          <cell r="AD390" t="str">
            <v>NA</v>
          </cell>
          <cell r="AE390" t="str">
            <v>NA</v>
          </cell>
          <cell r="AF390" t="str">
            <v>NA</v>
          </cell>
          <cell r="AG390" t="str">
            <v>NA</v>
          </cell>
          <cell r="AH390" t="str">
            <v>NA</v>
          </cell>
          <cell r="AI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v>
          </cell>
          <cell r="BS390">
            <v>0</v>
          </cell>
          <cell r="BT390">
            <v>0</v>
          </cell>
          <cell r="BU390">
            <v>0</v>
          </cell>
          <cell r="BV390">
            <v>0</v>
          </cell>
          <cell r="BW390">
            <v>0</v>
          </cell>
          <cell r="BX390">
            <v>0</v>
          </cell>
          <cell r="BY390">
            <v>0</v>
          </cell>
          <cell r="BZ390">
            <v>0</v>
          </cell>
          <cell r="CA390">
            <v>0</v>
          </cell>
          <cell r="CB390">
            <v>0</v>
          </cell>
          <cell r="CC390">
            <v>0.05</v>
          </cell>
          <cell r="CD390">
            <v>0</v>
          </cell>
        </row>
        <row r="391">
          <cell r="B391" t="str">
            <v>ML013</v>
          </cell>
          <cell r="C391" t="str">
            <v>CAP08</v>
          </cell>
          <cell r="D391" t="str">
            <v>De   600  pares</v>
          </cell>
          <cell r="E391" t="str">
            <v>U</v>
          </cell>
          <cell r="F391" t="str">
            <v>MRD137</v>
          </cell>
          <cell r="G391" t="str">
            <v>MRD354</v>
          </cell>
          <cell r="H391" t="str">
            <v>MRD076</v>
          </cell>
          <cell r="I391" t="str">
            <v>NA</v>
          </cell>
          <cell r="J391" t="str">
            <v>NA</v>
          </cell>
          <cell r="K391" t="str">
            <v>NA</v>
          </cell>
          <cell r="L391" t="str">
            <v>NA</v>
          </cell>
          <cell r="M391">
            <v>1</v>
          </cell>
          <cell r="N391">
            <v>24</v>
          </cell>
          <cell r="O391">
            <v>12</v>
          </cell>
          <cell r="P391" t="str">
            <v>NA</v>
          </cell>
          <cell r="Q391" t="str">
            <v>NA</v>
          </cell>
          <cell r="R391" t="str">
            <v>NA</v>
          </cell>
          <cell r="S391" t="str">
            <v>NA</v>
          </cell>
          <cell r="T391" t="str">
            <v>CER003</v>
          </cell>
          <cell r="U391" t="str">
            <v>NA</v>
          </cell>
          <cell r="V391" t="str">
            <v>NA</v>
          </cell>
          <cell r="W391" t="str">
            <v>NA</v>
          </cell>
          <cell r="X391" t="str">
            <v>NA</v>
          </cell>
          <cell r="Y391" t="str">
            <v>CMC013</v>
          </cell>
          <cell r="Z391" t="str">
            <v>NA</v>
          </cell>
          <cell r="AA391" t="str">
            <v>NA</v>
          </cell>
          <cell r="AB391" t="str">
            <v>NA</v>
          </cell>
          <cell r="AC391" t="str">
            <v>NA</v>
          </cell>
          <cell r="AD391">
            <v>1</v>
          </cell>
          <cell r="AE391" t="str">
            <v>NA</v>
          </cell>
          <cell r="AF391" t="str">
            <v>NA</v>
          </cell>
          <cell r="AG391" t="str">
            <v>NA</v>
          </cell>
          <cell r="AH391" t="str">
            <v>NA</v>
          </cell>
          <cell r="AI391">
            <v>2.2000000000000002</v>
          </cell>
          <cell r="AJ391">
            <v>2.2000000000000002</v>
          </cell>
          <cell r="AO391">
            <v>337446</v>
          </cell>
          <cell r="AP391">
            <v>161000</v>
          </cell>
          <cell r="AQ391">
            <v>3220</v>
          </cell>
          <cell r="AR391">
            <v>85</v>
          </cell>
          <cell r="AS391">
            <v>0</v>
          </cell>
          <cell r="AT391">
            <v>0</v>
          </cell>
          <cell r="AU391">
            <v>0</v>
          </cell>
          <cell r="AV391">
            <v>0</v>
          </cell>
          <cell r="AW391">
            <v>161000</v>
          </cell>
          <cell r="AX391">
            <v>77280</v>
          </cell>
          <cell r="AY391">
            <v>1020</v>
          </cell>
          <cell r="AZ391">
            <v>0</v>
          </cell>
          <cell r="BA391">
            <v>0</v>
          </cell>
          <cell r="BB391">
            <v>0</v>
          </cell>
          <cell r="BC391">
            <v>0</v>
          </cell>
          <cell r="BD391">
            <v>251265</v>
          </cell>
          <cell r="BE391">
            <v>83103</v>
          </cell>
          <cell r="BF391">
            <v>0</v>
          </cell>
          <cell r="BG391">
            <v>0</v>
          </cell>
          <cell r="BH391">
            <v>0</v>
          </cell>
          <cell r="BI391">
            <v>0</v>
          </cell>
          <cell r="BJ391">
            <v>37774</v>
          </cell>
          <cell r="BK391">
            <v>0</v>
          </cell>
          <cell r="BL391">
            <v>0</v>
          </cell>
          <cell r="BM391">
            <v>0</v>
          </cell>
          <cell r="BN391">
            <v>0</v>
          </cell>
          <cell r="BO391">
            <v>37774</v>
          </cell>
          <cell r="BP391">
            <v>106495</v>
          </cell>
          <cell r="BQ391">
            <v>0</v>
          </cell>
          <cell r="BR391">
            <v>0</v>
          </cell>
          <cell r="BS391">
            <v>0</v>
          </cell>
          <cell r="BT391">
            <v>0</v>
          </cell>
          <cell r="BU391">
            <v>48407</v>
          </cell>
          <cell r="BV391">
            <v>0</v>
          </cell>
          <cell r="BW391">
            <v>0</v>
          </cell>
          <cell r="BX391">
            <v>0</v>
          </cell>
          <cell r="BY391">
            <v>0</v>
          </cell>
          <cell r="BZ391">
            <v>48407</v>
          </cell>
          <cell r="CA391">
            <v>37774</v>
          </cell>
          <cell r="CB391">
            <v>86181</v>
          </cell>
          <cell r="CC391">
            <v>0.05</v>
          </cell>
          <cell r="CD391">
            <v>337446</v>
          </cell>
        </row>
        <row r="392">
          <cell r="B392" t="str">
            <v>MP013</v>
          </cell>
          <cell r="C392" t="str">
            <v>CAP08</v>
          </cell>
          <cell r="D392" t="str">
            <v>De   600  pares</v>
          </cell>
          <cell r="E392" t="str">
            <v>U</v>
          </cell>
          <cell r="F392" t="str">
            <v>MRD249</v>
          </cell>
          <cell r="G392" t="str">
            <v>MRD215</v>
          </cell>
          <cell r="H392" t="str">
            <v>MRD252</v>
          </cell>
          <cell r="I392" t="str">
            <v>MRD046</v>
          </cell>
          <cell r="J392" t="str">
            <v>NA</v>
          </cell>
          <cell r="K392" t="str">
            <v>NA</v>
          </cell>
          <cell r="L392" t="str">
            <v>NA</v>
          </cell>
          <cell r="M392">
            <v>1</v>
          </cell>
          <cell r="N392">
            <v>0.4</v>
          </cell>
          <cell r="O392">
            <v>0.12</v>
          </cell>
          <cell r="P392">
            <v>1212</v>
          </cell>
          <cell r="Q392" t="str">
            <v>NA</v>
          </cell>
          <cell r="R392" t="str">
            <v>NA</v>
          </cell>
          <cell r="S392" t="str">
            <v>NA</v>
          </cell>
          <cell r="T392" t="str">
            <v>CER003</v>
          </cell>
          <cell r="U392" t="str">
            <v>NA</v>
          </cell>
          <cell r="V392" t="str">
            <v>NA</v>
          </cell>
          <cell r="W392" t="str">
            <v>NA</v>
          </cell>
          <cell r="X392" t="str">
            <v>NA</v>
          </cell>
          <cell r="Y392" t="str">
            <v>CMC013</v>
          </cell>
          <cell r="Z392" t="str">
            <v>NA</v>
          </cell>
          <cell r="AA392" t="str">
            <v>NA</v>
          </cell>
          <cell r="AB392" t="str">
            <v>NA</v>
          </cell>
          <cell r="AC392" t="str">
            <v>NA</v>
          </cell>
          <cell r="AD392">
            <v>1</v>
          </cell>
          <cell r="AE392" t="str">
            <v>NA</v>
          </cell>
          <cell r="AF392" t="str">
            <v>NA</v>
          </cell>
          <cell r="AG392" t="str">
            <v>NA</v>
          </cell>
          <cell r="AH392" t="str">
            <v>NA</v>
          </cell>
          <cell r="AI392">
            <v>1.32</v>
          </cell>
          <cell r="AJ392">
            <v>1.32</v>
          </cell>
          <cell r="AO392">
            <v>240178</v>
          </cell>
          <cell r="AP392">
            <v>30860</v>
          </cell>
          <cell r="AQ392">
            <v>14663</v>
          </cell>
          <cell r="AR392">
            <v>25875</v>
          </cell>
          <cell r="AS392">
            <v>43</v>
          </cell>
          <cell r="AT392">
            <v>0</v>
          </cell>
          <cell r="AU392">
            <v>0</v>
          </cell>
          <cell r="AV392">
            <v>0</v>
          </cell>
          <cell r="AW392">
            <v>30860</v>
          </cell>
          <cell r="AX392">
            <v>5865</v>
          </cell>
          <cell r="AY392">
            <v>3105</v>
          </cell>
          <cell r="AZ392">
            <v>52116</v>
          </cell>
          <cell r="BA392">
            <v>0</v>
          </cell>
          <cell r="BB392">
            <v>0</v>
          </cell>
          <cell r="BC392">
            <v>0</v>
          </cell>
          <cell r="BD392">
            <v>96543</v>
          </cell>
          <cell r="BE392">
            <v>83103</v>
          </cell>
          <cell r="BF392">
            <v>0</v>
          </cell>
          <cell r="BG392">
            <v>0</v>
          </cell>
          <cell r="BH392">
            <v>0</v>
          </cell>
          <cell r="BI392">
            <v>0</v>
          </cell>
          <cell r="BJ392">
            <v>62957</v>
          </cell>
          <cell r="BK392">
            <v>0</v>
          </cell>
          <cell r="BL392">
            <v>0</v>
          </cell>
          <cell r="BM392">
            <v>0</v>
          </cell>
          <cell r="BN392">
            <v>0</v>
          </cell>
          <cell r="BO392">
            <v>62957</v>
          </cell>
          <cell r="BP392">
            <v>106495</v>
          </cell>
          <cell r="BQ392">
            <v>0</v>
          </cell>
          <cell r="BR392">
            <v>0</v>
          </cell>
          <cell r="BS392">
            <v>0</v>
          </cell>
          <cell r="BT392">
            <v>0</v>
          </cell>
          <cell r="BU392">
            <v>80678</v>
          </cell>
          <cell r="BV392">
            <v>0</v>
          </cell>
          <cell r="BW392">
            <v>0</v>
          </cell>
          <cell r="BX392">
            <v>0</v>
          </cell>
          <cell r="BY392">
            <v>0</v>
          </cell>
          <cell r="BZ392">
            <v>80678</v>
          </cell>
          <cell r="CA392">
            <v>62957</v>
          </cell>
          <cell r="CB392">
            <v>143635</v>
          </cell>
          <cell r="CC392">
            <v>0.05</v>
          </cell>
          <cell r="CD392">
            <v>240178</v>
          </cell>
        </row>
        <row r="393">
          <cell r="B393" t="str">
            <v>PA016</v>
          </cell>
          <cell r="C393" t="str">
            <v>CAP08</v>
          </cell>
          <cell r="D393" t="str">
            <v>De   600  pares</v>
          </cell>
          <cell r="E393" t="str">
            <v>U</v>
          </cell>
          <cell r="F393" t="str">
            <v>NA</v>
          </cell>
          <cell r="G393" t="str">
            <v>NA</v>
          </cell>
          <cell r="H393" t="str">
            <v>NA</v>
          </cell>
          <cell r="I393" t="str">
            <v>NA</v>
          </cell>
          <cell r="J393" t="str">
            <v>NA</v>
          </cell>
          <cell r="K393" t="str">
            <v>NA</v>
          </cell>
          <cell r="L393" t="str">
            <v>NA</v>
          </cell>
          <cell r="M393" t="str">
            <v>NA</v>
          </cell>
          <cell r="N393" t="str">
            <v>NA</v>
          </cell>
          <cell r="O393" t="str">
            <v>NA</v>
          </cell>
          <cell r="P393" t="str">
            <v>NA</v>
          </cell>
          <cell r="Q393" t="str">
            <v>NA</v>
          </cell>
          <cell r="R393" t="str">
            <v>NA</v>
          </cell>
          <cell r="S393" t="str">
            <v>NA</v>
          </cell>
          <cell r="T393" t="str">
            <v>CER003</v>
          </cell>
          <cell r="U393" t="str">
            <v>NA</v>
          </cell>
          <cell r="V393" t="str">
            <v>NA</v>
          </cell>
          <cell r="W393" t="str">
            <v>NA</v>
          </cell>
          <cell r="X393" t="str">
            <v>NA</v>
          </cell>
          <cell r="Y393" t="str">
            <v>CMC013</v>
          </cell>
          <cell r="Z393" t="str">
            <v>NA</v>
          </cell>
          <cell r="AA393" t="str">
            <v>NA</v>
          </cell>
          <cell r="AB393" t="str">
            <v>NA</v>
          </cell>
          <cell r="AC393" t="str">
            <v>NA</v>
          </cell>
          <cell r="AD393">
            <v>1</v>
          </cell>
          <cell r="AE393" t="str">
            <v>NA</v>
          </cell>
          <cell r="AF393" t="str">
            <v>NA</v>
          </cell>
          <cell r="AG393" t="str">
            <v>NA</v>
          </cell>
          <cell r="AH393" t="str">
            <v>NA</v>
          </cell>
          <cell r="AI393">
            <v>6.98</v>
          </cell>
          <cell r="AJ393">
            <v>6.98</v>
          </cell>
          <cell r="AO393">
            <v>27163</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83103</v>
          </cell>
          <cell r="BF393">
            <v>0</v>
          </cell>
          <cell r="BG393">
            <v>0</v>
          </cell>
          <cell r="BH393">
            <v>0</v>
          </cell>
          <cell r="BI393">
            <v>0</v>
          </cell>
          <cell r="BJ393">
            <v>11906</v>
          </cell>
          <cell r="BK393">
            <v>0</v>
          </cell>
          <cell r="BL393">
            <v>0</v>
          </cell>
          <cell r="BM393">
            <v>0</v>
          </cell>
          <cell r="BN393">
            <v>0</v>
          </cell>
          <cell r="BO393">
            <v>11906</v>
          </cell>
          <cell r="BP393">
            <v>106495</v>
          </cell>
          <cell r="BQ393">
            <v>0</v>
          </cell>
          <cell r="BR393">
            <v>0</v>
          </cell>
          <cell r="BS393">
            <v>0</v>
          </cell>
          <cell r="BT393">
            <v>0</v>
          </cell>
          <cell r="BU393">
            <v>15257</v>
          </cell>
          <cell r="BV393">
            <v>0</v>
          </cell>
          <cell r="BW393">
            <v>0</v>
          </cell>
          <cell r="BX393">
            <v>0</v>
          </cell>
          <cell r="BY393">
            <v>0</v>
          </cell>
          <cell r="BZ393">
            <v>15257</v>
          </cell>
          <cell r="CA393">
            <v>11906</v>
          </cell>
          <cell r="CB393">
            <v>27163</v>
          </cell>
          <cell r="CC393">
            <v>0.05</v>
          </cell>
          <cell r="CD393">
            <v>27163</v>
          </cell>
        </row>
        <row r="394">
          <cell r="B394" t="str">
            <v>PBC13</v>
          </cell>
          <cell r="C394" t="str">
            <v>CAP08</v>
          </cell>
          <cell r="D394" t="str">
            <v>De   600  pares</v>
          </cell>
          <cell r="E394" t="str">
            <v>U</v>
          </cell>
          <cell r="F394" t="str">
            <v>NA</v>
          </cell>
          <cell r="G394" t="str">
            <v>NA</v>
          </cell>
          <cell r="H394" t="str">
            <v>NA</v>
          </cell>
          <cell r="I394" t="str">
            <v>NA</v>
          </cell>
          <cell r="J394" t="str">
            <v>NA</v>
          </cell>
          <cell r="K394" t="str">
            <v>NA</v>
          </cell>
          <cell r="L394" t="str">
            <v>NA</v>
          </cell>
          <cell r="M394" t="str">
            <v>NA</v>
          </cell>
          <cell r="N394" t="str">
            <v>NA</v>
          </cell>
          <cell r="O394" t="str">
            <v>NA</v>
          </cell>
          <cell r="P394" t="str">
            <v>NA</v>
          </cell>
          <cell r="Q394" t="str">
            <v>NA</v>
          </cell>
          <cell r="R394" t="str">
            <v>NA</v>
          </cell>
          <cell r="S394" t="str">
            <v>NA</v>
          </cell>
          <cell r="T394" t="str">
            <v>CER001</v>
          </cell>
          <cell r="U394" t="str">
            <v>NA</v>
          </cell>
          <cell r="V394" t="str">
            <v>NA</v>
          </cell>
          <cell r="W394" t="str">
            <v>NA</v>
          </cell>
          <cell r="X394" t="str">
            <v>NA</v>
          </cell>
          <cell r="Y394" t="str">
            <v>CMC011</v>
          </cell>
          <cell r="Z394" t="str">
            <v>NA</v>
          </cell>
          <cell r="AA394" t="str">
            <v>NA</v>
          </cell>
          <cell r="AB394" t="str">
            <v>NA</v>
          </cell>
          <cell r="AC394" t="str">
            <v>NA</v>
          </cell>
          <cell r="AD394">
            <v>1</v>
          </cell>
          <cell r="AE394" t="str">
            <v>NA</v>
          </cell>
          <cell r="AF394" t="str">
            <v>NA</v>
          </cell>
          <cell r="AG394" t="str">
            <v>NA</v>
          </cell>
          <cell r="AH394" t="str">
            <v>NA</v>
          </cell>
          <cell r="AI394">
            <v>250</v>
          </cell>
          <cell r="AJ394">
            <v>250</v>
          </cell>
          <cell r="AO394">
            <v>1506</v>
          </cell>
          <cell r="AP394">
            <v>0</v>
          </cell>
          <cell r="AQ394">
            <v>0</v>
          </cell>
          <cell r="AR394">
            <v>0</v>
          </cell>
          <cell r="AS394">
            <v>0</v>
          </cell>
          <cell r="AT394">
            <v>0</v>
          </cell>
          <cell r="AU394">
            <v>0</v>
          </cell>
          <cell r="AV394">
            <v>0</v>
          </cell>
          <cell r="AW394">
            <v>0</v>
          </cell>
          <cell r="AX394">
            <v>0</v>
          </cell>
          <cell r="AY394">
            <v>0</v>
          </cell>
          <cell r="AZ394">
            <v>0</v>
          </cell>
          <cell r="BA394">
            <v>0</v>
          </cell>
          <cell r="BB394">
            <v>0</v>
          </cell>
          <cell r="BC394">
            <v>0</v>
          </cell>
          <cell r="BD394">
            <v>0</v>
          </cell>
          <cell r="BE394">
            <v>250716</v>
          </cell>
          <cell r="BF394">
            <v>0</v>
          </cell>
          <cell r="BG394">
            <v>0</v>
          </cell>
          <cell r="BH394">
            <v>0</v>
          </cell>
          <cell r="BI394">
            <v>0</v>
          </cell>
          <cell r="BJ394">
            <v>1003</v>
          </cell>
          <cell r="BK394">
            <v>0</v>
          </cell>
          <cell r="BL394">
            <v>0</v>
          </cell>
          <cell r="BM394">
            <v>0</v>
          </cell>
          <cell r="BN394">
            <v>0</v>
          </cell>
          <cell r="BO394">
            <v>1003</v>
          </cell>
          <cell r="BP394">
            <v>125868</v>
          </cell>
          <cell r="BQ394">
            <v>0</v>
          </cell>
          <cell r="BR394">
            <v>0</v>
          </cell>
          <cell r="BS394">
            <v>0</v>
          </cell>
          <cell r="BT394">
            <v>0</v>
          </cell>
          <cell r="BU394">
            <v>503</v>
          </cell>
          <cell r="BV394">
            <v>0</v>
          </cell>
          <cell r="BW394">
            <v>0</v>
          </cell>
          <cell r="BX394">
            <v>0</v>
          </cell>
          <cell r="BY394">
            <v>0</v>
          </cell>
          <cell r="BZ394">
            <v>503</v>
          </cell>
          <cell r="CA394">
            <v>1003</v>
          </cell>
          <cell r="CB394">
            <v>1506</v>
          </cell>
          <cell r="CC394">
            <v>0.05</v>
          </cell>
          <cell r="CD394">
            <v>1506</v>
          </cell>
        </row>
        <row r="395">
          <cell r="B395" t="str">
            <v>ML014</v>
          </cell>
          <cell r="C395" t="str">
            <v>CAP08</v>
          </cell>
          <cell r="D395" t="str">
            <v>De   700  pares</v>
          </cell>
          <cell r="E395" t="str">
            <v>U</v>
          </cell>
          <cell r="F395" t="str">
            <v>MRD138</v>
          </cell>
          <cell r="G395" t="str">
            <v>MRD354</v>
          </cell>
          <cell r="H395" t="str">
            <v>MRD076</v>
          </cell>
          <cell r="I395" t="str">
            <v>NA</v>
          </cell>
          <cell r="J395" t="str">
            <v>NA</v>
          </cell>
          <cell r="K395" t="str">
            <v>NA</v>
          </cell>
          <cell r="L395" t="str">
            <v>NA</v>
          </cell>
          <cell r="M395">
            <v>1</v>
          </cell>
          <cell r="N395">
            <v>28</v>
          </cell>
          <cell r="O395">
            <v>14</v>
          </cell>
          <cell r="P395" t="str">
            <v>NA</v>
          </cell>
          <cell r="Q395" t="str">
            <v>NA</v>
          </cell>
          <cell r="R395" t="str">
            <v>NA</v>
          </cell>
          <cell r="S395" t="str">
            <v>NA</v>
          </cell>
          <cell r="T395" t="str">
            <v>CER003</v>
          </cell>
          <cell r="U395" t="str">
            <v>NA</v>
          </cell>
          <cell r="V395" t="str">
            <v>NA</v>
          </cell>
          <cell r="W395" t="str">
            <v>NA</v>
          </cell>
          <cell r="X395" t="str">
            <v>NA</v>
          </cell>
          <cell r="Y395" t="str">
            <v>CMC013</v>
          </cell>
          <cell r="Z395" t="str">
            <v>NA</v>
          </cell>
          <cell r="AA395" t="str">
            <v>NA</v>
          </cell>
          <cell r="AB395" t="str">
            <v>NA</v>
          </cell>
          <cell r="AC395" t="str">
            <v>NA</v>
          </cell>
          <cell r="AD395">
            <v>1</v>
          </cell>
          <cell r="AE395" t="str">
            <v>NA</v>
          </cell>
          <cell r="AF395" t="str">
            <v>NA</v>
          </cell>
          <cell r="AG395" t="str">
            <v>NA</v>
          </cell>
          <cell r="AH395" t="str">
            <v>NA</v>
          </cell>
          <cell r="AI395">
            <v>2</v>
          </cell>
          <cell r="AJ395">
            <v>2</v>
          </cell>
          <cell r="AO395">
            <v>468443</v>
          </cell>
          <cell r="AP395">
            <v>264500</v>
          </cell>
          <cell r="AQ395">
            <v>3220</v>
          </cell>
          <cell r="AR395">
            <v>85</v>
          </cell>
          <cell r="AS395">
            <v>0</v>
          </cell>
          <cell r="AT395">
            <v>0</v>
          </cell>
          <cell r="AU395">
            <v>0</v>
          </cell>
          <cell r="AV395">
            <v>0</v>
          </cell>
          <cell r="AW395">
            <v>264500</v>
          </cell>
          <cell r="AX395">
            <v>90160</v>
          </cell>
          <cell r="AY395">
            <v>1190</v>
          </cell>
          <cell r="AZ395">
            <v>0</v>
          </cell>
          <cell r="BA395">
            <v>0</v>
          </cell>
          <cell r="BB395">
            <v>0</v>
          </cell>
          <cell r="BC395">
            <v>0</v>
          </cell>
          <cell r="BD395">
            <v>373643</v>
          </cell>
          <cell r="BE395">
            <v>83103</v>
          </cell>
          <cell r="BF395">
            <v>0</v>
          </cell>
          <cell r="BG395">
            <v>0</v>
          </cell>
          <cell r="BH395">
            <v>0</v>
          </cell>
          <cell r="BI395">
            <v>0</v>
          </cell>
          <cell r="BJ395">
            <v>41552</v>
          </cell>
          <cell r="BK395">
            <v>0</v>
          </cell>
          <cell r="BL395">
            <v>0</v>
          </cell>
          <cell r="BM395">
            <v>0</v>
          </cell>
          <cell r="BN395">
            <v>0</v>
          </cell>
          <cell r="BO395">
            <v>41552</v>
          </cell>
          <cell r="BP395">
            <v>106495</v>
          </cell>
          <cell r="BQ395">
            <v>0</v>
          </cell>
          <cell r="BR395">
            <v>0</v>
          </cell>
          <cell r="BS395">
            <v>0</v>
          </cell>
          <cell r="BT395">
            <v>0</v>
          </cell>
          <cell r="BU395">
            <v>53248</v>
          </cell>
          <cell r="BV395">
            <v>0</v>
          </cell>
          <cell r="BW395">
            <v>0</v>
          </cell>
          <cell r="BX395">
            <v>0</v>
          </cell>
          <cell r="BY395">
            <v>0</v>
          </cell>
          <cell r="BZ395">
            <v>53248</v>
          </cell>
          <cell r="CA395">
            <v>41552</v>
          </cell>
          <cell r="CB395">
            <v>94800</v>
          </cell>
          <cell r="CC395">
            <v>0.05</v>
          </cell>
          <cell r="CD395">
            <v>468443</v>
          </cell>
        </row>
        <row r="396">
          <cell r="B396" t="str">
            <v>ML015</v>
          </cell>
          <cell r="C396" t="str">
            <v>CAP08</v>
          </cell>
          <cell r="D396" t="str">
            <v>De   800  pares</v>
          </cell>
          <cell r="E396" t="str">
            <v>U</v>
          </cell>
          <cell r="F396" t="str">
            <v>MRD139</v>
          </cell>
          <cell r="G396" t="str">
            <v>MRD354</v>
          </cell>
          <cell r="H396" t="str">
            <v>MRD076</v>
          </cell>
          <cell r="I396" t="str">
            <v>NA</v>
          </cell>
          <cell r="J396" t="str">
            <v>NA</v>
          </cell>
          <cell r="K396" t="str">
            <v>NA</v>
          </cell>
          <cell r="L396" t="str">
            <v>NA</v>
          </cell>
          <cell r="M396">
            <v>1</v>
          </cell>
          <cell r="N396">
            <v>32</v>
          </cell>
          <cell r="O396">
            <v>16</v>
          </cell>
          <cell r="P396" t="str">
            <v>NA</v>
          </cell>
          <cell r="Q396" t="str">
            <v>NA</v>
          </cell>
          <cell r="R396" t="str">
            <v>NA</v>
          </cell>
          <cell r="S396" t="str">
            <v>NA</v>
          </cell>
          <cell r="T396" t="str">
            <v>CER003</v>
          </cell>
          <cell r="U396" t="str">
            <v>NA</v>
          </cell>
          <cell r="V396" t="str">
            <v>NA</v>
          </cell>
          <cell r="W396" t="str">
            <v>NA</v>
          </cell>
          <cell r="X396" t="str">
            <v>NA</v>
          </cell>
          <cell r="Y396" t="str">
            <v>CMC013</v>
          </cell>
          <cell r="Z396" t="str">
            <v>NA</v>
          </cell>
          <cell r="AA396" t="str">
            <v>NA</v>
          </cell>
          <cell r="AB396" t="str">
            <v>NA</v>
          </cell>
          <cell r="AC396" t="str">
            <v>NA</v>
          </cell>
          <cell r="AD396">
            <v>1</v>
          </cell>
          <cell r="AE396" t="str">
            <v>NA</v>
          </cell>
          <cell r="AF396" t="str">
            <v>NA</v>
          </cell>
          <cell r="AG396" t="str">
            <v>NA</v>
          </cell>
          <cell r="AH396" t="str">
            <v>NA</v>
          </cell>
          <cell r="AI396">
            <v>1.8</v>
          </cell>
          <cell r="AJ396">
            <v>1.8</v>
          </cell>
          <cell r="AO396">
            <v>492677</v>
          </cell>
          <cell r="AP396">
            <v>264500</v>
          </cell>
          <cell r="AQ396">
            <v>3220</v>
          </cell>
          <cell r="AR396">
            <v>85</v>
          </cell>
          <cell r="AS396">
            <v>0</v>
          </cell>
          <cell r="AT396">
            <v>0</v>
          </cell>
          <cell r="AU396">
            <v>0</v>
          </cell>
          <cell r="AV396">
            <v>0</v>
          </cell>
          <cell r="AW396">
            <v>264500</v>
          </cell>
          <cell r="AX396">
            <v>103040</v>
          </cell>
          <cell r="AY396">
            <v>1360</v>
          </cell>
          <cell r="AZ396">
            <v>0</v>
          </cell>
          <cell r="BA396">
            <v>0</v>
          </cell>
          <cell r="BB396">
            <v>0</v>
          </cell>
          <cell r="BC396">
            <v>0</v>
          </cell>
          <cell r="BD396">
            <v>387345</v>
          </cell>
          <cell r="BE396">
            <v>83103</v>
          </cell>
          <cell r="BF396">
            <v>0</v>
          </cell>
          <cell r="BG396">
            <v>0</v>
          </cell>
          <cell r="BH396">
            <v>0</v>
          </cell>
          <cell r="BI396">
            <v>0</v>
          </cell>
          <cell r="BJ396">
            <v>46168</v>
          </cell>
          <cell r="BK396">
            <v>0</v>
          </cell>
          <cell r="BL396">
            <v>0</v>
          </cell>
          <cell r="BM396">
            <v>0</v>
          </cell>
          <cell r="BN396">
            <v>0</v>
          </cell>
          <cell r="BO396">
            <v>46168</v>
          </cell>
          <cell r="BP396">
            <v>106495</v>
          </cell>
          <cell r="BQ396">
            <v>0</v>
          </cell>
          <cell r="BR396">
            <v>0</v>
          </cell>
          <cell r="BS396">
            <v>0</v>
          </cell>
          <cell r="BT396">
            <v>0</v>
          </cell>
          <cell r="BU396">
            <v>59164</v>
          </cell>
          <cell r="BV396">
            <v>0</v>
          </cell>
          <cell r="BW396">
            <v>0</v>
          </cell>
          <cell r="BX396">
            <v>0</v>
          </cell>
          <cell r="BY396">
            <v>0</v>
          </cell>
          <cell r="BZ396">
            <v>59164</v>
          </cell>
          <cell r="CA396">
            <v>46168</v>
          </cell>
          <cell r="CB396">
            <v>105332</v>
          </cell>
          <cell r="CC396">
            <v>0.05</v>
          </cell>
          <cell r="CD396">
            <v>492677</v>
          </cell>
        </row>
        <row r="397">
          <cell r="B397" t="str">
            <v>EPC14</v>
          </cell>
          <cell r="C397" t="str">
            <v>CAP08</v>
          </cell>
          <cell r="D397" t="str">
            <v>De   900  pares</v>
          </cell>
          <cell r="E397" t="str">
            <v>U</v>
          </cell>
          <cell r="F397" t="str">
            <v>MRD250</v>
          </cell>
          <cell r="G397" t="str">
            <v>MRD215</v>
          </cell>
          <cell r="H397" t="str">
            <v>MRD252</v>
          </cell>
          <cell r="I397" t="str">
            <v>MRD046</v>
          </cell>
          <cell r="J397" t="str">
            <v>NA</v>
          </cell>
          <cell r="K397" t="str">
            <v>NA</v>
          </cell>
          <cell r="L397" t="str">
            <v>NA</v>
          </cell>
          <cell r="M397">
            <v>1</v>
          </cell>
          <cell r="N397">
            <v>0.5</v>
          </cell>
          <cell r="O397">
            <v>0.15</v>
          </cell>
          <cell r="P397">
            <v>1818</v>
          </cell>
          <cell r="Q397" t="str">
            <v>NA</v>
          </cell>
          <cell r="R397" t="str">
            <v>NA</v>
          </cell>
          <cell r="S397" t="str">
            <v>NA</v>
          </cell>
          <cell r="T397" t="str">
            <v>CER003</v>
          </cell>
          <cell r="U397" t="str">
            <v>NA</v>
          </cell>
          <cell r="V397" t="str">
            <v>NA</v>
          </cell>
          <cell r="W397" t="str">
            <v>NA</v>
          </cell>
          <cell r="X397" t="str">
            <v>NA</v>
          </cell>
          <cell r="Y397" t="str">
            <v>CMC013</v>
          </cell>
          <cell r="Z397" t="str">
            <v>NA</v>
          </cell>
          <cell r="AA397" t="str">
            <v>NA</v>
          </cell>
          <cell r="AB397" t="str">
            <v>NA</v>
          </cell>
          <cell r="AC397" t="str">
            <v>NA</v>
          </cell>
          <cell r="AD397">
            <v>1</v>
          </cell>
          <cell r="AE397" t="str">
            <v>NA</v>
          </cell>
          <cell r="AF397" t="str">
            <v>NA</v>
          </cell>
          <cell r="AG397" t="str">
            <v>NA</v>
          </cell>
          <cell r="AH397" t="str">
            <v>NA</v>
          </cell>
          <cell r="AI397">
            <v>1</v>
          </cell>
          <cell r="AJ397">
            <v>1</v>
          </cell>
          <cell r="AO397">
            <v>318498</v>
          </cell>
          <cell r="AP397">
            <v>33375</v>
          </cell>
          <cell r="AQ397">
            <v>14663</v>
          </cell>
          <cell r="AR397">
            <v>25875</v>
          </cell>
          <cell r="AS397">
            <v>43</v>
          </cell>
          <cell r="AT397">
            <v>0</v>
          </cell>
          <cell r="AU397">
            <v>0</v>
          </cell>
          <cell r="AV397">
            <v>0</v>
          </cell>
          <cell r="AW397">
            <v>33375</v>
          </cell>
          <cell r="AX397">
            <v>7332</v>
          </cell>
          <cell r="AY397">
            <v>3881</v>
          </cell>
          <cell r="AZ397">
            <v>78174</v>
          </cell>
          <cell r="BA397">
            <v>0</v>
          </cell>
          <cell r="BB397">
            <v>0</v>
          </cell>
          <cell r="BC397">
            <v>0</v>
          </cell>
          <cell r="BD397">
            <v>128900</v>
          </cell>
          <cell r="BE397">
            <v>83103</v>
          </cell>
          <cell r="BF397">
            <v>0</v>
          </cell>
          <cell r="BG397">
            <v>0</v>
          </cell>
          <cell r="BH397">
            <v>0</v>
          </cell>
          <cell r="BI397">
            <v>0</v>
          </cell>
          <cell r="BJ397">
            <v>83103</v>
          </cell>
          <cell r="BK397">
            <v>0</v>
          </cell>
          <cell r="BL397">
            <v>0</v>
          </cell>
          <cell r="BM397">
            <v>0</v>
          </cell>
          <cell r="BN397">
            <v>0</v>
          </cell>
          <cell r="BO397">
            <v>83103</v>
          </cell>
          <cell r="BP397">
            <v>106495</v>
          </cell>
          <cell r="BQ397">
            <v>0</v>
          </cell>
          <cell r="BR397">
            <v>0</v>
          </cell>
          <cell r="BS397">
            <v>0</v>
          </cell>
          <cell r="BT397">
            <v>0</v>
          </cell>
          <cell r="BU397">
            <v>106495</v>
          </cell>
          <cell r="BV397">
            <v>0</v>
          </cell>
          <cell r="BW397">
            <v>0</v>
          </cell>
          <cell r="BX397">
            <v>0</v>
          </cell>
          <cell r="BY397">
            <v>0</v>
          </cell>
          <cell r="BZ397">
            <v>106495</v>
          </cell>
          <cell r="CA397">
            <v>83103</v>
          </cell>
          <cell r="CB397">
            <v>189598</v>
          </cell>
          <cell r="CC397">
            <v>0.05</v>
          </cell>
          <cell r="CD397">
            <v>318498</v>
          </cell>
        </row>
        <row r="398">
          <cell r="B398" t="str">
            <v>ETL05</v>
          </cell>
          <cell r="C398" t="str">
            <v>CAP08</v>
          </cell>
          <cell r="D398" t="str">
            <v>De   900  pares</v>
          </cell>
          <cell r="E398" t="str">
            <v>U</v>
          </cell>
          <cell r="F398" t="str">
            <v>MRD157</v>
          </cell>
          <cell r="G398" t="str">
            <v>MRD354</v>
          </cell>
          <cell r="H398" t="str">
            <v>MRD076</v>
          </cell>
          <cell r="I398" t="str">
            <v>NA</v>
          </cell>
          <cell r="J398" t="str">
            <v>NA</v>
          </cell>
          <cell r="K398" t="str">
            <v>NA</v>
          </cell>
          <cell r="L398" t="str">
            <v>NA</v>
          </cell>
          <cell r="M398">
            <v>1</v>
          </cell>
          <cell r="N398">
            <v>36</v>
          </cell>
          <cell r="O398">
            <v>18</v>
          </cell>
          <cell r="P398" t="str">
            <v>NA</v>
          </cell>
          <cell r="Q398" t="str">
            <v>NA</v>
          </cell>
          <cell r="R398" t="str">
            <v>NA</v>
          </cell>
          <cell r="S398" t="str">
            <v>NA</v>
          </cell>
          <cell r="T398" t="str">
            <v>CER003</v>
          </cell>
          <cell r="U398" t="str">
            <v>CER011</v>
          </cell>
          <cell r="V398" t="str">
            <v>NA</v>
          </cell>
          <cell r="W398" t="str">
            <v>NA</v>
          </cell>
          <cell r="X398" t="str">
            <v>NA</v>
          </cell>
          <cell r="Y398" t="str">
            <v>CMC013</v>
          </cell>
          <cell r="Z398" t="str">
            <v>CMC015</v>
          </cell>
          <cell r="AA398" t="str">
            <v>NA</v>
          </cell>
          <cell r="AB398" t="str">
            <v>NA</v>
          </cell>
          <cell r="AC398" t="str">
            <v>NA</v>
          </cell>
          <cell r="AD398">
            <v>0.94</v>
          </cell>
          <cell r="AE398">
            <v>1</v>
          </cell>
          <cell r="AF398" t="str">
            <v>NA</v>
          </cell>
          <cell r="AG398" t="str">
            <v>NA</v>
          </cell>
          <cell r="AH398" t="str">
            <v>NA</v>
          </cell>
          <cell r="AI398">
            <v>3.38</v>
          </cell>
          <cell r="AJ398">
            <v>3.6</v>
          </cell>
          <cell r="AK398">
            <v>3.38</v>
          </cell>
          <cell r="AO398">
            <v>1184160</v>
          </cell>
          <cell r="AP398">
            <v>903900</v>
          </cell>
          <cell r="AQ398">
            <v>3220</v>
          </cell>
          <cell r="AR398">
            <v>85</v>
          </cell>
          <cell r="AS398">
            <v>0</v>
          </cell>
          <cell r="AT398">
            <v>0</v>
          </cell>
          <cell r="AU398">
            <v>0</v>
          </cell>
          <cell r="AV398">
            <v>0</v>
          </cell>
          <cell r="AW398">
            <v>903900</v>
          </cell>
          <cell r="AX398">
            <v>115920</v>
          </cell>
          <cell r="AY398">
            <v>1530</v>
          </cell>
          <cell r="AZ398">
            <v>0</v>
          </cell>
          <cell r="BA398">
            <v>0</v>
          </cell>
          <cell r="BB398">
            <v>0</v>
          </cell>
          <cell r="BC398">
            <v>0</v>
          </cell>
          <cell r="BD398">
            <v>1072418</v>
          </cell>
          <cell r="BE398">
            <v>83103</v>
          </cell>
          <cell r="BF398">
            <v>19028</v>
          </cell>
          <cell r="BG398">
            <v>0</v>
          </cell>
          <cell r="BH398">
            <v>0</v>
          </cell>
          <cell r="BI398">
            <v>0</v>
          </cell>
          <cell r="BJ398">
            <v>23111</v>
          </cell>
          <cell r="BK398">
            <v>5630</v>
          </cell>
          <cell r="BL398">
            <v>0</v>
          </cell>
          <cell r="BM398">
            <v>0</v>
          </cell>
          <cell r="BN398">
            <v>0</v>
          </cell>
          <cell r="BO398">
            <v>28741</v>
          </cell>
          <cell r="BP398">
            <v>106495</v>
          </cell>
          <cell r="BQ398">
            <v>180437</v>
          </cell>
          <cell r="BR398">
            <v>0</v>
          </cell>
          <cell r="BS398">
            <v>0</v>
          </cell>
          <cell r="BT398">
            <v>0</v>
          </cell>
          <cell r="BU398">
            <v>29617</v>
          </cell>
          <cell r="BV398">
            <v>53384</v>
          </cell>
          <cell r="BW398">
            <v>0</v>
          </cell>
          <cell r="BX398">
            <v>0</v>
          </cell>
          <cell r="BY398">
            <v>0</v>
          </cell>
          <cell r="BZ398">
            <v>83001</v>
          </cell>
          <cell r="CA398">
            <v>28741</v>
          </cell>
          <cell r="CB398">
            <v>111742</v>
          </cell>
          <cell r="CC398">
            <v>0.05</v>
          </cell>
          <cell r="CD398">
            <v>1184160</v>
          </cell>
        </row>
        <row r="399">
          <cell r="B399" t="str">
            <v>ETP05</v>
          </cell>
          <cell r="C399" t="str">
            <v>CAP08</v>
          </cell>
          <cell r="D399" t="str">
            <v>De   900  pares</v>
          </cell>
          <cell r="E399" t="str">
            <v>U</v>
          </cell>
          <cell r="F399" t="str">
            <v>NA</v>
          </cell>
          <cell r="G399" t="str">
            <v>NA</v>
          </cell>
          <cell r="H399" t="str">
            <v>NA</v>
          </cell>
          <cell r="I399" t="str">
            <v>NA</v>
          </cell>
          <cell r="J399" t="str">
            <v>NA</v>
          </cell>
          <cell r="K399" t="str">
            <v>NA</v>
          </cell>
          <cell r="L399" t="str">
            <v>NA</v>
          </cell>
          <cell r="M399" t="str">
            <v>NA</v>
          </cell>
          <cell r="N399" t="str">
            <v>NA</v>
          </cell>
          <cell r="O399" t="str">
            <v>NA</v>
          </cell>
          <cell r="P399" t="str">
            <v>NA</v>
          </cell>
          <cell r="Q399" t="str">
            <v>NA</v>
          </cell>
          <cell r="R399" t="str">
            <v>NA</v>
          </cell>
          <cell r="S399" t="str">
            <v>NA</v>
          </cell>
          <cell r="T399" t="str">
            <v>NA</v>
          </cell>
          <cell r="U399" t="str">
            <v>NA</v>
          </cell>
          <cell r="V399" t="str">
            <v>NA</v>
          </cell>
          <cell r="W399" t="str">
            <v>NA</v>
          </cell>
          <cell r="X399" t="str">
            <v>NA</v>
          </cell>
          <cell r="Y399" t="str">
            <v>NA</v>
          </cell>
          <cell r="Z399" t="str">
            <v>NA</v>
          </cell>
          <cell r="AA399" t="str">
            <v>NA</v>
          </cell>
          <cell r="AB399" t="str">
            <v>NA</v>
          </cell>
          <cell r="AC399" t="str">
            <v>NA</v>
          </cell>
          <cell r="AD399" t="str">
            <v>NA</v>
          </cell>
          <cell r="AE399" t="str">
            <v>NA</v>
          </cell>
          <cell r="AF399" t="str">
            <v>NA</v>
          </cell>
          <cell r="AG399" t="str">
            <v>NA</v>
          </cell>
          <cell r="AH399" t="str">
            <v>NA</v>
          </cell>
          <cell r="AI399">
            <v>0</v>
          </cell>
          <cell r="AO399">
            <v>0</v>
          </cell>
          <cell r="AP399">
            <v>0</v>
          </cell>
          <cell r="AQ399">
            <v>0</v>
          </cell>
          <cell r="AR399">
            <v>0</v>
          </cell>
          <cell r="AS399">
            <v>0</v>
          </cell>
          <cell r="AT399">
            <v>0</v>
          </cell>
          <cell r="AU399">
            <v>0</v>
          </cell>
          <cell r="AV399">
            <v>0</v>
          </cell>
          <cell r="AW399">
            <v>0</v>
          </cell>
          <cell r="AX399">
            <v>0</v>
          </cell>
          <cell r="AY399">
            <v>0</v>
          </cell>
          <cell r="AZ399">
            <v>0</v>
          </cell>
          <cell r="BA399">
            <v>0</v>
          </cell>
          <cell r="BB399">
            <v>0</v>
          </cell>
          <cell r="BC399">
            <v>0</v>
          </cell>
          <cell r="BD399">
            <v>0</v>
          </cell>
          <cell r="BE399">
            <v>0</v>
          </cell>
          <cell r="BF399">
            <v>0</v>
          </cell>
          <cell r="BG399">
            <v>0</v>
          </cell>
          <cell r="BH399">
            <v>0</v>
          </cell>
          <cell r="BI399">
            <v>0</v>
          </cell>
          <cell r="BJ399">
            <v>0</v>
          </cell>
          <cell r="BK399">
            <v>0</v>
          </cell>
          <cell r="BL399">
            <v>0</v>
          </cell>
          <cell r="BM399">
            <v>0</v>
          </cell>
          <cell r="BN399">
            <v>0</v>
          </cell>
          <cell r="BO399">
            <v>0</v>
          </cell>
          <cell r="BP399">
            <v>0</v>
          </cell>
          <cell r="BQ399">
            <v>0</v>
          </cell>
          <cell r="BR399">
            <v>0</v>
          </cell>
          <cell r="BS399">
            <v>0</v>
          </cell>
          <cell r="BT399">
            <v>0</v>
          </cell>
          <cell r="BU399">
            <v>0</v>
          </cell>
          <cell r="BV399">
            <v>0</v>
          </cell>
          <cell r="BW399">
            <v>0</v>
          </cell>
          <cell r="BX399">
            <v>0</v>
          </cell>
          <cell r="BY399">
            <v>0</v>
          </cell>
          <cell r="BZ399">
            <v>0</v>
          </cell>
          <cell r="CA399">
            <v>0</v>
          </cell>
          <cell r="CB399">
            <v>0</v>
          </cell>
          <cell r="CC399">
            <v>0.05</v>
          </cell>
          <cell r="CD399">
            <v>0</v>
          </cell>
        </row>
        <row r="400">
          <cell r="B400" t="str">
            <v>ML016</v>
          </cell>
          <cell r="C400" t="str">
            <v>CAP08</v>
          </cell>
          <cell r="D400" t="str">
            <v>De   900  pares</v>
          </cell>
          <cell r="E400" t="str">
            <v>U</v>
          </cell>
          <cell r="F400" t="str">
            <v>MRD139</v>
          </cell>
          <cell r="G400" t="str">
            <v>MRD354</v>
          </cell>
          <cell r="H400" t="str">
            <v>MRD076</v>
          </cell>
          <cell r="I400" t="str">
            <v>NA</v>
          </cell>
          <cell r="J400" t="str">
            <v>NA</v>
          </cell>
          <cell r="K400" t="str">
            <v>NA</v>
          </cell>
          <cell r="L400" t="str">
            <v>NA</v>
          </cell>
          <cell r="M400">
            <v>1</v>
          </cell>
          <cell r="N400">
            <v>32</v>
          </cell>
          <cell r="O400">
            <v>16</v>
          </cell>
          <cell r="P400" t="str">
            <v>NA</v>
          </cell>
          <cell r="Q400" t="str">
            <v>NA</v>
          </cell>
          <cell r="R400" t="str">
            <v>NA</v>
          </cell>
          <cell r="S400" t="str">
            <v>NA</v>
          </cell>
          <cell r="T400" t="str">
            <v>CER003</v>
          </cell>
          <cell r="U400" t="str">
            <v>NA</v>
          </cell>
          <cell r="V400" t="str">
            <v>NA</v>
          </cell>
          <cell r="W400" t="str">
            <v>NA</v>
          </cell>
          <cell r="X400" t="str">
            <v>NA</v>
          </cell>
          <cell r="Y400" t="str">
            <v>CMC013</v>
          </cell>
          <cell r="Z400" t="str">
            <v>NA</v>
          </cell>
          <cell r="AA400" t="str">
            <v>NA</v>
          </cell>
          <cell r="AB400" t="str">
            <v>NA</v>
          </cell>
          <cell r="AC400" t="str">
            <v>NA</v>
          </cell>
          <cell r="AD400">
            <v>1</v>
          </cell>
          <cell r="AE400" t="str">
            <v>NA</v>
          </cell>
          <cell r="AF400" t="str">
            <v>NA</v>
          </cell>
          <cell r="AG400" t="str">
            <v>NA</v>
          </cell>
          <cell r="AH400" t="str">
            <v>NA</v>
          </cell>
          <cell r="AI400">
            <v>1.6</v>
          </cell>
          <cell r="AJ400">
            <v>1.6</v>
          </cell>
          <cell r="AO400">
            <v>505843</v>
          </cell>
          <cell r="AP400">
            <v>264500</v>
          </cell>
          <cell r="AQ400">
            <v>3220</v>
          </cell>
          <cell r="AR400">
            <v>85</v>
          </cell>
          <cell r="AS400">
            <v>0</v>
          </cell>
          <cell r="AT400">
            <v>0</v>
          </cell>
          <cell r="AU400">
            <v>0</v>
          </cell>
          <cell r="AV400">
            <v>0</v>
          </cell>
          <cell r="AW400">
            <v>264500</v>
          </cell>
          <cell r="AX400">
            <v>103040</v>
          </cell>
          <cell r="AY400">
            <v>1360</v>
          </cell>
          <cell r="AZ400">
            <v>0</v>
          </cell>
          <cell r="BA400">
            <v>0</v>
          </cell>
          <cell r="BB400">
            <v>0</v>
          </cell>
          <cell r="BC400">
            <v>0</v>
          </cell>
          <cell r="BD400">
            <v>387345</v>
          </cell>
          <cell r="BE400">
            <v>83103</v>
          </cell>
          <cell r="BF400">
            <v>0</v>
          </cell>
          <cell r="BG400">
            <v>0</v>
          </cell>
          <cell r="BH400">
            <v>0</v>
          </cell>
          <cell r="BI400">
            <v>0</v>
          </cell>
          <cell r="BJ400">
            <v>51939</v>
          </cell>
          <cell r="BK400">
            <v>0</v>
          </cell>
          <cell r="BL400">
            <v>0</v>
          </cell>
          <cell r="BM400">
            <v>0</v>
          </cell>
          <cell r="BN400">
            <v>0</v>
          </cell>
          <cell r="BO400">
            <v>51939</v>
          </cell>
          <cell r="BP400">
            <v>106495</v>
          </cell>
          <cell r="BQ400">
            <v>0</v>
          </cell>
          <cell r="BR400">
            <v>0</v>
          </cell>
          <cell r="BS400">
            <v>0</v>
          </cell>
          <cell r="BT400">
            <v>0</v>
          </cell>
          <cell r="BU400">
            <v>66559</v>
          </cell>
          <cell r="BV400">
            <v>0</v>
          </cell>
          <cell r="BW400">
            <v>0</v>
          </cell>
          <cell r="BX400">
            <v>0</v>
          </cell>
          <cell r="BY400">
            <v>0</v>
          </cell>
          <cell r="BZ400">
            <v>66559</v>
          </cell>
          <cell r="CA400">
            <v>51939</v>
          </cell>
          <cell r="CB400">
            <v>118498</v>
          </cell>
          <cell r="CC400">
            <v>0.05</v>
          </cell>
          <cell r="CD400">
            <v>505843</v>
          </cell>
        </row>
        <row r="401">
          <cell r="B401" t="str">
            <v>MP014</v>
          </cell>
          <cell r="C401" t="str">
            <v>CAP08</v>
          </cell>
          <cell r="D401" t="str">
            <v>De   900  pares</v>
          </cell>
          <cell r="E401" t="str">
            <v>U</v>
          </cell>
          <cell r="F401" t="str">
            <v>MRD250</v>
          </cell>
          <cell r="G401" t="str">
            <v>MRD215</v>
          </cell>
          <cell r="H401" t="str">
            <v>MRD252</v>
          </cell>
          <cell r="I401" t="str">
            <v>MRD046</v>
          </cell>
          <cell r="J401" t="str">
            <v>NA</v>
          </cell>
          <cell r="K401" t="str">
            <v>NA</v>
          </cell>
          <cell r="L401" t="str">
            <v>NA</v>
          </cell>
          <cell r="M401">
            <v>1</v>
          </cell>
          <cell r="N401">
            <v>0.5</v>
          </cell>
          <cell r="O401">
            <v>0.15</v>
          </cell>
          <cell r="P401">
            <v>1818</v>
          </cell>
          <cell r="Q401" t="str">
            <v>NA</v>
          </cell>
          <cell r="R401" t="str">
            <v>NA</v>
          </cell>
          <cell r="S401" t="str">
            <v>NA</v>
          </cell>
          <cell r="T401" t="str">
            <v>CER003</v>
          </cell>
          <cell r="U401" t="str">
            <v>NA</v>
          </cell>
          <cell r="V401" t="str">
            <v>NA</v>
          </cell>
          <cell r="W401" t="str">
            <v>NA</v>
          </cell>
          <cell r="X401" t="str">
            <v>NA</v>
          </cell>
          <cell r="Y401" t="str">
            <v>CMC013</v>
          </cell>
          <cell r="Z401" t="str">
            <v>NA</v>
          </cell>
          <cell r="AA401" t="str">
            <v>NA</v>
          </cell>
          <cell r="AB401" t="str">
            <v>NA</v>
          </cell>
          <cell r="AC401" t="str">
            <v>NA</v>
          </cell>
          <cell r="AD401">
            <v>1</v>
          </cell>
          <cell r="AE401" t="str">
            <v>NA</v>
          </cell>
          <cell r="AF401" t="str">
            <v>NA</v>
          </cell>
          <cell r="AG401" t="str">
            <v>NA</v>
          </cell>
          <cell r="AH401" t="str">
            <v>NA</v>
          </cell>
          <cell r="AI401">
            <v>1</v>
          </cell>
          <cell r="AJ401">
            <v>1</v>
          </cell>
          <cell r="AO401">
            <v>318498</v>
          </cell>
          <cell r="AP401">
            <v>33375</v>
          </cell>
          <cell r="AQ401">
            <v>14663</v>
          </cell>
          <cell r="AR401">
            <v>25875</v>
          </cell>
          <cell r="AS401">
            <v>43</v>
          </cell>
          <cell r="AT401">
            <v>0</v>
          </cell>
          <cell r="AU401">
            <v>0</v>
          </cell>
          <cell r="AV401">
            <v>0</v>
          </cell>
          <cell r="AW401">
            <v>33375</v>
          </cell>
          <cell r="AX401">
            <v>7332</v>
          </cell>
          <cell r="AY401">
            <v>3881</v>
          </cell>
          <cell r="AZ401">
            <v>78174</v>
          </cell>
          <cell r="BA401">
            <v>0</v>
          </cell>
          <cell r="BB401">
            <v>0</v>
          </cell>
          <cell r="BC401">
            <v>0</v>
          </cell>
          <cell r="BD401">
            <v>128900</v>
          </cell>
          <cell r="BE401">
            <v>83103</v>
          </cell>
          <cell r="BF401">
            <v>0</v>
          </cell>
          <cell r="BG401">
            <v>0</v>
          </cell>
          <cell r="BH401">
            <v>0</v>
          </cell>
          <cell r="BI401">
            <v>0</v>
          </cell>
          <cell r="BJ401">
            <v>83103</v>
          </cell>
          <cell r="BK401">
            <v>0</v>
          </cell>
          <cell r="BL401">
            <v>0</v>
          </cell>
          <cell r="BM401">
            <v>0</v>
          </cell>
          <cell r="BN401">
            <v>0</v>
          </cell>
          <cell r="BO401">
            <v>83103</v>
          </cell>
          <cell r="BP401">
            <v>106495</v>
          </cell>
          <cell r="BQ401">
            <v>0</v>
          </cell>
          <cell r="BR401">
            <v>0</v>
          </cell>
          <cell r="BS401">
            <v>0</v>
          </cell>
          <cell r="BT401">
            <v>0</v>
          </cell>
          <cell r="BU401">
            <v>106495</v>
          </cell>
          <cell r="BV401">
            <v>0</v>
          </cell>
          <cell r="BW401">
            <v>0</v>
          </cell>
          <cell r="BX401">
            <v>0</v>
          </cell>
          <cell r="BY401">
            <v>0</v>
          </cell>
          <cell r="BZ401">
            <v>106495</v>
          </cell>
          <cell r="CA401">
            <v>83103</v>
          </cell>
          <cell r="CB401">
            <v>189598</v>
          </cell>
          <cell r="CC401">
            <v>0.05</v>
          </cell>
          <cell r="CD401">
            <v>318498</v>
          </cell>
        </row>
        <row r="402">
          <cell r="B402" t="str">
            <v>PBC14</v>
          </cell>
          <cell r="C402" t="str">
            <v>CAP08</v>
          </cell>
          <cell r="D402" t="str">
            <v>De   900  pares</v>
          </cell>
          <cell r="E402" t="str">
            <v>U</v>
          </cell>
          <cell r="F402" t="str">
            <v>NA</v>
          </cell>
          <cell r="G402" t="str">
            <v>NA</v>
          </cell>
          <cell r="H402" t="str">
            <v>NA</v>
          </cell>
          <cell r="I402" t="str">
            <v>NA</v>
          </cell>
          <cell r="J402" t="str">
            <v>NA</v>
          </cell>
          <cell r="K402" t="str">
            <v>NA</v>
          </cell>
          <cell r="L402" t="str">
            <v>NA</v>
          </cell>
          <cell r="M402" t="str">
            <v>NA</v>
          </cell>
          <cell r="N402" t="str">
            <v>NA</v>
          </cell>
          <cell r="O402" t="str">
            <v>NA</v>
          </cell>
          <cell r="P402" t="str">
            <v>NA</v>
          </cell>
          <cell r="Q402" t="str">
            <v>NA</v>
          </cell>
          <cell r="R402" t="str">
            <v>NA</v>
          </cell>
          <cell r="S402" t="str">
            <v>NA</v>
          </cell>
          <cell r="T402" t="str">
            <v>CER001</v>
          </cell>
          <cell r="U402" t="str">
            <v>NA</v>
          </cell>
          <cell r="V402" t="str">
            <v>NA</v>
          </cell>
          <cell r="W402" t="str">
            <v>NA</v>
          </cell>
          <cell r="X402" t="str">
            <v>NA</v>
          </cell>
          <cell r="Y402" t="str">
            <v>CMC011</v>
          </cell>
          <cell r="Z402" t="str">
            <v>NA</v>
          </cell>
          <cell r="AA402" t="str">
            <v>NA</v>
          </cell>
          <cell r="AB402" t="str">
            <v>NA</v>
          </cell>
          <cell r="AC402" t="str">
            <v>NA</v>
          </cell>
          <cell r="AD402">
            <v>1</v>
          </cell>
          <cell r="AE402" t="str">
            <v>NA</v>
          </cell>
          <cell r="AF402" t="str">
            <v>NA</v>
          </cell>
          <cell r="AG402" t="str">
            <v>NA</v>
          </cell>
          <cell r="AH402" t="str">
            <v>NA</v>
          </cell>
          <cell r="AI402">
            <v>175</v>
          </cell>
          <cell r="AJ402">
            <v>175</v>
          </cell>
          <cell r="AO402">
            <v>2152</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250716</v>
          </cell>
          <cell r="BF402">
            <v>0</v>
          </cell>
          <cell r="BG402">
            <v>0</v>
          </cell>
          <cell r="BH402">
            <v>0</v>
          </cell>
          <cell r="BI402">
            <v>0</v>
          </cell>
          <cell r="BJ402">
            <v>1433</v>
          </cell>
          <cell r="BK402">
            <v>0</v>
          </cell>
          <cell r="BL402">
            <v>0</v>
          </cell>
          <cell r="BM402">
            <v>0</v>
          </cell>
          <cell r="BN402">
            <v>0</v>
          </cell>
          <cell r="BO402">
            <v>1433</v>
          </cell>
          <cell r="BP402">
            <v>125868</v>
          </cell>
          <cell r="BQ402">
            <v>0</v>
          </cell>
          <cell r="BR402">
            <v>0</v>
          </cell>
          <cell r="BS402">
            <v>0</v>
          </cell>
          <cell r="BT402">
            <v>0</v>
          </cell>
          <cell r="BU402">
            <v>719</v>
          </cell>
          <cell r="BV402">
            <v>0</v>
          </cell>
          <cell r="BW402">
            <v>0</v>
          </cell>
          <cell r="BX402">
            <v>0</v>
          </cell>
          <cell r="BY402">
            <v>0</v>
          </cell>
          <cell r="BZ402">
            <v>719</v>
          </cell>
          <cell r="CA402">
            <v>1433</v>
          </cell>
          <cell r="CB402">
            <v>2152</v>
          </cell>
          <cell r="CC402">
            <v>0.05</v>
          </cell>
          <cell r="CD402">
            <v>2152</v>
          </cell>
        </row>
        <row r="403">
          <cell r="B403" t="str">
            <v>EPC15</v>
          </cell>
          <cell r="C403" t="str">
            <v>CAP08</v>
          </cell>
          <cell r="D403" t="str">
            <v>De  1200  pares</v>
          </cell>
          <cell r="E403" t="str">
            <v>U</v>
          </cell>
          <cell r="F403" t="str">
            <v>MRD250</v>
          </cell>
          <cell r="G403" t="str">
            <v>MRD215</v>
          </cell>
          <cell r="H403" t="str">
            <v>MRD252</v>
          </cell>
          <cell r="I403" t="str">
            <v>MRD046</v>
          </cell>
          <cell r="J403" t="str">
            <v>NA</v>
          </cell>
          <cell r="K403" t="str">
            <v>NA</v>
          </cell>
          <cell r="L403" t="str">
            <v>NA</v>
          </cell>
          <cell r="M403">
            <v>1</v>
          </cell>
          <cell r="N403">
            <v>0.75</v>
          </cell>
          <cell r="O403">
            <v>0.16</v>
          </cell>
          <cell r="P403">
            <v>2424</v>
          </cell>
          <cell r="Q403" t="str">
            <v>NA</v>
          </cell>
          <cell r="R403" t="str">
            <v>NA</v>
          </cell>
          <cell r="S403" t="str">
            <v>NA</v>
          </cell>
          <cell r="T403" t="str">
            <v>CER003</v>
          </cell>
          <cell r="U403" t="str">
            <v>NA</v>
          </cell>
          <cell r="V403" t="str">
            <v>NA</v>
          </cell>
          <cell r="W403" t="str">
            <v>NA</v>
          </cell>
          <cell r="X403" t="str">
            <v>NA</v>
          </cell>
          <cell r="Y403" t="str">
            <v>CMC013</v>
          </cell>
          <cell r="Z403" t="str">
            <v>NA</v>
          </cell>
          <cell r="AA403" t="str">
            <v>NA</v>
          </cell>
          <cell r="AB403" t="str">
            <v>NA</v>
          </cell>
          <cell r="AC403" t="str">
            <v>NA</v>
          </cell>
          <cell r="AD403">
            <v>1</v>
          </cell>
          <cell r="AE403" t="str">
            <v>NA</v>
          </cell>
          <cell r="AF403" t="str">
            <v>NA</v>
          </cell>
          <cell r="AG403" t="str">
            <v>NA</v>
          </cell>
          <cell r="AH403" t="str">
            <v>NA</v>
          </cell>
          <cell r="AI403">
            <v>0.8</v>
          </cell>
          <cell r="AJ403">
            <v>0.8</v>
          </cell>
          <cell r="AO403">
            <v>397379</v>
          </cell>
          <cell r="AP403">
            <v>33375</v>
          </cell>
          <cell r="AQ403">
            <v>14663</v>
          </cell>
          <cell r="AR403">
            <v>25875</v>
          </cell>
          <cell r="AS403">
            <v>43</v>
          </cell>
          <cell r="AT403">
            <v>0</v>
          </cell>
          <cell r="AU403">
            <v>0</v>
          </cell>
          <cell r="AV403">
            <v>0</v>
          </cell>
          <cell r="AW403">
            <v>33375</v>
          </cell>
          <cell r="AX403">
            <v>10997</v>
          </cell>
          <cell r="AY403">
            <v>4140</v>
          </cell>
          <cell r="AZ403">
            <v>104232</v>
          </cell>
          <cell r="BA403">
            <v>0</v>
          </cell>
          <cell r="BB403">
            <v>0</v>
          </cell>
          <cell r="BC403">
            <v>0</v>
          </cell>
          <cell r="BD403">
            <v>160381</v>
          </cell>
          <cell r="BE403">
            <v>83103</v>
          </cell>
          <cell r="BF403">
            <v>0</v>
          </cell>
          <cell r="BG403">
            <v>0</v>
          </cell>
          <cell r="BH403">
            <v>0</v>
          </cell>
          <cell r="BI403">
            <v>0</v>
          </cell>
          <cell r="BJ403">
            <v>103879</v>
          </cell>
          <cell r="BK403">
            <v>0</v>
          </cell>
          <cell r="BL403">
            <v>0</v>
          </cell>
          <cell r="BM403">
            <v>0</v>
          </cell>
          <cell r="BN403">
            <v>0</v>
          </cell>
          <cell r="BO403">
            <v>103879</v>
          </cell>
          <cell r="BP403">
            <v>106495</v>
          </cell>
          <cell r="BQ403">
            <v>0</v>
          </cell>
          <cell r="BR403">
            <v>0</v>
          </cell>
          <cell r="BS403">
            <v>0</v>
          </cell>
          <cell r="BT403">
            <v>0</v>
          </cell>
          <cell r="BU403">
            <v>133119</v>
          </cell>
          <cell r="BV403">
            <v>0</v>
          </cell>
          <cell r="BW403">
            <v>0</v>
          </cell>
          <cell r="BX403">
            <v>0</v>
          </cell>
          <cell r="BY403">
            <v>0</v>
          </cell>
          <cell r="BZ403">
            <v>133119</v>
          </cell>
          <cell r="CA403">
            <v>103879</v>
          </cell>
          <cell r="CB403">
            <v>236998</v>
          </cell>
          <cell r="CC403">
            <v>0.05</v>
          </cell>
          <cell r="CD403">
            <v>397379</v>
          </cell>
        </row>
        <row r="404">
          <cell r="B404" t="str">
            <v>ETL06</v>
          </cell>
          <cell r="C404" t="str">
            <v>CAP08</v>
          </cell>
          <cell r="D404" t="str">
            <v>De  1200  pares</v>
          </cell>
          <cell r="E404" t="str">
            <v>U</v>
          </cell>
          <cell r="F404" t="str">
            <v>MRD158</v>
          </cell>
          <cell r="G404" t="str">
            <v>MRD354</v>
          </cell>
          <cell r="H404" t="str">
            <v>MRD076</v>
          </cell>
          <cell r="I404" t="str">
            <v>NA</v>
          </cell>
          <cell r="J404" t="str">
            <v>NA</v>
          </cell>
          <cell r="K404" t="str">
            <v>NA</v>
          </cell>
          <cell r="L404" t="str">
            <v>NA</v>
          </cell>
          <cell r="M404">
            <v>1</v>
          </cell>
          <cell r="N404">
            <v>48</v>
          </cell>
          <cell r="O404">
            <v>24</v>
          </cell>
          <cell r="P404" t="str">
            <v>NA</v>
          </cell>
          <cell r="Q404" t="str">
            <v>NA</v>
          </cell>
          <cell r="R404" t="str">
            <v>NA</v>
          </cell>
          <cell r="S404" t="str">
            <v>NA</v>
          </cell>
          <cell r="T404" t="str">
            <v>CER003</v>
          </cell>
          <cell r="U404" t="str">
            <v>CER011</v>
          </cell>
          <cell r="V404" t="str">
            <v>NA</v>
          </cell>
          <cell r="W404" t="str">
            <v>NA</v>
          </cell>
          <cell r="X404" t="str">
            <v>NA</v>
          </cell>
          <cell r="Y404" t="str">
            <v>CMC013</v>
          </cell>
          <cell r="Z404" t="str">
            <v>CMC015</v>
          </cell>
          <cell r="AA404" t="str">
            <v>NA</v>
          </cell>
          <cell r="AB404" t="str">
            <v>NA</v>
          </cell>
          <cell r="AC404" t="str">
            <v>NA</v>
          </cell>
          <cell r="AD404">
            <v>1</v>
          </cell>
          <cell r="AE404">
            <v>0.71</v>
          </cell>
          <cell r="AF404" t="str">
            <v>NA</v>
          </cell>
          <cell r="AG404" t="str">
            <v>NA</v>
          </cell>
          <cell r="AH404" t="str">
            <v>NA</v>
          </cell>
          <cell r="AI404">
            <v>2.5</v>
          </cell>
          <cell r="AJ404">
            <v>2.5</v>
          </cell>
          <cell r="AK404">
            <v>3.5</v>
          </cell>
          <cell r="AO404">
            <v>1625167</v>
          </cell>
          <cell r="AP404">
            <v>1265000</v>
          </cell>
          <cell r="AQ404">
            <v>3220</v>
          </cell>
          <cell r="AR404">
            <v>85</v>
          </cell>
          <cell r="AS404">
            <v>0</v>
          </cell>
          <cell r="AT404">
            <v>0</v>
          </cell>
          <cell r="AU404">
            <v>0</v>
          </cell>
          <cell r="AV404">
            <v>0</v>
          </cell>
          <cell r="AW404">
            <v>1265000</v>
          </cell>
          <cell r="AX404">
            <v>154560</v>
          </cell>
          <cell r="AY404">
            <v>2040</v>
          </cell>
          <cell r="AZ404">
            <v>0</v>
          </cell>
          <cell r="BA404">
            <v>0</v>
          </cell>
          <cell r="BB404">
            <v>0</v>
          </cell>
          <cell r="BC404">
            <v>0</v>
          </cell>
          <cell r="BD404">
            <v>1492680</v>
          </cell>
          <cell r="BE404">
            <v>83103</v>
          </cell>
          <cell r="BF404">
            <v>19028</v>
          </cell>
          <cell r="BG404">
            <v>0</v>
          </cell>
          <cell r="BH404">
            <v>0</v>
          </cell>
          <cell r="BI404">
            <v>0</v>
          </cell>
          <cell r="BJ404">
            <v>33241</v>
          </cell>
          <cell r="BK404">
            <v>5404</v>
          </cell>
          <cell r="BL404">
            <v>0</v>
          </cell>
          <cell r="BM404">
            <v>0</v>
          </cell>
          <cell r="BN404">
            <v>0</v>
          </cell>
          <cell r="BO404">
            <v>38645</v>
          </cell>
          <cell r="BP404">
            <v>106495</v>
          </cell>
          <cell r="BQ404">
            <v>180437</v>
          </cell>
          <cell r="BR404">
            <v>0</v>
          </cell>
          <cell r="BS404">
            <v>0</v>
          </cell>
          <cell r="BT404">
            <v>0</v>
          </cell>
          <cell r="BU404">
            <v>42598</v>
          </cell>
          <cell r="BV404">
            <v>51244</v>
          </cell>
          <cell r="BW404">
            <v>0</v>
          </cell>
          <cell r="BX404">
            <v>0</v>
          </cell>
          <cell r="BY404">
            <v>0</v>
          </cell>
          <cell r="BZ404">
            <v>93842</v>
          </cell>
          <cell r="CA404">
            <v>38645</v>
          </cell>
          <cell r="CB404">
            <v>132487</v>
          </cell>
          <cell r="CC404">
            <v>0.05</v>
          </cell>
          <cell r="CD404">
            <v>1625167</v>
          </cell>
        </row>
        <row r="405">
          <cell r="B405" t="str">
            <v>ETP06</v>
          </cell>
          <cell r="C405" t="str">
            <v>CAP08</v>
          </cell>
          <cell r="D405" t="str">
            <v>De  1200  pares</v>
          </cell>
          <cell r="E405" t="str">
            <v>U</v>
          </cell>
          <cell r="F405" t="str">
            <v>NA</v>
          </cell>
          <cell r="G405" t="str">
            <v>NA</v>
          </cell>
          <cell r="H405" t="str">
            <v>NA</v>
          </cell>
          <cell r="I405" t="str">
            <v>NA</v>
          </cell>
          <cell r="J405" t="str">
            <v>NA</v>
          </cell>
          <cell r="K405" t="str">
            <v>NA</v>
          </cell>
          <cell r="L405" t="str">
            <v>NA</v>
          </cell>
          <cell r="M405" t="str">
            <v>NA</v>
          </cell>
          <cell r="N405" t="str">
            <v>NA</v>
          </cell>
          <cell r="O405" t="str">
            <v>NA</v>
          </cell>
          <cell r="P405" t="str">
            <v>NA</v>
          </cell>
          <cell r="Q405" t="str">
            <v>NA</v>
          </cell>
          <cell r="R405" t="str">
            <v>NA</v>
          </cell>
          <cell r="S405" t="str">
            <v>NA</v>
          </cell>
          <cell r="T405" t="str">
            <v>NA</v>
          </cell>
          <cell r="U405" t="str">
            <v>NA</v>
          </cell>
          <cell r="V405" t="str">
            <v>NA</v>
          </cell>
          <cell r="W405" t="str">
            <v>NA</v>
          </cell>
          <cell r="X405" t="str">
            <v>NA</v>
          </cell>
          <cell r="Y405" t="str">
            <v>NA</v>
          </cell>
          <cell r="Z405" t="str">
            <v>NA</v>
          </cell>
          <cell r="AA405" t="str">
            <v>NA</v>
          </cell>
          <cell r="AB405" t="str">
            <v>NA</v>
          </cell>
          <cell r="AC405" t="str">
            <v>NA</v>
          </cell>
          <cell r="AD405" t="str">
            <v>NA</v>
          </cell>
          <cell r="AE405" t="str">
            <v>NA</v>
          </cell>
          <cell r="AF405" t="str">
            <v>NA</v>
          </cell>
          <cell r="AG405" t="str">
            <v>NA</v>
          </cell>
          <cell r="AH405" t="str">
            <v>NA</v>
          </cell>
          <cell r="AI405">
            <v>0</v>
          </cell>
          <cell r="AO405">
            <v>0</v>
          </cell>
          <cell r="AP405">
            <v>0</v>
          </cell>
          <cell r="AQ405">
            <v>0</v>
          </cell>
          <cell r="AR405">
            <v>0</v>
          </cell>
          <cell r="AS405">
            <v>0</v>
          </cell>
          <cell r="AT405">
            <v>0</v>
          </cell>
          <cell r="AU405">
            <v>0</v>
          </cell>
          <cell r="AV405">
            <v>0</v>
          </cell>
          <cell r="AW405">
            <v>0</v>
          </cell>
          <cell r="AX405">
            <v>0</v>
          </cell>
          <cell r="AY405">
            <v>0</v>
          </cell>
          <cell r="AZ405">
            <v>0</v>
          </cell>
          <cell r="BA405">
            <v>0</v>
          </cell>
          <cell r="BB405">
            <v>0</v>
          </cell>
          <cell r="BC405">
            <v>0</v>
          </cell>
          <cell r="BD405">
            <v>0</v>
          </cell>
          <cell r="BE405">
            <v>0</v>
          </cell>
          <cell r="BF405">
            <v>0</v>
          </cell>
          <cell r="BG405">
            <v>0</v>
          </cell>
          <cell r="BH405">
            <v>0</v>
          </cell>
          <cell r="BI405">
            <v>0</v>
          </cell>
          <cell r="BJ405">
            <v>0</v>
          </cell>
          <cell r="BK405">
            <v>0</v>
          </cell>
          <cell r="BL405">
            <v>0</v>
          </cell>
          <cell r="BM405">
            <v>0</v>
          </cell>
          <cell r="BN405">
            <v>0</v>
          </cell>
          <cell r="BO405">
            <v>0</v>
          </cell>
          <cell r="BP405">
            <v>0</v>
          </cell>
          <cell r="BQ405">
            <v>0</v>
          </cell>
          <cell r="BR405">
            <v>0</v>
          </cell>
          <cell r="BS405">
            <v>0</v>
          </cell>
          <cell r="BT405">
            <v>0</v>
          </cell>
          <cell r="BU405">
            <v>0</v>
          </cell>
          <cell r="BV405">
            <v>0</v>
          </cell>
          <cell r="BW405">
            <v>0</v>
          </cell>
          <cell r="BX405">
            <v>0</v>
          </cell>
          <cell r="BY405">
            <v>0</v>
          </cell>
          <cell r="BZ405">
            <v>0</v>
          </cell>
          <cell r="CA405">
            <v>0</v>
          </cell>
          <cell r="CB405">
            <v>0</v>
          </cell>
          <cell r="CC405">
            <v>0.05</v>
          </cell>
          <cell r="CD405">
            <v>0</v>
          </cell>
        </row>
        <row r="406">
          <cell r="B406" t="str">
            <v>ML017</v>
          </cell>
          <cell r="C406" t="str">
            <v>CAP08</v>
          </cell>
          <cell r="D406" t="str">
            <v>De  1200  pares</v>
          </cell>
          <cell r="E406" t="str">
            <v>U</v>
          </cell>
          <cell r="F406" t="str">
            <v>MRD140</v>
          </cell>
          <cell r="G406" t="str">
            <v>MRD354</v>
          </cell>
          <cell r="H406" t="str">
            <v>MRD076</v>
          </cell>
          <cell r="I406" t="str">
            <v>NA</v>
          </cell>
          <cell r="J406" t="str">
            <v>NA</v>
          </cell>
          <cell r="K406" t="str">
            <v>NA</v>
          </cell>
          <cell r="L406" t="str">
            <v>NA</v>
          </cell>
          <cell r="M406">
            <v>1</v>
          </cell>
          <cell r="N406">
            <v>48</v>
          </cell>
          <cell r="O406">
            <v>24</v>
          </cell>
          <cell r="P406" t="str">
            <v>NA</v>
          </cell>
          <cell r="Q406" t="str">
            <v>NA</v>
          </cell>
          <cell r="R406" t="str">
            <v>NA</v>
          </cell>
          <cell r="S406" t="str">
            <v>NA</v>
          </cell>
          <cell r="T406" t="str">
            <v>CER003</v>
          </cell>
          <cell r="U406" t="str">
            <v>NA</v>
          </cell>
          <cell r="V406" t="str">
            <v>NA</v>
          </cell>
          <cell r="W406" t="str">
            <v>NA</v>
          </cell>
          <cell r="X406" t="str">
            <v>NA</v>
          </cell>
          <cell r="Y406" t="str">
            <v>CMC013</v>
          </cell>
          <cell r="Z406" t="str">
            <v>NA</v>
          </cell>
          <cell r="AA406" t="str">
            <v>NA</v>
          </cell>
          <cell r="AB406" t="str">
            <v>NA</v>
          </cell>
          <cell r="AC406" t="str">
            <v>NA</v>
          </cell>
          <cell r="AD406">
            <v>1</v>
          </cell>
          <cell r="AE406" t="str">
            <v>NA</v>
          </cell>
          <cell r="AF406" t="str">
            <v>NA</v>
          </cell>
          <cell r="AG406" t="str">
            <v>NA</v>
          </cell>
          <cell r="AH406" t="str">
            <v>NA</v>
          </cell>
          <cell r="AI406">
            <v>1</v>
          </cell>
          <cell r="AJ406">
            <v>1</v>
          </cell>
          <cell r="AO406">
            <v>631753</v>
          </cell>
          <cell r="AP406">
            <v>264500</v>
          </cell>
          <cell r="AQ406">
            <v>3220</v>
          </cell>
          <cell r="AR406">
            <v>85</v>
          </cell>
          <cell r="AS406">
            <v>0</v>
          </cell>
          <cell r="AT406">
            <v>0</v>
          </cell>
          <cell r="AU406">
            <v>0</v>
          </cell>
          <cell r="AV406">
            <v>0</v>
          </cell>
          <cell r="AW406">
            <v>264500</v>
          </cell>
          <cell r="AX406">
            <v>154560</v>
          </cell>
          <cell r="AY406">
            <v>2040</v>
          </cell>
          <cell r="AZ406">
            <v>0</v>
          </cell>
          <cell r="BA406">
            <v>0</v>
          </cell>
          <cell r="BB406">
            <v>0</v>
          </cell>
          <cell r="BC406">
            <v>0</v>
          </cell>
          <cell r="BD406">
            <v>442155</v>
          </cell>
          <cell r="BE406">
            <v>83103</v>
          </cell>
          <cell r="BF406">
            <v>0</v>
          </cell>
          <cell r="BG406">
            <v>0</v>
          </cell>
          <cell r="BH406">
            <v>0</v>
          </cell>
          <cell r="BI406">
            <v>0</v>
          </cell>
          <cell r="BJ406">
            <v>83103</v>
          </cell>
          <cell r="BK406">
            <v>0</v>
          </cell>
          <cell r="BL406">
            <v>0</v>
          </cell>
          <cell r="BM406">
            <v>0</v>
          </cell>
          <cell r="BN406">
            <v>0</v>
          </cell>
          <cell r="BO406">
            <v>83103</v>
          </cell>
          <cell r="BP406">
            <v>106495</v>
          </cell>
          <cell r="BQ406">
            <v>0</v>
          </cell>
          <cell r="BR406">
            <v>0</v>
          </cell>
          <cell r="BS406">
            <v>0</v>
          </cell>
          <cell r="BT406">
            <v>0</v>
          </cell>
          <cell r="BU406">
            <v>106495</v>
          </cell>
          <cell r="BV406">
            <v>0</v>
          </cell>
          <cell r="BW406">
            <v>0</v>
          </cell>
          <cell r="BX406">
            <v>0</v>
          </cell>
          <cell r="BY406">
            <v>0</v>
          </cell>
          <cell r="BZ406">
            <v>106495</v>
          </cell>
          <cell r="CA406">
            <v>83103</v>
          </cell>
          <cell r="CB406">
            <v>189598</v>
          </cell>
          <cell r="CC406">
            <v>0.05</v>
          </cell>
          <cell r="CD406">
            <v>631753</v>
          </cell>
        </row>
        <row r="407">
          <cell r="B407" t="str">
            <v>MP015</v>
          </cell>
          <cell r="C407" t="str">
            <v>CAP08</v>
          </cell>
          <cell r="D407" t="str">
            <v>De  1200  pares</v>
          </cell>
          <cell r="E407" t="str">
            <v>U</v>
          </cell>
          <cell r="F407" t="str">
            <v>MRD250</v>
          </cell>
          <cell r="G407" t="str">
            <v>MRD215</v>
          </cell>
          <cell r="H407" t="str">
            <v>MRD252</v>
          </cell>
          <cell r="I407" t="str">
            <v>MRD046</v>
          </cell>
          <cell r="J407" t="str">
            <v>NA</v>
          </cell>
          <cell r="K407" t="str">
            <v>NA</v>
          </cell>
          <cell r="L407" t="str">
            <v>NA</v>
          </cell>
          <cell r="M407">
            <v>1</v>
          </cell>
          <cell r="N407">
            <v>0.75</v>
          </cell>
          <cell r="O407">
            <v>0.16</v>
          </cell>
          <cell r="P407">
            <v>2424</v>
          </cell>
          <cell r="Q407" t="str">
            <v>NA</v>
          </cell>
          <cell r="R407" t="str">
            <v>NA</v>
          </cell>
          <cell r="S407" t="str">
            <v>NA</v>
          </cell>
          <cell r="T407" t="str">
            <v>CER003</v>
          </cell>
          <cell r="U407" t="str">
            <v>NA</v>
          </cell>
          <cell r="V407" t="str">
            <v>NA</v>
          </cell>
          <cell r="W407" t="str">
            <v>NA</v>
          </cell>
          <cell r="X407" t="str">
            <v>NA</v>
          </cell>
          <cell r="Y407" t="str">
            <v>CMC013</v>
          </cell>
          <cell r="Z407" t="str">
            <v>NA</v>
          </cell>
          <cell r="AA407" t="str">
            <v>NA</v>
          </cell>
          <cell r="AB407" t="str">
            <v>NA</v>
          </cell>
          <cell r="AC407" t="str">
            <v>NA</v>
          </cell>
          <cell r="AD407">
            <v>1</v>
          </cell>
          <cell r="AE407" t="str">
            <v>NA</v>
          </cell>
          <cell r="AF407" t="str">
            <v>NA</v>
          </cell>
          <cell r="AG407" t="str">
            <v>NA</v>
          </cell>
          <cell r="AH407" t="str">
            <v>NA</v>
          </cell>
          <cell r="AI407">
            <v>0.8</v>
          </cell>
          <cell r="AJ407">
            <v>0.8</v>
          </cell>
          <cell r="AO407">
            <v>397379</v>
          </cell>
          <cell r="AP407">
            <v>33375</v>
          </cell>
          <cell r="AQ407">
            <v>14663</v>
          </cell>
          <cell r="AR407">
            <v>25875</v>
          </cell>
          <cell r="AS407">
            <v>43</v>
          </cell>
          <cell r="AT407">
            <v>0</v>
          </cell>
          <cell r="AU407">
            <v>0</v>
          </cell>
          <cell r="AV407">
            <v>0</v>
          </cell>
          <cell r="AW407">
            <v>33375</v>
          </cell>
          <cell r="AX407">
            <v>10997</v>
          </cell>
          <cell r="AY407">
            <v>4140</v>
          </cell>
          <cell r="AZ407">
            <v>104232</v>
          </cell>
          <cell r="BA407">
            <v>0</v>
          </cell>
          <cell r="BB407">
            <v>0</v>
          </cell>
          <cell r="BC407">
            <v>0</v>
          </cell>
          <cell r="BD407">
            <v>160381</v>
          </cell>
          <cell r="BE407">
            <v>83103</v>
          </cell>
          <cell r="BF407">
            <v>0</v>
          </cell>
          <cell r="BG407">
            <v>0</v>
          </cell>
          <cell r="BH407">
            <v>0</v>
          </cell>
          <cell r="BI407">
            <v>0</v>
          </cell>
          <cell r="BJ407">
            <v>103879</v>
          </cell>
          <cell r="BK407">
            <v>0</v>
          </cell>
          <cell r="BL407">
            <v>0</v>
          </cell>
          <cell r="BM407">
            <v>0</v>
          </cell>
          <cell r="BN407">
            <v>0</v>
          </cell>
          <cell r="BO407">
            <v>103879</v>
          </cell>
          <cell r="BP407">
            <v>106495</v>
          </cell>
          <cell r="BQ407">
            <v>0</v>
          </cell>
          <cell r="BR407">
            <v>0</v>
          </cell>
          <cell r="BS407">
            <v>0</v>
          </cell>
          <cell r="BT407">
            <v>0</v>
          </cell>
          <cell r="BU407">
            <v>133119</v>
          </cell>
          <cell r="BV407">
            <v>0</v>
          </cell>
          <cell r="BW407">
            <v>0</v>
          </cell>
          <cell r="BX407">
            <v>0</v>
          </cell>
          <cell r="BY407">
            <v>0</v>
          </cell>
          <cell r="BZ407">
            <v>133119</v>
          </cell>
          <cell r="CA407">
            <v>103879</v>
          </cell>
          <cell r="CB407">
            <v>236998</v>
          </cell>
          <cell r="CC407">
            <v>0.05</v>
          </cell>
          <cell r="CD407">
            <v>397379</v>
          </cell>
        </row>
        <row r="408">
          <cell r="B408" t="str">
            <v>PBC15</v>
          </cell>
          <cell r="C408" t="str">
            <v>CAP08</v>
          </cell>
          <cell r="D408" t="str">
            <v>De  1200  pares</v>
          </cell>
          <cell r="E408" t="str">
            <v>U</v>
          </cell>
          <cell r="F408" t="str">
            <v>NA</v>
          </cell>
          <cell r="G408" t="str">
            <v>NA</v>
          </cell>
          <cell r="H408" t="str">
            <v>NA</v>
          </cell>
          <cell r="I408" t="str">
            <v>NA</v>
          </cell>
          <cell r="J408" t="str">
            <v>NA</v>
          </cell>
          <cell r="K408" t="str">
            <v>NA</v>
          </cell>
          <cell r="L408" t="str">
            <v>NA</v>
          </cell>
          <cell r="M408" t="str">
            <v>NA</v>
          </cell>
          <cell r="N408" t="str">
            <v>NA</v>
          </cell>
          <cell r="O408" t="str">
            <v>NA</v>
          </cell>
          <cell r="P408" t="str">
            <v>NA</v>
          </cell>
          <cell r="Q408" t="str">
            <v>NA</v>
          </cell>
          <cell r="R408" t="str">
            <v>NA</v>
          </cell>
          <cell r="S408" t="str">
            <v>NA</v>
          </cell>
          <cell r="T408" t="str">
            <v>CER001</v>
          </cell>
          <cell r="U408" t="str">
            <v>NA</v>
          </cell>
          <cell r="V408" t="str">
            <v>NA</v>
          </cell>
          <cell r="W408" t="str">
            <v>NA</v>
          </cell>
          <cell r="X408" t="str">
            <v>NA</v>
          </cell>
          <cell r="Y408" t="str">
            <v>CMC011</v>
          </cell>
          <cell r="Z408" t="str">
            <v>NA</v>
          </cell>
          <cell r="AA408" t="str">
            <v>NA</v>
          </cell>
          <cell r="AB408" t="str">
            <v>NA</v>
          </cell>
          <cell r="AC408" t="str">
            <v>NA</v>
          </cell>
          <cell r="AD408">
            <v>1</v>
          </cell>
          <cell r="AE408" t="str">
            <v>NA</v>
          </cell>
          <cell r="AF408" t="str">
            <v>NA</v>
          </cell>
          <cell r="AG408" t="str">
            <v>NA</v>
          </cell>
          <cell r="AH408" t="str">
            <v>NA</v>
          </cell>
          <cell r="AI408">
            <v>175</v>
          </cell>
          <cell r="AJ408">
            <v>175</v>
          </cell>
          <cell r="AO408">
            <v>2152</v>
          </cell>
          <cell r="AP408">
            <v>0</v>
          </cell>
          <cell r="AQ408">
            <v>0</v>
          </cell>
          <cell r="AR408">
            <v>0</v>
          </cell>
          <cell r="AS408">
            <v>0</v>
          </cell>
          <cell r="AT408">
            <v>0</v>
          </cell>
          <cell r="AU408">
            <v>0</v>
          </cell>
          <cell r="AV408">
            <v>0</v>
          </cell>
          <cell r="AW408">
            <v>0</v>
          </cell>
          <cell r="AX408">
            <v>0</v>
          </cell>
          <cell r="AY408">
            <v>0</v>
          </cell>
          <cell r="AZ408">
            <v>0</v>
          </cell>
          <cell r="BA408">
            <v>0</v>
          </cell>
          <cell r="BB408">
            <v>0</v>
          </cell>
          <cell r="BC408">
            <v>0</v>
          </cell>
          <cell r="BD408">
            <v>0</v>
          </cell>
          <cell r="BE408">
            <v>250716</v>
          </cell>
          <cell r="BF408">
            <v>0</v>
          </cell>
          <cell r="BG408">
            <v>0</v>
          </cell>
          <cell r="BH408">
            <v>0</v>
          </cell>
          <cell r="BI408">
            <v>0</v>
          </cell>
          <cell r="BJ408">
            <v>1433</v>
          </cell>
          <cell r="BK408">
            <v>0</v>
          </cell>
          <cell r="BL408">
            <v>0</v>
          </cell>
          <cell r="BM408">
            <v>0</v>
          </cell>
          <cell r="BN408">
            <v>0</v>
          </cell>
          <cell r="BO408">
            <v>1433</v>
          </cell>
          <cell r="BP408">
            <v>125868</v>
          </cell>
          <cell r="BQ408">
            <v>0</v>
          </cell>
          <cell r="BR408">
            <v>0</v>
          </cell>
          <cell r="BS408">
            <v>0</v>
          </cell>
          <cell r="BT408">
            <v>0</v>
          </cell>
          <cell r="BU408">
            <v>719</v>
          </cell>
          <cell r="BV408">
            <v>0</v>
          </cell>
          <cell r="BW408">
            <v>0</v>
          </cell>
          <cell r="BX408">
            <v>0</v>
          </cell>
          <cell r="BY408">
            <v>0</v>
          </cell>
          <cell r="BZ408">
            <v>719</v>
          </cell>
          <cell r="CA408">
            <v>1433</v>
          </cell>
          <cell r="CB408">
            <v>2152</v>
          </cell>
          <cell r="CC408">
            <v>0.05</v>
          </cell>
          <cell r="CD408">
            <v>2152</v>
          </cell>
        </row>
        <row r="409">
          <cell r="B409" t="str">
            <v>ML018</v>
          </cell>
          <cell r="C409" t="str">
            <v>CAP08</v>
          </cell>
          <cell r="D409" t="str">
            <v>De  1500  pares</v>
          </cell>
          <cell r="E409" t="str">
            <v>U</v>
          </cell>
          <cell r="F409" t="str">
            <v>MRD347</v>
          </cell>
          <cell r="G409" t="str">
            <v>MRD354</v>
          </cell>
          <cell r="H409" t="str">
            <v>MRD076</v>
          </cell>
          <cell r="I409" t="str">
            <v>NA</v>
          </cell>
          <cell r="J409" t="str">
            <v>NA</v>
          </cell>
          <cell r="K409" t="str">
            <v>NA</v>
          </cell>
          <cell r="L409" t="str">
            <v>NA</v>
          </cell>
          <cell r="M409">
            <v>1</v>
          </cell>
          <cell r="N409">
            <v>60</v>
          </cell>
          <cell r="O409">
            <v>30</v>
          </cell>
          <cell r="P409" t="str">
            <v>NA</v>
          </cell>
          <cell r="Q409" t="str">
            <v>NA</v>
          </cell>
          <cell r="R409" t="str">
            <v>NA</v>
          </cell>
          <cell r="S409" t="str">
            <v>NA</v>
          </cell>
          <cell r="T409" t="str">
            <v>CER003</v>
          </cell>
          <cell r="U409" t="str">
            <v>NA</v>
          </cell>
          <cell r="V409" t="str">
            <v>NA</v>
          </cell>
          <cell r="W409" t="str">
            <v>NA</v>
          </cell>
          <cell r="X409" t="str">
            <v>NA</v>
          </cell>
          <cell r="Y409" t="str">
            <v>CMC013</v>
          </cell>
          <cell r="Z409" t="str">
            <v>NA</v>
          </cell>
          <cell r="AA409" t="str">
            <v>NA</v>
          </cell>
          <cell r="AB409" t="str">
            <v>NA</v>
          </cell>
          <cell r="AC409" t="str">
            <v>NA</v>
          </cell>
          <cell r="AD409">
            <v>1</v>
          </cell>
          <cell r="AE409" t="str">
            <v>NA</v>
          </cell>
          <cell r="AF409" t="str">
            <v>NA</v>
          </cell>
          <cell r="AG409" t="str">
            <v>NA</v>
          </cell>
          <cell r="AH409" t="str">
            <v>NA</v>
          </cell>
          <cell r="AI409">
            <v>1.25</v>
          </cell>
          <cell r="AJ409">
            <v>1.25</v>
          </cell>
          <cell r="AO409">
            <v>597456</v>
          </cell>
          <cell r="AP409">
            <v>228800</v>
          </cell>
          <cell r="AQ409">
            <v>3220</v>
          </cell>
          <cell r="AR409">
            <v>85</v>
          </cell>
          <cell r="AS409">
            <v>0</v>
          </cell>
          <cell r="AT409">
            <v>0</v>
          </cell>
          <cell r="AU409">
            <v>0</v>
          </cell>
          <cell r="AV409">
            <v>0</v>
          </cell>
          <cell r="AW409">
            <v>228800</v>
          </cell>
          <cell r="AX409">
            <v>193200</v>
          </cell>
          <cell r="AY409">
            <v>2550</v>
          </cell>
          <cell r="AZ409">
            <v>0</v>
          </cell>
          <cell r="BA409">
            <v>0</v>
          </cell>
          <cell r="BB409">
            <v>0</v>
          </cell>
          <cell r="BC409">
            <v>0</v>
          </cell>
          <cell r="BD409">
            <v>445778</v>
          </cell>
          <cell r="BE409">
            <v>83103</v>
          </cell>
          <cell r="BF409">
            <v>0</v>
          </cell>
          <cell r="BG409">
            <v>0</v>
          </cell>
          <cell r="BH409">
            <v>0</v>
          </cell>
          <cell r="BI409">
            <v>0</v>
          </cell>
          <cell r="BJ409">
            <v>66482</v>
          </cell>
          <cell r="BK409">
            <v>0</v>
          </cell>
          <cell r="BL409">
            <v>0</v>
          </cell>
          <cell r="BM409">
            <v>0</v>
          </cell>
          <cell r="BN409">
            <v>0</v>
          </cell>
          <cell r="BO409">
            <v>66482</v>
          </cell>
          <cell r="BP409">
            <v>106495</v>
          </cell>
          <cell r="BQ409">
            <v>0</v>
          </cell>
          <cell r="BR409">
            <v>0</v>
          </cell>
          <cell r="BS409">
            <v>0</v>
          </cell>
          <cell r="BT409">
            <v>0</v>
          </cell>
          <cell r="BU409">
            <v>85196</v>
          </cell>
          <cell r="BV409">
            <v>0</v>
          </cell>
          <cell r="BW409">
            <v>0</v>
          </cell>
          <cell r="BX409">
            <v>0</v>
          </cell>
          <cell r="BY409">
            <v>0</v>
          </cell>
          <cell r="BZ409">
            <v>85196</v>
          </cell>
          <cell r="CA409">
            <v>66482</v>
          </cell>
          <cell r="CB409">
            <v>151678</v>
          </cell>
          <cell r="CC409">
            <v>0.05</v>
          </cell>
          <cell r="CD409">
            <v>597456</v>
          </cell>
        </row>
        <row r="410">
          <cell r="B410" t="str">
            <v>EPC16</v>
          </cell>
          <cell r="C410" t="str">
            <v>CAP08</v>
          </cell>
          <cell r="D410" t="str">
            <v>De  1800  pares</v>
          </cell>
          <cell r="E410" t="str">
            <v>U</v>
          </cell>
          <cell r="F410" t="str">
            <v>MRD250</v>
          </cell>
          <cell r="G410" t="str">
            <v>MRD215</v>
          </cell>
          <cell r="H410" t="str">
            <v>MRD252</v>
          </cell>
          <cell r="I410" t="str">
            <v>MRD046</v>
          </cell>
          <cell r="J410" t="str">
            <v>NA</v>
          </cell>
          <cell r="K410" t="str">
            <v>NA</v>
          </cell>
          <cell r="L410" t="str">
            <v>NA</v>
          </cell>
          <cell r="M410">
            <v>1</v>
          </cell>
          <cell r="N410">
            <v>0.75</v>
          </cell>
          <cell r="O410">
            <v>0.17</v>
          </cell>
          <cell r="P410">
            <v>3636</v>
          </cell>
          <cell r="Q410" t="str">
            <v>NA</v>
          </cell>
          <cell r="R410" t="str">
            <v>NA</v>
          </cell>
          <cell r="S410" t="str">
            <v>NA</v>
          </cell>
          <cell r="T410" t="str">
            <v>CER003</v>
          </cell>
          <cell r="U410" t="str">
            <v>NA</v>
          </cell>
          <cell r="V410" t="str">
            <v>NA</v>
          </cell>
          <cell r="W410" t="str">
            <v>NA</v>
          </cell>
          <cell r="X410" t="str">
            <v>NA</v>
          </cell>
          <cell r="Y410" t="str">
            <v>CMC013</v>
          </cell>
          <cell r="Z410" t="str">
            <v>NA</v>
          </cell>
          <cell r="AA410" t="str">
            <v>NA</v>
          </cell>
          <cell r="AB410" t="str">
            <v>NA</v>
          </cell>
          <cell r="AC410" t="str">
            <v>NA</v>
          </cell>
          <cell r="AD410">
            <v>1</v>
          </cell>
          <cell r="AE410" t="str">
            <v>NA</v>
          </cell>
          <cell r="AF410" t="str">
            <v>NA</v>
          </cell>
          <cell r="AG410" t="str">
            <v>NA</v>
          </cell>
          <cell r="AH410" t="str">
            <v>NA</v>
          </cell>
          <cell r="AI410">
            <v>0.5</v>
          </cell>
          <cell r="AJ410">
            <v>0.5</v>
          </cell>
          <cell r="AO410">
            <v>594571</v>
          </cell>
          <cell r="AP410">
            <v>33375</v>
          </cell>
          <cell r="AQ410">
            <v>14663</v>
          </cell>
          <cell r="AR410">
            <v>25875</v>
          </cell>
          <cell r="AS410">
            <v>43</v>
          </cell>
          <cell r="AT410">
            <v>0</v>
          </cell>
          <cell r="AU410">
            <v>0</v>
          </cell>
          <cell r="AV410">
            <v>0</v>
          </cell>
          <cell r="AW410">
            <v>33375</v>
          </cell>
          <cell r="AX410">
            <v>10997</v>
          </cell>
          <cell r="AY410">
            <v>4399</v>
          </cell>
          <cell r="AZ410">
            <v>156348</v>
          </cell>
          <cell r="BA410">
            <v>0</v>
          </cell>
          <cell r="BB410">
            <v>0</v>
          </cell>
          <cell r="BC410">
            <v>0</v>
          </cell>
          <cell r="BD410">
            <v>215375</v>
          </cell>
          <cell r="BE410">
            <v>83103</v>
          </cell>
          <cell r="BF410">
            <v>0</v>
          </cell>
          <cell r="BG410">
            <v>0</v>
          </cell>
          <cell r="BH410">
            <v>0</v>
          </cell>
          <cell r="BI410">
            <v>0</v>
          </cell>
          <cell r="BJ410">
            <v>166206</v>
          </cell>
          <cell r="BK410">
            <v>0</v>
          </cell>
          <cell r="BL410">
            <v>0</v>
          </cell>
          <cell r="BM410">
            <v>0</v>
          </cell>
          <cell r="BN410">
            <v>0</v>
          </cell>
          <cell r="BO410">
            <v>166206</v>
          </cell>
          <cell r="BP410">
            <v>106495</v>
          </cell>
          <cell r="BQ410">
            <v>0</v>
          </cell>
          <cell r="BR410">
            <v>0</v>
          </cell>
          <cell r="BS410">
            <v>0</v>
          </cell>
          <cell r="BT410">
            <v>0</v>
          </cell>
          <cell r="BU410">
            <v>212990</v>
          </cell>
          <cell r="BV410">
            <v>0</v>
          </cell>
          <cell r="BW410">
            <v>0</v>
          </cell>
          <cell r="BX410">
            <v>0</v>
          </cell>
          <cell r="BY410">
            <v>0</v>
          </cell>
          <cell r="BZ410">
            <v>212990</v>
          </cell>
          <cell r="CA410">
            <v>166206</v>
          </cell>
          <cell r="CB410">
            <v>379196</v>
          </cell>
          <cell r="CC410">
            <v>0.05</v>
          </cell>
          <cell r="CD410">
            <v>594571</v>
          </cell>
        </row>
        <row r="411">
          <cell r="B411" t="str">
            <v>ETL07</v>
          </cell>
          <cell r="C411" t="str">
            <v>CAP08</v>
          </cell>
          <cell r="D411" t="str">
            <v>De  1800  pares</v>
          </cell>
          <cell r="E411" t="str">
            <v>U</v>
          </cell>
          <cell r="F411" t="str">
            <v>MRD273</v>
          </cell>
          <cell r="G411" t="str">
            <v>MRD354</v>
          </cell>
          <cell r="H411" t="str">
            <v>MRD076</v>
          </cell>
          <cell r="I411" t="str">
            <v>NA</v>
          </cell>
          <cell r="J411" t="str">
            <v>NA</v>
          </cell>
          <cell r="K411" t="str">
            <v>NA</v>
          </cell>
          <cell r="L411" t="str">
            <v>NA</v>
          </cell>
          <cell r="M411">
            <v>1</v>
          </cell>
          <cell r="N411">
            <v>72</v>
          </cell>
          <cell r="O411">
            <v>36</v>
          </cell>
          <cell r="P411" t="str">
            <v>NA</v>
          </cell>
          <cell r="Q411" t="str">
            <v>NA</v>
          </cell>
          <cell r="R411" t="str">
            <v>NA</v>
          </cell>
          <cell r="S411" t="str">
            <v>NA</v>
          </cell>
          <cell r="T411" t="str">
            <v>CER003</v>
          </cell>
          <cell r="U411" t="str">
            <v>CER011</v>
          </cell>
          <cell r="V411" t="str">
            <v>NA</v>
          </cell>
          <cell r="W411" t="str">
            <v>NA</v>
          </cell>
          <cell r="X411" t="str">
            <v>NA</v>
          </cell>
          <cell r="Y411" t="str">
            <v>CMC013</v>
          </cell>
          <cell r="Z411" t="str">
            <v>CMC015</v>
          </cell>
          <cell r="AA411" t="str">
            <v>NA</v>
          </cell>
          <cell r="AB411" t="str">
            <v>NA</v>
          </cell>
          <cell r="AC411" t="str">
            <v>NA</v>
          </cell>
          <cell r="AD411">
            <v>1</v>
          </cell>
          <cell r="AE411">
            <v>0.5</v>
          </cell>
          <cell r="AF411" t="str">
            <v>NA</v>
          </cell>
          <cell r="AG411" t="str">
            <v>NA</v>
          </cell>
          <cell r="AH411" t="str">
            <v>NA</v>
          </cell>
          <cell r="AI411">
            <v>1.5</v>
          </cell>
          <cell r="AJ411">
            <v>1.5</v>
          </cell>
          <cell r="AK411">
            <v>3</v>
          </cell>
          <cell r="AO411">
            <v>868983</v>
          </cell>
          <cell r="AP411">
            <v>409000</v>
          </cell>
          <cell r="AQ411">
            <v>3220</v>
          </cell>
          <cell r="AR411">
            <v>85</v>
          </cell>
          <cell r="AS411">
            <v>0</v>
          </cell>
          <cell r="AT411">
            <v>0</v>
          </cell>
          <cell r="AU411">
            <v>0</v>
          </cell>
          <cell r="AV411">
            <v>0</v>
          </cell>
          <cell r="AW411">
            <v>409000</v>
          </cell>
          <cell r="AX411">
            <v>231840</v>
          </cell>
          <cell r="AY411">
            <v>3060</v>
          </cell>
          <cell r="AZ411">
            <v>0</v>
          </cell>
          <cell r="BA411">
            <v>0</v>
          </cell>
          <cell r="BB411">
            <v>0</v>
          </cell>
          <cell r="BC411">
            <v>0</v>
          </cell>
          <cell r="BD411">
            <v>676095</v>
          </cell>
          <cell r="BE411">
            <v>83103</v>
          </cell>
          <cell r="BF411">
            <v>19028</v>
          </cell>
          <cell r="BG411">
            <v>0</v>
          </cell>
          <cell r="BH411">
            <v>0</v>
          </cell>
          <cell r="BI411">
            <v>0</v>
          </cell>
          <cell r="BJ411">
            <v>55402</v>
          </cell>
          <cell r="BK411">
            <v>6343</v>
          </cell>
          <cell r="BL411">
            <v>0</v>
          </cell>
          <cell r="BM411">
            <v>0</v>
          </cell>
          <cell r="BN411">
            <v>0</v>
          </cell>
          <cell r="BO411">
            <v>61745</v>
          </cell>
          <cell r="BP411">
            <v>106495</v>
          </cell>
          <cell r="BQ411">
            <v>180437</v>
          </cell>
          <cell r="BR411">
            <v>0</v>
          </cell>
          <cell r="BS411">
            <v>0</v>
          </cell>
          <cell r="BT411">
            <v>0</v>
          </cell>
          <cell r="BU411">
            <v>70997</v>
          </cell>
          <cell r="BV411">
            <v>60146</v>
          </cell>
          <cell r="BW411">
            <v>0</v>
          </cell>
          <cell r="BX411">
            <v>0</v>
          </cell>
          <cell r="BY411">
            <v>0</v>
          </cell>
          <cell r="BZ411">
            <v>131143</v>
          </cell>
          <cell r="CA411">
            <v>61745</v>
          </cell>
          <cell r="CB411">
            <v>192888</v>
          </cell>
          <cell r="CC411">
            <v>0.05</v>
          </cell>
          <cell r="CD411">
            <v>868983</v>
          </cell>
        </row>
        <row r="412">
          <cell r="B412" t="str">
            <v>ETP07</v>
          </cell>
          <cell r="C412" t="str">
            <v>CAP08</v>
          </cell>
          <cell r="D412" t="str">
            <v>De  1800  pares</v>
          </cell>
          <cell r="E412" t="str">
            <v>U</v>
          </cell>
          <cell r="F412" t="str">
            <v>NA</v>
          </cell>
          <cell r="G412" t="str">
            <v>NA</v>
          </cell>
          <cell r="H412" t="str">
            <v>NA</v>
          </cell>
          <cell r="I412" t="str">
            <v>NA</v>
          </cell>
          <cell r="J412" t="str">
            <v>NA</v>
          </cell>
          <cell r="K412" t="str">
            <v>NA</v>
          </cell>
          <cell r="L412" t="str">
            <v>NA</v>
          </cell>
          <cell r="M412" t="str">
            <v>NA</v>
          </cell>
          <cell r="N412" t="str">
            <v>NA</v>
          </cell>
          <cell r="O412" t="str">
            <v>NA</v>
          </cell>
          <cell r="P412" t="str">
            <v>NA</v>
          </cell>
          <cell r="Q412" t="str">
            <v>NA</v>
          </cell>
          <cell r="R412" t="str">
            <v>NA</v>
          </cell>
          <cell r="S412" t="str">
            <v>NA</v>
          </cell>
          <cell r="T412" t="str">
            <v>NA</v>
          </cell>
          <cell r="U412" t="str">
            <v>NA</v>
          </cell>
          <cell r="V412" t="str">
            <v>NA</v>
          </cell>
          <cell r="W412" t="str">
            <v>NA</v>
          </cell>
          <cell r="X412" t="str">
            <v>NA</v>
          </cell>
          <cell r="Y412" t="str">
            <v>NA</v>
          </cell>
          <cell r="Z412" t="str">
            <v>NA</v>
          </cell>
          <cell r="AA412" t="str">
            <v>NA</v>
          </cell>
          <cell r="AB412" t="str">
            <v>NA</v>
          </cell>
          <cell r="AC412" t="str">
            <v>NA</v>
          </cell>
          <cell r="AD412" t="str">
            <v>NA</v>
          </cell>
          <cell r="AE412" t="str">
            <v>NA</v>
          </cell>
          <cell r="AF412" t="str">
            <v>NA</v>
          </cell>
          <cell r="AG412" t="str">
            <v>NA</v>
          </cell>
          <cell r="AH412" t="str">
            <v>NA</v>
          </cell>
          <cell r="AI412">
            <v>0</v>
          </cell>
          <cell r="AO412">
            <v>0</v>
          </cell>
          <cell r="AP412">
            <v>0</v>
          </cell>
          <cell r="AQ412">
            <v>0</v>
          </cell>
          <cell r="AR412">
            <v>0</v>
          </cell>
          <cell r="AS412">
            <v>0</v>
          </cell>
          <cell r="AT412">
            <v>0</v>
          </cell>
          <cell r="AU412">
            <v>0</v>
          </cell>
          <cell r="AV412">
            <v>0</v>
          </cell>
          <cell r="AW412">
            <v>0</v>
          </cell>
          <cell r="AX412">
            <v>0</v>
          </cell>
          <cell r="AY412">
            <v>0</v>
          </cell>
          <cell r="AZ412">
            <v>0</v>
          </cell>
          <cell r="BA412">
            <v>0</v>
          </cell>
          <cell r="BB412">
            <v>0</v>
          </cell>
          <cell r="BC412">
            <v>0</v>
          </cell>
          <cell r="BD412">
            <v>0</v>
          </cell>
          <cell r="BE412">
            <v>0</v>
          </cell>
          <cell r="BF412">
            <v>0</v>
          </cell>
          <cell r="BG412">
            <v>0</v>
          </cell>
          <cell r="BH412">
            <v>0</v>
          </cell>
          <cell r="BI412">
            <v>0</v>
          </cell>
          <cell r="BJ412">
            <v>0</v>
          </cell>
          <cell r="BK412">
            <v>0</v>
          </cell>
          <cell r="BL412">
            <v>0</v>
          </cell>
          <cell r="BM412">
            <v>0</v>
          </cell>
          <cell r="BN412">
            <v>0</v>
          </cell>
          <cell r="BO412">
            <v>0</v>
          </cell>
          <cell r="BP412">
            <v>0</v>
          </cell>
          <cell r="BQ412">
            <v>0</v>
          </cell>
          <cell r="BR412">
            <v>0</v>
          </cell>
          <cell r="BS412">
            <v>0</v>
          </cell>
          <cell r="BT412">
            <v>0</v>
          </cell>
          <cell r="BU412">
            <v>0</v>
          </cell>
          <cell r="BV412">
            <v>0</v>
          </cell>
          <cell r="BW412">
            <v>0</v>
          </cell>
          <cell r="BX412">
            <v>0</v>
          </cell>
          <cell r="BY412">
            <v>0</v>
          </cell>
          <cell r="BZ412">
            <v>0</v>
          </cell>
          <cell r="CA412">
            <v>0</v>
          </cell>
          <cell r="CB412">
            <v>0</v>
          </cell>
          <cell r="CC412">
            <v>0.05</v>
          </cell>
          <cell r="CD412">
            <v>0</v>
          </cell>
        </row>
        <row r="413">
          <cell r="B413" t="str">
            <v>ML019</v>
          </cell>
          <cell r="C413" t="str">
            <v>CAP08</v>
          </cell>
          <cell r="D413" t="str">
            <v>De  1800  pares</v>
          </cell>
          <cell r="E413" t="str">
            <v>U</v>
          </cell>
          <cell r="F413" t="str">
            <v>MRD348</v>
          </cell>
          <cell r="G413" t="str">
            <v>MRD354</v>
          </cell>
          <cell r="H413" t="str">
            <v>MRD076</v>
          </cell>
          <cell r="I413" t="str">
            <v>NA</v>
          </cell>
          <cell r="J413" t="str">
            <v>NA</v>
          </cell>
          <cell r="K413" t="str">
            <v>NA</v>
          </cell>
          <cell r="L413" t="str">
            <v>NA</v>
          </cell>
          <cell r="M413">
            <v>1</v>
          </cell>
          <cell r="N413">
            <v>72</v>
          </cell>
          <cell r="O413">
            <v>36</v>
          </cell>
          <cell r="P413" t="str">
            <v>NA</v>
          </cell>
          <cell r="Q413" t="str">
            <v>NA</v>
          </cell>
          <cell r="R413" t="str">
            <v>NA</v>
          </cell>
          <cell r="S413" t="str">
            <v>NA</v>
          </cell>
          <cell r="T413" t="str">
            <v>CER003</v>
          </cell>
          <cell r="U413" t="str">
            <v>NA</v>
          </cell>
          <cell r="V413" t="str">
            <v>NA</v>
          </cell>
          <cell r="W413" t="str">
            <v>NA</v>
          </cell>
          <cell r="X413" t="str">
            <v>NA</v>
          </cell>
          <cell r="Y413" t="str">
            <v>CMC013</v>
          </cell>
          <cell r="Z413" t="str">
            <v>NA</v>
          </cell>
          <cell r="AA413" t="str">
            <v>NA</v>
          </cell>
          <cell r="AB413" t="str">
            <v>NA</v>
          </cell>
          <cell r="AC413" t="str">
            <v>NA</v>
          </cell>
          <cell r="AD413">
            <v>1</v>
          </cell>
          <cell r="AE413" t="str">
            <v>NA</v>
          </cell>
          <cell r="AF413" t="str">
            <v>NA</v>
          </cell>
          <cell r="AG413" t="str">
            <v>NA</v>
          </cell>
          <cell r="AH413" t="str">
            <v>NA</v>
          </cell>
          <cell r="AI413">
            <v>0.7</v>
          </cell>
          <cell r="AJ413">
            <v>0.7</v>
          </cell>
          <cell r="AO413">
            <v>946950</v>
          </cell>
          <cell r="AP413">
            <v>409000</v>
          </cell>
          <cell r="AQ413">
            <v>3220</v>
          </cell>
          <cell r="AR413">
            <v>85</v>
          </cell>
          <cell r="AS413">
            <v>0</v>
          </cell>
          <cell r="AT413">
            <v>0</v>
          </cell>
          <cell r="AU413">
            <v>0</v>
          </cell>
          <cell r="AV413">
            <v>0</v>
          </cell>
          <cell r="AW413">
            <v>409000</v>
          </cell>
          <cell r="AX413">
            <v>231840</v>
          </cell>
          <cell r="AY413">
            <v>3060</v>
          </cell>
          <cell r="AZ413">
            <v>0</v>
          </cell>
          <cell r="BA413">
            <v>0</v>
          </cell>
          <cell r="BB413">
            <v>0</v>
          </cell>
          <cell r="BC413">
            <v>0</v>
          </cell>
          <cell r="BD413">
            <v>676095</v>
          </cell>
          <cell r="BE413">
            <v>83103</v>
          </cell>
          <cell r="BF413">
            <v>0</v>
          </cell>
          <cell r="BG413">
            <v>0</v>
          </cell>
          <cell r="BH413">
            <v>0</v>
          </cell>
          <cell r="BI413">
            <v>0</v>
          </cell>
          <cell r="BJ413">
            <v>118719</v>
          </cell>
          <cell r="BK413">
            <v>0</v>
          </cell>
          <cell r="BL413">
            <v>0</v>
          </cell>
          <cell r="BM413">
            <v>0</v>
          </cell>
          <cell r="BN413">
            <v>0</v>
          </cell>
          <cell r="BO413">
            <v>118719</v>
          </cell>
          <cell r="BP413">
            <v>106495</v>
          </cell>
          <cell r="BQ413">
            <v>0</v>
          </cell>
          <cell r="BR413">
            <v>0</v>
          </cell>
          <cell r="BS413">
            <v>0</v>
          </cell>
          <cell r="BT413">
            <v>0</v>
          </cell>
          <cell r="BU413">
            <v>152136</v>
          </cell>
          <cell r="BV413">
            <v>0</v>
          </cell>
          <cell r="BW413">
            <v>0</v>
          </cell>
          <cell r="BX413">
            <v>0</v>
          </cell>
          <cell r="BY413">
            <v>0</v>
          </cell>
          <cell r="BZ413">
            <v>152136</v>
          </cell>
          <cell r="CA413">
            <v>118719</v>
          </cell>
          <cell r="CB413">
            <v>270855</v>
          </cell>
          <cell r="CC413">
            <v>0.05</v>
          </cell>
          <cell r="CD413">
            <v>946950</v>
          </cell>
        </row>
        <row r="414">
          <cell r="B414" t="str">
            <v>MP016</v>
          </cell>
          <cell r="C414" t="str">
            <v>CAP08</v>
          </cell>
          <cell r="D414" t="str">
            <v>De  1800  pares</v>
          </cell>
          <cell r="E414" t="str">
            <v>U</v>
          </cell>
          <cell r="F414" t="str">
            <v>MRD250</v>
          </cell>
          <cell r="G414" t="str">
            <v>MRD215</v>
          </cell>
          <cell r="H414" t="str">
            <v>MRD252</v>
          </cell>
          <cell r="I414" t="str">
            <v>MRD046</v>
          </cell>
          <cell r="J414" t="str">
            <v>NA</v>
          </cell>
          <cell r="K414" t="str">
            <v>NA</v>
          </cell>
          <cell r="L414" t="str">
            <v>NA</v>
          </cell>
          <cell r="M414">
            <v>1</v>
          </cell>
          <cell r="N414">
            <v>0.75</v>
          </cell>
          <cell r="O414">
            <v>0.17</v>
          </cell>
          <cell r="P414">
            <v>3636</v>
          </cell>
          <cell r="Q414" t="str">
            <v>NA</v>
          </cell>
          <cell r="R414" t="str">
            <v>NA</v>
          </cell>
          <cell r="S414" t="str">
            <v>NA</v>
          </cell>
          <cell r="T414" t="str">
            <v>CER003</v>
          </cell>
          <cell r="U414" t="str">
            <v>NA</v>
          </cell>
          <cell r="V414" t="str">
            <v>NA</v>
          </cell>
          <cell r="W414" t="str">
            <v>NA</v>
          </cell>
          <cell r="X414" t="str">
            <v>NA</v>
          </cell>
          <cell r="Y414" t="str">
            <v>CMC013</v>
          </cell>
          <cell r="Z414" t="str">
            <v>NA</v>
          </cell>
          <cell r="AA414" t="str">
            <v>NA</v>
          </cell>
          <cell r="AB414" t="str">
            <v>NA</v>
          </cell>
          <cell r="AC414" t="str">
            <v>NA</v>
          </cell>
          <cell r="AD414">
            <v>1</v>
          </cell>
          <cell r="AE414" t="str">
            <v>NA</v>
          </cell>
          <cell r="AF414" t="str">
            <v>NA</v>
          </cell>
          <cell r="AG414" t="str">
            <v>NA</v>
          </cell>
          <cell r="AH414" t="str">
            <v>NA</v>
          </cell>
          <cell r="AI414">
            <v>0.5</v>
          </cell>
          <cell r="AJ414">
            <v>0.5</v>
          </cell>
          <cell r="AO414">
            <v>594571</v>
          </cell>
          <cell r="AP414">
            <v>33375</v>
          </cell>
          <cell r="AQ414">
            <v>14663</v>
          </cell>
          <cell r="AR414">
            <v>25875</v>
          </cell>
          <cell r="AS414">
            <v>43</v>
          </cell>
          <cell r="AT414">
            <v>0</v>
          </cell>
          <cell r="AU414">
            <v>0</v>
          </cell>
          <cell r="AV414">
            <v>0</v>
          </cell>
          <cell r="AW414">
            <v>33375</v>
          </cell>
          <cell r="AX414">
            <v>10997</v>
          </cell>
          <cell r="AY414">
            <v>4399</v>
          </cell>
          <cell r="AZ414">
            <v>156348</v>
          </cell>
          <cell r="BA414">
            <v>0</v>
          </cell>
          <cell r="BB414">
            <v>0</v>
          </cell>
          <cell r="BC414">
            <v>0</v>
          </cell>
          <cell r="BD414">
            <v>215375</v>
          </cell>
          <cell r="BE414">
            <v>83103</v>
          </cell>
          <cell r="BF414">
            <v>0</v>
          </cell>
          <cell r="BG414">
            <v>0</v>
          </cell>
          <cell r="BH414">
            <v>0</v>
          </cell>
          <cell r="BI414">
            <v>0</v>
          </cell>
          <cell r="BJ414">
            <v>166206</v>
          </cell>
          <cell r="BK414">
            <v>0</v>
          </cell>
          <cell r="BL414">
            <v>0</v>
          </cell>
          <cell r="BM414">
            <v>0</v>
          </cell>
          <cell r="BN414">
            <v>0</v>
          </cell>
          <cell r="BO414">
            <v>166206</v>
          </cell>
          <cell r="BP414">
            <v>106495</v>
          </cell>
          <cell r="BQ414">
            <v>0</v>
          </cell>
          <cell r="BR414">
            <v>0</v>
          </cell>
          <cell r="BS414">
            <v>0</v>
          </cell>
          <cell r="BT414">
            <v>0</v>
          </cell>
          <cell r="BU414">
            <v>212990</v>
          </cell>
          <cell r="BV414">
            <v>0</v>
          </cell>
          <cell r="BW414">
            <v>0</v>
          </cell>
          <cell r="BX414">
            <v>0</v>
          </cell>
          <cell r="BY414">
            <v>0</v>
          </cell>
          <cell r="BZ414">
            <v>212990</v>
          </cell>
          <cell r="CA414">
            <v>166206</v>
          </cell>
          <cell r="CB414">
            <v>379196</v>
          </cell>
          <cell r="CC414">
            <v>0.05</v>
          </cell>
          <cell r="CD414">
            <v>594571</v>
          </cell>
        </row>
        <row r="415">
          <cell r="B415" t="str">
            <v>PBC16</v>
          </cell>
          <cell r="C415" t="str">
            <v>CAP08</v>
          </cell>
          <cell r="D415" t="str">
            <v>De  1800  pares</v>
          </cell>
          <cell r="E415" t="str">
            <v>U</v>
          </cell>
          <cell r="F415" t="str">
            <v>NA</v>
          </cell>
          <cell r="G415" t="str">
            <v>NA</v>
          </cell>
          <cell r="H415" t="str">
            <v>NA</v>
          </cell>
          <cell r="I415" t="str">
            <v>NA</v>
          </cell>
          <cell r="J415" t="str">
            <v>NA</v>
          </cell>
          <cell r="K415" t="str">
            <v>NA</v>
          </cell>
          <cell r="L415" t="str">
            <v>NA</v>
          </cell>
          <cell r="M415" t="str">
            <v>NA</v>
          </cell>
          <cell r="N415" t="str">
            <v>NA</v>
          </cell>
          <cell r="O415" t="str">
            <v>NA</v>
          </cell>
          <cell r="P415" t="str">
            <v>NA</v>
          </cell>
          <cell r="Q415" t="str">
            <v>NA</v>
          </cell>
          <cell r="R415" t="str">
            <v>NA</v>
          </cell>
          <cell r="S415" t="str">
            <v>NA</v>
          </cell>
          <cell r="T415" t="str">
            <v>CER001</v>
          </cell>
          <cell r="U415" t="str">
            <v>NA</v>
          </cell>
          <cell r="V415" t="str">
            <v>NA</v>
          </cell>
          <cell r="W415" t="str">
            <v>NA</v>
          </cell>
          <cell r="X415" t="str">
            <v>NA</v>
          </cell>
          <cell r="Y415" t="str">
            <v>CMC011</v>
          </cell>
          <cell r="Z415" t="str">
            <v>NA</v>
          </cell>
          <cell r="AA415" t="str">
            <v>NA</v>
          </cell>
          <cell r="AB415" t="str">
            <v>NA</v>
          </cell>
          <cell r="AC415" t="str">
            <v>NA</v>
          </cell>
          <cell r="AD415">
            <v>1</v>
          </cell>
          <cell r="AE415" t="str">
            <v>NA</v>
          </cell>
          <cell r="AF415" t="str">
            <v>NA</v>
          </cell>
          <cell r="AG415" t="str">
            <v>NA</v>
          </cell>
          <cell r="AH415" t="str">
            <v>NA</v>
          </cell>
          <cell r="AI415">
            <v>125</v>
          </cell>
          <cell r="AJ415">
            <v>125</v>
          </cell>
          <cell r="AO415">
            <v>3013</v>
          </cell>
          <cell r="AP415">
            <v>0</v>
          </cell>
          <cell r="AQ415">
            <v>0</v>
          </cell>
          <cell r="AR415">
            <v>0</v>
          </cell>
          <cell r="AS415">
            <v>0</v>
          </cell>
          <cell r="AT415">
            <v>0</v>
          </cell>
          <cell r="AU415">
            <v>0</v>
          </cell>
          <cell r="AV415">
            <v>0</v>
          </cell>
          <cell r="AW415">
            <v>0</v>
          </cell>
          <cell r="AX415">
            <v>0</v>
          </cell>
          <cell r="AY415">
            <v>0</v>
          </cell>
          <cell r="AZ415">
            <v>0</v>
          </cell>
          <cell r="BA415">
            <v>0</v>
          </cell>
          <cell r="BB415">
            <v>0</v>
          </cell>
          <cell r="BC415">
            <v>0</v>
          </cell>
          <cell r="BD415">
            <v>0</v>
          </cell>
          <cell r="BE415">
            <v>250716</v>
          </cell>
          <cell r="BF415">
            <v>0</v>
          </cell>
          <cell r="BG415">
            <v>0</v>
          </cell>
          <cell r="BH415">
            <v>0</v>
          </cell>
          <cell r="BI415">
            <v>0</v>
          </cell>
          <cell r="BJ415">
            <v>2006</v>
          </cell>
          <cell r="BK415">
            <v>0</v>
          </cell>
          <cell r="BL415">
            <v>0</v>
          </cell>
          <cell r="BM415">
            <v>0</v>
          </cell>
          <cell r="BN415">
            <v>0</v>
          </cell>
          <cell r="BO415">
            <v>2006</v>
          </cell>
          <cell r="BP415">
            <v>125868</v>
          </cell>
          <cell r="BQ415">
            <v>0</v>
          </cell>
          <cell r="BR415">
            <v>0</v>
          </cell>
          <cell r="BS415">
            <v>0</v>
          </cell>
          <cell r="BT415">
            <v>0</v>
          </cell>
          <cell r="BU415">
            <v>1007</v>
          </cell>
          <cell r="BV415">
            <v>0</v>
          </cell>
          <cell r="BW415">
            <v>0</v>
          </cell>
          <cell r="BX415">
            <v>0</v>
          </cell>
          <cell r="BY415">
            <v>0</v>
          </cell>
          <cell r="BZ415">
            <v>1007</v>
          </cell>
          <cell r="CA415">
            <v>2006</v>
          </cell>
          <cell r="CB415">
            <v>3013</v>
          </cell>
          <cell r="CC415">
            <v>0.05</v>
          </cell>
          <cell r="CD415">
            <v>3013</v>
          </cell>
        </row>
        <row r="416">
          <cell r="B416" t="str">
            <v>ETL08</v>
          </cell>
          <cell r="C416" t="str">
            <v>CAP08</v>
          </cell>
          <cell r="D416" t="str">
            <v>De  2100  pares</v>
          </cell>
          <cell r="E416" t="str">
            <v>U</v>
          </cell>
          <cell r="F416" t="str">
            <v>NA</v>
          </cell>
          <cell r="G416" t="str">
            <v>NA</v>
          </cell>
          <cell r="H416" t="str">
            <v>NA</v>
          </cell>
          <cell r="I416" t="str">
            <v>NA</v>
          </cell>
          <cell r="J416" t="str">
            <v>NA</v>
          </cell>
          <cell r="K416" t="str">
            <v>NA</v>
          </cell>
          <cell r="L416" t="str">
            <v>NA</v>
          </cell>
          <cell r="M416" t="str">
            <v>NA</v>
          </cell>
          <cell r="N416" t="str">
            <v>NA</v>
          </cell>
          <cell r="O416" t="str">
            <v>NA</v>
          </cell>
          <cell r="P416" t="str">
            <v>NA</v>
          </cell>
          <cell r="Q416" t="str">
            <v>NA</v>
          </cell>
          <cell r="R416" t="str">
            <v>NA</v>
          </cell>
          <cell r="S416" t="str">
            <v>NA</v>
          </cell>
          <cell r="T416" t="str">
            <v>CER003</v>
          </cell>
          <cell r="U416" t="str">
            <v>CER011</v>
          </cell>
          <cell r="V416" t="str">
            <v>NA</v>
          </cell>
          <cell r="W416" t="str">
            <v>NA</v>
          </cell>
          <cell r="X416" t="str">
            <v>NA</v>
          </cell>
          <cell r="Y416" t="str">
            <v>CMC013</v>
          </cell>
          <cell r="Z416" t="str">
            <v>CMC015</v>
          </cell>
          <cell r="AA416" t="str">
            <v>NA</v>
          </cell>
          <cell r="AB416" t="str">
            <v>NA</v>
          </cell>
          <cell r="AC416" t="str">
            <v>NA</v>
          </cell>
          <cell r="AD416">
            <v>1</v>
          </cell>
          <cell r="AE416">
            <v>0.4</v>
          </cell>
          <cell r="AF416" t="str">
            <v>NA</v>
          </cell>
          <cell r="AG416" t="str">
            <v>NA</v>
          </cell>
          <cell r="AH416" t="str">
            <v>NA</v>
          </cell>
          <cell r="AI416">
            <v>1</v>
          </cell>
          <cell r="AJ416">
            <v>1</v>
          </cell>
          <cell r="AK416">
            <v>2.5</v>
          </cell>
          <cell r="AO416">
            <v>269384</v>
          </cell>
          <cell r="AP416">
            <v>0</v>
          </cell>
          <cell r="AQ416">
            <v>0</v>
          </cell>
          <cell r="AR416">
            <v>0</v>
          </cell>
          <cell r="AS416">
            <v>0</v>
          </cell>
          <cell r="AT416">
            <v>0</v>
          </cell>
          <cell r="AU416">
            <v>0</v>
          </cell>
          <cell r="AV416">
            <v>0</v>
          </cell>
          <cell r="AW416">
            <v>0</v>
          </cell>
          <cell r="AX416">
            <v>0</v>
          </cell>
          <cell r="AY416">
            <v>0</v>
          </cell>
          <cell r="AZ416">
            <v>0</v>
          </cell>
          <cell r="BA416">
            <v>0</v>
          </cell>
          <cell r="BB416">
            <v>0</v>
          </cell>
          <cell r="BC416">
            <v>0</v>
          </cell>
          <cell r="BD416">
            <v>0</v>
          </cell>
          <cell r="BE416">
            <v>83103</v>
          </cell>
          <cell r="BF416">
            <v>19028</v>
          </cell>
          <cell r="BG416">
            <v>0</v>
          </cell>
          <cell r="BH416">
            <v>0</v>
          </cell>
          <cell r="BI416">
            <v>0</v>
          </cell>
          <cell r="BJ416">
            <v>83103</v>
          </cell>
          <cell r="BK416">
            <v>7611</v>
          </cell>
          <cell r="BL416">
            <v>0</v>
          </cell>
          <cell r="BM416">
            <v>0</v>
          </cell>
          <cell r="BN416">
            <v>0</v>
          </cell>
          <cell r="BO416">
            <v>90714</v>
          </cell>
          <cell r="BP416">
            <v>106495</v>
          </cell>
          <cell r="BQ416">
            <v>180437</v>
          </cell>
          <cell r="BR416">
            <v>0</v>
          </cell>
          <cell r="BS416">
            <v>0</v>
          </cell>
          <cell r="BT416">
            <v>0</v>
          </cell>
          <cell r="BU416">
            <v>106495</v>
          </cell>
          <cell r="BV416">
            <v>72175</v>
          </cell>
          <cell r="BW416">
            <v>0</v>
          </cell>
          <cell r="BX416">
            <v>0</v>
          </cell>
          <cell r="BY416">
            <v>0</v>
          </cell>
          <cell r="BZ416">
            <v>178670</v>
          </cell>
          <cell r="CA416">
            <v>90714</v>
          </cell>
          <cell r="CB416">
            <v>269384</v>
          </cell>
          <cell r="CC416">
            <v>0.05</v>
          </cell>
          <cell r="CD416">
            <v>269384</v>
          </cell>
        </row>
        <row r="417">
          <cell r="B417" t="str">
            <v>ML020</v>
          </cell>
          <cell r="C417" t="str">
            <v>CAP08</v>
          </cell>
          <cell r="D417" t="str">
            <v>De  2100  pares</v>
          </cell>
          <cell r="E417" t="str">
            <v>U</v>
          </cell>
          <cell r="F417" t="str">
            <v>NA</v>
          </cell>
          <cell r="G417" t="str">
            <v>NA</v>
          </cell>
          <cell r="H417" t="str">
            <v>NA</v>
          </cell>
          <cell r="I417" t="str">
            <v>NA</v>
          </cell>
          <cell r="J417" t="str">
            <v>NA</v>
          </cell>
          <cell r="K417" t="str">
            <v>NA</v>
          </cell>
          <cell r="L417" t="str">
            <v>NA</v>
          </cell>
          <cell r="M417" t="str">
            <v>NA</v>
          </cell>
          <cell r="N417" t="str">
            <v>NA</v>
          </cell>
          <cell r="O417" t="str">
            <v>NA</v>
          </cell>
          <cell r="P417" t="str">
            <v>NA</v>
          </cell>
          <cell r="Q417" t="str">
            <v>NA</v>
          </cell>
          <cell r="R417" t="str">
            <v>NA</v>
          </cell>
          <cell r="S417" t="str">
            <v>NA</v>
          </cell>
          <cell r="T417" t="str">
            <v>NA</v>
          </cell>
          <cell r="U417" t="str">
            <v>NA</v>
          </cell>
          <cell r="V417" t="str">
            <v>NA</v>
          </cell>
          <cell r="W417" t="str">
            <v>NA</v>
          </cell>
          <cell r="X417" t="str">
            <v>NA</v>
          </cell>
          <cell r="Y417" t="str">
            <v>NA</v>
          </cell>
          <cell r="Z417" t="str">
            <v>NA</v>
          </cell>
          <cell r="AA417" t="str">
            <v>NA</v>
          </cell>
          <cell r="AB417" t="str">
            <v>NA</v>
          </cell>
          <cell r="AC417" t="str">
            <v>NA</v>
          </cell>
          <cell r="AD417" t="str">
            <v>NA</v>
          </cell>
          <cell r="AE417" t="str">
            <v>NA</v>
          </cell>
          <cell r="AF417" t="str">
            <v>NA</v>
          </cell>
          <cell r="AG417" t="str">
            <v>NA</v>
          </cell>
          <cell r="AH417" t="str">
            <v>NA</v>
          </cell>
          <cell r="AI417">
            <v>0</v>
          </cell>
          <cell r="AO417">
            <v>0</v>
          </cell>
          <cell r="AP417">
            <v>0</v>
          </cell>
          <cell r="AQ417">
            <v>0</v>
          </cell>
          <cell r="AR417">
            <v>0</v>
          </cell>
          <cell r="AS417">
            <v>0</v>
          </cell>
          <cell r="AT417">
            <v>0</v>
          </cell>
          <cell r="AU417">
            <v>0</v>
          </cell>
          <cell r="AV417">
            <v>0</v>
          </cell>
          <cell r="AW417">
            <v>0</v>
          </cell>
          <cell r="AX417">
            <v>0</v>
          </cell>
          <cell r="AY417">
            <v>0</v>
          </cell>
          <cell r="AZ417">
            <v>0</v>
          </cell>
          <cell r="BA417">
            <v>0</v>
          </cell>
          <cell r="BB417">
            <v>0</v>
          </cell>
          <cell r="BC417">
            <v>0</v>
          </cell>
          <cell r="BD417">
            <v>0</v>
          </cell>
          <cell r="BE417">
            <v>0</v>
          </cell>
          <cell r="BF417">
            <v>0</v>
          </cell>
          <cell r="BG417">
            <v>0</v>
          </cell>
          <cell r="BH417">
            <v>0</v>
          </cell>
          <cell r="BI417">
            <v>0</v>
          </cell>
          <cell r="BJ417">
            <v>0</v>
          </cell>
          <cell r="BK417">
            <v>0</v>
          </cell>
          <cell r="BL417">
            <v>0</v>
          </cell>
          <cell r="BM417">
            <v>0</v>
          </cell>
          <cell r="BN417">
            <v>0</v>
          </cell>
          <cell r="BO417">
            <v>0</v>
          </cell>
          <cell r="BP417">
            <v>0</v>
          </cell>
          <cell r="BQ417">
            <v>0</v>
          </cell>
          <cell r="BR417">
            <v>0</v>
          </cell>
          <cell r="BS417">
            <v>0</v>
          </cell>
          <cell r="BT417">
            <v>0</v>
          </cell>
          <cell r="BU417">
            <v>0</v>
          </cell>
          <cell r="BV417">
            <v>0</v>
          </cell>
          <cell r="BW417">
            <v>0</v>
          </cell>
          <cell r="BX417">
            <v>0</v>
          </cell>
          <cell r="BY417">
            <v>0</v>
          </cell>
          <cell r="BZ417">
            <v>0</v>
          </cell>
          <cell r="CA417">
            <v>0</v>
          </cell>
          <cell r="CB417">
            <v>0</v>
          </cell>
          <cell r="CC417">
            <v>0.05</v>
          </cell>
          <cell r="CD417">
            <v>0</v>
          </cell>
        </row>
        <row r="418">
          <cell r="B418" t="str">
            <v>EPC17</v>
          </cell>
          <cell r="C418" t="str">
            <v>CAP08</v>
          </cell>
          <cell r="D418" t="str">
            <v>De  2400  pares</v>
          </cell>
          <cell r="E418" t="str">
            <v>U</v>
          </cell>
          <cell r="F418" t="str">
            <v>NA</v>
          </cell>
          <cell r="G418" t="str">
            <v>NA</v>
          </cell>
          <cell r="H418" t="str">
            <v>NA</v>
          </cell>
          <cell r="I418" t="str">
            <v>NA</v>
          </cell>
          <cell r="J418" t="str">
            <v>NA</v>
          </cell>
          <cell r="K418" t="str">
            <v>NA</v>
          </cell>
          <cell r="L418" t="str">
            <v>NA</v>
          </cell>
          <cell r="M418" t="str">
            <v>NA</v>
          </cell>
          <cell r="N418" t="str">
            <v>NA</v>
          </cell>
          <cell r="O418" t="str">
            <v>NA</v>
          </cell>
          <cell r="P418" t="str">
            <v>NA</v>
          </cell>
          <cell r="Q418" t="str">
            <v>NA</v>
          </cell>
          <cell r="R418" t="str">
            <v>NA</v>
          </cell>
          <cell r="S418" t="str">
            <v>NA</v>
          </cell>
          <cell r="T418" t="str">
            <v>NA</v>
          </cell>
          <cell r="U418" t="str">
            <v>NA</v>
          </cell>
          <cell r="V418" t="str">
            <v>NA</v>
          </cell>
          <cell r="W418" t="str">
            <v>NA</v>
          </cell>
          <cell r="X418" t="str">
            <v>NA</v>
          </cell>
          <cell r="Y418" t="str">
            <v>NA</v>
          </cell>
          <cell r="Z418" t="str">
            <v>NA</v>
          </cell>
          <cell r="AA418" t="str">
            <v>NA</v>
          </cell>
          <cell r="AB418" t="str">
            <v>NA</v>
          </cell>
          <cell r="AC418" t="str">
            <v>NA</v>
          </cell>
          <cell r="AD418" t="str">
            <v>NA</v>
          </cell>
          <cell r="AE418" t="str">
            <v>NA</v>
          </cell>
          <cell r="AF418" t="str">
            <v>NA</v>
          </cell>
          <cell r="AG418" t="str">
            <v>NA</v>
          </cell>
          <cell r="AH418" t="str">
            <v>NA</v>
          </cell>
          <cell r="AI418">
            <v>0</v>
          </cell>
          <cell r="AO418">
            <v>0</v>
          </cell>
          <cell r="AP418">
            <v>0</v>
          </cell>
          <cell r="AQ418">
            <v>0</v>
          </cell>
          <cell r="AR418">
            <v>0</v>
          </cell>
          <cell r="AS418">
            <v>0</v>
          </cell>
          <cell r="AT418">
            <v>0</v>
          </cell>
          <cell r="AU418">
            <v>0</v>
          </cell>
          <cell r="AV418">
            <v>0</v>
          </cell>
          <cell r="AW418">
            <v>0</v>
          </cell>
          <cell r="AX418">
            <v>0</v>
          </cell>
          <cell r="AY418">
            <v>0</v>
          </cell>
          <cell r="AZ418">
            <v>0</v>
          </cell>
          <cell r="BA418">
            <v>0</v>
          </cell>
          <cell r="BB418">
            <v>0</v>
          </cell>
          <cell r="BC418">
            <v>0</v>
          </cell>
          <cell r="BD418">
            <v>0</v>
          </cell>
          <cell r="BE418">
            <v>0</v>
          </cell>
          <cell r="BF418">
            <v>0</v>
          </cell>
          <cell r="BG418">
            <v>0</v>
          </cell>
          <cell r="BH418">
            <v>0</v>
          </cell>
          <cell r="BI418">
            <v>0</v>
          </cell>
          <cell r="BJ418">
            <v>0</v>
          </cell>
          <cell r="BK418">
            <v>0</v>
          </cell>
          <cell r="BL418">
            <v>0</v>
          </cell>
          <cell r="BM418">
            <v>0</v>
          </cell>
          <cell r="BN418">
            <v>0</v>
          </cell>
          <cell r="BO418">
            <v>0</v>
          </cell>
          <cell r="BP418">
            <v>0</v>
          </cell>
          <cell r="BQ418">
            <v>0</v>
          </cell>
          <cell r="BR418">
            <v>0</v>
          </cell>
          <cell r="BS418">
            <v>0</v>
          </cell>
          <cell r="BT418">
            <v>0</v>
          </cell>
          <cell r="BU418">
            <v>0</v>
          </cell>
          <cell r="BV418">
            <v>0</v>
          </cell>
          <cell r="BW418">
            <v>0</v>
          </cell>
          <cell r="BX418">
            <v>0</v>
          </cell>
          <cell r="BY418">
            <v>0</v>
          </cell>
          <cell r="BZ418">
            <v>0</v>
          </cell>
          <cell r="CA418">
            <v>0</v>
          </cell>
          <cell r="CB418">
            <v>0</v>
          </cell>
          <cell r="CC418">
            <v>0.05</v>
          </cell>
          <cell r="CD418">
            <v>0</v>
          </cell>
        </row>
        <row r="419">
          <cell r="B419" t="str">
            <v>ETL09</v>
          </cell>
          <cell r="C419" t="str">
            <v>CAP08</v>
          </cell>
          <cell r="D419" t="str">
            <v>De  2400  pares</v>
          </cell>
          <cell r="E419" t="str">
            <v>U</v>
          </cell>
          <cell r="F419" t="str">
            <v>NA</v>
          </cell>
          <cell r="G419" t="str">
            <v>NA</v>
          </cell>
          <cell r="H419" t="str">
            <v>NA</v>
          </cell>
          <cell r="I419" t="str">
            <v>NA</v>
          </cell>
          <cell r="J419" t="str">
            <v>NA</v>
          </cell>
          <cell r="K419" t="str">
            <v>NA</v>
          </cell>
          <cell r="L419" t="str">
            <v>NA</v>
          </cell>
          <cell r="M419" t="str">
            <v>NA</v>
          </cell>
          <cell r="N419" t="str">
            <v>NA</v>
          </cell>
          <cell r="O419" t="str">
            <v>NA</v>
          </cell>
          <cell r="P419" t="str">
            <v>NA</v>
          </cell>
          <cell r="Q419" t="str">
            <v>NA</v>
          </cell>
          <cell r="R419" t="str">
            <v>NA</v>
          </cell>
          <cell r="S419" t="str">
            <v>NA</v>
          </cell>
          <cell r="T419" t="str">
            <v>CER003</v>
          </cell>
          <cell r="U419" t="str">
            <v>CER011</v>
          </cell>
          <cell r="V419" t="str">
            <v>NA</v>
          </cell>
          <cell r="W419" t="str">
            <v>NA</v>
          </cell>
          <cell r="X419" t="str">
            <v>NA</v>
          </cell>
          <cell r="Y419" t="str">
            <v>CMC013</v>
          </cell>
          <cell r="Z419" t="str">
            <v>CMC015</v>
          </cell>
          <cell r="AA419" t="str">
            <v>NA</v>
          </cell>
          <cell r="AB419" t="str">
            <v>NA</v>
          </cell>
          <cell r="AC419" t="str">
            <v>NA</v>
          </cell>
          <cell r="AD419">
            <v>1</v>
          </cell>
          <cell r="AE419">
            <v>0.38</v>
          </cell>
          <cell r="AF419" t="str">
            <v>NA</v>
          </cell>
          <cell r="AG419" t="str">
            <v>NA</v>
          </cell>
          <cell r="AH419" t="str">
            <v>NA</v>
          </cell>
          <cell r="AI419">
            <v>0.75</v>
          </cell>
          <cell r="AJ419">
            <v>0.75</v>
          </cell>
          <cell r="AK419">
            <v>2</v>
          </cell>
          <cell r="AO419">
            <v>353859</v>
          </cell>
          <cell r="AP419">
            <v>0</v>
          </cell>
          <cell r="AQ419">
            <v>0</v>
          </cell>
          <cell r="AR419">
            <v>0</v>
          </cell>
          <cell r="AS419">
            <v>0</v>
          </cell>
          <cell r="AT419">
            <v>0</v>
          </cell>
          <cell r="AU419">
            <v>0</v>
          </cell>
          <cell r="AV419">
            <v>0</v>
          </cell>
          <cell r="AW419">
            <v>0</v>
          </cell>
          <cell r="AX419">
            <v>0</v>
          </cell>
          <cell r="AY419">
            <v>0</v>
          </cell>
          <cell r="AZ419">
            <v>0</v>
          </cell>
          <cell r="BA419">
            <v>0</v>
          </cell>
          <cell r="BB419">
            <v>0</v>
          </cell>
          <cell r="BC419">
            <v>0</v>
          </cell>
          <cell r="BD419">
            <v>0</v>
          </cell>
          <cell r="BE419">
            <v>83103</v>
          </cell>
          <cell r="BF419">
            <v>19028</v>
          </cell>
          <cell r="BG419">
            <v>0</v>
          </cell>
          <cell r="BH419">
            <v>0</v>
          </cell>
          <cell r="BI419">
            <v>0</v>
          </cell>
          <cell r="BJ419">
            <v>110804</v>
          </cell>
          <cell r="BK419">
            <v>9641</v>
          </cell>
          <cell r="BL419">
            <v>0</v>
          </cell>
          <cell r="BM419">
            <v>0</v>
          </cell>
          <cell r="BN419">
            <v>0</v>
          </cell>
          <cell r="BO419">
            <v>120445</v>
          </cell>
          <cell r="BP419">
            <v>106495</v>
          </cell>
          <cell r="BQ419">
            <v>180437</v>
          </cell>
          <cell r="BR419">
            <v>0</v>
          </cell>
          <cell r="BS419">
            <v>0</v>
          </cell>
          <cell r="BT419">
            <v>0</v>
          </cell>
          <cell r="BU419">
            <v>141993</v>
          </cell>
          <cell r="BV419">
            <v>91421</v>
          </cell>
          <cell r="BW419">
            <v>0</v>
          </cell>
          <cell r="BX419">
            <v>0</v>
          </cell>
          <cell r="BY419">
            <v>0</v>
          </cell>
          <cell r="BZ419">
            <v>233414</v>
          </cell>
          <cell r="CA419">
            <v>120445</v>
          </cell>
          <cell r="CB419">
            <v>353859</v>
          </cell>
          <cell r="CC419">
            <v>0.05</v>
          </cell>
          <cell r="CD419">
            <v>353859</v>
          </cell>
        </row>
        <row r="420">
          <cell r="B420" t="str">
            <v>ETP08</v>
          </cell>
          <cell r="C420" t="str">
            <v>CAP08</v>
          </cell>
          <cell r="D420" t="str">
            <v>De  2400  pares</v>
          </cell>
          <cell r="E420" t="str">
            <v>U</v>
          </cell>
          <cell r="F420" t="str">
            <v>NA</v>
          </cell>
          <cell r="G420" t="str">
            <v>NA</v>
          </cell>
          <cell r="H420" t="str">
            <v>NA</v>
          </cell>
          <cell r="I420" t="str">
            <v>NA</v>
          </cell>
          <cell r="J420" t="str">
            <v>NA</v>
          </cell>
          <cell r="K420" t="str">
            <v>NA</v>
          </cell>
          <cell r="L420" t="str">
            <v>NA</v>
          </cell>
          <cell r="M420" t="str">
            <v>NA</v>
          </cell>
          <cell r="N420" t="str">
            <v>NA</v>
          </cell>
          <cell r="O420" t="str">
            <v>NA</v>
          </cell>
          <cell r="P420" t="str">
            <v>NA</v>
          </cell>
          <cell r="Q420" t="str">
            <v>NA</v>
          </cell>
          <cell r="R420" t="str">
            <v>NA</v>
          </cell>
          <cell r="S420" t="str">
            <v>NA</v>
          </cell>
          <cell r="T420" t="str">
            <v>NA</v>
          </cell>
          <cell r="U420" t="str">
            <v>NA</v>
          </cell>
          <cell r="V420" t="str">
            <v>NA</v>
          </cell>
          <cell r="W420" t="str">
            <v>NA</v>
          </cell>
          <cell r="X420" t="str">
            <v>NA</v>
          </cell>
          <cell r="Y420" t="str">
            <v>NA</v>
          </cell>
          <cell r="Z420" t="str">
            <v>NA</v>
          </cell>
          <cell r="AA420" t="str">
            <v>NA</v>
          </cell>
          <cell r="AB420" t="str">
            <v>NA</v>
          </cell>
          <cell r="AC420" t="str">
            <v>NA</v>
          </cell>
          <cell r="AD420" t="str">
            <v>NA</v>
          </cell>
          <cell r="AE420" t="str">
            <v>NA</v>
          </cell>
          <cell r="AF420" t="str">
            <v>NA</v>
          </cell>
          <cell r="AG420" t="str">
            <v>NA</v>
          </cell>
          <cell r="AH420" t="str">
            <v>NA</v>
          </cell>
          <cell r="AI420">
            <v>0</v>
          </cell>
          <cell r="AO420">
            <v>0</v>
          </cell>
          <cell r="AP420">
            <v>0</v>
          </cell>
          <cell r="AQ420">
            <v>0</v>
          </cell>
          <cell r="AR420">
            <v>0</v>
          </cell>
          <cell r="AS420">
            <v>0</v>
          </cell>
          <cell r="AT420">
            <v>0</v>
          </cell>
          <cell r="AU420">
            <v>0</v>
          </cell>
          <cell r="AV420">
            <v>0</v>
          </cell>
          <cell r="AW420">
            <v>0</v>
          </cell>
          <cell r="AX420">
            <v>0</v>
          </cell>
          <cell r="AY420">
            <v>0</v>
          </cell>
          <cell r="AZ420">
            <v>0</v>
          </cell>
          <cell r="BA420">
            <v>0</v>
          </cell>
          <cell r="BB420">
            <v>0</v>
          </cell>
          <cell r="BC420">
            <v>0</v>
          </cell>
          <cell r="BD420">
            <v>0</v>
          </cell>
          <cell r="BE420">
            <v>0</v>
          </cell>
          <cell r="BF420">
            <v>0</v>
          </cell>
          <cell r="BG420">
            <v>0</v>
          </cell>
          <cell r="BH420">
            <v>0</v>
          </cell>
          <cell r="BI420">
            <v>0</v>
          </cell>
          <cell r="BJ420">
            <v>0</v>
          </cell>
          <cell r="BK420">
            <v>0</v>
          </cell>
          <cell r="BL420">
            <v>0</v>
          </cell>
          <cell r="BM420">
            <v>0</v>
          </cell>
          <cell r="BN420">
            <v>0</v>
          </cell>
          <cell r="BO420">
            <v>0</v>
          </cell>
          <cell r="BP420">
            <v>0</v>
          </cell>
          <cell r="BQ420">
            <v>0</v>
          </cell>
          <cell r="BR420">
            <v>0</v>
          </cell>
          <cell r="BS420">
            <v>0</v>
          </cell>
          <cell r="BT420">
            <v>0</v>
          </cell>
          <cell r="BU420">
            <v>0</v>
          </cell>
          <cell r="BV420">
            <v>0</v>
          </cell>
          <cell r="BW420">
            <v>0</v>
          </cell>
          <cell r="BX420">
            <v>0</v>
          </cell>
          <cell r="BY420">
            <v>0</v>
          </cell>
          <cell r="BZ420">
            <v>0</v>
          </cell>
          <cell r="CA420">
            <v>0</v>
          </cell>
          <cell r="CB420">
            <v>0</v>
          </cell>
          <cell r="CC420">
            <v>0.05</v>
          </cell>
          <cell r="CD420">
            <v>0</v>
          </cell>
        </row>
        <row r="421">
          <cell r="B421" t="str">
            <v>ML021</v>
          </cell>
          <cell r="C421" t="str">
            <v>CAP08</v>
          </cell>
          <cell r="D421" t="str">
            <v>De  2400  pares</v>
          </cell>
          <cell r="E421" t="str">
            <v>U</v>
          </cell>
          <cell r="F421" t="str">
            <v>NA</v>
          </cell>
          <cell r="G421" t="str">
            <v>NA</v>
          </cell>
          <cell r="H421" t="str">
            <v>NA</v>
          </cell>
          <cell r="I421" t="str">
            <v>NA</v>
          </cell>
          <cell r="J421" t="str">
            <v>NA</v>
          </cell>
          <cell r="K421" t="str">
            <v>NA</v>
          </cell>
          <cell r="L421" t="str">
            <v>NA</v>
          </cell>
          <cell r="M421" t="str">
            <v>NA</v>
          </cell>
          <cell r="N421" t="str">
            <v>NA</v>
          </cell>
          <cell r="O421" t="str">
            <v>NA</v>
          </cell>
          <cell r="P421" t="str">
            <v>NA</v>
          </cell>
          <cell r="Q421" t="str">
            <v>NA</v>
          </cell>
          <cell r="R421" t="str">
            <v>NA</v>
          </cell>
          <cell r="S421" t="str">
            <v>NA</v>
          </cell>
          <cell r="T421" t="str">
            <v>NA</v>
          </cell>
          <cell r="U421" t="str">
            <v>NA</v>
          </cell>
          <cell r="V421" t="str">
            <v>NA</v>
          </cell>
          <cell r="W421" t="str">
            <v>NA</v>
          </cell>
          <cell r="X421" t="str">
            <v>NA</v>
          </cell>
          <cell r="Y421" t="str">
            <v>NA</v>
          </cell>
          <cell r="Z421" t="str">
            <v>NA</v>
          </cell>
          <cell r="AA421" t="str">
            <v>NA</v>
          </cell>
          <cell r="AB421" t="str">
            <v>NA</v>
          </cell>
          <cell r="AC421" t="str">
            <v>NA</v>
          </cell>
          <cell r="AD421" t="str">
            <v>NA</v>
          </cell>
          <cell r="AE421" t="str">
            <v>NA</v>
          </cell>
          <cell r="AF421" t="str">
            <v>NA</v>
          </cell>
          <cell r="AG421" t="str">
            <v>NA</v>
          </cell>
          <cell r="AH421" t="str">
            <v>NA</v>
          </cell>
          <cell r="AI421">
            <v>0</v>
          </cell>
          <cell r="AO421">
            <v>0</v>
          </cell>
          <cell r="AP421">
            <v>0</v>
          </cell>
          <cell r="AQ421">
            <v>0</v>
          </cell>
          <cell r="AR421">
            <v>0</v>
          </cell>
          <cell r="AS421">
            <v>0</v>
          </cell>
          <cell r="AT421">
            <v>0</v>
          </cell>
          <cell r="AU421">
            <v>0</v>
          </cell>
          <cell r="AV421">
            <v>0</v>
          </cell>
          <cell r="AW421">
            <v>0</v>
          </cell>
          <cell r="AX421">
            <v>0</v>
          </cell>
          <cell r="AY421">
            <v>0</v>
          </cell>
          <cell r="AZ421">
            <v>0</v>
          </cell>
          <cell r="BA421">
            <v>0</v>
          </cell>
          <cell r="BB421">
            <v>0</v>
          </cell>
          <cell r="BC421">
            <v>0</v>
          </cell>
          <cell r="BD421">
            <v>0</v>
          </cell>
          <cell r="BE421">
            <v>0</v>
          </cell>
          <cell r="BF421">
            <v>0</v>
          </cell>
          <cell r="BG421">
            <v>0</v>
          </cell>
          <cell r="BH421">
            <v>0</v>
          </cell>
          <cell r="BI421">
            <v>0</v>
          </cell>
          <cell r="BJ421">
            <v>0</v>
          </cell>
          <cell r="BK421">
            <v>0</v>
          </cell>
          <cell r="BL421">
            <v>0</v>
          </cell>
          <cell r="BM421">
            <v>0</v>
          </cell>
          <cell r="BN421">
            <v>0</v>
          </cell>
          <cell r="BO421">
            <v>0</v>
          </cell>
          <cell r="BP421">
            <v>0</v>
          </cell>
          <cell r="BQ421">
            <v>0</v>
          </cell>
          <cell r="BR421">
            <v>0</v>
          </cell>
          <cell r="BS421">
            <v>0</v>
          </cell>
          <cell r="BT421">
            <v>0</v>
          </cell>
          <cell r="BU421">
            <v>0</v>
          </cell>
          <cell r="BV421">
            <v>0</v>
          </cell>
          <cell r="BW421">
            <v>0</v>
          </cell>
          <cell r="BX421">
            <v>0</v>
          </cell>
          <cell r="BY421">
            <v>0</v>
          </cell>
          <cell r="BZ421">
            <v>0</v>
          </cell>
          <cell r="CA421">
            <v>0</v>
          </cell>
          <cell r="CB421">
            <v>0</v>
          </cell>
          <cell r="CC421">
            <v>0.05</v>
          </cell>
          <cell r="CD421">
            <v>0</v>
          </cell>
        </row>
        <row r="422">
          <cell r="B422" t="str">
            <v>MP017</v>
          </cell>
          <cell r="C422" t="str">
            <v>CAP08</v>
          </cell>
          <cell r="D422" t="str">
            <v>De  2400  pares</v>
          </cell>
          <cell r="E422" t="str">
            <v>U</v>
          </cell>
          <cell r="F422" t="str">
            <v>NA</v>
          </cell>
          <cell r="G422" t="str">
            <v>NA</v>
          </cell>
          <cell r="H422" t="str">
            <v>NA</v>
          </cell>
          <cell r="I422" t="str">
            <v>NA</v>
          </cell>
          <cell r="J422" t="str">
            <v>NA</v>
          </cell>
          <cell r="K422" t="str">
            <v>NA</v>
          </cell>
          <cell r="L422" t="str">
            <v>NA</v>
          </cell>
          <cell r="M422" t="str">
            <v>NA</v>
          </cell>
          <cell r="N422" t="str">
            <v>NA</v>
          </cell>
          <cell r="O422" t="str">
            <v>NA</v>
          </cell>
          <cell r="P422" t="str">
            <v>NA</v>
          </cell>
          <cell r="Q422" t="str">
            <v>NA</v>
          </cell>
          <cell r="R422" t="str">
            <v>NA</v>
          </cell>
          <cell r="S422" t="str">
            <v>NA</v>
          </cell>
          <cell r="T422" t="str">
            <v>NA</v>
          </cell>
          <cell r="U422" t="str">
            <v>NA</v>
          </cell>
          <cell r="V422" t="str">
            <v>NA</v>
          </cell>
          <cell r="W422" t="str">
            <v>NA</v>
          </cell>
          <cell r="X422" t="str">
            <v>NA</v>
          </cell>
          <cell r="Y422" t="str">
            <v>NA</v>
          </cell>
          <cell r="Z422" t="str">
            <v>NA</v>
          </cell>
          <cell r="AA422" t="str">
            <v>NA</v>
          </cell>
          <cell r="AB422" t="str">
            <v>NA</v>
          </cell>
          <cell r="AC422" t="str">
            <v>NA</v>
          </cell>
          <cell r="AD422" t="str">
            <v>NA</v>
          </cell>
          <cell r="AE422" t="str">
            <v>NA</v>
          </cell>
          <cell r="AF422" t="str">
            <v>NA</v>
          </cell>
          <cell r="AG422" t="str">
            <v>NA</v>
          </cell>
          <cell r="AH422" t="str">
            <v>NA</v>
          </cell>
          <cell r="AI422">
            <v>0</v>
          </cell>
          <cell r="AO422">
            <v>0</v>
          </cell>
          <cell r="AP422">
            <v>0</v>
          </cell>
          <cell r="AQ422">
            <v>0</v>
          </cell>
          <cell r="AR422">
            <v>0</v>
          </cell>
          <cell r="AS422">
            <v>0</v>
          </cell>
          <cell r="AT422">
            <v>0</v>
          </cell>
          <cell r="AU422">
            <v>0</v>
          </cell>
          <cell r="AV422">
            <v>0</v>
          </cell>
          <cell r="AW422">
            <v>0</v>
          </cell>
          <cell r="AX422">
            <v>0</v>
          </cell>
          <cell r="AY422">
            <v>0</v>
          </cell>
          <cell r="AZ422">
            <v>0</v>
          </cell>
          <cell r="BA422">
            <v>0</v>
          </cell>
          <cell r="BB422">
            <v>0</v>
          </cell>
          <cell r="BC422">
            <v>0</v>
          </cell>
          <cell r="BD422">
            <v>0</v>
          </cell>
          <cell r="BE422">
            <v>0</v>
          </cell>
          <cell r="BF422">
            <v>0</v>
          </cell>
          <cell r="BG422">
            <v>0</v>
          </cell>
          <cell r="BH422">
            <v>0</v>
          </cell>
          <cell r="BI422">
            <v>0</v>
          </cell>
          <cell r="BJ422">
            <v>0</v>
          </cell>
          <cell r="BK422">
            <v>0</v>
          </cell>
          <cell r="BL422">
            <v>0</v>
          </cell>
          <cell r="BM422">
            <v>0</v>
          </cell>
          <cell r="BN422">
            <v>0</v>
          </cell>
          <cell r="BO422">
            <v>0</v>
          </cell>
          <cell r="BP422">
            <v>0</v>
          </cell>
          <cell r="BQ422">
            <v>0</v>
          </cell>
          <cell r="BR422">
            <v>0</v>
          </cell>
          <cell r="BS422">
            <v>0</v>
          </cell>
          <cell r="BT422">
            <v>0</v>
          </cell>
          <cell r="BU422">
            <v>0</v>
          </cell>
          <cell r="BV422">
            <v>0</v>
          </cell>
          <cell r="BW422">
            <v>0</v>
          </cell>
          <cell r="BX422">
            <v>0</v>
          </cell>
          <cell r="BY422">
            <v>0</v>
          </cell>
          <cell r="BZ422">
            <v>0</v>
          </cell>
          <cell r="CA422">
            <v>0</v>
          </cell>
          <cell r="CB422">
            <v>0</v>
          </cell>
          <cell r="CC422">
            <v>0.05</v>
          </cell>
          <cell r="CD422">
            <v>0</v>
          </cell>
        </row>
        <row r="423">
          <cell r="B423" t="str">
            <v>PBC17</v>
          </cell>
          <cell r="C423" t="str">
            <v>CAP08</v>
          </cell>
          <cell r="D423" t="str">
            <v>De  2400  pares</v>
          </cell>
          <cell r="E423" t="str">
            <v>U</v>
          </cell>
          <cell r="F423" t="str">
            <v>NA</v>
          </cell>
          <cell r="G423" t="str">
            <v>NA</v>
          </cell>
          <cell r="H423" t="str">
            <v>NA</v>
          </cell>
          <cell r="I423" t="str">
            <v>NA</v>
          </cell>
          <cell r="J423" t="str">
            <v>NA</v>
          </cell>
          <cell r="K423" t="str">
            <v>NA</v>
          </cell>
          <cell r="L423" t="str">
            <v>NA</v>
          </cell>
          <cell r="M423" t="str">
            <v>NA</v>
          </cell>
          <cell r="N423" t="str">
            <v>NA</v>
          </cell>
          <cell r="O423" t="str">
            <v>NA</v>
          </cell>
          <cell r="P423" t="str">
            <v>NA</v>
          </cell>
          <cell r="Q423" t="str">
            <v>NA</v>
          </cell>
          <cell r="R423" t="str">
            <v>NA</v>
          </cell>
          <cell r="S423" t="str">
            <v>NA</v>
          </cell>
          <cell r="T423" t="str">
            <v>CER001</v>
          </cell>
          <cell r="U423" t="str">
            <v>NA</v>
          </cell>
          <cell r="V423" t="str">
            <v>NA</v>
          </cell>
          <cell r="W423" t="str">
            <v>NA</v>
          </cell>
          <cell r="X423" t="str">
            <v>NA</v>
          </cell>
          <cell r="Y423" t="str">
            <v>CMC011</v>
          </cell>
          <cell r="Z423" t="str">
            <v>NA</v>
          </cell>
          <cell r="AA423" t="str">
            <v>NA</v>
          </cell>
          <cell r="AB423" t="str">
            <v>NA</v>
          </cell>
          <cell r="AC423" t="str">
            <v>NA</v>
          </cell>
          <cell r="AD423">
            <v>1</v>
          </cell>
          <cell r="AE423" t="str">
            <v>NA</v>
          </cell>
          <cell r="AF423" t="str">
            <v>NA</v>
          </cell>
          <cell r="AG423" t="str">
            <v>NA</v>
          </cell>
          <cell r="AH423" t="str">
            <v>NA</v>
          </cell>
          <cell r="AI423">
            <v>125</v>
          </cell>
          <cell r="AJ423">
            <v>125</v>
          </cell>
          <cell r="AO423">
            <v>3013</v>
          </cell>
          <cell r="AP423">
            <v>0</v>
          </cell>
          <cell r="AQ423">
            <v>0</v>
          </cell>
          <cell r="AR423">
            <v>0</v>
          </cell>
          <cell r="AS423">
            <v>0</v>
          </cell>
          <cell r="AT423">
            <v>0</v>
          </cell>
          <cell r="AU423">
            <v>0</v>
          </cell>
          <cell r="AV423">
            <v>0</v>
          </cell>
          <cell r="AW423">
            <v>0</v>
          </cell>
          <cell r="AX423">
            <v>0</v>
          </cell>
          <cell r="AY423">
            <v>0</v>
          </cell>
          <cell r="AZ423">
            <v>0</v>
          </cell>
          <cell r="BA423">
            <v>0</v>
          </cell>
          <cell r="BB423">
            <v>0</v>
          </cell>
          <cell r="BC423">
            <v>0</v>
          </cell>
          <cell r="BD423">
            <v>0</v>
          </cell>
          <cell r="BE423">
            <v>250716</v>
          </cell>
          <cell r="BF423">
            <v>0</v>
          </cell>
          <cell r="BG423">
            <v>0</v>
          </cell>
          <cell r="BH423">
            <v>0</v>
          </cell>
          <cell r="BI423">
            <v>0</v>
          </cell>
          <cell r="BJ423">
            <v>2006</v>
          </cell>
          <cell r="BK423">
            <v>0</v>
          </cell>
          <cell r="BL423">
            <v>0</v>
          </cell>
          <cell r="BM423">
            <v>0</v>
          </cell>
          <cell r="BN423">
            <v>0</v>
          </cell>
          <cell r="BO423">
            <v>2006</v>
          </cell>
          <cell r="BP423">
            <v>125868</v>
          </cell>
          <cell r="BQ423">
            <v>0</v>
          </cell>
          <cell r="BR423">
            <v>0</v>
          </cell>
          <cell r="BS423">
            <v>0</v>
          </cell>
          <cell r="BT423">
            <v>0</v>
          </cell>
          <cell r="BU423">
            <v>1007</v>
          </cell>
          <cell r="BV423">
            <v>0</v>
          </cell>
          <cell r="BW423">
            <v>0</v>
          </cell>
          <cell r="BX423">
            <v>0</v>
          </cell>
          <cell r="BY423">
            <v>0</v>
          </cell>
          <cell r="BZ423">
            <v>1007</v>
          </cell>
          <cell r="CA423">
            <v>2006</v>
          </cell>
          <cell r="CB423">
            <v>3013</v>
          </cell>
          <cell r="CC423">
            <v>0.05</v>
          </cell>
          <cell r="CD423">
            <v>3013</v>
          </cell>
        </row>
        <row r="424">
          <cell r="B424" t="str">
            <v>H1C02</v>
          </cell>
          <cell r="C424" t="str">
            <v>CAP08</v>
          </cell>
          <cell r="D424" t="str">
            <v>De  9 metros</v>
          </cell>
          <cell r="E424" t="str">
            <v>U</v>
          </cell>
          <cell r="F424" t="str">
            <v>MRD007</v>
          </cell>
          <cell r="G424" t="str">
            <v>MRD230</v>
          </cell>
          <cell r="H424" t="str">
            <v>NA</v>
          </cell>
          <cell r="I424" t="str">
            <v>NA</v>
          </cell>
          <cell r="J424" t="str">
            <v>NA</v>
          </cell>
          <cell r="K424" t="str">
            <v>NA</v>
          </cell>
          <cell r="L424" t="str">
            <v>NA</v>
          </cell>
          <cell r="M424">
            <v>1</v>
          </cell>
          <cell r="N424">
            <v>2</v>
          </cell>
          <cell r="O424" t="str">
            <v>NA</v>
          </cell>
          <cell r="P424" t="str">
            <v>NA</v>
          </cell>
          <cell r="Q424" t="str">
            <v>NA</v>
          </cell>
          <cell r="R424" t="str">
            <v>NA</v>
          </cell>
          <cell r="S424" t="str">
            <v>NA</v>
          </cell>
          <cell r="T424" t="str">
            <v>CER007</v>
          </cell>
          <cell r="U424" t="str">
            <v>NA</v>
          </cell>
          <cell r="V424" t="str">
            <v>NA</v>
          </cell>
          <cell r="W424" t="str">
            <v>NA</v>
          </cell>
          <cell r="X424" t="str">
            <v>NA</v>
          </cell>
          <cell r="Y424" t="str">
            <v>CMC017</v>
          </cell>
          <cell r="Z424" t="str">
            <v>NA</v>
          </cell>
          <cell r="AA424" t="str">
            <v>NA</v>
          </cell>
          <cell r="AB424" t="str">
            <v>NA</v>
          </cell>
          <cell r="AC424" t="str">
            <v>NA</v>
          </cell>
          <cell r="AD424">
            <v>1</v>
          </cell>
          <cell r="AE424" t="str">
            <v>NA</v>
          </cell>
          <cell r="AF424" t="str">
            <v>NA</v>
          </cell>
          <cell r="AG424" t="str">
            <v>NA</v>
          </cell>
          <cell r="AH424" t="str">
            <v>NA</v>
          </cell>
          <cell r="AI424">
            <v>115</v>
          </cell>
          <cell r="AJ424">
            <v>115</v>
          </cell>
          <cell r="AO424">
            <v>16345</v>
          </cell>
          <cell r="AP424">
            <v>5800</v>
          </cell>
          <cell r="AQ424">
            <v>4200</v>
          </cell>
          <cell r="AR424">
            <v>0</v>
          </cell>
          <cell r="AS424">
            <v>0</v>
          </cell>
          <cell r="AT424">
            <v>0</v>
          </cell>
          <cell r="AU424">
            <v>0</v>
          </cell>
          <cell r="AV424">
            <v>0</v>
          </cell>
          <cell r="AW424">
            <v>5800</v>
          </cell>
          <cell r="AX424">
            <v>8400</v>
          </cell>
          <cell r="AY424">
            <v>0</v>
          </cell>
          <cell r="AZ424">
            <v>0</v>
          </cell>
          <cell r="BA424">
            <v>0</v>
          </cell>
          <cell r="BB424">
            <v>0</v>
          </cell>
          <cell r="BC424">
            <v>0</v>
          </cell>
          <cell r="BD424">
            <v>14910</v>
          </cell>
          <cell r="BE424">
            <v>20418</v>
          </cell>
          <cell r="BF424">
            <v>0</v>
          </cell>
          <cell r="BG424">
            <v>0</v>
          </cell>
          <cell r="BH424">
            <v>0</v>
          </cell>
          <cell r="BI424">
            <v>0</v>
          </cell>
          <cell r="BJ424">
            <v>178</v>
          </cell>
          <cell r="BK424">
            <v>0</v>
          </cell>
          <cell r="BL424">
            <v>0</v>
          </cell>
          <cell r="BM424">
            <v>0</v>
          </cell>
          <cell r="BN424">
            <v>0</v>
          </cell>
          <cell r="BO424">
            <v>178</v>
          </cell>
          <cell r="BP424">
            <v>144513</v>
          </cell>
          <cell r="BQ424">
            <v>0</v>
          </cell>
          <cell r="BR424">
            <v>0</v>
          </cell>
          <cell r="BS424">
            <v>0</v>
          </cell>
          <cell r="BT424">
            <v>0</v>
          </cell>
          <cell r="BU424">
            <v>1257</v>
          </cell>
          <cell r="BV424">
            <v>0</v>
          </cell>
          <cell r="BW424">
            <v>0</v>
          </cell>
          <cell r="BX424">
            <v>0</v>
          </cell>
          <cell r="BY424">
            <v>0</v>
          </cell>
          <cell r="BZ424">
            <v>1257</v>
          </cell>
          <cell r="CA424">
            <v>178</v>
          </cell>
          <cell r="CB424">
            <v>1435</v>
          </cell>
          <cell r="CC424">
            <v>0.05</v>
          </cell>
          <cell r="CD424">
            <v>16345</v>
          </cell>
        </row>
        <row r="425">
          <cell r="B425" t="str">
            <v>H1F02</v>
          </cell>
          <cell r="C425" t="str">
            <v>CAP08</v>
          </cell>
          <cell r="D425" t="str">
            <v>De  9 metros</v>
          </cell>
          <cell r="E425" t="str">
            <v>U</v>
          </cell>
          <cell r="F425" t="str">
            <v>MRD253</v>
          </cell>
          <cell r="G425" t="str">
            <v>MRD230</v>
          </cell>
          <cell r="H425" t="str">
            <v>NA</v>
          </cell>
          <cell r="I425" t="str">
            <v>NA</v>
          </cell>
          <cell r="J425" t="str">
            <v>NA</v>
          </cell>
          <cell r="K425" t="str">
            <v>NA</v>
          </cell>
          <cell r="L425" t="str">
            <v>NA</v>
          </cell>
          <cell r="M425">
            <v>1</v>
          </cell>
          <cell r="N425">
            <v>1</v>
          </cell>
          <cell r="O425" t="str">
            <v>NA</v>
          </cell>
          <cell r="P425" t="str">
            <v>NA</v>
          </cell>
          <cell r="Q425" t="str">
            <v>NA</v>
          </cell>
          <cell r="R425" t="str">
            <v>NA</v>
          </cell>
          <cell r="S425" t="str">
            <v>NA</v>
          </cell>
          <cell r="T425" t="str">
            <v>CER007</v>
          </cell>
          <cell r="U425" t="str">
            <v>NA</v>
          </cell>
          <cell r="V425" t="str">
            <v>NA</v>
          </cell>
          <cell r="W425" t="str">
            <v>NA</v>
          </cell>
          <cell r="X425" t="str">
            <v>NA</v>
          </cell>
          <cell r="Y425" t="str">
            <v>CMC017</v>
          </cell>
          <cell r="Z425" t="str">
            <v>NA</v>
          </cell>
          <cell r="AA425" t="str">
            <v>NA</v>
          </cell>
          <cell r="AB425" t="str">
            <v>NA</v>
          </cell>
          <cell r="AC425" t="str">
            <v>NA</v>
          </cell>
          <cell r="AD425">
            <v>1</v>
          </cell>
          <cell r="AE425" t="str">
            <v>NA</v>
          </cell>
          <cell r="AF425" t="str">
            <v>NA</v>
          </cell>
          <cell r="AG425" t="str">
            <v>NA</v>
          </cell>
          <cell r="AH425" t="str">
            <v>NA</v>
          </cell>
          <cell r="AI425">
            <v>115</v>
          </cell>
          <cell r="AJ425">
            <v>115</v>
          </cell>
          <cell r="AO425">
            <v>12040</v>
          </cell>
          <cell r="AP425">
            <v>5900</v>
          </cell>
          <cell r="AQ425">
            <v>4200</v>
          </cell>
          <cell r="AR425">
            <v>0</v>
          </cell>
          <cell r="AS425">
            <v>0</v>
          </cell>
          <cell r="AT425">
            <v>0</v>
          </cell>
          <cell r="AU425">
            <v>0</v>
          </cell>
          <cell r="AV425">
            <v>0</v>
          </cell>
          <cell r="AW425">
            <v>5900</v>
          </cell>
          <cell r="AX425">
            <v>4200</v>
          </cell>
          <cell r="AY425">
            <v>0</v>
          </cell>
          <cell r="AZ425">
            <v>0</v>
          </cell>
          <cell r="BA425">
            <v>0</v>
          </cell>
          <cell r="BB425">
            <v>0</v>
          </cell>
          <cell r="BC425">
            <v>0</v>
          </cell>
          <cell r="BD425">
            <v>10605</v>
          </cell>
          <cell r="BE425">
            <v>20418</v>
          </cell>
          <cell r="BF425">
            <v>0</v>
          </cell>
          <cell r="BG425">
            <v>0</v>
          </cell>
          <cell r="BH425">
            <v>0</v>
          </cell>
          <cell r="BI425">
            <v>0</v>
          </cell>
          <cell r="BJ425">
            <v>178</v>
          </cell>
          <cell r="BK425">
            <v>0</v>
          </cell>
          <cell r="BL425">
            <v>0</v>
          </cell>
          <cell r="BM425">
            <v>0</v>
          </cell>
          <cell r="BN425">
            <v>0</v>
          </cell>
          <cell r="BO425">
            <v>178</v>
          </cell>
          <cell r="BP425">
            <v>144513</v>
          </cell>
          <cell r="BQ425">
            <v>0</v>
          </cell>
          <cell r="BR425">
            <v>0</v>
          </cell>
          <cell r="BS425">
            <v>0</v>
          </cell>
          <cell r="BT425">
            <v>0</v>
          </cell>
          <cell r="BU425">
            <v>1257</v>
          </cell>
          <cell r="BV425">
            <v>0</v>
          </cell>
          <cell r="BW425">
            <v>0</v>
          </cell>
          <cell r="BX425">
            <v>0</v>
          </cell>
          <cell r="BY425">
            <v>0</v>
          </cell>
          <cell r="BZ425">
            <v>1257</v>
          </cell>
          <cell r="CA425">
            <v>178</v>
          </cell>
          <cell r="CB425">
            <v>1435</v>
          </cell>
          <cell r="CC425">
            <v>0.05</v>
          </cell>
          <cell r="CD425">
            <v>12040</v>
          </cell>
        </row>
        <row r="426">
          <cell r="B426" t="str">
            <v>H1I02</v>
          </cell>
          <cell r="C426" t="str">
            <v>CAP08</v>
          </cell>
          <cell r="D426" t="str">
            <v>De  9 metros</v>
          </cell>
          <cell r="E426" t="str">
            <v>U</v>
          </cell>
          <cell r="F426" t="str">
            <v>MRD034</v>
          </cell>
          <cell r="G426" t="str">
            <v>MRD068</v>
          </cell>
          <cell r="H426" t="str">
            <v>MRD066</v>
          </cell>
          <cell r="I426" t="str">
            <v>NA</v>
          </cell>
          <cell r="J426" t="str">
            <v>NA</v>
          </cell>
          <cell r="K426" t="str">
            <v>NA</v>
          </cell>
          <cell r="L426" t="str">
            <v>NA</v>
          </cell>
          <cell r="M426">
            <v>1</v>
          </cell>
          <cell r="N426">
            <v>0.8</v>
          </cell>
          <cell r="O426">
            <v>2</v>
          </cell>
          <cell r="P426" t="str">
            <v>NA</v>
          </cell>
          <cell r="Q426" t="str">
            <v>NA</v>
          </cell>
          <cell r="R426" t="str">
            <v>NA</v>
          </cell>
          <cell r="S426" t="str">
            <v>NA</v>
          </cell>
          <cell r="T426" t="str">
            <v>CER007</v>
          </cell>
          <cell r="U426" t="str">
            <v>NA</v>
          </cell>
          <cell r="V426" t="str">
            <v>NA</v>
          </cell>
          <cell r="W426" t="str">
            <v>NA</v>
          </cell>
          <cell r="X426" t="str">
            <v>NA</v>
          </cell>
          <cell r="Y426" t="str">
            <v>CMC017</v>
          </cell>
          <cell r="Z426" t="str">
            <v>NA</v>
          </cell>
          <cell r="AA426" t="str">
            <v>NA</v>
          </cell>
          <cell r="AB426" t="str">
            <v>NA</v>
          </cell>
          <cell r="AC426" t="str">
            <v>NA</v>
          </cell>
          <cell r="AD426">
            <v>1</v>
          </cell>
          <cell r="AE426" t="str">
            <v>NA</v>
          </cell>
          <cell r="AF426" t="str">
            <v>NA</v>
          </cell>
          <cell r="AG426" t="str">
            <v>NA</v>
          </cell>
          <cell r="AH426" t="str">
            <v>NA</v>
          </cell>
          <cell r="AI426">
            <v>115</v>
          </cell>
          <cell r="AJ426">
            <v>115</v>
          </cell>
          <cell r="AO426">
            <v>10761</v>
          </cell>
          <cell r="AP426">
            <v>5550</v>
          </cell>
          <cell r="AQ426">
            <v>3290</v>
          </cell>
          <cell r="AR426">
            <v>350</v>
          </cell>
          <cell r="AS426">
            <v>0</v>
          </cell>
          <cell r="AT426">
            <v>0</v>
          </cell>
          <cell r="AU426">
            <v>0</v>
          </cell>
          <cell r="AV426">
            <v>0</v>
          </cell>
          <cell r="AW426">
            <v>5550</v>
          </cell>
          <cell r="AX426">
            <v>2632</v>
          </cell>
          <cell r="AY426">
            <v>700</v>
          </cell>
          <cell r="AZ426">
            <v>0</v>
          </cell>
          <cell r="BA426">
            <v>0</v>
          </cell>
          <cell r="BB426">
            <v>0</v>
          </cell>
          <cell r="BC426">
            <v>0</v>
          </cell>
          <cell r="BD426">
            <v>9326</v>
          </cell>
          <cell r="BE426">
            <v>20418</v>
          </cell>
          <cell r="BF426">
            <v>0</v>
          </cell>
          <cell r="BG426">
            <v>0</v>
          </cell>
          <cell r="BH426">
            <v>0</v>
          </cell>
          <cell r="BI426">
            <v>0</v>
          </cell>
          <cell r="BJ426">
            <v>178</v>
          </cell>
          <cell r="BK426">
            <v>0</v>
          </cell>
          <cell r="BL426">
            <v>0</v>
          </cell>
          <cell r="BM426">
            <v>0</v>
          </cell>
          <cell r="BN426">
            <v>0</v>
          </cell>
          <cell r="BO426">
            <v>178</v>
          </cell>
          <cell r="BP426">
            <v>144513</v>
          </cell>
          <cell r="BQ426">
            <v>0</v>
          </cell>
          <cell r="BR426">
            <v>0</v>
          </cell>
          <cell r="BS426">
            <v>0</v>
          </cell>
          <cell r="BT426">
            <v>0</v>
          </cell>
          <cell r="BU426">
            <v>1257</v>
          </cell>
          <cell r="BV426">
            <v>0</v>
          </cell>
          <cell r="BW426">
            <v>0</v>
          </cell>
          <cell r="BX426">
            <v>0</v>
          </cell>
          <cell r="BY426">
            <v>0</v>
          </cell>
          <cell r="BZ426">
            <v>1257</v>
          </cell>
          <cell r="CA426">
            <v>178</v>
          </cell>
          <cell r="CB426">
            <v>1435</v>
          </cell>
          <cell r="CC426">
            <v>0.05</v>
          </cell>
          <cell r="CD426">
            <v>10761</v>
          </cell>
        </row>
        <row r="427">
          <cell r="B427" t="str">
            <v>H3C02</v>
          </cell>
          <cell r="C427" t="str">
            <v>CAP08</v>
          </cell>
          <cell r="D427" t="str">
            <v>De  9 metros</v>
          </cell>
          <cell r="E427" t="str">
            <v>U</v>
          </cell>
          <cell r="F427" t="str">
            <v>MRD007</v>
          </cell>
          <cell r="G427" t="str">
            <v>MRD230</v>
          </cell>
          <cell r="H427" t="str">
            <v>NA</v>
          </cell>
          <cell r="I427" t="str">
            <v>NA</v>
          </cell>
          <cell r="J427" t="str">
            <v>NA</v>
          </cell>
          <cell r="K427" t="str">
            <v>NA</v>
          </cell>
          <cell r="L427" t="str">
            <v>NA</v>
          </cell>
          <cell r="M427">
            <v>1</v>
          </cell>
          <cell r="N427">
            <v>2</v>
          </cell>
          <cell r="O427" t="str">
            <v>NA</v>
          </cell>
          <cell r="P427" t="str">
            <v>NA</v>
          </cell>
          <cell r="Q427" t="str">
            <v>NA</v>
          </cell>
          <cell r="R427" t="str">
            <v>NA</v>
          </cell>
          <cell r="S427" t="str">
            <v>NA</v>
          </cell>
          <cell r="T427" t="str">
            <v>CER007</v>
          </cell>
          <cell r="U427" t="str">
            <v>NA</v>
          </cell>
          <cell r="V427" t="str">
            <v>NA</v>
          </cell>
          <cell r="W427" t="str">
            <v>NA</v>
          </cell>
          <cell r="X427" t="str">
            <v>NA</v>
          </cell>
          <cell r="Y427" t="str">
            <v>CMC017</v>
          </cell>
          <cell r="Z427" t="str">
            <v>NA</v>
          </cell>
          <cell r="AA427" t="str">
            <v>NA</v>
          </cell>
          <cell r="AB427" t="str">
            <v>NA</v>
          </cell>
          <cell r="AC427" t="str">
            <v>NA</v>
          </cell>
          <cell r="AD427">
            <v>1</v>
          </cell>
          <cell r="AE427" t="str">
            <v>NA</v>
          </cell>
          <cell r="AF427" t="str">
            <v>NA</v>
          </cell>
          <cell r="AG427" t="str">
            <v>NA</v>
          </cell>
          <cell r="AH427" t="str">
            <v>NA</v>
          </cell>
          <cell r="AI427">
            <v>115</v>
          </cell>
          <cell r="AJ427">
            <v>115</v>
          </cell>
          <cell r="AO427">
            <v>16345</v>
          </cell>
          <cell r="AP427">
            <v>5800</v>
          </cell>
          <cell r="AQ427">
            <v>4200</v>
          </cell>
          <cell r="AR427">
            <v>0</v>
          </cell>
          <cell r="AS427">
            <v>0</v>
          </cell>
          <cell r="AT427">
            <v>0</v>
          </cell>
          <cell r="AU427">
            <v>0</v>
          </cell>
          <cell r="AV427">
            <v>0</v>
          </cell>
          <cell r="AW427">
            <v>5800</v>
          </cell>
          <cell r="AX427">
            <v>8400</v>
          </cell>
          <cell r="AY427">
            <v>0</v>
          </cell>
          <cell r="AZ427">
            <v>0</v>
          </cell>
          <cell r="BA427">
            <v>0</v>
          </cell>
          <cell r="BB427">
            <v>0</v>
          </cell>
          <cell r="BC427">
            <v>0</v>
          </cell>
          <cell r="BD427">
            <v>14910</v>
          </cell>
          <cell r="BE427">
            <v>20418</v>
          </cell>
          <cell r="BF427">
            <v>0</v>
          </cell>
          <cell r="BG427">
            <v>0</v>
          </cell>
          <cell r="BH427">
            <v>0</v>
          </cell>
          <cell r="BI427">
            <v>0</v>
          </cell>
          <cell r="BJ427">
            <v>178</v>
          </cell>
          <cell r="BK427">
            <v>0</v>
          </cell>
          <cell r="BL427">
            <v>0</v>
          </cell>
          <cell r="BM427">
            <v>0</v>
          </cell>
          <cell r="BN427">
            <v>0</v>
          </cell>
          <cell r="BO427">
            <v>178</v>
          </cell>
          <cell r="BP427">
            <v>144513</v>
          </cell>
          <cell r="BQ427">
            <v>0</v>
          </cell>
          <cell r="BR427">
            <v>0</v>
          </cell>
          <cell r="BS427">
            <v>0</v>
          </cell>
          <cell r="BT427">
            <v>0</v>
          </cell>
          <cell r="BU427">
            <v>1257</v>
          </cell>
          <cell r="BV427">
            <v>0</v>
          </cell>
          <cell r="BW427">
            <v>0</v>
          </cell>
          <cell r="BX427">
            <v>0</v>
          </cell>
          <cell r="BY427">
            <v>0</v>
          </cell>
          <cell r="BZ427">
            <v>1257</v>
          </cell>
          <cell r="CA427">
            <v>178</v>
          </cell>
          <cell r="CB427">
            <v>1435</v>
          </cell>
          <cell r="CC427">
            <v>0.05</v>
          </cell>
          <cell r="CD427">
            <v>16345</v>
          </cell>
        </row>
        <row r="428">
          <cell r="B428" t="str">
            <v>H3F02</v>
          </cell>
          <cell r="C428" t="str">
            <v>CAP08</v>
          </cell>
          <cell r="D428" t="str">
            <v>De  9 metros</v>
          </cell>
          <cell r="E428" t="str">
            <v>U</v>
          </cell>
          <cell r="F428" t="str">
            <v>MRD007</v>
          </cell>
          <cell r="G428" t="str">
            <v>MRD230</v>
          </cell>
          <cell r="H428" t="str">
            <v>NA</v>
          </cell>
          <cell r="I428" t="str">
            <v>NA</v>
          </cell>
          <cell r="J428" t="str">
            <v>NA</v>
          </cell>
          <cell r="K428" t="str">
            <v>NA</v>
          </cell>
          <cell r="L428" t="str">
            <v>NA</v>
          </cell>
          <cell r="M428">
            <v>1</v>
          </cell>
          <cell r="N428">
            <v>1</v>
          </cell>
          <cell r="O428" t="str">
            <v>NA</v>
          </cell>
          <cell r="P428" t="str">
            <v>NA</v>
          </cell>
          <cell r="Q428" t="str">
            <v>NA</v>
          </cell>
          <cell r="R428" t="str">
            <v>NA</v>
          </cell>
          <cell r="S428" t="str">
            <v>NA</v>
          </cell>
          <cell r="T428" t="str">
            <v>CER007</v>
          </cell>
          <cell r="U428" t="str">
            <v>NA</v>
          </cell>
          <cell r="V428" t="str">
            <v>NA</v>
          </cell>
          <cell r="W428" t="str">
            <v>NA</v>
          </cell>
          <cell r="X428" t="str">
            <v>NA</v>
          </cell>
          <cell r="Y428" t="str">
            <v>CMC017</v>
          </cell>
          <cell r="Z428" t="str">
            <v>NA</v>
          </cell>
          <cell r="AA428" t="str">
            <v>NA</v>
          </cell>
          <cell r="AB428" t="str">
            <v>NA</v>
          </cell>
          <cell r="AC428" t="str">
            <v>NA</v>
          </cell>
          <cell r="AD428">
            <v>1</v>
          </cell>
          <cell r="AE428" t="str">
            <v>NA</v>
          </cell>
          <cell r="AF428" t="str">
            <v>NA</v>
          </cell>
          <cell r="AG428" t="str">
            <v>NA</v>
          </cell>
          <cell r="AH428" t="str">
            <v>NA</v>
          </cell>
          <cell r="AI428">
            <v>115</v>
          </cell>
          <cell r="AJ428">
            <v>115</v>
          </cell>
          <cell r="AO428">
            <v>11935</v>
          </cell>
          <cell r="AP428">
            <v>5800</v>
          </cell>
          <cell r="AQ428">
            <v>4200</v>
          </cell>
          <cell r="AR428">
            <v>0</v>
          </cell>
          <cell r="AS428">
            <v>0</v>
          </cell>
          <cell r="AT428">
            <v>0</v>
          </cell>
          <cell r="AU428">
            <v>0</v>
          </cell>
          <cell r="AV428">
            <v>0</v>
          </cell>
          <cell r="AW428">
            <v>5800</v>
          </cell>
          <cell r="AX428">
            <v>4200</v>
          </cell>
          <cell r="AY428">
            <v>0</v>
          </cell>
          <cell r="AZ428">
            <v>0</v>
          </cell>
          <cell r="BA428">
            <v>0</v>
          </cell>
          <cell r="BB428">
            <v>0</v>
          </cell>
          <cell r="BC428">
            <v>0</v>
          </cell>
          <cell r="BD428">
            <v>10500</v>
          </cell>
          <cell r="BE428">
            <v>20418</v>
          </cell>
          <cell r="BF428">
            <v>0</v>
          </cell>
          <cell r="BG428">
            <v>0</v>
          </cell>
          <cell r="BH428">
            <v>0</v>
          </cell>
          <cell r="BI428">
            <v>0</v>
          </cell>
          <cell r="BJ428">
            <v>178</v>
          </cell>
          <cell r="BK428">
            <v>0</v>
          </cell>
          <cell r="BL428">
            <v>0</v>
          </cell>
          <cell r="BM428">
            <v>0</v>
          </cell>
          <cell r="BN428">
            <v>0</v>
          </cell>
          <cell r="BO428">
            <v>178</v>
          </cell>
          <cell r="BP428">
            <v>144513</v>
          </cell>
          <cell r="BQ428">
            <v>0</v>
          </cell>
          <cell r="BR428">
            <v>0</v>
          </cell>
          <cell r="BS428">
            <v>0</v>
          </cell>
          <cell r="BT428">
            <v>0</v>
          </cell>
          <cell r="BU428">
            <v>1257</v>
          </cell>
          <cell r="BV428">
            <v>0</v>
          </cell>
          <cell r="BW428">
            <v>0</v>
          </cell>
          <cell r="BX428">
            <v>0</v>
          </cell>
          <cell r="BY428">
            <v>0</v>
          </cell>
          <cell r="BZ428">
            <v>1257</v>
          </cell>
          <cell r="CA428">
            <v>178</v>
          </cell>
          <cell r="CB428">
            <v>1435</v>
          </cell>
          <cell r="CC428">
            <v>0.05</v>
          </cell>
          <cell r="CD428">
            <v>11935</v>
          </cell>
        </row>
        <row r="429">
          <cell r="B429" t="str">
            <v>H3I02</v>
          </cell>
          <cell r="C429" t="str">
            <v>CAP08</v>
          </cell>
          <cell r="D429" t="str">
            <v>De  9 metros</v>
          </cell>
          <cell r="E429" t="str">
            <v>U</v>
          </cell>
          <cell r="F429" t="str">
            <v>MRD034</v>
          </cell>
          <cell r="G429" t="str">
            <v>MRD068</v>
          </cell>
          <cell r="H429" t="str">
            <v>MRD066</v>
          </cell>
          <cell r="I429" t="str">
            <v>NA</v>
          </cell>
          <cell r="J429" t="str">
            <v>NA</v>
          </cell>
          <cell r="K429" t="str">
            <v>NA</v>
          </cell>
          <cell r="L429" t="str">
            <v>NA</v>
          </cell>
          <cell r="M429">
            <v>1</v>
          </cell>
          <cell r="N429">
            <v>0.8</v>
          </cell>
          <cell r="O429">
            <v>2</v>
          </cell>
          <cell r="P429" t="str">
            <v>NA</v>
          </cell>
          <cell r="Q429" t="str">
            <v>NA</v>
          </cell>
          <cell r="R429" t="str">
            <v>NA</v>
          </cell>
          <cell r="S429" t="str">
            <v>NA</v>
          </cell>
          <cell r="T429" t="str">
            <v>CER007</v>
          </cell>
          <cell r="U429" t="str">
            <v>NA</v>
          </cell>
          <cell r="V429" t="str">
            <v>NA</v>
          </cell>
          <cell r="W429" t="str">
            <v>NA</v>
          </cell>
          <cell r="X429" t="str">
            <v>NA</v>
          </cell>
          <cell r="Y429" t="str">
            <v>CMC017</v>
          </cell>
          <cell r="Z429" t="str">
            <v>NA</v>
          </cell>
          <cell r="AA429" t="str">
            <v>NA</v>
          </cell>
          <cell r="AB429" t="str">
            <v>NA</v>
          </cell>
          <cell r="AC429" t="str">
            <v>NA</v>
          </cell>
          <cell r="AD429">
            <v>1</v>
          </cell>
          <cell r="AE429" t="str">
            <v>NA</v>
          </cell>
          <cell r="AF429" t="str">
            <v>NA</v>
          </cell>
          <cell r="AG429" t="str">
            <v>NA</v>
          </cell>
          <cell r="AH429" t="str">
            <v>NA</v>
          </cell>
          <cell r="AI429">
            <v>115</v>
          </cell>
          <cell r="AJ429">
            <v>115</v>
          </cell>
          <cell r="AO429">
            <v>10761</v>
          </cell>
          <cell r="AP429">
            <v>5550</v>
          </cell>
          <cell r="AQ429">
            <v>3290</v>
          </cell>
          <cell r="AR429">
            <v>350</v>
          </cell>
          <cell r="AS429">
            <v>0</v>
          </cell>
          <cell r="AT429">
            <v>0</v>
          </cell>
          <cell r="AU429">
            <v>0</v>
          </cell>
          <cell r="AV429">
            <v>0</v>
          </cell>
          <cell r="AW429">
            <v>5550</v>
          </cell>
          <cell r="AX429">
            <v>2632</v>
          </cell>
          <cell r="AY429">
            <v>700</v>
          </cell>
          <cell r="AZ429">
            <v>0</v>
          </cell>
          <cell r="BA429">
            <v>0</v>
          </cell>
          <cell r="BB429">
            <v>0</v>
          </cell>
          <cell r="BC429">
            <v>0</v>
          </cell>
          <cell r="BD429">
            <v>9326</v>
          </cell>
          <cell r="BE429">
            <v>20418</v>
          </cell>
          <cell r="BF429">
            <v>0</v>
          </cell>
          <cell r="BG429">
            <v>0</v>
          </cell>
          <cell r="BH429">
            <v>0</v>
          </cell>
          <cell r="BI429">
            <v>0</v>
          </cell>
          <cell r="BJ429">
            <v>178</v>
          </cell>
          <cell r="BK429">
            <v>0</v>
          </cell>
          <cell r="BL429">
            <v>0</v>
          </cell>
          <cell r="BM429">
            <v>0</v>
          </cell>
          <cell r="BN429">
            <v>0</v>
          </cell>
          <cell r="BO429">
            <v>178</v>
          </cell>
          <cell r="BP429">
            <v>144513</v>
          </cell>
          <cell r="BQ429">
            <v>0</v>
          </cell>
          <cell r="BR429">
            <v>0</v>
          </cell>
          <cell r="BS429">
            <v>0</v>
          </cell>
          <cell r="BT429">
            <v>0</v>
          </cell>
          <cell r="BU429">
            <v>1257</v>
          </cell>
          <cell r="BV429">
            <v>0</v>
          </cell>
          <cell r="BW429">
            <v>0</v>
          </cell>
          <cell r="BX429">
            <v>0</v>
          </cell>
          <cell r="BY429">
            <v>0</v>
          </cell>
          <cell r="BZ429">
            <v>1257</v>
          </cell>
          <cell r="CA429">
            <v>178</v>
          </cell>
          <cell r="CB429">
            <v>1435</v>
          </cell>
          <cell r="CC429">
            <v>0.05</v>
          </cell>
          <cell r="CD429">
            <v>10761</v>
          </cell>
        </row>
        <row r="430">
          <cell r="B430" t="str">
            <v>H1C03</v>
          </cell>
          <cell r="C430" t="str">
            <v>CAP08</v>
          </cell>
          <cell r="D430" t="str">
            <v>De 10 metros</v>
          </cell>
          <cell r="E430" t="str">
            <v>U</v>
          </cell>
          <cell r="F430" t="str">
            <v>MRD007</v>
          </cell>
          <cell r="G430" t="str">
            <v>MRD230</v>
          </cell>
          <cell r="H430" t="str">
            <v>NA</v>
          </cell>
          <cell r="I430" t="str">
            <v>NA</v>
          </cell>
          <cell r="J430" t="str">
            <v>NA</v>
          </cell>
          <cell r="K430" t="str">
            <v>NA</v>
          </cell>
          <cell r="L430" t="str">
            <v>NA</v>
          </cell>
          <cell r="M430">
            <v>1</v>
          </cell>
          <cell r="N430">
            <v>2</v>
          </cell>
          <cell r="O430" t="str">
            <v>NA</v>
          </cell>
          <cell r="P430" t="str">
            <v>NA</v>
          </cell>
          <cell r="Q430" t="str">
            <v>NA</v>
          </cell>
          <cell r="R430" t="str">
            <v>NA</v>
          </cell>
          <cell r="S430" t="str">
            <v>NA</v>
          </cell>
          <cell r="T430" t="str">
            <v>CER007</v>
          </cell>
          <cell r="U430" t="str">
            <v>NA</v>
          </cell>
          <cell r="V430" t="str">
            <v>NA</v>
          </cell>
          <cell r="W430" t="str">
            <v>NA</v>
          </cell>
          <cell r="X430" t="str">
            <v>NA</v>
          </cell>
          <cell r="Y430" t="str">
            <v>CMC017</v>
          </cell>
          <cell r="Z430" t="str">
            <v>NA</v>
          </cell>
          <cell r="AA430" t="str">
            <v>NA</v>
          </cell>
          <cell r="AB430" t="str">
            <v>NA</v>
          </cell>
          <cell r="AC430" t="str">
            <v>NA</v>
          </cell>
          <cell r="AD430">
            <v>1</v>
          </cell>
          <cell r="AE430" t="str">
            <v>NA</v>
          </cell>
          <cell r="AF430" t="str">
            <v>NA</v>
          </cell>
          <cell r="AG430" t="str">
            <v>NA</v>
          </cell>
          <cell r="AH430" t="str">
            <v>NA</v>
          </cell>
          <cell r="AI430">
            <v>110</v>
          </cell>
          <cell r="AJ430">
            <v>110</v>
          </cell>
          <cell r="AO430">
            <v>16410</v>
          </cell>
          <cell r="AP430">
            <v>5800</v>
          </cell>
          <cell r="AQ430">
            <v>4200</v>
          </cell>
          <cell r="AR430">
            <v>0</v>
          </cell>
          <cell r="AS430">
            <v>0</v>
          </cell>
          <cell r="AT430">
            <v>0</v>
          </cell>
          <cell r="AU430">
            <v>0</v>
          </cell>
          <cell r="AV430">
            <v>0</v>
          </cell>
          <cell r="AW430">
            <v>5800</v>
          </cell>
          <cell r="AX430">
            <v>8400</v>
          </cell>
          <cell r="AY430">
            <v>0</v>
          </cell>
          <cell r="AZ430">
            <v>0</v>
          </cell>
          <cell r="BA430">
            <v>0</v>
          </cell>
          <cell r="BB430">
            <v>0</v>
          </cell>
          <cell r="BC430">
            <v>0</v>
          </cell>
          <cell r="BD430">
            <v>14910</v>
          </cell>
          <cell r="BE430">
            <v>20418</v>
          </cell>
          <cell r="BF430">
            <v>0</v>
          </cell>
          <cell r="BG430">
            <v>0</v>
          </cell>
          <cell r="BH430">
            <v>0</v>
          </cell>
          <cell r="BI430">
            <v>0</v>
          </cell>
          <cell r="BJ430">
            <v>186</v>
          </cell>
          <cell r="BK430">
            <v>0</v>
          </cell>
          <cell r="BL430">
            <v>0</v>
          </cell>
          <cell r="BM430">
            <v>0</v>
          </cell>
          <cell r="BN430">
            <v>0</v>
          </cell>
          <cell r="BO430">
            <v>186</v>
          </cell>
          <cell r="BP430">
            <v>144513</v>
          </cell>
          <cell r="BQ430">
            <v>0</v>
          </cell>
          <cell r="BR430">
            <v>0</v>
          </cell>
          <cell r="BS430">
            <v>0</v>
          </cell>
          <cell r="BT430">
            <v>0</v>
          </cell>
          <cell r="BU430">
            <v>1314</v>
          </cell>
          <cell r="BV430">
            <v>0</v>
          </cell>
          <cell r="BW430">
            <v>0</v>
          </cell>
          <cell r="BX430">
            <v>0</v>
          </cell>
          <cell r="BY430">
            <v>0</v>
          </cell>
          <cell r="BZ430">
            <v>1314</v>
          </cell>
          <cell r="CA430">
            <v>186</v>
          </cell>
          <cell r="CB430">
            <v>1500</v>
          </cell>
          <cell r="CC430">
            <v>0.05</v>
          </cell>
          <cell r="CD430">
            <v>16410</v>
          </cell>
        </row>
        <row r="431">
          <cell r="B431" t="str">
            <v>H1I03</v>
          </cell>
          <cell r="C431" t="str">
            <v>CAP08</v>
          </cell>
          <cell r="D431" t="str">
            <v>De 10 metros</v>
          </cell>
          <cell r="E431" t="str">
            <v>U</v>
          </cell>
          <cell r="F431" t="str">
            <v>MRD034</v>
          </cell>
          <cell r="G431" t="str">
            <v>MRD068</v>
          </cell>
          <cell r="H431" t="str">
            <v>MRD066</v>
          </cell>
          <cell r="I431" t="str">
            <v>NA</v>
          </cell>
          <cell r="J431" t="str">
            <v>NA</v>
          </cell>
          <cell r="K431" t="str">
            <v>NA</v>
          </cell>
          <cell r="L431" t="str">
            <v>NA</v>
          </cell>
          <cell r="M431">
            <v>1</v>
          </cell>
          <cell r="N431">
            <v>0.8</v>
          </cell>
          <cell r="O431">
            <v>2</v>
          </cell>
          <cell r="P431" t="str">
            <v>NA</v>
          </cell>
          <cell r="Q431" t="str">
            <v>NA</v>
          </cell>
          <cell r="R431" t="str">
            <v>NA</v>
          </cell>
          <cell r="S431" t="str">
            <v>NA</v>
          </cell>
          <cell r="T431" t="str">
            <v>CER007</v>
          </cell>
          <cell r="U431" t="str">
            <v>NA</v>
          </cell>
          <cell r="V431" t="str">
            <v>NA</v>
          </cell>
          <cell r="W431" t="str">
            <v>NA</v>
          </cell>
          <cell r="X431" t="str">
            <v>NA</v>
          </cell>
          <cell r="Y431" t="str">
            <v>CMC017</v>
          </cell>
          <cell r="Z431" t="str">
            <v>NA</v>
          </cell>
          <cell r="AA431" t="str">
            <v>NA</v>
          </cell>
          <cell r="AB431" t="str">
            <v>NA</v>
          </cell>
          <cell r="AC431" t="str">
            <v>NA</v>
          </cell>
          <cell r="AD431">
            <v>1</v>
          </cell>
          <cell r="AE431" t="str">
            <v>NA</v>
          </cell>
          <cell r="AF431" t="str">
            <v>NA</v>
          </cell>
          <cell r="AG431" t="str">
            <v>NA</v>
          </cell>
          <cell r="AH431" t="str">
            <v>NA</v>
          </cell>
          <cell r="AI431">
            <v>110</v>
          </cell>
          <cell r="AJ431">
            <v>110</v>
          </cell>
          <cell r="AO431">
            <v>10826</v>
          </cell>
          <cell r="AP431">
            <v>5550</v>
          </cell>
          <cell r="AQ431">
            <v>3290</v>
          </cell>
          <cell r="AR431">
            <v>350</v>
          </cell>
          <cell r="AS431">
            <v>0</v>
          </cell>
          <cell r="AT431">
            <v>0</v>
          </cell>
          <cell r="AU431">
            <v>0</v>
          </cell>
          <cell r="AV431">
            <v>0</v>
          </cell>
          <cell r="AW431">
            <v>5550</v>
          </cell>
          <cell r="AX431">
            <v>2632</v>
          </cell>
          <cell r="AY431">
            <v>700</v>
          </cell>
          <cell r="AZ431">
            <v>0</v>
          </cell>
          <cell r="BA431">
            <v>0</v>
          </cell>
          <cell r="BB431">
            <v>0</v>
          </cell>
          <cell r="BC431">
            <v>0</v>
          </cell>
          <cell r="BD431">
            <v>9326</v>
          </cell>
          <cell r="BE431">
            <v>20418</v>
          </cell>
          <cell r="BF431">
            <v>0</v>
          </cell>
          <cell r="BG431">
            <v>0</v>
          </cell>
          <cell r="BH431">
            <v>0</v>
          </cell>
          <cell r="BI431">
            <v>0</v>
          </cell>
          <cell r="BJ431">
            <v>186</v>
          </cell>
          <cell r="BK431">
            <v>0</v>
          </cell>
          <cell r="BL431">
            <v>0</v>
          </cell>
          <cell r="BM431">
            <v>0</v>
          </cell>
          <cell r="BN431">
            <v>0</v>
          </cell>
          <cell r="BO431">
            <v>186</v>
          </cell>
          <cell r="BP431">
            <v>144513</v>
          </cell>
          <cell r="BQ431">
            <v>0</v>
          </cell>
          <cell r="BR431">
            <v>0</v>
          </cell>
          <cell r="BS431">
            <v>0</v>
          </cell>
          <cell r="BT431">
            <v>0</v>
          </cell>
          <cell r="BU431">
            <v>1314</v>
          </cell>
          <cell r="BV431">
            <v>0</v>
          </cell>
          <cell r="BW431">
            <v>0</v>
          </cell>
          <cell r="BX431">
            <v>0</v>
          </cell>
          <cell r="BY431">
            <v>0</v>
          </cell>
          <cell r="BZ431">
            <v>1314</v>
          </cell>
          <cell r="CA431">
            <v>186</v>
          </cell>
          <cell r="CB431">
            <v>1500</v>
          </cell>
          <cell r="CC431">
            <v>0.05</v>
          </cell>
          <cell r="CD431">
            <v>10826</v>
          </cell>
        </row>
        <row r="432">
          <cell r="B432" t="str">
            <v>H3C03</v>
          </cell>
          <cell r="C432" t="str">
            <v>CAP08</v>
          </cell>
          <cell r="D432" t="str">
            <v>De 10 metros</v>
          </cell>
          <cell r="E432" t="str">
            <v>U</v>
          </cell>
          <cell r="F432" t="str">
            <v>MRD007</v>
          </cell>
          <cell r="G432" t="str">
            <v>MRD230</v>
          </cell>
          <cell r="H432" t="str">
            <v>NA</v>
          </cell>
          <cell r="I432" t="str">
            <v>NA</v>
          </cell>
          <cell r="J432" t="str">
            <v>NA</v>
          </cell>
          <cell r="K432" t="str">
            <v>NA</v>
          </cell>
          <cell r="L432" t="str">
            <v>NA</v>
          </cell>
          <cell r="M432">
            <v>1</v>
          </cell>
          <cell r="N432">
            <v>2</v>
          </cell>
          <cell r="O432" t="str">
            <v>NA</v>
          </cell>
          <cell r="P432" t="str">
            <v>NA</v>
          </cell>
          <cell r="Q432" t="str">
            <v>NA</v>
          </cell>
          <cell r="R432" t="str">
            <v>NA</v>
          </cell>
          <cell r="S432" t="str">
            <v>NA</v>
          </cell>
          <cell r="T432" t="str">
            <v>CER007</v>
          </cell>
          <cell r="U432" t="str">
            <v>NA</v>
          </cell>
          <cell r="V432" t="str">
            <v>NA</v>
          </cell>
          <cell r="W432" t="str">
            <v>NA</v>
          </cell>
          <cell r="X432" t="str">
            <v>NA</v>
          </cell>
          <cell r="Y432" t="str">
            <v>CMC017</v>
          </cell>
          <cell r="Z432" t="str">
            <v>NA</v>
          </cell>
          <cell r="AA432" t="str">
            <v>NA</v>
          </cell>
          <cell r="AB432" t="str">
            <v>NA</v>
          </cell>
          <cell r="AC432" t="str">
            <v>NA</v>
          </cell>
          <cell r="AD432">
            <v>1</v>
          </cell>
          <cell r="AE432" t="str">
            <v>NA</v>
          </cell>
          <cell r="AF432" t="str">
            <v>NA</v>
          </cell>
          <cell r="AG432" t="str">
            <v>NA</v>
          </cell>
          <cell r="AH432" t="str">
            <v>NA</v>
          </cell>
          <cell r="AI432">
            <v>110</v>
          </cell>
          <cell r="AJ432">
            <v>110</v>
          </cell>
          <cell r="AO432">
            <v>16410</v>
          </cell>
          <cell r="AP432">
            <v>5800</v>
          </cell>
          <cell r="AQ432">
            <v>4200</v>
          </cell>
          <cell r="AR432">
            <v>0</v>
          </cell>
          <cell r="AS432">
            <v>0</v>
          </cell>
          <cell r="AT432">
            <v>0</v>
          </cell>
          <cell r="AU432">
            <v>0</v>
          </cell>
          <cell r="AV432">
            <v>0</v>
          </cell>
          <cell r="AW432">
            <v>5800</v>
          </cell>
          <cell r="AX432">
            <v>8400</v>
          </cell>
          <cell r="AY432">
            <v>0</v>
          </cell>
          <cell r="AZ432">
            <v>0</v>
          </cell>
          <cell r="BA432">
            <v>0</v>
          </cell>
          <cell r="BB432">
            <v>0</v>
          </cell>
          <cell r="BC432">
            <v>0</v>
          </cell>
          <cell r="BD432">
            <v>14910</v>
          </cell>
          <cell r="BE432">
            <v>20418</v>
          </cell>
          <cell r="BF432">
            <v>0</v>
          </cell>
          <cell r="BG432">
            <v>0</v>
          </cell>
          <cell r="BH432">
            <v>0</v>
          </cell>
          <cell r="BI432">
            <v>0</v>
          </cell>
          <cell r="BJ432">
            <v>186</v>
          </cell>
          <cell r="BK432">
            <v>0</v>
          </cell>
          <cell r="BL432">
            <v>0</v>
          </cell>
          <cell r="BM432">
            <v>0</v>
          </cell>
          <cell r="BN432">
            <v>0</v>
          </cell>
          <cell r="BO432">
            <v>186</v>
          </cell>
          <cell r="BP432">
            <v>144513</v>
          </cell>
          <cell r="BQ432">
            <v>0</v>
          </cell>
          <cell r="BR432">
            <v>0</v>
          </cell>
          <cell r="BS432">
            <v>0</v>
          </cell>
          <cell r="BT432">
            <v>0</v>
          </cell>
          <cell r="BU432">
            <v>1314</v>
          </cell>
          <cell r="BV432">
            <v>0</v>
          </cell>
          <cell r="BW432">
            <v>0</v>
          </cell>
          <cell r="BX432">
            <v>0</v>
          </cell>
          <cell r="BY432">
            <v>0</v>
          </cell>
          <cell r="BZ432">
            <v>1314</v>
          </cell>
          <cell r="CA432">
            <v>186</v>
          </cell>
          <cell r="CB432">
            <v>1500</v>
          </cell>
          <cell r="CC432">
            <v>0.05</v>
          </cell>
          <cell r="CD432">
            <v>16410</v>
          </cell>
        </row>
        <row r="433">
          <cell r="B433" t="str">
            <v>H3F03</v>
          </cell>
          <cell r="C433" t="str">
            <v>CAP08</v>
          </cell>
          <cell r="D433" t="str">
            <v>De 10 metros</v>
          </cell>
          <cell r="E433" t="str">
            <v>U</v>
          </cell>
          <cell r="F433" t="str">
            <v>MRD007</v>
          </cell>
          <cell r="G433" t="str">
            <v>MRD230</v>
          </cell>
          <cell r="H433" t="str">
            <v>NA</v>
          </cell>
          <cell r="I433" t="str">
            <v>NA</v>
          </cell>
          <cell r="J433" t="str">
            <v>NA</v>
          </cell>
          <cell r="K433" t="str">
            <v>NA</v>
          </cell>
          <cell r="L433" t="str">
            <v>NA</v>
          </cell>
          <cell r="M433">
            <v>1</v>
          </cell>
          <cell r="N433">
            <v>1</v>
          </cell>
          <cell r="O433" t="str">
            <v>NA</v>
          </cell>
          <cell r="P433" t="str">
            <v>NA</v>
          </cell>
          <cell r="Q433" t="str">
            <v>NA</v>
          </cell>
          <cell r="R433" t="str">
            <v>NA</v>
          </cell>
          <cell r="S433" t="str">
            <v>NA</v>
          </cell>
          <cell r="T433" t="str">
            <v>CER007</v>
          </cell>
          <cell r="U433" t="str">
            <v>NA</v>
          </cell>
          <cell r="V433" t="str">
            <v>NA</v>
          </cell>
          <cell r="W433" t="str">
            <v>NA</v>
          </cell>
          <cell r="X433" t="str">
            <v>NA</v>
          </cell>
          <cell r="Y433" t="str">
            <v>CMC017</v>
          </cell>
          <cell r="Z433" t="str">
            <v>NA</v>
          </cell>
          <cell r="AA433" t="str">
            <v>NA</v>
          </cell>
          <cell r="AB433" t="str">
            <v>NA</v>
          </cell>
          <cell r="AC433" t="str">
            <v>NA</v>
          </cell>
          <cell r="AD433">
            <v>1</v>
          </cell>
          <cell r="AE433" t="str">
            <v>NA</v>
          </cell>
          <cell r="AF433" t="str">
            <v>NA</v>
          </cell>
          <cell r="AG433" t="str">
            <v>NA</v>
          </cell>
          <cell r="AH433" t="str">
            <v>NA</v>
          </cell>
          <cell r="AI433">
            <v>110</v>
          </cell>
          <cell r="AJ433">
            <v>110</v>
          </cell>
          <cell r="AO433">
            <v>12000</v>
          </cell>
          <cell r="AP433">
            <v>5800</v>
          </cell>
          <cell r="AQ433">
            <v>4200</v>
          </cell>
          <cell r="AR433">
            <v>0</v>
          </cell>
          <cell r="AS433">
            <v>0</v>
          </cell>
          <cell r="AT433">
            <v>0</v>
          </cell>
          <cell r="AU433">
            <v>0</v>
          </cell>
          <cell r="AV433">
            <v>0</v>
          </cell>
          <cell r="AW433">
            <v>5800</v>
          </cell>
          <cell r="AX433">
            <v>4200</v>
          </cell>
          <cell r="AY433">
            <v>0</v>
          </cell>
          <cell r="AZ433">
            <v>0</v>
          </cell>
          <cell r="BA433">
            <v>0</v>
          </cell>
          <cell r="BB433">
            <v>0</v>
          </cell>
          <cell r="BC433">
            <v>0</v>
          </cell>
          <cell r="BD433">
            <v>10500</v>
          </cell>
          <cell r="BE433">
            <v>20418</v>
          </cell>
          <cell r="BF433">
            <v>0</v>
          </cell>
          <cell r="BG433">
            <v>0</v>
          </cell>
          <cell r="BH433">
            <v>0</v>
          </cell>
          <cell r="BI433">
            <v>0</v>
          </cell>
          <cell r="BJ433">
            <v>186</v>
          </cell>
          <cell r="BK433">
            <v>0</v>
          </cell>
          <cell r="BL433">
            <v>0</v>
          </cell>
          <cell r="BM433">
            <v>0</v>
          </cell>
          <cell r="BN433">
            <v>0</v>
          </cell>
          <cell r="BO433">
            <v>186</v>
          </cell>
          <cell r="BP433">
            <v>144513</v>
          </cell>
          <cell r="BQ433">
            <v>0</v>
          </cell>
          <cell r="BR433">
            <v>0</v>
          </cell>
          <cell r="BS433">
            <v>0</v>
          </cell>
          <cell r="BT433">
            <v>0</v>
          </cell>
          <cell r="BU433">
            <v>1314</v>
          </cell>
          <cell r="BV433">
            <v>0</v>
          </cell>
          <cell r="BW433">
            <v>0</v>
          </cell>
          <cell r="BX433">
            <v>0</v>
          </cell>
          <cell r="BY433">
            <v>0</v>
          </cell>
          <cell r="BZ433">
            <v>1314</v>
          </cell>
          <cell r="CA433">
            <v>186</v>
          </cell>
          <cell r="CB433">
            <v>1500</v>
          </cell>
          <cell r="CC433">
            <v>0.05</v>
          </cell>
          <cell r="CD433">
            <v>12000</v>
          </cell>
        </row>
        <row r="434">
          <cell r="B434" t="str">
            <v>H3I03</v>
          </cell>
          <cell r="C434" t="str">
            <v>CAP08</v>
          </cell>
          <cell r="D434" t="str">
            <v>De 10 metros</v>
          </cell>
          <cell r="E434" t="str">
            <v>U</v>
          </cell>
          <cell r="F434" t="str">
            <v>MRD034</v>
          </cell>
          <cell r="G434" t="str">
            <v>MRD068</v>
          </cell>
          <cell r="H434" t="str">
            <v>MRD066</v>
          </cell>
          <cell r="I434" t="str">
            <v>NA</v>
          </cell>
          <cell r="J434" t="str">
            <v>NA</v>
          </cell>
          <cell r="K434" t="str">
            <v>NA</v>
          </cell>
          <cell r="L434" t="str">
            <v>NA</v>
          </cell>
          <cell r="M434">
            <v>1</v>
          </cell>
          <cell r="N434">
            <v>0.8</v>
          </cell>
          <cell r="O434">
            <v>2</v>
          </cell>
          <cell r="P434" t="str">
            <v>NA</v>
          </cell>
          <cell r="Q434" t="str">
            <v>NA</v>
          </cell>
          <cell r="R434" t="str">
            <v>NA</v>
          </cell>
          <cell r="S434" t="str">
            <v>NA</v>
          </cell>
          <cell r="T434" t="str">
            <v>CER007</v>
          </cell>
          <cell r="U434" t="str">
            <v>NA</v>
          </cell>
          <cell r="V434" t="str">
            <v>NA</v>
          </cell>
          <cell r="W434" t="str">
            <v>NA</v>
          </cell>
          <cell r="X434" t="str">
            <v>NA</v>
          </cell>
          <cell r="Y434" t="str">
            <v>CMC017</v>
          </cell>
          <cell r="Z434" t="str">
            <v>NA</v>
          </cell>
          <cell r="AA434" t="str">
            <v>NA</v>
          </cell>
          <cell r="AB434" t="str">
            <v>NA</v>
          </cell>
          <cell r="AC434" t="str">
            <v>NA</v>
          </cell>
          <cell r="AD434">
            <v>1</v>
          </cell>
          <cell r="AE434" t="str">
            <v>NA</v>
          </cell>
          <cell r="AF434" t="str">
            <v>NA</v>
          </cell>
          <cell r="AG434" t="str">
            <v>NA</v>
          </cell>
          <cell r="AH434" t="str">
            <v>NA</v>
          </cell>
          <cell r="AI434">
            <v>110</v>
          </cell>
          <cell r="AJ434">
            <v>110</v>
          </cell>
          <cell r="AO434">
            <v>10826</v>
          </cell>
          <cell r="AP434">
            <v>5550</v>
          </cell>
          <cell r="AQ434">
            <v>3290</v>
          </cell>
          <cell r="AR434">
            <v>350</v>
          </cell>
          <cell r="AS434">
            <v>0</v>
          </cell>
          <cell r="AT434">
            <v>0</v>
          </cell>
          <cell r="AU434">
            <v>0</v>
          </cell>
          <cell r="AV434">
            <v>0</v>
          </cell>
          <cell r="AW434">
            <v>5550</v>
          </cell>
          <cell r="AX434">
            <v>2632</v>
          </cell>
          <cell r="AY434">
            <v>700</v>
          </cell>
          <cell r="AZ434">
            <v>0</v>
          </cell>
          <cell r="BA434">
            <v>0</v>
          </cell>
          <cell r="BB434">
            <v>0</v>
          </cell>
          <cell r="BC434">
            <v>0</v>
          </cell>
          <cell r="BD434">
            <v>9326</v>
          </cell>
          <cell r="BE434">
            <v>20418</v>
          </cell>
          <cell r="BF434">
            <v>0</v>
          </cell>
          <cell r="BG434">
            <v>0</v>
          </cell>
          <cell r="BH434">
            <v>0</v>
          </cell>
          <cell r="BI434">
            <v>0</v>
          </cell>
          <cell r="BJ434">
            <v>186</v>
          </cell>
          <cell r="BK434">
            <v>0</v>
          </cell>
          <cell r="BL434">
            <v>0</v>
          </cell>
          <cell r="BM434">
            <v>0</v>
          </cell>
          <cell r="BN434">
            <v>0</v>
          </cell>
          <cell r="BO434">
            <v>186</v>
          </cell>
          <cell r="BP434">
            <v>144513</v>
          </cell>
          <cell r="BQ434">
            <v>0</v>
          </cell>
          <cell r="BR434">
            <v>0</v>
          </cell>
          <cell r="BS434">
            <v>0</v>
          </cell>
          <cell r="BT434">
            <v>0</v>
          </cell>
          <cell r="BU434">
            <v>1314</v>
          </cell>
          <cell r="BV434">
            <v>0</v>
          </cell>
          <cell r="BW434">
            <v>0</v>
          </cell>
          <cell r="BX434">
            <v>0</v>
          </cell>
          <cell r="BY434">
            <v>0</v>
          </cell>
          <cell r="BZ434">
            <v>1314</v>
          </cell>
          <cell r="CA434">
            <v>186</v>
          </cell>
          <cell r="CB434">
            <v>1500</v>
          </cell>
          <cell r="CC434">
            <v>0.05</v>
          </cell>
          <cell r="CD434">
            <v>10826</v>
          </cell>
        </row>
        <row r="435">
          <cell r="B435" t="str">
            <v>H1C04</v>
          </cell>
          <cell r="C435" t="str">
            <v>CAP08</v>
          </cell>
          <cell r="D435" t="str">
            <v>De 12 metros</v>
          </cell>
          <cell r="E435" t="str">
            <v>U</v>
          </cell>
          <cell r="F435" t="str">
            <v>MRD007</v>
          </cell>
          <cell r="G435" t="str">
            <v>MRD230</v>
          </cell>
          <cell r="H435" t="str">
            <v>NA</v>
          </cell>
          <cell r="I435" t="str">
            <v>NA</v>
          </cell>
          <cell r="J435" t="str">
            <v>NA</v>
          </cell>
          <cell r="K435" t="str">
            <v>NA</v>
          </cell>
          <cell r="L435" t="str">
            <v>NA</v>
          </cell>
          <cell r="M435">
            <v>1</v>
          </cell>
          <cell r="N435">
            <v>2</v>
          </cell>
          <cell r="O435" t="str">
            <v>NA</v>
          </cell>
          <cell r="P435" t="str">
            <v>NA</v>
          </cell>
          <cell r="Q435" t="str">
            <v>NA</v>
          </cell>
          <cell r="R435" t="str">
            <v>NA</v>
          </cell>
          <cell r="S435" t="str">
            <v>NA</v>
          </cell>
          <cell r="T435" t="str">
            <v>CER007</v>
          </cell>
          <cell r="U435" t="str">
            <v>NA</v>
          </cell>
          <cell r="V435" t="str">
            <v>NA</v>
          </cell>
          <cell r="W435" t="str">
            <v>NA</v>
          </cell>
          <cell r="X435" t="str">
            <v>NA</v>
          </cell>
          <cell r="Y435" t="str">
            <v>CMC017</v>
          </cell>
          <cell r="Z435" t="str">
            <v>NA</v>
          </cell>
          <cell r="AA435" t="str">
            <v>NA</v>
          </cell>
          <cell r="AB435" t="str">
            <v>NA</v>
          </cell>
          <cell r="AC435" t="str">
            <v>NA</v>
          </cell>
          <cell r="AD435">
            <v>1</v>
          </cell>
          <cell r="AE435" t="str">
            <v>NA</v>
          </cell>
          <cell r="AF435" t="str">
            <v>NA</v>
          </cell>
          <cell r="AG435" t="str">
            <v>NA</v>
          </cell>
          <cell r="AH435" t="str">
            <v>NA</v>
          </cell>
          <cell r="AI435">
            <v>100</v>
          </cell>
          <cell r="AJ435">
            <v>100</v>
          </cell>
          <cell r="AO435">
            <v>16559</v>
          </cell>
          <cell r="AP435">
            <v>5800</v>
          </cell>
          <cell r="AQ435">
            <v>4200</v>
          </cell>
          <cell r="AR435">
            <v>0</v>
          </cell>
          <cell r="AS435">
            <v>0</v>
          </cell>
          <cell r="AT435">
            <v>0</v>
          </cell>
          <cell r="AU435">
            <v>0</v>
          </cell>
          <cell r="AV435">
            <v>0</v>
          </cell>
          <cell r="AW435">
            <v>5800</v>
          </cell>
          <cell r="AX435">
            <v>8400</v>
          </cell>
          <cell r="AY435">
            <v>0</v>
          </cell>
          <cell r="AZ435">
            <v>0</v>
          </cell>
          <cell r="BA435">
            <v>0</v>
          </cell>
          <cell r="BB435">
            <v>0</v>
          </cell>
          <cell r="BC435">
            <v>0</v>
          </cell>
          <cell r="BD435">
            <v>14910</v>
          </cell>
          <cell r="BE435">
            <v>20418</v>
          </cell>
          <cell r="BF435">
            <v>0</v>
          </cell>
          <cell r="BG435">
            <v>0</v>
          </cell>
          <cell r="BH435">
            <v>0</v>
          </cell>
          <cell r="BI435">
            <v>0</v>
          </cell>
          <cell r="BJ435">
            <v>204</v>
          </cell>
          <cell r="BK435">
            <v>0</v>
          </cell>
          <cell r="BL435">
            <v>0</v>
          </cell>
          <cell r="BM435">
            <v>0</v>
          </cell>
          <cell r="BN435">
            <v>0</v>
          </cell>
          <cell r="BO435">
            <v>204</v>
          </cell>
          <cell r="BP435">
            <v>144513</v>
          </cell>
          <cell r="BQ435">
            <v>0</v>
          </cell>
          <cell r="BR435">
            <v>0</v>
          </cell>
          <cell r="BS435">
            <v>0</v>
          </cell>
          <cell r="BT435">
            <v>0</v>
          </cell>
          <cell r="BU435">
            <v>1445</v>
          </cell>
          <cell r="BV435">
            <v>0</v>
          </cell>
          <cell r="BW435">
            <v>0</v>
          </cell>
          <cell r="BX435">
            <v>0</v>
          </cell>
          <cell r="BY435">
            <v>0</v>
          </cell>
          <cell r="BZ435">
            <v>1445</v>
          </cell>
          <cell r="CA435">
            <v>204</v>
          </cell>
          <cell r="CB435">
            <v>1649</v>
          </cell>
          <cell r="CC435">
            <v>0.05</v>
          </cell>
          <cell r="CD435">
            <v>16559</v>
          </cell>
        </row>
        <row r="436">
          <cell r="B436" t="str">
            <v>H1F04</v>
          </cell>
          <cell r="C436" t="str">
            <v>CAP08</v>
          </cell>
          <cell r="D436" t="str">
            <v>De 12 metros</v>
          </cell>
          <cell r="E436" t="str">
            <v>U</v>
          </cell>
          <cell r="F436" t="str">
            <v>MRD253</v>
          </cell>
          <cell r="G436" t="str">
            <v>MRD230</v>
          </cell>
          <cell r="H436" t="str">
            <v>NA</v>
          </cell>
          <cell r="I436" t="str">
            <v>NA</v>
          </cell>
          <cell r="J436" t="str">
            <v>NA</v>
          </cell>
          <cell r="K436" t="str">
            <v>NA</v>
          </cell>
          <cell r="L436" t="str">
            <v>NA</v>
          </cell>
          <cell r="M436">
            <v>1</v>
          </cell>
          <cell r="N436">
            <v>1</v>
          </cell>
          <cell r="O436" t="str">
            <v>NA</v>
          </cell>
          <cell r="P436" t="str">
            <v>NA</v>
          </cell>
          <cell r="Q436" t="str">
            <v>NA</v>
          </cell>
          <cell r="R436" t="str">
            <v>NA</v>
          </cell>
          <cell r="S436" t="str">
            <v>NA</v>
          </cell>
          <cell r="T436" t="str">
            <v>CER007</v>
          </cell>
          <cell r="U436" t="str">
            <v>NA</v>
          </cell>
          <cell r="V436" t="str">
            <v>NA</v>
          </cell>
          <cell r="W436" t="str">
            <v>NA</v>
          </cell>
          <cell r="X436" t="str">
            <v>NA</v>
          </cell>
          <cell r="Y436" t="str">
            <v>CMC017</v>
          </cell>
          <cell r="Z436" t="str">
            <v>NA</v>
          </cell>
          <cell r="AA436" t="str">
            <v>NA</v>
          </cell>
          <cell r="AB436" t="str">
            <v>NA</v>
          </cell>
          <cell r="AC436" t="str">
            <v>NA</v>
          </cell>
          <cell r="AD436">
            <v>1</v>
          </cell>
          <cell r="AE436" t="str">
            <v>NA</v>
          </cell>
          <cell r="AF436" t="str">
            <v>NA</v>
          </cell>
          <cell r="AG436" t="str">
            <v>NA</v>
          </cell>
          <cell r="AH436" t="str">
            <v>NA</v>
          </cell>
          <cell r="AI436">
            <v>100</v>
          </cell>
          <cell r="AJ436">
            <v>100</v>
          </cell>
          <cell r="AO436">
            <v>12254</v>
          </cell>
          <cell r="AP436">
            <v>5900</v>
          </cell>
          <cell r="AQ436">
            <v>4200</v>
          </cell>
          <cell r="AR436">
            <v>0</v>
          </cell>
          <cell r="AS436">
            <v>0</v>
          </cell>
          <cell r="AT436">
            <v>0</v>
          </cell>
          <cell r="AU436">
            <v>0</v>
          </cell>
          <cell r="AV436">
            <v>0</v>
          </cell>
          <cell r="AW436">
            <v>5900</v>
          </cell>
          <cell r="AX436">
            <v>4200</v>
          </cell>
          <cell r="AY436">
            <v>0</v>
          </cell>
          <cell r="AZ436">
            <v>0</v>
          </cell>
          <cell r="BA436">
            <v>0</v>
          </cell>
          <cell r="BB436">
            <v>0</v>
          </cell>
          <cell r="BC436">
            <v>0</v>
          </cell>
          <cell r="BD436">
            <v>10605</v>
          </cell>
          <cell r="BE436">
            <v>20418</v>
          </cell>
          <cell r="BF436">
            <v>0</v>
          </cell>
          <cell r="BG436">
            <v>0</v>
          </cell>
          <cell r="BH436">
            <v>0</v>
          </cell>
          <cell r="BI436">
            <v>0</v>
          </cell>
          <cell r="BJ436">
            <v>204</v>
          </cell>
          <cell r="BK436">
            <v>0</v>
          </cell>
          <cell r="BL436">
            <v>0</v>
          </cell>
          <cell r="BM436">
            <v>0</v>
          </cell>
          <cell r="BN436">
            <v>0</v>
          </cell>
          <cell r="BO436">
            <v>204</v>
          </cell>
          <cell r="BP436">
            <v>144513</v>
          </cell>
          <cell r="BQ436">
            <v>0</v>
          </cell>
          <cell r="BR436">
            <v>0</v>
          </cell>
          <cell r="BS436">
            <v>0</v>
          </cell>
          <cell r="BT436">
            <v>0</v>
          </cell>
          <cell r="BU436">
            <v>1445</v>
          </cell>
          <cell r="BV436">
            <v>0</v>
          </cell>
          <cell r="BW436">
            <v>0</v>
          </cell>
          <cell r="BX436">
            <v>0</v>
          </cell>
          <cell r="BY436">
            <v>0</v>
          </cell>
          <cell r="BZ436">
            <v>1445</v>
          </cell>
          <cell r="CA436">
            <v>204</v>
          </cell>
          <cell r="CB436">
            <v>1649</v>
          </cell>
          <cell r="CC436">
            <v>0.05</v>
          </cell>
          <cell r="CD436">
            <v>12254</v>
          </cell>
        </row>
        <row r="437">
          <cell r="B437" t="str">
            <v>H1I04</v>
          </cell>
          <cell r="C437" t="str">
            <v>CAP08</v>
          </cell>
          <cell r="D437" t="str">
            <v>De 12 metros</v>
          </cell>
          <cell r="E437" t="str">
            <v>U</v>
          </cell>
          <cell r="F437" t="str">
            <v>MRD034</v>
          </cell>
          <cell r="G437" t="str">
            <v>MRD068</v>
          </cell>
          <cell r="H437" t="str">
            <v>MRD066</v>
          </cell>
          <cell r="I437" t="str">
            <v>NA</v>
          </cell>
          <cell r="J437" t="str">
            <v>NA</v>
          </cell>
          <cell r="K437" t="str">
            <v>NA</v>
          </cell>
          <cell r="L437" t="str">
            <v>NA</v>
          </cell>
          <cell r="M437">
            <v>1</v>
          </cell>
          <cell r="N437">
            <v>0.8</v>
          </cell>
          <cell r="O437">
            <v>2</v>
          </cell>
          <cell r="P437" t="str">
            <v>NA</v>
          </cell>
          <cell r="Q437" t="str">
            <v>NA</v>
          </cell>
          <cell r="R437" t="str">
            <v>NA</v>
          </cell>
          <cell r="S437" t="str">
            <v>NA</v>
          </cell>
          <cell r="T437" t="str">
            <v>CER007</v>
          </cell>
          <cell r="U437" t="str">
            <v>NA</v>
          </cell>
          <cell r="V437" t="str">
            <v>NA</v>
          </cell>
          <cell r="W437" t="str">
            <v>NA</v>
          </cell>
          <cell r="X437" t="str">
            <v>NA</v>
          </cell>
          <cell r="Y437" t="str">
            <v>CMC017</v>
          </cell>
          <cell r="Z437" t="str">
            <v>NA</v>
          </cell>
          <cell r="AA437" t="str">
            <v>NA</v>
          </cell>
          <cell r="AB437" t="str">
            <v>NA</v>
          </cell>
          <cell r="AC437" t="str">
            <v>NA</v>
          </cell>
          <cell r="AD437">
            <v>1</v>
          </cell>
          <cell r="AE437" t="str">
            <v>NA</v>
          </cell>
          <cell r="AF437" t="str">
            <v>NA</v>
          </cell>
          <cell r="AG437" t="str">
            <v>NA</v>
          </cell>
          <cell r="AH437" t="str">
            <v>NA</v>
          </cell>
          <cell r="AI437">
            <v>100</v>
          </cell>
          <cell r="AJ437">
            <v>100</v>
          </cell>
          <cell r="AO437">
            <v>10975</v>
          </cell>
          <cell r="AP437">
            <v>5550</v>
          </cell>
          <cell r="AQ437">
            <v>3290</v>
          </cell>
          <cell r="AR437">
            <v>350</v>
          </cell>
          <cell r="AS437">
            <v>0</v>
          </cell>
          <cell r="AT437">
            <v>0</v>
          </cell>
          <cell r="AU437">
            <v>0</v>
          </cell>
          <cell r="AV437">
            <v>0</v>
          </cell>
          <cell r="AW437">
            <v>5550</v>
          </cell>
          <cell r="AX437">
            <v>2632</v>
          </cell>
          <cell r="AY437">
            <v>700</v>
          </cell>
          <cell r="AZ437">
            <v>0</v>
          </cell>
          <cell r="BA437">
            <v>0</v>
          </cell>
          <cell r="BB437">
            <v>0</v>
          </cell>
          <cell r="BC437">
            <v>0</v>
          </cell>
          <cell r="BD437">
            <v>9326</v>
          </cell>
          <cell r="BE437">
            <v>20418</v>
          </cell>
          <cell r="BF437">
            <v>0</v>
          </cell>
          <cell r="BG437">
            <v>0</v>
          </cell>
          <cell r="BH437">
            <v>0</v>
          </cell>
          <cell r="BI437">
            <v>0</v>
          </cell>
          <cell r="BJ437">
            <v>204</v>
          </cell>
          <cell r="BK437">
            <v>0</v>
          </cell>
          <cell r="BL437">
            <v>0</v>
          </cell>
          <cell r="BM437">
            <v>0</v>
          </cell>
          <cell r="BN437">
            <v>0</v>
          </cell>
          <cell r="BO437">
            <v>204</v>
          </cell>
          <cell r="BP437">
            <v>144513</v>
          </cell>
          <cell r="BQ437">
            <v>0</v>
          </cell>
          <cell r="BR437">
            <v>0</v>
          </cell>
          <cell r="BS437">
            <v>0</v>
          </cell>
          <cell r="BT437">
            <v>0</v>
          </cell>
          <cell r="BU437">
            <v>1445</v>
          </cell>
          <cell r="BV437">
            <v>0</v>
          </cell>
          <cell r="BW437">
            <v>0</v>
          </cell>
          <cell r="BX437">
            <v>0</v>
          </cell>
          <cell r="BY437">
            <v>0</v>
          </cell>
          <cell r="BZ437">
            <v>1445</v>
          </cell>
          <cell r="CA437">
            <v>204</v>
          </cell>
          <cell r="CB437">
            <v>1649</v>
          </cell>
          <cell r="CC437">
            <v>0.05</v>
          </cell>
          <cell r="CD437">
            <v>10975</v>
          </cell>
        </row>
        <row r="438">
          <cell r="B438" t="str">
            <v>H3C04</v>
          </cell>
          <cell r="C438" t="str">
            <v>CAP08</v>
          </cell>
          <cell r="D438" t="str">
            <v>De 12 metros</v>
          </cell>
          <cell r="E438" t="str">
            <v>U</v>
          </cell>
          <cell r="F438" t="str">
            <v>MRD007</v>
          </cell>
          <cell r="G438" t="str">
            <v>MRD230</v>
          </cell>
          <cell r="H438" t="str">
            <v>NA</v>
          </cell>
          <cell r="I438" t="str">
            <v>NA</v>
          </cell>
          <cell r="J438" t="str">
            <v>NA</v>
          </cell>
          <cell r="K438" t="str">
            <v>NA</v>
          </cell>
          <cell r="L438" t="str">
            <v>NA</v>
          </cell>
          <cell r="M438">
            <v>1</v>
          </cell>
          <cell r="N438">
            <v>2</v>
          </cell>
          <cell r="O438" t="str">
            <v>NA</v>
          </cell>
          <cell r="P438" t="str">
            <v>NA</v>
          </cell>
          <cell r="Q438" t="str">
            <v>NA</v>
          </cell>
          <cell r="R438" t="str">
            <v>NA</v>
          </cell>
          <cell r="S438" t="str">
            <v>NA</v>
          </cell>
          <cell r="T438" t="str">
            <v>CER007</v>
          </cell>
          <cell r="U438" t="str">
            <v>NA</v>
          </cell>
          <cell r="V438" t="str">
            <v>NA</v>
          </cell>
          <cell r="W438" t="str">
            <v>NA</v>
          </cell>
          <cell r="X438" t="str">
            <v>NA</v>
          </cell>
          <cell r="Y438" t="str">
            <v>CMC017</v>
          </cell>
          <cell r="Z438" t="str">
            <v>NA</v>
          </cell>
          <cell r="AA438" t="str">
            <v>NA</v>
          </cell>
          <cell r="AB438" t="str">
            <v>NA</v>
          </cell>
          <cell r="AC438" t="str">
            <v>NA</v>
          </cell>
          <cell r="AD438">
            <v>1</v>
          </cell>
          <cell r="AE438" t="str">
            <v>NA</v>
          </cell>
          <cell r="AF438" t="str">
            <v>NA</v>
          </cell>
          <cell r="AG438" t="str">
            <v>NA</v>
          </cell>
          <cell r="AH438" t="str">
            <v>NA</v>
          </cell>
          <cell r="AI438">
            <v>100</v>
          </cell>
          <cell r="AJ438">
            <v>100</v>
          </cell>
          <cell r="AO438">
            <v>16559</v>
          </cell>
          <cell r="AP438">
            <v>5800</v>
          </cell>
          <cell r="AQ438">
            <v>4200</v>
          </cell>
          <cell r="AR438">
            <v>0</v>
          </cell>
          <cell r="AS438">
            <v>0</v>
          </cell>
          <cell r="AT438">
            <v>0</v>
          </cell>
          <cell r="AU438">
            <v>0</v>
          </cell>
          <cell r="AV438">
            <v>0</v>
          </cell>
          <cell r="AW438">
            <v>5800</v>
          </cell>
          <cell r="AX438">
            <v>8400</v>
          </cell>
          <cell r="AY438">
            <v>0</v>
          </cell>
          <cell r="AZ438">
            <v>0</v>
          </cell>
          <cell r="BA438">
            <v>0</v>
          </cell>
          <cell r="BB438">
            <v>0</v>
          </cell>
          <cell r="BC438">
            <v>0</v>
          </cell>
          <cell r="BD438">
            <v>14910</v>
          </cell>
          <cell r="BE438">
            <v>20418</v>
          </cell>
          <cell r="BF438">
            <v>0</v>
          </cell>
          <cell r="BG438">
            <v>0</v>
          </cell>
          <cell r="BH438">
            <v>0</v>
          </cell>
          <cell r="BI438">
            <v>0</v>
          </cell>
          <cell r="BJ438">
            <v>204</v>
          </cell>
          <cell r="BK438">
            <v>0</v>
          </cell>
          <cell r="BL438">
            <v>0</v>
          </cell>
          <cell r="BM438">
            <v>0</v>
          </cell>
          <cell r="BN438">
            <v>0</v>
          </cell>
          <cell r="BO438">
            <v>204</v>
          </cell>
          <cell r="BP438">
            <v>144513</v>
          </cell>
          <cell r="BQ438">
            <v>0</v>
          </cell>
          <cell r="BR438">
            <v>0</v>
          </cell>
          <cell r="BS438">
            <v>0</v>
          </cell>
          <cell r="BT438">
            <v>0</v>
          </cell>
          <cell r="BU438">
            <v>1445</v>
          </cell>
          <cell r="BV438">
            <v>0</v>
          </cell>
          <cell r="BW438">
            <v>0</v>
          </cell>
          <cell r="BX438">
            <v>0</v>
          </cell>
          <cell r="BY438">
            <v>0</v>
          </cell>
          <cell r="BZ438">
            <v>1445</v>
          </cell>
          <cell r="CA438">
            <v>204</v>
          </cell>
          <cell r="CB438">
            <v>1649</v>
          </cell>
          <cell r="CC438">
            <v>0.05</v>
          </cell>
          <cell r="CD438">
            <v>16559</v>
          </cell>
        </row>
        <row r="439">
          <cell r="B439" t="str">
            <v>H3F04</v>
          </cell>
          <cell r="C439" t="str">
            <v>CAP08</v>
          </cell>
          <cell r="D439" t="str">
            <v>De 12 metros</v>
          </cell>
          <cell r="E439" t="str">
            <v>U</v>
          </cell>
          <cell r="F439" t="str">
            <v>MRD007</v>
          </cell>
          <cell r="G439" t="str">
            <v>MRD230</v>
          </cell>
          <cell r="H439" t="str">
            <v>NA</v>
          </cell>
          <cell r="I439" t="str">
            <v>NA</v>
          </cell>
          <cell r="J439" t="str">
            <v>NA</v>
          </cell>
          <cell r="K439" t="str">
            <v>NA</v>
          </cell>
          <cell r="L439" t="str">
            <v>NA</v>
          </cell>
          <cell r="M439">
            <v>1</v>
          </cell>
          <cell r="N439">
            <v>1</v>
          </cell>
          <cell r="O439" t="str">
            <v>NA</v>
          </cell>
          <cell r="P439" t="str">
            <v>NA</v>
          </cell>
          <cell r="Q439" t="str">
            <v>NA</v>
          </cell>
          <cell r="R439" t="str">
            <v>NA</v>
          </cell>
          <cell r="S439" t="str">
            <v>NA</v>
          </cell>
          <cell r="T439" t="str">
            <v>CER007</v>
          </cell>
          <cell r="U439" t="str">
            <v>NA</v>
          </cell>
          <cell r="V439" t="str">
            <v>NA</v>
          </cell>
          <cell r="W439" t="str">
            <v>NA</v>
          </cell>
          <cell r="X439" t="str">
            <v>NA</v>
          </cell>
          <cell r="Y439" t="str">
            <v>CMC017</v>
          </cell>
          <cell r="Z439" t="str">
            <v>NA</v>
          </cell>
          <cell r="AA439" t="str">
            <v>NA</v>
          </cell>
          <cell r="AB439" t="str">
            <v>NA</v>
          </cell>
          <cell r="AC439" t="str">
            <v>NA</v>
          </cell>
          <cell r="AD439">
            <v>1</v>
          </cell>
          <cell r="AE439" t="str">
            <v>NA</v>
          </cell>
          <cell r="AF439" t="str">
            <v>NA</v>
          </cell>
          <cell r="AG439" t="str">
            <v>NA</v>
          </cell>
          <cell r="AH439" t="str">
            <v>NA</v>
          </cell>
          <cell r="AI439">
            <v>100</v>
          </cell>
          <cell r="AJ439">
            <v>100</v>
          </cell>
          <cell r="AO439">
            <v>12149</v>
          </cell>
          <cell r="AP439">
            <v>5800</v>
          </cell>
          <cell r="AQ439">
            <v>4200</v>
          </cell>
          <cell r="AR439">
            <v>0</v>
          </cell>
          <cell r="AS439">
            <v>0</v>
          </cell>
          <cell r="AT439">
            <v>0</v>
          </cell>
          <cell r="AU439">
            <v>0</v>
          </cell>
          <cell r="AV439">
            <v>0</v>
          </cell>
          <cell r="AW439">
            <v>5800</v>
          </cell>
          <cell r="AX439">
            <v>4200</v>
          </cell>
          <cell r="AY439">
            <v>0</v>
          </cell>
          <cell r="AZ439">
            <v>0</v>
          </cell>
          <cell r="BA439">
            <v>0</v>
          </cell>
          <cell r="BB439">
            <v>0</v>
          </cell>
          <cell r="BC439">
            <v>0</v>
          </cell>
          <cell r="BD439">
            <v>10500</v>
          </cell>
          <cell r="BE439">
            <v>20418</v>
          </cell>
          <cell r="BF439">
            <v>0</v>
          </cell>
          <cell r="BG439">
            <v>0</v>
          </cell>
          <cell r="BH439">
            <v>0</v>
          </cell>
          <cell r="BI439">
            <v>0</v>
          </cell>
          <cell r="BJ439">
            <v>204</v>
          </cell>
          <cell r="BK439">
            <v>0</v>
          </cell>
          <cell r="BL439">
            <v>0</v>
          </cell>
          <cell r="BM439">
            <v>0</v>
          </cell>
          <cell r="BN439">
            <v>0</v>
          </cell>
          <cell r="BO439">
            <v>204</v>
          </cell>
          <cell r="BP439">
            <v>144513</v>
          </cell>
          <cell r="BQ439">
            <v>0</v>
          </cell>
          <cell r="BR439">
            <v>0</v>
          </cell>
          <cell r="BS439">
            <v>0</v>
          </cell>
          <cell r="BT439">
            <v>0</v>
          </cell>
          <cell r="BU439">
            <v>1445</v>
          </cell>
          <cell r="BV439">
            <v>0</v>
          </cell>
          <cell r="BW439">
            <v>0</v>
          </cell>
          <cell r="BX439">
            <v>0</v>
          </cell>
          <cell r="BY439">
            <v>0</v>
          </cell>
          <cell r="BZ439">
            <v>1445</v>
          </cell>
          <cell r="CA439">
            <v>204</v>
          </cell>
          <cell r="CB439">
            <v>1649</v>
          </cell>
          <cell r="CC439">
            <v>0.05</v>
          </cell>
          <cell r="CD439">
            <v>12149</v>
          </cell>
        </row>
        <row r="440">
          <cell r="B440" t="str">
            <v>H3I04</v>
          </cell>
          <cell r="C440" t="str">
            <v>CAP08</v>
          </cell>
          <cell r="D440" t="str">
            <v>De 12 metros</v>
          </cell>
          <cell r="E440" t="str">
            <v>U</v>
          </cell>
          <cell r="F440" t="str">
            <v>MRD034</v>
          </cell>
          <cell r="G440" t="str">
            <v>MRD068</v>
          </cell>
          <cell r="H440" t="str">
            <v>MRD066</v>
          </cell>
          <cell r="I440" t="str">
            <v>NA</v>
          </cell>
          <cell r="J440" t="str">
            <v>NA</v>
          </cell>
          <cell r="K440" t="str">
            <v>NA</v>
          </cell>
          <cell r="L440" t="str">
            <v>NA</v>
          </cell>
          <cell r="M440">
            <v>1</v>
          </cell>
          <cell r="N440">
            <v>0.8</v>
          </cell>
          <cell r="O440">
            <v>2</v>
          </cell>
          <cell r="P440" t="str">
            <v>NA</v>
          </cell>
          <cell r="Q440" t="str">
            <v>NA</v>
          </cell>
          <cell r="R440" t="str">
            <v>NA</v>
          </cell>
          <cell r="S440" t="str">
            <v>NA</v>
          </cell>
          <cell r="T440" t="str">
            <v>CER007</v>
          </cell>
          <cell r="U440" t="str">
            <v>NA</v>
          </cell>
          <cell r="V440" t="str">
            <v>NA</v>
          </cell>
          <cell r="W440" t="str">
            <v>NA</v>
          </cell>
          <cell r="X440" t="str">
            <v>NA</v>
          </cell>
          <cell r="Y440" t="str">
            <v>CMC017</v>
          </cell>
          <cell r="Z440" t="str">
            <v>NA</v>
          </cell>
          <cell r="AA440" t="str">
            <v>NA</v>
          </cell>
          <cell r="AB440" t="str">
            <v>NA</v>
          </cell>
          <cell r="AC440" t="str">
            <v>NA</v>
          </cell>
          <cell r="AD440">
            <v>1</v>
          </cell>
          <cell r="AE440" t="str">
            <v>NA</v>
          </cell>
          <cell r="AF440" t="str">
            <v>NA</v>
          </cell>
          <cell r="AG440" t="str">
            <v>NA</v>
          </cell>
          <cell r="AH440" t="str">
            <v>NA</v>
          </cell>
          <cell r="AI440">
            <v>100</v>
          </cell>
          <cell r="AJ440">
            <v>100</v>
          </cell>
          <cell r="AO440">
            <v>10975</v>
          </cell>
          <cell r="AP440">
            <v>5550</v>
          </cell>
          <cell r="AQ440">
            <v>3290</v>
          </cell>
          <cell r="AR440">
            <v>350</v>
          </cell>
          <cell r="AS440">
            <v>0</v>
          </cell>
          <cell r="AT440">
            <v>0</v>
          </cell>
          <cell r="AU440">
            <v>0</v>
          </cell>
          <cell r="AV440">
            <v>0</v>
          </cell>
          <cell r="AW440">
            <v>5550</v>
          </cell>
          <cell r="AX440">
            <v>2632</v>
          </cell>
          <cell r="AY440">
            <v>700</v>
          </cell>
          <cell r="AZ440">
            <v>0</v>
          </cell>
          <cell r="BA440">
            <v>0</v>
          </cell>
          <cell r="BB440">
            <v>0</v>
          </cell>
          <cell r="BC440">
            <v>0</v>
          </cell>
          <cell r="BD440">
            <v>9326</v>
          </cell>
          <cell r="BE440">
            <v>20418</v>
          </cell>
          <cell r="BF440">
            <v>0</v>
          </cell>
          <cell r="BG440">
            <v>0</v>
          </cell>
          <cell r="BH440">
            <v>0</v>
          </cell>
          <cell r="BI440">
            <v>0</v>
          </cell>
          <cell r="BJ440">
            <v>204</v>
          </cell>
          <cell r="BK440">
            <v>0</v>
          </cell>
          <cell r="BL440">
            <v>0</v>
          </cell>
          <cell r="BM440">
            <v>0</v>
          </cell>
          <cell r="BN440">
            <v>0</v>
          </cell>
          <cell r="BO440">
            <v>204</v>
          </cell>
          <cell r="BP440">
            <v>144513</v>
          </cell>
          <cell r="BQ440">
            <v>0</v>
          </cell>
          <cell r="BR440">
            <v>0</v>
          </cell>
          <cell r="BS440">
            <v>0</v>
          </cell>
          <cell r="BT440">
            <v>0</v>
          </cell>
          <cell r="BU440">
            <v>1445</v>
          </cell>
          <cell r="BV440">
            <v>0</v>
          </cell>
          <cell r="BW440">
            <v>0</v>
          </cell>
          <cell r="BX440">
            <v>0</v>
          </cell>
          <cell r="BY440">
            <v>0</v>
          </cell>
          <cell r="BZ440">
            <v>1445</v>
          </cell>
          <cell r="CA440">
            <v>204</v>
          </cell>
          <cell r="CB440">
            <v>1649</v>
          </cell>
          <cell r="CC440">
            <v>0.05</v>
          </cell>
          <cell r="CD440">
            <v>10975</v>
          </cell>
        </row>
        <row r="441">
          <cell r="B441" t="str">
            <v>DU032</v>
          </cell>
          <cell r="C441" t="str">
            <v>CAP08</v>
          </cell>
          <cell r="D441" t="str">
            <v>De cuatro (IV) Vías HG 3"</v>
          </cell>
          <cell r="E441" t="str">
            <v>m</v>
          </cell>
          <cell r="F441" t="str">
            <v>MOC121</v>
          </cell>
          <cell r="G441" t="str">
            <v>MOC124</v>
          </cell>
          <cell r="H441" t="str">
            <v>NA</v>
          </cell>
          <cell r="I441" t="str">
            <v>NA</v>
          </cell>
          <cell r="J441" t="str">
            <v>NA</v>
          </cell>
          <cell r="K441" t="str">
            <v>NA</v>
          </cell>
          <cell r="L441" t="str">
            <v>NA</v>
          </cell>
          <cell r="M441">
            <v>4</v>
          </cell>
          <cell r="N441">
            <v>0.67</v>
          </cell>
          <cell r="O441" t="str">
            <v>NA</v>
          </cell>
          <cell r="P441" t="str">
            <v>NA</v>
          </cell>
          <cell r="Q441" t="str">
            <v>NA</v>
          </cell>
          <cell r="R441" t="str">
            <v>NA</v>
          </cell>
          <cell r="S441" t="str">
            <v>NA</v>
          </cell>
          <cell r="T441" t="str">
            <v>CEC006</v>
          </cell>
          <cell r="U441" t="str">
            <v>NA</v>
          </cell>
          <cell r="V441" t="str">
            <v>NA</v>
          </cell>
          <cell r="W441" t="str">
            <v>NA</v>
          </cell>
          <cell r="X441" t="str">
            <v>NA</v>
          </cell>
          <cell r="Y441" t="str">
            <v>CMC005</v>
          </cell>
          <cell r="Z441" t="str">
            <v>NA</v>
          </cell>
          <cell r="AA441" t="str">
            <v>NA</v>
          </cell>
          <cell r="AB441" t="str">
            <v>NA</v>
          </cell>
          <cell r="AC441" t="str">
            <v>NA</v>
          </cell>
          <cell r="AD441">
            <v>1</v>
          </cell>
          <cell r="AE441" t="str">
            <v>NA</v>
          </cell>
          <cell r="AF441" t="str">
            <v>NA</v>
          </cell>
          <cell r="AG441" t="str">
            <v>NA</v>
          </cell>
          <cell r="AH441" t="str">
            <v>NA</v>
          </cell>
          <cell r="AI441">
            <v>7.5</v>
          </cell>
          <cell r="AJ441">
            <v>7.5</v>
          </cell>
          <cell r="AO441">
            <v>81975</v>
          </cell>
          <cell r="AP441">
            <v>10300</v>
          </cell>
          <cell r="AQ441">
            <v>18729</v>
          </cell>
          <cell r="AR441">
            <v>0</v>
          </cell>
          <cell r="AS441">
            <v>0</v>
          </cell>
          <cell r="AT441">
            <v>0</v>
          </cell>
          <cell r="AU441">
            <v>0</v>
          </cell>
          <cell r="AV441">
            <v>0</v>
          </cell>
          <cell r="AW441">
            <v>41200</v>
          </cell>
          <cell r="AX441">
            <v>12548</v>
          </cell>
          <cell r="AY441">
            <v>0</v>
          </cell>
          <cell r="AZ441">
            <v>0</v>
          </cell>
          <cell r="BA441">
            <v>0</v>
          </cell>
          <cell r="BB441">
            <v>0</v>
          </cell>
          <cell r="BC441">
            <v>0</v>
          </cell>
          <cell r="BD441">
            <v>56435</v>
          </cell>
          <cell r="BE441">
            <v>84698</v>
          </cell>
          <cell r="BF441">
            <v>0</v>
          </cell>
          <cell r="BG441">
            <v>0</v>
          </cell>
          <cell r="BH441">
            <v>0</v>
          </cell>
          <cell r="BI441">
            <v>0</v>
          </cell>
          <cell r="BJ441">
            <v>11293</v>
          </cell>
          <cell r="BK441">
            <v>0</v>
          </cell>
          <cell r="BL441">
            <v>0</v>
          </cell>
          <cell r="BM441">
            <v>0</v>
          </cell>
          <cell r="BN441">
            <v>0</v>
          </cell>
          <cell r="BO441">
            <v>11293</v>
          </cell>
          <cell r="BP441">
            <v>106852</v>
          </cell>
          <cell r="BQ441">
            <v>0</v>
          </cell>
          <cell r="BR441">
            <v>0</v>
          </cell>
          <cell r="BS441">
            <v>0</v>
          </cell>
          <cell r="BT441">
            <v>0</v>
          </cell>
          <cell r="BU441">
            <v>14247</v>
          </cell>
          <cell r="BV441">
            <v>0</v>
          </cell>
          <cell r="BW441">
            <v>0</v>
          </cell>
          <cell r="BX441">
            <v>0</v>
          </cell>
          <cell r="BY441">
            <v>0</v>
          </cell>
          <cell r="BZ441">
            <v>14247</v>
          </cell>
          <cell r="CA441">
            <v>11293</v>
          </cell>
          <cell r="CB441">
            <v>25540</v>
          </cell>
          <cell r="CC441">
            <v>0.05</v>
          </cell>
          <cell r="CD441">
            <v>81975</v>
          </cell>
        </row>
        <row r="442">
          <cell r="B442" t="str">
            <v>DU024</v>
          </cell>
          <cell r="C442" t="str">
            <v>CAP08</v>
          </cell>
          <cell r="D442" t="str">
            <v>De cuatro (IV) Vías HG 4"</v>
          </cell>
          <cell r="E442" t="str">
            <v>m</v>
          </cell>
          <cell r="F442" t="str">
            <v>MOC122</v>
          </cell>
          <cell r="G442" t="str">
            <v>MOC125</v>
          </cell>
          <cell r="H442" t="str">
            <v>NA</v>
          </cell>
          <cell r="I442" t="str">
            <v>NA</v>
          </cell>
          <cell r="J442" t="str">
            <v>NA</v>
          </cell>
          <cell r="K442" t="str">
            <v>NA</v>
          </cell>
          <cell r="L442" t="str">
            <v>NA</v>
          </cell>
          <cell r="M442">
            <v>4</v>
          </cell>
          <cell r="N442">
            <v>0.67</v>
          </cell>
          <cell r="O442" t="str">
            <v>NA</v>
          </cell>
          <cell r="P442" t="str">
            <v>NA</v>
          </cell>
          <cell r="Q442" t="str">
            <v>NA</v>
          </cell>
          <cell r="R442" t="str">
            <v>NA</v>
          </cell>
          <cell r="S442" t="str">
            <v>NA</v>
          </cell>
          <cell r="T442" t="str">
            <v>CEC006</v>
          </cell>
          <cell r="U442" t="str">
            <v>NA</v>
          </cell>
          <cell r="V442" t="str">
            <v>NA</v>
          </cell>
          <cell r="W442" t="str">
            <v>NA</v>
          </cell>
          <cell r="X442" t="str">
            <v>NA</v>
          </cell>
          <cell r="Y442" t="str">
            <v>CMC005</v>
          </cell>
          <cell r="Z442" t="str">
            <v>NA</v>
          </cell>
          <cell r="AA442" t="str">
            <v>NA</v>
          </cell>
          <cell r="AB442" t="str">
            <v>NA</v>
          </cell>
          <cell r="AC442" t="str">
            <v>NA</v>
          </cell>
          <cell r="AD442">
            <v>1</v>
          </cell>
          <cell r="AE442" t="str">
            <v>NA</v>
          </cell>
          <cell r="AF442" t="str">
            <v>NA</v>
          </cell>
          <cell r="AG442" t="str">
            <v>NA</v>
          </cell>
          <cell r="AH442" t="str">
            <v>NA</v>
          </cell>
          <cell r="AI442">
            <v>7.5</v>
          </cell>
          <cell r="AJ442">
            <v>7.5</v>
          </cell>
          <cell r="AO442">
            <v>403645</v>
          </cell>
          <cell r="AP442">
            <v>85000</v>
          </cell>
          <cell r="AQ442">
            <v>30000</v>
          </cell>
          <cell r="AR442">
            <v>0</v>
          </cell>
          <cell r="AS442">
            <v>0</v>
          </cell>
          <cell r="AT442">
            <v>0</v>
          </cell>
          <cell r="AU442">
            <v>0</v>
          </cell>
          <cell r="AV442">
            <v>0</v>
          </cell>
          <cell r="AW442">
            <v>340000</v>
          </cell>
          <cell r="AX442">
            <v>20100</v>
          </cell>
          <cell r="AY442">
            <v>0</v>
          </cell>
          <cell r="AZ442">
            <v>0</v>
          </cell>
          <cell r="BA442">
            <v>0</v>
          </cell>
          <cell r="BB442">
            <v>0</v>
          </cell>
          <cell r="BC442">
            <v>0</v>
          </cell>
          <cell r="BD442">
            <v>378105</v>
          </cell>
          <cell r="BE442">
            <v>84698</v>
          </cell>
          <cell r="BF442">
            <v>0</v>
          </cell>
          <cell r="BG442">
            <v>0</v>
          </cell>
          <cell r="BH442">
            <v>0</v>
          </cell>
          <cell r="BI442">
            <v>0</v>
          </cell>
          <cell r="BJ442">
            <v>11293</v>
          </cell>
          <cell r="BK442">
            <v>0</v>
          </cell>
          <cell r="BL442">
            <v>0</v>
          </cell>
          <cell r="BM442">
            <v>0</v>
          </cell>
          <cell r="BN442">
            <v>0</v>
          </cell>
          <cell r="BO442">
            <v>11293</v>
          </cell>
          <cell r="BP442">
            <v>106852</v>
          </cell>
          <cell r="BQ442">
            <v>0</v>
          </cell>
          <cell r="BR442">
            <v>0</v>
          </cell>
          <cell r="BS442">
            <v>0</v>
          </cell>
          <cell r="BT442">
            <v>0</v>
          </cell>
          <cell r="BU442">
            <v>14247</v>
          </cell>
          <cell r="BV442">
            <v>0</v>
          </cell>
          <cell r="BW442">
            <v>0</v>
          </cell>
          <cell r="BX442">
            <v>0</v>
          </cell>
          <cell r="BY442">
            <v>0</v>
          </cell>
          <cell r="BZ442">
            <v>14247</v>
          </cell>
          <cell r="CA442">
            <v>11293</v>
          </cell>
          <cell r="CB442">
            <v>25540</v>
          </cell>
          <cell r="CC442">
            <v>0.05</v>
          </cell>
          <cell r="CD442">
            <v>403645</v>
          </cell>
        </row>
        <row r="443">
          <cell r="B443" t="str">
            <v>DU028</v>
          </cell>
          <cell r="C443" t="str">
            <v>CAP08</v>
          </cell>
          <cell r="D443" t="str">
            <v>De doce (XII) Vías HG 4"</v>
          </cell>
          <cell r="E443" t="str">
            <v>m</v>
          </cell>
          <cell r="F443" t="str">
            <v>MOC122</v>
          </cell>
          <cell r="G443" t="str">
            <v>MOC125</v>
          </cell>
          <cell r="H443" t="str">
            <v>NA</v>
          </cell>
          <cell r="I443" t="str">
            <v>NA</v>
          </cell>
          <cell r="J443" t="str">
            <v>NA</v>
          </cell>
          <cell r="K443" t="str">
            <v>NA</v>
          </cell>
          <cell r="L443" t="str">
            <v>NA</v>
          </cell>
          <cell r="M443">
            <v>12</v>
          </cell>
          <cell r="N443">
            <v>2</v>
          </cell>
          <cell r="O443" t="str">
            <v>NA</v>
          </cell>
          <cell r="P443" t="str">
            <v>NA</v>
          </cell>
          <cell r="Q443" t="str">
            <v>NA</v>
          </cell>
          <cell r="R443" t="str">
            <v>NA</v>
          </cell>
          <cell r="S443" t="str">
            <v>NA</v>
          </cell>
          <cell r="T443" t="str">
            <v>CEC006</v>
          </cell>
          <cell r="U443" t="str">
            <v>NA</v>
          </cell>
          <cell r="V443" t="str">
            <v>NA</v>
          </cell>
          <cell r="W443" t="str">
            <v>NA</v>
          </cell>
          <cell r="X443" t="str">
            <v>NA</v>
          </cell>
          <cell r="Y443" t="str">
            <v>CMC005</v>
          </cell>
          <cell r="Z443" t="str">
            <v>NA</v>
          </cell>
          <cell r="AA443" t="str">
            <v>NA</v>
          </cell>
          <cell r="AB443" t="str">
            <v>NA</v>
          </cell>
          <cell r="AC443" t="str">
            <v>NA</v>
          </cell>
          <cell r="AD443">
            <v>1</v>
          </cell>
          <cell r="AE443" t="str">
            <v>NA</v>
          </cell>
          <cell r="AF443" t="str">
            <v>NA</v>
          </cell>
          <cell r="AG443" t="str">
            <v>NA</v>
          </cell>
          <cell r="AH443" t="str">
            <v>NA</v>
          </cell>
          <cell r="AI443">
            <v>2.5</v>
          </cell>
          <cell r="AJ443">
            <v>2.5</v>
          </cell>
          <cell r="AO443">
            <v>1210620</v>
          </cell>
          <cell r="AP443">
            <v>85000</v>
          </cell>
          <cell r="AQ443">
            <v>30000</v>
          </cell>
          <cell r="AR443">
            <v>0</v>
          </cell>
          <cell r="AS443">
            <v>0</v>
          </cell>
          <cell r="AT443">
            <v>0</v>
          </cell>
          <cell r="AU443">
            <v>0</v>
          </cell>
          <cell r="AV443">
            <v>0</v>
          </cell>
          <cell r="AW443">
            <v>1020000</v>
          </cell>
          <cell r="AX443">
            <v>60000</v>
          </cell>
          <cell r="AY443">
            <v>0</v>
          </cell>
          <cell r="AZ443">
            <v>0</v>
          </cell>
          <cell r="BA443">
            <v>0</v>
          </cell>
          <cell r="BB443">
            <v>0</v>
          </cell>
          <cell r="BC443">
            <v>0</v>
          </cell>
          <cell r="BD443">
            <v>1134000</v>
          </cell>
          <cell r="BE443">
            <v>84698</v>
          </cell>
          <cell r="BF443">
            <v>0</v>
          </cell>
          <cell r="BG443">
            <v>0</v>
          </cell>
          <cell r="BH443">
            <v>0</v>
          </cell>
          <cell r="BI443">
            <v>0</v>
          </cell>
          <cell r="BJ443">
            <v>33879</v>
          </cell>
          <cell r="BK443">
            <v>0</v>
          </cell>
          <cell r="BL443">
            <v>0</v>
          </cell>
          <cell r="BM443">
            <v>0</v>
          </cell>
          <cell r="BN443">
            <v>0</v>
          </cell>
          <cell r="BO443">
            <v>33879</v>
          </cell>
          <cell r="BP443">
            <v>106852</v>
          </cell>
          <cell r="BQ443">
            <v>0</v>
          </cell>
          <cell r="BR443">
            <v>0</v>
          </cell>
          <cell r="BS443">
            <v>0</v>
          </cell>
          <cell r="BT443">
            <v>0</v>
          </cell>
          <cell r="BU443">
            <v>42741</v>
          </cell>
          <cell r="BV443">
            <v>0</v>
          </cell>
          <cell r="BW443">
            <v>0</v>
          </cell>
          <cell r="BX443">
            <v>0</v>
          </cell>
          <cell r="BY443">
            <v>0</v>
          </cell>
          <cell r="BZ443">
            <v>42741</v>
          </cell>
          <cell r="CA443">
            <v>33879</v>
          </cell>
          <cell r="CB443">
            <v>76620</v>
          </cell>
          <cell r="CC443">
            <v>0.05</v>
          </cell>
          <cell r="CD443">
            <v>1210620</v>
          </cell>
        </row>
        <row r="444">
          <cell r="B444" t="str">
            <v>DU019</v>
          </cell>
          <cell r="C444" t="str">
            <v>CAP08</v>
          </cell>
          <cell r="D444" t="str">
            <v>De dos (II) Vías 2" PVC</v>
          </cell>
          <cell r="E444" t="str">
            <v>m</v>
          </cell>
          <cell r="F444" t="str">
            <v>MOC052</v>
          </cell>
          <cell r="G444" t="str">
            <v>NA</v>
          </cell>
          <cell r="H444" t="str">
            <v>NA</v>
          </cell>
          <cell r="I444" t="str">
            <v>NA</v>
          </cell>
          <cell r="J444" t="str">
            <v>NA</v>
          </cell>
          <cell r="K444" t="str">
            <v>NA</v>
          </cell>
          <cell r="L444" t="str">
            <v>NA</v>
          </cell>
          <cell r="M444">
            <v>2</v>
          </cell>
          <cell r="N444" t="str">
            <v>NA</v>
          </cell>
          <cell r="O444" t="str">
            <v>NA</v>
          </cell>
          <cell r="P444" t="str">
            <v>NA</v>
          </cell>
          <cell r="Q444" t="str">
            <v>NA</v>
          </cell>
          <cell r="R444" t="str">
            <v>NA</v>
          </cell>
          <cell r="S444" t="str">
            <v>NA</v>
          </cell>
          <cell r="T444" t="str">
            <v>CEC006</v>
          </cell>
          <cell r="U444" t="str">
            <v>NA</v>
          </cell>
          <cell r="V444" t="str">
            <v>NA</v>
          </cell>
          <cell r="W444" t="str">
            <v>NA</v>
          </cell>
          <cell r="X444" t="str">
            <v>NA</v>
          </cell>
          <cell r="Y444" t="str">
            <v>CMC005</v>
          </cell>
          <cell r="Z444" t="str">
            <v>NA</v>
          </cell>
          <cell r="AA444" t="str">
            <v>NA</v>
          </cell>
          <cell r="AB444" t="str">
            <v>NA</v>
          </cell>
          <cell r="AC444" t="str">
            <v>NA</v>
          </cell>
          <cell r="AD444">
            <v>1</v>
          </cell>
          <cell r="AE444" t="str">
            <v>NA</v>
          </cell>
          <cell r="AF444" t="str">
            <v>NA</v>
          </cell>
          <cell r="AG444" t="str">
            <v>NA</v>
          </cell>
          <cell r="AH444" t="str">
            <v>NA</v>
          </cell>
          <cell r="AI444">
            <v>300</v>
          </cell>
          <cell r="AJ444">
            <v>300</v>
          </cell>
          <cell r="AO444">
            <v>8408</v>
          </cell>
          <cell r="AP444">
            <v>3700</v>
          </cell>
          <cell r="AQ444">
            <v>0</v>
          </cell>
          <cell r="AR444">
            <v>0</v>
          </cell>
          <cell r="AS444">
            <v>0</v>
          </cell>
          <cell r="AT444">
            <v>0</v>
          </cell>
          <cell r="AU444">
            <v>0</v>
          </cell>
          <cell r="AV444">
            <v>0</v>
          </cell>
          <cell r="AW444">
            <v>7400</v>
          </cell>
          <cell r="AX444">
            <v>0</v>
          </cell>
          <cell r="AY444">
            <v>0</v>
          </cell>
          <cell r="AZ444">
            <v>0</v>
          </cell>
          <cell r="BA444">
            <v>0</v>
          </cell>
          <cell r="BB444">
            <v>0</v>
          </cell>
          <cell r="BC444">
            <v>0</v>
          </cell>
          <cell r="BD444">
            <v>7770</v>
          </cell>
          <cell r="BE444">
            <v>84698</v>
          </cell>
          <cell r="BF444">
            <v>0</v>
          </cell>
          <cell r="BG444">
            <v>0</v>
          </cell>
          <cell r="BH444">
            <v>0</v>
          </cell>
          <cell r="BI444">
            <v>0</v>
          </cell>
          <cell r="BJ444">
            <v>282</v>
          </cell>
          <cell r="BK444">
            <v>0</v>
          </cell>
          <cell r="BL444">
            <v>0</v>
          </cell>
          <cell r="BM444">
            <v>0</v>
          </cell>
          <cell r="BN444">
            <v>0</v>
          </cell>
          <cell r="BO444">
            <v>282</v>
          </cell>
          <cell r="BP444">
            <v>106852</v>
          </cell>
          <cell r="BQ444">
            <v>0</v>
          </cell>
          <cell r="BR444">
            <v>0</v>
          </cell>
          <cell r="BS444">
            <v>0</v>
          </cell>
          <cell r="BT444">
            <v>0</v>
          </cell>
          <cell r="BU444">
            <v>356</v>
          </cell>
          <cell r="BV444">
            <v>0</v>
          </cell>
          <cell r="BW444">
            <v>0</v>
          </cell>
          <cell r="BX444">
            <v>0</v>
          </cell>
          <cell r="BY444">
            <v>0</v>
          </cell>
          <cell r="BZ444">
            <v>356</v>
          </cell>
          <cell r="CA444">
            <v>282</v>
          </cell>
          <cell r="CB444">
            <v>638</v>
          </cell>
          <cell r="CC444">
            <v>0.05</v>
          </cell>
          <cell r="CD444">
            <v>8408</v>
          </cell>
        </row>
        <row r="445">
          <cell r="B445" t="str">
            <v>DU030</v>
          </cell>
          <cell r="C445" t="str">
            <v>CAP08</v>
          </cell>
          <cell r="D445" t="str">
            <v>De dos (II) Vías HG 3"</v>
          </cell>
          <cell r="E445" t="str">
            <v>m</v>
          </cell>
          <cell r="F445" t="str">
            <v>MOC121</v>
          </cell>
          <cell r="G445" t="str">
            <v>MOC124</v>
          </cell>
          <cell r="H445" t="str">
            <v>NA</v>
          </cell>
          <cell r="I445" t="str">
            <v>NA</v>
          </cell>
          <cell r="J445" t="str">
            <v>NA</v>
          </cell>
          <cell r="K445" t="str">
            <v>NA</v>
          </cell>
          <cell r="L445" t="str">
            <v>NA</v>
          </cell>
          <cell r="M445">
            <v>2</v>
          </cell>
          <cell r="N445">
            <v>0.33</v>
          </cell>
          <cell r="O445" t="str">
            <v>NA</v>
          </cell>
          <cell r="P445" t="str">
            <v>NA</v>
          </cell>
          <cell r="Q445" t="str">
            <v>NA</v>
          </cell>
          <cell r="R445" t="str">
            <v>NA</v>
          </cell>
          <cell r="S445" t="str">
            <v>NA</v>
          </cell>
          <cell r="T445" t="str">
            <v>CEC006</v>
          </cell>
          <cell r="U445" t="str">
            <v>NA</v>
          </cell>
          <cell r="V445" t="str">
            <v>NA</v>
          </cell>
          <cell r="W445" t="str">
            <v>NA</v>
          </cell>
          <cell r="X445" t="str">
            <v>NA</v>
          </cell>
          <cell r="Y445" t="str">
            <v>CMC005</v>
          </cell>
          <cell r="Z445" t="str">
            <v>NA</v>
          </cell>
          <cell r="AA445" t="str">
            <v>NA</v>
          </cell>
          <cell r="AB445" t="str">
            <v>NA</v>
          </cell>
          <cell r="AC445" t="str">
            <v>NA</v>
          </cell>
          <cell r="AD445">
            <v>1</v>
          </cell>
          <cell r="AE445" t="str">
            <v>NA</v>
          </cell>
          <cell r="AF445" t="str">
            <v>NA</v>
          </cell>
          <cell r="AG445" t="str">
            <v>NA</v>
          </cell>
          <cell r="AH445" t="str">
            <v>NA</v>
          </cell>
          <cell r="AI445">
            <v>15</v>
          </cell>
          <cell r="AJ445">
            <v>15</v>
          </cell>
          <cell r="AO445">
            <v>40890</v>
          </cell>
          <cell r="AP445">
            <v>10300</v>
          </cell>
          <cell r="AQ445">
            <v>18729</v>
          </cell>
          <cell r="AR445">
            <v>0</v>
          </cell>
          <cell r="AS445">
            <v>0</v>
          </cell>
          <cell r="AT445">
            <v>0</v>
          </cell>
          <cell r="AU445">
            <v>0</v>
          </cell>
          <cell r="AV445">
            <v>0</v>
          </cell>
          <cell r="AW445">
            <v>20600</v>
          </cell>
          <cell r="AX445">
            <v>6181</v>
          </cell>
          <cell r="AY445">
            <v>0</v>
          </cell>
          <cell r="AZ445">
            <v>0</v>
          </cell>
          <cell r="BA445">
            <v>0</v>
          </cell>
          <cell r="BB445">
            <v>0</v>
          </cell>
          <cell r="BC445">
            <v>0</v>
          </cell>
          <cell r="BD445">
            <v>28120</v>
          </cell>
          <cell r="BE445">
            <v>84698</v>
          </cell>
          <cell r="BF445">
            <v>0</v>
          </cell>
          <cell r="BG445">
            <v>0</v>
          </cell>
          <cell r="BH445">
            <v>0</v>
          </cell>
          <cell r="BI445">
            <v>0</v>
          </cell>
          <cell r="BJ445">
            <v>5647</v>
          </cell>
          <cell r="BK445">
            <v>0</v>
          </cell>
          <cell r="BL445">
            <v>0</v>
          </cell>
          <cell r="BM445">
            <v>0</v>
          </cell>
          <cell r="BN445">
            <v>0</v>
          </cell>
          <cell r="BO445">
            <v>5647</v>
          </cell>
          <cell r="BP445">
            <v>106852</v>
          </cell>
          <cell r="BQ445">
            <v>0</v>
          </cell>
          <cell r="BR445">
            <v>0</v>
          </cell>
          <cell r="BS445">
            <v>0</v>
          </cell>
          <cell r="BT445">
            <v>0</v>
          </cell>
          <cell r="BU445">
            <v>7123</v>
          </cell>
          <cell r="BV445">
            <v>0</v>
          </cell>
          <cell r="BW445">
            <v>0</v>
          </cell>
          <cell r="BX445">
            <v>0</v>
          </cell>
          <cell r="BY445">
            <v>0</v>
          </cell>
          <cell r="BZ445">
            <v>7123</v>
          </cell>
          <cell r="CA445">
            <v>5647</v>
          </cell>
          <cell r="CB445">
            <v>12770</v>
          </cell>
          <cell r="CC445">
            <v>0.05</v>
          </cell>
          <cell r="CD445">
            <v>40890</v>
          </cell>
        </row>
        <row r="446">
          <cell r="B446" t="str">
            <v>DU022</v>
          </cell>
          <cell r="C446" t="str">
            <v>CAP08</v>
          </cell>
          <cell r="D446" t="str">
            <v>De dos (II) Vías HG 4"</v>
          </cell>
          <cell r="E446" t="str">
            <v>m</v>
          </cell>
          <cell r="F446" t="str">
            <v>MOC122</v>
          </cell>
          <cell r="G446" t="str">
            <v>MOC125</v>
          </cell>
          <cell r="H446" t="str">
            <v>NA</v>
          </cell>
          <cell r="I446" t="str">
            <v>NA</v>
          </cell>
          <cell r="J446" t="str">
            <v>NA</v>
          </cell>
          <cell r="K446" t="str">
            <v>NA</v>
          </cell>
          <cell r="L446" t="str">
            <v>NA</v>
          </cell>
          <cell r="M446">
            <v>2</v>
          </cell>
          <cell r="N446">
            <v>0.33</v>
          </cell>
          <cell r="O446" t="str">
            <v>NA</v>
          </cell>
          <cell r="P446" t="str">
            <v>NA</v>
          </cell>
          <cell r="Q446" t="str">
            <v>NA</v>
          </cell>
          <cell r="R446" t="str">
            <v>NA</v>
          </cell>
          <cell r="S446" t="str">
            <v>NA</v>
          </cell>
          <cell r="T446" t="str">
            <v>CEC006</v>
          </cell>
          <cell r="U446" t="str">
            <v>NA</v>
          </cell>
          <cell r="V446" t="str">
            <v>NA</v>
          </cell>
          <cell r="W446" t="str">
            <v>NA</v>
          </cell>
          <cell r="X446" t="str">
            <v>NA</v>
          </cell>
          <cell r="Y446" t="str">
            <v>CMC005</v>
          </cell>
          <cell r="Z446" t="str">
            <v>NA</v>
          </cell>
          <cell r="AA446" t="str">
            <v>NA</v>
          </cell>
          <cell r="AB446" t="str">
            <v>NA</v>
          </cell>
          <cell r="AC446" t="str">
            <v>NA</v>
          </cell>
          <cell r="AD446">
            <v>1</v>
          </cell>
          <cell r="AE446" t="str">
            <v>NA</v>
          </cell>
          <cell r="AF446" t="str">
            <v>NA</v>
          </cell>
          <cell r="AG446" t="str">
            <v>NA</v>
          </cell>
          <cell r="AH446" t="str">
            <v>NA</v>
          </cell>
          <cell r="AI446">
            <v>15</v>
          </cell>
          <cell r="AJ446">
            <v>15</v>
          </cell>
          <cell r="AO446">
            <v>201665</v>
          </cell>
          <cell r="AP446">
            <v>85000</v>
          </cell>
          <cell r="AQ446">
            <v>30000</v>
          </cell>
          <cell r="AR446">
            <v>0</v>
          </cell>
          <cell r="AS446">
            <v>0</v>
          </cell>
          <cell r="AT446">
            <v>0</v>
          </cell>
          <cell r="AU446">
            <v>0</v>
          </cell>
          <cell r="AV446">
            <v>0</v>
          </cell>
          <cell r="AW446">
            <v>170000</v>
          </cell>
          <cell r="AX446">
            <v>9900</v>
          </cell>
          <cell r="AY446">
            <v>0</v>
          </cell>
          <cell r="AZ446">
            <v>0</v>
          </cell>
          <cell r="BA446">
            <v>0</v>
          </cell>
          <cell r="BB446">
            <v>0</v>
          </cell>
          <cell r="BC446">
            <v>0</v>
          </cell>
          <cell r="BD446">
            <v>188895</v>
          </cell>
          <cell r="BE446">
            <v>84698</v>
          </cell>
          <cell r="BF446">
            <v>0</v>
          </cell>
          <cell r="BG446">
            <v>0</v>
          </cell>
          <cell r="BH446">
            <v>0</v>
          </cell>
          <cell r="BI446">
            <v>0</v>
          </cell>
          <cell r="BJ446">
            <v>5647</v>
          </cell>
          <cell r="BK446">
            <v>0</v>
          </cell>
          <cell r="BL446">
            <v>0</v>
          </cell>
          <cell r="BM446">
            <v>0</v>
          </cell>
          <cell r="BN446">
            <v>0</v>
          </cell>
          <cell r="BO446">
            <v>5647</v>
          </cell>
          <cell r="BP446">
            <v>106852</v>
          </cell>
          <cell r="BQ446">
            <v>0</v>
          </cell>
          <cell r="BR446">
            <v>0</v>
          </cell>
          <cell r="BS446">
            <v>0</v>
          </cell>
          <cell r="BT446">
            <v>0</v>
          </cell>
          <cell r="BU446">
            <v>7123</v>
          </cell>
          <cell r="BV446">
            <v>0</v>
          </cell>
          <cell r="BW446">
            <v>0</v>
          </cell>
          <cell r="BX446">
            <v>0</v>
          </cell>
          <cell r="BY446">
            <v>0</v>
          </cell>
          <cell r="BZ446">
            <v>7123</v>
          </cell>
          <cell r="CA446">
            <v>5647</v>
          </cell>
          <cell r="CB446">
            <v>12770</v>
          </cell>
          <cell r="CC446">
            <v>0.05</v>
          </cell>
          <cell r="CD446">
            <v>201665</v>
          </cell>
        </row>
        <row r="447">
          <cell r="B447" t="str">
            <v>EB002</v>
          </cell>
          <cell r="C447" t="str">
            <v>CAP08</v>
          </cell>
          <cell r="D447" t="str">
            <v>De III, VI, y IX Vías</v>
          </cell>
          <cell r="E447" t="str">
            <v>U</v>
          </cell>
          <cell r="F447" t="str">
            <v>MOC087</v>
          </cell>
          <cell r="G447" t="str">
            <v>NA</v>
          </cell>
          <cell r="H447" t="str">
            <v>NA</v>
          </cell>
          <cell r="I447" t="str">
            <v>NA</v>
          </cell>
          <cell r="J447" t="str">
            <v>NA</v>
          </cell>
          <cell r="K447" t="str">
            <v>NA</v>
          </cell>
          <cell r="L447" t="str">
            <v>NA</v>
          </cell>
          <cell r="M447">
            <v>7.0000000000000007E-2</v>
          </cell>
          <cell r="N447" t="str">
            <v>NA</v>
          </cell>
          <cell r="O447" t="str">
            <v>NA</v>
          </cell>
          <cell r="P447" t="str">
            <v>NA</v>
          </cell>
          <cell r="Q447" t="str">
            <v>NA</v>
          </cell>
          <cell r="R447" t="str">
            <v>NA</v>
          </cell>
          <cell r="S447" t="str">
            <v>NA</v>
          </cell>
          <cell r="T447" t="str">
            <v>CEC015</v>
          </cell>
          <cell r="U447" t="str">
            <v>NA</v>
          </cell>
          <cell r="V447" t="str">
            <v>NA</v>
          </cell>
          <cell r="W447" t="str">
            <v>NA</v>
          </cell>
          <cell r="X447" t="str">
            <v>NA</v>
          </cell>
          <cell r="Y447" t="str">
            <v>CMC022</v>
          </cell>
          <cell r="Z447" t="str">
            <v>NA</v>
          </cell>
          <cell r="AA447" t="str">
            <v>NA</v>
          </cell>
          <cell r="AB447" t="str">
            <v>NA</v>
          </cell>
          <cell r="AC447" t="str">
            <v>NA</v>
          </cell>
          <cell r="AD447">
            <v>1</v>
          </cell>
          <cell r="AE447" t="str">
            <v>NA</v>
          </cell>
          <cell r="AF447" t="str">
            <v>NA</v>
          </cell>
          <cell r="AG447" t="str">
            <v>NA</v>
          </cell>
          <cell r="AH447" t="str">
            <v>NA</v>
          </cell>
          <cell r="AI447">
            <v>8.5</v>
          </cell>
          <cell r="AJ447">
            <v>8.5</v>
          </cell>
          <cell r="AO447">
            <v>37308</v>
          </cell>
          <cell r="AP447">
            <v>197010.45</v>
          </cell>
          <cell r="AQ447">
            <v>0</v>
          </cell>
          <cell r="AR447">
            <v>0</v>
          </cell>
          <cell r="AS447">
            <v>0</v>
          </cell>
          <cell r="AT447">
            <v>0</v>
          </cell>
          <cell r="AU447">
            <v>0</v>
          </cell>
          <cell r="AV447">
            <v>0</v>
          </cell>
          <cell r="AW447">
            <v>13791</v>
          </cell>
          <cell r="AX447">
            <v>0</v>
          </cell>
          <cell r="AY447">
            <v>0</v>
          </cell>
          <cell r="AZ447">
            <v>0</v>
          </cell>
          <cell r="BA447">
            <v>0</v>
          </cell>
          <cell r="BB447">
            <v>0</v>
          </cell>
          <cell r="BC447">
            <v>0</v>
          </cell>
          <cell r="BD447">
            <v>14481</v>
          </cell>
          <cell r="BE447">
            <v>28837</v>
          </cell>
          <cell r="BF447">
            <v>0</v>
          </cell>
          <cell r="BG447">
            <v>0</v>
          </cell>
          <cell r="BH447">
            <v>0</v>
          </cell>
          <cell r="BI447">
            <v>0</v>
          </cell>
          <cell r="BJ447">
            <v>3393</v>
          </cell>
          <cell r="BK447">
            <v>0</v>
          </cell>
          <cell r="BL447">
            <v>0</v>
          </cell>
          <cell r="BM447">
            <v>0</v>
          </cell>
          <cell r="BN447">
            <v>0</v>
          </cell>
          <cell r="BO447">
            <v>3393</v>
          </cell>
          <cell r="BP447">
            <v>165187</v>
          </cell>
          <cell r="BQ447">
            <v>0</v>
          </cell>
          <cell r="BR447">
            <v>0</v>
          </cell>
          <cell r="BS447">
            <v>0</v>
          </cell>
          <cell r="BT447">
            <v>0</v>
          </cell>
          <cell r="BU447">
            <v>19434</v>
          </cell>
          <cell r="BV447">
            <v>0</v>
          </cell>
          <cell r="BW447">
            <v>0</v>
          </cell>
          <cell r="BX447">
            <v>0</v>
          </cell>
          <cell r="BY447">
            <v>0</v>
          </cell>
          <cell r="BZ447">
            <v>19434</v>
          </cell>
          <cell r="CA447">
            <v>3393</v>
          </cell>
          <cell r="CB447">
            <v>22827</v>
          </cell>
          <cell r="CC447">
            <v>0.05</v>
          </cell>
          <cell r="CD447">
            <v>37308</v>
          </cell>
        </row>
        <row r="448">
          <cell r="B448" t="str">
            <v>DU027</v>
          </cell>
          <cell r="C448" t="str">
            <v>CAP08</v>
          </cell>
          <cell r="D448" t="str">
            <v>De nueve (IX) Vías HG 4"</v>
          </cell>
          <cell r="E448" t="str">
            <v>m</v>
          </cell>
          <cell r="F448" t="str">
            <v>MOC122</v>
          </cell>
          <cell r="G448" t="str">
            <v>MOC125</v>
          </cell>
          <cell r="H448" t="str">
            <v>NA</v>
          </cell>
          <cell r="I448" t="str">
            <v>NA</v>
          </cell>
          <cell r="J448" t="str">
            <v>NA</v>
          </cell>
          <cell r="K448" t="str">
            <v>NA</v>
          </cell>
          <cell r="L448" t="str">
            <v>NA</v>
          </cell>
          <cell r="M448">
            <v>9</v>
          </cell>
          <cell r="N448">
            <v>1.5</v>
          </cell>
          <cell r="O448" t="str">
            <v>NA</v>
          </cell>
          <cell r="P448" t="str">
            <v>NA</v>
          </cell>
          <cell r="Q448" t="str">
            <v>NA</v>
          </cell>
          <cell r="R448" t="str">
            <v>NA</v>
          </cell>
          <cell r="S448" t="str">
            <v>NA</v>
          </cell>
          <cell r="T448" t="str">
            <v>CEC006</v>
          </cell>
          <cell r="U448" t="str">
            <v>NA</v>
          </cell>
          <cell r="V448" t="str">
            <v>NA</v>
          </cell>
          <cell r="W448" t="str">
            <v>NA</v>
          </cell>
          <cell r="X448" t="str">
            <v>NA</v>
          </cell>
          <cell r="Y448" t="str">
            <v>CMC005</v>
          </cell>
          <cell r="Z448" t="str">
            <v>NA</v>
          </cell>
          <cell r="AA448" t="str">
            <v>NA</v>
          </cell>
          <cell r="AB448" t="str">
            <v>NA</v>
          </cell>
          <cell r="AC448" t="str">
            <v>NA</v>
          </cell>
          <cell r="AD448">
            <v>1</v>
          </cell>
          <cell r="AE448" t="str">
            <v>NA</v>
          </cell>
          <cell r="AF448" t="str">
            <v>NA</v>
          </cell>
          <cell r="AG448" t="str">
            <v>NA</v>
          </cell>
          <cell r="AH448" t="str">
            <v>NA</v>
          </cell>
          <cell r="AI448">
            <v>3.33</v>
          </cell>
          <cell r="AJ448">
            <v>3.33</v>
          </cell>
          <cell r="AO448">
            <v>908023</v>
          </cell>
          <cell r="AP448">
            <v>85000</v>
          </cell>
          <cell r="AQ448">
            <v>30000</v>
          </cell>
          <cell r="AR448">
            <v>0</v>
          </cell>
          <cell r="AS448">
            <v>0</v>
          </cell>
          <cell r="AT448">
            <v>0</v>
          </cell>
          <cell r="AU448">
            <v>0</v>
          </cell>
          <cell r="AV448">
            <v>0</v>
          </cell>
          <cell r="AW448">
            <v>765000</v>
          </cell>
          <cell r="AX448">
            <v>45000</v>
          </cell>
          <cell r="AY448">
            <v>0</v>
          </cell>
          <cell r="AZ448">
            <v>0</v>
          </cell>
          <cell r="BA448">
            <v>0</v>
          </cell>
          <cell r="BB448">
            <v>0</v>
          </cell>
          <cell r="BC448">
            <v>0</v>
          </cell>
          <cell r="BD448">
            <v>850500</v>
          </cell>
          <cell r="BE448">
            <v>84698</v>
          </cell>
          <cell r="BF448">
            <v>0</v>
          </cell>
          <cell r="BG448">
            <v>0</v>
          </cell>
          <cell r="BH448">
            <v>0</v>
          </cell>
          <cell r="BI448">
            <v>0</v>
          </cell>
          <cell r="BJ448">
            <v>25435</v>
          </cell>
          <cell r="BK448">
            <v>0</v>
          </cell>
          <cell r="BL448">
            <v>0</v>
          </cell>
          <cell r="BM448">
            <v>0</v>
          </cell>
          <cell r="BN448">
            <v>0</v>
          </cell>
          <cell r="BO448">
            <v>25435</v>
          </cell>
          <cell r="BP448">
            <v>106852</v>
          </cell>
          <cell r="BQ448">
            <v>0</v>
          </cell>
          <cell r="BR448">
            <v>0</v>
          </cell>
          <cell r="BS448">
            <v>0</v>
          </cell>
          <cell r="BT448">
            <v>0</v>
          </cell>
          <cell r="BU448">
            <v>32088</v>
          </cell>
          <cell r="BV448">
            <v>0</v>
          </cell>
          <cell r="BW448">
            <v>0</v>
          </cell>
          <cell r="BX448">
            <v>0</v>
          </cell>
          <cell r="BY448">
            <v>0</v>
          </cell>
          <cell r="BZ448">
            <v>32088</v>
          </cell>
          <cell r="CA448">
            <v>25435</v>
          </cell>
          <cell r="CB448">
            <v>57523</v>
          </cell>
          <cell r="CC448">
            <v>0.05</v>
          </cell>
          <cell r="CD448">
            <v>908023</v>
          </cell>
        </row>
        <row r="449">
          <cell r="B449" t="str">
            <v>DU026</v>
          </cell>
          <cell r="C449" t="str">
            <v>CAP08</v>
          </cell>
          <cell r="D449" t="str">
            <v>De ocho (VIII) Vías HG 4"</v>
          </cell>
          <cell r="E449" t="str">
            <v>m</v>
          </cell>
          <cell r="F449" t="str">
            <v>MOC122</v>
          </cell>
          <cell r="G449" t="str">
            <v>MOC125</v>
          </cell>
          <cell r="H449" t="str">
            <v>NA</v>
          </cell>
          <cell r="I449" t="str">
            <v>NA</v>
          </cell>
          <cell r="J449" t="str">
            <v>NA</v>
          </cell>
          <cell r="K449" t="str">
            <v>NA</v>
          </cell>
          <cell r="L449" t="str">
            <v>NA</v>
          </cell>
          <cell r="M449">
            <v>8</v>
          </cell>
          <cell r="N449">
            <v>1.33</v>
          </cell>
          <cell r="O449" t="str">
            <v>NA</v>
          </cell>
          <cell r="P449" t="str">
            <v>NA</v>
          </cell>
          <cell r="Q449" t="str">
            <v>NA</v>
          </cell>
          <cell r="R449" t="str">
            <v>NA</v>
          </cell>
          <cell r="S449" t="str">
            <v>NA</v>
          </cell>
          <cell r="T449" t="str">
            <v>CEC006</v>
          </cell>
          <cell r="U449" t="str">
            <v>NA</v>
          </cell>
          <cell r="V449" t="str">
            <v>NA</v>
          </cell>
          <cell r="W449" t="str">
            <v>NA</v>
          </cell>
          <cell r="X449" t="str">
            <v>NA</v>
          </cell>
          <cell r="Y449" t="str">
            <v>CMC005</v>
          </cell>
          <cell r="Z449" t="str">
            <v>NA</v>
          </cell>
          <cell r="AA449" t="str">
            <v>NA</v>
          </cell>
          <cell r="AB449" t="str">
            <v>NA</v>
          </cell>
          <cell r="AC449" t="str">
            <v>NA</v>
          </cell>
          <cell r="AD449">
            <v>1</v>
          </cell>
          <cell r="AE449" t="str">
            <v>NA</v>
          </cell>
          <cell r="AF449" t="str">
            <v>NA</v>
          </cell>
          <cell r="AG449" t="str">
            <v>NA</v>
          </cell>
          <cell r="AH449" t="str">
            <v>NA</v>
          </cell>
          <cell r="AI449">
            <v>3.75</v>
          </cell>
          <cell r="AJ449">
            <v>3.75</v>
          </cell>
          <cell r="AO449">
            <v>806975</v>
          </cell>
          <cell r="AP449">
            <v>85000</v>
          </cell>
          <cell r="AQ449">
            <v>30000</v>
          </cell>
          <cell r="AR449">
            <v>0</v>
          </cell>
          <cell r="AS449">
            <v>0</v>
          </cell>
          <cell r="AT449">
            <v>0</v>
          </cell>
          <cell r="AU449">
            <v>0</v>
          </cell>
          <cell r="AV449">
            <v>0</v>
          </cell>
          <cell r="AW449">
            <v>680000</v>
          </cell>
          <cell r="AX449">
            <v>39900</v>
          </cell>
          <cell r="AY449">
            <v>0</v>
          </cell>
          <cell r="AZ449">
            <v>0</v>
          </cell>
          <cell r="BA449">
            <v>0</v>
          </cell>
          <cell r="BB449">
            <v>0</v>
          </cell>
          <cell r="BC449">
            <v>0</v>
          </cell>
          <cell r="BD449">
            <v>755895</v>
          </cell>
          <cell r="BE449">
            <v>84698</v>
          </cell>
          <cell r="BF449">
            <v>0</v>
          </cell>
          <cell r="BG449">
            <v>0</v>
          </cell>
          <cell r="BH449">
            <v>0</v>
          </cell>
          <cell r="BI449">
            <v>0</v>
          </cell>
          <cell r="BJ449">
            <v>22586</v>
          </cell>
          <cell r="BK449">
            <v>0</v>
          </cell>
          <cell r="BL449">
            <v>0</v>
          </cell>
          <cell r="BM449">
            <v>0</v>
          </cell>
          <cell r="BN449">
            <v>0</v>
          </cell>
          <cell r="BO449">
            <v>22586</v>
          </cell>
          <cell r="BP449">
            <v>106852</v>
          </cell>
          <cell r="BQ449">
            <v>0</v>
          </cell>
          <cell r="BR449">
            <v>0</v>
          </cell>
          <cell r="BS449">
            <v>0</v>
          </cell>
          <cell r="BT449">
            <v>0</v>
          </cell>
          <cell r="BU449">
            <v>28494</v>
          </cell>
          <cell r="BV449">
            <v>0</v>
          </cell>
          <cell r="BW449">
            <v>0</v>
          </cell>
          <cell r="BX449">
            <v>0</v>
          </cell>
          <cell r="BY449">
            <v>0</v>
          </cell>
          <cell r="BZ449">
            <v>28494</v>
          </cell>
          <cell r="CA449">
            <v>22586</v>
          </cell>
          <cell r="CB449">
            <v>51080</v>
          </cell>
          <cell r="CC449">
            <v>0.05</v>
          </cell>
          <cell r="CD449">
            <v>806975</v>
          </cell>
        </row>
        <row r="450">
          <cell r="B450" t="str">
            <v>DU025</v>
          </cell>
          <cell r="C450" t="str">
            <v>CAP08</v>
          </cell>
          <cell r="D450" t="str">
            <v>De seis (VI) Vías HG 4"</v>
          </cell>
          <cell r="E450" t="str">
            <v>m</v>
          </cell>
          <cell r="F450" t="str">
            <v>MOC122</v>
          </cell>
          <cell r="G450" t="str">
            <v>MOC125</v>
          </cell>
          <cell r="H450" t="str">
            <v>NA</v>
          </cell>
          <cell r="I450" t="str">
            <v>NA</v>
          </cell>
          <cell r="J450" t="str">
            <v>NA</v>
          </cell>
          <cell r="K450" t="str">
            <v>NA</v>
          </cell>
          <cell r="L450" t="str">
            <v>NA</v>
          </cell>
          <cell r="M450">
            <v>6</v>
          </cell>
          <cell r="N450">
            <v>1</v>
          </cell>
          <cell r="O450" t="str">
            <v>NA</v>
          </cell>
          <cell r="P450" t="str">
            <v>NA</v>
          </cell>
          <cell r="Q450" t="str">
            <v>NA</v>
          </cell>
          <cell r="R450" t="str">
            <v>NA</v>
          </cell>
          <cell r="S450" t="str">
            <v>NA</v>
          </cell>
          <cell r="T450" t="str">
            <v>CEC006</v>
          </cell>
          <cell r="U450" t="str">
            <v>NA</v>
          </cell>
          <cell r="V450" t="str">
            <v>NA</v>
          </cell>
          <cell r="W450" t="str">
            <v>NA</v>
          </cell>
          <cell r="X450" t="str">
            <v>NA</v>
          </cell>
          <cell r="Y450" t="str">
            <v>CMC005</v>
          </cell>
          <cell r="Z450" t="str">
            <v>NA</v>
          </cell>
          <cell r="AA450" t="str">
            <v>NA</v>
          </cell>
          <cell r="AB450" t="str">
            <v>NA</v>
          </cell>
          <cell r="AC450" t="str">
            <v>NA</v>
          </cell>
          <cell r="AD450">
            <v>1</v>
          </cell>
          <cell r="AE450" t="str">
            <v>NA</v>
          </cell>
          <cell r="AF450" t="str">
            <v>NA</v>
          </cell>
          <cell r="AG450" t="str">
            <v>NA</v>
          </cell>
          <cell r="AH450" t="str">
            <v>NA</v>
          </cell>
          <cell r="AI450">
            <v>5</v>
          </cell>
          <cell r="AJ450">
            <v>5</v>
          </cell>
          <cell r="AO450">
            <v>605310</v>
          </cell>
          <cell r="AP450">
            <v>85000</v>
          </cell>
          <cell r="AQ450">
            <v>30000</v>
          </cell>
          <cell r="AR450">
            <v>0</v>
          </cell>
          <cell r="AS450">
            <v>0</v>
          </cell>
          <cell r="AT450">
            <v>0</v>
          </cell>
          <cell r="AU450">
            <v>0</v>
          </cell>
          <cell r="AV450">
            <v>0</v>
          </cell>
          <cell r="AW450">
            <v>510000</v>
          </cell>
          <cell r="AX450">
            <v>30000</v>
          </cell>
          <cell r="AY450">
            <v>0</v>
          </cell>
          <cell r="AZ450">
            <v>0</v>
          </cell>
          <cell r="BA450">
            <v>0</v>
          </cell>
          <cell r="BB450">
            <v>0</v>
          </cell>
          <cell r="BC450">
            <v>0</v>
          </cell>
          <cell r="BD450">
            <v>567000</v>
          </cell>
          <cell r="BE450">
            <v>84698</v>
          </cell>
          <cell r="BF450">
            <v>0</v>
          </cell>
          <cell r="BG450">
            <v>0</v>
          </cell>
          <cell r="BH450">
            <v>0</v>
          </cell>
          <cell r="BI450">
            <v>0</v>
          </cell>
          <cell r="BJ450">
            <v>16940</v>
          </cell>
          <cell r="BK450">
            <v>0</v>
          </cell>
          <cell r="BL450">
            <v>0</v>
          </cell>
          <cell r="BM450">
            <v>0</v>
          </cell>
          <cell r="BN450">
            <v>0</v>
          </cell>
          <cell r="BO450">
            <v>16940</v>
          </cell>
          <cell r="BP450">
            <v>106852</v>
          </cell>
          <cell r="BQ450">
            <v>0</v>
          </cell>
          <cell r="BR450">
            <v>0</v>
          </cell>
          <cell r="BS450">
            <v>0</v>
          </cell>
          <cell r="BT450">
            <v>0</v>
          </cell>
          <cell r="BU450">
            <v>21370</v>
          </cell>
          <cell r="BV450">
            <v>0</v>
          </cell>
          <cell r="BW450">
            <v>0</v>
          </cell>
          <cell r="BX450">
            <v>0</v>
          </cell>
          <cell r="BY450">
            <v>0</v>
          </cell>
          <cell r="BZ450">
            <v>21370</v>
          </cell>
          <cell r="CA450">
            <v>16940</v>
          </cell>
          <cell r="CB450">
            <v>38310</v>
          </cell>
          <cell r="CC450">
            <v>0.05</v>
          </cell>
          <cell r="CD450">
            <v>605310</v>
          </cell>
        </row>
        <row r="451">
          <cell r="B451" t="str">
            <v>DU020</v>
          </cell>
          <cell r="C451" t="str">
            <v>CAP08</v>
          </cell>
          <cell r="D451" t="str">
            <v>De tres (III) Vías 2" PVC</v>
          </cell>
          <cell r="E451" t="str">
            <v>m</v>
          </cell>
          <cell r="F451" t="str">
            <v>MOC052</v>
          </cell>
          <cell r="G451" t="str">
            <v>NA</v>
          </cell>
          <cell r="H451" t="str">
            <v>NA</v>
          </cell>
          <cell r="I451" t="str">
            <v>NA</v>
          </cell>
          <cell r="J451" t="str">
            <v>NA</v>
          </cell>
          <cell r="K451" t="str">
            <v>NA</v>
          </cell>
          <cell r="L451" t="str">
            <v>NA</v>
          </cell>
          <cell r="M451">
            <v>3</v>
          </cell>
          <cell r="N451" t="str">
            <v>NA</v>
          </cell>
          <cell r="O451" t="str">
            <v>NA</v>
          </cell>
          <cell r="P451" t="str">
            <v>NA</v>
          </cell>
          <cell r="Q451" t="str">
            <v>NA</v>
          </cell>
          <cell r="R451" t="str">
            <v>NA</v>
          </cell>
          <cell r="S451" t="str">
            <v>NA</v>
          </cell>
          <cell r="T451" t="str">
            <v>CEC006</v>
          </cell>
          <cell r="U451" t="str">
            <v>NA</v>
          </cell>
          <cell r="V451" t="str">
            <v>NA</v>
          </cell>
          <cell r="W451" t="str">
            <v>NA</v>
          </cell>
          <cell r="X451" t="str">
            <v>NA</v>
          </cell>
          <cell r="Y451" t="str">
            <v>CMC005</v>
          </cell>
          <cell r="Z451" t="str">
            <v>NA</v>
          </cell>
          <cell r="AA451" t="str">
            <v>NA</v>
          </cell>
          <cell r="AB451" t="str">
            <v>NA</v>
          </cell>
          <cell r="AC451" t="str">
            <v>NA</v>
          </cell>
          <cell r="AD451">
            <v>1</v>
          </cell>
          <cell r="AE451" t="str">
            <v>NA</v>
          </cell>
          <cell r="AF451" t="str">
            <v>NA</v>
          </cell>
          <cell r="AG451" t="str">
            <v>NA</v>
          </cell>
          <cell r="AH451" t="str">
            <v>NA</v>
          </cell>
          <cell r="AI451">
            <v>250</v>
          </cell>
          <cell r="AJ451">
            <v>250</v>
          </cell>
          <cell r="AO451">
            <v>12421</v>
          </cell>
          <cell r="AP451">
            <v>3700</v>
          </cell>
          <cell r="AQ451">
            <v>0</v>
          </cell>
          <cell r="AR451">
            <v>0</v>
          </cell>
          <cell r="AS451">
            <v>0</v>
          </cell>
          <cell r="AT451">
            <v>0</v>
          </cell>
          <cell r="AU451">
            <v>0</v>
          </cell>
          <cell r="AV451">
            <v>0</v>
          </cell>
          <cell r="AW451">
            <v>11100</v>
          </cell>
          <cell r="AX451">
            <v>0</v>
          </cell>
          <cell r="AY451">
            <v>0</v>
          </cell>
          <cell r="AZ451">
            <v>0</v>
          </cell>
          <cell r="BA451">
            <v>0</v>
          </cell>
          <cell r="BB451">
            <v>0</v>
          </cell>
          <cell r="BC451">
            <v>0</v>
          </cell>
          <cell r="BD451">
            <v>11655</v>
          </cell>
          <cell r="BE451">
            <v>84698</v>
          </cell>
          <cell r="BF451">
            <v>0</v>
          </cell>
          <cell r="BG451">
            <v>0</v>
          </cell>
          <cell r="BH451">
            <v>0</v>
          </cell>
          <cell r="BI451">
            <v>0</v>
          </cell>
          <cell r="BJ451">
            <v>339</v>
          </cell>
          <cell r="BK451">
            <v>0</v>
          </cell>
          <cell r="BL451">
            <v>0</v>
          </cell>
          <cell r="BM451">
            <v>0</v>
          </cell>
          <cell r="BN451">
            <v>0</v>
          </cell>
          <cell r="BO451">
            <v>339</v>
          </cell>
          <cell r="BP451">
            <v>106852</v>
          </cell>
          <cell r="BQ451">
            <v>0</v>
          </cell>
          <cell r="BR451">
            <v>0</v>
          </cell>
          <cell r="BS451">
            <v>0</v>
          </cell>
          <cell r="BT451">
            <v>0</v>
          </cell>
          <cell r="BU451">
            <v>427</v>
          </cell>
          <cell r="BV451">
            <v>0</v>
          </cell>
          <cell r="BW451">
            <v>0</v>
          </cell>
          <cell r="BX451">
            <v>0</v>
          </cell>
          <cell r="BY451">
            <v>0</v>
          </cell>
          <cell r="BZ451">
            <v>427</v>
          </cell>
          <cell r="CA451">
            <v>339</v>
          </cell>
          <cell r="CB451">
            <v>766</v>
          </cell>
          <cell r="CC451">
            <v>0.05</v>
          </cell>
          <cell r="CD451">
            <v>12421</v>
          </cell>
        </row>
        <row r="452">
          <cell r="B452" t="str">
            <v>DU031</v>
          </cell>
          <cell r="C452" t="str">
            <v>CAP08</v>
          </cell>
          <cell r="D452" t="str">
            <v>De tres (III) Vías HG 3"</v>
          </cell>
          <cell r="E452" t="str">
            <v>m</v>
          </cell>
          <cell r="F452" t="str">
            <v>MOC122</v>
          </cell>
          <cell r="G452" t="str">
            <v>MOC125</v>
          </cell>
          <cell r="H452" t="str">
            <v>NA</v>
          </cell>
          <cell r="I452" t="str">
            <v>NA</v>
          </cell>
          <cell r="J452" t="str">
            <v>NA</v>
          </cell>
          <cell r="K452" t="str">
            <v>NA</v>
          </cell>
          <cell r="L452" t="str">
            <v>NA</v>
          </cell>
          <cell r="M452">
            <v>3</v>
          </cell>
          <cell r="N452">
            <v>0.5</v>
          </cell>
          <cell r="O452" t="str">
            <v>NA</v>
          </cell>
          <cell r="P452" t="str">
            <v>NA</v>
          </cell>
          <cell r="Q452" t="str">
            <v>NA</v>
          </cell>
          <cell r="R452" t="str">
            <v>NA</v>
          </cell>
          <cell r="S452" t="str">
            <v>NA</v>
          </cell>
          <cell r="T452" t="str">
            <v>CEC006</v>
          </cell>
          <cell r="U452" t="str">
            <v>NA</v>
          </cell>
          <cell r="V452" t="str">
            <v>NA</v>
          </cell>
          <cell r="W452" t="str">
            <v>NA</v>
          </cell>
          <cell r="X452" t="str">
            <v>NA</v>
          </cell>
          <cell r="Y452" t="str">
            <v>CMC005</v>
          </cell>
          <cell r="Z452" t="str">
            <v>NA</v>
          </cell>
          <cell r="AA452" t="str">
            <v>NA</v>
          </cell>
          <cell r="AB452" t="str">
            <v>NA</v>
          </cell>
          <cell r="AC452" t="str">
            <v>NA</v>
          </cell>
          <cell r="AD452">
            <v>1</v>
          </cell>
          <cell r="AE452" t="str">
            <v>NA</v>
          </cell>
          <cell r="AF452" t="str">
            <v>NA</v>
          </cell>
          <cell r="AG452" t="str">
            <v>NA</v>
          </cell>
          <cell r="AH452" t="str">
            <v>NA</v>
          </cell>
          <cell r="AI452">
            <v>10</v>
          </cell>
          <cell r="AJ452">
            <v>10</v>
          </cell>
          <cell r="AO452">
            <v>302655</v>
          </cell>
          <cell r="AP452">
            <v>85000</v>
          </cell>
          <cell r="AQ452">
            <v>30000</v>
          </cell>
          <cell r="AR452">
            <v>0</v>
          </cell>
          <cell r="AS452">
            <v>0</v>
          </cell>
          <cell r="AT452">
            <v>0</v>
          </cell>
          <cell r="AU452">
            <v>0</v>
          </cell>
          <cell r="AV452">
            <v>0</v>
          </cell>
          <cell r="AW452">
            <v>255000</v>
          </cell>
          <cell r="AX452">
            <v>15000</v>
          </cell>
          <cell r="AY452">
            <v>0</v>
          </cell>
          <cell r="AZ452">
            <v>0</v>
          </cell>
          <cell r="BA452">
            <v>0</v>
          </cell>
          <cell r="BB452">
            <v>0</v>
          </cell>
          <cell r="BC452">
            <v>0</v>
          </cell>
          <cell r="BD452">
            <v>283500</v>
          </cell>
          <cell r="BE452">
            <v>84698</v>
          </cell>
          <cell r="BF452">
            <v>0</v>
          </cell>
          <cell r="BG452">
            <v>0</v>
          </cell>
          <cell r="BH452">
            <v>0</v>
          </cell>
          <cell r="BI452">
            <v>0</v>
          </cell>
          <cell r="BJ452">
            <v>8470</v>
          </cell>
          <cell r="BK452">
            <v>0</v>
          </cell>
          <cell r="BL452">
            <v>0</v>
          </cell>
          <cell r="BM452">
            <v>0</v>
          </cell>
          <cell r="BN452">
            <v>0</v>
          </cell>
          <cell r="BO452">
            <v>8470</v>
          </cell>
          <cell r="BP452">
            <v>106852</v>
          </cell>
          <cell r="BQ452">
            <v>0</v>
          </cell>
          <cell r="BR452">
            <v>0</v>
          </cell>
          <cell r="BS452">
            <v>0</v>
          </cell>
          <cell r="BT452">
            <v>0</v>
          </cell>
          <cell r="BU452">
            <v>10685</v>
          </cell>
          <cell r="BV452">
            <v>0</v>
          </cell>
          <cell r="BW452">
            <v>0</v>
          </cell>
          <cell r="BX452">
            <v>0</v>
          </cell>
          <cell r="BY452">
            <v>0</v>
          </cell>
          <cell r="BZ452">
            <v>10685</v>
          </cell>
          <cell r="CA452">
            <v>8470</v>
          </cell>
          <cell r="CB452">
            <v>19155</v>
          </cell>
          <cell r="CC452">
            <v>0.05</v>
          </cell>
          <cell r="CD452">
            <v>302655</v>
          </cell>
        </row>
        <row r="453">
          <cell r="B453" t="str">
            <v>DU023</v>
          </cell>
          <cell r="C453" t="str">
            <v>CAP08</v>
          </cell>
          <cell r="D453" t="str">
            <v>De tres (III) Vías HG 4"</v>
          </cell>
          <cell r="E453" t="str">
            <v>m</v>
          </cell>
          <cell r="F453" t="str">
            <v>MOC122</v>
          </cell>
          <cell r="G453" t="str">
            <v>MOC125</v>
          </cell>
          <cell r="H453" t="str">
            <v>NA</v>
          </cell>
          <cell r="I453" t="str">
            <v>NA</v>
          </cell>
          <cell r="J453" t="str">
            <v>NA</v>
          </cell>
          <cell r="K453" t="str">
            <v>NA</v>
          </cell>
          <cell r="L453" t="str">
            <v>NA</v>
          </cell>
          <cell r="M453">
            <v>3</v>
          </cell>
          <cell r="N453">
            <v>0.5</v>
          </cell>
          <cell r="O453" t="str">
            <v>NA</v>
          </cell>
          <cell r="P453" t="str">
            <v>NA</v>
          </cell>
          <cell r="Q453" t="str">
            <v>NA</v>
          </cell>
          <cell r="R453" t="str">
            <v>NA</v>
          </cell>
          <cell r="S453" t="str">
            <v>NA</v>
          </cell>
          <cell r="T453" t="str">
            <v>CEC006</v>
          </cell>
          <cell r="U453" t="str">
            <v>NA</v>
          </cell>
          <cell r="V453" t="str">
            <v>NA</v>
          </cell>
          <cell r="W453" t="str">
            <v>NA</v>
          </cell>
          <cell r="X453" t="str">
            <v>NA</v>
          </cell>
          <cell r="Y453" t="str">
            <v>CMC005</v>
          </cell>
          <cell r="Z453" t="str">
            <v>NA</v>
          </cell>
          <cell r="AA453" t="str">
            <v>NA</v>
          </cell>
          <cell r="AB453" t="str">
            <v>NA</v>
          </cell>
          <cell r="AC453" t="str">
            <v>NA</v>
          </cell>
          <cell r="AD453">
            <v>1</v>
          </cell>
          <cell r="AE453" t="str">
            <v>NA</v>
          </cell>
          <cell r="AF453" t="str">
            <v>NA</v>
          </cell>
          <cell r="AG453" t="str">
            <v>NA</v>
          </cell>
          <cell r="AH453" t="str">
            <v>NA</v>
          </cell>
          <cell r="AI453">
            <v>10</v>
          </cell>
          <cell r="AJ453">
            <v>10</v>
          </cell>
          <cell r="AO453">
            <v>302655</v>
          </cell>
          <cell r="AP453">
            <v>85000</v>
          </cell>
          <cell r="AQ453">
            <v>30000</v>
          </cell>
          <cell r="AR453">
            <v>0</v>
          </cell>
          <cell r="AS453">
            <v>0</v>
          </cell>
          <cell r="AT453">
            <v>0</v>
          </cell>
          <cell r="AU453">
            <v>0</v>
          </cell>
          <cell r="AV453">
            <v>0</v>
          </cell>
          <cell r="AW453">
            <v>255000</v>
          </cell>
          <cell r="AX453">
            <v>15000</v>
          </cell>
          <cell r="AY453">
            <v>0</v>
          </cell>
          <cell r="AZ453">
            <v>0</v>
          </cell>
          <cell r="BA453">
            <v>0</v>
          </cell>
          <cell r="BB453">
            <v>0</v>
          </cell>
          <cell r="BC453">
            <v>0</v>
          </cell>
          <cell r="BD453">
            <v>283500</v>
          </cell>
          <cell r="BE453">
            <v>84698</v>
          </cell>
          <cell r="BF453">
            <v>0</v>
          </cell>
          <cell r="BG453">
            <v>0</v>
          </cell>
          <cell r="BH453">
            <v>0</v>
          </cell>
          <cell r="BI453">
            <v>0</v>
          </cell>
          <cell r="BJ453">
            <v>8470</v>
          </cell>
          <cell r="BK453">
            <v>0</v>
          </cell>
          <cell r="BL453">
            <v>0</v>
          </cell>
          <cell r="BM453">
            <v>0</v>
          </cell>
          <cell r="BN453">
            <v>0</v>
          </cell>
          <cell r="BO453">
            <v>8470</v>
          </cell>
          <cell r="BP453">
            <v>106852</v>
          </cell>
          <cell r="BQ453">
            <v>0</v>
          </cell>
          <cell r="BR453">
            <v>0</v>
          </cell>
          <cell r="BS453">
            <v>0</v>
          </cell>
          <cell r="BT453">
            <v>0</v>
          </cell>
          <cell r="BU453">
            <v>10685</v>
          </cell>
          <cell r="BV453">
            <v>0</v>
          </cell>
          <cell r="BW453">
            <v>0</v>
          </cell>
          <cell r="BX453">
            <v>0</v>
          </cell>
          <cell r="BY453">
            <v>0</v>
          </cell>
          <cell r="BZ453">
            <v>10685</v>
          </cell>
          <cell r="CA453">
            <v>8470</v>
          </cell>
          <cell r="CB453">
            <v>19155</v>
          </cell>
          <cell r="CC453">
            <v>0.05</v>
          </cell>
          <cell r="CD453">
            <v>302655</v>
          </cell>
        </row>
        <row r="454">
          <cell r="B454" t="str">
            <v>DU029</v>
          </cell>
          <cell r="C454" t="str">
            <v>CAP08</v>
          </cell>
          <cell r="D454" t="str">
            <v>De una (I) Vías HG 3"</v>
          </cell>
          <cell r="E454" t="str">
            <v>m</v>
          </cell>
          <cell r="F454" t="str">
            <v>MOC121</v>
          </cell>
          <cell r="G454" t="str">
            <v>MOC124</v>
          </cell>
          <cell r="H454" t="str">
            <v>NA</v>
          </cell>
          <cell r="I454" t="str">
            <v>NA</v>
          </cell>
          <cell r="J454" t="str">
            <v>NA</v>
          </cell>
          <cell r="K454" t="str">
            <v>NA</v>
          </cell>
          <cell r="L454" t="str">
            <v>NA</v>
          </cell>
          <cell r="M454">
            <v>1</v>
          </cell>
          <cell r="N454">
            <v>0.17</v>
          </cell>
          <cell r="O454" t="str">
            <v>NA</v>
          </cell>
          <cell r="P454" t="str">
            <v>NA</v>
          </cell>
          <cell r="Q454" t="str">
            <v>NA</v>
          </cell>
          <cell r="R454" t="str">
            <v>NA</v>
          </cell>
          <cell r="S454" t="str">
            <v>NA</v>
          </cell>
          <cell r="T454" t="str">
            <v>CEC006</v>
          </cell>
          <cell r="U454" t="str">
            <v>NA</v>
          </cell>
          <cell r="V454" t="str">
            <v>NA</v>
          </cell>
          <cell r="W454" t="str">
            <v>NA</v>
          </cell>
          <cell r="X454" t="str">
            <v>NA</v>
          </cell>
          <cell r="Y454" t="str">
            <v>CMC005</v>
          </cell>
          <cell r="Z454" t="str">
            <v>NA</v>
          </cell>
          <cell r="AA454" t="str">
            <v>NA</v>
          </cell>
          <cell r="AB454" t="str">
            <v>NA</v>
          </cell>
          <cell r="AC454" t="str">
            <v>NA</v>
          </cell>
          <cell r="AD454">
            <v>1</v>
          </cell>
          <cell r="AE454" t="str">
            <v>NA</v>
          </cell>
          <cell r="AF454" t="str">
            <v>NA</v>
          </cell>
          <cell r="AG454" t="str">
            <v>NA</v>
          </cell>
          <cell r="AH454" t="str">
            <v>NA</v>
          </cell>
          <cell r="AI454">
            <v>30</v>
          </cell>
          <cell r="AJ454">
            <v>30</v>
          </cell>
          <cell r="AO454">
            <v>20543</v>
          </cell>
          <cell r="AP454">
            <v>10300</v>
          </cell>
          <cell r="AQ454">
            <v>18729</v>
          </cell>
          <cell r="AR454">
            <v>0</v>
          </cell>
          <cell r="AS454">
            <v>0</v>
          </cell>
          <cell r="AT454">
            <v>0</v>
          </cell>
          <cell r="AU454">
            <v>0</v>
          </cell>
          <cell r="AV454">
            <v>0</v>
          </cell>
          <cell r="AW454">
            <v>10300</v>
          </cell>
          <cell r="AX454">
            <v>3184</v>
          </cell>
          <cell r="AY454">
            <v>0</v>
          </cell>
          <cell r="AZ454">
            <v>0</v>
          </cell>
          <cell r="BA454">
            <v>0</v>
          </cell>
          <cell r="BB454">
            <v>0</v>
          </cell>
          <cell r="BC454">
            <v>0</v>
          </cell>
          <cell r="BD454">
            <v>14158</v>
          </cell>
          <cell r="BE454">
            <v>84698</v>
          </cell>
          <cell r="BF454">
            <v>0</v>
          </cell>
          <cell r="BG454">
            <v>0</v>
          </cell>
          <cell r="BH454">
            <v>0</v>
          </cell>
          <cell r="BI454">
            <v>0</v>
          </cell>
          <cell r="BJ454">
            <v>2823</v>
          </cell>
          <cell r="BK454">
            <v>0</v>
          </cell>
          <cell r="BL454">
            <v>0</v>
          </cell>
          <cell r="BM454">
            <v>0</v>
          </cell>
          <cell r="BN454">
            <v>0</v>
          </cell>
          <cell r="BO454">
            <v>2823</v>
          </cell>
          <cell r="BP454">
            <v>106852</v>
          </cell>
          <cell r="BQ454">
            <v>0</v>
          </cell>
          <cell r="BR454">
            <v>0</v>
          </cell>
          <cell r="BS454">
            <v>0</v>
          </cell>
          <cell r="BT454">
            <v>0</v>
          </cell>
          <cell r="BU454">
            <v>3562</v>
          </cell>
          <cell r="BV454">
            <v>0</v>
          </cell>
          <cell r="BW454">
            <v>0</v>
          </cell>
          <cell r="BX454">
            <v>0</v>
          </cell>
          <cell r="BY454">
            <v>0</v>
          </cell>
          <cell r="BZ454">
            <v>3562</v>
          </cell>
          <cell r="CA454">
            <v>2823</v>
          </cell>
          <cell r="CB454">
            <v>6385</v>
          </cell>
          <cell r="CC454">
            <v>0.05</v>
          </cell>
          <cell r="CD454">
            <v>20543</v>
          </cell>
        </row>
        <row r="455">
          <cell r="B455" t="str">
            <v>DU021</v>
          </cell>
          <cell r="C455" t="str">
            <v>CAP08</v>
          </cell>
          <cell r="D455" t="str">
            <v>De una (I) Vías HG 4"</v>
          </cell>
          <cell r="E455" t="str">
            <v>m</v>
          </cell>
          <cell r="F455" t="str">
            <v>MOC122</v>
          </cell>
          <cell r="G455" t="str">
            <v>MOC125</v>
          </cell>
          <cell r="H455" t="str">
            <v>NA</v>
          </cell>
          <cell r="I455" t="str">
            <v>NA</v>
          </cell>
          <cell r="J455" t="str">
            <v>NA</v>
          </cell>
          <cell r="K455" t="str">
            <v>NA</v>
          </cell>
          <cell r="L455" t="str">
            <v>NA</v>
          </cell>
          <cell r="M455">
            <v>1</v>
          </cell>
          <cell r="N455">
            <v>0.17</v>
          </cell>
          <cell r="O455" t="str">
            <v>NA</v>
          </cell>
          <cell r="P455" t="str">
            <v>NA</v>
          </cell>
          <cell r="Q455" t="str">
            <v>NA</v>
          </cell>
          <cell r="R455" t="str">
            <v>NA</v>
          </cell>
          <cell r="S455" t="str">
            <v>NA</v>
          </cell>
          <cell r="T455" t="str">
            <v>CEC006</v>
          </cell>
          <cell r="U455" t="str">
            <v>NA</v>
          </cell>
          <cell r="V455" t="str">
            <v>NA</v>
          </cell>
          <cell r="W455" t="str">
            <v>NA</v>
          </cell>
          <cell r="X455" t="str">
            <v>NA</v>
          </cell>
          <cell r="Y455" t="str">
            <v>CMC005</v>
          </cell>
          <cell r="Z455" t="str">
            <v>NA</v>
          </cell>
          <cell r="AA455" t="str">
            <v>NA</v>
          </cell>
          <cell r="AB455" t="str">
            <v>NA</v>
          </cell>
          <cell r="AC455" t="str">
            <v>NA</v>
          </cell>
          <cell r="AD455">
            <v>1</v>
          </cell>
          <cell r="AE455" t="str">
            <v>NA</v>
          </cell>
          <cell r="AF455" t="str">
            <v>NA</v>
          </cell>
          <cell r="AG455" t="str">
            <v>NA</v>
          </cell>
          <cell r="AH455" t="str">
            <v>NA</v>
          </cell>
          <cell r="AI455">
            <v>30</v>
          </cell>
          <cell r="AJ455">
            <v>30</v>
          </cell>
          <cell r="AO455">
            <v>100990</v>
          </cell>
          <cell r="AP455">
            <v>85000</v>
          </cell>
          <cell r="AQ455">
            <v>30000</v>
          </cell>
          <cell r="AR455">
            <v>0</v>
          </cell>
          <cell r="AS455">
            <v>0</v>
          </cell>
          <cell r="AT455">
            <v>0</v>
          </cell>
          <cell r="AU455">
            <v>0</v>
          </cell>
          <cell r="AV455">
            <v>0</v>
          </cell>
          <cell r="AW455">
            <v>85000</v>
          </cell>
          <cell r="AX455">
            <v>5100</v>
          </cell>
          <cell r="AY455">
            <v>0</v>
          </cell>
          <cell r="AZ455">
            <v>0</v>
          </cell>
          <cell r="BA455">
            <v>0</v>
          </cell>
          <cell r="BB455">
            <v>0</v>
          </cell>
          <cell r="BC455">
            <v>0</v>
          </cell>
          <cell r="BD455">
            <v>94605</v>
          </cell>
          <cell r="BE455">
            <v>84698</v>
          </cell>
          <cell r="BF455">
            <v>0</v>
          </cell>
          <cell r="BG455">
            <v>0</v>
          </cell>
          <cell r="BH455">
            <v>0</v>
          </cell>
          <cell r="BI455">
            <v>0</v>
          </cell>
          <cell r="BJ455">
            <v>2823</v>
          </cell>
          <cell r="BK455">
            <v>0</v>
          </cell>
          <cell r="BL455">
            <v>0</v>
          </cell>
          <cell r="BM455">
            <v>0</v>
          </cell>
          <cell r="BN455">
            <v>0</v>
          </cell>
          <cell r="BO455">
            <v>2823</v>
          </cell>
          <cell r="BP455">
            <v>106852</v>
          </cell>
          <cell r="BQ455">
            <v>0</v>
          </cell>
          <cell r="BR455">
            <v>0</v>
          </cell>
          <cell r="BS455">
            <v>0</v>
          </cell>
          <cell r="BT455">
            <v>0</v>
          </cell>
          <cell r="BU455">
            <v>3562</v>
          </cell>
          <cell r="BV455">
            <v>0</v>
          </cell>
          <cell r="BW455">
            <v>0</v>
          </cell>
          <cell r="BX455">
            <v>0</v>
          </cell>
          <cell r="BY455">
            <v>0</v>
          </cell>
          <cell r="BZ455">
            <v>3562</v>
          </cell>
          <cell r="CA455">
            <v>2823</v>
          </cell>
          <cell r="CB455">
            <v>6385</v>
          </cell>
          <cell r="CC455">
            <v>0.05</v>
          </cell>
          <cell r="CD455">
            <v>100990</v>
          </cell>
        </row>
        <row r="456">
          <cell r="B456" t="str">
            <v>EB002</v>
          </cell>
          <cell r="C456" t="str">
            <v>CAP08</v>
          </cell>
          <cell r="D456" t="str">
            <v>De VI, VIII, IX y XII Vías</v>
          </cell>
          <cell r="E456" t="str">
            <v>U</v>
          </cell>
          <cell r="F456" t="str">
            <v>MOC086</v>
          </cell>
          <cell r="G456" t="str">
            <v>NA</v>
          </cell>
          <cell r="H456" t="str">
            <v>NA</v>
          </cell>
          <cell r="I456" t="str">
            <v>NA</v>
          </cell>
          <cell r="J456" t="str">
            <v>NA</v>
          </cell>
          <cell r="K456" t="str">
            <v>NA</v>
          </cell>
          <cell r="L456" t="str">
            <v>NA</v>
          </cell>
          <cell r="M456">
            <v>0.1</v>
          </cell>
          <cell r="N456" t="str">
            <v>NA</v>
          </cell>
          <cell r="O456" t="str">
            <v>NA</v>
          </cell>
          <cell r="P456" t="str">
            <v>NA</v>
          </cell>
          <cell r="Q456" t="str">
            <v>NA</v>
          </cell>
          <cell r="R456" t="str">
            <v>NA</v>
          </cell>
          <cell r="S456" t="str">
            <v>NA</v>
          </cell>
          <cell r="T456" t="str">
            <v>CEC015</v>
          </cell>
          <cell r="U456" t="str">
            <v>NA</v>
          </cell>
          <cell r="V456" t="str">
            <v>NA</v>
          </cell>
          <cell r="W456" t="str">
            <v>NA</v>
          </cell>
          <cell r="X456" t="str">
            <v>NA</v>
          </cell>
          <cell r="Y456" t="str">
            <v>CMC022</v>
          </cell>
          <cell r="Z456" t="str">
            <v>NA</v>
          </cell>
          <cell r="AA456" t="str">
            <v>NA</v>
          </cell>
          <cell r="AB456" t="str">
            <v>NA</v>
          </cell>
          <cell r="AC456" t="str">
            <v>NA</v>
          </cell>
          <cell r="AD456">
            <v>1</v>
          </cell>
          <cell r="AE456" t="str">
            <v>NA</v>
          </cell>
          <cell r="AF456" t="str">
            <v>NA</v>
          </cell>
          <cell r="AG456" t="str">
            <v>NA</v>
          </cell>
          <cell r="AH456" t="str">
            <v>NA</v>
          </cell>
          <cell r="AI456">
            <v>9</v>
          </cell>
          <cell r="AJ456">
            <v>9</v>
          </cell>
          <cell r="AO456">
            <v>45395</v>
          </cell>
          <cell r="AP456">
            <v>227016.3</v>
          </cell>
          <cell r="AQ456">
            <v>0</v>
          </cell>
          <cell r="AR456">
            <v>0</v>
          </cell>
          <cell r="AS456">
            <v>0</v>
          </cell>
          <cell r="AT456">
            <v>0</v>
          </cell>
          <cell r="AU456">
            <v>0</v>
          </cell>
          <cell r="AV456">
            <v>0</v>
          </cell>
          <cell r="AW456">
            <v>22702</v>
          </cell>
          <cell r="AX456">
            <v>0</v>
          </cell>
          <cell r="AY456">
            <v>0</v>
          </cell>
          <cell r="AZ456">
            <v>0</v>
          </cell>
          <cell r="BA456">
            <v>0</v>
          </cell>
          <cell r="BB456">
            <v>0</v>
          </cell>
          <cell r="BC456">
            <v>0</v>
          </cell>
          <cell r="BD456">
            <v>23837</v>
          </cell>
          <cell r="BE456">
            <v>28837</v>
          </cell>
          <cell r="BF456">
            <v>0</v>
          </cell>
          <cell r="BG456">
            <v>0</v>
          </cell>
          <cell r="BH456">
            <v>0</v>
          </cell>
          <cell r="BI456">
            <v>0</v>
          </cell>
          <cell r="BJ456">
            <v>3204</v>
          </cell>
          <cell r="BK456">
            <v>0</v>
          </cell>
          <cell r="BL456">
            <v>0</v>
          </cell>
          <cell r="BM456">
            <v>0</v>
          </cell>
          <cell r="BN456">
            <v>0</v>
          </cell>
          <cell r="BO456">
            <v>3204</v>
          </cell>
          <cell r="BP456">
            <v>165187</v>
          </cell>
          <cell r="BQ456">
            <v>0</v>
          </cell>
          <cell r="BR456">
            <v>0</v>
          </cell>
          <cell r="BS456">
            <v>0</v>
          </cell>
          <cell r="BT456">
            <v>0</v>
          </cell>
          <cell r="BU456">
            <v>18354</v>
          </cell>
          <cell r="BV456">
            <v>0</v>
          </cell>
          <cell r="BW456">
            <v>0</v>
          </cell>
          <cell r="BX456">
            <v>0</v>
          </cell>
          <cell r="BY456">
            <v>0</v>
          </cell>
          <cell r="BZ456">
            <v>18354</v>
          </cell>
          <cell r="CA456">
            <v>3204</v>
          </cell>
          <cell r="CB456">
            <v>21558</v>
          </cell>
          <cell r="CC456">
            <v>0.05</v>
          </cell>
          <cell r="CD456">
            <v>45395</v>
          </cell>
        </row>
        <row r="457">
          <cell r="C457" t="str">
            <v>CAP08</v>
          </cell>
          <cell r="D457" t="str">
            <v>Demolición de registro domiciliario de Alcantarillado</v>
          </cell>
          <cell r="E457" t="str">
            <v>U</v>
          </cell>
          <cell r="F457" t="str">
            <v>NA</v>
          </cell>
          <cell r="G457" t="str">
            <v>NA</v>
          </cell>
          <cell r="H457" t="str">
            <v>NA</v>
          </cell>
          <cell r="I457" t="str">
            <v>NA</v>
          </cell>
          <cell r="J457" t="str">
            <v>NA</v>
          </cell>
          <cell r="K457" t="str">
            <v>NA</v>
          </cell>
          <cell r="L457" t="str">
            <v>NA</v>
          </cell>
          <cell r="M457" t="str">
            <v>NA</v>
          </cell>
          <cell r="N457" t="str">
            <v>NA</v>
          </cell>
          <cell r="O457" t="str">
            <v>NA</v>
          </cell>
          <cell r="P457" t="str">
            <v>NA</v>
          </cell>
          <cell r="Q457" t="str">
            <v>NA</v>
          </cell>
          <cell r="R457" t="str">
            <v>NA</v>
          </cell>
          <cell r="S457" t="str">
            <v>NA</v>
          </cell>
          <cell r="T457" t="str">
            <v>CEC015</v>
          </cell>
          <cell r="U457" t="str">
            <v>NA</v>
          </cell>
          <cell r="V457" t="str">
            <v>NA</v>
          </cell>
          <cell r="W457" t="str">
            <v>NA</v>
          </cell>
          <cell r="X457" t="str">
            <v>NA</v>
          </cell>
          <cell r="Y457" t="str">
            <v>CMC022</v>
          </cell>
          <cell r="Z457" t="str">
            <v>NA</v>
          </cell>
          <cell r="AA457" t="str">
            <v>NA</v>
          </cell>
          <cell r="AB457" t="str">
            <v>NA</v>
          </cell>
          <cell r="AC457" t="str">
            <v>NA</v>
          </cell>
          <cell r="AD457">
            <v>1</v>
          </cell>
          <cell r="AE457" t="str">
            <v>NA</v>
          </cell>
          <cell r="AF457" t="str">
            <v>NA</v>
          </cell>
          <cell r="AG457" t="str">
            <v>NA</v>
          </cell>
          <cell r="AH457" t="str">
            <v>NA</v>
          </cell>
          <cell r="AI457">
            <v>12</v>
          </cell>
          <cell r="AJ457">
            <v>12</v>
          </cell>
          <cell r="AO457">
            <v>16169</v>
          </cell>
          <cell r="AP457">
            <v>0</v>
          </cell>
          <cell r="AQ457">
            <v>0</v>
          </cell>
          <cell r="AR457">
            <v>0</v>
          </cell>
          <cell r="AS457">
            <v>0</v>
          </cell>
          <cell r="AT457">
            <v>0</v>
          </cell>
          <cell r="AU457">
            <v>0</v>
          </cell>
          <cell r="AV457">
            <v>0</v>
          </cell>
          <cell r="AW457">
            <v>0</v>
          </cell>
          <cell r="AX457">
            <v>0</v>
          </cell>
          <cell r="AY457">
            <v>0</v>
          </cell>
          <cell r="AZ457">
            <v>0</v>
          </cell>
          <cell r="BA457">
            <v>0</v>
          </cell>
          <cell r="BB457">
            <v>0</v>
          </cell>
          <cell r="BC457">
            <v>0</v>
          </cell>
          <cell r="BD457">
            <v>0</v>
          </cell>
          <cell r="BE457">
            <v>28837</v>
          </cell>
          <cell r="BF457">
            <v>0</v>
          </cell>
          <cell r="BG457">
            <v>0</v>
          </cell>
          <cell r="BH457">
            <v>0</v>
          </cell>
          <cell r="BI457">
            <v>0</v>
          </cell>
          <cell r="BJ457">
            <v>2403</v>
          </cell>
          <cell r="BK457">
            <v>0</v>
          </cell>
          <cell r="BL457">
            <v>0</v>
          </cell>
          <cell r="BM457">
            <v>0</v>
          </cell>
          <cell r="BN457">
            <v>0</v>
          </cell>
          <cell r="BO457">
            <v>2403</v>
          </cell>
          <cell r="BP457">
            <v>165187</v>
          </cell>
          <cell r="BQ457">
            <v>0</v>
          </cell>
          <cell r="BR457">
            <v>0</v>
          </cell>
          <cell r="BS457">
            <v>0</v>
          </cell>
          <cell r="BT457">
            <v>0</v>
          </cell>
          <cell r="BU457">
            <v>13766</v>
          </cell>
          <cell r="BV457">
            <v>0</v>
          </cell>
          <cell r="BW457">
            <v>0</v>
          </cell>
          <cell r="BX457">
            <v>0</v>
          </cell>
          <cell r="BY457">
            <v>0</v>
          </cell>
          <cell r="BZ457">
            <v>13766</v>
          </cell>
          <cell r="CA457">
            <v>2403</v>
          </cell>
          <cell r="CB457">
            <v>16169</v>
          </cell>
          <cell r="CD457">
            <v>16169</v>
          </cell>
        </row>
        <row r="458">
          <cell r="B458" t="str">
            <v>MDF05</v>
          </cell>
          <cell r="C458" t="str">
            <v>CAP08</v>
          </cell>
          <cell r="D458" t="str">
            <v>Elab.de formas terminales</v>
          </cell>
          <cell r="E458" t="str">
            <v>U</v>
          </cell>
          <cell r="F458" t="str">
            <v>MRD047</v>
          </cell>
          <cell r="G458" t="str">
            <v>NA</v>
          </cell>
          <cell r="H458" t="str">
            <v>NA</v>
          </cell>
          <cell r="I458" t="str">
            <v>NA</v>
          </cell>
          <cell r="J458" t="str">
            <v>NA</v>
          </cell>
          <cell r="K458" t="str">
            <v>NA</v>
          </cell>
          <cell r="L458" t="str">
            <v>NA</v>
          </cell>
          <cell r="M458">
            <v>3</v>
          </cell>
          <cell r="N458" t="str">
            <v>NA</v>
          </cell>
          <cell r="O458" t="str">
            <v>NA</v>
          </cell>
          <cell r="P458" t="str">
            <v>NA</v>
          </cell>
          <cell r="Q458" t="str">
            <v>NA</v>
          </cell>
          <cell r="R458" t="str">
            <v>NA</v>
          </cell>
          <cell r="S458" t="str">
            <v>NA</v>
          </cell>
          <cell r="T458" t="str">
            <v>CER011</v>
          </cell>
          <cell r="U458" t="str">
            <v>NA</v>
          </cell>
          <cell r="V458" t="str">
            <v>NA</v>
          </cell>
          <cell r="W458" t="str">
            <v>NA</v>
          </cell>
          <cell r="X458" t="str">
            <v>NA</v>
          </cell>
          <cell r="Y458" t="str">
            <v>CMC015</v>
          </cell>
          <cell r="Z458" t="str">
            <v>NA</v>
          </cell>
          <cell r="AA458" t="str">
            <v>NA</v>
          </cell>
          <cell r="AB458" t="str">
            <v>NA</v>
          </cell>
          <cell r="AC458" t="str">
            <v>NA</v>
          </cell>
          <cell r="AD458">
            <v>1</v>
          </cell>
          <cell r="AE458" t="str">
            <v>NA</v>
          </cell>
          <cell r="AF458" t="str">
            <v>NA</v>
          </cell>
          <cell r="AG458" t="str">
            <v>NA</v>
          </cell>
          <cell r="AH458" t="str">
            <v>NA</v>
          </cell>
          <cell r="AI458">
            <v>20</v>
          </cell>
          <cell r="AJ458">
            <v>20</v>
          </cell>
          <cell r="AO458">
            <v>10234</v>
          </cell>
          <cell r="AP458">
            <v>83</v>
          </cell>
          <cell r="AQ458">
            <v>0</v>
          </cell>
          <cell r="AR458">
            <v>0</v>
          </cell>
          <cell r="AS458">
            <v>0</v>
          </cell>
          <cell r="AT458">
            <v>0</v>
          </cell>
          <cell r="AU458">
            <v>0</v>
          </cell>
          <cell r="AV458">
            <v>0</v>
          </cell>
          <cell r="AW458">
            <v>249</v>
          </cell>
          <cell r="AX458">
            <v>0</v>
          </cell>
          <cell r="AY458">
            <v>0</v>
          </cell>
          <cell r="AZ458">
            <v>0</v>
          </cell>
          <cell r="BA458">
            <v>0</v>
          </cell>
          <cell r="BB458">
            <v>0</v>
          </cell>
          <cell r="BC458">
            <v>0</v>
          </cell>
          <cell r="BD458">
            <v>261</v>
          </cell>
          <cell r="BE458">
            <v>19028</v>
          </cell>
          <cell r="BF458">
            <v>0</v>
          </cell>
          <cell r="BG458">
            <v>0</v>
          </cell>
          <cell r="BH458">
            <v>0</v>
          </cell>
          <cell r="BI458">
            <v>0</v>
          </cell>
          <cell r="BJ458">
            <v>951</v>
          </cell>
          <cell r="BK458">
            <v>0</v>
          </cell>
          <cell r="BL458">
            <v>0</v>
          </cell>
          <cell r="BM458">
            <v>0</v>
          </cell>
          <cell r="BN458">
            <v>0</v>
          </cell>
          <cell r="BO458">
            <v>951</v>
          </cell>
          <cell r="BP458">
            <v>180437</v>
          </cell>
          <cell r="BQ458">
            <v>0</v>
          </cell>
          <cell r="BR458">
            <v>0</v>
          </cell>
          <cell r="BS458">
            <v>0</v>
          </cell>
          <cell r="BT458">
            <v>0</v>
          </cell>
          <cell r="BU458">
            <v>9022</v>
          </cell>
          <cell r="BV458">
            <v>0</v>
          </cell>
          <cell r="BW458">
            <v>0</v>
          </cell>
          <cell r="BX458">
            <v>0</v>
          </cell>
          <cell r="BY458">
            <v>0</v>
          </cell>
          <cell r="BZ458">
            <v>9022</v>
          </cell>
          <cell r="CA458">
            <v>951</v>
          </cell>
          <cell r="CB458">
            <v>9973</v>
          </cell>
          <cell r="CC458">
            <v>0.05</v>
          </cell>
          <cell r="CD458">
            <v>10234</v>
          </cell>
        </row>
        <row r="459">
          <cell r="B459" t="str">
            <v>MDF06</v>
          </cell>
          <cell r="C459" t="str">
            <v>CAP08</v>
          </cell>
          <cell r="D459" t="str">
            <v>Elab.de formas terminales-PCM</v>
          </cell>
          <cell r="E459" t="str">
            <v>U</v>
          </cell>
          <cell r="F459" t="str">
            <v>NA</v>
          </cell>
          <cell r="G459" t="str">
            <v>NA</v>
          </cell>
          <cell r="H459" t="str">
            <v>NA</v>
          </cell>
          <cell r="I459" t="str">
            <v>NA</v>
          </cell>
          <cell r="J459" t="str">
            <v>NA</v>
          </cell>
          <cell r="K459" t="str">
            <v>NA</v>
          </cell>
          <cell r="L459" t="str">
            <v>NA</v>
          </cell>
          <cell r="M459" t="str">
            <v>NA</v>
          </cell>
          <cell r="N459" t="str">
            <v>NA</v>
          </cell>
          <cell r="O459" t="str">
            <v>NA</v>
          </cell>
          <cell r="P459" t="str">
            <v>NA</v>
          </cell>
          <cell r="Q459" t="str">
            <v>NA</v>
          </cell>
          <cell r="R459" t="str">
            <v>NA</v>
          </cell>
          <cell r="S459" t="str">
            <v>NA</v>
          </cell>
          <cell r="T459" t="str">
            <v>NA</v>
          </cell>
          <cell r="U459" t="str">
            <v>NA</v>
          </cell>
          <cell r="V459" t="str">
            <v>NA</v>
          </cell>
          <cell r="W459" t="str">
            <v>NA</v>
          </cell>
          <cell r="X459" t="str">
            <v>NA</v>
          </cell>
          <cell r="Y459" t="str">
            <v>NA</v>
          </cell>
          <cell r="Z459" t="str">
            <v>NA</v>
          </cell>
          <cell r="AA459" t="str">
            <v>NA</v>
          </cell>
          <cell r="AB459" t="str">
            <v>NA</v>
          </cell>
          <cell r="AC459" t="str">
            <v>NA</v>
          </cell>
          <cell r="AD459" t="str">
            <v>NA</v>
          </cell>
          <cell r="AE459" t="str">
            <v>NA</v>
          </cell>
          <cell r="AF459" t="str">
            <v>NA</v>
          </cell>
          <cell r="AG459" t="str">
            <v>NA</v>
          </cell>
          <cell r="AH459" t="str">
            <v>NA</v>
          </cell>
          <cell r="AI459">
            <v>0</v>
          </cell>
          <cell r="AO459">
            <v>0</v>
          </cell>
          <cell r="AP459">
            <v>0</v>
          </cell>
          <cell r="AQ459">
            <v>0</v>
          </cell>
          <cell r="AR459">
            <v>0</v>
          </cell>
          <cell r="AS459">
            <v>0</v>
          </cell>
          <cell r="AT459">
            <v>0</v>
          </cell>
          <cell r="AU459">
            <v>0</v>
          </cell>
          <cell r="AV459">
            <v>0</v>
          </cell>
          <cell r="AW459">
            <v>0</v>
          </cell>
          <cell r="AX459">
            <v>0</v>
          </cell>
          <cell r="AY459">
            <v>0</v>
          </cell>
          <cell r="AZ459">
            <v>0</v>
          </cell>
          <cell r="BA459">
            <v>0</v>
          </cell>
          <cell r="BB459">
            <v>0</v>
          </cell>
          <cell r="BC459">
            <v>0</v>
          </cell>
          <cell r="BD459">
            <v>0</v>
          </cell>
          <cell r="BE459">
            <v>0</v>
          </cell>
          <cell r="BF459">
            <v>0</v>
          </cell>
          <cell r="BG459">
            <v>0</v>
          </cell>
          <cell r="BH459">
            <v>0</v>
          </cell>
          <cell r="BI459">
            <v>0</v>
          </cell>
          <cell r="BJ459">
            <v>0</v>
          </cell>
          <cell r="BK459">
            <v>0</v>
          </cell>
          <cell r="BL459">
            <v>0</v>
          </cell>
          <cell r="BM459">
            <v>0</v>
          </cell>
          <cell r="BN459">
            <v>0</v>
          </cell>
          <cell r="BO459">
            <v>0</v>
          </cell>
          <cell r="BP459">
            <v>0</v>
          </cell>
          <cell r="BQ459">
            <v>0</v>
          </cell>
          <cell r="BR459">
            <v>0</v>
          </cell>
          <cell r="BS459">
            <v>0</v>
          </cell>
          <cell r="BT459">
            <v>0</v>
          </cell>
          <cell r="BU459">
            <v>0</v>
          </cell>
          <cell r="BV459">
            <v>0</v>
          </cell>
          <cell r="BW459">
            <v>0</v>
          </cell>
          <cell r="BX459">
            <v>0</v>
          </cell>
          <cell r="BY459">
            <v>0</v>
          </cell>
          <cell r="BZ459">
            <v>0</v>
          </cell>
          <cell r="CA459">
            <v>0</v>
          </cell>
          <cell r="CB459">
            <v>0</v>
          </cell>
          <cell r="CC459">
            <v>0.05</v>
          </cell>
          <cell r="CD459">
            <v>0</v>
          </cell>
        </row>
        <row r="460">
          <cell r="B460" t="str">
            <v>H1C04</v>
          </cell>
          <cell r="C460" t="str">
            <v>CAP08</v>
          </cell>
          <cell r="D460" t="str">
            <v>En poste de 12 metros (Poste Continuidad de Mensajero)</v>
          </cell>
          <cell r="E460" t="str">
            <v>U</v>
          </cell>
          <cell r="F460" t="str">
            <v>MRD007</v>
          </cell>
          <cell r="G460" t="str">
            <v>MRD230</v>
          </cell>
          <cell r="H460" t="str">
            <v>NA</v>
          </cell>
          <cell r="I460" t="str">
            <v>NA</v>
          </cell>
          <cell r="J460" t="str">
            <v>NA</v>
          </cell>
          <cell r="K460" t="str">
            <v>NA</v>
          </cell>
          <cell r="L460" t="str">
            <v>NA</v>
          </cell>
          <cell r="M460">
            <v>1</v>
          </cell>
          <cell r="N460">
            <v>2</v>
          </cell>
          <cell r="O460" t="str">
            <v>NA</v>
          </cell>
          <cell r="P460" t="str">
            <v>NA</v>
          </cell>
          <cell r="Q460" t="str">
            <v>NA</v>
          </cell>
          <cell r="R460" t="str">
            <v>NA</v>
          </cell>
          <cell r="S460" t="str">
            <v>NA</v>
          </cell>
          <cell r="T460" t="str">
            <v>CER007</v>
          </cell>
          <cell r="U460" t="str">
            <v>NA</v>
          </cell>
          <cell r="V460" t="str">
            <v>NA</v>
          </cell>
          <cell r="W460" t="str">
            <v>NA</v>
          </cell>
          <cell r="X460" t="str">
            <v>NA</v>
          </cell>
          <cell r="Y460" t="str">
            <v>CMC017</v>
          </cell>
          <cell r="Z460" t="str">
            <v>NA</v>
          </cell>
          <cell r="AA460" t="str">
            <v>NA</v>
          </cell>
          <cell r="AB460" t="str">
            <v>NA</v>
          </cell>
          <cell r="AC460" t="str">
            <v>NA</v>
          </cell>
          <cell r="AD460">
            <v>1</v>
          </cell>
          <cell r="AE460" t="str">
            <v>NA</v>
          </cell>
          <cell r="AF460" t="str">
            <v>NA</v>
          </cell>
          <cell r="AG460" t="str">
            <v>NA</v>
          </cell>
          <cell r="AH460" t="str">
            <v>NA</v>
          </cell>
          <cell r="AI460">
            <v>100</v>
          </cell>
          <cell r="AJ460">
            <v>100</v>
          </cell>
          <cell r="AO460">
            <v>16559</v>
          </cell>
          <cell r="AP460">
            <v>5800</v>
          </cell>
          <cell r="AQ460">
            <v>4200</v>
          </cell>
          <cell r="AR460">
            <v>0</v>
          </cell>
          <cell r="AS460">
            <v>0</v>
          </cell>
          <cell r="AT460">
            <v>0</v>
          </cell>
          <cell r="AU460">
            <v>0</v>
          </cell>
          <cell r="AV460">
            <v>0</v>
          </cell>
          <cell r="AW460">
            <v>5800</v>
          </cell>
          <cell r="AX460">
            <v>8400</v>
          </cell>
          <cell r="AY460">
            <v>0</v>
          </cell>
          <cell r="AZ460">
            <v>0</v>
          </cell>
          <cell r="BA460">
            <v>0</v>
          </cell>
          <cell r="BB460">
            <v>0</v>
          </cell>
          <cell r="BC460">
            <v>0</v>
          </cell>
          <cell r="BD460">
            <v>14910</v>
          </cell>
          <cell r="BE460">
            <v>20418</v>
          </cell>
          <cell r="BF460">
            <v>0</v>
          </cell>
          <cell r="BG460">
            <v>0</v>
          </cell>
          <cell r="BH460">
            <v>0</v>
          </cell>
          <cell r="BI460">
            <v>0</v>
          </cell>
          <cell r="BJ460">
            <v>204</v>
          </cell>
          <cell r="BK460">
            <v>0</v>
          </cell>
          <cell r="BL460">
            <v>0</v>
          </cell>
          <cell r="BM460">
            <v>0</v>
          </cell>
          <cell r="BN460">
            <v>0</v>
          </cell>
          <cell r="BO460">
            <v>204</v>
          </cell>
          <cell r="BP460">
            <v>144513</v>
          </cell>
          <cell r="BQ460">
            <v>0</v>
          </cell>
          <cell r="BR460">
            <v>0</v>
          </cell>
          <cell r="BS460">
            <v>0</v>
          </cell>
          <cell r="BT460">
            <v>0</v>
          </cell>
          <cell r="BU460">
            <v>1445</v>
          </cell>
          <cell r="BV460">
            <v>0</v>
          </cell>
          <cell r="BW460">
            <v>0</v>
          </cell>
          <cell r="BX460">
            <v>0</v>
          </cell>
          <cell r="BY460">
            <v>0</v>
          </cell>
          <cell r="BZ460">
            <v>1445</v>
          </cell>
          <cell r="CA460">
            <v>204</v>
          </cell>
          <cell r="CB460">
            <v>1649</v>
          </cell>
          <cell r="CC460">
            <v>0.05</v>
          </cell>
          <cell r="CD460">
            <v>16559</v>
          </cell>
        </row>
        <row r="461">
          <cell r="B461" t="str">
            <v>H1F04</v>
          </cell>
          <cell r="C461" t="str">
            <v>CAP08</v>
          </cell>
          <cell r="D461" t="str">
            <v>En poste de 12 metros (Poste Final)</v>
          </cell>
          <cell r="E461" t="str">
            <v>U</v>
          </cell>
          <cell r="F461" t="str">
            <v>MRD253</v>
          </cell>
          <cell r="G461" t="str">
            <v>MRD230</v>
          </cell>
          <cell r="H461" t="str">
            <v>NA</v>
          </cell>
          <cell r="I461" t="str">
            <v>NA</v>
          </cell>
          <cell r="J461" t="str">
            <v>NA</v>
          </cell>
          <cell r="K461" t="str">
            <v>NA</v>
          </cell>
          <cell r="L461" t="str">
            <v>NA</v>
          </cell>
          <cell r="M461">
            <v>1</v>
          </cell>
          <cell r="N461">
            <v>1</v>
          </cell>
          <cell r="O461" t="str">
            <v>NA</v>
          </cell>
          <cell r="P461" t="str">
            <v>NA</v>
          </cell>
          <cell r="Q461" t="str">
            <v>NA</v>
          </cell>
          <cell r="R461" t="str">
            <v>NA</v>
          </cell>
          <cell r="S461" t="str">
            <v>NA</v>
          </cell>
          <cell r="T461" t="str">
            <v>CER007</v>
          </cell>
          <cell r="U461" t="str">
            <v>NA</v>
          </cell>
          <cell r="V461" t="str">
            <v>NA</v>
          </cell>
          <cell r="W461" t="str">
            <v>NA</v>
          </cell>
          <cell r="X461" t="str">
            <v>NA</v>
          </cell>
          <cell r="Y461" t="str">
            <v>CMC017</v>
          </cell>
          <cell r="Z461" t="str">
            <v>NA</v>
          </cell>
          <cell r="AA461" t="str">
            <v>NA</v>
          </cell>
          <cell r="AB461" t="str">
            <v>NA</v>
          </cell>
          <cell r="AC461" t="str">
            <v>NA</v>
          </cell>
          <cell r="AD461">
            <v>1</v>
          </cell>
          <cell r="AE461" t="str">
            <v>NA</v>
          </cell>
          <cell r="AF461" t="str">
            <v>NA</v>
          </cell>
          <cell r="AG461" t="str">
            <v>NA</v>
          </cell>
          <cell r="AH461" t="str">
            <v>NA</v>
          </cell>
          <cell r="AI461">
            <v>100</v>
          </cell>
          <cell r="AJ461">
            <v>100</v>
          </cell>
          <cell r="AO461">
            <v>12254</v>
          </cell>
          <cell r="AP461">
            <v>5900</v>
          </cell>
          <cell r="AQ461">
            <v>4200</v>
          </cell>
          <cell r="AR461">
            <v>0</v>
          </cell>
          <cell r="AS461">
            <v>0</v>
          </cell>
          <cell r="AT461">
            <v>0</v>
          </cell>
          <cell r="AU461">
            <v>0</v>
          </cell>
          <cell r="AV461">
            <v>0</v>
          </cell>
          <cell r="AW461">
            <v>5900</v>
          </cell>
          <cell r="AX461">
            <v>4200</v>
          </cell>
          <cell r="AY461">
            <v>0</v>
          </cell>
          <cell r="AZ461">
            <v>0</v>
          </cell>
          <cell r="BA461">
            <v>0</v>
          </cell>
          <cell r="BB461">
            <v>0</v>
          </cell>
          <cell r="BC461">
            <v>0</v>
          </cell>
          <cell r="BD461">
            <v>10605</v>
          </cell>
          <cell r="BE461">
            <v>20418</v>
          </cell>
          <cell r="BF461">
            <v>0</v>
          </cell>
          <cell r="BG461">
            <v>0</v>
          </cell>
          <cell r="BH461">
            <v>0</v>
          </cell>
          <cell r="BI461">
            <v>0</v>
          </cell>
          <cell r="BJ461">
            <v>204</v>
          </cell>
          <cell r="BK461">
            <v>0</v>
          </cell>
          <cell r="BL461">
            <v>0</v>
          </cell>
          <cell r="BM461">
            <v>0</v>
          </cell>
          <cell r="BN461">
            <v>0</v>
          </cell>
          <cell r="BO461">
            <v>204</v>
          </cell>
          <cell r="BP461">
            <v>144513</v>
          </cell>
          <cell r="BQ461">
            <v>0</v>
          </cell>
          <cell r="BR461">
            <v>0</v>
          </cell>
          <cell r="BS461">
            <v>0</v>
          </cell>
          <cell r="BT461">
            <v>0</v>
          </cell>
          <cell r="BU461">
            <v>1445</v>
          </cell>
          <cell r="BV461">
            <v>0</v>
          </cell>
          <cell r="BW461">
            <v>0</v>
          </cell>
          <cell r="BX461">
            <v>0</v>
          </cell>
          <cell r="BY461">
            <v>0</v>
          </cell>
          <cell r="BZ461">
            <v>1445</v>
          </cell>
          <cell r="CA461">
            <v>204</v>
          </cell>
          <cell r="CB461">
            <v>1649</v>
          </cell>
          <cell r="CC461">
            <v>0.05</v>
          </cell>
          <cell r="CD461">
            <v>12254</v>
          </cell>
        </row>
        <row r="462">
          <cell r="B462" t="str">
            <v>IE002</v>
          </cell>
          <cell r="C462" t="str">
            <v>CAP08</v>
          </cell>
          <cell r="D462" t="str">
            <v>Herr. p/poste de apoyo de abonado</v>
          </cell>
          <cell r="E462" t="str">
            <v>U</v>
          </cell>
          <cell r="F462" t="str">
            <v>MRD066</v>
          </cell>
          <cell r="G462" t="str">
            <v>MRD068</v>
          </cell>
          <cell r="H462" t="str">
            <v>MRD218</v>
          </cell>
          <cell r="I462" t="str">
            <v>NA</v>
          </cell>
          <cell r="J462" t="str">
            <v>NA</v>
          </cell>
          <cell r="K462" t="str">
            <v>NA</v>
          </cell>
          <cell r="L462" t="str">
            <v>NA</v>
          </cell>
          <cell r="M462">
            <v>1</v>
          </cell>
          <cell r="N462">
            <v>0.8</v>
          </cell>
          <cell r="O462">
            <v>2</v>
          </cell>
          <cell r="P462" t="str">
            <v>NA</v>
          </cell>
          <cell r="Q462" t="str">
            <v>NA</v>
          </cell>
          <cell r="R462" t="str">
            <v>NA</v>
          </cell>
          <cell r="S462" t="str">
            <v>NA</v>
          </cell>
          <cell r="T462" t="str">
            <v>CER006</v>
          </cell>
          <cell r="U462" t="str">
            <v>NA</v>
          </cell>
          <cell r="V462" t="str">
            <v>NA</v>
          </cell>
          <cell r="W462" t="str">
            <v>NA</v>
          </cell>
          <cell r="X462" t="str">
            <v>NA</v>
          </cell>
          <cell r="Y462" t="str">
            <v>CMC017</v>
          </cell>
          <cell r="Z462" t="str">
            <v>NA</v>
          </cell>
          <cell r="AA462" t="str">
            <v>NA</v>
          </cell>
          <cell r="AB462" t="str">
            <v>NA</v>
          </cell>
          <cell r="AC462" t="str">
            <v>NA</v>
          </cell>
          <cell r="AD462">
            <v>1</v>
          </cell>
          <cell r="AE462" t="str">
            <v>NA</v>
          </cell>
          <cell r="AF462" t="str">
            <v>NA</v>
          </cell>
          <cell r="AG462" t="str">
            <v>NA</v>
          </cell>
          <cell r="AH462" t="str">
            <v>NA</v>
          </cell>
          <cell r="AI462">
            <v>55</v>
          </cell>
          <cell r="AJ462">
            <v>55</v>
          </cell>
          <cell r="AO462">
            <v>8273</v>
          </cell>
          <cell r="AP462">
            <v>350</v>
          </cell>
          <cell r="AQ462">
            <v>3290</v>
          </cell>
          <cell r="AR462">
            <v>782</v>
          </cell>
          <cell r="AS462">
            <v>0</v>
          </cell>
          <cell r="AT462">
            <v>0</v>
          </cell>
          <cell r="AU462">
            <v>0</v>
          </cell>
          <cell r="AV462">
            <v>0</v>
          </cell>
          <cell r="AW462">
            <v>350</v>
          </cell>
          <cell r="AX462">
            <v>2632</v>
          </cell>
          <cell r="AY462">
            <v>1564</v>
          </cell>
          <cell r="AZ462">
            <v>0</v>
          </cell>
          <cell r="BA462">
            <v>0</v>
          </cell>
          <cell r="BB462">
            <v>0</v>
          </cell>
          <cell r="BC462">
            <v>0</v>
          </cell>
          <cell r="BD462">
            <v>4773</v>
          </cell>
          <cell r="BE462">
            <v>47972</v>
          </cell>
          <cell r="BF462">
            <v>0</v>
          </cell>
          <cell r="BG462">
            <v>0</v>
          </cell>
          <cell r="BH462">
            <v>0</v>
          </cell>
          <cell r="BI462">
            <v>0</v>
          </cell>
          <cell r="BJ462">
            <v>872</v>
          </cell>
          <cell r="BK462">
            <v>0</v>
          </cell>
          <cell r="BL462">
            <v>0</v>
          </cell>
          <cell r="BM462">
            <v>0</v>
          </cell>
          <cell r="BN462">
            <v>0</v>
          </cell>
          <cell r="BO462">
            <v>872</v>
          </cell>
          <cell r="BP462">
            <v>144513</v>
          </cell>
          <cell r="BQ462">
            <v>0</v>
          </cell>
          <cell r="BR462">
            <v>0</v>
          </cell>
          <cell r="BS462">
            <v>0</v>
          </cell>
          <cell r="BT462">
            <v>0</v>
          </cell>
          <cell r="BU462">
            <v>2628</v>
          </cell>
          <cell r="BV462">
            <v>0</v>
          </cell>
          <cell r="BW462">
            <v>0</v>
          </cell>
          <cell r="BX462">
            <v>0</v>
          </cell>
          <cell r="BY462">
            <v>0</v>
          </cell>
          <cell r="BZ462">
            <v>2628</v>
          </cell>
          <cell r="CA462">
            <v>872</v>
          </cell>
          <cell r="CB462">
            <v>3500</v>
          </cell>
          <cell r="CC462">
            <v>0.05</v>
          </cell>
          <cell r="CD462">
            <v>8273</v>
          </cell>
        </row>
        <row r="463">
          <cell r="B463" t="str">
            <v>IA010</v>
          </cell>
          <cell r="C463" t="str">
            <v>CAP08</v>
          </cell>
          <cell r="D463" t="str">
            <v>Herrajes</v>
          </cell>
          <cell r="E463" t="str">
            <v>U</v>
          </cell>
          <cell r="F463" t="str">
            <v>NA</v>
          </cell>
          <cell r="G463" t="str">
            <v>NA</v>
          </cell>
          <cell r="H463" t="str">
            <v>NA</v>
          </cell>
          <cell r="I463" t="str">
            <v>NA</v>
          </cell>
          <cell r="J463" t="str">
            <v>NA</v>
          </cell>
          <cell r="K463" t="str">
            <v>NA</v>
          </cell>
          <cell r="L463" t="str">
            <v>NA</v>
          </cell>
          <cell r="M463" t="str">
            <v>NA</v>
          </cell>
          <cell r="N463" t="str">
            <v>NA</v>
          </cell>
          <cell r="O463" t="str">
            <v>NA</v>
          </cell>
          <cell r="P463" t="str">
            <v>NA</v>
          </cell>
          <cell r="Q463" t="str">
            <v>NA</v>
          </cell>
          <cell r="R463" t="str">
            <v>NA</v>
          </cell>
          <cell r="S463" t="str">
            <v>NA</v>
          </cell>
          <cell r="T463" t="str">
            <v>NA</v>
          </cell>
          <cell r="U463" t="str">
            <v>NA</v>
          </cell>
          <cell r="V463" t="str">
            <v>NA</v>
          </cell>
          <cell r="W463" t="str">
            <v>NA</v>
          </cell>
          <cell r="X463" t="str">
            <v>NA</v>
          </cell>
          <cell r="Y463" t="str">
            <v>CMC017</v>
          </cell>
          <cell r="Z463" t="str">
            <v>NA</v>
          </cell>
          <cell r="AA463" t="str">
            <v>NA</v>
          </cell>
          <cell r="AB463" t="str">
            <v>NA</v>
          </cell>
          <cell r="AC463" t="str">
            <v>NA</v>
          </cell>
          <cell r="AD463">
            <v>1</v>
          </cell>
          <cell r="AE463" t="str">
            <v>NA</v>
          </cell>
          <cell r="AF463" t="str">
            <v>NA</v>
          </cell>
          <cell r="AG463" t="str">
            <v>NA</v>
          </cell>
          <cell r="AH463" t="str">
            <v>NA</v>
          </cell>
          <cell r="AI463">
            <v>12</v>
          </cell>
          <cell r="AJ463">
            <v>12</v>
          </cell>
          <cell r="AO463">
            <v>12043</v>
          </cell>
          <cell r="AP463">
            <v>0</v>
          </cell>
          <cell r="AQ463">
            <v>0</v>
          </cell>
          <cell r="AR463">
            <v>0</v>
          </cell>
          <cell r="AS463">
            <v>0</v>
          </cell>
          <cell r="AT463">
            <v>0</v>
          </cell>
          <cell r="AU463">
            <v>0</v>
          </cell>
          <cell r="AV463">
            <v>0</v>
          </cell>
          <cell r="AW463">
            <v>0</v>
          </cell>
          <cell r="AX463">
            <v>0</v>
          </cell>
          <cell r="AY463">
            <v>0</v>
          </cell>
          <cell r="AZ463">
            <v>0</v>
          </cell>
          <cell r="BA463">
            <v>0</v>
          </cell>
          <cell r="BB463">
            <v>0</v>
          </cell>
          <cell r="BC463">
            <v>0</v>
          </cell>
          <cell r="BD463">
            <v>0</v>
          </cell>
          <cell r="BE463">
            <v>0</v>
          </cell>
          <cell r="BF463">
            <v>0</v>
          </cell>
          <cell r="BG463">
            <v>0</v>
          </cell>
          <cell r="BH463">
            <v>0</v>
          </cell>
          <cell r="BI463">
            <v>0</v>
          </cell>
          <cell r="BJ463">
            <v>0</v>
          </cell>
          <cell r="BK463">
            <v>0</v>
          </cell>
          <cell r="BL463">
            <v>0</v>
          </cell>
          <cell r="BM463">
            <v>0</v>
          </cell>
          <cell r="BN463">
            <v>0</v>
          </cell>
          <cell r="BO463">
            <v>0</v>
          </cell>
          <cell r="BP463">
            <v>144513</v>
          </cell>
          <cell r="BQ463">
            <v>0</v>
          </cell>
          <cell r="BR463">
            <v>0</v>
          </cell>
          <cell r="BS463">
            <v>0</v>
          </cell>
          <cell r="BT463">
            <v>0</v>
          </cell>
          <cell r="BU463">
            <v>12043</v>
          </cell>
          <cell r="BV463">
            <v>0</v>
          </cell>
          <cell r="BW463">
            <v>0</v>
          </cell>
          <cell r="BX463">
            <v>0</v>
          </cell>
          <cell r="BY463">
            <v>0</v>
          </cell>
          <cell r="BZ463">
            <v>12043</v>
          </cell>
          <cell r="CA463">
            <v>0</v>
          </cell>
          <cell r="CB463">
            <v>12043</v>
          </cell>
          <cell r="CC463">
            <v>0.05</v>
          </cell>
          <cell r="CD463">
            <v>12043</v>
          </cell>
        </row>
        <row r="464">
          <cell r="C464" t="str">
            <v>CAP08</v>
          </cell>
          <cell r="D464" t="str">
            <v>Incremento Nocturno  para cruces</v>
          </cell>
          <cell r="E464" t="str">
            <v>m</v>
          </cell>
          <cell r="F464" t="str">
            <v>MOC120</v>
          </cell>
          <cell r="G464" t="str">
            <v>MOC010</v>
          </cell>
          <cell r="H464" t="str">
            <v>MRD351</v>
          </cell>
          <cell r="I464" t="str">
            <v>MRD352</v>
          </cell>
          <cell r="J464" t="str">
            <v>NA</v>
          </cell>
          <cell r="K464" t="str">
            <v>NA</v>
          </cell>
          <cell r="L464" t="str">
            <v>NA</v>
          </cell>
          <cell r="M464">
            <v>1</v>
          </cell>
          <cell r="N464">
            <v>0.3</v>
          </cell>
          <cell r="O464">
            <v>1</v>
          </cell>
          <cell r="P464">
            <v>0.04</v>
          </cell>
          <cell r="Q464" t="str">
            <v>NA</v>
          </cell>
          <cell r="R464" t="str">
            <v>NA</v>
          </cell>
          <cell r="S464" t="str">
            <v>NA</v>
          </cell>
          <cell r="T464" t="str">
            <v>CEC004</v>
          </cell>
          <cell r="U464" t="str">
            <v>CEC016</v>
          </cell>
          <cell r="V464" t="str">
            <v>CEC010</v>
          </cell>
          <cell r="W464" t="str">
            <v>NA</v>
          </cell>
          <cell r="X464" t="str">
            <v>NA</v>
          </cell>
          <cell r="Y464" t="str">
            <v>CMC004</v>
          </cell>
          <cell r="Z464" t="str">
            <v>CMC005</v>
          </cell>
          <cell r="AA464" t="str">
            <v>CMC008</v>
          </cell>
          <cell r="AB464" t="str">
            <v>NA</v>
          </cell>
          <cell r="AC464" t="str">
            <v>NA</v>
          </cell>
          <cell r="AD464">
            <v>1</v>
          </cell>
          <cell r="AE464">
            <v>1</v>
          </cell>
          <cell r="AF464">
            <v>1</v>
          </cell>
          <cell r="AG464" t="str">
            <v>NA</v>
          </cell>
          <cell r="AH464" t="str">
            <v>NA</v>
          </cell>
          <cell r="AI464">
            <v>7.5</v>
          </cell>
          <cell r="AJ464">
            <v>7.5</v>
          </cell>
          <cell r="AK464">
            <v>7.5</v>
          </cell>
          <cell r="AL464">
            <v>7.5</v>
          </cell>
          <cell r="AO464">
            <v>132484</v>
          </cell>
          <cell r="AP464">
            <v>50000</v>
          </cell>
          <cell r="AQ464">
            <v>24000</v>
          </cell>
          <cell r="AR464">
            <v>10212</v>
          </cell>
          <cell r="AS464">
            <v>828</v>
          </cell>
          <cell r="AT464">
            <v>0</v>
          </cell>
          <cell r="AU464">
            <v>0</v>
          </cell>
          <cell r="AV464">
            <v>0</v>
          </cell>
          <cell r="AW464">
            <v>50000</v>
          </cell>
          <cell r="AX464">
            <v>7200</v>
          </cell>
          <cell r="AY464">
            <v>10212</v>
          </cell>
          <cell r="AZ464">
            <v>33</v>
          </cell>
          <cell r="BA464">
            <v>0</v>
          </cell>
          <cell r="BB464">
            <v>0</v>
          </cell>
          <cell r="BC464">
            <v>0</v>
          </cell>
          <cell r="BD464">
            <v>70817</v>
          </cell>
          <cell r="BE464">
            <v>2893</v>
          </cell>
          <cell r="BF464">
            <v>50000</v>
          </cell>
          <cell r="BG464">
            <v>33634</v>
          </cell>
          <cell r="BH464">
            <v>0</v>
          </cell>
          <cell r="BI464">
            <v>0</v>
          </cell>
          <cell r="BJ464">
            <v>386</v>
          </cell>
          <cell r="BK464">
            <v>6667</v>
          </cell>
          <cell r="BL464">
            <v>4485</v>
          </cell>
          <cell r="BM464">
            <v>0</v>
          </cell>
          <cell r="BN464">
            <v>0</v>
          </cell>
          <cell r="BO464">
            <v>11538</v>
          </cell>
          <cell r="BP464">
            <v>128224</v>
          </cell>
          <cell r="BQ464">
            <v>106852</v>
          </cell>
          <cell r="BR464">
            <v>140891</v>
          </cell>
          <cell r="BS464">
            <v>0</v>
          </cell>
          <cell r="BT464">
            <v>0</v>
          </cell>
          <cell r="BU464">
            <v>17097</v>
          </cell>
          <cell r="BV464">
            <v>14247</v>
          </cell>
          <cell r="BW464">
            <v>18785</v>
          </cell>
          <cell r="BX464">
            <v>0</v>
          </cell>
          <cell r="BY464">
            <v>0</v>
          </cell>
          <cell r="BZ464">
            <v>50129</v>
          </cell>
          <cell r="CA464">
            <v>11538</v>
          </cell>
          <cell r="CB464">
            <v>61667</v>
          </cell>
          <cell r="CC464">
            <v>0.05</v>
          </cell>
          <cell r="CD464">
            <v>132484</v>
          </cell>
        </row>
        <row r="465">
          <cell r="B465" t="str">
            <v>II004</v>
          </cell>
          <cell r="C465" t="str">
            <v>CAP08</v>
          </cell>
          <cell r="D465" t="str">
            <v>Instalación de apar. telefónico</v>
          </cell>
          <cell r="E465" t="str">
            <v>U</v>
          </cell>
          <cell r="F465" t="str">
            <v>NA</v>
          </cell>
          <cell r="G465" t="str">
            <v>NA</v>
          </cell>
          <cell r="H465" t="str">
            <v>NA</v>
          </cell>
          <cell r="I465" t="str">
            <v>NA</v>
          </cell>
          <cell r="J465" t="str">
            <v>NA</v>
          </cell>
          <cell r="K465" t="str">
            <v>NA</v>
          </cell>
          <cell r="L465" t="str">
            <v>NA</v>
          </cell>
          <cell r="M465" t="str">
            <v>NA</v>
          </cell>
          <cell r="N465" t="str">
            <v>NA</v>
          </cell>
          <cell r="O465" t="str">
            <v>NA</v>
          </cell>
          <cell r="P465" t="str">
            <v>NA</v>
          </cell>
          <cell r="Q465" t="str">
            <v>NA</v>
          </cell>
          <cell r="R465" t="str">
            <v>NA</v>
          </cell>
          <cell r="S465" t="str">
            <v>NA</v>
          </cell>
          <cell r="T465" t="str">
            <v>CER010</v>
          </cell>
          <cell r="U465" t="str">
            <v>NA</v>
          </cell>
          <cell r="V465" t="str">
            <v>NA</v>
          </cell>
          <cell r="W465" t="str">
            <v>NA</v>
          </cell>
          <cell r="X465" t="str">
            <v>NA</v>
          </cell>
          <cell r="Y465" t="str">
            <v>CMC020</v>
          </cell>
          <cell r="Z465" t="str">
            <v>NA</v>
          </cell>
          <cell r="AA465" t="str">
            <v>NA</v>
          </cell>
          <cell r="AB465" t="str">
            <v>NA</v>
          </cell>
          <cell r="AC465" t="str">
            <v>NA</v>
          </cell>
          <cell r="AD465">
            <v>1</v>
          </cell>
          <cell r="AE465" t="str">
            <v>NA</v>
          </cell>
          <cell r="AF465" t="str">
            <v>NA</v>
          </cell>
          <cell r="AG465" t="str">
            <v>NA</v>
          </cell>
          <cell r="AH465" t="str">
            <v>NA</v>
          </cell>
          <cell r="AI465">
            <v>300</v>
          </cell>
          <cell r="AJ465">
            <v>300</v>
          </cell>
          <cell r="AO465">
            <v>718</v>
          </cell>
          <cell r="AP465">
            <v>0</v>
          </cell>
          <cell r="AQ465">
            <v>0</v>
          </cell>
          <cell r="AR465">
            <v>0</v>
          </cell>
          <cell r="AS465">
            <v>0</v>
          </cell>
          <cell r="AT465">
            <v>0</v>
          </cell>
          <cell r="AU465">
            <v>0</v>
          </cell>
          <cell r="AV465">
            <v>0</v>
          </cell>
          <cell r="AW465">
            <v>0</v>
          </cell>
          <cell r="AX465">
            <v>0</v>
          </cell>
          <cell r="AY465">
            <v>0</v>
          </cell>
          <cell r="AZ465">
            <v>0</v>
          </cell>
          <cell r="BA465">
            <v>0</v>
          </cell>
          <cell r="BB465">
            <v>0</v>
          </cell>
          <cell r="BC465">
            <v>0</v>
          </cell>
          <cell r="BD465">
            <v>0</v>
          </cell>
          <cell r="BE465">
            <v>45384</v>
          </cell>
          <cell r="BF465">
            <v>0</v>
          </cell>
          <cell r="BG465">
            <v>0</v>
          </cell>
          <cell r="BH465">
            <v>0</v>
          </cell>
          <cell r="BI465">
            <v>0</v>
          </cell>
          <cell r="BJ465">
            <v>151</v>
          </cell>
          <cell r="BK465">
            <v>0</v>
          </cell>
          <cell r="BL465">
            <v>0</v>
          </cell>
          <cell r="BM465">
            <v>0</v>
          </cell>
          <cell r="BN465">
            <v>0</v>
          </cell>
          <cell r="BO465">
            <v>151</v>
          </cell>
          <cell r="BP465">
            <v>169999</v>
          </cell>
          <cell r="BQ465">
            <v>0</v>
          </cell>
          <cell r="BR465">
            <v>0</v>
          </cell>
          <cell r="BS465">
            <v>0</v>
          </cell>
          <cell r="BT465">
            <v>0</v>
          </cell>
          <cell r="BU465">
            <v>567</v>
          </cell>
          <cell r="BV465">
            <v>0</v>
          </cell>
          <cell r="BW465">
            <v>0</v>
          </cell>
          <cell r="BX465">
            <v>0</v>
          </cell>
          <cell r="BY465">
            <v>0</v>
          </cell>
          <cell r="BZ465">
            <v>567</v>
          </cell>
          <cell r="CA465">
            <v>151</v>
          </cell>
          <cell r="CB465">
            <v>718</v>
          </cell>
          <cell r="CC465">
            <v>0.05</v>
          </cell>
          <cell r="CD465">
            <v>718</v>
          </cell>
        </row>
        <row r="466">
          <cell r="C466" t="str">
            <v>CAP08</v>
          </cell>
          <cell r="D466" t="str">
            <v>Limpieza de camaras grandes</v>
          </cell>
          <cell r="E466" t="str">
            <v>U</v>
          </cell>
          <cell r="F466" t="str">
            <v>MOC006</v>
          </cell>
          <cell r="G466" t="str">
            <v>MOC043</v>
          </cell>
          <cell r="H466" t="str">
            <v>NA</v>
          </cell>
          <cell r="I466" t="str">
            <v>NA</v>
          </cell>
          <cell r="J466" t="str">
            <v>NA</v>
          </cell>
          <cell r="K466" t="str">
            <v>NA</v>
          </cell>
          <cell r="L466" t="str">
            <v>NA</v>
          </cell>
          <cell r="M466">
            <v>40</v>
          </cell>
          <cell r="N466">
            <v>1</v>
          </cell>
          <cell r="O466" t="str">
            <v>NA</v>
          </cell>
          <cell r="P466" t="str">
            <v>NA</v>
          </cell>
          <cell r="Q466" t="str">
            <v>NA</v>
          </cell>
          <cell r="R466" t="str">
            <v>NA</v>
          </cell>
          <cell r="S466" t="str">
            <v>NA</v>
          </cell>
          <cell r="T466" t="str">
            <v>CEC015</v>
          </cell>
          <cell r="U466" t="str">
            <v>CEC008</v>
          </cell>
          <cell r="V466" t="str">
            <v>NA</v>
          </cell>
          <cell r="W466" t="str">
            <v>NA</v>
          </cell>
          <cell r="X466" t="str">
            <v>NA</v>
          </cell>
          <cell r="Y466" t="str">
            <v>CMC022</v>
          </cell>
          <cell r="Z466" t="str">
            <v>CMC007</v>
          </cell>
          <cell r="AA466" t="str">
            <v>NA</v>
          </cell>
          <cell r="AB466" t="str">
            <v>NA</v>
          </cell>
          <cell r="AC466" t="str">
            <v>NA</v>
          </cell>
          <cell r="AD466">
            <v>1</v>
          </cell>
          <cell r="AE466">
            <v>1</v>
          </cell>
          <cell r="AF466" t="str">
            <v>NA</v>
          </cell>
          <cell r="AG466" t="str">
            <v>NA</v>
          </cell>
          <cell r="AH466" t="str">
            <v>NA</v>
          </cell>
          <cell r="AI466">
            <v>15</v>
          </cell>
          <cell r="AJ466">
            <v>15</v>
          </cell>
          <cell r="AK466">
            <v>15</v>
          </cell>
          <cell r="AO466">
            <v>30103</v>
          </cell>
          <cell r="AP466">
            <v>35</v>
          </cell>
          <cell r="AQ466">
            <v>6750</v>
          </cell>
          <cell r="AR466">
            <v>0</v>
          </cell>
          <cell r="AS466">
            <v>0</v>
          </cell>
          <cell r="AT466">
            <v>0</v>
          </cell>
          <cell r="AU466">
            <v>0</v>
          </cell>
          <cell r="AV466">
            <v>0</v>
          </cell>
          <cell r="AW466">
            <v>1400</v>
          </cell>
          <cell r="AX466">
            <v>6750</v>
          </cell>
          <cell r="AY466">
            <v>0</v>
          </cell>
          <cell r="AZ466">
            <v>0</v>
          </cell>
          <cell r="BA466">
            <v>0</v>
          </cell>
          <cell r="BB466">
            <v>0</v>
          </cell>
          <cell r="BC466">
            <v>0</v>
          </cell>
          <cell r="BD466">
            <v>8558</v>
          </cell>
          <cell r="BE466">
            <v>28837</v>
          </cell>
          <cell r="BF466">
            <v>90067</v>
          </cell>
          <cell r="BG466">
            <v>0</v>
          </cell>
          <cell r="BH466">
            <v>0</v>
          </cell>
          <cell r="BI466">
            <v>0</v>
          </cell>
          <cell r="BJ466">
            <v>1922</v>
          </cell>
          <cell r="BK466">
            <v>6004</v>
          </cell>
          <cell r="BL466">
            <v>0</v>
          </cell>
          <cell r="BM466">
            <v>0</v>
          </cell>
          <cell r="BN466">
            <v>0</v>
          </cell>
          <cell r="BO466">
            <v>7926</v>
          </cell>
          <cell r="BP466">
            <v>165187</v>
          </cell>
          <cell r="BQ466">
            <v>39108</v>
          </cell>
          <cell r="BR466">
            <v>0</v>
          </cell>
          <cell r="BS466">
            <v>0</v>
          </cell>
          <cell r="BT466">
            <v>0</v>
          </cell>
          <cell r="BU466">
            <v>11012</v>
          </cell>
          <cell r="BV466">
            <v>2607</v>
          </cell>
          <cell r="BW466">
            <v>0</v>
          </cell>
          <cell r="BX466">
            <v>0</v>
          </cell>
          <cell r="BY466">
            <v>0</v>
          </cell>
          <cell r="BZ466">
            <v>13619</v>
          </cell>
          <cell r="CA466">
            <v>7926</v>
          </cell>
          <cell r="CB466">
            <v>21545</v>
          </cell>
          <cell r="CC466">
            <v>0.05</v>
          </cell>
          <cell r="CD466">
            <v>30103</v>
          </cell>
        </row>
        <row r="467">
          <cell r="C467" t="str">
            <v>CAP08</v>
          </cell>
          <cell r="D467" t="str">
            <v>Limpieza de camaras Pequeñas F, 2F, 3T, 4T</v>
          </cell>
          <cell r="E467" t="str">
            <v>U</v>
          </cell>
          <cell r="F467" t="str">
            <v>MOC006</v>
          </cell>
          <cell r="G467" t="str">
            <v>MOC043</v>
          </cell>
          <cell r="H467" t="str">
            <v>NA</v>
          </cell>
          <cell r="I467" t="str">
            <v>NA</v>
          </cell>
          <cell r="J467" t="str">
            <v>NA</v>
          </cell>
          <cell r="K467" t="str">
            <v>NA</v>
          </cell>
          <cell r="L467" t="str">
            <v>NA</v>
          </cell>
          <cell r="M467">
            <v>15</v>
          </cell>
          <cell r="N467">
            <v>0.3</v>
          </cell>
          <cell r="O467" t="str">
            <v>NA</v>
          </cell>
          <cell r="P467" t="str">
            <v>NA</v>
          </cell>
          <cell r="Q467" t="str">
            <v>NA</v>
          </cell>
          <cell r="R467" t="str">
            <v>NA</v>
          </cell>
          <cell r="S467" t="str">
            <v>NA</v>
          </cell>
          <cell r="T467" t="str">
            <v>CEC015</v>
          </cell>
          <cell r="U467" t="str">
            <v>CEC008</v>
          </cell>
          <cell r="V467" t="str">
            <v>NA</v>
          </cell>
          <cell r="W467" t="str">
            <v>NA</v>
          </cell>
          <cell r="X467" t="str">
            <v>NA</v>
          </cell>
          <cell r="Y467" t="str">
            <v>CMC022</v>
          </cell>
          <cell r="Z467" t="str">
            <v>CMC007</v>
          </cell>
          <cell r="AA467" t="str">
            <v>NA</v>
          </cell>
          <cell r="AB467" t="str">
            <v>NA</v>
          </cell>
          <cell r="AC467" t="str">
            <v>NA</v>
          </cell>
          <cell r="AD467">
            <v>1</v>
          </cell>
          <cell r="AE467">
            <v>1</v>
          </cell>
          <cell r="AF467" t="str">
            <v>NA</v>
          </cell>
          <cell r="AG467" t="str">
            <v>NA</v>
          </cell>
          <cell r="AH467" t="str">
            <v>NA</v>
          </cell>
          <cell r="AI467">
            <v>36</v>
          </cell>
          <cell r="AJ467">
            <v>36</v>
          </cell>
          <cell r="AK467">
            <v>36</v>
          </cell>
          <cell r="AO467">
            <v>11656</v>
          </cell>
          <cell r="AP467">
            <v>35</v>
          </cell>
          <cell r="AQ467">
            <v>6750</v>
          </cell>
          <cell r="AR467">
            <v>0</v>
          </cell>
          <cell r="AS467">
            <v>0</v>
          </cell>
          <cell r="AT467">
            <v>0</v>
          </cell>
          <cell r="AU467">
            <v>0</v>
          </cell>
          <cell r="AV467">
            <v>0</v>
          </cell>
          <cell r="AW467">
            <v>525</v>
          </cell>
          <cell r="AX467">
            <v>2025</v>
          </cell>
          <cell r="AY467">
            <v>0</v>
          </cell>
          <cell r="AZ467">
            <v>0</v>
          </cell>
          <cell r="BA467">
            <v>0</v>
          </cell>
          <cell r="BB467">
            <v>0</v>
          </cell>
          <cell r="BC467">
            <v>0</v>
          </cell>
          <cell r="BD467">
            <v>2678</v>
          </cell>
          <cell r="BE467">
            <v>28837</v>
          </cell>
          <cell r="BF467">
            <v>90067</v>
          </cell>
          <cell r="BG467">
            <v>0</v>
          </cell>
          <cell r="BH467">
            <v>0</v>
          </cell>
          <cell r="BI467">
            <v>0</v>
          </cell>
          <cell r="BJ467">
            <v>801</v>
          </cell>
          <cell r="BK467">
            <v>2502</v>
          </cell>
          <cell r="BL467">
            <v>0</v>
          </cell>
          <cell r="BM467">
            <v>0</v>
          </cell>
          <cell r="BN467">
            <v>0</v>
          </cell>
          <cell r="BO467">
            <v>3303</v>
          </cell>
          <cell r="BP467">
            <v>165187</v>
          </cell>
          <cell r="BQ467">
            <v>39108</v>
          </cell>
          <cell r="BR467">
            <v>0</v>
          </cell>
          <cell r="BS467">
            <v>0</v>
          </cell>
          <cell r="BT467">
            <v>0</v>
          </cell>
          <cell r="BU467">
            <v>4589</v>
          </cell>
          <cell r="BV467">
            <v>1086</v>
          </cell>
          <cell r="BW467">
            <v>0</v>
          </cell>
          <cell r="BX467">
            <v>0</v>
          </cell>
          <cell r="BY467">
            <v>0</v>
          </cell>
          <cell r="BZ467">
            <v>5675</v>
          </cell>
          <cell r="CA467">
            <v>3303</v>
          </cell>
          <cell r="CB467">
            <v>8978</v>
          </cell>
          <cell r="CC467">
            <v>0.05</v>
          </cell>
          <cell r="CD467">
            <v>11656</v>
          </cell>
        </row>
        <row r="468">
          <cell r="B468" t="str">
            <v>LI001</v>
          </cell>
          <cell r="C468" t="str">
            <v>CAP08</v>
          </cell>
          <cell r="D468" t="str">
            <v>Limpieza Ducto PVC 4"</v>
          </cell>
          <cell r="E468" t="str">
            <v>m</v>
          </cell>
          <cell r="F468" t="str">
            <v>MOC006</v>
          </cell>
          <cell r="G468" t="str">
            <v>NA</v>
          </cell>
          <cell r="H468" t="str">
            <v>NA</v>
          </cell>
          <cell r="I468" t="str">
            <v>NA</v>
          </cell>
          <cell r="J468" t="str">
            <v>NA</v>
          </cell>
          <cell r="K468" t="str">
            <v>NA</v>
          </cell>
          <cell r="L468" t="str">
            <v>NA</v>
          </cell>
          <cell r="M468">
            <v>50</v>
          </cell>
          <cell r="N468" t="str">
            <v>NA</v>
          </cell>
          <cell r="O468" t="str">
            <v>NA</v>
          </cell>
          <cell r="P468" t="str">
            <v>NA</v>
          </cell>
          <cell r="Q468" t="str">
            <v>NA</v>
          </cell>
          <cell r="R468" t="str">
            <v>NA</v>
          </cell>
          <cell r="S468" t="str">
            <v>NA</v>
          </cell>
          <cell r="T468" t="str">
            <v>CEC015</v>
          </cell>
          <cell r="U468" t="str">
            <v>NA</v>
          </cell>
          <cell r="V468" t="str">
            <v>NA</v>
          </cell>
          <cell r="W468" t="str">
            <v>NA</v>
          </cell>
          <cell r="X468" t="str">
            <v>NA</v>
          </cell>
          <cell r="Y468" t="str">
            <v>CMC022</v>
          </cell>
          <cell r="Z468" t="str">
            <v>NA</v>
          </cell>
          <cell r="AA468" t="str">
            <v>NA</v>
          </cell>
          <cell r="AB468" t="str">
            <v>NA</v>
          </cell>
          <cell r="AC468" t="str">
            <v>NA</v>
          </cell>
          <cell r="AD468">
            <v>1</v>
          </cell>
          <cell r="AE468" t="str">
            <v>NA</v>
          </cell>
          <cell r="AF468" t="str">
            <v>NA</v>
          </cell>
          <cell r="AG468" t="str">
            <v>NA</v>
          </cell>
          <cell r="AH468" t="str">
            <v>NA</v>
          </cell>
          <cell r="AI468">
            <v>200</v>
          </cell>
          <cell r="AJ468">
            <v>200</v>
          </cell>
          <cell r="AO468">
            <v>2808</v>
          </cell>
          <cell r="AP468">
            <v>35</v>
          </cell>
          <cell r="AQ468">
            <v>0</v>
          </cell>
          <cell r="AR468">
            <v>0</v>
          </cell>
          <cell r="AS468">
            <v>0</v>
          </cell>
          <cell r="AT468">
            <v>0</v>
          </cell>
          <cell r="AU468">
            <v>0</v>
          </cell>
          <cell r="AV468">
            <v>0</v>
          </cell>
          <cell r="AW468">
            <v>1750</v>
          </cell>
          <cell r="AX468">
            <v>0</v>
          </cell>
          <cell r="AY468">
            <v>0</v>
          </cell>
          <cell r="AZ468">
            <v>0</v>
          </cell>
          <cell r="BA468">
            <v>0</v>
          </cell>
          <cell r="BB468">
            <v>0</v>
          </cell>
          <cell r="BC468">
            <v>0</v>
          </cell>
          <cell r="BD468">
            <v>1838</v>
          </cell>
          <cell r="BE468">
            <v>28837</v>
          </cell>
          <cell r="BF468">
            <v>0</v>
          </cell>
          <cell r="BG468">
            <v>0</v>
          </cell>
          <cell r="BH468">
            <v>0</v>
          </cell>
          <cell r="BI468">
            <v>0</v>
          </cell>
          <cell r="BJ468">
            <v>144</v>
          </cell>
          <cell r="BK468">
            <v>0</v>
          </cell>
          <cell r="BL468">
            <v>0</v>
          </cell>
          <cell r="BM468">
            <v>0</v>
          </cell>
          <cell r="BN468">
            <v>0</v>
          </cell>
          <cell r="BO468">
            <v>144</v>
          </cell>
          <cell r="BP468">
            <v>165187</v>
          </cell>
          <cell r="BQ468">
            <v>0</v>
          </cell>
          <cell r="BR468">
            <v>0</v>
          </cell>
          <cell r="BS468">
            <v>0</v>
          </cell>
          <cell r="BT468">
            <v>0</v>
          </cell>
          <cell r="BU468">
            <v>826</v>
          </cell>
          <cell r="BV468">
            <v>0</v>
          </cell>
          <cell r="BW468">
            <v>0</v>
          </cell>
          <cell r="BX468">
            <v>0</v>
          </cell>
          <cell r="BY468">
            <v>0</v>
          </cell>
          <cell r="BZ468">
            <v>826</v>
          </cell>
          <cell r="CA468">
            <v>144</v>
          </cell>
          <cell r="CB468">
            <v>970</v>
          </cell>
          <cell r="CC468">
            <v>0.05</v>
          </cell>
          <cell r="CD468">
            <v>2808</v>
          </cell>
        </row>
        <row r="469">
          <cell r="B469" t="str">
            <v>MA001</v>
          </cell>
          <cell r="C469" t="str">
            <v>CAP08</v>
          </cell>
          <cell r="D469" t="str">
            <v>Mensaj. de siete (7) hilos 1/4"</v>
          </cell>
          <cell r="E469" t="str">
            <v>m</v>
          </cell>
          <cell r="F469" t="str">
            <v>MRD037</v>
          </cell>
          <cell r="G469" t="str">
            <v>NA</v>
          </cell>
          <cell r="H469" t="str">
            <v>NA</v>
          </cell>
          <cell r="I469" t="str">
            <v>NA</v>
          </cell>
          <cell r="J469" t="str">
            <v>NA</v>
          </cell>
          <cell r="K469" t="str">
            <v>NA</v>
          </cell>
          <cell r="L469" t="str">
            <v>NA</v>
          </cell>
          <cell r="M469">
            <v>1</v>
          </cell>
          <cell r="N469" t="str">
            <v>NA</v>
          </cell>
          <cell r="O469" t="str">
            <v>NA</v>
          </cell>
          <cell r="P469" t="str">
            <v>NA</v>
          </cell>
          <cell r="Q469" t="str">
            <v>NA</v>
          </cell>
          <cell r="R469" t="str">
            <v>NA</v>
          </cell>
          <cell r="S469" t="str">
            <v>NA</v>
          </cell>
          <cell r="T469" t="str">
            <v>CER006</v>
          </cell>
          <cell r="U469" t="str">
            <v>NA</v>
          </cell>
          <cell r="V469" t="str">
            <v>NA</v>
          </cell>
          <cell r="W469" t="str">
            <v>NA</v>
          </cell>
          <cell r="X469" t="str">
            <v>NA</v>
          </cell>
          <cell r="Y469" t="str">
            <v>CMC017</v>
          </cell>
          <cell r="Z469" t="str">
            <v>NA</v>
          </cell>
          <cell r="AA469" t="str">
            <v>NA</v>
          </cell>
          <cell r="AB469" t="str">
            <v>NA</v>
          </cell>
          <cell r="AC469" t="str">
            <v>NA</v>
          </cell>
          <cell r="AD469">
            <v>1</v>
          </cell>
          <cell r="AE469" t="str">
            <v>NA</v>
          </cell>
          <cell r="AF469" t="str">
            <v>NA</v>
          </cell>
          <cell r="AG469" t="str">
            <v>NA</v>
          </cell>
          <cell r="AH469" t="str">
            <v>NA</v>
          </cell>
          <cell r="AI469">
            <v>750</v>
          </cell>
          <cell r="AJ469">
            <v>750</v>
          </cell>
          <cell r="AO469">
            <v>1475</v>
          </cell>
          <cell r="AP469">
            <v>1160</v>
          </cell>
          <cell r="AQ469">
            <v>0</v>
          </cell>
          <cell r="AR469">
            <v>0</v>
          </cell>
          <cell r="AS469">
            <v>0</v>
          </cell>
          <cell r="AT469">
            <v>0</v>
          </cell>
          <cell r="AU469">
            <v>0</v>
          </cell>
          <cell r="AV469">
            <v>0</v>
          </cell>
          <cell r="AW469">
            <v>1160</v>
          </cell>
          <cell r="AX469">
            <v>0</v>
          </cell>
          <cell r="AY469">
            <v>0</v>
          </cell>
          <cell r="AZ469">
            <v>0</v>
          </cell>
          <cell r="BA469">
            <v>0</v>
          </cell>
          <cell r="BB469">
            <v>0</v>
          </cell>
          <cell r="BC469">
            <v>0</v>
          </cell>
          <cell r="BD469">
            <v>1218</v>
          </cell>
          <cell r="BE469">
            <v>47972</v>
          </cell>
          <cell r="BF469">
            <v>0</v>
          </cell>
          <cell r="BG469">
            <v>0</v>
          </cell>
          <cell r="BH469">
            <v>0</v>
          </cell>
          <cell r="BI469">
            <v>0</v>
          </cell>
          <cell r="BJ469">
            <v>64</v>
          </cell>
          <cell r="BK469">
            <v>0</v>
          </cell>
          <cell r="BL469">
            <v>0</v>
          </cell>
          <cell r="BM469">
            <v>0</v>
          </cell>
          <cell r="BN469">
            <v>0</v>
          </cell>
          <cell r="BO469">
            <v>64</v>
          </cell>
          <cell r="BP469">
            <v>144513</v>
          </cell>
          <cell r="BQ469">
            <v>0</v>
          </cell>
          <cell r="BR469">
            <v>0</v>
          </cell>
          <cell r="BS469">
            <v>0</v>
          </cell>
          <cell r="BT469">
            <v>0</v>
          </cell>
          <cell r="BU469">
            <v>193</v>
          </cell>
          <cell r="BV469">
            <v>0</v>
          </cell>
          <cell r="BW469">
            <v>0</v>
          </cell>
          <cell r="BX469">
            <v>0</v>
          </cell>
          <cell r="BY469">
            <v>0</v>
          </cell>
          <cell r="BZ469">
            <v>193</v>
          </cell>
          <cell r="CA469">
            <v>64</v>
          </cell>
          <cell r="CB469">
            <v>257</v>
          </cell>
          <cell r="CC469">
            <v>0.05</v>
          </cell>
          <cell r="CD469">
            <v>1475</v>
          </cell>
        </row>
        <row r="470">
          <cell r="B470" t="str">
            <v>MDF10</v>
          </cell>
          <cell r="C470" t="str">
            <v>CAP08</v>
          </cell>
          <cell r="D470" t="str">
            <v>Numeración de muflas</v>
          </cell>
          <cell r="E470" t="str">
            <v>U</v>
          </cell>
          <cell r="F470" t="str">
            <v>MRD200</v>
          </cell>
          <cell r="G470" t="str">
            <v>NA</v>
          </cell>
          <cell r="H470" t="str">
            <v>NA</v>
          </cell>
          <cell r="I470" t="str">
            <v>NA</v>
          </cell>
          <cell r="J470" t="str">
            <v>NA</v>
          </cell>
          <cell r="K470" t="str">
            <v>NA</v>
          </cell>
          <cell r="L470" t="str">
            <v>NA</v>
          </cell>
          <cell r="M470">
            <v>0.05</v>
          </cell>
          <cell r="N470" t="str">
            <v>NA</v>
          </cell>
          <cell r="O470" t="str">
            <v>NA</v>
          </cell>
          <cell r="P470" t="str">
            <v>NA</v>
          </cell>
          <cell r="Q470" t="str">
            <v>NA</v>
          </cell>
          <cell r="R470" t="str">
            <v>NA</v>
          </cell>
          <cell r="S470" t="str">
            <v>NA</v>
          </cell>
          <cell r="T470" t="str">
            <v>CER008</v>
          </cell>
          <cell r="U470" t="str">
            <v>NA</v>
          </cell>
          <cell r="V470" t="str">
            <v>NA</v>
          </cell>
          <cell r="W470" t="str">
            <v>NA</v>
          </cell>
          <cell r="X470" t="str">
            <v>NA</v>
          </cell>
          <cell r="Y470" t="str">
            <v>CMC018</v>
          </cell>
          <cell r="Z470" t="str">
            <v>NA</v>
          </cell>
          <cell r="AA470" t="str">
            <v>NA</v>
          </cell>
          <cell r="AB470" t="str">
            <v>NA</v>
          </cell>
          <cell r="AC470" t="str">
            <v>NA</v>
          </cell>
          <cell r="AD470">
            <v>1</v>
          </cell>
          <cell r="AE470" t="str">
            <v>NA</v>
          </cell>
          <cell r="AF470" t="str">
            <v>NA</v>
          </cell>
          <cell r="AG470" t="str">
            <v>NA</v>
          </cell>
          <cell r="AH470" t="str">
            <v>NA</v>
          </cell>
          <cell r="AI470">
            <v>30</v>
          </cell>
          <cell r="AJ470">
            <v>30</v>
          </cell>
          <cell r="AO470">
            <v>5478</v>
          </cell>
          <cell r="AP470">
            <v>43000</v>
          </cell>
          <cell r="AQ470">
            <v>0</v>
          </cell>
          <cell r="AR470">
            <v>0</v>
          </cell>
          <cell r="AS470">
            <v>0</v>
          </cell>
          <cell r="AT470">
            <v>0</v>
          </cell>
          <cell r="AU470">
            <v>0</v>
          </cell>
          <cell r="AV470">
            <v>0</v>
          </cell>
          <cell r="AW470">
            <v>2150</v>
          </cell>
          <cell r="AX470">
            <v>0</v>
          </cell>
          <cell r="AY470">
            <v>0</v>
          </cell>
          <cell r="AZ470">
            <v>0</v>
          </cell>
          <cell r="BA470">
            <v>0</v>
          </cell>
          <cell r="BB470">
            <v>0</v>
          </cell>
          <cell r="BC470">
            <v>0</v>
          </cell>
          <cell r="BD470">
            <v>2258</v>
          </cell>
          <cell r="BE470">
            <v>32148</v>
          </cell>
          <cell r="BF470">
            <v>0</v>
          </cell>
          <cell r="BG470">
            <v>0</v>
          </cell>
          <cell r="BH470">
            <v>0</v>
          </cell>
          <cell r="BI470">
            <v>0</v>
          </cell>
          <cell r="BJ470">
            <v>1072</v>
          </cell>
          <cell r="BK470">
            <v>0</v>
          </cell>
          <cell r="BL470">
            <v>0</v>
          </cell>
          <cell r="BM470">
            <v>0</v>
          </cell>
          <cell r="BN470">
            <v>0</v>
          </cell>
          <cell r="BO470">
            <v>1072</v>
          </cell>
          <cell r="BP470">
            <v>64431</v>
          </cell>
          <cell r="BQ470">
            <v>0</v>
          </cell>
          <cell r="BR470">
            <v>0</v>
          </cell>
          <cell r="BS470">
            <v>0</v>
          </cell>
          <cell r="BT470">
            <v>0</v>
          </cell>
          <cell r="BU470">
            <v>2148</v>
          </cell>
          <cell r="BV470">
            <v>0</v>
          </cell>
          <cell r="BW470">
            <v>0</v>
          </cell>
          <cell r="BX470">
            <v>0</v>
          </cell>
          <cell r="BY470">
            <v>0</v>
          </cell>
          <cell r="BZ470">
            <v>2148</v>
          </cell>
          <cell r="CA470">
            <v>1072</v>
          </cell>
          <cell r="CB470">
            <v>3220</v>
          </cell>
          <cell r="CC470">
            <v>0.05</v>
          </cell>
          <cell r="CD470">
            <v>5478</v>
          </cell>
        </row>
        <row r="471">
          <cell r="B471" t="str">
            <v>H3C01</v>
          </cell>
          <cell r="C471" t="str">
            <v>CAP08</v>
          </cell>
          <cell r="D471" t="str">
            <v>Para postes de  8 metros</v>
          </cell>
          <cell r="E471" t="str">
            <v>U</v>
          </cell>
          <cell r="F471" t="str">
            <v>MRD007</v>
          </cell>
          <cell r="G471" t="str">
            <v>MRD230</v>
          </cell>
          <cell r="H471" t="str">
            <v>NA</v>
          </cell>
          <cell r="I471" t="str">
            <v>NA</v>
          </cell>
          <cell r="J471" t="str">
            <v>NA</v>
          </cell>
          <cell r="K471" t="str">
            <v>NA</v>
          </cell>
          <cell r="L471" t="str">
            <v>NA</v>
          </cell>
          <cell r="M471">
            <v>1</v>
          </cell>
          <cell r="N471">
            <v>2</v>
          </cell>
          <cell r="O471" t="str">
            <v>NA</v>
          </cell>
          <cell r="P471" t="str">
            <v>NA</v>
          </cell>
          <cell r="Q471" t="str">
            <v>NA</v>
          </cell>
          <cell r="R471" t="str">
            <v>NA</v>
          </cell>
          <cell r="S471" t="str">
            <v>NA</v>
          </cell>
          <cell r="T471" t="str">
            <v>CER007</v>
          </cell>
          <cell r="U471" t="str">
            <v>NA</v>
          </cell>
          <cell r="V471" t="str">
            <v>NA</v>
          </cell>
          <cell r="W471" t="str">
            <v>NA</v>
          </cell>
          <cell r="X471" t="str">
            <v>NA</v>
          </cell>
          <cell r="Y471" t="str">
            <v>CMC017</v>
          </cell>
          <cell r="Z471" t="str">
            <v>NA</v>
          </cell>
          <cell r="AA471" t="str">
            <v>NA</v>
          </cell>
          <cell r="AB471" t="str">
            <v>NA</v>
          </cell>
          <cell r="AC471" t="str">
            <v>NA</v>
          </cell>
          <cell r="AD471">
            <v>1</v>
          </cell>
          <cell r="AE471" t="str">
            <v>NA</v>
          </cell>
          <cell r="AF471" t="str">
            <v>NA</v>
          </cell>
          <cell r="AG471" t="str">
            <v>NA</v>
          </cell>
          <cell r="AH471" t="str">
            <v>NA</v>
          </cell>
          <cell r="AI471">
            <v>120</v>
          </cell>
          <cell r="AJ471">
            <v>120</v>
          </cell>
          <cell r="AO471">
            <v>16284</v>
          </cell>
          <cell r="AP471">
            <v>5800</v>
          </cell>
          <cell r="AQ471">
            <v>4200</v>
          </cell>
          <cell r="AR471">
            <v>0</v>
          </cell>
          <cell r="AS471">
            <v>0</v>
          </cell>
          <cell r="AT471">
            <v>0</v>
          </cell>
          <cell r="AU471">
            <v>0</v>
          </cell>
          <cell r="AV471">
            <v>0</v>
          </cell>
          <cell r="AW471">
            <v>5800</v>
          </cell>
          <cell r="AX471">
            <v>8400</v>
          </cell>
          <cell r="AY471">
            <v>0</v>
          </cell>
          <cell r="AZ471">
            <v>0</v>
          </cell>
          <cell r="BA471">
            <v>0</v>
          </cell>
          <cell r="BB471">
            <v>0</v>
          </cell>
          <cell r="BC471">
            <v>0</v>
          </cell>
          <cell r="BD471">
            <v>14910</v>
          </cell>
          <cell r="BE471">
            <v>20418</v>
          </cell>
          <cell r="BF471">
            <v>0</v>
          </cell>
          <cell r="BG471">
            <v>0</v>
          </cell>
          <cell r="BH471">
            <v>0</v>
          </cell>
          <cell r="BI471">
            <v>0</v>
          </cell>
          <cell r="BJ471">
            <v>170</v>
          </cell>
          <cell r="BK471">
            <v>0</v>
          </cell>
          <cell r="BL471">
            <v>0</v>
          </cell>
          <cell r="BM471">
            <v>0</v>
          </cell>
          <cell r="BN471">
            <v>0</v>
          </cell>
          <cell r="BO471">
            <v>170</v>
          </cell>
          <cell r="BP471">
            <v>144513</v>
          </cell>
          <cell r="BQ471">
            <v>0</v>
          </cell>
          <cell r="BR471">
            <v>0</v>
          </cell>
          <cell r="BS471">
            <v>0</v>
          </cell>
          <cell r="BT471">
            <v>0</v>
          </cell>
          <cell r="BU471">
            <v>1204</v>
          </cell>
          <cell r="BV471">
            <v>0</v>
          </cell>
          <cell r="BW471">
            <v>0</v>
          </cell>
          <cell r="BX471">
            <v>0</v>
          </cell>
          <cell r="BY471">
            <v>0</v>
          </cell>
          <cell r="BZ471">
            <v>1204</v>
          </cell>
          <cell r="CA471">
            <v>170</v>
          </cell>
          <cell r="CB471">
            <v>1374</v>
          </cell>
          <cell r="CC471">
            <v>0.05</v>
          </cell>
          <cell r="CD471">
            <v>16284</v>
          </cell>
        </row>
        <row r="472">
          <cell r="B472" t="str">
            <v>H3F01</v>
          </cell>
          <cell r="C472" t="str">
            <v>CAP08</v>
          </cell>
          <cell r="D472" t="str">
            <v>Para postes de  8 metros</v>
          </cell>
          <cell r="E472" t="str">
            <v>U</v>
          </cell>
          <cell r="F472" t="str">
            <v>MRD007</v>
          </cell>
          <cell r="G472" t="str">
            <v>MRD230</v>
          </cell>
          <cell r="H472" t="str">
            <v>NA</v>
          </cell>
          <cell r="I472" t="str">
            <v>NA</v>
          </cell>
          <cell r="J472" t="str">
            <v>NA</v>
          </cell>
          <cell r="K472" t="str">
            <v>NA</v>
          </cell>
          <cell r="L472" t="str">
            <v>NA</v>
          </cell>
          <cell r="M472">
            <v>1</v>
          </cell>
          <cell r="N472">
            <v>1</v>
          </cell>
          <cell r="O472" t="str">
            <v>NA</v>
          </cell>
          <cell r="P472" t="str">
            <v>NA</v>
          </cell>
          <cell r="Q472" t="str">
            <v>NA</v>
          </cell>
          <cell r="R472" t="str">
            <v>NA</v>
          </cell>
          <cell r="S472" t="str">
            <v>NA</v>
          </cell>
          <cell r="T472" t="str">
            <v>CER007</v>
          </cell>
          <cell r="U472" t="str">
            <v>NA</v>
          </cell>
          <cell r="V472" t="str">
            <v>NA</v>
          </cell>
          <cell r="W472" t="str">
            <v>NA</v>
          </cell>
          <cell r="X472" t="str">
            <v>NA</v>
          </cell>
          <cell r="Y472" t="str">
            <v>CMC017</v>
          </cell>
          <cell r="Z472" t="str">
            <v>NA</v>
          </cell>
          <cell r="AA472" t="str">
            <v>NA</v>
          </cell>
          <cell r="AB472" t="str">
            <v>NA</v>
          </cell>
          <cell r="AC472" t="str">
            <v>NA</v>
          </cell>
          <cell r="AD472">
            <v>1</v>
          </cell>
          <cell r="AE472" t="str">
            <v>NA</v>
          </cell>
          <cell r="AF472" t="str">
            <v>NA</v>
          </cell>
          <cell r="AG472" t="str">
            <v>NA</v>
          </cell>
          <cell r="AH472" t="str">
            <v>NA</v>
          </cell>
          <cell r="AI472">
            <v>120</v>
          </cell>
          <cell r="AJ472">
            <v>120</v>
          </cell>
          <cell r="AO472">
            <v>11874</v>
          </cell>
          <cell r="AP472">
            <v>5800</v>
          </cell>
          <cell r="AQ472">
            <v>4200</v>
          </cell>
          <cell r="AR472">
            <v>0</v>
          </cell>
          <cell r="AS472">
            <v>0</v>
          </cell>
          <cell r="AT472">
            <v>0</v>
          </cell>
          <cell r="AU472">
            <v>0</v>
          </cell>
          <cell r="AV472">
            <v>0</v>
          </cell>
          <cell r="AW472">
            <v>5800</v>
          </cell>
          <cell r="AX472">
            <v>4200</v>
          </cell>
          <cell r="AY472">
            <v>0</v>
          </cell>
          <cell r="AZ472">
            <v>0</v>
          </cell>
          <cell r="BA472">
            <v>0</v>
          </cell>
          <cell r="BB472">
            <v>0</v>
          </cell>
          <cell r="BC472">
            <v>0</v>
          </cell>
          <cell r="BD472">
            <v>10500</v>
          </cell>
          <cell r="BE472">
            <v>20418</v>
          </cell>
          <cell r="BF472">
            <v>0</v>
          </cell>
          <cell r="BG472">
            <v>0</v>
          </cell>
          <cell r="BH472">
            <v>0</v>
          </cell>
          <cell r="BI472">
            <v>0</v>
          </cell>
          <cell r="BJ472">
            <v>170</v>
          </cell>
          <cell r="BK472">
            <v>0</v>
          </cell>
          <cell r="BL472">
            <v>0</v>
          </cell>
          <cell r="BM472">
            <v>0</v>
          </cell>
          <cell r="BN472">
            <v>0</v>
          </cell>
          <cell r="BO472">
            <v>170</v>
          </cell>
          <cell r="BP472">
            <v>144513</v>
          </cell>
          <cell r="BQ472">
            <v>0</v>
          </cell>
          <cell r="BR472">
            <v>0</v>
          </cell>
          <cell r="BS472">
            <v>0</v>
          </cell>
          <cell r="BT472">
            <v>0</v>
          </cell>
          <cell r="BU472">
            <v>1204</v>
          </cell>
          <cell r="BV472">
            <v>0</v>
          </cell>
          <cell r="BW472">
            <v>0</v>
          </cell>
          <cell r="BX472">
            <v>0</v>
          </cell>
          <cell r="BY472">
            <v>0</v>
          </cell>
          <cell r="BZ472">
            <v>1204</v>
          </cell>
          <cell r="CA472">
            <v>170</v>
          </cell>
          <cell r="CB472">
            <v>1374</v>
          </cell>
          <cell r="CC472">
            <v>0.05</v>
          </cell>
          <cell r="CD472">
            <v>11874</v>
          </cell>
        </row>
        <row r="473">
          <cell r="B473" t="str">
            <v>H3I01</v>
          </cell>
          <cell r="C473" t="str">
            <v>CAP08</v>
          </cell>
          <cell r="D473" t="str">
            <v>Para postes de  8 metros</v>
          </cell>
          <cell r="E473" t="str">
            <v>U</v>
          </cell>
          <cell r="F473" t="str">
            <v>MRD034</v>
          </cell>
          <cell r="G473" t="str">
            <v>MRD068</v>
          </cell>
          <cell r="H473" t="str">
            <v>MRD066</v>
          </cell>
          <cell r="I473" t="str">
            <v>NA</v>
          </cell>
          <cell r="J473" t="str">
            <v>NA</v>
          </cell>
          <cell r="K473" t="str">
            <v>NA</v>
          </cell>
          <cell r="L473" t="str">
            <v>NA</v>
          </cell>
          <cell r="M473">
            <v>1</v>
          </cell>
          <cell r="N473">
            <v>0.8</v>
          </cell>
          <cell r="O473">
            <v>2</v>
          </cell>
          <cell r="P473" t="str">
            <v>NA</v>
          </cell>
          <cell r="Q473" t="str">
            <v>NA</v>
          </cell>
          <cell r="R473" t="str">
            <v>NA</v>
          </cell>
          <cell r="S473" t="str">
            <v>NA</v>
          </cell>
          <cell r="T473" t="str">
            <v>CER007</v>
          </cell>
          <cell r="U473" t="str">
            <v>NA</v>
          </cell>
          <cell r="V473" t="str">
            <v>NA</v>
          </cell>
          <cell r="W473" t="str">
            <v>NA</v>
          </cell>
          <cell r="X473" t="str">
            <v>NA</v>
          </cell>
          <cell r="Y473" t="str">
            <v>CMC017</v>
          </cell>
          <cell r="Z473" t="str">
            <v>NA</v>
          </cell>
          <cell r="AA473" t="str">
            <v>NA</v>
          </cell>
          <cell r="AB473" t="str">
            <v>NA</v>
          </cell>
          <cell r="AC473" t="str">
            <v>NA</v>
          </cell>
          <cell r="AD473">
            <v>1</v>
          </cell>
          <cell r="AE473" t="str">
            <v>NA</v>
          </cell>
          <cell r="AF473" t="str">
            <v>NA</v>
          </cell>
          <cell r="AG473" t="str">
            <v>NA</v>
          </cell>
          <cell r="AH473" t="str">
            <v>NA</v>
          </cell>
          <cell r="AI473">
            <v>120</v>
          </cell>
          <cell r="AJ473">
            <v>120</v>
          </cell>
          <cell r="AO473">
            <v>10700</v>
          </cell>
          <cell r="AP473">
            <v>5550</v>
          </cell>
          <cell r="AQ473">
            <v>3290</v>
          </cell>
          <cell r="AR473">
            <v>350</v>
          </cell>
          <cell r="AS473">
            <v>0</v>
          </cell>
          <cell r="AT473">
            <v>0</v>
          </cell>
          <cell r="AU473">
            <v>0</v>
          </cell>
          <cell r="AV473">
            <v>0</v>
          </cell>
          <cell r="AW473">
            <v>5550</v>
          </cell>
          <cell r="AX473">
            <v>2632</v>
          </cell>
          <cell r="AY473">
            <v>700</v>
          </cell>
          <cell r="AZ473">
            <v>0</v>
          </cell>
          <cell r="BA473">
            <v>0</v>
          </cell>
          <cell r="BB473">
            <v>0</v>
          </cell>
          <cell r="BC473">
            <v>0</v>
          </cell>
          <cell r="BD473">
            <v>9326</v>
          </cell>
          <cell r="BE473">
            <v>20418</v>
          </cell>
          <cell r="BF473">
            <v>0</v>
          </cell>
          <cell r="BG473">
            <v>0</v>
          </cell>
          <cell r="BH473">
            <v>0</v>
          </cell>
          <cell r="BI473">
            <v>0</v>
          </cell>
          <cell r="BJ473">
            <v>170</v>
          </cell>
          <cell r="BK473">
            <v>0</v>
          </cell>
          <cell r="BL473">
            <v>0</v>
          </cell>
          <cell r="BM473">
            <v>0</v>
          </cell>
          <cell r="BN473">
            <v>0</v>
          </cell>
          <cell r="BO473">
            <v>170</v>
          </cell>
          <cell r="BP473">
            <v>144513</v>
          </cell>
          <cell r="BQ473">
            <v>0</v>
          </cell>
          <cell r="BR473">
            <v>0</v>
          </cell>
          <cell r="BS473">
            <v>0</v>
          </cell>
          <cell r="BT473">
            <v>0</v>
          </cell>
          <cell r="BU473">
            <v>1204</v>
          </cell>
          <cell r="BV473">
            <v>0</v>
          </cell>
          <cell r="BW473">
            <v>0</v>
          </cell>
          <cell r="BX473">
            <v>0</v>
          </cell>
          <cell r="BY473">
            <v>0</v>
          </cell>
          <cell r="BZ473">
            <v>1204</v>
          </cell>
          <cell r="CA473">
            <v>170</v>
          </cell>
          <cell r="CB473">
            <v>1374</v>
          </cell>
          <cell r="CC473">
            <v>0.05</v>
          </cell>
          <cell r="CD473">
            <v>10700</v>
          </cell>
        </row>
        <row r="474">
          <cell r="B474" t="str">
            <v>II002</v>
          </cell>
          <cell r="C474" t="str">
            <v>CAP08</v>
          </cell>
          <cell r="D474" t="str">
            <v>Puentes en el armario</v>
          </cell>
          <cell r="E474" t="str">
            <v>U</v>
          </cell>
          <cell r="F474" t="str">
            <v>NA</v>
          </cell>
          <cell r="G474" t="str">
            <v>NA</v>
          </cell>
          <cell r="H474" t="str">
            <v>NA</v>
          </cell>
          <cell r="I474" t="str">
            <v>NA</v>
          </cell>
          <cell r="J474" t="str">
            <v>NA</v>
          </cell>
          <cell r="K474" t="str">
            <v>NA</v>
          </cell>
          <cell r="L474" t="str">
            <v>NA</v>
          </cell>
          <cell r="M474" t="str">
            <v>NA</v>
          </cell>
          <cell r="N474" t="str">
            <v>NA</v>
          </cell>
          <cell r="O474" t="str">
            <v>NA</v>
          </cell>
          <cell r="P474" t="str">
            <v>NA</v>
          </cell>
          <cell r="Q474" t="str">
            <v>NA</v>
          </cell>
          <cell r="R474" t="str">
            <v>NA</v>
          </cell>
          <cell r="S474" t="str">
            <v>NA</v>
          </cell>
          <cell r="T474" t="str">
            <v>CER010</v>
          </cell>
          <cell r="U474" t="str">
            <v>NA</v>
          </cell>
          <cell r="V474" t="str">
            <v>NA</v>
          </cell>
          <cell r="W474" t="str">
            <v>NA</v>
          </cell>
          <cell r="X474" t="str">
            <v>NA</v>
          </cell>
          <cell r="Y474" t="str">
            <v>CMC020</v>
          </cell>
          <cell r="Z474" t="str">
            <v>NA</v>
          </cell>
          <cell r="AA474" t="str">
            <v>NA</v>
          </cell>
          <cell r="AB474" t="str">
            <v>NA</v>
          </cell>
          <cell r="AC474" t="str">
            <v>NA</v>
          </cell>
          <cell r="AD474">
            <v>1</v>
          </cell>
          <cell r="AE474" t="str">
            <v>NA</v>
          </cell>
          <cell r="AF474" t="str">
            <v>NA</v>
          </cell>
          <cell r="AG474" t="str">
            <v>NA</v>
          </cell>
          <cell r="AH474" t="str">
            <v>NA</v>
          </cell>
          <cell r="AI474">
            <v>200</v>
          </cell>
          <cell r="AJ474">
            <v>200</v>
          </cell>
          <cell r="AO474">
            <v>1077</v>
          </cell>
          <cell r="AP474">
            <v>0</v>
          </cell>
          <cell r="AQ474">
            <v>0</v>
          </cell>
          <cell r="AR474">
            <v>0</v>
          </cell>
          <cell r="AS474">
            <v>0</v>
          </cell>
          <cell r="AT474">
            <v>0</v>
          </cell>
          <cell r="AU474">
            <v>0</v>
          </cell>
          <cell r="AV474">
            <v>0</v>
          </cell>
          <cell r="AW474">
            <v>0</v>
          </cell>
          <cell r="AX474">
            <v>0</v>
          </cell>
          <cell r="AY474">
            <v>0</v>
          </cell>
          <cell r="AZ474">
            <v>0</v>
          </cell>
          <cell r="BA474">
            <v>0</v>
          </cell>
          <cell r="BB474">
            <v>0</v>
          </cell>
          <cell r="BC474">
            <v>0</v>
          </cell>
          <cell r="BD474">
            <v>0</v>
          </cell>
          <cell r="BE474">
            <v>45384</v>
          </cell>
          <cell r="BF474">
            <v>0</v>
          </cell>
          <cell r="BG474">
            <v>0</v>
          </cell>
          <cell r="BH474">
            <v>0</v>
          </cell>
          <cell r="BI474">
            <v>0</v>
          </cell>
          <cell r="BJ474">
            <v>227</v>
          </cell>
          <cell r="BK474">
            <v>0</v>
          </cell>
          <cell r="BL474">
            <v>0</v>
          </cell>
          <cell r="BM474">
            <v>0</v>
          </cell>
          <cell r="BN474">
            <v>0</v>
          </cell>
          <cell r="BO474">
            <v>227</v>
          </cell>
          <cell r="BP474">
            <v>169999</v>
          </cell>
          <cell r="BQ474">
            <v>0</v>
          </cell>
          <cell r="BR474">
            <v>0</v>
          </cell>
          <cell r="BS474">
            <v>0</v>
          </cell>
          <cell r="BT474">
            <v>0</v>
          </cell>
          <cell r="BU474">
            <v>850</v>
          </cell>
          <cell r="BV474">
            <v>0</v>
          </cell>
          <cell r="BW474">
            <v>0</v>
          </cell>
          <cell r="BX474">
            <v>0</v>
          </cell>
          <cell r="BY474">
            <v>0</v>
          </cell>
          <cell r="BZ474">
            <v>850</v>
          </cell>
          <cell r="CA474">
            <v>227</v>
          </cell>
          <cell r="CB474">
            <v>1077</v>
          </cell>
          <cell r="CC474">
            <v>0.05</v>
          </cell>
          <cell r="CD474">
            <v>1077</v>
          </cell>
        </row>
        <row r="475">
          <cell r="B475" t="str">
            <v>II003</v>
          </cell>
          <cell r="C475" t="str">
            <v>CAP08</v>
          </cell>
          <cell r="D475" t="str">
            <v>Puentes en el MDF</v>
          </cell>
          <cell r="E475" t="str">
            <v>U</v>
          </cell>
          <cell r="F475" t="str">
            <v>NA</v>
          </cell>
          <cell r="G475" t="str">
            <v>NA</v>
          </cell>
          <cell r="H475" t="str">
            <v>NA</v>
          </cell>
          <cell r="I475" t="str">
            <v>NA</v>
          </cell>
          <cell r="J475" t="str">
            <v>NA</v>
          </cell>
          <cell r="K475" t="str">
            <v>NA</v>
          </cell>
          <cell r="L475" t="str">
            <v>NA</v>
          </cell>
          <cell r="M475" t="str">
            <v>NA</v>
          </cell>
          <cell r="N475" t="str">
            <v>NA</v>
          </cell>
          <cell r="O475" t="str">
            <v>NA</v>
          </cell>
          <cell r="P475" t="str">
            <v>NA</v>
          </cell>
          <cell r="Q475" t="str">
            <v>NA</v>
          </cell>
          <cell r="R475" t="str">
            <v>NA</v>
          </cell>
          <cell r="S475" t="str">
            <v>NA</v>
          </cell>
          <cell r="T475" t="str">
            <v>NA</v>
          </cell>
          <cell r="U475" t="str">
            <v>NA</v>
          </cell>
          <cell r="V475" t="str">
            <v>NA</v>
          </cell>
          <cell r="W475" t="str">
            <v>NA</v>
          </cell>
          <cell r="X475" t="str">
            <v>NA</v>
          </cell>
          <cell r="Y475" t="str">
            <v>NA</v>
          </cell>
          <cell r="Z475" t="str">
            <v>NA</v>
          </cell>
          <cell r="AA475" t="str">
            <v>NA</v>
          </cell>
          <cell r="AB475" t="str">
            <v>NA</v>
          </cell>
          <cell r="AC475" t="str">
            <v>NA</v>
          </cell>
          <cell r="AD475" t="str">
            <v>NA</v>
          </cell>
          <cell r="AE475" t="str">
            <v>NA</v>
          </cell>
          <cell r="AF475" t="str">
            <v>NA</v>
          </cell>
          <cell r="AG475" t="str">
            <v>NA</v>
          </cell>
          <cell r="AH475" t="str">
            <v>NA</v>
          </cell>
          <cell r="AI475">
            <v>0</v>
          </cell>
          <cell r="AO475">
            <v>0</v>
          </cell>
          <cell r="AP475">
            <v>0</v>
          </cell>
          <cell r="AQ475">
            <v>0</v>
          </cell>
          <cell r="AR475">
            <v>0</v>
          </cell>
          <cell r="AS475">
            <v>0</v>
          </cell>
          <cell r="AT475">
            <v>0</v>
          </cell>
          <cell r="AU475">
            <v>0</v>
          </cell>
          <cell r="AV475">
            <v>0</v>
          </cell>
          <cell r="AW475">
            <v>0</v>
          </cell>
          <cell r="AX475">
            <v>0</v>
          </cell>
          <cell r="AY475">
            <v>0</v>
          </cell>
          <cell r="AZ475">
            <v>0</v>
          </cell>
          <cell r="BA475">
            <v>0</v>
          </cell>
          <cell r="BB475">
            <v>0</v>
          </cell>
          <cell r="BC475">
            <v>0</v>
          </cell>
          <cell r="BD475">
            <v>0</v>
          </cell>
          <cell r="BE475">
            <v>0</v>
          </cell>
          <cell r="BF475">
            <v>0</v>
          </cell>
          <cell r="BG475">
            <v>0</v>
          </cell>
          <cell r="BH475">
            <v>0</v>
          </cell>
          <cell r="BI475">
            <v>0</v>
          </cell>
          <cell r="BJ475">
            <v>0</v>
          </cell>
          <cell r="BK475">
            <v>0</v>
          </cell>
          <cell r="BL475">
            <v>0</v>
          </cell>
          <cell r="BM475">
            <v>0</v>
          </cell>
          <cell r="BN475">
            <v>0</v>
          </cell>
          <cell r="BO475">
            <v>0</v>
          </cell>
          <cell r="BP475">
            <v>0</v>
          </cell>
          <cell r="BQ475">
            <v>0</v>
          </cell>
          <cell r="BR475">
            <v>0</v>
          </cell>
          <cell r="BS475">
            <v>0</v>
          </cell>
          <cell r="BT475">
            <v>0</v>
          </cell>
          <cell r="BU475">
            <v>0</v>
          </cell>
          <cell r="BV475">
            <v>0</v>
          </cell>
          <cell r="BW475">
            <v>0</v>
          </cell>
          <cell r="BX475">
            <v>0</v>
          </cell>
          <cell r="BY475">
            <v>0</v>
          </cell>
          <cell r="BZ475">
            <v>0</v>
          </cell>
          <cell r="CA475">
            <v>0</v>
          </cell>
          <cell r="CB475">
            <v>0</v>
          </cell>
          <cell r="CC475">
            <v>0.05</v>
          </cell>
          <cell r="CD475">
            <v>0</v>
          </cell>
        </row>
        <row r="476">
          <cell r="B476" t="str">
            <v>II001</v>
          </cell>
          <cell r="C476" t="str">
            <v>CAP08</v>
          </cell>
          <cell r="D476" t="str">
            <v>Puentes en el strip de edificio</v>
          </cell>
          <cell r="E476" t="str">
            <v>U</v>
          </cell>
          <cell r="F476" t="str">
            <v>NA</v>
          </cell>
          <cell r="G476" t="str">
            <v>NA</v>
          </cell>
          <cell r="H476" t="str">
            <v>NA</v>
          </cell>
          <cell r="I476" t="str">
            <v>NA</v>
          </cell>
          <cell r="J476" t="str">
            <v>NA</v>
          </cell>
          <cell r="K476" t="str">
            <v>NA</v>
          </cell>
          <cell r="L476" t="str">
            <v>NA</v>
          </cell>
          <cell r="M476" t="str">
            <v>NA</v>
          </cell>
          <cell r="N476" t="str">
            <v>NA</v>
          </cell>
          <cell r="O476" t="str">
            <v>NA</v>
          </cell>
          <cell r="P476" t="str">
            <v>NA</v>
          </cell>
          <cell r="Q476" t="str">
            <v>NA</v>
          </cell>
          <cell r="R476" t="str">
            <v>NA</v>
          </cell>
          <cell r="S476" t="str">
            <v>NA</v>
          </cell>
          <cell r="T476" t="str">
            <v>CER010</v>
          </cell>
          <cell r="U476" t="str">
            <v>NA</v>
          </cell>
          <cell r="V476" t="str">
            <v>NA</v>
          </cell>
          <cell r="W476" t="str">
            <v>NA</v>
          </cell>
          <cell r="X476" t="str">
            <v>NA</v>
          </cell>
          <cell r="Y476" t="str">
            <v>CMC020</v>
          </cell>
          <cell r="Z476" t="str">
            <v>NA</v>
          </cell>
          <cell r="AA476" t="str">
            <v>NA</v>
          </cell>
          <cell r="AB476" t="str">
            <v>NA</v>
          </cell>
          <cell r="AC476" t="str">
            <v>NA</v>
          </cell>
          <cell r="AD476">
            <v>1</v>
          </cell>
          <cell r="AE476" t="str">
            <v>NA</v>
          </cell>
          <cell r="AF476" t="str">
            <v>NA</v>
          </cell>
          <cell r="AG476" t="str">
            <v>NA</v>
          </cell>
          <cell r="AH476" t="str">
            <v>NA</v>
          </cell>
          <cell r="AI476">
            <v>200</v>
          </cell>
          <cell r="AJ476">
            <v>200</v>
          </cell>
          <cell r="AO476">
            <v>1077</v>
          </cell>
          <cell r="AP476">
            <v>0</v>
          </cell>
          <cell r="AQ476">
            <v>0</v>
          </cell>
          <cell r="AR476">
            <v>0</v>
          </cell>
          <cell r="AS476">
            <v>0</v>
          </cell>
          <cell r="AT476">
            <v>0</v>
          </cell>
          <cell r="AU476">
            <v>0</v>
          </cell>
          <cell r="AV476">
            <v>0</v>
          </cell>
          <cell r="AW476">
            <v>0</v>
          </cell>
          <cell r="AX476">
            <v>0</v>
          </cell>
          <cell r="AY476">
            <v>0</v>
          </cell>
          <cell r="AZ476">
            <v>0</v>
          </cell>
          <cell r="BA476">
            <v>0</v>
          </cell>
          <cell r="BB476">
            <v>0</v>
          </cell>
          <cell r="BC476">
            <v>0</v>
          </cell>
          <cell r="BD476">
            <v>0</v>
          </cell>
          <cell r="BE476">
            <v>45384</v>
          </cell>
          <cell r="BF476">
            <v>0</v>
          </cell>
          <cell r="BG476">
            <v>0</v>
          </cell>
          <cell r="BH476">
            <v>0</v>
          </cell>
          <cell r="BI476">
            <v>0</v>
          </cell>
          <cell r="BJ476">
            <v>227</v>
          </cell>
          <cell r="BK476">
            <v>0</v>
          </cell>
          <cell r="BL476">
            <v>0</v>
          </cell>
          <cell r="BM476">
            <v>0</v>
          </cell>
          <cell r="BN476">
            <v>0</v>
          </cell>
          <cell r="BO476">
            <v>227</v>
          </cell>
          <cell r="BP476">
            <v>169999</v>
          </cell>
          <cell r="BQ476">
            <v>0</v>
          </cell>
          <cell r="BR476">
            <v>0</v>
          </cell>
          <cell r="BS476">
            <v>0</v>
          </cell>
          <cell r="BT476">
            <v>0</v>
          </cell>
          <cell r="BU476">
            <v>850</v>
          </cell>
          <cell r="BV476">
            <v>0</v>
          </cell>
          <cell r="BW476">
            <v>0</v>
          </cell>
          <cell r="BX476">
            <v>0</v>
          </cell>
          <cell r="BY476">
            <v>0</v>
          </cell>
          <cell r="BZ476">
            <v>850</v>
          </cell>
          <cell r="CA476">
            <v>227</v>
          </cell>
          <cell r="CB476">
            <v>1077</v>
          </cell>
          <cell r="CC476">
            <v>0.05</v>
          </cell>
          <cell r="CD476">
            <v>1077</v>
          </cell>
        </row>
        <row r="477">
          <cell r="C477" t="str">
            <v>CAP08</v>
          </cell>
          <cell r="D477" t="str">
            <v>Recubrimiento en concreto</v>
          </cell>
          <cell r="E477" t="str">
            <v>m3</v>
          </cell>
          <cell r="F477" t="str">
            <v>MOC026</v>
          </cell>
          <cell r="G477" t="str">
            <v>MRD353</v>
          </cell>
          <cell r="H477" t="str">
            <v>NA</v>
          </cell>
          <cell r="I477" t="str">
            <v>NA</v>
          </cell>
          <cell r="J477" t="str">
            <v>NA</v>
          </cell>
          <cell r="K477" t="str">
            <v>NA</v>
          </cell>
          <cell r="L477" t="str">
            <v>NA</v>
          </cell>
          <cell r="M477">
            <v>1</v>
          </cell>
          <cell r="N477">
            <v>1.4999999999999998</v>
          </cell>
          <cell r="O477" t="str">
            <v>NA</v>
          </cell>
          <cell r="P477" t="str">
            <v>NA</v>
          </cell>
          <cell r="Q477" t="str">
            <v>NA</v>
          </cell>
          <cell r="R477" t="str">
            <v>NA</v>
          </cell>
          <cell r="S477" t="str">
            <v>NA</v>
          </cell>
          <cell r="T477" t="str">
            <v>CEC013</v>
          </cell>
          <cell r="U477" t="str">
            <v>NA</v>
          </cell>
          <cell r="V477" t="str">
            <v>NA</v>
          </cell>
          <cell r="W477" t="str">
            <v>NA</v>
          </cell>
          <cell r="X477" t="str">
            <v>NA</v>
          </cell>
          <cell r="Y477" t="str">
            <v>CMC009</v>
          </cell>
          <cell r="Z477" t="str">
            <v>NA</v>
          </cell>
          <cell r="AA477" t="str">
            <v>NA</v>
          </cell>
          <cell r="AB477" t="str">
            <v>NA</v>
          </cell>
          <cell r="AC477" t="str">
            <v>NA</v>
          </cell>
          <cell r="AD477">
            <v>1</v>
          </cell>
          <cell r="AE477" t="str">
            <v>NA</v>
          </cell>
          <cell r="AF477" t="str">
            <v>NA</v>
          </cell>
          <cell r="AG477" t="str">
            <v>NA</v>
          </cell>
          <cell r="AH477" t="str">
            <v>NA</v>
          </cell>
          <cell r="AI477">
            <v>3.2</v>
          </cell>
          <cell r="AJ477">
            <v>3.2</v>
          </cell>
          <cell r="AO477">
            <v>314273</v>
          </cell>
          <cell r="AP477">
            <v>234000</v>
          </cell>
          <cell r="AQ477">
            <v>2400</v>
          </cell>
          <cell r="AR477">
            <v>0</v>
          </cell>
          <cell r="AS477">
            <v>0</v>
          </cell>
          <cell r="AT477">
            <v>0</v>
          </cell>
          <cell r="AU477">
            <v>0</v>
          </cell>
          <cell r="AV477">
            <v>0</v>
          </cell>
          <cell r="AW477">
            <v>234000</v>
          </cell>
          <cell r="AX477">
            <v>3600</v>
          </cell>
          <cell r="AY477">
            <v>0</v>
          </cell>
          <cell r="AZ477">
            <v>0</v>
          </cell>
          <cell r="BA477">
            <v>0</v>
          </cell>
          <cell r="BB477">
            <v>0</v>
          </cell>
          <cell r="BC477">
            <v>0</v>
          </cell>
          <cell r="BD477">
            <v>249480</v>
          </cell>
          <cell r="BE477">
            <v>23278</v>
          </cell>
          <cell r="BF477">
            <v>0</v>
          </cell>
          <cell r="BG477">
            <v>0</v>
          </cell>
          <cell r="BH477">
            <v>0</v>
          </cell>
          <cell r="BI477">
            <v>0</v>
          </cell>
          <cell r="BJ477">
            <v>7274</v>
          </cell>
          <cell r="BK477">
            <v>0</v>
          </cell>
          <cell r="BL477">
            <v>0</v>
          </cell>
          <cell r="BM477">
            <v>0</v>
          </cell>
          <cell r="BN477">
            <v>0</v>
          </cell>
          <cell r="BO477">
            <v>7274</v>
          </cell>
          <cell r="BP477">
            <v>184062</v>
          </cell>
          <cell r="BQ477">
            <v>0</v>
          </cell>
          <cell r="BR477">
            <v>0</v>
          </cell>
          <cell r="BS477">
            <v>0</v>
          </cell>
          <cell r="BT477">
            <v>0</v>
          </cell>
          <cell r="BU477">
            <v>57519</v>
          </cell>
          <cell r="BV477">
            <v>0</v>
          </cell>
          <cell r="BW477">
            <v>0</v>
          </cell>
          <cell r="BX477">
            <v>0</v>
          </cell>
          <cell r="BY477">
            <v>0</v>
          </cell>
          <cell r="BZ477">
            <v>57519</v>
          </cell>
          <cell r="CA477">
            <v>7274</v>
          </cell>
          <cell r="CB477">
            <v>64793</v>
          </cell>
          <cell r="CC477">
            <v>0.05</v>
          </cell>
          <cell r="CD477">
            <v>314273</v>
          </cell>
        </row>
        <row r="478">
          <cell r="C478" t="str">
            <v>CAP08</v>
          </cell>
          <cell r="D478" t="str">
            <v>Recubrimiento en concreto con refuerzo en varilla</v>
          </cell>
          <cell r="E478" t="str">
            <v>m</v>
          </cell>
          <cell r="F478" t="str">
            <v>MOC026</v>
          </cell>
          <cell r="G478" t="str">
            <v>MRD353</v>
          </cell>
          <cell r="H478" t="str">
            <v>MOC073</v>
          </cell>
          <cell r="I478" t="str">
            <v>NA</v>
          </cell>
          <cell r="J478" t="str">
            <v>NA</v>
          </cell>
          <cell r="K478" t="str">
            <v>NA</v>
          </cell>
          <cell r="L478" t="str">
            <v>NA</v>
          </cell>
          <cell r="M478">
            <v>8.0000000000000016E-2</v>
          </cell>
          <cell r="N478">
            <v>0.6</v>
          </cell>
          <cell r="O478">
            <v>1.1000000000000001</v>
          </cell>
          <cell r="P478" t="str">
            <v>NA</v>
          </cell>
          <cell r="Q478" t="str">
            <v>NA</v>
          </cell>
          <cell r="R478" t="str">
            <v>NA</v>
          </cell>
          <cell r="S478" t="str">
            <v>NA</v>
          </cell>
          <cell r="T478" t="str">
            <v>CEC013</v>
          </cell>
          <cell r="U478" t="str">
            <v>NA</v>
          </cell>
          <cell r="V478" t="str">
            <v>NA</v>
          </cell>
          <cell r="W478" t="str">
            <v>NA</v>
          </cell>
          <cell r="X478" t="str">
            <v>NA</v>
          </cell>
          <cell r="Y478" t="str">
            <v>CMC009</v>
          </cell>
          <cell r="Z478" t="str">
            <v>NA</v>
          </cell>
          <cell r="AA478" t="str">
            <v>NA</v>
          </cell>
          <cell r="AB478" t="str">
            <v>NA</v>
          </cell>
          <cell r="AC478" t="str">
            <v>NA</v>
          </cell>
          <cell r="AD478">
            <v>1</v>
          </cell>
          <cell r="AE478" t="str">
            <v>NA</v>
          </cell>
          <cell r="AF478" t="str">
            <v>NA</v>
          </cell>
          <cell r="AG478" t="str">
            <v>NA</v>
          </cell>
          <cell r="AH478" t="str">
            <v>NA</v>
          </cell>
          <cell r="AI478">
            <v>40</v>
          </cell>
          <cell r="AJ478">
            <v>40</v>
          </cell>
          <cell r="AO478">
            <v>28316</v>
          </cell>
          <cell r="AP478">
            <v>234000</v>
          </cell>
          <cell r="AQ478">
            <v>2400</v>
          </cell>
          <cell r="AR478">
            <v>1700</v>
          </cell>
          <cell r="AS478">
            <v>0</v>
          </cell>
          <cell r="AT478">
            <v>0</v>
          </cell>
          <cell r="AU478">
            <v>0</v>
          </cell>
          <cell r="AV478">
            <v>0</v>
          </cell>
          <cell r="AW478">
            <v>18720</v>
          </cell>
          <cell r="AX478">
            <v>1440</v>
          </cell>
          <cell r="AY478">
            <v>1870</v>
          </cell>
          <cell r="AZ478">
            <v>0</v>
          </cell>
          <cell r="BA478">
            <v>0</v>
          </cell>
          <cell r="BB478">
            <v>0</v>
          </cell>
          <cell r="BC478">
            <v>0</v>
          </cell>
          <cell r="BD478">
            <v>23132</v>
          </cell>
          <cell r="BE478">
            <v>23278</v>
          </cell>
          <cell r="BF478">
            <v>0</v>
          </cell>
          <cell r="BG478">
            <v>0</v>
          </cell>
          <cell r="BH478">
            <v>0</v>
          </cell>
          <cell r="BI478">
            <v>0</v>
          </cell>
          <cell r="BJ478">
            <v>582</v>
          </cell>
          <cell r="BK478">
            <v>0</v>
          </cell>
          <cell r="BL478">
            <v>0</v>
          </cell>
          <cell r="BM478">
            <v>0</v>
          </cell>
          <cell r="BN478">
            <v>0</v>
          </cell>
          <cell r="BO478">
            <v>582</v>
          </cell>
          <cell r="BP478">
            <v>184062</v>
          </cell>
          <cell r="BQ478">
            <v>0</v>
          </cell>
          <cell r="BR478">
            <v>0</v>
          </cell>
          <cell r="BS478">
            <v>0</v>
          </cell>
          <cell r="BT478">
            <v>0</v>
          </cell>
          <cell r="BU478">
            <v>4602</v>
          </cell>
          <cell r="BV478">
            <v>0</v>
          </cell>
          <cell r="BW478">
            <v>0</v>
          </cell>
          <cell r="BX478">
            <v>0</v>
          </cell>
          <cell r="BY478">
            <v>0</v>
          </cell>
          <cell r="BZ478">
            <v>4602</v>
          </cell>
          <cell r="CA478">
            <v>582</v>
          </cell>
          <cell r="CB478">
            <v>5184</v>
          </cell>
          <cell r="CC478">
            <v>0.05</v>
          </cell>
          <cell r="CD478">
            <v>28316</v>
          </cell>
        </row>
        <row r="479">
          <cell r="C479" t="str">
            <v>CAP08</v>
          </cell>
          <cell r="D479" t="str">
            <v>Registro domiciliario de Alcant(60x60)</v>
          </cell>
          <cell r="E479" t="str">
            <v>U</v>
          </cell>
          <cell r="F479" t="str">
            <v>MOC077</v>
          </cell>
          <cell r="G479" t="str">
            <v>MOC086</v>
          </cell>
          <cell r="H479" t="str">
            <v>MOC028</v>
          </cell>
          <cell r="I479" t="str">
            <v>NA</v>
          </cell>
          <cell r="J479" t="str">
            <v>NA</v>
          </cell>
          <cell r="K479" t="str">
            <v>NA</v>
          </cell>
          <cell r="L479" t="str">
            <v>NA</v>
          </cell>
          <cell r="M479">
            <v>60</v>
          </cell>
          <cell r="N479">
            <v>0.36</v>
          </cell>
          <cell r="O479">
            <v>0.36</v>
          </cell>
          <cell r="P479" t="str">
            <v>NA</v>
          </cell>
          <cell r="Q479" t="str">
            <v>NA</v>
          </cell>
          <cell r="R479" t="str">
            <v>NA</v>
          </cell>
          <cell r="S479" t="str">
            <v>NA</v>
          </cell>
          <cell r="T479" t="str">
            <v>CEC015</v>
          </cell>
          <cell r="U479" t="str">
            <v>NA</v>
          </cell>
          <cell r="V479" t="str">
            <v>NA</v>
          </cell>
          <cell r="W479" t="str">
            <v>NA</v>
          </cell>
          <cell r="X479" t="str">
            <v>NA</v>
          </cell>
          <cell r="Y479" t="str">
            <v>CMC022</v>
          </cell>
          <cell r="Z479" t="str">
            <v>NA</v>
          </cell>
          <cell r="AA479" t="str">
            <v>NA</v>
          </cell>
          <cell r="AB479" t="str">
            <v>NA</v>
          </cell>
          <cell r="AC479" t="str">
            <v>NA</v>
          </cell>
          <cell r="AD479">
            <v>1</v>
          </cell>
          <cell r="AE479" t="str">
            <v>NA</v>
          </cell>
          <cell r="AF479" t="str">
            <v>NA</v>
          </cell>
          <cell r="AG479" t="str">
            <v>NA</v>
          </cell>
          <cell r="AH479" t="str">
            <v>NA</v>
          </cell>
          <cell r="AI479">
            <v>4</v>
          </cell>
          <cell r="AJ479">
            <v>4</v>
          </cell>
          <cell r="AO479">
            <v>244493</v>
          </cell>
          <cell r="AP479">
            <v>438</v>
          </cell>
          <cell r="AQ479">
            <v>227016.3</v>
          </cell>
          <cell r="AR479">
            <v>218466.15</v>
          </cell>
          <cell r="AS479">
            <v>0</v>
          </cell>
          <cell r="AT479">
            <v>0</v>
          </cell>
          <cell r="AU479">
            <v>0</v>
          </cell>
          <cell r="AV479">
            <v>0</v>
          </cell>
          <cell r="AW479">
            <v>26280</v>
          </cell>
          <cell r="AX479">
            <v>81726</v>
          </cell>
          <cell r="AY479">
            <v>78648</v>
          </cell>
          <cell r="AZ479">
            <v>0</v>
          </cell>
          <cell r="BA479">
            <v>0</v>
          </cell>
          <cell r="BB479">
            <v>0</v>
          </cell>
          <cell r="BC479">
            <v>0</v>
          </cell>
          <cell r="BD479">
            <v>195987</v>
          </cell>
          <cell r="BE479">
            <v>28837</v>
          </cell>
          <cell r="BF479">
            <v>0</v>
          </cell>
          <cell r="BG479">
            <v>0</v>
          </cell>
          <cell r="BH479">
            <v>0</v>
          </cell>
          <cell r="BI479">
            <v>0</v>
          </cell>
          <cell r="BJ479">
            <v>7209</v>
          </cell>
          <cell r="BK479">
            <v>0</v>
          </cell>
          <cell r="BL479">
            <v>0</v>
          </cell>
          <cell r="BM479">
            <v>0</v>
          </cell>
          <cell r="BN479">
            <v>0</v>
          </cell>
          <cell r="BO479">
            <v>7209</v>
          </cell>
          <cell r="BP479">
            <v>165187</v>
          </cell>
          <cell r="BQ479">
            <v>0</v>
          </cell>
          <cell r="BR479">
            <v>0</v>
          </cell>
          <cell r="BS479">
            <v>0</v>
          </cell>
          <cell r="BT479">
            <v>0</v>
          </cell>
          <cell r="BU479">
            <v>41297</v>
          </cell>
          <cell r="BV479">
            <v>0</v>
          </cell>
          <cell r="BW479">
            <v>0</v>
          </cell>
          <cell r="BX479">
            <v>0</v>
          </cell>
          <cell r="BY479">
            <v>0</v>
          </cell>
          <cell r="BZ479">
            <v>41297</v>
          </cell>
          <cell r="CA479">
            <v>7209</v>
          </cell>
          <cell r="CB479">
            <v>48506</v>
          </cell>
          <cell r="CC479">
            <v>0.05</v>
          </cell>
          <cell r="CD479">
            <v>244493</v>
          </cell>
        </row>
        <row r="480">
          <cell r="B480" t="str">
            <v>MDF07</v>
          </cell>
          <cell r="C480" t="str">
            <v>CAP08</v>
          </cell>
          <cell r="D480" t="str">
            <v>Regletas para MDF 100 pares</v>
          </cell>
          <cell r="E480" t="str">
            <v>U</v>
          </cell>
          <cell r="F480" t="str">
            <v>NA</v>
          </cell>
          <cell r="G480" t="str">
            <v>NA</v>
          </cell>
          <cell r="H480" t="str">
            <v>NA</v>
          </cell>
          <cell r="I480" t="str">
            <v>NA</v>
          </cell>
          <cell r="J480" t="str">
            <v>NA</v>
          </cell>
          <cell r="K480" t="str">
            <v>NA</v>
          </cell>
          <cell r="L480" t="str">
            <v>NA</v>
          </cell>
          <cell r="M480" t="str">
            <v>NA</v>
          </cell>
          <cell r="N480" t="str">
            <v>NA</v>
          </cell>
          <cell r="O480" t="str">
            <v>NA</v>
          </cell>
          <cell r="P480" t="str">
            <v>NA</v>
          </cell>
          <cell r="Q480" t="str">
            <v>NA</v>
          </cell>
          <cell r="R480" t="str">
            <v>NA</v>
          </cell>
          <cell r="S480" t="str">
            <v>NA</v>
          </cell>
          <cell r="T480" t="str">
            <v>CER011</v>
          </cell>
          <cell r="U480" t="str">
            <v>NA</v>
          </cell>
          <cell r="V480" t="str">
            <v>NA</v>
          </cell>
          <cell r="W480" t="str">
            <v>NA</v>
          </cell>
          <cell r="X480" t="str">
            <v>NA</v>
          </cell>
          <cell r="Y480" t="str">
            <v>CMC015</v>
          </cell>
          <cell r="Z480" t="str">
            <v>NA</v>
          </cell>
          <cell r="AA480" t="str">
            <v>NA</v>
          </cell>
          <cell r="AB480" t="str">
            <v>NA</v>
          </cell>
          <cell r="AC480" t="str">
            <v>NA</v>
          </cell>
          <cell r="AD480">
            <v>1</v>
          </cell>
          <cell r="AE480" t="str">
            <v>NA</v>
          </cell>
          <cell r="AF480" t="str">
            <v>NA</v>
          </cell>
          <cell r="AG480" t="str">
            <v>NA</v>
          </cell>
          <cell r="AH480" t="str">
            <v>NA</v>
          </cell>
          <cell r="AI480">
            <v>7</v>
          </cell>
          <cell r="AJ480">
            <v>7</v>
          </cell>
          <cell r="AO480">
            <v>28495</v>
          </cell>
          <cell r="AP480">
            <v>0</v>
          </cell>
          <cell r="AQ480">
            <v>0</v>
          </cell>
          <cell r="AR480">
            <v>0</v>
          </cell>
          <cell r="AS480">
            <v>0</v>
          </cell>
          <cell r="AT480">
            <v>0</v>
          </cell>
          <cell r="AU480">
            <v>0</v>
          </cell>
          <cell r="AV480">
            <v>0</v>
          </cell>
          <cell r="AW480">
            <v>0</v>
          </cell>
          <cell r="AX480">
            <v>0</v>
          </cell>
          <cell r="AY480">
            <v>0</v>
          </cell>
          <cell r="AZ480">
            <v>0</v>
          </cell>
          <cell r="BA480">
            <v>0</v>
          </cell>
          <cell r="BB480">
            <v>0</v>
          </cell>
          <cell r="BC480">
            <v>0</v>
          </cell>
          <cell r="BD480">
            <v>0</v>
          </cell>
          <cell r="BE480">
            <v>19028</v>
          </cell>
          <cell r="BF480">
            <v>0</v>
          </cell>
          <cell r="BG480">
            <v>0</v>
          </cell>
          <cell r="BH480">
            <v>0</v>
          </cell>
          <cell r="BI480">
            <v>0</v>
          </cell>
          <cell r="BJ480">
            <v>2718</v>
          </cell>
          <cell r="BK480">
            <v>0</v>
          </cell>
          <cell r="BL480">
            <v>0</v>
          </cell>
          <cell r="BM480">
            <v>0</v>
          </cell>
          <cell r="BN480">
            <v>0</v>
          </cell>
          <cell r="BO480">
            <v>2718</v>
          </cell>
          <cell r="BP480">
            <v>180437</v>
          </cell>
          <cell r="BQ480">
            <v>0</v>
          </cell>
          <cell r="BR480">
            <v>0</v>
          </cell>
          <cell r="BS480">
            <v>0</v>
          </cell>
          <cell r="BT480">
            <v>0</v>
          </cell>
          <cell r="BU480">
            <v>25777</v>
          </cell>
          <cell r="BV480">
            <v>0</v>
          </cell>
          <cell r="BW480">
            <v>0</v>
          </cell>
          <cell r="BX480">
            <v>0</v>
          </cell>
          <cell r="BY480">
            <v>0</v>
          </cell>
          <cell r="BZ480">
            <v>25777</v>
          </cell>
          <cell r="CA480">
            <v>2718</v>
          </cell>
          <cell r="CB480">
            <v>28495</v>
          </cell>
          <cell r="CC480">
            <v>0.05</v>
          </cell>
          <cell r="CD480">
            <v>28495</v>
          </cell>
        </row>
        <row r="481">
          <cell r="C481" t="str">
            <v>CAP08</v>
          </cell>
          <cell r="D481" t="str">
            <v>Relleno en Zahorra</v>
          </cell>
          <cell r="E481" t="str">
            <v>m3</v>
          </cell>
          <cell r="F481" t="str">
            <v>MOC128</v>
          </cell>
          <cell r="G481" t="str">
            <v>NA</v>
          </cell>
          <cell r="H481" t="str">
            <v>NA</v>
          </cell>
          <cell r="I481" t="str">
            <v>NA</v>
          </cell>
          <cell r="J481" t="str">
            <v>NA</v>
          </cell>
          <cell r="K481" t="str">
            <v>NA</v>
          </cell>
          <cell r="L481" t="str">
            <v>NA</v>
          </cell>
          <cell r="M481">
            <v>1.3</v>
          </cell>
          <cell r="N481" t="str">
            <v>NA</v>
          </cell>
          <cell r="O481" t="str">
            <v>NA</v>
          </cell>
          <cell r="P481" t="str">
            <v>NA</v>
          </cell>
          <cell r="Q481" t="str">
            <v>NA</v>
          </cell>
          <cell r="R481" t="str">
            <v>NA</v>
          </cell>
          <cell r="S481" t="str">
            <v>NA</v>
          </cell>
          <cell r="T481" t="str">
            <v>CEC009</v>
          </cell>
          <cell r="U481" t="str">
            <v>NA</v>
          </cell>
          <cell r="V481" t="str">
            <v>NA</v>
          </cell>
          <cell r="W481" t="str">
            <v>NA</v>
          </cell>
          <cell r="X481" t="str">
            <v>NA</v>
          </cell>
          <cell r="Y481" t="str">
            <v>CMC008</v>
          </cell>
          <cell r="Z481" t="str">
            <v>NA</v>
          </cell>
          <cell r="AA481" t="str">
            <v>NA</v>
          </cell>
          <cell r="AB481" t="str">
            <v>NA</v>
          </cell>
          <cell r="AC481" t="str">
            <v>NA</v>
          </cell>
          <cell r="AD481">
            <v>1</v>
          </cell>
          <cell r="AE481" t="str">
            <v>NA</v>
          </cell>
          <cell r="AF481" t="str">
            <v>NA</v>
          </cell>
          <cell r="AG481" t="str">
            <v>NA</v>
          </cell>
          <cell r="AH481" t="str">
            <v>NA</v>
          </cell>
          <cell r="AI481">
            <v>18</v>
          </cell>
          <cell r="AJ481">
            <v>18</v>
          </cell>
          <cell r="AO481">
            <v>40204</v>
          </cell>
          <cell r="AP481">
            <v>20000</v>
          </cell>
          <cell r="AQ481">
            <v>0</v>
          </cell>
          <cell r="AR481">
            <v>0</v>
          </cell>
          <cell r="AS481">
            <v>0</v>
          </cell>
          <cell r="AT481">
            <v>0</v>
          </cell>
          <cell r="AU481">
            <v>0</v>
          </cell>
          <cell r="AV481">
            <v>0</v>
          </cell>
          <cell r="AW481">
            <v>26000</v>
          </cell>
          <cell r="AX481">
            <v>0</v>
          </cell>
          <cell r="AY481">
            <v>0</v>
          </cell>
          <cell r="AZ481">
            <v>0</v>
          </cell>
          <cell r="BA481">
            <v>0</v>
          </cell>
          <cell r="BB481">
            <v>0</v>
          </cell>
          <cell r="BC481">
            <v>0</v>
          </cell>
          <cell r="BD481">
            <v>27300</v>
          </cell>
          <cell r="BE481">
            <v>91382</v>
          </cell>
          <cell r="BF481">
            <v>0</v>
          </cell>
          <cell r="BG481">
            <v>0</v>
          </cell>
          <cell r="BH481">
            <v>0</v>
          </cell>
          <cell r="BI481">
            <v>0</v>
          </cell>
          <cell r="BJ481">
            <v>5077</v>
          </cell>
          <cell r="BK481">
            <v>0</v>
          </cell>
          <cell r="BL481">
            <v>0</v>
          </cell>
          <cell r="BM481">
            <v>0</v>
          </cell>
          <cell r="BN481">
            <v>0</v>
          </cell>
          <cell r="BO481">
            <v>5077</v>
          </cell>
          <cell r="BP481">
            <v>140891</v>
          </cell>
          <cell r="BQ481">
            <v>0</v>
          </cell>
          <cell r="BR481">
            <v>0</v>
          </cell>
          <cell r="BS481">
            <v>0</v>
          </cell>
          <cell r="BT481">
            <v>0</v>
          </cell>
          <cell r="BU481">
            <v>7827</v>
          </cell>
          <cell r="BV481">
            <v>0</v>
          </cell>
          <cell r="BW481">
            <v>0</v>
          </cell>
          <cell r="BX481">
            <v>0</v>
          </cell>
          <cell r="BY481">
            <v>0</v>
          </cell>
          <cell r="BZ481">
            <v>7827</v>
          </cell>
          <cell r="CA481">
            <v>5077</v>
          </cell>
          <cell r="CB481">
            <v>12904</v>
          </cell>
          <cell r="CC481">
            <v>0.05</v>
          </cell>
          <cell r="CD481">
            <v>40204</v>
          </cell>
        </row>
        <row r="482">
          <cell r="C482" t="str">
            <v>CAP08</v>
          </cell>
          <cell r="D482" t="str">
            <v>Retiro de Escombros ( Incluye cargue y  transporte)</v>
          </cell>
          <cell r="E482" t="str">
            <v>m3</v>
          </cell>
          <cell r="F482" t="str">
            <v>NA</v>
          </cell>
          <cell r="G482" t="str">
            <v>NA</v>
          </cell>
          <cell r="H482" t="str">
            <v>NA</v>
          </cell>
          <cell r="I482" t="str">
            <v>NA</v>
          </cell>
          <cell r="J482" t="str">
            <v>NA</v>
          </cell>
          <cell r="K482" t="str">
            <v>NA</v>
          </cell>
          <cell r="L482" t="str">
            <v>NA</v>
          </cell>
          <cell r="M482" t="str">
            <v>NA</v>
          </cell>
          <cell r="N482" t="str">
            <v>NA</v>
          </cell>
          <cell r="O482" t="str">
            <v>NA</v>
          </cell>
          <cell r="P482" t="str">
            <v>NA</v>
          </cell>
          <cell r="Q482" t="str">
            <v>NA</v>
          </cell>
          <cell r="R482" t="str">
            <v>NA</v>
          </cell>
          <cell r="S482" t="str">
            <v>NA</v>
          </cell>
          <cell r="T482" t="str">
            <v>CEC008</v>
          </cell>
          <cell r="U482" t="str">
            <v>NA</v>
          </cell>
          <cell r="V482" t="str">
            <v>NA</v>
          </cell>
          <cell r="W482" t="str">
            <v>NA</v>
          </cell>
          <cell r="X482" t="str">
            <v>NA</v>
          </cell>
          <cell r="Y482" t="str">
            <v>CMC007</v>
          </cell>
          <cell r="Z482" t="str">
            <v>NA</v>
          </cell>
          <cell r="AA482" t="str">
            <v>NA</v>
          </cell>
          <cell r="AB482" t="str">
            <v>NA</v>
          </cell>
          <cell r="AC482" t="str">
            <v>NA</v>
          </cell>
          <cell r="AD482">
            <v>1</v>
          </cell>
          <cell r="AE482" t="str">
            <v>NA</v>
          </cell>
          <cell r="AF482" t="str">
            <v>NA</v>
          </cell>
          <cell r="AG482" t="str">
            <v>NA</v>
          </cell>
          <cell r="AH482" t="str">
            <v>NA</v>
          </cell>
          <cell r="AI482">
            <v>23</v>
          </cell>
          <cell r="AJ482">
            <v>23</v>
          </cell>
          <cell r="AO482">
            <v>5616</v>
          </cell>
          <cell r="AP482">
            <v>0</v>
          </cell>
          <cell r="AQ482">
            <v>0</v>
          </cell>
          <cell r="AR482">
            <v>0</v>
          </cell>
          <cell r="AS482">
            <v>0</v>
          </cell>
          <cell r="AT482">
            <v>0</v>
          </cell>
          <cell r="AU482">
            <v>0</v>
          </cell>
          <cell r="AV482">
            <v>0</v>
          </cell>
          <cell r="AW482">
            <v>0</v>
          </cell>
          <cell r="AX482">
            <v>0</v>
          </cell>
          <cell r="AY482">
            <v>0</v>
          </cell>
          <cell r="AZ482">
            <v>0</v>
          </cell>
          <cell r="BA482">
            <v>0</v>
          </cell>
          <cell r="BB482">
            <v>0</v>
          </cell>
          <cell r="BC482">
            <v>0</v>
          </cell>
          <cell r="BD482">
            <v>0</v>
          </cell>
          <cell r="BE482">
            <v>90067</v>
          </cell>
          <cell r="BF482">
            <v>0</v>
          </cell>
          <cell r="BG482">
            <v>0</v>
          </cell>
          <cell r="BH482">
            <v>0</v>
          </cell>
          <cell r="BI482">
            <v>0</v>
          </cell>
          <cell r="BJ482">
            <v>3916</v>
          </cell>
          <cell r="BK482">
            <v>0</v>
          </cell>
          <cell r="BL482">
            <v>0</v>
          </cell>
          <cell r="BM482">
            <v>0</v>
          </cell>
          <cell r="BN482">
            <v>0</v>
          </cell>
          <cell r="BO482">
            <v>3916</v>
          </cell>
          <cell r="BP482">
            <v>39108</v>
          </cell>
          <cell r="BQ482">
            <v>0</v>
          </cell>
          <cell r="BR482">
            <v>0</v>
          </cell>
          <cell r="BS482">
            <v>0</v>
          </cell>
          <cell r="BT482">
            <v>0</v>
          </cell>
          <cell r="BU482">
            <v>1700</v>
          </cell>
          <cell r="BV482">
            <v>0</v>
          </cell>
          <cell r="BW482">
            <v>0</v>
          </cell>
          <cell r="BX482">
            <v>0</v>
          </cell>
          <cell r="BY482">
            <v>0</v>
          </cell>
          <cell r="BZ482">
            <v>1700</v>
          </cell>
          <cell r="CA482">
            <v>3916</v>
          </cell>
          <cell r="CB482">
            <v>5616</v>
          </cell>
          <cell r="CD482">
            <v>5616</v>
          </cell>
        </row>
        <row r="483">
          <cell r="C483" t="str">
            <v>CAP08</v>
          </cell>
          <cell r="D483" t="str">
            <v>Reubicacion Tuberia de Gas</v>
          </cell>
          <cell r="E483" t="str">
            <v>m</v>
          </cell>
          <cell r="F483" t="str">
            <v>NA</v>
          </cell>
          <cell r="G483" t="str">
            <v>NA</v>
          </cell>
          <cell r="H483" t="str">
            <v>NA</v>
          </cell>
          <cell r="I483" t="str">
            <v>NA</v>
          </cell>
          <cell r="J483" t="str">
            <v>NA</v>
          </cell>
          <cell r="K483" t="str">
            <v>NA</v>
          </cell>
          <cell r="L483" t="str">
            <v>NA</v>
          </cell>
          <cell r="M483" t="str">
            <v>NA</v>
          </cell>
          <cell r="N483" t="str">
            <v>NA</v>
          </cell>
          <cell r="O483" t="str">
            <v>NA</v>
          </cell>
          <cell r="P483" t="str">
            <v>NA</v>
          </cell>
          <cell r="Q483" t="str">
            <v>NA</v>
          </cell>
          <cell r="R483" t="str">
            <v>NA</v>
          </cell>
          <cell r="S483" t="str">
            <v>NA</v>
          </cell>
          <cell r="T483" t="str">
            <v>CEC004</v>
          </cell>
          <cell r="U483" t="str">
            <v>CEC009</v>
          </cell>
          <cell r="V483" t="str">
            <v>CEC008</v>
          </cell>
          <cell r="W483" t="str">
            <v>NA</v>
          </cell>
          <cell r="X483" t="str">
            <v>NA</v>
          </cell>
          <cell r="Y483" t="str">
            <v>CMC004</v>
          </cell>
          <cell r="Z483" t="str">
            <v>CMC008</v>
          </cell>
          <cell r="AA483" t="str">
            <v>CMC007</v>
          </cell>
          <cell r="AB483" t="str">
            <v>NA</v>
          </cell>
          <cell r="AC483" t="str">
            <v>NA</v>
          </cell>
          <cell r="AD483">
            <v>1</v>
          </cell>
          <cell r="AE483">
            <v>1</v>
          </cell>
          <cell r="AF483">
            <v>1</v>
          </cell>
          <cell r="AG483" t="str">
            <v>NA</v>
          </cell>
          <cell r="AH483" t="str">
            <v>NA</v>
          </cell>
          <cell r="AI483">
            <v>50</v>
          </cell>
          <cell r="AJ483">
            <v>50</v>
          </cell>
          <cell r="AK483">
            <v>50</v>
          </cell>
          <cell r="AL483">
            <v>50</v>
          </cell>
          <cell r="AO483">
            <v>9851</v>
          </cell>
          <cell r="AP483">
            <v>0</v>
          </cell>
          <cell r="AQ483">
            <v>0</v>
          </cell>
          <cell r="AR483">
            <v>0</v>
          </cell>
          <cell r="AS483">
            <v>0</v>
          </cell>
          <cell r="AT483">
            <v>0</v>
          </cell>
          <cell r="AU483">
            <v>0</v>
          </cell>
          <cell r="AV483">
            <v>0</v>
          </cell>
          <cell r="AW483">
            <v>0</v>
          </cell>
          <cell r="AX483">
            <v>0</v>
          </cell>
          <cell r="AY483">
            <v>0</v>
          </cell>
          <cell r="AZ483">
            <v>0</v>
          </cell>
          <cell r="BA483">
            <v>0</v>
          </cell>
          <cell r="BB483">
            <v>0</v>
          </cell>
          <cell r="BC483">
            <v>0</v>
          </cell>
          <cell r="BD483">
            <v>0</v>
          </cell>
          <cell r="BE483">
            <v>2893</v>
          </cell>
          <cell r="BF483">
            <v>91382</v>
          </cell>
          <cell r="BG483">
            <v>90067</v>
          </cell>
          <cell r="BH483">
            <v>0</v>
          </cell>
          <cell r="BI483">
            <v>0</v>
          </cell>
          <cell r="BJ483">
            <v>58</v>
          </cell>
          <cell r="BK483">
            <v>1828</v>
          </cell>
          <cell r="BL483">
            <v>1801</v>
          </cell>
          <cell r="BM483">
            <v>0</v>
          </cell>
          <cell r="BN483">
            <v>0</v>
          </cell>
          <cell r="BO483">
            <v>3687</v>
          </cell>
          <cell r="BP483">
            <v>128224</v>
          </cell>
          <cell r="BQ483">
            <v>140891</v>
          </cell>
          <cell r="BR483">
            <v>39108</v>
          </cell>
          <cell r="BS483">
            <v>0</v>
          </cell>
          <cell r="BT483">
            <v>0</v>
          </cell>
          <cell r="BU483">
            <v>2564</v>
          </cell>
          <cell r="BV483">
            <v>2818</v>
          </cell>
          <cell r="BW483">
            <v>782</v>
          </cell>
          <cell r="BX483">
            <v>0</v>
          </cell>
          <cell r="BY483">
            <v>0</v>
          </cell>
          <cell r="BZ483">
            <v>6164</v>
          </cell>
          <cell r="CA483">
            <v>3687</v>
          </cell>
          <cell r="CB483">
            <v>9851</v>
          </cell>
          <cell r="CD483">
            <v>9851</v>
          </cell>
        </row>
        <row r="484">
          <cell r="C484" t="str">
            <v>CAP08</v>
          </cell>
          <cell r="D484" t="str">
            <v>Sobre-excavaciones</v>
          </cell>
          <cell r="E484" t="str">
            <v>m3</v>
          </cell>
          <cell r="F484" t="str">
            <v>NA</v>
          </cell>
          <cell r="G484" t="str">
            <v>NA</v>
          </cell>
          <cell r="H484" t="str">
            <v>NA</v>
          </cell>
          <cell r="I484" t="str">
            <v>NA</v>
          </cell>
          <cell r="J484" t="str">
            <v>NA</v>
          </cell>
          <cell r="K484" t="str">
            <v>NA</v>
          </cell>
          <cell r="L484" t="str">
            <v>NA</v>
          </cell>
          <cell r="M484" t="str">
            <v>NA</v>
          </cell>
          <cell r="N484" t="str">
            <v>NA</v>
          </cell>
          <cell r="O484" t="str">
            <v>NA</v>
          </cell>
          <cell r="P484" t="str">
            <v>NA</v>
          </cell>
          <cell r="Q484" t="str">
            <v>NA</v>
          </cell>
          <cell r="R484" t="str">
            <v>NA</v>
          </cell>
          <cell r="S484" t="str">
            <v>NA</v>
          </cell>
          <cell r="T484" t="str">
            <v>CEC004</v>
          </cell>
          <cell r="U484" t="str">
            <v>CEC008</v>
          </cell>
          <cell r="V484" t="str">
            <v>NA</v>
          </cell>
          <cell r="W484" t="str">
            <v>NA</v>
          </cell>
          <cell r="X484" t="str">
            <v>NA</v>
          </cell>
          <cell r="Y484" t="str">
            <v>CMC004</v>
          </cell>
          <cell r="Z484" t="str">
            <v>CMC007</v>
          </cell>
          <cell r="AA484" t="str">
            <v>NA</v>
          </cell>
          <cell r="AB484" t="str">
            <v>NA</v>
          </cell>
          <cell r="AC484" t="str">
            <v>NA</v>
          </cell>
          <cell r="AD484">
            <v>1</v>
          </cell>
          <cell r="AE484">
            <v>1</v>
          </cell>
          <cell r="AF484" t="str">
            <v>NA</v>
          </cell>
          <cell r="AG484" t="str">
            <v>NA</v>
          </cell>
          <cell r="AH484" t="str">
            <v>NA</v>
          </cell>
          <cell r="AI484">
            <v>29</v>
          </cell>
          <cell r="AJ484">
            <v>29</v>
          </cell>
          <cell r="AK484">
            <v>29</v>
          </cell>
          <cell r="AO484">
            <v>8977</v>
          </cell>
          <cell r="AP484">
            <v>0</v>
          </cell>
          <cell r="AQ484">
            <v>0</v>
          </cell>
          <cell r="AR484">
            <v>0</v>
          </cell>
          <cell r="AS484">
            <v>0</v>
          </cell>
          <cell r="AT484">
            <v>0</v>
          </cell>
          <cell r="AU484">
            <v>0</v>
          </cell>
          <cell r="AV484">
            <v>0</v>
          </cell>
          <cell r="AW484">
            <v>0</v>
          </cell>
          <cell r="AX484">
            <v>0</v>
          </cell>
          <cell r="AY484">
            <v>0</v>
          </cell>
          <cell r="AZ484">
            <v>0</v>
          </cell>
          <cell r="BA484">
            <v>0</v>
          </cell>
          <cell r="BB484">
            <v>0</v>
          </cell>
          <cell r="BC484">
            <v>0</v>
          </cell>
          <cell r="BD484">
            <v>0</v>
          </cell>
          <cell r="BE484">
            <v>2893</v>
          </cell>
          <cell r="BF484">
            <v>90067</v>
          </cell>
          <cell r="BG484">
            <v>0</v>
          </cell>
          <cell r="BH484">
            <v>0</v>
          </cell>
          <cell r="BI484">
            <v>0</v>
          </cell>
          <cell r="BJ484">
            <v>100</v>
          </cell>
          <cell r="BK484">
            <v>3106</v>
          </cell>
          <cell r="BL484">
            <v>0</v>
          </cell>
          <cell r="BM484">
            <v>0</v>
          </cell>
          <cell r="BN484">
            <v>0</v>
          </cell>
          <cell r="BO484">
            <v>3206</v>
          </cell>
          <cell r="BP484">
            <v>128224</v>
          </cell>
          <cell r="BQ484">
            <v>39108</v>
          </cell>
          <cell r="BR484">
            <v>0</v>
          </cell>
          <cell r="BS484">
            <v>0</v>
          </cell>
          <cell r="BT484">
            <v>0</v>
          </cell>
          <cell r="BU484">
            <v>4422</v>
          </cell>
          <cell r="BV484">
            <v>1349</v>
          </cell>
          <cell r="BW484">
            <v>0</v>
          </cell>
          <cell r="BX484">
            <v>0</v>
          </cell>
          <cell r="BY484">
            <v>0</v>
          </cell>
          <cell r="BZ484">
            <v>5771</v>
          </cell>
          <cell r="CA484">
            <v>3206</v>
          </cell>
          <cell r="CB484">
            <v>8977</v>
          </cell>
          <cell r="CD484">
            <v>8977</v>
          </cell>
        </row>
        <row r="485">
          <cell r="B485" t="str">
            <v>HE002</v>
          </cell>
          <cell r="C485" t="str">
            <v>CAP08</v>
          </cell>
          <cell r="D485" t="str">
            <v>Soporte intermedio p/muro</v>
          </cell>
          <cell r="E485" t="str">
            <v>U</v>
          </cell>
          <cell r="F485" t="str">
            <v>MRD194</v>
          </cell>
          <cell r="G485" t="str">
            <v>MRD104</v>
          </cell>
          <cell r="H485" t="str">
            <v>NA</v>
          </cell>
          <cell r="I485" t="str">
            <v>NA</v>
          </cell>
          <cell r="J485" t="str">
            <v>NA</v>
          </cell>
          <cell r="K485" t="str">
            <v>NA</v>
          </cell>
          <cell r="L485" t="str">
            <v>NA</v>
          </cell>
          <cell r="M485">
            <v>1</v>
          </cell>
          <cell r="N485">
            <v>1</v>
          </cell>
          <cell r="O485" t="str">
            <v>NA</v>
          </cell>
          <cell r="P485" t="str">
            <v>NA</v>
          </cell>
          <cell r="Q485" t="str">
            <v>NA</v>
          </cell>
          <cell r="R485" t="str">
            <v>NA</v>
          </cell>
          <cell r="S485" t="str">
            <v>NA</v>
          </cell>
          <cell r="T485" t="str">
            <v>CER007</v>
          </cell>
          <cell r="U485" t="str">
            <v>NA</v>
          </cell>
          <cell r="V485" t="str">
            <v>NA</v>
          </cell>
          <cell r="W485" t="str">
            <v>NA</v>
          </cell>
          <cell r="X485" t="str">
            <v>NA</v>
          </cell>
          <cell r="Y485" t="str">
            <v>CMC017</v>
          </cell>
          <cell r="Z485" t="str">
            <v>NA</v>
          </cell>
          <cell r="AA485" t="str">
            <v>NA</v>
          </cell>
          <cell r="AB485" t="str">
            <v>NA</v>
          </cell>
          <cell r="AC485" t="str">
            <v>NA</v>
          </cell>
          <cell r="AD485">
            <v>1</v>
          </cell>
          <cell r="AE485" t="str">
            <v>NA</v>
          </cell>
          <cell r="AF485" t="str">
            <v>NA</v>
          </cell>
          <cell r="AG485" t="str">
            <v>NA</v>
          </cell>
          <cell r="AH485" t="str">
            <v>NA</v>
          </cell>
          <cell r="AI485">
            <v>120</v>
          </cell>
          <cell r="AJ485">
            <v>120</v>
          </cell>
          <cell r="AO485">
            <v>5507</v>
          </cell>
          <cell r="AP485">
            <v>3900</v>
          </cell>
          <cell r="AQ485">
            <v>36</v>
          </cell>
          <cell r="AR485">
            <v>0</v>
          </cell>
          <cell r="AS485">
            <v>0</v>
          </cell>
          <cell r="AT485">
            <v>0</v>
          </cell>
          <cell r="AU485">
            <v>0</v>
          </cell>
          <cell r="AV485">
            <v>0</v>
          </cell>
          <cell r="AW485">
            <v>3900</v>
          </cell>
          <cell r="AX485">
            <v>36</v>
          </cell>
          <cell r="AY485">
            <v>0</v>
          </cell>
          <cell r="AZ485">
            <v>0</v>
          </cell>
          <cell r="BA485">
            <v>0</v>
          </cell>
          <cell r="BB485">
            <v>0</v>
          </cell>
          <cell r="BC485">
            <v>0</v>
          </cell>
          <cell r="BD485">
            <v>4133</v>
          </cell>
          <cell r="BE485">
            <v>20418</v>
          </cell>
          <cell r="BF485">
            <v>0</v>
          </cell>
          <cell r="BG485">
            <v>0</v>
          </cell>
          <cell r="BH485">
            <v>0</v>
          </cell>
          <cell r="BI485">
            <v>0</v>
          </cell>
          <cell r="BJ485">
            <v>170</v>
          </cell>
          <cell r="BK485">
            <v>0</v>
          </cell>
          <cell r="BL485">
            <v>0</v>
          </cell>
          <cell r="BM485">
            <v>0</v>
          </cell>
          <cell r="BN485">
            <v>0</v>
          </cell>
          <cell r="BO485">
            <v>170</v>
          </cell>
          <cell r="BP485">
            <v>144513</v>
          </cell>
          <cell r="BQ485">
            <v>0</v>
          </cell>
          <cell r="BR485">
            <v>0</v>
          </cell>
          <cell r="BS485">
            <v>0</v>
          </cell>
          <cell r="BT485">
            <v>0</v>
          </cell>
          <cell r="BU485">
            <v>1204</v>
          </cell>
          <cell r="BV485">
            <v>0</v>
          </cell>
          <cell r="BW485">
            <v>0</v>
          </cell>
          <cell r="BX485">
            <v>0</v>
          </cell>
          <cell r="BY485">
            <v>0</v>
          </cell>
          <cell r="BZ485">
            <v>1204</v>
          </cell>
          <cell r="CA485">
            <v>170</v>
          </cell>
          <cell r="CB485">
            <v>1374</v>
          </cell>
          <cell r="CC485">
            <v>0.05</v>
          </cell>
          <cell r="CD485">
            <v>5507</v>
          </cell>
        </row>
        <row r="486">
          <cell r="B486" t="str">
            <v>MDF09</v>
          </cell>
          <cell r="C486" t="str">
            <v>CAP08</v>
          </cell>
          <cell r="D486" t="str">
            <v>Soporte para Regletas del MDF</v>
          </cell>
          <cell r="E486" t="str">
            <v>U</v>
          </cell>
          <cell r="F486" t="str">
            <v>MRD357</v>
          </cell>
          <cell r="G486" t="str">
            <v>NA</v>
          </cell>
          <cell r="H486" t="str">
            <v>NA</v>
          </cell>
          <cell r="I486" t="str">
            <v>NA</v>
          </cell>
          <cell r="J486" t="str">
            <v>NA</v>
          </cell>
          <cell r="K486" t="str">
            <v>NA</v>
          </cell>
          <cell r="L486" t="str">
            <v>NA</v>
          </cell>
          <cell r="M486">
            <v>1</v>
          </cell>
          <cell r="N486" t="str">
            <v>NA</v>
          </cell>
          <cell r="O486" t="str">
            <v>NA</v>
          </cell>
          <cell r="P486" t="str">
            <v>NA</v>
          </cell>
          <cell r="Q486" t="str">
            <v>NA</v>
          </cell>
          <cell r="R486" t="str">
            <v>NA</v>
          </cell>
          <cell r="S486" t="str">
            <v>NA</v>
          </cell>
          <cell r="T486" t="str">
            <v>CER011</v>
          </cell>
          <cell r="U486" t="str">
            <v>NA</v>
          </cell>
          <cell r="V486" t="str">
            <v>NA</v>
          </cell>
          <cell r="W486" t="str">
            <v>NA</v>
          </cell>
          <cell r="X486" t="str">
            <v>NA</v>
          </cell>
          <cell r="Y486" t="str">
            <v>CMC015</v>
          </cell>
          <cell r="Z486" t="str">
            <v>NA</v>
          </cell>
          <cell r="AA486" t="str">
            <v>NA</v>
          </cell>
          <cell r="AB486" t="str">
            <v>NA</v>
          </cell>
          <cell r="AC486" t="str">
            <v>NA</v>
          </cell>
          <cell r="AD486">
            <v>1</v>
          </cell>
          <cell r="AE486" t="str">
            <v>NA</v>
          </cell>
          <cell r="AF486" t="str">
            <v>NA</v>
          </cell>
          <cell r="AG486" t="str">
            <v>NA</v>
          </cell>
          <cell r="AH486" t="str">
            <v>NA</v>
          </cell>
          <cell r="AI486">
            <v>15</v>
          </cell>
          <cell r="AJ486">
            <v>15</v>
          </cell>
          <cell r="AO486">
            <v>30098</v>
          </cell>
          <cell r="AP486">
            <v>16000</v>
          </cell>
          <cell r="AQ486">
            <v>0</v>
          </cell>
          <cell r="AR486">
            <v>0</v>
          </cell>
          <cell r="AS486">
            <v>0</v>
          </cell>
          <cell r="AT486">
            <v>0</v>
          </cell>
          <cell r="AU486">
            <v>0</v>
          </cell>
          <cell r="AV486">
            <v>0</v>
          </cell>
          <cell r="AW486">
            <v>16000</v>
          </cell>
          <cell r="AX486">
            <v>0</v>
          </cell>
          <cell r="AY486">
            <v>0</v>
          </cell>
          <cell r="AZ486">
            <v>0</v>
          </cell>
          <cell r="BA486">
            <v>0</v>
          </cell>
          <cell r="BB486">
            <v>0</v>
          </cell>
          <cell r="BC486">
            <v>0</v>
          </cell>
          <cell r="BD486">
            <v>16800</v>
          </cell>
          <cell r="BE486">
            <v>19028</v>
          </cell>
          <cell r="BF486">
            <v>0</v>
          </cell>
          <cell r="BG486">
            <v>0</v>
          </cell>
          <cell r="BH486">
            <v>0</v>
          </cell>
          <cell r="BI486">
            <v>0</v>
          </cell>
          <cell r="BJ486">
            <v>1269</v>
          </cell>
          <cell r="BK486">
            <v>0</v>
          </cell>
          <cell r="BL486">
            <v>0</v>
          </cell>
          <cell r="BM486">
            <v>0</v>
          </cell>
          <cell r="BN486">
            <v>0</v>
          </cell>
          <cell r="BO486">
            <v>1269</v>
          </cell>
          <cell r="BP486">
            <v>180437</v>
          </cell>
          <cell r="BQ486">
            <v>0</v>
          </cell>
          <cell r="BR486">
            <v>0</v>
          </cell>
          <cell r="BS486">
            <v>0</v>
          </cell>
          <cell r="BT486">
            <v>0</v>
          </cell>
          <cell r="BU486">
            <v>12029</v>
          </cell>
          <cell r="BV486">
            <v>0</v>
          </cell>
          <cell r="BW486">
            <v>0</v>
          </cell>
          <cell r="BX486">
            <v>0</v>
          </cell>
          <cell r="BY486">
            <v>0</v>
          </cell>
          <cell r="BZ486">
            <v>12029</v>
          </cell>
          <cell r="CA486">
            <v>1269</v>
          </cell>
          <cell r="CB486">
            <v>13298</v>
          </cell>
          <cell r="CC486">
            <v>0.05</v>
          </cell>
          <cell r="CD486">
            <v>30098</v>
          </cell>
        </row>
        <row r="487">
          <cell r="B487" t="str">
            <v>HE004</v>
          </cell>
          <cell r="C487" t="str">
            <v>CAP08</v>
          </cell>
          <cell r="D487" t="str">
            <v>Soportes de dispersión</v>
          </cell>
          <cell r="E487" t="str">
            <v>Jgo.</v>
          </cell>
          <cell r="F487" t="str">
            <v>MRD218</v>
          </cell>
          <cell r="G487" t="str">
            <v>MRD069</v>
          </cell>
          <cell r="H487" t="str">
            <v>NA</v>
          </cell>
          <cell r="I487" t="str">
            <v>NA</v>
          </cell>
          <cell r="J487" t="str">
            <v>NA</v>
          </cell>
          <cell r="K487" t="str">
            <v>NA</v>
          </cell>
          <cell r="L487" t="str">
            <v>NA</v>
          </cell>
          <cell r="M487">
            <v>4</v>
          </cell>
          <cell r="N487">
            <v>0.9</v>
          </cell>
          <cell r="O487" t="str">
            <v>NA</v>
          </cell>
          <cell r="P487" t="str">
            <v>NA</v>
          </cell>
          <cell r="Q487" t="str">
            <v>NA</v>
          </cell>
          <cell r="R487" t="str">
            <v>NA</v>
          </cell>
          <cell r="S487" t="str">
            <v>NA</v>
          </cell>
          <cell r="T487" t="str">
            <v>CER007</v>
          </cell>
          <cell r="U487" t="str">
            <v>NA</v>
          </cell>
          <cell r="V487" t="str">
            <v>NA</v>
          </cell>
          <cell r="W487" t="str">
            <v>NA</v>
          </cell>
          <cell r="X487" t="str">
            <v>NA</v>
          </cell>
          <cell r="Y487" t="str">
            <v>CMC017</v>
          </cell>
          <cell r="Z487" t="str">
            <v>NA</v>
          </cell>
          <cell r="AA487" t="str">
            <v>NA</v>
          </cell>
          <cell r="AB487" t="str">
            <v>NA</v>
          </cell>
          <cell r="AC487" t="str">
            <v>NA</v>
          </cell>
          <cell r="AD487">
            <v>1</v>
          </cell>
          <cell r="AE487" t="str">
            <v>NA</v>
          </cell>
          <cell r="AF487" t="str">
            <v>NA</v>
          </cell>
          <cell r="AG487" t="str">
            <v>NA</v>
          </cell>
          <cell r="AH487" t="str">
            <v>NA</v>
          </cell>
          <cell r="AI487">
            <v>80</v>
          </cell>
          <cell r="AJ487">
            <v>80</v>
          </cell>
          <cell r="AO487">
            <v>11299</v>
          </cell>
          <cell r="AP487">
            <v>782</v>
          </cell>
          <cell r="AQ487">
            <v>6300</v>
          </cell>
          <cell r="AR487">
            <v>0</v>
          </cell>
          <cell r="AS487">
            <v>0</v>
          </cell>
          <cell r="AT487">
            <v>0</v>
          </cell>
          <cell r="AU487">
            <v>0</v>
          </cell>
          <cell r="AV487">
            <v>0</v>
          </cell>
          <cell r="AW487">
            <v>3128</v>
          </cell>
          <cell r="AX487">
            <v>5670</v>
          </cell>
          <cell r="AY487">
            <v>0</v>
          </cell>
          <cell r="AZ487">
            <v>0</v>
          </cell>
          <cell r="BA487">
            <v>0</v>
          </cell>
          <cell r="BB487">
            <v>0</v>
          </cell>
          <cell r="BC487">
            <v>0</v>
          </cell>
          <cell r="BD487">
            <v>9238</v>
          </cell>
          <cell r="BE487">
            <v>20418</v>
          </cell>
          <cell r="BF487">
            <v>0</v>
          </cell>
          <cell r="BG487">
            <v>0</v>
          </cell>
          <cell r="BH487">
            <v>0</v>
          </cell>
          <cell r="BI487">
            <v>0</v>
          </cell>
          <cell r="BJ487">
            <v>255</v>
          </cell>
          <cell r="BK487">
            <v>0</v>
          </cell>
          <cell r="BL487">
            <v>0</v>
          </cell>
          <cell r="BM487">
            <v>0</v>
          </cell>
          <cell r="BN487">
            <v>0</v>
          </cell>
          <cell r="BO487">
            <v>255</v>
          </cell>
          <cell r="BP487">
            <v>144513</v>
          </cell>
          <cell r="BQ487">
            <v>0</v>
          </cell>
          <cell r="BR487">
            <v>0</v>
          </cell>
          <cell r="BS487">
            <v>0</v>
          </cell>
          <cell r="BT487">
            <v>0</v>
          </cell>
          <cell r="BU487">
            <v>1806</v>
          </cell>
          <cell r="BV487">
            <v>0</v>
          </cell>
          <cell r="BW487">
            <v>0</v>
          </cell>
          <cell r="BX487">
            <v>0</v>
          </cell>
          <cell r="BY487">
            <v>0</v>
          </cell>
          <cell r="BZ487">
            <v>1806</v>
          </cell>
          <cell r="CA487">
            <v>255</v>
          </cell>
          <cell r="CB487">
            <v>2061</v>
          </cell>
          <cell r="CC487">
            <v>0.05</v>
          </cell>
          <cell r="CD487">
            <v>11299</v>
          </cell>
        </row>
        <row r="488">
          <cell r="B488" t="str">
            <v>HE005</v>
          </cell>
          <cell r="C488" t="str">
            <v>CAP08</v>
          </cell>
          <cell r="D488" t="str">
            <v>Soportes p/empalmes aéreos 10 a 50</v>
          </cell>
          <cell r="E488" t="str">
            <v>Jgo.</v>
          </cell>
          <cell r="F488" t="str">
            <v>MRD364</v>
          </cell>
          <cell r="G488" t="str">
            <v>NA</v>
          </cell>
          <cell r="H488" t="str">
            <v>NA</v>
          </cell>
          <cell r="I488" t="str">
            <v>NA</v>
          </cell>
          <cell r="J488" t="str">
            <v>NA</v>
          </cell>
          <cell r="K488" t="str">
            <v>NA</v>
          </cell>
          <cell r="L488" t="str">
            <v>NA</v>
          </cell>
          <cell r="M488">
            <v>2</v>
          </cell>
          <cell r="N488" t="str">
            <v>NA</v>
          </cell>
          <cell r="O488" t="str">
            <v>NA</v>
          </cell>
          <cell r="P488" t="str">
            <v>NA</v>
          </cell>
          <cell r="Q488" t="str">
            <v>NA</v>
          </cell>
          <cell r="R488" t="str">
            <v>NA</v>
          </cell>
          <cell r="S488" t="str">
            <v>NA</v>
          </cell>
          <cell r="T488" t="str">
            <v>CER007</v>
          </cell>
          <cell r="U488" t="str">
            <v>NA</v>
          </cell>
          <cell r="V488" t="str">
            <v>NA</v>
          </cell>
          <cell r="W488" t="str">
            <v>NA</v>
          </cell>
          <cell r="X488" t="str">
            <v>NA</v>
          </cell>
          <cell r="Y488" t="str">
            <v>CMC017</v>
          </cell>
          <cell r="Z488" t="str">
            <v>NA</v>
          </cell>
          <cell r="AA488" t="str">
            <v>NA</v>
          </cell>
          <cell r="AB488" t="str">
            <v>NA</v>
          </cell>
          <cell r="AC488" t="str">
            <v>NA</v>
          </cell>
          <cell r="AD488">
            <v>1</v>
          </cell>
          <cell r="AE488" t="str">
            <v>NA</v>
          </cell>
          <cell r="AF488" t="str">
            <v>NA</v>
          </cell>
          <cell r="AG488" t="str">
            <v>NA</v>
          </cell>
          <cell r="AH488" t="str">
            <v>NA</v>
          </cell>
          <cell r="AI488">
            <v>80</v>
          </cell>
          <cell r="AJ488">
            <v>80</v>
          </cell>
          <cell r="AO488">
            <v>5421</v>
          </cell>
          <cell r="AP488">
            <v>1600</v>
          </cell>
          <cell r="AQ488">
            <v>0</v>
          </cell>
          <cell r="AR488">
            <v>0</v>
          </cell>
          <cell r="AS488">
            <v>0</v>
          </cell>
          <cell r="AT488">
            <v>0</v>
          </cell>
          <cell r="AU488">
            <v>0</v>
          </cell>
          <cell r="AV488">
            <v>0</v>
          </cell>
          <cell r="AW488">
            <v>3200</v>
          </cell>
          <cell r="AX488">
            <v>0</v>
          </cell>
          <cell r="AY488">
            <v>0</v>
          </cell>
          <cell r="AZ488">
            <v>0</v>
          </cell>
          <cell r="BA488">
            <v>0</v>
          </cell>
          <cell r="BB488">
            <v>0</v>
          </cell>
          <cell r="BC488">
            <v>0</v>
          </cell>
          <cell r="BD488">
            <v>3360</v>
          </cell>
          <cell r="BE488">
            <v>20418</v>
          </cell>
          <cell r="BF488">
            <v>0</v>
          </cell>
          <cell r="BG488">
            <v>0</v>
          </cell>
          <cell r="BH488">
            <v>0</v>
          </cell>
          <cell r="BI488">
            <v>0</v>
          </cell>
          <cell r="BJ488">
            <v>255</v>
          </cell>
          <cell r="BK488">
            <v>0</v>
          </cell>
          <cell r="BL488">
            <v>0</v>
          </cell>
          <cell r="BM488">
            <v>0</v>
          </cell>
          <cell r="BN488">
            <v>0</v>
          </cell>
          <cell r="BO488">
            <v>255</v>
          </cell>
          <cell r="BP488">
            <v>144513</v>
          </cell>
          <cell r="BQ488">
            <v>0</v>
          </cell>
          <cell r="BR488">
            <v>0</v>
          </cell>
          <cell r="BS488">
            <v>0</v>
          </cell>
          <cell r="BT488">
            <v>0</v>
          </cell>
          <cell r="BU488">
            <v>1806</v>
          </cell>
          <cell r="BV488">
            <v>0</v>
          </cell>
          <cell r="BW488">
            <v>0</v>
          </cell>
          <cell r="BX488">
            <v>0</v>
          </cell>
          <cell r="BY488">
            <v>0</v>
          </cell>
          <cell r="BZ488">
            <v>1806</v>
          </cell>
          <cell r="CA488">
            <v>255</v>
          </cell>
          <cell r="CB488">
            <v>2061</v>
          </cell>
          <cell r="CC488">
            <v>0.05</v>
          </cell>
          <cell r="CD488">
            <v>5421</v>
          </cell>
        </row>
        <row r="489">
          <cell r="B489" t="str">
            <v>HE007</v>
          </cell>
          <cell r="C489" t="str">
            <v>CAP08</v>
          </cell>
          <cell r="D489" t="str">
            <v>Soportes p/empalmes aéreos 100</v>
          </cell>
          <cell r="E489" t="str">
            <v>Jgo.</v>
          </cell>
          <cell r="F489" t="str">
            <v>MRD366</v>
          </cell>
          <cell r="G489" t="str">
            <v>NA</v>
          </cell>
          <cell r="H489" t="str">
            <v>NA</v>
          </cell>
          <cell r="I489" t="str">
            <v>NA</v>
          </cell>
          <cell r="J489" t="str">
            <v>NA</v>
          </cell>
          <cell r="K489" t="str">
            <v>NA</v>
          </cell>
          <cell r="L489" t="str">
            <v>NA</v>
          </cell>
          <cell r="M489">
            <v>2</v>
          </cell>
          <cell r="N489" t="str">
            <v>NA</v>
          </cell>
          <cell r="O489" t="str">
            <v>NA</v>
          </cell>
          <cell r="P489" t="str">
            <v>NA</v>
          </cell>
          <cell r="Q489" t="str">
            <v>NA</v>
          </cell>
          <cell r="R489" t="str">
            <v>NA</v>
          </cell>
          <cell r="S489" t="str">
            <v>NA</v>
          </cell>
          <cell r="T489" t="str">
            <v>CER007</v>
          </cell>
          <cell r="U489" t="str">
            <v>NA</v>
          </cell>
          <cell r="V489" t="str">
            <v>NA</v>
          </cell>
          <cell r="W489" t="str">
            <v>NA</v>
          </cell>
          <cell r="X489" t="str">
            <v>NA</v>
          </cell>
          <cell r="Y489" t="str">
            <v>CMC017</v>
          </cell>
          <cell r="Z489" t="str">
            <v>NA</v>
          </cell>
          <cell r="AA489" t="str">
            <v>NA</v>
          </cell>
          <cell r="AB489" t="str">
            <v>NA</v>
          </cell>
          <cell r="AC489" t="str">
            <v>NA</v>
          </cell>
          <cell r="AD489">
            <v>1</v>
          </cell>
          <cell r="AE489" t="str">
            <v>NA</v>
          </cell>
          <cell r="AF489" t="str">
            <v>NA</v>
          </cell>
          <cell r="AG489" t="str">
            <v>NA</v>
          </cell>
          <cell r="AH489" t="str">
            <v>NA</v>
          </cell>
          <cell r="AI489">
            <v>80</v>
          </cell>
          <cell r="AJ489">
            <v>80</v>
          </cell>
          <cell r="AO489">
            <v>6471</v>
          </cell>
          <cell r="AP489">
            <v>2100</v>
          </cell>
          <cell r="AQ489">
            <v>0</v>
          </cell>
          <cell r="AR489">
            <v>0</v>
          </cell>
          <cell r="AS489">
            <v>0</v>
          </cell>
          <cell r="AT489">
            <v>0</v>
          </cell>
          <cell r="AU489">
            <v>0</v>
          </cell>
          <cell r="AV489">
            <v>0</v>
          </cell>
          <cell r="AW489">
            <v>4200</v>
          </cell>
          <cell r="AX489">
            <v>0</v>
          </cell>
          <cell r="AY489">
            <v>0</v>
          </cell>
          <cell r="AZ489">
            <v>0</v>
          </cell>
          <cell r="BA489">
            <v>0</v>
          </cell>
          <cell r="BB489">
            <v>0</v>
          </cell>
          <cell r="BC489">
            <v>0</v>
          </cell>
          <cell r="BD489">
            <v>4410</v>
          </cell>
          <cell r="BE489">
            <v>20418</v>
          </cell>
          <cell r="BF489">
            <v>0</v>
          </cell>
          <cell r="BG489">
            <v>0</v>
          </cell>
          <cell r="BH489">
            <v>0</v>
          </cell>
          <cell r="BI489">
            <v>0</v>
          </cell>
          <cell r="BJ489">
            <v>255</v>
          </cell>
          <cell r="BK489">
            <v>0</v>
          </cell>
          <cell r="BL489">
            <v>0</v>
          </cell>
          <cell r="BM489">
            <v>0</v>
          </cell>
          <cell r="BN489">
            <v>0</v>
          </cell>
          <cell r="BO489">
            <v>255</v>
          </cell>
          <cell r="BP489">
            <v>144513</v>
          </cell>
          <cell r="BQ489">
            <v>0</v>
          </cell>
          <cell r="BR489">
            <v>0</v>
          </cell>
          <cell r="BS489">
            <v>0</v>
          </cell>
          <cell r="BT489">
            <v>0</v>
          </cell>
          <cell r="BU489">
            <v>1806</v>
          </cell>
          <cell r="BV489">
            <v>0</v>
          </cell>
          <cell r="BW489">
            <v>0</v>
          </cell>
          <cell r="BX489">
            <v>0</v>
          </cell>
          <cell r="BY489">
            <v>0</v>
          </cell>
          <cell r="BZ489">
            <v>1806</v>
          </cell>
          <cell r="CA489">
            <v>255</v>
          </cell>
          <cell r="CB489">
            <v>2061</v>
          </cell>
          <cell r="CC489">
            <v>0.05</v>
          </cell>
          <cell r="CD489">
            <v>6471</v>
          </cell>
        </row>
        <row r="490">
          <cell r="B490" t="str">
            <v>HE006</v>
          </cell>
          <cell r="C490" t="str">
            <v>CAP08</v>
          </cell>
          <cell r="D490" t="str">
            <v>Soportes p/empalmes aéreos 70 a 150</v>
          </cell>
          <cell r="E490" t="str">
            <v>Jgo.</v>
          </cell>
          <cell r="F490" t="str">
            <v>MRD365</v>
          </cell>
          <cell r="G490" t="str">
            <v>NA</v>
          </cell>
          <cell r="H490" t="str">
            <v>NA</v>
          </cell>
          <cell r="I490" t="str">
            <v>NA</v>
          </cell>
          <cell r="J490" t="str">
            <v>NA</v>
          </cell>
          <cell r="K490" t="str">
            <v>NA</v>
          </cell>
          <cell r="L490" t="str">
            <v>NA</v>
          </cell>
          <cell r="M490">
            <v>2</v>
          </cell>
          <cell r="N490" t="str">
            <v>NA</v>
          </cell>
          <cell r="O490" t="str">
            <v>NA</v>
          </cell>
          <cell r="P490" t="str">
            <v>NA</v>
          </cell>
          <cell r="Q490" t="str">
            <v>NA</v>
          </cell>
          <cell r="R490" t="str">
            <v>NA</v>
          </cell>
          <cell r="S490" t="str">
            <v>NA</v>
          </cell>
          <cell r="T490" t="str">
            <v>CER007</v>
          </cell>
          <cell r="U490" t="str">
            <v>NA</v>
          </cell>
          <cell r="V490" t="str">
            <v>NA</v>
          </cell>
          <cell r="W490" t="str">
            <v>NA</v>
          </cell>
          <cell r="X490" t="str">
            <v>NA</v>
          </cell>
          <cell r="Y490" t="str">
            <v>CMC017</v>
          </cell>
          <cell r="Z490" t="str">
            <v>NA</v>
          </cell>
          <cell r="AA490" t="str">
            <v>NA</v>
          </cell>
          <cell r="AB490" t="str">
            <v>NA</v>
          </cell>
          <cell r="AC490" t="str">
            <v>NA</v>
          </cell>
          <cell r="AD490">
            <v>1</v>
          </cell>
          <cell r="AE490" t="str">
            <v>NA</v>
          </cell>
          <cell r="AF490" t="str">
            <v>NA</v>
          </cell>
          <cell r="AG490" t="str">
            <v>NA</v>
          </cell>
          <cell r="AH490" t="str">
            <v>NA</v>
          </cell>
          <cell r="AI490">
            <v>80</v>
          </cell>
          <cell r="AJ490">
            <v>80</v>
          </cell>
          <cell r="AO490">
            <v>5841</v>
          </cell>
          <cell r="AP490">
            <v>1800</v>
          </cell>
          <cell r="AQ490">
            <v>0</v>
          </cell>
          <cell r="AR490">
            <v>0</v>
          </cell>
          <cell r="AS490">
            <v>0</v>
          </cell>
          <cell r="AT490">
            <v>0</v>
          </cell>
          <cell r="AU490">
            <v>0</v>
          </cell>
          <cell r="AV490">
            <v>0</v>
          </cell>
          <cell r="AW490">
            <v>3600</v>
          </cell>
          <cell r="AX490">
            <v>0</v>
          </cell>
          <cell r="AY490">
            <v>0</v>
          </cell>
          <cell r="AZ490">
            <v>0</v>
          </cell>
          <cell r="BA490">
            <v>0</v>
          </cell>
          <cell r="BB490">
            <v>0</v>
          </cell>
          <cell r="BC490">
            <v>0</v>
          </cell>
          <cell r="BD490">
            <v>3780</v>
          </cell>
          <cell r="BE490">
            <v>20418</v>
          </cell>
          <cell r="BF490">
            <v>0</v>
          </cell>
          <cell r="BG490">
            <v>0</v>
          </cell>
          <cell r="BH490">
            <v>0</v>
          </cell>
          <cell r="BI490">
            <v>0</v>
          </cell>
          <cell r="BJ490">
            <v>255</v>
          </cell>
          <cell r="BK490">
            <v>0</v>
          </cell>
          <cell r="BL490">
            <v>0</v>
          </cell>
          <cell r="BM490">
            <v>0</v>
          </cell>
          <cell r="BN490">
            <v>0</v>
          </cell>
          <cell r="BO490">
            <v>255</v>
          </cell>
          <cell r="BP490">
            <v>144513</v>
          </cell>
          <cell r="BQ490">
            <v>0</v>
          </cell>
          <cell r="BR490">
            <v>0</v>
          </cell>
          <cell r="BS490">
            <v>0</v>
          </cell>
          <cell r="BT490">
            <v>0</v>
          </cell>
          <cell r="BU490">
            <v>1806</v>
          </cell>
          <cell r="BV490">
            <v>0</v>
          </cell>
          <cell r="BW490">
            <v>0</v>
          </cell>
          <cell r="BX490">
            <v>0</v>
          </cell>
          <cell r="BY490">
            <v>0</v>
          </cell>
          <cell r="BZ490">
            <v>1806</v>
          </cell>
          <cell r="CA490">
            <v>255</v>
          </cell>
          <cell r="CB490">
            <v>2061</v>
          </cell>
          <cell r="CC490">
            <v>0.05</v>
          </cell>
          <cell r="CD490">
            <v>5841</v>
          </cell>
        </row>
        <row r="491">
          <cell r="B491" t="str">
            <v>DU034</v>
          </cell>
          <cell r="C491" t="str">
            <v>CAP08</v>
          </cell>
          <cell r="D491" t="str">
            <v>Subductado</v>
          </cell>
          <cell r="E491" t="str">
            <v>m</v>
          </cell>
          <cell r="F491" t="str">
            <v>MRD379</v>
          </cell>
          <cell r="G491" t="str">
            <v>MRD383</v>
          </cell>
          <cell r="H491" t="str">
            <v>MRD386</v>
          </cell>
          <cell r="I491" t="str">
            <v>NA</v>
          </cell>
          <cell r="J491" t="str">
            <v>NA</v>
          </cell>
          <cell r="K491" t="str">
            <v>NA</v>
          </cell>
          <cell r="L491" t="str">
            <v>NA</v>
          </cell>
          <cell r="M491">
            <v>1</v>
          </cell>
          <cell r="N491">
            <v>1</v>
          </cell>
          <cell r="O491">
            <v>1</v>
          </cell>
          <cell r="P491" t="str">
            <v>NA</v>
          </cell>
          <cell r="Q491" t="str">
            <v>NA</v>
          </cell>
          <cell r="R491" t="str">
            <v>NA</v>
          </cell>
          <cell r="S491" t="str">
            <v>NA</v>
          </cell>
          <cell r="T491" t="str">
            <v>CEC005</v>
          </cell>
          <cell r="U491" t="str">
            <v>NA</v>
          </cell>
          <cell r="V491" t="str">
            <v>NA</v>
          </cell>
          <cell r="W491" t="str">
            <v>NA</v>
          </cell>
          <cell r="X491" t="str">
            <v>NA</v>
          </cell>
          <cell r="Y491" t="str">
            <v>CMC005</v>
          </cell>
          <cell r="Z491" t="str">
            <v>NA</v>
          </cell>
          <cell r="AA491" t="str">
            <v>NA</v>
          </cell>
          <cell r="AB491" t="str">
            <v>NA</v>
          </cell>
          <cell r="AC491" t="str">
            <v>NA</v>
          </cell>
          <cell r="AD491">
            <v>1</v>
          </cell>
          <cell r="AE491" t="str">
            <v>NA</v>
          </cell>
          <cell r="AF491" t="str">
            <v>NA</v>
          </cell>
          <cell r="AG491" t="str">
            <v>NA</v>
          </cell>
          <cell r="AH491" t="str">
            <v>NA</v>
          </cell>
          <cell r="AI491">
            <v>75</v>
          </cell>
          <cell r="AJ491">
            <v>75</v>
          </cell>
          <cell r="AO491">
            <v>21227</v>
          </cell>
          <cell r="AP491">
            <v>4500</v>
          </cell>
          <cell r="AQ491">
            <v>3000</v>
          </cell>
          <cell r="AR491">
            <v>11305</v>
          </cell>
          <cell r="AS491">
            <v>0</v>
          </cell>
          <cell r="AT491">
            <v>0</v>
          </cell>
          <cell r="AU491">
            <v>0</v>
          </cell>
          <cell r="AV491">
            <v>0</v>
          </cell>
          <cell r="AW491">
            <v>4500</v>
          </cell>
          <cell r="AX491">
            <v>3000</v>
          </cell>
          <cell r="AY491">
            <v>11305</v>
          </cell>
          <cell r="AZ491">
            <v>0</v>
          </cell>
          <cell r="BA491">
            <v>0</v>
          </cell>
          <cell r="BB491">
            <v>0</v>
          </cell>
          <cell r="BC491">
            <v>0</v>
          </cell>
          <cell r="BD491">
            <v>19745</v>
          </cell>
          <cell r="BE491">
            <v>4261</v>
          </cell>
          <cell r="BF491">
            <v>0</v>
          </cell>
          <cell r="BG491">
            <v>0</v>
          </cell>
          <cell r="BH491">
            <v>0</v>
          </cell>
          <cell r="BI491">
            <v>0</v>
          </cell>
          <cell r="BJ491">
            <v>57</v>
          </cell>
          <cell r="BK491">
            <v>0</v>
          </cell>
          <cell r="BL491">
            <v>0</v>
          </cell>
          <cell r="BM491">
            <v>0</v>
          </cell>
          <cell r="BN491">
            <v>0</v>
          </cell>
          <cell r="BO491">
            <v>57</v>
          </cell>
          <cell r="BP491">
            <v>106852</v>
          </cell>
          <cell r="BQ491">
            <v>0</v>
          </cell>
          <cell r="BR491">
            <v>0</v>
          </cell>
          <cell r="BS491">
            <v>0</v>
          </cell>
          <cell r="BT491">
            <v>0</v>
          </cell>
          <cell r="BU491">
            <v>1425</v>
          </cell>
          <cell r="BV491">
            <v>0</v>
          </cell>
          <cell r="BW491">
            <v>0</v>
          </cell>
          <cell r="BX491">
            <v>0</v>
          </cell>
          <cell r="BY491">
            <v>0</v>
          </cell>
          <cell r="BZ491">
            <v>1425</v>
          </cell>
          <cell r="CA491">
            <v>57</v>
          </cell>
          <cell r="CB491">
            <v>1482</v>
          </cell>
          <cell r="CC491">
            <v>0.05</v>
          </cell>
          <cell r="CD491">
            <v>21227</v>
          </cell>
        </row>
        <row r="492">
          <cell r="C492" t="str">
            <v>CAP08</v>
          </cell>
          <cell r="D492" t="str">
            <v>Suministro e instalacion curva de 2" con union PVC</v>
          </cell>
          <cell r="E492" t="str">
            <v>U</v>
          </cell>
          <cell r="F492" t="str">
            <v>MOC040</v>
          </cell>
          <cell r="G492" t="str">
            <v>NA</v>
          </cell>
          <cell r="H492" t="str">
            <v>NA</v>
          </cell>
          <cell r="I492" t="str">
            <v>NA</v>
          </cell>
          <cell r="J492" t="str">
            <v>NA</v>
          </cell>
          <cell r="K492" t="str">
            <v>NA</v>
          </cell>
          <cell r="L492" t="str">
            <v>NA</v>
          </cell>
          <cell r="M492">
            <v>1</v>
          </cell>
          <cell r="N492" t="str">
            <v>NA</v>
          </cell>
          <cell r="O492" t="str">
            <v>NA</v>
          </cell>
          <cell r="P492" t="str">
            <v>NA</v>
          </cell>
          <cell r="Q492" t="str">
            <v>NA</v>
          </cell>
          <cell r="R492" t="str">
            <v>NA</v>
          </cell>
          <cell r="S492" t="str">
            <v>NA</v>
          </cell>
          <cell r="T492" t="str">
            <v>CEC006</v>
          </cell>
          <cell r="U492" t="str">
            <v>NA</v>
          </cell>
          <cell r="V492" t="str">
            <v>NA</v>
          </cell>
          <cell r="W492" t="str">
            <v>NA</v>
          </cell>
          <cell r="X492" t="str">
            <v>NA</v>
          </cell>
          <cell r="Y492" t="str">
            <v>CMC005</v>
          </cell>
          <cell r="Z492" t="str">
            <v>NA</v>
          </cell>
          <cell r="AA492" t="str">
            <v>NA</v>
          </cell>
          <cell r="AB492" t="str">
            <v>NA</v>
          </cell>
          <cell r="AC492" t="str">
            <v>NA</v>
          </cell>
          <cell r="AD492">
            <v>1</v>
          </cell>
          <cell r="AE492" t="str">
            <v>NA</v>
          </cell>
          <cell r="AF492" t="str">
            <v>NA</v>
          </cell>
          <cell r="AG492" t="str">
            <v>NA</v>
          </cell>
          <cell r="AH492" t="str">
            <v>NA</v>
          </cell>
          <cell r="AI492">
            <v>600</v>
          </cell>
          <cell r="AJ492">
            <v>600</v>
          </cell>
          <cell r="AO492">
            <v>11833</v>
          </cell>
          <cell r="AP492">
            <v>11400</v>
          </cell>
          <cell r="AQ492">
            <v>0</v>
          </cell>
          <cell r="AR492">
            <v>0</v>
          </cell>
          <cell r="AS492">
            <v>0</v>
          </cell>
          <cell r="AT492">
            <v>0</v>
          </cell>
          <cell r="AU492">
            <v>0</v>
          </cell>
          <cell r="AV492">
            <v>0</v>
          </cell>
          <cell r="AW492">
            <v>11400</v>
          </cell>
          <cell r="AX492">
            <v>0</v>
          </cell>
          <cell r="AY492">
            <v>0</v>
          </cell>
          <cell r="AZ492">
            <v>0</v>
          </cell>
          <cell r="BA492">
            <v>0</v>
          </cell>
          <cell r="BB492">
            <v>0</v>
          </cell>
          <cell r="BC492">
            <v>0</v>
          </cell>
          <cell r="BD492">
            <v>11514</v>
          </cell>
          <cell r="BE492">
            <v>84698</v>
          </cell>
          <cell r="BF492">
            <v>0</v>
          </cell>
          <cell r="BG492">
            <v>0</v>
          </cell>
          <cell r="BH492">
            <v>0</v>
          </cell>
          <cell r="BI492">
            <v>0</v>
          </cell>
          <cell r="BJ492">
            <v>141</v>
          </cell>
          <cell r="BK492">
            <v>0</v>
          </cell>
          <cell r="BL492">
            <v>0</v>
          </cell>
          <cell r="BM492">
            <v>0</v>
          </cell>
          <cell r="BN492">
            <v>0</v>
          </cell>
          <cell r="BO492">
            <v>141</v>
          </cell>
          <cell r="BP492">
            <v>106852</v>
          </cell>
          <cell r="BQ492">
            <v>0</v>
          </cell>
          <cell r="BR492">
            <v>0</v>
          </cell>
          <cell r="BS492">
            <v>0</v>
          </cell>
          <cell r="BT492">
            <v>0</v>
          </cell>
          <cell r="BU492">
            <v>178</v>
          </cell>
          <cell r="BV492">
            <v>0</v>
          </cell>
          <cell r="BW492">
            <v>0</v>
          </cell>
          <cell r="BX492">
            <v>0</v>
          </cell>
          <cell r="BY492">
            <v>0</v>
          </cell>
          <cell r="BZ492">
            <v>178</v>
          </cell>
          <cell r="CA492">
            <v>141</v>
          </cell>
          <cell r="CB492">
            <v>319</v>
          </cell>
          <cell r="CC492">
            <v>0.01</v>
          </cell>
          <cell r="CD492">
            <v>11833</v>
          </cell>
        </row>
        <row r="493">
          <cell r="C493" t="str">
            <v>CAP08</v>
          </cell>
          <cell r="D493" t="str">
            <v>Suministro e instalacion curva de 4" PVC</v>
          </cell>
          <cell r="E493" t="str">
            <v>U</v>
          </cell>
          <cell r="F493" t="str">
            <v>MOC041</v>
          </cell>
          <cell r="G493" t="str">
            <v>NA</v>
          </cell>
          <cell r="H493" t="str">
            <v>NA</v>
          </cell>
          <cell r="I493" t="str">
            <v>NA</v>
          </cell>
          <cell r="J493" t="str">
            <v>NA</v>
          </cell>
          <cell r="K493" t="str">
            <v>NA</v>
          </cell>
          <cell r="L493" t="str">
            <v>NA</v>
          </cell>
          <cell r="M493">
            <v>1</v>
          </cell>
          <cell r="N493" t="str">
            <v>NA</v>
          </cell>
          <cell r="O493" t="str">
            <v>NA</v>
          </cell>
          <cell r="P493" t="str">
            <v>NA</v>
          </cell>
          <cell r="Q493" t="str">
            <v>NA</v>
          </cell>
          <cell r="R493" t="str">
            <v>NA</v>
          </cell>
          <cell r="S493" t="str">
            <v>NA</v>
          </cell>
          <cell r="T493" t="str">
            <v>CEC006</v>
          </cell>
          <cell r="U493" t="str">
            <v>NA</v>
          </cell>
          <cell r="V493" t="str">
            <v>NA</v>
          </cell>
          <cell r="W493" t="str">
            <v>NA</v>
          </cell>
          <cell r="X493" t="str">
            <v>NA</v>
          </cell>
          <cell r="Y493" t="str">
            <v>CMC005</v>
          </cell>
          <cell r="Z493" t="str">
            <v>NA</v>
          </cell>
          <cell r="AA493" t="str">
            <v>NA</v>
          </cell>
          <cell r="AB493" t="str">
            <v>NA</v>
          </cell>
          <cell r="AC493" t="str">
            <v>NA</v>
          </cell>
          <cell r="AD493">
            <v>1</v>
          </cell>
          <cell r="AE493" t="str">
            <v>NA</v>
          </cell>
          <cell r="AF493" t="str">
            <v>NA</v>
          </cell>
          <cell r="AG493" t="str">
            <v>NA</v>
          </cell>
          <cell r="AH493" t="str">
            <v>NA</v>
          </cell>
          <cell r="AI493">
            <v>600</v>
          </cell>
          <cell r="AJ493">
            <v>600</v>
          </cell>
          <cell r="AO493">
            <v>57889</v>
          </cell>
          <cell r="AP493">
            <v>57000</v>
          </cell>
          <cell r="AQ493">
            <v>0</v>
          </cell>
          <cell r="AR493">
            <v>0</v>
          </cell>
          <cell r="AS493">
            <v>0</v>
          </cell>
          <cell r="AT493">
            <v>0</v>
          </cell>
          <cell r="AU493">
            <v>0</v>
          </cell>
          <cell r="AV493">
            <v>0</v>
          </cell>
          <cell r="AW493">
            <v>57000</v>
          </cell>
          <cell r="AX493">
            <v>0</v>
          </cell>
          <cell r="AY493">
            <v>0</v>
          </cell>
          <cell r="AZ493">
            <v>0</v>
          </cell>
          <cell r="BA493">
            <v>0</v>
          </cell>
          <cell r="BB493">
            <v>0</v>
          </cell>
          <cell r="BC493">
            <v>0</v>
          </cell>
          <cell r="BD493">
            <v>57570</v>
          </cell>
          <cell r="BE493">
            <v>84698</v>
          </cell>
          <cell r="BF493">
            <v>0</v>
          </cell>
          <cell r="BG493">
            <v>0</v>
          </cell>
          <cell r="BH493">
            <v>0</v>
          </cell>
          <cell r="BI493">
            <v>0</v>
          </cell>
          <cell r="BJ493">
            <v>141</v>
          </cell>
          <cell r="BK493">
            <v>0</v>
          </cell>
          <cell r="BL493">
            <v>0</v>
          </cell>
          <cell r="BM493">
            <v>0</v>
          </cell>
          <cell r="BN493">
            <v>0</v>
          </cell>
          <cell r="BO493">
            <v>141</v>
          </cell>
          <cell r="BP493">
            <v>106852</v>
          </cell>
          <cell r="BQ493">
            <v>0</v>
          </cell>
          <cell r="BR493">
            <v>0</v>
          </cell>
          <cell r="BS493">
            <v>0</v>
          </cell>
          <cell r="BT493">
            <v>0</v>
          </cell>
          <cell r="BU493">
            <v>178</v>
          </cell>
          <cell r="BV493">
            <v>0</v>
          </cell>
          <cell r="BW493">
            <v>0</v>
          </cell>
          <cell r="BX493">
            <v>0</v>
          </cell>
          <cell r="BY493">
            <v>0</v>
          </cell>
          <cell r="BZ493">
            <v>178</v>
          </cell>
          <cell r="CA493">
            <v>141</v>
          </cell>
          <cell r="CB493">
            <v>319</v>
          </cell>
          <cell r="CC493">
            <v>0.01</v>
          </cell>
          <cell r="CD493">
            <v>57889</v>
          </cell>
        </row>
        <row r="494">
          <cell r="B494" t="str">
            <v>PLA07</v>
          </cell>
          <cell r="C494" t="str">
            <v>CAP08</v>
          </cell>
          <cell r="D494" t="str">
            <v>Tendido cable con spinning de 100 pares</v>
          </cell>
          <cell r="E494" t="str">
            <v>m</v>
          </cell>
          <cell r="F494" t="str">
            <v>MRD014</v>
          </cell>
          <cell r="G494" t="str">
            <v>NA</v>
          </cell>
          <cell r="H494" t="str">
            <v>NA</v>
          </cell>
          <cell r="I494" t="str">
            <v>NA</v>
          </cell>
          <cell r="J494" t="str">
            <v>NA</v>
          </cell>
          <cell r="K494" t="str">
            <v>NA</v>
          </cell>
          <cell r="L494" t="str">
            <v>NA</v>
          </cell>
          <cell r="M494">
            <v>1</v>
          </cell>
          <cell r="N494" t="str">
            <v>NA</v>
          </cell>
          <cell r="O494" t="str">
            <v>NA</v>
          </cell>
          <cell r="P494" t="str">
            <v>NA</v>
          </cell>
          <cell r="Q494" t="str">
            <v>NA</v>
          </cell>
          <cell r="R494" t="str">
            <v>NA</v>
          </cell>
          <cell r="S494" t="str">
            <v>NA</v>
          </cell>
          <cell r="T494" t="str">
            <v>CER002</v>
          </cell>
          <cell r="U494" t="str">
            <v>NA</v>
          </cell>
          <cell r="V494" t="str">
            <v>NA</v>
          </cell>
          <cell r="W494" t="str">
            <v>NA</v>
          </cell>
          <cell r="X494" t="str">
            <v>NA</v>
          </cell>
          <cell r="Y494" t="str">
            <v>CMC012</v>
          </cell>
          <cell r="Z494" t="str">
            <v>NA</v>
          </cell>
          <cell r="AA494" t="str">
            <v>NA</v>
          </cell>
          <cell r="AB494" t="str">
            <v>NA</v>
          </cell>
          <cell r="AC494" t="str">
            <v>NA</v>
          </cell>
          <cell r="AD494">
            <v>1</v>
          </cell>
          <cell r="AE494" t="str">
            <v>NA</v>
          </cell>
          <cell r="AF494" t="str">
            <v>NA</v>
          </cell>
          <cell r="AG494" t="str">
            <v>NA</v>
          </cell>
          <cell r="AH494" t="str">
            <v>NA</v>
          </cell>
          <cell r="AI494">
            <v>400</v>
          </cell>
          <cell r="AJ494">
            <v>400</v>
          </cell>
          <cell r="AO494">
            <v>1364</v>
          </cell>
          <cell r="AP494">
            <v>950</v>
          </cell>
          <cell r="AQ494">
            <v>0</v>
          </cell>
          <cell r="AR494">
            <v>0</v>
          </cell>
          <cell r="AS494">
            <v>0</v>
          </cell>
          <cell r="AT494">
            <v>0</v>
          </cell>
          <cell r="AU494">
            <v>0</v>
          </cell>
          <cell r="AV494">
            <v>0</v>
          </cell>
          <cell r="AW494">
            <v>950</v>
          </cell>
          <cell r="AX494">
            <v>0</v>
          </cell>
          <cell r="AY494">
            <v>0</v>
          </cell>
          <cell r="AZ494">
            <v>0</v>
          </cell>
          <cell r="BA494">
            <v>0</v>
          </cell>
          <cell r="BB494">
            <v>0</v>
          </cell>
          <cell r="BC494">
            <v>0</v>
          </cell>
          <cell r="BD494">
            <v>998</v>
          </cell>
          <cell r="BE494">
            <v>48564</v>
          </cell>
          <cell r="BF494">
            <v>0</v>
          </cell>
          <cell r="BG494">
            <v>0</v>
          </cell>
          <cell r="BH494">
            <v>0</v>
          </cell>
          <cell r="BI494">
            <v>0</v>
          </cell>
          <cell r="BJ494">
            <v>121</v>
          </cell>
          <cell r="BK494">
            <v>0</v>
          </cell>
          <cell r="BL494">
            <v>0</v>
          </cell>
          <cell r="BM494">
            <v>0</v>
          </cell>
          <cell r="BN494">
            <v>0</v>
          </cell>
          <cell r="BO494">
            <v>121</v>
          </cell>
          <cell r="BP494">
            <v>98147</v>
          </cell>
          <cell r="BQ494">
            <v>0</v>
          </cell>
          <cell r="BR494">
            <v>0</v>
          </cell>
          <cell r="BS494">
            <v>0</v>
          </cell>
          <cell r="BT494">
            <v>0</v>
          </cell>
          <cell r="BU494">
            <v>245</v>
          </cell>
          <cell r="BV494">
            <v>0</v>
          </cell>
          <cell r="BW494">
            <v>0</v>
          </cell>
          <cell r="BX494">
            <v>0</v>
          </cell>
          <cell r="BY494">
            <v>0</v>
          </cell>
          <cell r="BZ494">
            <v>245</v>
          </cell>
          <cell r="CA494">
            <v>121</v>
          </cell>
          <cell r="CB494">
            <v>366</v>
          </cell>
          <cell r="CC494">
            <v>0.05</v>
          </cell>
          <cell r="CD494">
            <v>1364</v>
          </cell>
        </row>
        <row r="495">
          <cell r="B495" t="str">
            <v>MDF04</v>
          </cell>
          <cell r="C495" t="str">
            <v>CAP08</v>
          </cell>
          <cell r="D495" t="str">
            <v>Tendido de c. plástico de 100 prs. x 0.5 mm</v>
          </cell>
          <cell r="E495" t="str">
            <v>m</v>
          </cell>
          <cell r="F495" t="str">
            <v>MRD047</v>
          </cell>
          <cell r="G495" t="str">
            <v>NA</v>
          </cell>
          <cell r="H495" t="str">
            <v>NA</v>
          </cell>
          <cell r="I495" t="str">
            <v>NA</v>
          </cell>
          <cell r="J495" t="str">
            <v>NA</v>
          </cell>
          <cell r="K495" t="str">
            <v>NA</v>
          </cell>
          <cell r="L495" t="str">
            <v>NA</v>
          </cell>
          <cell r="M495">
            <v>1</v>
          </cell>
          <cell r="N495" t="str">
            <v>NA</v>
          </cell>
          <cell r="O495" t="str">
            <v>NA</v>
          </cell>
          <cell r="P495" t="str">
            <v>NA</v>
          </cell>
          <cell r="Q495" t="str">
            <v>NA</v>
          </cell>
          <cell r="R495" t="str">
            <v>NA</v>
          </cell>
          <cell r="S495" t="str">
            <v>NA</v>
          </cell>
          <cell r="T495" t="str">
            <v>CER011</v>
          </cell>
          <cell r="U495" t="str">
            <v>NA</v>
          </cell>
          <cell r="V495" t="str">
            <v>NA</v>
          </cell>
          <cell r="W495" t="str">
            <v>NA</v>
          </cell>
          <cell r="X495" t="str">
            <v>NA</v>
          </cell>
          <cell r="Y495" t="str">
            <v>CMC015</v>
          </cell>
          <cell r="Z495" t="str">
            <v>NA</v>
          </cell>
          <cell r="AA495" t="str">
            <v>NA</v>
          </cell>
          <cell r="AB495" t="str">
            <v>NA</v>
          </cell>
          <cell r="AC495" t="str">
            <v>NA</v>
          </cell>
          <cell r="AD495">
            <v>1</v>
          </cell>
          <cell r="AE495" t="str">
            <v>NA</v>
          </cell>
          <cell r="AF495" t="str">
            <v>NA</v>
          </cell>
          <cell r="AG495" t="str">
            <v>NA</v>
          </cell>
          <cell r="AH495" t="str">
            <v>NA</v>
          </cell>
          <cell r="AI495">
            <v>300</v>
          </cell>
          <cell r="AJ495">
            <v>300</v>
          </cell>
          <cell r="AO495">
            <v>751</v>
          </cell>
          <cell r="AP495">
            <v>83</v>
          </cell>
          <cell r="AQ495">
            <v>0</v>
          </cell>
          <cell r="AR495">
            <v>0</v>
          </cell>
          <cell r="AS495">
            <v>0</v>
          </cell>
          <cell r="AT495">
            <v>0</v>
          </cell>
          <cell r="AU495">
            <v>0</v>
          </cell>
          <cell r="AV495">
            <v>0</v>
          </cell>
          <cell r="AW495">
            <v>83</v>
          </cell>
          <cell r="AX495">
            <v>0</v>
          </cell>
          <cell r="AY495">
            <v>0</v>
          </cell>
          <cell r="AZ495">
            <v>0</v>
          </cell>
          <cell r="BA495">
            <v>0</v>
          </cell>
          <cell r="BB495">
            <v>0</v>
          </cell>
          <cell r="BC495">
            <v>0</v>
          </cell>
          <cell r="BD495">
            <v>87</v>
          </cell>
          <cell r="BE495">
            <v>19028</v>
          </cell>
          <cell r="BF495">
            <v>0</v>
          </cell>
          <cell r="BG495">
            <v>0</v>
          </cell>
          <cell r="BH495">
            <v>0</v>
          </cell>
          <cell r="BI495">
            <v>0</v>
          </cell>
          <cell r="BJ495">
            <v>63</v>
          </cell>
          <cell r="BK495">
            <v>0</v>
          </cell>
          <cell r="BL495">
            <v>0</v>
          </cell>
          <cell r="BM495">
            <v>0</v>
          </cell>
          <cell r="BN495">
            <v>0</v>
          </cell>
          <cell r="BO495">
            <v>63</v>
          </cell>
          <cell r="BP495">
            <v>180437</v>
          </cell>
          <cell r="BQ495">
            <v>0</v>
          </cell>
          <cell r="BR495">
            <v>0</v>
          </cell>
          <cell r="BS495">
            <v>0</v>
          </cell>
          <cell r="BT495">
            <v>0</v>
          </cell>
          <cell r="BU495">
            <v>601</v>
          </cell>
          <cell r="BV495">
            <v>0</v>
          </cell>
          <cell r="BW495">
            <v>0</v>
          </cell>
          <cell r="BX495">
            <v>0</v>
          </cell>
          <cell r="BY495">
            <v>0</v>
          </cell>
          <cell r="BZ495">
            <v>601</v>
          </cell>
          <cell r="CA495">
            <v>63</v>
          </cell>
          <cell r="CB495">
            <v>664</v>
          </cell>
          <cell r="CC495">
            <v>0.05</v>
          </cell>
          <cell r="CD495">
            <v>751</v>
          </cell>
        </row>
        <row r="496">
          <cell r="B496" t="str">
            <v>DU033</v>
          </cell>
          <cell r="C496" t="str">
            <v>CAP08</v>
          </cell>
          <cell r="D496" t="str">
            <v>Triducto</v>
          </cell>
          <cell r="E496" t="str">
            <v>m</v>
          </cell>
          <cell r="F496" t="str">
            <v>MRD379</v>
          </cell>
          <cell r="G496" t="str">
            <v>MRD384</v>
          </cell>
          <cell r="H496" t="str">
            <v>MRD383</v>
          </cell>
          <cell r="I496" t="str">
            <v>MRD385</v>
          </cell>
          <cell r="J496" t="str">
            <v>MRD386</v>
          </cell>
          <cell r="K496" t="str">
            <v>NA</v>
          </cell>
          <cell r="L496" t="str">
            <v>NA</v>
          </cell>
          <cell r="M496">
            <v>1</v>
          </cell>
          <cell r="N496">
            <v>1</v>
          </cell>
          <cell r="O496">
            <v>1</v>
          </cell>
          <cell r="P496">
            <v>2.9000000000000001E-2</v>
          </cell>
          <cell r="Q496">
            <v>1</v>
          </cell>
          <cell r="R496" t="str">
            <v>NA</v>
          </cell>
          <cell r="S496" t="str">
            <v>NA</v>
          </cell>
          <cell r="T496" t="str">
            <v>CEC005</v>
          </cell>
          <cell r="U496" t="str">
            <v>NA</v>
          </cell>
          <cell r="V496" t="str">
            <v>NA</v>
          </cell>
          <cell r="W496" t="str">
            <v>NA</v>
          </cell>
          <cell r="X496" t="str">
            <v>NA</v>
          </cell>
          <cell r="Y496" t="str">
            <v>CMC005</v>
          </cell>
          <cell r="Z496" t="str">
            <v>NA</v>
          </cell>
          <cell r="AA496" t="str">
            <v>NA</v>
          </cell>
          <cell r="AB496" t="str">
            <v>NA</v>
          </cell>
          <cell r="AC496" t="str">
            <v>NA</v>
          </cell>
          <cell r="AD496">
            <v>1</v>
          </cell>
          <cell r="AE496" t="str">
            <v>NA</v>
          </cell>
          <cell r="AF496" t="str">
            <v>NA</v>
          </cell>
          <cell r="AG496" t="str">
            <v>NA</v>
          </cell>
          <cell r="AH496" t="str">
            <v>NA</v>
          </cell>
          <cell r="AI496">
            <v>70</v>
          </cell>
          <cell r="AJ496">
            <v>70</v>
          </cell>
          <cell r="AO496">
            <v>22171</v>
          </cell>
          <cell r="AP496">
            <v>4500</v>
          </cell>
          <cell r="AQ496">
            <v>389</v>
          </cell>
          <cell r="AR496">
            <v>3000</v>
          </cell>
          <cell r="AS496">
            <v>14147</v>
          </cell>
          <cell r="AT496">
            <v>11305</v>
          </cell>
          <cell r="AU496">
            <v>0</v>
          </cell>
          <cell r="AV496">
            <v>0</v>
          </cell>
          <cell r="AW496">
            <v>4500</v>
          </cell>
          <cell r="AX496">
            <v>389</v>
          </cell>
          <cell r="AY496">
            <v>3000</v>
          </cell>
          <cell r="AZ496">
            <v>410</v>
          </cell>
          <cell r="BA496">
            <v>11305</v>
          </cell>
          <cell r="BB496">
            <v>0</v>
          </cell>
          <cell r="BC496">
            <v>0</v>
          </cell>
          <cell r="BD496">
            <v>20584</v>
          </cell>
          <cell r="BE496">
            <v>4261</v>
          </cell>
          <cell r="BF496">
            <v>0</v>
          </cell>
          <cell r="BG496">
            <v>0</v>
          </cell>
          <cell r="BH496">
            <v>0</v>
          </cell>
          <cell r="BI496">
            <v>0</v>
          </cell>
          <cell r="BJ496">
            <v>61</v>
          </cell>
          <cell r="BK496">
            <v>0</v>
          </cell>
          <cell r="BL496">
            <v>0</v>
          </cell>
          <cell r="BM496">
            <v>0</v>
          </cell>
          <cell r="BN496">
            <v>0</v>
          </cell>
          <cell r="BO496">
            <v>61</v>
          </cell>
          <cell r="BP496">
            <v>106852</v>
          </cell>
          <cell r="BQ496">
            <v>0</v>
          </cell>
          <cell r="BR496">
            <v>0</v>
          </cell>
          <cell r="BS496">
            <v>0</v>
          </cell>
          <cell r="BT496">
            <v>0</v>
          </cell>
          <cell r="BU496">
            <v>1526</v>
          </cell>
          <cell r="BV496">
            <v>0</v>
          </cell>
          <cell r="BW496">
            <v>0</v>
          </cell>
          <cell r="BX496">
            <v>0</v>
          </cell>
          <cell r="BY496">
            <v>0</v>
          </cell>
          <cell r="BZ496">
            <v>1526</v>
          </cell>
          <cell r="CA496">
            <v>61</v>
          </cell>
          <cell r="CB496">
            <v>1587</v>
          </cell>
          <cell r="CC496">
            <v>0.05</v>
          </cell>
          <cell r="CD496">
            <v>22171</v>
          </cell>
        </row>
        <row r="497">
          <cell r="B497" t="str">
            <v>DU021</v>
          </cell>
          <cell r="C497" t="str">
            <v>CAP08</v>
          </cell>
          <cell r="D497" t="str">
            <v>Tubería de una (1) vía (4")</v>
          </cell>
          <cell r="E497" t="str">
            <v>m</v>
          </cell>
          <cell r="F497" t="str">
            <v>MOC122</v>
          </cell>
          <cell r="G497" t="str">
            <v>MOC125</v>
          </cell>
          <cell r="H497" t="str">
            <v>MOC067</v>
          </cell>
          <cell r="I497" t="str">
            <v>NA</v>
          </cell>
          <cell r="J497" t="str">
            <v>NA</v>
          </cell>
          <cell r="K497" t="str">
            <v>NA</v>
          </cell>
          <cell r="L497" t="str">
            <v>NA</v>
          </cell>
          <cell r="M497">
            <v>1</v>
          </cell>
          <cell r="N497">
            <v>0.17</v>
          </cell>
          <cell r="O497">
            <v>0.5</v>
          </cell>
          <cell r="P497" t="str">
            <v>NA</v>
          </cell>
          <cell r="Q497" t="str">
            <v>NA</v>
          </cell>
          <cell r="R497" t="str">
            <v>NA</v>
          </cell>
          <cell r="S497" t="str">
            <v>NA</v>
          </cell>
          <cell r="T497" t="str">
            <v>CEC006</v>
          </cell>
          <cell r="U497" t="str">
            <v>NA</v>
          </cell>
          <cell r="V497" t="str">
            <v>NA</v>
          </cell>
          <cell r="W497" t="str">
            <v>NA</v>
          </cell>
          <cell r="X497" t="str">
            <v>NA</v>
          </cell>
          <cell r="Y497" t="str">
            <v>CMC005</v>
          </cell>
          <cell r="Z497" t="str">
            <v>NA</v>
          </cell>
          <cell r="AA497" t="str">
            <v>NA</v>
          </cell>
          <cell r="AB497" t="str">
            <v>NA</v>
          </cell>
          <cell r="AC497" t="str">
            <v>NA</v>
          </cell>
          <cell r="AD497">
            <v>1</v>
          </cell>
          <cell r="AE497" t="str">
            <v>NA</v>
          </cell>
          <cell r="AF497" t="str">
            <v>NA</v>
          </cell>
          <cell r="AG497" t="str">
            <v>NA</v>
          </cell>
          <cell r="AH497" t="str">
            <v>NA</v>
          </cell>
          <cell r="AI497">
            <v>30</v>
          </cell>
          <cell r="AJ497">
            <v>30</v>
          </cell>
          <cell r="AO497">
            <v>111909</v>
          </cell>
          <cell r="AP497">
            <v>85000</v>
          </cell>
          <cell r="AQ497">
            <v>30000</v>
          </cell>
          <cell r="AR497">
            <v>20798</v>
          </cell>
          <cell r="AS497">
            <v>0</v>
          </cell>
          <cell r="AT497">
            <v>0</v>
          </cell>
          <cell r="AU497">
            <v>0</v>
          </cell>
          <cell r="AV497">
            <v>0</v>
          </cell>
          <cell r="AW497">
            <v>85000</v>
          </cell>
          <cell r="AX497">
            <v>5100</v>
          </cell>
          <cell r="AY497">
            <v>10399</v>
          </cell>
          <cell r="AZ497">
            <v>0</v>
          </cell>
          <cell r="BA497">
            <v>0</v>
          </cell>
          <cell r="BB497">
            <v>0</v>
          </cell>
          <cell r="BC497">
            <v>0</v>
          </cell>
          <cell r="BD497">
            <v>105524</v>
          </cell>
          <cell r="BE497">
            <v>84698</v>
          </cell>
          <cell r="BF497">
            <v>0</v>
          </cell>
          <cell r="BG497">
            <v>0</v>
          </cell>
          <cell r="BH497">
            <v>0</v>
          </cell>
          <cell r="BI497">
            <v>0</v>
          </cell>
          <cell r="BJ497">
            <v>2823</v>
          </cell>
          <cell r="BK497">
            <v>0</v>
          </cell>
          <cell r="BL497">
            <v>0</v>
          </cell>
          <cell r="BM497">
            <v>0</v>
          </cell>
          <cell r="BN497">
            <v>0</v>
          </cell>
          <cell r="BO497">
            <v>2823</v>
          </cell>
          <cell r="BP497">
            <v>106852</v>
          </cell>
          <cell r="BQ497">
            <v>0</v>
          </cell>
          <cell r="BR497">
            <v>0</v>
          </cell>
          <cell r="BS497">
            <v>0</v>
          </cell>
          <cell r="BT497">
            <v>0</v>
          </cell>
          <cell r="BU497">
            <v>3562</v>
          </cell>
          <cell r="BV497">
            <v>0</v>
          </cell>
          <cell r="BW497">
            <v>0</v>
          </cell>
          <cell r="BX497">
            <v>0</v>
          </cell>
          <cell r="BY497">
            <v>0</v>
          </cell>
          <cell r="BZ497">
            <v>3562</v>
          </cell>
          <cell r="CA497">
            <v>2823</v>
          </cell>
          <cell r="CB497">
            <v>6385</v>
          </cell>
          <cell r="CC497">
            <v>0.05</v>
          </cell>
          <cell r="CD497">
            <v>111909</v>
          </cell>
        </row>
        <row r="498">
          <cell r="C498" t="str">
            <v>CAP08</v>
          </cell>
          <cell r="D498" t="str">
            <v>VARIOS OBRAS CIVILES</v>
          </cell>
          <cell r="CB498">
            <v>0</v>
          </cell>
          <cell r="CD498">
            <v>0</v>
          </cell>
        </row>
        <row r="499">
          <cell r="C499" t="str">
            <v>CAP09</v>
          </cell>
          <cell r="D499" t="str">
            <v>Alquiler y suministro de Planta Electrica para cruces Nocturnos</v>
          </cell>
          <cell r="E499" t="str">
            <v>Hr</v>
          </cell>
          <cell r="CB499">
            <v>0</v>
          </cell>
        </row>
        <row r="500">
          <cell r="B500" t="str">
            <v>CM022</v>
          </cell>
          <cell r="C500" t="str">
            <v>CAP09</v>
          </cell>
          <cell r="D500" t="str">
            <v>Cámara tipo D . Renforcada de 3m de profundidad</v>
          </cell>
          <cell r="E500" t="str">
            <v>U</v>
          </cell>
          <cell r="F500" t="str">
            <v>MOC137</v>
          </cell>
          <cell r="G500" t="str">
            <v>NA</v>
          </cell>
          <cell r="H500" t="str">
            <v>NA</v>
          </cell>
          <cell r="I500" t="str">
            <v>NA</v>
          </cell>
          <cell r="J500" t="str">
            <v>NA</v>
          </cell>
          <cell r="K500" t="str">
            <v>NA</v>
          </cell>
          <cell r="L500" t="str">
            <v>NA</v>
          </cell>
          <cell r="M500">
            <v>1</v>
          </cell>
          <cell r="N500" t="str">
            <v>NA</v>
          </cell>
          <cell r="O500" t="str">
            <v>NA</v>
          </cell>
          <cell r="P500" t="str">
            <v>NA</v>
          </cell>
          <cell r="Q500" t="str">
            <v>NA</v>
          </cell>
          <cell r="R500" t="str">
            <v>NA</v>
          </cell>
          <cell r="S500" t="str">
            <v>NA</v>
          </cell>
          <cell r="T500" t="str">
            <v>CEC004</v>
          </cell>
          <cell r="U500" t="str">
            <v>CEC007</v>
          </cell>
          <cell r="V500" t="str">
            <v>CEC011</v>
          </cell>
          <cell r="W500" t="str">
            <v>CEC008</v>
          </cell>
          <cell r="X500" t="str">
            <v>NA</v>
          </cell>
          <cell r="Y500" t="str">
            <v>CMC004</v>
          </cell>
          <cell r="Z500" t="str">
            <v>CMC006</v>
          </cell>
          <cell r="AA500" t="str">
            <v>CMC008</v>
          </cell>
          <cell r="AB500" t="str">
            <v>CMC007</v>
          </cell>
          <cell r="AC500" t="str">
            <v>NA</v>
          </cell>
          <cell r="AD500">
            <v>0.2</v>
          </cell>
          <cell r="AE500">
            <v>1</v>
          </cell>
          <cell r="AF500">
            <v>0.02</v>
          </cell>
          <cell r="AG500">
            <v>0.2</v>
          </cell>
          <cell r="AH500" t="str">
            <v>NA</v>
          </cell>
          <cell r="AI500">
            <v>0.9</v>
          </cell>
          <cell r="AJ500">
            <v>4.5</v>
          </cell>
          <cell r="AK500">
            <v>0.9</v>
          </cell>
          <cell r="AL500">
            <v>39</v>
          </cell>
          <cell r="AM500">
            <v>4.5</v>
          </cell>
          <cell r="AO500">
            <v>1767068</v>
          </cell>
          <cell r="AP500">
            <v>1501054</v>
          </cell>
          <cell r="AQ500">
            <v>0</v>
          </cell>
          <cell r="AR500">
            <v>0</v>
          </cell>
          <cell r="AS500">
            <v>0</v>
          </cell>
          <cell r="AT500">
            <v>0</v>
          </cell>
          <cell r="AU500">
            <v>0</v>
          </cell>
          <cell r="AV500">
            <v>0</v>
          </cell>
          <cell r="AW500">
            <v>1501054</v>
          </cell>
          <cell r="AX500">
            <v>0</v>
          </cell>
          <cell r="AY500">
            <v>0</v>
          </cell>
          <cell r="AZ500">
            <v>0</v>
          </cell>
          <cell r="BA500">
            <v>0</v>
          </cell>
          <cell r="BB500">
            <v>0</v>
          </cell>
          <cell r="BC500">
            <v>0</v>
          </cell>
          <cell r="BD500">
            <v>1576107</v>
          </cell>
          <cell r="BE500">
            <v>2893</v>
          </cell>
          <cell r="BF500">
            <v>17038</v>
          </cell>
          <cell r="BG500">
            <v>20668</v>
          </cell>
          <cell r="BH500">
            <v>90067</v>
          </cell>
          <cell r="BI500">
            <v>0</v>
          </cell>
          <cell r="BJ500">
            <v>643</v>
          </cell>
          <cell r="BK500">
            <v>18931</v>
          </cell>
          <cell r="BL500">
            <v>459</v>
          </cell>
          <cell r="BM500">
            <v>20015</v>
          </cell>
          <cell r="BN500">
            <v>0</v>
          </cell>
          <cell r="BO500">
            <v>40048</v>
          </cell>
          <cell r="BP500">
            <v>128224</v>
          </cell>
          <cell r="BQ500">
            <v>99537</v>
          </cell>
          <cell r="BR500">
            <v>140891</v>
          </cell>
          <cell r="BS500">
            <v>39108</v>
          </cell>
          <cell r="BT500">
            <v>0</v>
          </cell>
          <cell r="BU500">
            <v>28494</v>
          </cell>
          <cell r="BV500">
            <v>110597</v>
          </cell>
          <cell r="BW500">
            <v>3131</v>
          </cell>
          <cell r="BX500">
            <v>8691</v>
          </cell>
          <cell r="BY500">
            <v>0</v>
          </cell>
          <cell r="BZ500">
            <v>150913</v>
          </cell>
          <cell r="CA500">
            <v>40048</v>
          </cell>
          <cell r="CB500">
            <v>190961</v>
          </cell>
          <cell r="CC500">
            <v>0.05</v>
          </cell>
          <cell r="CD500">
            <v>1767068</v>
          </cell>
        </row>
        <row r="501">
          <cell r="B501" t="str">
            <v>CM029</v>
          </cell>
          <cell r="C501" t="str">
            <v>CAP09</v>
          </cell>
          <cell r="D501" t="str">
            <v>Cámara Tipo G</v>
          </cell>
          <cell r="E501" t="str">
            <v>U</v>
          </cell>
          <cell r="F501" t="str">
            <v>MOC141</v>
          </cell>
          <cell r="G501" t="str">
            <v>NA</v>
          </cell>
          <cell r="H501" t="str">
            <v>NA</v>
          </cell>
          <cell r="I501" t="str">
            <v>NA</v>
          </cell>
          <cell r="J501" t="str">
            <v>NA</v>
          </cell>
          <cell r="K501" t="str">
            <v>NA</v>
          </cell>
          <cell r="L501" t="str">
            <v>NA</v>
          </cell>
          <cell r="M501">
            <v>1</v>
          </cell>
          <cell r="N501" t="str">
            <v>NA</v>
          </cell>
          <cell r="O501" t="str">
            <v>NA</v>
          </cell>
          <cell r="P501" t="str">
            <v>NA</v>
          </cell>
          <cell r="Q501" t="str">
            <v>NA</v>
          </cell>
          <cell r="R501" t="str">
            <v>NA</v>
          </cell>
          <cell r="S501" t="str">
            <v>NA</v>
          </cell>
          <cell r="T501" t="str">
            <v>CEC002</v>
          </cell>
          <cell r="U501" t="str">
            <v>CEC004</v>
          </cell>
          <cell r="V501" t="str">
            <v>CEC007</v>
          </cell>
          <cell r="W501" t="str">
            <v>CEC011</v>
          </cell>
          <cell r="X501" t="str">
            <v>CEC008</v>
          </cell>
          <cell r="Y501" t="str">
            <v>CMC002</v>
          </cell>
          <cell r="Z501" t="str">
            <v>CMC004</v>
          </cell>
          <cell r="AA501" t="str">
            <v>CMC006</v>
          </cell>
          <cell r="AB501" t="str">
            <v>CMC008</v>
          </cell>
          <cell r="AC501" t="str">
            <v>CMC007</v>
          </cell>
          <cell r="AD501">
            <v>0.03</v>
          </cell>
          <cell r="AE501">
            <v>0.03</v>
          </cell>
          <cell r="AF501">
            <v>1</v>
          </cell>
          <cell r="AG501">
            <v>0.01</v>
          </cell>
          <cell r="AH501">
            <v>0.03</v>
          </cell>
          <cell r="AI501">
            <v>2</v>
          </cell>
          <cell r="AJ501">
            <v>70</v>
          </cell>
          <cell r="AK501">
            <v>70</v>
          </cell>
          <cell r="AL501">
            <v>2</v>
          </cell>
          <cell r="AM501">
            <v>140</v>
          </cell>
          <cell r="AN501">
            <v>70</v>
          </cell>
          <cell r="AO501">
            <v>381584</v>
          </cell>
          <cell r="AP501">
            <v>293788</v>
          </cell>
          <cell r="AQ501">
            <v>0</v>
          </cell>
          <cell r="AR501">
            <v>0</v>
          </cell>
          <cell r="AS501">
            <v>0</v>
          </cell>
          <cell r="AT501">
            <v>0</v>
          </cell>
          <cell r="AU501">
            <v>0</v>
          </cell>
          <cell r="AV501">
            <v>0</v>
          </cell>
          <cell r="AW501">
            <v>293788</v>
          </cell>
          <cell r="AX501">
            <v>0</v>
          </cell>
          <cell r="AY501">
            <v>0</v>
          </cell>
          <cell r="AZ501">
            <v>0</v>
          </cell>
          <cell r="BA501">
            <v>0</v>
          </cell>
          <cell r="BB501">
            <v>0</v>
          </cell>
          <cell r="BC501">
            <v>0</v>
          </cell>
          <cell r="BD501">
            <v>308477</v>
          </cell>
          <cell r="BE501">
            <v>584715</v>
          </cell>
          <cell r="BF501">
            <v>2893</v>
          </cell>
          <cell r="BG501">
            <v>17038</v>
          </cell>
          <cell r="BH501">
            <v>20668</v>
          </cell>
          <cell r="BI501">
            <v>90067</v>
          </cell>
          <cell r="BJ501">
            <v>8771</v>
          </cell>
          <cell r="BK501">
            <v>43</v>
          </cell>
          <cell r="BL501">
            <v>8519</v>
          </cell>
          <cell r="BM501">
            <v>103</v>
          </cell>
          <cell r="BN501">
            <v>1351</v>
          </cell>
          <cell r="BO501">
            <v>18787</v>
          </cell>
          <cell r="BP501">
            <v>89116</v>
          </cell>
          <cell r="BQ501">
            <v>128224</v>
          </cell>
          <cell r="BR501">
            <v>99537</v>
          </cell>
          <cell r="BS501">
            <v>140891</v>
          </cell>
          <cell r="BT501">
            <v>39108</v>
          </cell>
          <cell r="BU501">
            <v>1337</v>
          </cell>
          <cell r="BV501">
            <v>1923</v>
          </cell>
          <cell r="BW501">
            <v>49769</v>
          </cell>
          <cell r="BX501">
            <v>704</v>
          </cell>
          <cell r="BY501">
            <v>587</v>
          </cell>
          <cell r="BZ501">
            <v>54320</v>
          </cell>
          <cell r="CA501">
            <v>18787</v>
          </cell>
          <cell r="CB501">
            <v>73107</v>
          </cell>
          <cell r="CC501">
            <v>0.05</v>
          </cell>
          <cell r="CD501">
            <v>381584</v>
          </cell>
        </row>
        <row r="502">
          <cell r="C502" t="str">
            <v>CAP09</v>
          </cell>
          <cell r="D502" t="str">
            <v>IMPACTO URBANO</v>
          </cell>
          <cell r="CB502">
            <v>0</v>
          </cell>
        </row>
        <row r="503">
          <cell r="C503" t="str">
            <v>CAP09</v>
          </cell>
          <cell r="D503" t="str">
            <v>Impacto Urbano, incluye vallas informativas preventivas, cinta refletiva, conos, parales,.</v>
          </cell>
          <cell r="E503" t="str">
            <v>GLOBAL</v>
          </cell>
          <cell r="CB503">
            <v>0</v>
          </cell>
        </row>
        <row r="504">
          <cell r="B504" t="str">
            <v>CM016</v>
          </cell>
          <cell r="C504" t="str">
            <v>CAP09</v>
          </cell>
          <cell r="D504" t="str">
            <v>Subir techo de cámaras</v>
          </cell>
          <cell r="E504" t="str">
            <v>U</v>
          </cell>
          <cell r="F504" t="str">
            <v>MOC172</v>
          </cell>
          <cell r="G504" t="str">
            <v>NA</v>
          </cell>
          <cell r="H504" t="str">
            <v>NA</v>
          </cell>
          <cell r="I504" t="str">
            <v>NA</v>
          </cell>
          <cell r="J504" t="str">
            <v>NA</v>
          </cell>
          <cell r="K504" t="str">
            <v>NA</v>
          </cell>
          <cell r="L504" t="str">
            <v>NA</v>
          </cell>
          <cell r="M504">
            <v>1</v>
          </cell>
          <cell r="N504" t="str">
            <v>NA</v>
          </cell>
          <cell r="O504" t="str">
            <v>NA</v>
          </cell>
          <cell r="P504" t="str">
            <v>NA</v>
          </cell>
          <cell r="Q504" t="str">
            <v>NA</v>
          </cell>
          <cell r="R504" t="str">
            <v>NA</v>
          </cell>
          <cell r="S504" t="str">
            <v>NA</v>
          </cell>
          <cell r="T504" t="str">
            <v>CEC007</v>
          </cell>
          <cell r="U504" t="str">
            <v>NA</v>
          </cell>
          <cell r="V504" t="str">
            <v>NA</v>
          </cell>
          <cell r="W504" t="str">
            <v>NA</v>
          </cell>
          <cell r="X504" t="str">
            <v>NA</v>
          </cell>
          <cell r="Y504" t="str">
            <v>CMC006</v>
          </cell>
          <cell r="Z504" t="str">
            <v>NA</v>
          </cell>
          <cell r="AA504" t="str">
            <v>NA</v>
          </cell>
          <cell r="AB504" t="str">
            <v>NA</v>
          </cell>
          <cell r="AC504" t="str">
            <v>NA</v>
          </cell>
          <cell r="AD504">
            <v>1</v>
          </cell>
          <cell r="AE504" t="str">
            <v>NA</v>
          </cell>
          <cell r="AF504" t="str">
            <v>NA</v>
          </cell>
          <cell r="AG504" t="str">
            <v>NA</v>
          </cell>
          <cell r="AH504" t="str">
            <v>NA</v>
          </cell>
          <cell r="AI504">
            <v>5.25</v>
          </cell>
          <cell r="AJ504">
            <v>5.25</v>
          </cell>
          <cell r="AO504">
            <v>775907</v>
          </cell>
          <cell r="AP504">
            <v>717812</v>
          </cell>
          <cell r="AQ504">
            <v>0</v>
          </cell>
          <cell r="AR504">
            <v>0</v>
          </cell>
          <cell r="AS504">
            <v>0</v>
          </cell>
          <cell r="AT504">
            <v>0</v>
          </cell>
          <cell r="AU504">
            <v>0</v>
          </cell>
          <cell r="AV504">
            <v>0</v>
          </cell>
          <cell r="AW504">
            <v>717812</v>
          </cell>
          <cell r="AX504">
            <v>0</v>
          </cell>
          <cell r="AY504">
            <v>0</v>
          </cell>
          <cell r="AZ504">
            <v>0</v>
          </cell>
          <cell r="BA504">
            <v>0</v>
          </cell>
          <cell r="BB504">
            <v>0</v>
          </cell>
          <cell r="BC504">
            <v>0</v>
          </cell>
          <cell r="BD504">
            <v>753703</v>
          </cell>
          <cell r="BE504">
            <v>17038</v>
          </cell>
          <cell r="BF504">
            <v>0</v>
          </cell>
          <cell r="BG504">
            <v>0</v>
          </cell>
          <cell r="BH504">
            <v>0</v>
          </cell>
          <cell r="BI504">
            <v>0</v>
          </cell>
          <cell r="BJ504">
            <v>3245</v>
          </cell>
          <cell r="BK504">
            <v>0</v>
          </cell>
          <cell r="BL504">
            <v>0</v>
          </cell>
          <cell r="BM504">
            <v>0</v>
          </cell>
          <cell r="BN504">
            <v>0</v>
          </cell>
          <cell r="BO504">
            <v>3245</v>
          </cell>
          <cell r="BP504">
            <v>99537</v>
          </cell>
          <cell r="BQ504">
            <v>0</v>
          </cell>
          <cell r="BR504">
            <v>0</v>
          </cell>
          <cell r="BS504">
            <v>0</v>
          </cell>
          <cell r="BT504">
            <v>0</v>
          </cell>
          <cell r="BU504">
            <v>18959</v>
          </cell>
          <cell r="BV504">
            <v>0</v>
          </cell>
          <cell r="BW504">
            <v>0</v>
          </cell>
          <cell r="BX504">
            <v>0</v>
          </cell>
          <cell r="BY504">
            <v>0</v>
          </cell>
          <cell r="BZ504">
            <v>18959</v>
          </cell>
          <cell r="CA504">
            <v>3245</v>
          </cell>
          <cell r="CB504">
            <v>22204</v>
          </cell>
          <cell r="CC504">
            <v>0.05</v>
          </cell>
          <cell r="CD504">
            <v>775907</v>
          </cell>
        </row>
        <row r="505">
          <cell r="B505" t="str">
            <v>CM016</v>
          </cell>
          <cell r="C505" t="str">
            <v>CAP09</v>
          </cell>
          <cell r="D505" t="str">
            <v>Tipo C</v>
          </cell>
          <cell r="E505" t="str">
            <v>U</v>
          </cell>
          <cell r="F505" t="str">
            <v>MOC131</v>
          </cell>
          <cell r="G505" t="str">
            <v>NA</v>
          </cell>
          <cell r="H505" t="str">
            <v>NA</v>
          </cell>
          <cell r="I505" t="str">
            <v>NA</v>
          </cell>
          <cell r="J505" t="str">
            <v>NA</v>
          </cell>
          <cell r="K505" t="str">
            <v>NA</v>
          </cell>
          <cell r="L505" t="str">
            <v>NA</v>
          </cell>
          <cell r="M505">
            <v>1</v>
          </cell>
          <cell r="N505" t="str">
            <v>NA</v>
          </cell>
          <cell r="O505" t="str">
            <v>NA</v>
          </cell>
          <cell r="P505" t="str">
            <v>NA</v>
          </cell>
          <cell r="Q505" t="str">
            <v>NA</v>
          </cell>
          <cell r="R505" t="str">
            <v>NA</v>
          </cell>
          <cell r="S505" t="str">
            <v>NA</v>
          </cell>
          <cell r="T505" t="str">
            <v>CEC004</v>
          </cell>
          <cell r="U505" t="str">
            <v>CEC007</v>
          </cell>
          <cell r="V505" t="str">
            <v>CEC011</v>
          </cell>
          <cell r="W505" t="str">
            <v>CEC008</v>
          </cell>
          <cell r="X505" t="str">
            <v>NA</v>
          </cell>
          <cell r="Y505" t="str">
            <v>CMC004</v>
          </cell>
          <cell r="Z505" t="str">
            <v>CMC006</v>
          </cell>
          <cell r="AA505" t="str">
            <v>CMC008</v>
          </cell>
          <cell r="AB505" t="str">
            <v>CMC007</v>
          </cell>
          <cell r="AC505" t="str">
            <v>NA</v>
          </cell>
          <cell r="AD505">
            <v>0.14000000000000001</v>
          </cell>
          <cell r="AE505">
            <v>1</v>
          </cell>
          <cell r="AF505">
            <v>0.01</v>
          </cell>
          <cell r="AG505">
            <v>0.18</v>
          </cell>
          <cell r="AH505" t="str">
            <v>NA</v>
          </cell>
          <cell r="AI505">
            <v>0.7</v>
          </cell>
          <cell r="AJ505">
            <v>5</v>
          </cell>
          <cell r="AK505">
            <v>0.7</v>
          </cell>
          <cell r="AL505">
            <v>50</v>
          </cell>
          <cell r="AM505">
            <v>4</v>
          </cell>
          <cell r="AO505">
            <v>2726020</v>
          </cell>
          <cell r="AP505">
            <v>2378796.4870000002</v>
          </cell>
          <cell r="AQ505">
            <v>0</v>
          </cell>
          <cell r="AR505">
            <v>0</v>
          </cell>
          <cell r="AS505">
            <v>0</v>
          </cell>
          <cell r="AT505">
            <v>0</v>
          </cell>
          <cell r="AU505">
            <v>0</v>
          </cell>
          <cell r="AV505">
            <v>0</v>
          </cell>
          <cell r="AW505">
            <v>2378796</v>
          </cell>
          <cell r="AX505">
            <v>0</v>
          </cell>
          <cell r="AY505">
            <v>0</v>
          </cell>
          <cell r="AZ505">
            <v>0</v>
          </cell>
          <cell r="BA505">
            <v>0</v>
          </cell>
          <cell r="BB505">
            <v>0</v>
          </cell>
          <cell r="BC505">
            <v>0</v>
          </cell>
          <cell r="BD505">
            <v>2497736</v>
          </cell>
          <cell r="BE505">
            <v>2893</v>
          </cell>
          <cell r="BF505">
            <v>17038</v>
          </cell>
          <cell r="BG505">
            <v>20668</v>
          </cell>
          <cell r="BH505">
            <v>90067</v>
          </cell>
          <cell r="BI505">
            <v>0</v>
          </cell>
          <cell r="BJ505">
            <v>579</v>
          </cell>
          <cell r="BK505">
            <v>24340</v>
          </cell>
          <cell r="BL505">
            <v>295</v>
          </cell>
          <cell r="BM505">
            <v>23160</v>
          </cell>
          <cell r="BN505">
            <v>0</v>
          </cell>
          <cell r="BO505">
            <v>48374</v>
          </cell>
          <cell r="BP505">
            <v>128224</v>
          </cell>
          <cell r="BQ505">
            <v>99537</v>
          </cell>
          <cell r="BR505">
            <v>140891</v>
          </cell>
          <cell r="BS505">
            <v>39108</v>
          </cell>
          <cell r="BT505">
            <v>0</v>
          </cell>
          <cell r="BU505">
            <v>25645</v>
          </cell>
          <cell r="BV505">
            <v>142196</v>
          </cell>
          <cell r="BW505">
            <v>2013</v>
          </cell>
          <cell r="BX505">
            <v>10056</v>
          </cell>
          <cell r="BY505">
            <v>0</v>
          </cell>
          <cell r="BZ505">
            <v>179910</v>
          </cell>
          <cell r="CA505">
            <v>48374</v>
          </cell>
          <cell r="CB505">
            <v>228284</v>
          </cell>
          <cell r="CC505">
            <v>0.05</v>
          </cell>
          <cell r="CD505">
            <v>2726020</v>
          </cell>
        </row>
        <row r="506">
          <cell r="B506" t="str">
            <v>CM022</v>
          </cell>
          <cell r="C506" t="str">
            <v>CAP09</v>
          </cell>
          <cell r="D506" t="str">
            <v>Tipo D</v>
          </cell>
          <cell r="E506" t="str">
            <v>U</v>
          </cell>
          <cell r="F506" t="str">
            <v>MOC137</v>
          </cell>
          <cell r="G506" t="str">
            <v>NA</v>
          </cell>
          <cell r="H506" t="str">
            <v>NA</v>
          </cell>
          <cell r="I506" t="str">
            <v>NA</v>
          </cell>
          <cell r="J506" t="str">
            <v>NA</v>
          </cell>
          <cell r="K506" t="str">
            <v>NA</v>
          </cell>
          <cell r="L506" t="str">
            <v>NA</v>
          </cell>
          <cell r="M506">
            <v>1</v>
          </cell>
          <cell r="N506" t="str">
            <v>NA</v>
          </cell>
          <cell r="O506" t="str">
            <v>NA</v>
          </cell>
          <cell r="P506" t="str">
            <v>NA</v>
          </cell>
          <cell r="Q506" t="str">
            <v>NA</v>
          </cell>
          <cell r="R506" t="str">
            <v>NA</v>
          </cell>
          <cell r="S506" t="str">
            <v>NA</v>
          </cell>
          <cell r="T506" t="str">
            <v>CEC004</v>
          </cell>
          <cell r="U506" t="str">
            <v>CEC007</v>
          </cell>
          <cell r="V506" t="str">
            <v>CEC011</v>
          </cell>
          <cell r="W506" t="str">
            <v>CEC008</v>
          </cell>
          <cell r="X506" t="str">
            <v>NA</v>
          </cell>
          <cell r="Y506" t="str">
            <v>CMC004</v>
          </cell>
          <cell r="Z506" t="str">
            <v>CMC006</v>
          </cell>
          <cell r="AA506" t="str">
            <v>CMC008</v>
          </cell>
          <cell r="AB506" t="str">
            <v>CMC007</v>
          </cell>
          <cell r="AC506" t="str">
            <v>NA</v>
          </cell>
          <cell r="AD506">
            <v>0.2</v>
          </cell>
          <cell r="AE506">
            <v>1</v>
          </cell>
          <cell r="AF506">
            <v>0.02</v>
          </cell>
          <cell r="AG506">
            <v>0.2</v>
          </cell>
          <cell r="AH506" t="str">
            <v>NA</v>
          </cell>
          <cell r="AI506">
            <v>0.9</v>
          </cell>
          <cell r="AJ506">
            <v>4.5</v>
          </cell>
          <cell r="AK506">
            <v>0.9</v>
          </cell>
          <cell r="AL506">
            <v>39</v>
          </cell>
          <cell r="AM506">
            <v>4.5</v>
          </cell>
          <cell r="AO506">
            <v>1767068</v>
          </cell>
          <cell r="AP506">
            <v>1501054</v>
          </cell>
          <cell r="AQ506">
            <v>0</v>
          </cell>
          <cell r="AR506">
            <v>0</v>
          </cell>
          <cell r="AS506">
            <v>0</v>
          </cell>
          <cell r="AT506">
            <v>0</v>
          </cell>
          <cell r="AU506">
            <v>0</v>
          </cell>
          <cell r="AV506">
            <v>0</v>
          </cell>
          <cell r="AW506">
            <v>1501054</v>
          </cell>
          <cell r="AX506">
            <v>0</v>
          </cell>
          <cell r="AY506">
            <v>0</v>
          </cell>
          <cell r="AZ506">
            <v>0</v>
          </cell>
          <cell r="BA506">
            <v>0</v>
          </cell>
          <cell r="BB506">
            <v>0</v>
          </cell>
          <cell r="BC506">
            <v>0</v>
          </cell>
          <cell r="BD506">
            <v>1576107</v>
          </cell>
          <cell r="BE506">
            <v>2893</v>
          </cell>
          <cell r="BF506">
            <v>17038</v>
          </cell>
          <cell r="BG506">
            <v>20668</v>
          </cell>
          <cell r="BH506">
            <v>90067</v>
          </cell>
          <cell r="BI506">
            <v>0</v>
          </cell>
          <cell r="BJ506">
            <v>643</v>
          </cell>
          <cell r="BK506">
            <v>18931</v>
          </cell>
          <cell r="BL506">
            <v>459</v>
          </cell>
          <cell r="BM506">
            <v>20015</v>
          </cell>
          <cell r="BN506">
            <v>0</v>
          </cell>
          <cell r="BO506">
            <v>40048</v>
          </cell>
          <cell r="BP506">
            <v>128224</v>
          </cell>
          <cell r="BQ506">
            <v>99537</v>
          </cell>
          <cell r="BR506">
            <v>140891</v>
          </cell>
          <cell r="BS506">
            <v>39108</v>
          </cell>
          <cell r="BT506">
            <v>0</v>
          </cell>
          <cell r="BU506">
            <v>28494</v>
          </cell>
          <cell r="BV506">
            <v>110597</v>
          </cell>
          <cell r="BW506">
            <v>3131</v>
          </cell>
          <cell r="BX506">
            <v>8691</v>
          </cell>
          <cell r="BY506">
            <v>0</v>
          </cell>
          <cell r="BZ506">
            <v>150913</v>
          </cell>
          <cell r="CA506">
            <v>40048</v>
          </cell>
          <cell r="CB506">
            <v>190961</v>
          </cell>
          <cell r="CC506">
            <v>0.05</v>
          </cell>
          <cell r="CD506">
            <v>1767068</v>
          </cell>
        </row>
        <row r="507">
          <cell r="B507" t="str">
            <v>CM027</v>
          </cell>
          <cell r="C507" t="str">
            <v>CAP09</v>
          </cell>
          <cell r="D507" t="str">
            <v>Tipo F</v>
          </cell>
          <cell r="E507" t="str">
            <v>U</v>
          </cell>
          <cell r="F507" t="str">
            <v>MOC139</v>
          </cell>
          <cell r="G507" t="str">
            <v>NA</v>
          </cell>
          <cell r="H507" t="str">
            <v>NA</v>
          </cell>
          <cell r="I507" t="str">
            <v>NA</v>
          </cell>
          <cell r="J507" t="str">
            <v>NA</v>
          </cell>
          <cell r="K507" t="str">
            <v>NA</v>
          </cell>
          <cell r="L507" t="str">
            <v>NA</v>
          </cell>
          <cell r="M507">
            <v>1</v>
          </cell>
          <cell r="N507" t="str">
            <v>NA</v>
          </cell>
          <cell r="O507" t="str">
            <v>NA</v>
          </cell>
          <cell r="P507" t="str">
            <v>NA</v>
          </cell>
          <cell r="Q507" t="str">
            <v>NA</v>
          </cell>
          <cell r="R507" t="str">
            <v>NA</v>
          </cell>
          <cell r="S507" t="str">
            <v>NA</v>
          </cell>
          <cell r="T507" t="str">
            <v>CEC002</v>
          </cell>
          <cell r="U507" t="str">
            <v>CEC004</v>
          </cell>
          <cell r="V507" t="str">
            <v>CEC007</v>
          </cell>
          <cell r="W507" t="str">
            <v>CEC011</v>
          </cell>
          <cell r="X507" t="str">
            <v>CEC008</v>
          </cell>
          <cell r="Y507" t="str">
            <v>CMC002</v>
          </cell>
          <cell r="Z507" t="str">
            <v>CMC004</v>
          </cell>
          <cell r="AA507" t="str">
            <v>CMC006</v>
          </cell>
          <cell r="AB507" t="str">
            <v>CMC008</v>
          </cell>
          <cell r="AC507" t="str">
            <v>CMC007</v>
          </cell>
          <cell r="AD507">
            <v>7.0000000000000007E-2</v>
          </cell>
          <cell r="AE507">
            <v>7.0000000000000007E-2</v>
          </cell>
          <cell r="AF507">
            <v>1</v>
          </cell>
          <cell r="AG507">
            <v>0.04</v>
          </cell>
          <cell r="AH507">
            <v>7.0000000000000007E-2</v>
          </cell>
          <cell r="AI507">
            <v>3.5</v>
          </cell>
          <cell r="AJ507">
            <v>50</v>
          </cell>
          <cell r="AK507">
            <v>50</v>
          </cell>
          <cell r="AL507">
            <v>3.5</v>
          </cell>
          <cell r="AM507">
            <v>100</v>
          </cell>
          <cell r="AN507">
            <v>50</v>
          </cell>
          <cell r="AO507">
            <v>256198</v>
          </cell>
          <cell r="AP507">
            <v>192728</v>
          </cell>
          <cell r="AQ507">
            <v>0</v>
          </cell>
          <cell r="AR507">
            <v>0</v>
          </cell>
          <cell r="AS507">
            <v>0</v>
          </cell>
          <cell r="AT507">
            <v>0</v>
          </cell>
          <cell r="AU507">
            <v>0</v>
          </cell>
          <cell r="AV507">
            <v>0</v>
          </cell>
          <cell r="AW507">
            <v>192728</v>
          </cell>
          <cell r="AX507">
            <v>0</v>
          </cell>
          <cell r="AY507">
            <v>0</v>
          </cell>
          <cell r="AZ507">
            <v>0</v>
          </cell>
          <cell r="BA507">
            <v>0</v>
          </cell>
          <cell r="BB507">
            <v>0</v>
          </cell>
          <cell r="BC507">
            <v>0</v>
          </cell>
          <cell r="BD507">
            <v>202364</v>
          </cell>
          <cell r="BE507">
            <v>584715</v>
          </cell>
          <cell r="BF507">
            <v>2893</v>
          </cell>
          <cell r="BG507">
            <v>17038</v>
          </cell>
          <cell r="BH507">
            <v>20668</v>
          </cell>
          <cell r="BI507">
            <v>90067</v>
          </cell>
          <cell r="BJ507">
            <v>11694</v>
          </cell>
          <cell r="BK507">
            <v>58</v>
          </cell>
          <cell r="BL507">
            <v>4868</v>
          </cell>
          <cell r="BM507">
            <v>236</v>
          </cell>
          <cell r="BN507">
            <v>1801</v>
          </cell>
          <cell r="BO507">
            <v>18657</v>
          </cell>
          <cell r="BP507">
            <v>89116</v>
          </cell>
          <cell r="BQ507">
            <v>128224</v>
          </cell>
          <cell r="BR507">
            <v>99537</v>
          </cell>
          <cell r="BS507">
            <v>140891</v>
          </cell>
          <cell r="BT507">
            <v>39108</v>
          </cell>
          <cell r="BU507">
            <v>1782</v>
          </cell>
          <cell r="BV507">
            <v>2564</v>
          </cell>
          <cell r="BW507">
            <v>28439</v>
          </cell>
          <cell r="BX507">
            <v>1610</v>
          </cell>
          <cell r="BY507">
            <v>782</v>
          </cell>
          <cell r="BZ507">
            <v>35177</v>
          </cell>
          <cell r="CA507">
            <v>18657</v>
          </cell>
          <cell r="CB507">
            <v>53834</v>
          </cell>
          <cell r="CC507">
            <v>0.05</v>
          </cell>
          <cell r="CD507">
            <v>256198</v>
          </cell>
        </row>
        <row r="508">
          <cell r="B508" t="str">
            <v>CM018</v>
          </cell>
          <cell r="C508" t="str">
            <v>CAP09</v>
          </cell>
          <cell r="D508" t="str">
            <v>Tipo JC</v>
          </cell>
          <cell r="E508" t="str">
            <v>U</v>
          </cell>
          <cell r="F508" t="str">
            <v>MOC133</v>
          </cell>
          <cell r="G508" t="str">
            <v>NA</v>
          </cell>
          <cell r="H508" t="str">
            <v>NA</v>
          </cell>
          <cell r="I508" t="str">
            <v>NA</v>
          </cell>
          <cell r="J508" t="str">
            <v>NA</v>
          </cell>
          <cell r="K508" t="str">
            <v>NA</v>
          </cell>
          <cell r="L508" t="str">
            <v>NA</v>
          </cell>
          <cell r="M508">
            <v>1</v>
          </cell>
          <cell r="N508" t="str">
            <v>NA</v>
          </cell>
          <cell r="O508" t="str">
            <v>NA</v>
          </cell>
          <cell r="P508" t="str">
            <v>NA</v>
          </cell>
          <cell r="Q508" t="str">
            <v>NA</v>
          </cell>
          <cell r="R508" t="str">
            <v>NA</v>
          </cell>
          <cell r="S508" t="str">
            <v>NA</v>
          </cell>
          <cell r="T508" t="str">
            <v>CEC004</v>
          </cell>
          <cell r="U508" t="str">
            <v>CEC007</v>
          </cell>
          <cell r="V508" t="str">
            <v>CEC011</v>
          </cell>
          <cell r="W508" t="str">
            <v>CEC008</v>
          </cell>
          <cell r="X508" t="str">
            <v>NA</v>
          </cell>
          <cell r="Y508" t="str">
            <v>CMC004</v>
          </cell>
          <cell r="Z508" t="str">
            <v>CMC006</v>
          </cell>
          <cell r="AA508" t="str">
            <v>CMC008</v>
          </cell>
          <cell r="AB508" t="str">
            <v>CMC007</v>
          </cell>
          <cell r="AC508" t="str">
            <v>NA</v>
          </cell>
          <cell r="AD508">
            <v>0.15</v>
          </cell>
          <cell r="AE508">
            <v>1</v>
          </cell>
          <cell r="AF508">
            <v>0.01</v>
          </cell>
          <cell r="AG508">
            <v>0.18</v>
          </cell>
          <cell r="AH508" t="str">
            <v>NA</v>
          </cell>
          <cell r="AI508">
            <v>0.67</v>
          </cell>
          <cell r="AJ508">
            <v>4.5</v>
          </cell>
          <cell r="AK508">
            <v>0.67</v>
          </cell>
          <cell r="AL508">
            <v>47.5</v>
          </cell>
          <cell r="AM508">
            <v>3.75</v>
          </cell>
          <cell r="AO508">
            <v>2750529</v>
          </cell>
          <cell r="AP508">
            <v>2390539</v>
          </cell>
          <cell r="AQ508">
            <v>0</v>
          </cell>
          <cell r="AR508">
            <v>0</v>
          </cell>
          <cell r="AS508">
            <v>0</v>
          </cell>
          <cell r="AT508">
            <v>0</v>
          </cell>
          <cell r="AU508">
            <v>0</v>
          </cell>
          <cell r="AV508">
            <v>0</v>
          </cell>
          <cell r="AW508">
            <v>2390539</v>
          </cell>
          <cell r="AX508">
            <v>0</v>
          </cell>
          <cell r="AY508">
            <v>0</v>
          </cell>
          <cell r="AZ508">
            <v>0</v>
          </cell>
          <cell r="BA508">
            <v>0</v>
          </cell>
          <cell r="BB508">
            <v>0</v>
          </cell>
          <cell r="BC508">
            <v>0</v>
          </cell>
          <cell r="BD508">
            <v>2510066</v>
          </cell>
          <cell r="BE508">
            <v>2893</v>
          </cell>
          <cell r="BF508">
            <v>17038</v>
          </cell>
          <cell r="BG508">
            <v>20668</v>
          </cell>
          <cell r="BH508">
            <v>90067</v>
          </cell>
          <cell r="BI508">
            <v>0</v>
          </cell>
          <cell r="BJ508">
            <v>648</v>
          </cell>
          <cell r="BK508">
            <v>25430</v>
          </cell>
          <cell r="BL508">
            <v>308</v>
          </cell>
          <cell r="BM508">
            <v>24197</v>
          </cell>
          <cell r="BN508">
            <v>0</v>
          </cell>
          <cell r="BO508">
            <v>50583</v>
          </cell>
          <cell r="BP508">
            <v>128224</v>
          </cell>
          <cell r="BQ508">
            <v>99537</v>
          </cell>
          <cell r="BR508">
            <v>140891</v>
          </cell>
          <cell r="BS508">
            <v>39108</v>
          </cell>
          <cell r="BT508">
            <v>0</v>
          </cell>
          <cell r="BU508">
            <v>28707</v>
          </cell>
          <cell r="BV508">
            <v>148563</v>
          </cell>
          <cell r="BW508">
            <v>2103</v>
          </cell>
          <cell r="BX508">
            <v>10507</v>
          </cell>
          <cell r="BY508">
            <v>0</v>
          </cell>
          <cell r="BZ508">
            <v>189880</v>
          </cell>
          <cell r="CA508">
            <v>50583</v>
          </cell>
          <cell r="CB508">
            <v>240463</v>
          </cell>
          <cell r="CC508">
            <v>0.05</v>
          </cell>
          <cell r="CD508">
            <v>2750529</v>
          </cell>
        </row>
        <row r="509">
          <cell r="B509" t="str">
            <v>CM024</v>
          </cell>
          <cell r="C509" t="str">
            <v>CAP09</v>
          </cell>
          <cell r="D509" t="str">
            <v>Tipo JD</v>
          </cell>
          <cell r="E509" t="str">
            <v>U</v>
          </cell>
          <cell r="F509" t="str">
            <v>MOC138</v>
          </cell>
          <cell r="G509" t="str">
            <v>NA</v>
          </cell>
          <cell r="H509" t="str">
            <v>NA</v>
          </cell>
          <cell r="I509" t="str">
            <v>NA</v>
          </cell>
          <cell r="J509" t="str">
            <v>NA</v>
          </cell>
          <cell r="K509" t="str">
            <v>NA</v>
          </cell>
          <cell r="L509" t="str">
            <v>NA</v>
          </cell>
          <cell r="M509">
            <v>1</v>
          </cell>
          <cell r="N509" t="str">
            <v>NA</v>
          </cell>
          <cell r="O509" t="str">
            <v>NA</v>
          </cell>
          <cell r="P509" t="str">
            <v>NA</v>
          </cell>
          <cell r="Q509" t="str">
            <v>NA</v>
          </cell>
          <cell r="R509" t="str">
            <v>NA</v>
          </cell>
          <cell r="S509" t="str">
            <v>NA</v>
          </cell>
          <cell r="T509" t="str">
            <v>CEC004</v>
          </cell>
          <cell r="U509" t="str">
            <v>CEC007</v>
          </cell>
          <cell r="V509" t="str">
            <v>CEC011</v>
          </cell>
          <cell r="W509" t="str">
            <v>CEC008</v>
          </cell>
          <cell r="X509" t="str">
            <v>NA</v>
          </cell>
          <cell r="Y509" t="str">
            <v>CMC004</v>
          </cell>
          <cell r="Z509" t="str">
            <v>CMC006</v>
          </cell>
          <cell r="AA509" t="str">
            <v>CMC008</v>
          </cell>
          <cell r="AB509" t="str">
            <v>CMC007</v>
          </cell>
          <cell r="AC509" t="str">
            <v>NA</v>
          </cell>
          <cell r="AD509">
            <v>0.2</v>
          </cell>
          <cell r="AE509">
            <v>1</v>
          </cell>
          <cell r="AF509">
            <v>0.02</v>
          </cell>
          <cell r="AG509">
            <v>0.23</v>
          </cell>
          <cell r="AH509" t="str">
            <v>NA</v>
          </cell>
          <cell r="AI509">
            <v>0.85</v>
          </cell>
          <cell r="AJ509">
            <v>4.25</v>
          </cell>
          <cell r="AK509">
            <v>0.85</v>
          </cell>
          <cell r="AL509">
            <v>38</v>
          </cell>
          <cell r="AM509">
            <v>3.75</v>
          </cell>
          <cell r="AO509">
            <v>306918</v>
          </cell>
          <cell r="AP509">
            <v>95396</v>
          </cell>
          <cell r="AQ509">
            <v>0</v>
          </cell>
          <cell r="AR509">
            <v>0</v>
          </cell>
          <cell r="AS509">
            <v>0</v>
          </cell>
          <cell r="AT509">
            <v>0</v>
          </cell>
          <cell r="AU509">
            <v>0</v>
          </cell>
          <cell r="AV509">
            <v>0</v>
          </cell>
          <cell r="AW509">
            <v>95396</v>
          </cell>
          <cell r="AX509">
            <v>0</v>
          </cell>
          <cell r="AY509">
            <v>0</v>
          </cell>
          <cell r="AZ509">
            <v>0</v>
          </cell>
          <cell r="BA509">
            <v>0</v>
          </cell>
          <cell r="BB509">
            <v>0</v>
          </cell>
          <cell r="BC509">
            <v>0</v>
          </cell>
          <cell r="BD509">
            <v>100166</v>
          </cell>
          <cell r="BE509">
            <v>2893</v>
          </cell>
          <cell r="BF509">
            <v>17038</v>
          </cell>
          <cell r="BG509">
            <v>20668</v>
          </cell>
          <cell r="BH509">
            <v>90067</v>
          </cell>
          <cell r="BI509">
            <v>0</v>
          </cell>
          <cell r="BJ509">
            <v>681</v>
          </cell>
          <cell r="BK509">
            <v>20045</v>
          </cell>
          <cell r="BL509">
            <v>486</v>
          </cell>
          <cell r="BM509">
            <v>24371</v>
          </cell>
          <cell r="BN509">
            <v>0</v>
          </cell>
          <cell r="BO509">
            <v>45583</v>
          </cell>
          <cell r="BP509">
            <v>128224</v>
          </cell>
          <cell r="BQ509">
            <v>99537</v>
          </cell>
          <cell r="BR509">
            <v>140891</v>
          </cell>
          <cell r="BS509">
            <v>39108</v>
          </cell>
          <cell r="BT509">
            <v>0</v>
          </cell>
          <cell r="BU509">
            <v>30170</v>
          </cell>
          <cell r="BV509">
            <v>117102</v>
          </cell>
          <cell r="BW509">
            <v>3315</v>
          </cell>
          <cell r="BX509">
            <v>10582</v>
          </cell>
          <cell r="BY509">
            <v>0</v>
          </cell>
          <cell r="BZ509">
            <v>161169</v>
          </cell>
          <cell r="CA509">
            <v>45583</v>
          </cell>
          <cell r="CB509">
            <v>206752</v>
          </cell>
          <cell r="CC509">
            <v>0.05</v>
          </cell>
          <cell r="CD509">
            <v>306918</v>
          </cell>
        </row>
        <row r="510">
          <cell r="B510" t="str">
            <v>CM017</v>
          </cell>
          <cell r="C510" t="str">
            <v>CAP09</v>
          </cell>
          <cell r="D510" t="str">
            <v>Tipo LC</v>
          </cell>
          <cell r="E510" t="str">
            <v>U</v>
          </cell>
          <cell r="F510" t="str">
            <v>MOC132</v>
          </cell>
          <cell r="G510" t="str">
            <v>NA</v>
          </cell>
          <cell r="H510" t="str">
            <v>NA</v>
          </cell>
          <cell r="I510" t="str">
            <v>NA</v>
          </cell>
          <cell r="J510" t="str">
            <v>NA</v>
          </cell>
          <cell r="K510" t="str">
            <v>NA</v>
          </cell>
          <cell r="L510" t="str">
            <v>NA</v>
          </cell>
          <cell r="M510">
            <v>1</v>
          </cell>
          <cell r="N510" t="str">
            <v>NA</v>
          </cell>
          <cell r="O510" t="str">
            <v>NA</v>
          </cell>
          <cell r="P510" t="str">
            <v>NA</v>
          </cell>
          <cell r="Q510" t="str">
            <v>NA</v>
          </cell>
          <cell r="R510" t="str">
            <v>NA</v>
          </cell>
          <cell r="S510" t="str">
            <v>NA</v>
          </cell>
          <cell r="T510" t="str">
            <v>CEC004</v>
          </cell>
          <cell r="U510" t="str">
            <v>CEC007</v>
          </cell>
          <cell r="V510" t="str">
            <v>CEC011</v>
          </cell>
          <cell r="W510" t="str">
            <v>CEC008</v>
          </cell>
          <cell r="X510" t="str">
            <v>NA</v>
          </cell>
          <cell r="Y510" t="str">
            <v>CMC004</v>
          </cell>
          <cell r="Z510" t="str">
            <v>CMC006</v>
          </cell>
          <cell r="AA510" t="str">
            <v>CMC008</v>
          </cell>
          <cell r="AB510" t="str">
            <v>CMC007</v>
          </cell>
          <cell r="AC510" t="str">
            <v>NA</v>
          </cell>
          <cell r="AD510">
            <v>0.15</v>
          </cell>
          <cell r="AE510">
            <v>1</v>
          </cell>
          <cell r="AF510">
            <v>0.01</v>
          </cell>
          <cell r="AG510">
            <v>0.18</v>
          </cell>
          <cell r="AH510" t="str">
            <v>NA</v>
          </cell>
          <cell r="AI510">
            <v>0.67</v>
          </cell>
          <cell r="AJ510">
            <v>4.5</v>
          </cell>
          <cell r="AK510">
            <v>0.67</v>
          </cell>
          <cell r="AL510">
            <v>47.5</v>
          </cell>
          <cell r="AM510">
            <v>3.75</v>
          </cell>
          <cell r="AO510">
            <v>2767051</v>
          </cell>
          <cell r="AP510">
            <v>2406274</v>
          </cell>
          <cell r="AQ510">
            <v>0</v>
          </cell>
          <cell r="AR510">
            <v>0</v>
          </cell>
          <cell r="AS510">
            <v>0</v>
          </cell>
          <cell r="AT510">
            <v>0</v>
          </cell>
          <cell r="AU510">
            <v>0</v>
          </cell>
          <cell r="AV510">
            <v>0</v>
          </cell>
          <cell r="AW510">
            <v>2406274</v>
          </cell>
          <cell r="AX510">
            <v>0</v>
          </cell>
          <cell r="AY510">
            <v>0</v>
          </cell>
          <cell r="AZ510">
            <v>0</v>
          </cell>
          <cell r="BA510">
            <v>0</v>
          </cell>
          <cell r="BB510">
            <v>0</v>
          </cell>
          <cell r="BC510">
            <v>0</v>
          </cell>
          <cell r="BD510">
            <v>2526588</v>
          </cell>
          <cell r="BE510">
            <v>2893</v>
          </cell>
          <cell r="BF510">
            <v>17038</v>
          </cell>
          <cell r="BG510">
            <v>20668</v>
          </cell>
          <cell r="BH510">
            <v>90067</v>
          </cell>
          <cell r="BI510">
            <v>0</v>
          </cell>
          <cell r="BJ510">
            <v>648</v>
          </cell>
          <cell r="BK510">
            <v>25430</v>
          </cell>
          <cell r="BL510">
            <v>308</v>
          </cell>
          <cell r="BM510">
            <v>24197</v>
          </cell>
          <cell r="BN510">
            <v>0</v>
          </cell>
          <cell r="BO510">
            <v>50583</v>
          </cell>
          <cell r="BP510">
            <v>128224</v>
          </cell>
          <cell r="BQ510">
            <v>99537</v>
          </cell>
          <cell r="BR510">
            <v>140891</v>
          </cell>
          <cell r="BS510">
            <v>39108</v>
          </cell>
          <cell r="BT510">
            <v>0</v>
          </cell>
          <cell r="BU510">
            <v>28707</v>
          </cell>
          <cell r="BV510">
            <v>148563</v>
          </cell>
          <cell r="BW510">
            <v>2103</v>
          </cell>
          <cell r="BX510">
            <v>10507</v>
          </cell>
          <cell r="BY510">
            <v>0</v>
          </cell>
          <cell r="BZ510">
            <v>189880</v>
          </cell>
          <cell r="CA510">
            <v>50583</v>
          </cell>
          <cell r="CB510">
            <v>240463</v>
          </cell>
          <cell r="CC510">
            <v>0.05</v>
          </cell>
          <cell r="CD510">
            <v>2767051</v>
          </cell>
        </row>
        <row r="511">
          <cell r="B511" t="str">
            <v>CM019</v>
          </cell>
          <cell r="C511" t="str">
            <v>CAP09</v>
          </cell>
          <cell r="D511" t="str">
            <v>Tipo TC</v>
          </cell>
          <cell r="E511" t="str">
            <v>U</v>
          </cell>
          <cell r="F511" t="str">
            <v>MOC134</v>
          </cell>
          <cell r="G511" t="str">
            <v>NA</v>
          </cell>
          <cell r="H511" t="str">
            <v>NA</v>
          </cell>
          <cell r="I511" t="str">
            <v>NA</v>
          </cell>
          <cell r="J511" t="str">
            <v>NA</v>
          </cell>
          <cell r="K511" t="str">
            <v>NA</v>
          </cell>
          <cell r="L511" t="str">
            <v>NA</v>
          </cell>
          <cell r="M511">
            <v>1</v>
          </cell>
          <cell r="N511" t="str">
            <v>NA</v>
          </cell>
          <cell r="O511" t="str">
            <v>NA</v>
          </cell>
          <cell r="P511" t="str">
            <v>NA</v>
          </cell>
          <cell r="Q511" t="str">
            <v>NA</v>
          </cell>
          <cell r="R511" t="str">
            <v>NA</v>
          </cell>
          <cell r="S511" t="str">
            <v>NA</v>
          </cell>
          <cell r="T511" t="str">
            <v>CEC004</v>
          </cell>
          <cell r="U511" t="str">
            <v>CEC007</v>
          </cell>
          <cell r="V511" t="str">
            <v>CEC011</v>
          </cell>
          <cell r="W511" t="str">
            <v>CEC008</v>
          </cell>
          <cell r="X511" t="str">
            <v>NA</v>
          </cell>
          <cell r="Y511" t="str">
            <v>CMC004</v>
          </cell>
          <cell r="Z511" t="str">
            <v>CMC006</v>
          </cell>
          <cell r="AA511" t="str">
            <v>CMC008</v>
          </cell>
          <cell r="AB511" t="str">
            <v>CMC007</v>
          </cell>
          <cell r="AC511" t="str">
            <v>NA</v>
          </cell>
          <cell r="AD511">
            <v>0.15</v>
          </cell>
          <cell r="AE511">
            <v>1</v>
          </cell>
          <cell r="AF511">
            <v>0.01</v>
          </cell>
          <cell r="AG511">
            <v>0.18</v>
          </cell>
          <cell r="AH511" t="str">
            <v>NA</v>
          </cell>
          <cell r="AI511">
            <v>0.67</v>
          </cell>
          <cell r="AJ511">
            <v>4.5</v>
          </cell>
          <cell r="AK511">
            <v>0.67</v>
          </cell>
          <cell r="AL511">
            <v>47.5</v>
          </cell>
          <cell r="AM511">
            <v>3.75</v>
          </cell>
          <cell r="AO511">
            <v>2782764</v>
          </cell>
          <cell r="AP511">
            <v>2421239</v>
          </cell>
          <cell r="AQ511">
            <v>0</v>
          </cell>
          <cell r="AR511">
            <v>0</v>
          </cell>
          <cell r="AS511">
            <v>0</v>
          </cell>
          <cell r="AT511">
            <v>0</v>
          </cell>
          <cell r="AU511">
            <v>0</v>
          </cell>
          <cell r="AV511">
            <v>0</v>
          </cell>
          <cell r="AW511">
            <v>2421239</v>
          </cell>
          <cell r="AX511">
            <v>0</v>
          </cell>
          <cell r="AY511">
            <v>0</v>
          </cell>
          <cell r="AZ511">
            <v>0</v>
          </cell>
          <cell r="BA511">
            <v>0</v>
          </cell>
          <cell r="BB511">
            <v>0</v>
          </cell>
          <cell r="BC511">
            <v>0</v>
          </cell>
          <cell r="BD511">
            <v>2542301</v>
          </cell>
          <cell r="BE511">
            <v>2893</v>
          </cell>
          <cell r="BF511">
            <v>17038</v>
          </cell>
          <cell r="BG511">
            <v>20668</v>
          </cell>
          <cell r="BH511">
            <v>90067</v>
          </cell>
          <cell r="BI511">
            <v>0</v>
          </cell>
          <cell r="BJ511">
            <v>648</v>
          </cell>
          <cell r="BK511">
            <v>25430</v>
          </cell>
          <cell r="BL511">
            <v>308</v>
          </cell>
          <cell r="BM511">
            <v>24197</v>
          </cell>
          <cell r="BN511">
            <v>0</v>
          </cell>
          <cell r="BO511">
            <v>50583</v>
          </cell>
          <cell r="BP511">
            <v>128224</v>
          </cell>
          <cell r="BQ511">
            <v>99537</v>
          </cell>
          <cell r="BR511">
            <v>140891</v>
          </cell>
          <cell r="BS511">
            <v>39108</v>
          </cell>
          <cell r="BT511">
            <v>0</v>
          </cell>
          <cell r="BU511">
            <v>28707</v>
          </cell>
          <cell r="BV511">
            <v>148563</v>
          </cell>
          <cell r="BW511">
            <v>2103</v>
          </cell>
          <cell r="BX511">
            <v>10507</v>
          </cell>
          <cell r="BY511">
            <v>0</v>
          </cell>
          <cell r="BZ511">
            <v>189880</v>
          </cell>
          <cell r="CA511">
            <v>50583</v>
          </cell>
          <cell r="CB511">
            <v>240463</v>
          </cell>
          <cell r="CC511">
            <v>0.05</v>
          </cell>
          <cell r="CD511">
            <v>2782764</v>
          </cell>
        </row>
        <row r="512">
          <cell r="B512" t="str">
            <v>CM020</v>
          </cell>
          <cell r="C512" t="str">
            <v>CAP09</v>
          </cell>
          <cell r="D512" t="str">
            <v>Tipo XC</v>
          </cell>
          <cell r="E512" t="str">
            <v>U</v>
          </cell>
          <cell r="F512" t="str">
            <v>MOC135</v>
          </cell>
          <cell r="G512" t="str">
            <v>NA</v>
          </cell>
          <cell r="H512" t="str">
            <v>NA</v>
          </cell>
          <cell r="I512" t="str">
            <v>NA</v>
          </cell>
          <cell r="J512" t="str">
            <v>NA</v>
          </cell>
          <cell r="K512" t="str">
            <v>NA</v>
          </cell>
          <cell r="L512" t="str">
            <v>NA</v>
          </cell>
          <cell r="M512">
            <v>1</v>
          </cell>
          <cell r="N512" t="str">
            <v>NA</v>
          </cell>
          <cell r="O512" t="str">
            <v>NA</v>
          </cell>
          <cell r="P512" t="str">
            <v>NA</v>
          </cell>
          <cell r="Q512" t="str">
            <v>NA</v>
          </cell>
          <cell r="R512" t="str">
            <v>NA</v>
          </cell>
          <cell r="S512" t="str">
            <v>NA</v>
          </cell>
          <cell r="T512" t="str">
            <v>CEC004</v>
          </cell>
          <cell r="U512" t="str">
            <v>CEC007</v>
          </cell>
          <cell r="V512" t="str">
            <v>CEC011</v>
          </cell>
          <cell r="W512" t="str">
            <v>CEC008</v>
          </cell>
          <cell r="X512" t="str">
            <v>NA</v>
          </cell>
          <cell r="Y512" t="str">
            <v>CMC004</v>
          </cell>
          <cell r="Z512" t="str">
            <v>CMC006</v>
          </cell>
          <cell r="AA512" t="str">
            <v>CMC008</v>
          </cell>
          <cell r="AB512" t="str">
            <v>CMC007</v>
          </cell>
          <cell r="AC512" t="str">
            <v>NA</v>
          </cell>
          <cell r="AD512">
            <v>0.15</v>
          </cell>
          <cell r="AE512">
            <v>1</v>
          </cell>
          <cell r="AF512">
            <v>0.01</v>
          </cell>
          <cell r="AG512">
            <v>0.18</v>
          </cell>
          <cell r="AH512" t="str">
            <v>NA</v>
          </cell>
          <cell r="AI512">
            <v>0.67</v>
          </cell>
          <cell r="AJ512">
            <v>4.5</v>
          </cell>
          <cell r="AK512">
            <v>0.67</v>
          </cell>
          <cell r="AL512">
            <v>47.5</v>
          </cell>
          <cell r="AM512">
            <v>3.75</v>
          </cell>
          <cell r="AO512">
            <v>2777708</v>
          </cell>
          <cell r="AP512">
            <v>2416424</v>
          </cell>
          <cell r="AQ512">
            <v>0</v>
          </cell>
          <cell r="AR512">
            <v>0</v>
          </cell>
          <cell r="AS512">
            <v>0</v>
          </cell>
          <cell r="AT512">
            <v>0</v>
          </cell>
          <cell r="AU512">
            <v>0</v>
          </cell>
          <cell r="AV512">
            <v>0</v>
          </cell>
          <cell r="AW512">
            <v>2416424</v>
          </cell>
          <cell r="AX512">
            <v>0</v>
          </cell>
          <cell r="AY512">
            <v>0</v>
          </cell>
          <cell r="AZ512">
            <v>0</v>
          </cell>
          <cell r="BA512">
            <v>0</v>
          </cell>
          <cell r="BB512">
            <v>0</v>
          </cell>
          <cell r="BC512">
            <v>0</v>
          </cell>
          <cell r="BD512">
            <v>2537245</v>
          </cell>
          <cell r="BE512">
            <v>2893</v>
          </cell>
          <cell r="BF512">
            <v>17038</v>
          </cell>
          <cell r="BG512">
            <v>20668</v>
          </cell>
          <cell r="BH512">
            <v>90067</v>
          </cell>
          <cell r="BI512">
            <v>0</v>
          </cell>
          <cell r="BJ512">
            <v>648</v>
          </cell>
          <cell r="BK512">
            <v>25430</v>
          </cell>
          <cell r="BL512">
            <v>308</v>
          </cell>
          <cell r="BM512">
            <v>24197</v>
          </cell>
          <cell r="BN512">
            <v>0</v>
          </cell>
          <cell r="BO512">
            <v>50583</v>
          </cell>
          <cell r="BP512">
            <v>128224</v>
          </cell>
          <cell r="BQ512">
            <v>99537</v>
          </cell>
          <cell r="BR512">
            <v>140891</v>
          </cell>
          <cell r="BS512">
            <v>39108</v>
          </cell>
          <cell r="BT512">
            <v>0</v>
          </cell>
          <cell r="BU512">
            <v>28707</v>
          </cell>
          <cell r="BV512">
            <v>148563</v>
          </cell>
          <cell r="BW512">
            <v>2103</v>
          </cell>
          <cell r="BX512">
            <v>10507</v>
          </cell>
          <cell r="BY512">
            <v>0</v>
          </cell>
          <cell r="BZ512">
            <v>189880</v>
          </cell>
          <cell r="CA512">
            <v>50583</v>
          </cell>
          <cell r="CB512">
            <v>240463</v>
          </cell>
          <cell r="CC512">
            <v>0.05</v>
          </cell>
          <cell r="CD512">
            <v>2777708</v>
          </cell>
        </row>
        <row r="513">
          <cell r="B513" t="str">
            <v>CM021</v>
          </cell>
          <cell r="C513" t="str">
            <v>CAP09</v>
          </cell>
          <cell r="D513" t="str">
            <v>Tipo ZC</v>
          </cell>
          <cell r="E513" t="str">
            <v>U</v>
          </cell>
          <cell r="F513" t="str">
            <v>MOC136</v>
          </cell>
          <cell r="G513" t="str">
            <v>NA</v>
          </cell>
          <cell r="H513" t="str">
            <v>NA</v>
          </cell>
          <cell r="I513" t="str">
            <v>NA</v>
          </cell>
          <cell r="J513" t="str">
            <v>NA</v>
          </cell>
          <cell r="K513" t="str">
            <v>NA</v>
          </cell>
          <cell r="L513" t="str">
            <v>NA</v>
          </cell>
          <cell r="M513">
            <v>1</v>
          </cell>
          <cell r="N513" t="str">
            <v>NA</v>
          </cell>
          <cell r="O513" t="str">
            <v>NA</v>
          </cell>
          <cell r="P513" t="str">
            <v>NA</v>
          </cell>
          <cell r="Q513" t="str">
            <v>NA</v>
          </cell>
          <cell r="R513" t="str">
            <v>NA</v>
          </cell>
          <cell r="S513" t="str">
            <v>NA</v>
          </cell>
          <cell r="T513" t="str">
            <v>CEC004</v>
          </cell>
          <cell r="U513" t="str">
            <v>CEC007</v>
          </cell>
          <cell r="V513" t="str">
            <v>CEC011</v>
          </cell>
          <cell r="W513" t="str">
            <v>CEC008</v>
          </cell>
          <cell r="X513" t="str">
            <v>NA</v>
          </cell>
          <cell r="Y513" t="str">
            <v>CMC004</v>
          </cell>
          <cell r="Z513" t="str">
            <v>CMC006</v>
          </cell>
          <cell r="AA513" t="str">
            <v>CMC008</v>
          </cell>
          <cell r="AB513" t="str">
            <v>CMC007</v>
          </cell>
          <cell r="AC513" t="str">
            <v>NA</v>
          </cell>
          <cell r="AD513">
            <v>0.15</v>
          </cell>
          <cell r="AE513">
            <v>1</v>
          </cell>
          <cell r="AF513">
            <v>0.01</v>
          </cell>
          <cell r="AG513">
            <v>0.18</v>
          </cell>
          <cell r="AH513" t="str">
            <v>NA</v>
          </cell>
          <cell r="AI513">
            <v>0.67</v>
          </cell>
          <cell r="AJ513">
            <v>4.5</v>
          </cell>
          <cell r="AK513">
            <v>0.67</v>
          </cell>
          <cell r="AL513">
            <v>47.5</v>
          </cell>
          <cell r="AM513">
            <v>3.75</v>
          </cell>
          <cell r="AO513">
            <v>1328144</v>
          </cell>
          <cell r="AP513">
            <v>1035887</v>
          </cell>
          <cell r="AQ513">
            <v>0</v>
          </cell>
          <cell r="AR513">
            <v>0</v>
          </cell>
          <cell r="AS513">
            <v>0</v>
          </cell>
          <cell r="AT513">
            <v>0</v>
          </cell>
          <cell r="AU513">
            <v>0</v>
          </cell>
          <cell r="AV513">
            <v>0</v>
          </cell>
          <cell r="AW513">
            <v>1035887</v>
          </cell>
          <cell r="AX513">
            <v>0</v>
          </cell>
          <cell r="AY513">
            <v>0</v>
          </cell>
          <cell r="AZ513">
            <v>0</v>
          </cell>
          <cell r="BA513">
            <v>0</v>
          </cell>
          <cell r="BB513">
            <v>0</v>
          </cell>
          <cell r="BC513">
            <v>0</v>
          </cell>
          <cell r="BD513">
            <v>1087681</v>
          </cell>
          <cell r="BE513">
            <v>2893</v>
          </cell>
          <cell r="BF513">
            <v>17038</v>
          </cell>
          <cell r="BG513">
            <v>20668</v>
          </cell>
          <cell r="BH513">
            <v>90067</v>
          </cell>
          <cell r="BI513">
            <v>0</v>
          </cell>
          <cell r="BJ513">
            <v>648</v>
          </cell>
          <cell r="BK513">
            <v>25430</v>
          </cell>
          <cell r="BL513">
            <v>308</v>
          </cell>
          <cell r="BM513">
            <v>24197</v>
          </cell>
          <cell r="BN513">
            <v>0</v>
          </cell>
          <cell r="BO513">
            <v>50583</v>
          </cell>
          <cell r="BP513">
            <v>128224</v>
          </cell>
          <cell r="BQ513">
            <v>99537</v>
          </cell>
          <cell r="BR513">
            <v>140891</v>
          </cell>
          <cell r="BS513">
            <v>39108</v>
          </cell>
          <cell r="BT513">
            <v>0</v>
          </cell>
          <cell r="BU513">
            <v>28707</v>
          </cell>
          <cell r="BV513">
            <v>148563</v>
          </cell>
          <cell r="BW513">
            <v>2103</v>
          </cell>
          <cell r="BX513">
            <v>10507</v>
          </cell>
          <cell r="BY513">
            <v>0</v>
          </cell>
          <cell r="BZ513">
            <v>189880</v>
          </cell>
          <cell r="CA513">
            <v>50583</v>
          </cell>
          <cell r="CB513">
            <v>240463</v>
          </cell>
          <cell r="CC513">
            <v>0.05</v>
          </cell>
          <cell r="CD513">
            <v>1328144</v>
          </cell>
        </row>
        <row r="514">
          <cell r="B514" t="str">
            <v>DC003</v>
          </cell>
          <cell r="C514" t="str">
            <v>CAP10</v>
          </cell>
          <cell r="D514" t="str">
            <v xml:space="preserve">Cámara tipo 2F1.      Dibujo C-21700 </v>
          </cell>
          <cell r="E514" t="str">
            <v>U</v>
          </cell>
          <cell r="F514" t="str">
            <v>MOC140</v>
          </cell>
          <cell r="G514" t="str">
            <v>NA</v>
          </cell>
          <cell r="H514" t="str">
            <v>NA</v>
          </cell>
          <cell r="I514" t="str">
            <v>NA</v>
          </cell>
          <cell r="J514" t="str">
            <v>NA</v>
          </cell>
          <cell r="K514" t="str">
            <v>NA</v>
          </cell>
          <cell r="L514" t="str">
            <v>NA</v>
          </cell>
          <cell r="M514">
            <v>1</v>
          </cell>
          <cell r="N514" t="str">
            <v>NA</v>
          </cell>
          <cell r="O514" t="str">
            <v>NA</v>
          </cell>
          <cell r="P514" t="str">
            <v>NA</v>
          </cell>
          <cell r="Q514" t="str">
            <v>NA</v>
          </cell>
          <cell r="R514" t="str">
            <v>NA</v>
          </cell>
          <cell r="S514" t="str">
            <v>NA</v>
          </cell>
          <cell r="T514" t="str">
            <v>CEC002</v>
          </cell>
          <cell r="U514" t="str">
            <v>CEC004</v>
          </cell>
          <cell r="V514" t="str">
            <v>CEC007</v>
          </cell>
          <cell r="W514" t="str">
            <v>CEC011</v>
          </cell>
          <cell r="X514" t="str">
            <v>CEC008</v>
          </cell>
          <cell r="Y514" t="str">
            <v>CMC002</v>
          </cell>
          <cell r="Z514" t="str">
            <v>CMC004</v>
          </cell>
          <cell r="AA514" t="str">
            <v>CMC006</v>
          </cell>
          <cell r="AB514" t="str">
            <v>CMC008</v>
          </cell>
          <cell r="AC514" t="str">
            <v>CMC007</v>
          </cell>
          <cell r="AD514">
            <v>0.1</v>
          </cell>
          <cell r="AE514">
            <v>0.14000000000000001</v>
          </cell>
          <cell r="AF514">
            <v>1</v>
          </cell>
          <cell r="AG514">
            <v>0.03</v>
          </cell>
          <cell r="AH514">
            <v>0.08</v>
          </cell>
          <cell r="AI514">
            <v>2</v>
          </cell>
          <cell r="AJ514">
            <v>20</v>
          </cell>
          <cell r="AK514">
            <v>14.6</v>
          </cell>
          <cell r="AL514">
            <v>2</v>
          </cell>
          <cell r="AM514">
            <v>75</v>
          </cell>
          <cell r="AN514">
            <v>25</v>
          </cell>
          <cell r="AO514">
            <v>403790</v>
          </cell>
          <cell r="AP514">
            <v>280991</v>
          </cell>
          <cell r="AQ514">
            <v>0</v>
          </cell>
          <cell r="AR514">
            <v>0</v>
          </cell>
          <cell r="AS514">
            <v>0</v>
          </cell>
          <cell r="AT514">
            <v>0</v>
          </cell>
          <cell r="AU514">
            <v>0</v>
          </cell>
          <cell r="AV514">
            <v>0</v>
          </cell>
          <cell r="AW514">
            <v>280991</v>
          </cell>
          <cell r="AX514">
            <v>0</v>
          </cell>
          <cell r="AY514">
            <v>0</v>
          </cell>
          <cell r="AZ514">
            <v>0</v>
          </cell>
          <cell r="BA514">
            <v>0</v>
          </cell>
          <cell r="BB514">
            <v>0</v>
          </cell>
          <cell r="BC514">
            <v>0</v>
          </cell>
          <cell r="BD514">
            <v>295041</v>
          </cell>
          <cell r="BE514">
            <v>584715</v>
          </cell>
          <cell r="BF514">
            <v>2893</v>
          </cell>
          <cell r="BG514">
            <v>17038</v>
          </cell>
          <cell r="BH514">
            <v>20668</v>
          </cell>
          <cell r="BI514">
            <v>90067</v>
          </cell>
          <cell r="BJ514">
            <v>29236</v>
          </cell>
          <cell r="BK514">
            <v>203</v>
          </cell>
          <cell r="BL514">
            <v>8519</v>
          </cell>
          <cell r="BM514">
            <v>310</v>
          </cell>
          <cell r="BN514">
            <v>3603</v>
          </cell>
          <cell r="BO514">
            <v>41871</v>
          </cell>
          <cell r="BP514">
            <v>89116</v>
          </cell>
          <cell r="BQ514">
            <v>128224</v>
          </cell>
          <cell r="BR514">
            <v>99537</v>
          </cell>
          <cell r="BS514">
            <v>140891</v>
          </cell>
          <cell r="BT514">
            <v>39108</v>
          </cell>
          <cell r="BU514">
            <v>4456</v>
          </cell>
          <cell r="BV514">
            <v>8976</v>
          </cell>
          <cell r="BW514">
            <v>49769</v>
          </cell>
          <cell r="BX514">
            <v>2113</v>
          </cell>
          <cell r="BY514">
            <v>1564</v>
          </cell>
          <cell r="BZ514">
            <v>66878</v>
          </cell>
          <cell r="CA514">
            <v>41871</v>
          </cell>
          <cell r="CB514">
            <v>108749</v>
          </cell>
          <cell r="CC514">
            <v>0.05</v>
          </cell>
          <cell r="CD514">
            <v>403790</v>
          </cell>
        </row>
        <row r="515">
          <cell r="B515" t="str">
            <v>VR013</v>
          </cell>
          <cell r="C515" t="str">
            <v>CAP10</v>
          </cell>
          <cell r="D515" t="str">
            <v>Instalación de abonados</v>
          </cell>
          <cell r="E515" t="str">
            <v>U</v>
          </cell>
          <cell r="F515" t="str">
            <v>NA</v>
          </cell>
          <cell r="G515" t="str">
            <v>NA</v>
          </cell>
          <cell r="H515" t="str">
            <v>NA</v>
          </cell>
          <cell r="I515" t="str">
            <v>NA</v>
          </cell>
          <cell r="J515" t="str">
            <v>NA</v>
          </cell>
          <cell r="K515" t="str">
            <v>NA</v>
          </cell>
          <cell r="L515" t="str">
            <v>NA</v>
          </cell>
          <cell r="M515" t="str">
            <v>NA</v>
          </cell>
          <cell r="N515" t="str">
            <v>NA</v>
          </cell>
          <cell r="O515" t="str">
            <v>NA</v>
          </cell>
          <cell r="P515" t="str">
            <v>NA</v>
          </cell>
          <cell r="Q515" t="str">
            <v>NA</v>
          </cell>
          <cell r="R515" t="str">
            <v>NA</v>
          </cell>
          <cell r="S515" t="str">
            <v>NA</v>
          </cell>
          <cell r="T515" t="str">
            <v>CER009</v>
          </cell>
          <cell r="U515" t="str">
            <v>NA</v>
          </cell>
          <cell r="V515" t="str">
            <v>NA</v>
          </cell>
          <cell r="W515" t="str">
            <v>NA</v>
          </cell>
          <cell r="X515" t="str">
            <v>NA</v>
          </cell>
          <cell r="Y515" t="str">
            <v>CMC019</v>
          </cell>
          <cell r="Z515" t="str">
            <v>NA</v>
          </cell>
          <cell r="AA515" t="str">
            <v>NA</v>
          </cell>
          <cell r="AB515" t="str">
            <v>NA</v>
          </cell>
          <cell r="AC515" t="str">
            <v>NA</v>
          </cell>
          <cell r="AD515">
            <v>1</v>
          </cell>
          <cell r="AE515" t="str">
            <v>NA</v>
          </cell>
          <cell r="AF515" t="str">
            <v>NA</v>
          </cell>
          <cell r="AG515" t="str">
            <v>NA</v>
          </cell>
          <cell r="AH515" t="str">
            <v>NA</v>
          </cell>
          <cell r="AI515">
            <v>17.75</v>
          </cell>
          <cell r="AJ515">
            <v>17.75</v>
          </cell>
          <cell r="AO515">
            <v>14998</v>
          </cell>
          <cell r="AP515">
            <v>0</v>
          </cell>
          <cell r="AQ515">
            <v>0</v>
          </cell>
          <cell r="AR515">
            <v>0</v>
          </cell>
          <cell r="AS515">
            <v>0</v>
          </cell>
          <cell r="AT515">
            <v>0</v>
          </cell>
          <cell r="AU515">
            <v>0</v>
          </cell>
          <cell r="AV515">
            <v>0</v>
          </cell>
          <cell r="AW515">
            <v>0</v>
          </cell>
          <cell r="AX515">
            <v>0</v>
          </cell>
          <cell r="AY515">
            <v>0</v>
          </cell>
          <cell r="AZ515">
            <v>0</v>
          </cell>
          <cell r="BA515">
            <v>0</v>
          </cell>
          <cell r="BB515">
            <v>0</v>
          </cell>
          <cell r="BC515">
            <v>0</v>
          </cell>
          <cell r="BD515">
            <v>0</v>
          </cell>
          <cell r="BE515">
            <v>45014</v>
          </cell>
          <cell r="BF515">
            <v>0</v>
          </cell>
          <cell r="BG515">
            <v>0</v>
          </cell>
          <cell r="BH515">
            <v>0</v>
          </cell>
          <cell r="BI515">
            <v>0</v>
          </cell>
          <cell r="BJ515">
            <v>2536</v>
          </cell>
          <cell r="BK515">
            <v>0</v>
          </cell>
          <cell r="BL515">
            <v>0</v>
          </cell>
          <cell r="BM515">
            <v>0</v>
          </cell>
          <cell r="BN515">
            <v>0</v>
          </cell>
          <cell r="BO515">
            <v>2536</v>
          </cell>
          <cell r="BP515">
            <v>221203</v>
          </cell>
          <cell r="BQ515">
            <v>0</v>
          </cell>
          <cell r="BR515">
            <v>0</v>
          </cell>
          <cell r="BS515">
            <v>0</v>
          </cell>
          <cell r="BT515">
            <v>0</v>
          </cell>
          <cell r="BU515">
            <v>12462</v>
          </cell>
          <cell r="BV515">
            <v>0</v>
          </cell>
          <cell r="BW515">
            <v>0</v>
          </cell>
          <cell r="BX515">
            <v>0</v>
          </cell>
          <cell r="BY515">
            <v>0</v>
          </cell>
          <cell r="BZ515">
            <v>12462</v>
          </cell>
          <cell r="CA515">
            <v>2536</v>
          </cell>
          <cell r="CB515">
            <v>14998</v>
          </cell>
          <cell r="CD515">
            <v>14998</v>
          </cell>
        </row>
        <row r="516">
          <cell r="B516" t="str">
            <v>DC003</v>
          </cell>
          <cell r="C516" t="str">
            <v>CAP10</v>
          </cell>
          <cell r="D516" t="str">
            <v>Tipo 2F</v>
          </cell>
          <cell r="E516" t="str">
            <v>U</v>
          </cell>
          <cell r="F516" t="str">
            <v>NA</v>
          </cell>
          <cell r="G516" t="str">
            <v>NA</v>
          </cell>
          <cell r="H516" t="str">
            <v>NA</v>
          </cell>
          <cell r="I516" t="str">
            <v>NA</v>
          </cell>
          <cell r="J516" t="str">
            <v>NA</v>
          </cell>
          <cell r="K516" t="str">
            <v>NA</v>
          </cell>
          <cell r="L516" t="str">
            <v>NA</v>
          </cell>
          <cell r="M516" t="str">
            <v>NA</v>
          </cell>
          <cell r="N516" t="str">
            <v>NA</v>
          </cell>
          <cell r="O516" t="str">
            <v>NA</v>
          </cell>
          <cell r="P516" t="str">
            <v>NA</v>
          </cell>
          <cell r="Q516" t="str">
            <v>NA</v>
          </cell>
          <cell r="R516" t="str">
            <v>NA</v>
          </cell>
          <cell r="S516" t="str">
            <v>NA</v>
          </cell>
          <cell r="T516" t="str">
            <v>CEC015</v>
          </cell>
          <cell r="U516" t="str">
            <v>CEC011</v>
          </cell>
          <cell r="V516" t="str">
            <v>CEC008</v>
          </cell>
          <cell r="W516" t="str">
            <v>NA</v>
          </cell>
          <cell r="X516" t="str">
            <v>NA</v>
          </cell>
          <cell r="Y516" t="str">
            <v>CMC022</v>
          </cell>
          <cell r="Z516" t="str">
            <v>CMC008</v>
          </cell>
          <cell r="AA516" t="str">
            <v>CMC007</v>
          </cell>
          <cell r="AB516" t="str">
            <v>NA</v>
          </cell>
          <cell r="AC516" t="str">
            <v>NA</v>
          </cell>
          <cell r="AD516">
            <v>1</v>
          </cell>
          <cell r="AE516">
            <v>0.06</v>
          </cell>
          <cell r="AF516">
            <v>0.5</v>
          </cell>
          <cell r="AG516" t="str">
            <v>NA</v>
          </cell>
          <cell r="AH516" t="str">
            <v>NA</v>
          </cell>
          <cell r="AI516">
            <v>2</v>
          </cell>
          <cell r="AJ516">
            <v>2</v>
          </cell>
          <cell r="AK516">
            <v>35.4</v>
          </cell>
          <cell r="AL516">
            <v>4</v>
          </cell>
          <cell r="AO516">
            <v>134154</v>
          </cell>
          <cell r="AP516">
            <v>0</v>
          </cell>
          <cell r="AQ516">
            <v>0</v>
          </cell>
          <cell r="AR516">
            <v>0</v>
          </cell>
          <cell r="AS516">
            <v>0</v>
          </cell>
          <cell r="AT516">
            <v>0</v>
          </cell>
          <cell r="AU516">
            <v>0</v>
          </cell>
          <cell r="AV516">
            <v>0</v>
          </cell>
          <cell r="AW516">
            <v>0</v>
          </cell>
          <cell r="AX516">
            <v>0</v>
          </cell>
          <cell r="AY516">
            <v>0</v>
          </cell>
          <cell r="AZ516">
            <v>0</v>
          </cell>
          <cell r="BA516">
            <v>0</v>
          </cell>
          <cell r="BB516">
            <v>0</v>
          </cell>
          <cell r="BC516">
            <v>0</v>
          </cell>
          <cell r="BD516">
            <v>0</v>
          </cell>
          <cell r="BE516">
            <v>28837</v>
          </cell>
          <cell r="BF516">
            <v>20668</v>
          </cell>
          <cell r="BG516">
            <v>90067</v>
          </cell>
          <cell r="BH516">
            <v>0</v>
          </cell>
          <cell r="BI516">
            <v>0</v>
          </cell>
          <cell r="BJ516">
            <v>14419</v>
          </cell>
          <cell r="BK516">
            <v>620</v>
          </cell>
          <cell r="BL516">
            <v>22517</v>
          </cell>
          <cell r="BM516">
            <v>0</v>
          </cell>
          <cell r="BN516">
            <v>0</v>
          </cell>
          <cell r="BO516">
            <v>37556</v>
          </cell>
          <cell r="BP516">
            <v>165187</v>
          </cell>
          <cell r="BQ516">
            <v>140891</v>
          </cell>
          <cell r="BR516">
            <v>39108</v>
          </cell>
          <cell r="BS516">
            <v>0</v>
          </cell>
          <cell r="BT516">
            <v>0</v>
          </cell>
          <cell r="BU516">
            <v>82594</v>
          </cell>
          <cell r="BV516">
            <v>4227</v>
          </cell>
          <cell r="BW516">
            <v>9777</v>
          </cell>
          <cell r="BX516">
            <v>0</v>
          </cell>
          <cell r="BY516">
            <v>0</v>
          </cell>
          <cell r="BZ516">
            <v>96598</v>
          </cell>
          <cell r="CA516">
            <v>37556</v>
          </cell>
          <cell r="CB516">
            <v>134154</v>
          </cell>
          <cell r="CC516">
            <v>0.05</v>
          </cell>
          <cell r="CD516">
            <v>134154</v>
          </cell>
        </row>
        <row r="517">
          <cell r="B517" t="str">
            <v>DC002</v>
          </cell>
          <cell r="C517" t="str">
            <v>CAP10</v>
          </cell>
          <cell r="D517" t="str">
            <v>Tipo 2T</v>
          </cell>
          <cell r="E517" t="str">
            <v>U</v>
          </cell>
          <cell r="F517" t="str">
            <v>NA</v>
          </cell>
          <cell r="G517" t="str">
            <v>NA</v>
          </cell>
          <cell r="H517" t="str">
            <v>NA</v>
          </cell>
          <cell r="I517" t="str">
            <v>NA</v>
          </cell>
          <cell r="J517" t="str">
            <v>NA</v>
          </cell>
          <cell r="K517" t="str">
            <v>NA</v>
          </cell>
          <cell r="L517" t="str">
            <v>NA</v>
          </cell>
          <cell r="M517" t="str">
            <v>NA</v>
          </cell>
          <cell r="N517" t="str">
            <v>NA</v>
          </cell>
          <cell r="O517" t="str">
            <v>NA</v>
          </cell>
          <cell r="P517" t="str">
            <v>NA</v>
          </cell>
          <cell r="Q517" t="str">
            <v>NA</v>
          </cell>
          <cell r="R517" t="str">
            <v>NA</v>
          </cell>
          <cell r="S517" t="str">
            <v>NA</v>
          </cell>
          <cell r="T517" t="str">
            <v>CEC015</v>
          </cell>
          <cell r="U517" t="str">
            <v>CEC011</v>
          </cell>
          <cell r="V517" t="str">
            <v>CEC008</v>
          </cell>
          <cell r="W517" t="str">
            <v>NA</v>
          </cell>
          <cell r="X517" t="str">
            <v>NA</v>
          </cell>
          <cell r="Y517" t="str">
            <v>CMC022</v>
          </cell>
          <cell r="Z517" t="str">
            <v>CMC008</v>
          </cell>
          <cell r="AA517" t="str">
            <v>CMC007</v>
          </cell>
          <cell r="AB517" t="str">
            <v>NA</v>
          </cell>
          <cell r="AC517" t="str">
            <v>NA</v>
          </cell>
          <cell r="AD517">
            <v>1</v>
          </cell>
          <cell r="AE517">
            <v>0.06</v>
          </cell>
          <cell r="AF517">
            <v>0.5</v>
          </cell>
          <cell r="AG517" t="str">
            <v>NA</v>
          </cell>
          <cell r="AH517" t="str">
            <v>NA</v>
          </cell>
          <cell r="AI517">
            <v>2</v>
          </cell>
          <cell r="AJ517">
            <v>2</v>
          </cell>
          <cell r="AK517">
            <v>35.4</v>
          </cell>
          <cell r="AL517">
            <v>4</v>
          </cell>
          <cell r="AO517">
            <v>134154</v>
          </cell>
          <cell r="AP517">
            <v>0</v>
          </cell>
          <cell r="AQ517">
            <v>0</v>
          </cell>
          <cell r="AR517">
            <v>0</v>
          </cell>
          <cell r="AS517">
            <v>0</v>
          </cell>
          <cell r="AT517">
            <v>0</v>
          </cell>
          <cell r="AU517">
            <v>0</v>
          </cell>
          <cell r="AV517">
            <v>0</v>
          </cell>
          <cell r="AW517">
            <v>0</v>
          </cell>
          <cell r="AX517">
            <v>0</v>
          </cell>
          <cell r="AY517">
            <v>0</v>
          </cell>
          <cell r="AZ517">
            <v>0</v>
          </cell>
          <cell r="BA517">
            <v>0</v>
          </cell>
          <cell r="BB517">
            <v>0</v>
          </cell>
          <cell r="BC517">
            <v>0</v>
          </cell>
          <cell r="BD517">
            <v>0</v>
          </cell>
          <cell r="BE517">
            <v>28837</v>
          </cell>
          <cell r="BF517">
            <v>20668</v>
          </cell>
          <cell r="BG517">
            <v>90067</v>
          </cell>
          <cell r="BH517">
            <v>0</v>
          </cell>
          <cell r="BI517">
            <v>0</v>
          </cell>
          <cell r="BJ517">
            <v>14419</v>
          </cell>
          <cell r="BK517">
            <v>620</v>
          </cell>
          <cell r="BL517">
            <v>22517</v>
          </cell>
          <cell r="BM517">
            <v>0</v>
          </cell>
          <cell r="BN517">
            <v>0</v>
          </cell>
          <cell r="BO517">
            <v>37556</v>
          </cell>
          <cell r="BP517">
            <v>165187</v>
          </cell>
          <cell r="BQ517">
            <v>140891</v>
          </cell>
          <cell r="BR517">
            <v>39108</v>
          </cell>
          <cell r="BS517">
            <v>0</v>
          </cell>
          <cell r="BT517">
            <v>0</v>
          </cell>
          <cell r="BU517">
            <v>82594</v>
          </cell>
          <cell r="BV517">
            <v>4227</v>
          </cell>
          <cell r="BW517">
            <v>9777</v>
          </cell>
          <cell r="BX517">
            <v>0</v>
          </cell>
          <cell r="BY517">
            <v>0</v>
          </cell>
          <cell r="BZ517">
            <v>96598</v>
          </cell>
          <cell r="CA517">
            <v>37556</v>
          </cell>
          <cell r="CB517">
            <v>134154</v>
          </cell>
          <cell r="CC517">
            <v>0.05</v>
          </cell>
          <cell r="CD517">
            <v>134154</v>
          </cell>
        </row>
        <row r="518">
          <cell r="B518" t="str">
            <v>DC001</v>
          </cell>
          <cell r="C518" t="str">
            <v>CAP10</v>
          </cell>
          <cell r="D518" t="str">
            <v>Tipo F</v>
          </cell>
          <cell r="E518" t="str">
            <v>U</v>
          </cell>
          <cell r="F518" t="str">
            <v>NA</v>
          </cell>
          <cell r="G518" t="str">
            <v>NA</v>
          </cell>
          <cell r="H518" t="str">
            <v>NA</v>
          </cell>
          <cell r="I518" t="str">
            <v>NA</v>
          </cell>
          <cell r="J518" t="str">
            <v>NA</v>
          </cell>
          <cell r="K518" t="str">
            <v>NA</v>
          </cell>
          <cell r="L518" t="str">
            <v>NA</v>
          </cell>
          <cell r="M518" t="str">
            <v>NA</v>
          </cell>
          <cell r="N518" t="str">
            <v>NA</v>
          </cell>
          <cell r="O518" t="str">
            <v>NA</v>
          </cell>
          <cell r="P518" t="str">
            <v>NA</v>
          </cell>
          <cell r="Q518" t="str">
            <v>NA</v>
          </cell>
          <cell r="R518" t="str">
            <v>NA</v>
          </cell>
          <cell r="S518" t="str">
            <v>NA</v>
          </cell>
          <cell r="T518" t="str">
            <v>CEC015</v>
          </cell>
          <cell r="U518" t="str">
            <v>CEC011</v>
          </cell>
          <cell r="V518" t="str">
            <v>CEC008</v>
          </cell>
          <cell r="W518" t="str">
            <v>NA</v>
          </cell>
          <cell r="X518" t="str">
            <v>NA</v>
          </cell>
          <cell r="Y518" t="str">
            <v>CMC022</v>
          </cell>
          <cell r="Z518" t="str">
            <v>CMC008</v>
          </cell>
          <cell r="AA518" t="str">
            <v>CMC007</v>
          </cell>
          <cell r="AB518" t="str">
            <v>NA</v>
          </cell>
          <cell r="AC518" t="str">
            <v>NA</v>
          </cell>
          <cell r="AD518">
            <v>1</v>
          </cell>
          <cell r="AE518">
            <v>0.08</v>
          </cell>
          <cell r="AF518">
            <v>0.75</v>
          </cell>
          <cell r="AG518" t="str">
            <v>NA</v>
          </cell>
          <cell r="AH518" t="str">
            <v>NA</v>
          </cell>
          <cell r="AI518">
            <v>3</v>
          </cell>
          <cell r="AJ518">
            <v>3</v>
          </cell>
          <cell r="AK518">
            <v>35.4</v>
          </cell>
          <cell r="AL518">
            <v>4</v>
          </cell>
          <cell r="AO518">
            <v>101276</v>
          </cell>
          <cell r="AP518">
            <v>0</v>
          </cell>
          <cell r="AQ518">
            <v>0</v>
          </cell>
          <cell r="AR518">
            <v>0</v>
          </cell>
          <cell r="AS518">
            <v>0</v>
          </cell>
          <cell r="AT518">
            <v>0</v>
          </cell>
          <cell r="AU518">
            <v>0</v>
          </cell>
          <cell r="AV518">
            <v>0</v>
          </cell>
          <cell r="AW518">
            <v>0</v>
          </cell>
          <cell r="AX518">
            <v>0</v>
          </cell>
          <cell r="AY518">
            <v>0</v>
          </cell>
          <cell r="AZ518">
            <v>0</v>
          </cell>
          <cell r="BA518">
            <v>0</v>
          </cell>
          <cell r="BB518">
            <v>0</v>
          </cell>
          <cell r="BC518">
            <v>0</v>
          </cell>
          <cell r="BD518">
            <v>0</v>
          </cell>
          <cell r="BE518">
            <v>28837</v>
          </cell>
          <cell r="BF518">
            <v>20668</v>
          </cell>
          <cell r="BG518">
            <v>90067</v>
          </cell>
          <cell r="BH518">
            <v>0</v>
          </cell>
          <cell r="BI518">
            <v>0</v>
          </cell>
          <cell r="BJ518">
            <v>9612</v>
          </cell>
          <cell r="BK518">
            <v>551</v>
          </cell>
          <cell r="BL518">
            <v>22517</v>
          </cell>
          <cell r="BM518">
            <v>0</v>
          </cell>
          <cell r="BN518">
            <v>0</v>
          </cell>
          <cell r="BO518">
            <v>32680</v>
          </cell>
          <cell r="BP518">
            <v>165187</v>
          </cell>
          <cell r="BQ518">
            <v>140891</v>
          </cell>
          <cell r="BR518">
            <v>39108</v>
          </cell>
          <cell r="BS518">
            <v>0</v>
          </cell>
          <cell r="BT518">
            <v>0</v>
          </cell>
          <cell r="BU518">
            <v>55062</v>
          </cell>
          <cell r="BV518">
            <v>3757</v>
          </cell>
          <cell r="BW518">
            <v>9777</v>
          </cell>
          <cell r="BX518">
            <v>0</v>
          </cell>
          <cell r="BY518">
            <v>0</v>
          </cell>
          <cell r="BZ518">
            <v>68596</v>
          </cell>
          <cell r="CA518">
            <v>32680</v>
          </cell>
          <cell r="CB518">
            <v>101276</v>
          </cell>
          <cell r="CC518">
            <v>0.05</v>
          </cell>
          <cell r="CD518">
            <v>101276</v>
          </cell>
        </row>
        <row r="519">
          <cell r="B519" t="str">
            <v>RC002</v>
          </cell>
          <cell r="C519" t="str">
            <v>CAP11</v>
          </cell>
          <cell r="D519" t="str">
            <v>Cámara tipo D a XD.    Dibujo C-19330</v>
          </cell>
          <cell r="E519" t="str">
            <v>U</v>
          </cell>
          <cell r="F519" t="str">
            <v>MOC169</v>
          </cell>
          <cell r="G519" t="str">
            <v>NA</v>
          </cell>
          <cell r="H519" t="str">
            <v>NA</v>
          </cell>
          <cell r="I519" t="str">
            <v>NA</v>
          </cell>
          <cell r="J519" t="str">
            <v>NA</v>
          </cell>
          <cell r="K519" t="str">
            <v>NA</v>
          </cell>
          <cell r="L519" t="str">
            <v>NA</v>
          </cell>
          <cell r="M519">
            <v>1</v>
          </cell>
          <cell r="N519" t="str">
            <v>NA</v>
          </cell>
          <cell r="O519" t="str">
            <v>NA</v>
          </cell>
          <cell r="P519" t="str">
            <v>NA</v>
          </cell>
          <cell r="Q519" t="str">
            <v>NA</v>
          </cell>
          <cell r="R519" t="str">
            <v>NA</v>
          </cell>
          <cell r="S519" t="str">
            <v>NA</v>
          </cell>
          <cell r="T519" t="str">
            <v>CEC007</v>
          </cell>
          <cell r="U519" t="str">
            <v>CEC008</v>
          </cell>
          <cell r="V519" t="str">
            <v>NA</v>
          </cell>
          <cell r="W519" t="str">
            <v>NA</v>
          </cell>
          <cell r="X519" t="str">
            <v>NA</v>
          </cell>
          <cell r="Y519" t="str">
            <v>CMC006</v>
          </cell>
          <cell r="Z519" t="str">
            <v>CMC007</v>
          </cell>
          <cell r="AA519" t="str">
            <v>NA</v>
          </cell>
          <cell r="AB519" t="str">
            <v>NA</v>
          </cell>
          <cell r="AC519" t="str">
            <v>NA</v>
          </cell>
          <cell r="AD519">
            <v>1</v>
          </cell>
          <cell r="AE519">
            <v>0.5</v>
          </cell>
          <cell r="AF519" t="str">
            <v>NA</v>
          </cell>
          <cell r="AG519" t="str">
            <v>NA</v>
          </cell>
          <cell r="AH519" t="str">
            <v>NA</v>
          </cell>
          <cell r="AI519">
            <v>1</v>
          </cell>
          <cell r="AJ519">
            <v>1</v>
          </cell>
          <cell r="AK519">
            <v>2</v>
          </cell>
          <cell r="AO519">
            <v>1387148</v>
          </cell>
          <cell r="AP519">
            <v>1148557</v>
          </cell>
          <cell r="AQ519">
            <v>0</v>
          </cell>
          <cell r="AR519">
            <v>0</v>
          </cell>
          <cell r="AS519">
            <v>0</v>
          </cell>
          <cell r="AT519">
            <v>0</v>
          </cell>
          <cell r="AU519">
            <v>0</v>
          </cell>
          <cell r="AV519">
            <v>0</v>
          </cell>
          <cell r="AW519">
            <v>1148557</v>
          </cell>
          <cell r="AX519">
            <v>0</v>
          </cell>
          <cell r="AY519">
            <v>0</v>
          </cell>
          <cell r="AZ519">
            <v>0</v>
          </cell>
          <cell r="BA519">
            <v>0</v>
          </cell>
          <cell r="BB519">
            <v>0</v>
          </cell>
          <cell r="BC519">
            <v>0</v>
          </cell>
          <cell r="BD519">
            <v>1205985</v>
          </cell>
          <cell r="BE519">
            <v>17038</v>
          </cell>
          <cell r="BF519">
            <v>90067</v>
          </cell>
          <cell r="BG519">
            <v>0</v>
          </cell>
          <cell r="BH519">
            <v>0</v>
          </cell>
          <cell r="BI519">
            <v>0</v>
          </cell>
          <cell r="BJ519">
            <v>17038</v>
          </cell>
          <cell r="BK519">
            <v>45034</v>
          </cell>
          <cell r="BL519">
            <v>0</v>
          </cell>
          <cell r="BM519">
            <v>0</v>
          </cell>
          <cell r="BN519">
            <v>0</v>
          </cell>
          <cell r="BO519">
            <v>62072</v>
          </cell>
          <cell r="BP519">
            <v>99537</v>
          </cell>
          <cell r="BQ519">
            <v>39108</v>
          </cell>
          <cell r="BR519">
            <v>0</v>
          </cell>
          <cell r="BS519">
            <v>0</v>
          </cell>
          <cell r="BT519">
            <v>0</v>
          </cell>
          <cell r="BU519">
            <v>99537</v>
          </cell>
          <cell r="BV519">
            <v>19554</v>
          </cell>
          <cell r="BW519">
            <v>0</v>
          </cell>
          <cell r="BX519">
            <v>0</v>
          </cell>
          <cell r="BY519">
            <v>0</v>
          </cell>
          <cell r="BZ519">
            <v>119091</v>
          </cell>
          <cell r="CA519">
            <v>62072</v>
          </cell>
          <cell r="CB519">
            <v>181163</v>
          </cell>
          <cell r="CC519">
            <v>0.05</v>
          </cell>
          <cell r="CD519">
            <v>1387148</v>
          </cell>
        </row>
        <row r="520">
          <cell r="B520" t="str">
            <v>RC007</v>
          </cell>
          <cell r="C520" t="str">
            <v>CAP11</v>
          </cell>
          <cell r="D520" t="str">
            <v>De Tipo 2F a Tipo C</v>
          </cell>
          <cell r="E520" t="str">
            <v>U</v>
          </cell>
          <cell r="F520" t="str">
            <v>NA</v>
          </cell>
          <cell r="G520" t="str">
            <v>NA</v>
          </cell>
          <cell r="H520" t="str">
            <v>NA</v>
          </cell>
          <cell r="I520" t="str">
            <v>NA</v>
          </cell>
          <cell r="J520" t="str">
            <v>NA</v>
          </cell>
          <cell r="K520" t="str">
            <v>NA</v>
          </cell>
          <cell r="L520" t="str">
            <v>NA</v>
          </cell>
          <cell r="M520" t="str">
            <v>NA</v>
          </cell>
          <cell r="N520" t="str">
            <v>NA</v>
          </cell>
          <cell r="O520" t="str">
            <v>NA</v>
          </cell>
          <cell r="P520" t="str">
            <v>NA</v>
          </cell>
          <cell r="Q520" t="str">
            <v>NA</v>
          </cell>
          <cell r="R520" t="str">
            <v>NA</v>
          </cell>
          <cell r="S520" t="str">
            <v>NA</v>
          </cell>
          <cell r="T520" t="str">
            <v>NA</v>
          </cell>
          <cell r="U520" t="str">
            <v>NA</v>
          </cell>
          <cell r="V520" t="str">
            <v>NA</v>
          </cell>
          <cell r="W520" t="str">
            <v>NA</v>
          </cell>
          <cell r="X520" t="str">
            <v>NA</v>
          </cell>
          <cell r="Y520" t="str">
            <v>NA</v>
          </cell>
          <cell r="Z520" t="str">
            <v>NA</v>
          </cell>
          <cell r="AA520" t="str">
            <v>NA</v>
          </cell>
          <cell r="AB520" t="str">
            <v>NA</v>
          </cell>
          <cell r="AC520" t="str">
            <v>NA</v>
          </cell>
          <cell r="AD520" t="str">
            <v>NA</v>
          </cell>
          <cell r="AE520" t="str">
            <v>NA</v>
          </cell>
          <cell r="AF520" t="str">
            <v>NA</v>
          </cell>
          <cell r="AG520" t="str">
            <v>NA</v>
          </cell>
          <cell r="AH520" t="str">
            <v>NA</v>
          </cell>
          <cell r="AI520">
            <v>0</v>
          </cell>
          <cell r="AO520">
            <v>0</v>
          </cell>
          <cell r="AP520">
            <v>0</v>
          </cell>
          <cell r="AQ520">
            <v>0</v>
          </cell>
          <cell r="AR520">
            <v>0</v>
          </cell>
          <cell r="AS520">
            <v>0</v>
          </cell>
          <cell r="AT520">
            <v>0</v>
          </cell>
          <cell r="AU520">
            <v>0</v>
          </cell>
          <cell r="AV520">
            <v>0</v>
          </cell>
          <cell r="AW520">
            <v>0</v>
          </cell>
          <cell r="AX520">
            <v>0</v>
          </cell>
          <cell r="AY520">
            <v>0</v>
          </cell>
          <cell r="AZ520">
            <v>0</v>
          </cell>
          <cell r="BA520">
            <v>0</v>
          </cell>
          <cell r="BB520">
            <v>0</v>
          </cell>
          <cell r="BC520">
            <v>0</v>
          </cell>
          <cell r="BD520">
            <v>0</v>
          </cell>
          <cell r="BE520">
            <v>0</v>
          </cell>
          <cell r="BF520">
            <v>0</v>
          </cell>
          <cell r="BG520">
            <v>0</v>
          </cell>
          <cell r="BH520">
            <v>0</v>
          </cell>
          <cell r="BI520">
            <v>0</v>
          </cell>
          <cell r="BJ520">
            <v>0</v>
          </cell>
          <cell r="BK520">
            <v>0</v>
          </cell>
          <cell r="BL520">
            <v>0</v>
          </cell>
          <cell r="BM520">
            <v>0</v>
          </cell>
          <cell r="BN520">
            <v>0</v>
          </cell>
          <cell r="BO520">
            <v>0</v>
          </cell>
          <cell r="BP520">
            <v>0</v>
          </cell>
          <cell r="BQ520">
            <v>0</v>
          </cell>
          <cell r="BR520">
            <v>0</v>
          </cell>
          <cell r="BS520">
            <v>0</v>
          </cell>
          <cell r="BT520">
            <v>0</v>
          </cell>
          <cell r="BU520">
            <v>0</v>
          </cell>
          <cell r="BV520">
            <v>0</v>
          </cell>
          <cell r="BW520">
            <v>0</v>
          </cell>
          <cell r="BX520">
            <v>0</v>
          </cell>
          <cell r="BY520">
            <v>0</v>
          </cell>
          <cell r="BZ520">
            <v>0</v>
          </cell>
          <cell r="CA520">
            <v>0</v>
          </cell>
          <cell r="CB520">
            <v>0</v>
          </cell>
          <cell r="CC520">
            <v>0.05</v>
          </cell>
          <cell r="CD520">
            <v>0</v>
          </cell>
        </row>
        <row r="521">
          <cell r="B521" t="str">
            <v>RC004</v>
          </cell>
          <cell r="C521" t="str">
            <v>CAP11</v>
          </cell>
          <cell r="D521" t="str">
            <v>De Tipo C a Tipo JC</v>
          </cell>
          <cell r="E521" t="str">
            <v>U</v>
          </cell>
          <cell r="F521" t="str">
            <v>MOC144</v>
          </cell>
          <cell r="G521" t="str">
            <v>NA</v>
          </cell>
          <cell r="H521" t="str">
            <v>NA</v>
          </cell>
          <cell r="I521" t="str">
            <v>NA</v>
          </cell>
          <cell r="J521" t="str">
            <v>NA</v>
          </cell>
          <cell r="K521" t="str">
            <v>NA</v>
          </cell>
          <cell r="L521" t="str">
            <v>NA</v>
          </cell>
          <cell r="M521">
            <v>1</v>
          </cell>
          <cell r="N521" t="str">
            <v>NA</v>
          </cell>
          <cell r="O521" t="str">
            <v>NA</v>
          </cell>
          <cell r="P521" t="str">
            <v>NA</v>
          </cell>
          <cell r="Q521" t="str">
            <v>NA</v>
          </cell>
          <cell r="R521" t="str">
            <v>NA</v>
          </cell>
          <cell r="S521" t="str">
            <v>NA</v>
          </cell>
          <cell r="T521" t="str">
            <v>CEC007</v>
          </cell>
          <cell r="U521" t="str">
            <v>CEC008</v>
          </cell>
          <cell r="V521" t="str">
            <v>NA</v>
          </cell>
          <cell r="W521" t="str">
            <v>NA</v>
          </cell>
          <cell r="X521" t="str">
            <v>NA</v>
          </cell>
          <cell r="Y521" t="str">
            <v>CMC006</v>
          </cell>
          <cell r="Z521" t="str">
            <v>CMC007</v>
          </cell>
          <cell r="AA521" t="str">
            <v>NA</v>
          </cell>
          <cell r="AB521" t="str">
            <v>NA</v>
          </cell>
          <cell r="AC521" t="str">
            <v>NA</v>
          </cell>
          <cell r="AD521">
            <v>1</v>
          </cell>
          <cell r="AE521">
            <v>0.21</v>
          </cell>
          <cell r="AF521" t="str">
            <v>NA</v>
          </cell>
          <cell r="AG521" t="str">
            <v>NA</v>
          </cell>
          <cell r="AH521" t="str">
            <v>NA</v>
          </cell>
          <cell r="AI521">
            <v>1</v>
          </cell>
          <cell r="AJ521">
            <v>1</v>
          </cell>
          <cell r="AK521">
            <v>4.7</v>
          </cell>
          <cell r="AO521">
            <v>1822916</v>
          </cell>
          <cell r="AP521">
            <v>1599251</v>
          </cell>
          <cell r="AQ521">
            <v>0</v>
          </cell>
          <cell r="AR521">
            <v>0</v>
          </cell>
          <cell r="AS521">
            <v>0</v>
          </cell>
          <cell r="AT521">
            <v>0</v>
          </cell>
          <cell r="AU521">
            <v>0</v>
          </cell>
          <cell r="AV521">
            <v>0</v>
          </cell>
          <cell r="AW521">
            <v>1599251</v>
          </cell>
          <cell r="AX521">
            <v>0</v>
          </cell>
          <cell r="AY521">
            <v>0</v>
          </cell>
          <cell r="AZ521">
            <v>0</v>
          </cell>
          <cell r="BA521">
            <v>0</v>
          </cell>
          <cell r="BB521">
            <v>0</v>
          </cell>
          <cell r="BC521">
            <v>0</v>
          </cell>
          <cell r="BD521">
            <v>1679214</v>
          </cell>
          <cell r="BE521">
            <v>17038</v>
          </cell>
          <cell r="BF521">
            <v>90067</v>
          </cell>
          <cell r="BG521">
            <v>0</v>
          </cell>
          <cell r="BH521">
            <v>0</v>
          </cell>
          <cell r="BI521">
            <v>0</v>
          </cell>
          <cell r="BJ521">
            <v>17038</v>
          </cell>
          <cell r="BK521">
            <v>18914</v>
          </cell>
          <cell r="BL521">
            <v>0</v>
          </cell>
          <cell r="BM521">
            <v>0</v>
          </cell>
          <cell r="BN521">
            <v>0</v>
          </cell>
          <cell r="BO521">
            <v>35952</v>
          </cell>
          <cell r="BP521">
            <v>99537</v>
          </cell>
          <cell r="BQ521">
            <v>39108</v>
          </cell>
          <cell r="BR521">
            <v>0</v>
          </cell>
          <cell r="BS521">
            <v>0</v>
          </cell>
          <cell r="BT521">
            <v>0</v>
          </cell>
          <cell r="BU521">
            <v>99537</v>
          </cell>
          <cell r="BV521">
            <v>8213</v>
          </cell>
          <cell r="BW521">
            <v>0</v>
          </cell>
          <cell r="BX521">
            <v>0</v>
          </cell>
          <cell r="BY521">
            <v>0</v>
          </cell>
          <cell r="BZ521">
            <v>107750</v>
          </cell>
          <cell r="CA521">
            <v>35952</v>
          </cell>
          <cell r="CB521">
            <v>143702</v>
          </cell>
          <cell r="CC521">
            <v>0.05</v>
          </cell>
          <cell r="CD521">
            <v>1822916</v>
          </cell>
        </row>
        <row r="522">
          <cell r="B522" t="str">
            <v>RC001</v>
          </cell>
          <cell r="C522" t="str">
            <v>CAP11</v>
          </cell>
          <cell r="D522" t="str">
            <v>De Tipo C a Tipo LC</v>
          </cell>
          <cell r="E522" t="str">
            <v>U</v>
          </cell>
          <cell r="F522" t="str">
            <v>MOC142</v>
          </cell>
          <cell r="G522" t="str">
            <v>NA</v>
          </cell>
          <cell r="H522" t="str">
            <v>NA</v>
          </cell>
          <cell r="I522" t="str">
            <v>NA</v>
          </cell>
          <cell r="J522" t="str">
            <v>NA</v>
          </cell>
          <cell r="K522" t="str">
            <v>NA</v>
          </cell>
          <cell r="L522" t="str">
            <v>NA</v>
          </cell>
          <cell r="M522">
            <v>1</v>
          </cell>
          <cell r="N522" t="str">
            <v>NA</v>
          </cell>
          <cell r="O522" t="str">
            <v>NA</v>
          </cell>
          <cell r="P522" t="str">
            <v>NA</v>
          </cell>
          <cell r="Q522" t="str">
            <v>NA</v>
          </cell>
          <cell r="R522" t="str">
            <v>NA</v>
          </cell>
          <cell r="S522" t="str">
            <v>NA</v>
          </cell>
          <cell r="T522" t="str">
            <v>CEC007</v>
          </cell>
          <cell r="U522" t="str">
            <v>CEC008</v>
          </cell>
          <cell r="V522" t="str">
            <v>NA</v>
          </cell>
          <cell r="W522" t="str">
            <v>NA</v>
          </cell>
          <cell r="X522" t="str">
            <v>NA</v>
          </cell>
          <cell r="Y522" t="str">
            <v>CMC006</v>
          </cell>
          <cell r="Z522" t="str">
            <v>CMC007</v>
          </cell>
          <cell r="AA522" t="str">
            <v>NA</v>
          </cell>
          <cell r="AB522" t="str">
            <v>NA</v>
          </cell>
          <cell r="AC522" t="str">
            <v>NA</v>
          </cell>
          <cell r="AD522">
            <v>1</v>
          </cell>
          <cell r="AE522">
            <v>0.21</v>
          </cell>
          <cell r="AF522" t="str">
            <v>NA</v>
          </cell>
          <cell r="AG522" t="str">
            <v>NA</v>
          </cell>
          <cell r="AH522" t="str">
            <v>NA</v>
          </cell>
          <cell r="AI522">
            <v>1</v>
          </cell>
          <cell r="AJ522">
            <v>1</v>
          </cell>
          <cell r="AK522">
            <v>4.7</v>
          </cell>
          <cell r="AO522">
            <v>1746398</v>
          </cell>
          <cell r="AP522">
            <v>1526377</v>
          </cell>
          <cell r="AQ522">
            <v>0</v>
          </cell>
          <cell r="AR522">
            <v>0</v>
          </cell>
          <cell r="AS522">
            <v>0</v>
          </cell>
          <cell r="AT522">
            <v>0</v>
          </cell>
          <cell r="AU522">
            <v>0</v>
          </cell>
          <cell r="AV522">
            <v>0</v>
          </cell>
          <cell r="AW522">
            <v>1526377</v>
          </cell>
          <cell r="AX522">
            <v>0</v>
          </cell>
          <cell r="AY522">
            <v>0</v>
          </cell>
          <cell r="AZ522">
            <v>0</v>
          </cell>
          <cell r="BA522">
            <v>0</v>
          </cell>
          <cell r="BB522">
            <v>0</v>
          </cell>
          <cell r="BC522">
            <v>0</v>
          </cell>
          <cell r="BD522">
            <v>1602696</v>
          </cell>
          <cell r="BE522">
            <v>17038</v>
          </cell>
          <cell r="BF522">
            <v>90067</v>
          </cell>
          <cell r="BG522">
            <v>0</v>
          </cell>
          <cell r="BH522">
            <v>0</v>
          </cell>
          <cell r="BI522">
            <v>0</v>
          </cell>
          <cell r="BJ522">
            <v>17038</v>
          </cell>
          <cell r="BK522">
            <v>18914</v>
          </cell>
          <cell r="BL522">
            <v>0</v>
          </cell>
          <cell r="BM522">
            <v>0</v>
          </cell>
          <cell r="BN522">
            <v>0</v>
          </cell>
          <cell r="BO522">
            <v>35952</v>
          </cell>
          <cell r="BP522">
            <v>99537</v>
          </cell>
          <cell r="BQ522">
            <v>39108</v>
          </cell>
          <cell r="BR522">
            <v>0</v>
          </cell>
          <cell r="BS522">
            <v>0</v>
          </cell>
          <cell r="BT522">
            <v>0</v>
          </cell>
          <cell r="BU522">
            <v>99537</v>
          </cell>
          <cell r="BV522">
            <v>8213</v>
          </cell>
          <cell r="BW522">
            <v>0</v>
          </cell>
          <cell r="BX522">
            <v>0</v>
          </cell>
          <cell r="BY522">
            <v>0</v>
          </cell>
          <cell r="BZ522">
            <v>107750</v>
          </cell>
          <cell r="CA522">
            <v>35952</v>
          </cell>
          <cell r="CB522">
            <v>143702</v>
          </cell>
          <cell r="CC522">
            <v>0.05</v>
          </cell>
          <cell r="CD522">
            <v>1746398</v>
          </cell>
        </row>
        <row r="523">
          <cell r="B523" t="str">
            <v>RC003</v>
          </cell>
          <cell r="C523" t="str">
            <v>CAP11</v>
          </cell>
          <cell r="D523" t="str">
            <v>De Tipo C a Tipo XC</v>
          </cell>
          <cell r="E523" t="str">
            <v>U</v>
          </cell>
          <cell r="F523" t="str">
            <v>MOC143</v>
          </cell>
          <cell r="G523" t="str">
            <v>NA</v>
          </cell>
          <cell r="H523" t="str">
            <v>NA</v>
          </cell>
          <cell r="I523" t="str">
            <v>NA</v>
          </cell>
          <cell r="J523" t="str">
            <v>NA</v>
          </cell>
          <cell r="K523" t="str">
            <v>NA</v>
          </cell>
          <cell r="L523" t="str">
            <v>NA</v>
          </cell>
          <cell r="M523">
            <v>1</v>
          </cell>
          <cell r="N523" t="str">
            <v>NA</v>
          </cell>
          <cell r="O523" t="str">
            <v>NA</v>
          </cell>
          <cell r="P523" t="str">
            <v>NA</v>
          </cell>
          <cell r="Q523" t="str">
            <v>NA</v>
          </cell>
          <cell r="R523" t="str">
            <v>NA</v>
          </cell>
          <cell r="S523" t="str">
            <v>NA</v>
          </cell>
          <cell r="T523" t="str">
            <v>CEC007</v>
          </cell>
          <cell r="U523" t="str">
            <v>CEC008</v>
          </cell>
          <cell r="V523" t="str">
            <v>NA</v>
          </cell>
          <cell r="W523" t="str">
            <v>NA</v>
          </cell>
          <cell r="X523" t="str">
            <v>NA</v>
          </cell>
          <cell r="Y523" t="str">
            <v>CMC006</v>
          </cell>
          <cell r="Z523" t="str">
            <v>CMC007</v>
          </cell>
          <cell r="AA523" t="str">
            <v>NA</v>
          </cell>
          <cell r="AB523" t="str">
            <v>NA</v>
          </cell>
          <cell r="AC523" t="str">
            <v>NA</v>
          </cell>
          <cell r="AD523">
            <v>1</v>
          </cell>
          <cell r="AE523">
            <v>0.21</v>
          </cell>
          <cell r="AF523" t="str">
            <v>NA</v>
          </cell>
          <cell r="AG523" t="str">
            <v>NA</v>
          </cell>
          <cell r="AH523" t="str">
            <v>NA</v>
          </cell>
          <cell r="AI523">
            <v>1</v>
          </cell>
          <cell r="AJ523">
            <v>1</v>
          </cell>
          <cell r="AK523">
            <v>4.7</v>
          </cell>
          <cell r="AO523">
            <v>1822916</v>
          </cell>
          <cell r="AP523">
            <v>1599251</v>
          </cell>
          <cell r="AQ523">
            <v>0</v>
          </cell>
          <cell r="AR523">
            <v>0</v>
          </cell>
          <cell r="AS523">
            <v>0</v>
          </cell>
          <cell r="AT523">
            <v>0</v>
          </cell>
          <cell r="AU523">
            <v>0</v>
          </cell>
          <cell r="AV523">
            <v>0</v>
          </cell>
          <cell r="AW523">
            <v>1599251</v>
          </cell>
          <cell r="AX523">
            <v>0</v>
          </cell>
          <cell r="AY523">
            <v>0</v>
          </cell>
          <cell r="AZ523">
            <v>0</v>
          </cell>
          <cell r="BA523">
            <v>0</v>
          </cell>
          <cell r="BB523">
            <v>0</v>
          </cell>
          <cell r="BC523">
            <v>0</v>
          </cell>
          <cell r="BD523">
            <v>1679214</v>
          </cell>
          <cell r="BE523">
            <v>17038</v>
          </cell>
          <cell r="BF523">
            <v>90067</v>
          </cell>
          <cell r="BG523">
            <v>0</v>
          </cell>
          <cell r="BH523">
            <v>0</v>
          </cell>
          <cell r="BI523">
            <v>0</v>
          </cell>
          <cell r="BJ523">
            <v>17038</v>
          </cell>
          <cell r="BK523">
            <v>18914</v>
          </cell>
          <cell r="BL523">
            <v>0</v>
          </cell>
          <cell r="BM523">
            <v>0</v>
          </cell>
          <cell r="BN523">
            <v>0</v>
          </cell>
          <cell r="BO523">
            <v>35952</v>
          </cell>
          <cell r="BP523">
            <v>99537</v>
          </cell>
          <cell r="BQ523">
            <v>39108</v>
          </cell>
          <cell r="BR523">
            <v>0</v>
          </cell>
          <cell r="BS523">
            <v>0</v>
          </cell>
          <cell r="BT523">
            <v>0</v>
          </cell>
          <cell r="BU523">
            <v>99537</v>
          </cell>
          <cell r="BV523">
            <v>8213</v>
          </cell>
          <cell r="BW523">
            <v>0</v>
          </cell>
          <cell r="BX523">
            <v>0</v>
          </cell>
          <cell r="BY523">
            <v>0</v>
          </cell>
          <cell r="BZ523">
            <v>107750</v>
          </cell>
          <cell r="CA523">
            <v>35952</v>
          </cell>
          <cell r="CB523">
            <v>143702</v>
          </cell>
          <cell r="CC523">
            <v>0.05</v>
          </cell>
          <cell r="CD523">
            <v>1822916</v>
          </cell>
        </row>
        <row r="524">
          <cell r="B524" t="str">
            <v>RC002</v>
          </cell>
          <cell r="C524" t="str">
            <v>CAP11</v>
          </cell>
          <cell r="D524" t="str">
            <v>De Tipo D a Tipo C</v>
          </cell>
          <cell r="E524" t="str">
            <v>U</v>
          </cell>
          <cell r="F524" t="str">
            <v>NA</v>
          </cell>
          <cell r="G524" t="str">
            <v>NA</v>
          </cell>
          <cell r="H524" t="str">
            <v>NA</v>
          </cell>
          <cell r="I524" t="str">
            <v>NA</v>
          </cell>
          <cell r="J524" t="str">
            <v>NA</v>
          </cell>
          <cell r="K524" t="str">
            <v>NA</v>
          </cell>
          <cell r="L524" t="str">
            <v>NA</v>
          </cell>
          <cell r="M524" t="str">
            <v>NA</v>
          </cell>
          <cell r="N524" t="str">
            <v>NA</v>
          </cell>
          <cell r="O524" t="str">
            <v>NA</v>
          </cell>
          <cell r="P524" t="str">
            <v>NA</v>
          </cell>
          <cell r="Q524" t="str">
            <v>NA</v>
          </cell>
          <cell r="R524" t="str">
            <v>NA</v>
          </cell>
          <cell r="S524" t="str">
            <v>NA</v>
          </cell>
          <cell r="T524" t="str">
            <v>NA</v>
          </cell>
          <cell r="U524" t="str">
            <v>NA</v>
          </cell>
          <cell r="V524" t="str">
            <v>NA</v>
          </cell>
          <cell r="W524" t="str">
            <v>NA</v>
          </cell>
          <cell r="X524" t="str">
            <v>NA</v>
          </cell>
          <cell r="Y524" t="str">
            <v>NA</v>
          </cell>
          <cell r="Z524" t="str">
            <v>NA</v>
          </cell>
          <cell r="AA524" t="str">
            <v>NA</v>
          </cell>
          <cell r="AB524" t="str">
            <v>NA</v>
          </cell>
          <cell r="AC524" t="str">
            <v>NA</v>
          </cell>
          <cell r="AD524" t="str">
            <v>NA</v>
          </cell>
          <cell r="AE524" t="str">
            <v>NA</v>
          </cell>
          <cell r="AF524" t="str">
            <v>NA</v>
          </cell>
          <cell r="AG524" t="str">
            <v>NA</v>
          </cell>
          <cell r="AH524" t="str">
            <v>NA</v>
          </cell>
          <cell r="AI524">
            <v>0</v>
          </cell>
          <cell r="AO524">
            <v>0</v>
          </cell>
          <cell r="AP524">
            <v>0</v>
          </cell>
          <cell r="AQ524">
            <v>0</v>
          </cell>
          <cell r="AR524">
            <v>0</v>
          </cell>
          <cell r="AS524">
            <v>0</v>
          </cell>
          <cell r="AT524">
            <v>0</v>
          </cell>
          <cell r="AU524">
            <v>0</v>
          </cell>
          <cell r="AV524">
            <v>0</v>
          </cell>
          <cell r="AW524">
            <v>0</v>
          </cell>
          <cell r="AX524">
            <v>0</v>
          </cell>
          <cell r="AY524">
            <v>0</v>
          </cell>
          <cell r="AZ524">
            <v>0</v>
          </cell>
          <cell r="BA524">
            <v>0</v>
          </cell>
          <cell r="BB524">
            <v>0</v>
          </cell>
          <cell r="BC524">
            <v>0</v>
          </cell>
          <cell r="BD524">
            <v>0</v>
          </cell>
          <cell r="BE524">
            <v>0</v>
          </cell>
          <cell r="BF524">
            <v>0</v>
          </cell>
          <cell r="BG524">
            <v>0</v>
          </cell>
          <cell r="BH524">
            <v>0</v>
          </cell>
          <cell r="BI524">
            <v>0</v>
          </cell>
          <cell r="BJ524">
            <v>0</v>
          </cell>
          <cell r="BK524">
            <v>0</v>
          </cell>
          <cell r="BL524">
            <v>0</v>
          </cell>
          <cell r="BM524">
            <v>0</v>
          </cell>
          <cell r="BN524">
            <v>0</v>
          </cell>
          <cell r="BO524">
            <v>0</v>
          </cell>
          <cell r="BP524">
            <v>0</v>
          </cell>
          <cell r="BQ524">
            <v>0</v>
          </cell>
          <cell r="BR524">
            <v>0</v>
          </cell>
          <cell r="BS524">
            <v>0</v>
          </cell>
          <cell r="BT524">
            <v>0</v>
          </cell>
          <cell r="BU524">
            <v>0</v>
          </cell>
          <cell r="BV524">
            <v>0</v>
          </cell>
          <cell r="BW524">
            <v>0</v>
          </cell>
          <cell r="BX524">
            <v>0</v>
          </cell>
          <cell r="BY524">
            <v>0</v>
          </cell>
          <cell r="BZ524">
            <v>0</v>
          </cell>
          <cell r="CA524">
            <v>0</v>
          </cell>
          <cell r="CB524">
            <v>0</v>
          </cell>
          <cell r="CC524">
            <v>0.05</v>
          </cell>
          <cell r="CD524">
            <v>0</v>
          </cell>
        </row>
        <row r="525">
          <cell r="B525" t="str">
            <v>RC006</v>
          </cell>
          <cell r="C525" t="str">
            <v>CAP11</v>
          </cell>
          <cell r="D525" t="str">
            <v>De Tipo LC a Tipo JC</v>
          </cell>
          <cell r="E525" t="str">
            <v>U</v>
          </cell>
          <cell r="F525" t="str">
            <v>NA</v>
          </cell>
          <cell r="G525" t="str">
            <v>NA</v>
          </cell>
          <cell r="H525" t="str">
            <v>NA</v>
          </cell>
          <cell r="I525" t="str">
            <v>NA</v>
          </cell>
          <cell r="J525" t="str">
            <v>NA</v>
          </cell>
          <cell r="K525" t="str">
            <v>NA</v>
          </cell>
          <cell r="L525" t="str">
            <v>NA</v>
          </cell>
          <cell r="M525" t="str">
            <v>NA</v>
          </cell>
          <cell r="N525" t="str">
            <v>NA</v>
          </cell>
          <cell r="O525" t="str">
            <v>NA</v>
          </cell>
          <cell r="P525" t="str">
            <v>NA</v>
          </cell>
          <cell r="Q525" t="str">
            <v>NA</v>
          </cell>
          <cell r="R525" t="str">
            <v>NA</v>
          </cell>
          <cell r="S525" t="str">
            <v>NA</v>
          </cell>
          <cell r="T525" t="str">
            <v>NA</v>
          </cell>
          <cell r="U525" t="str">
            <v>NA</v>
          </cell>
          <cell r="V525" t="str">
            <v>NA</v>
          </cell>
          <cell r="W525" t="str">
            <v>NA</v>
          </cell>
          <cell r="X525" t="str">
            <v>NA</v>
          </cell>
          <cell r="Y525" t="str">
            <v>NA</v>
          </cell>
          <cell r="Z525" t="str">
            <v>NA</v>
          </cell>
          <cell r="AA525" t="str">
            <v>NA</v>
          </cell>
          <cell r="AB525" t="str">
            <v>NA</v>
          </cell>
          <cell r="AC525" t="str">
            <v>NA</v>
          </cell>
          <cell r="AD525" t="str">
            <v>NA</v>
          </cell>
          <cell r="AE525" t="str">
            <v>NA</v>
          </cell>
          <cell r="AF525" t="str">
            <v>NA</v>
          </cell>
          <cell r="AG525" t="str">
            <v>NA</v>
          </cell>
          <cell r="AH525" t="str">
            <v>NA</v>
          </cell>
          <cell r="AI525">
            <v>0</v>
          </cell>
          <cell r="AO525">
            <v>0</v>
          </cell>
          <cell r="AP525">
            <v>0</v>
          </cell>
          <cell r="AQ525">
            <v>0</v>
          </cell>
          <cell r="AR525">
            <v>0</v>
          </cell>
          <cell r="AS525">
            <v>0</v>
          </cell>
          <cell r="AT525">
            <v>0</v>
          </cell>
          <cell r="AU525">
            <v>0</v>
          </cell>
          <cell r="AV525">
            <v>0</v>
          </cell>
          <cell r="AW525">
            <v>0</v>
          </cell>
          <cell r="AX525">
            <v>0</v>
          </cell>
          <cell r="AY525">
            <v>0</v>
          </cell>
          <cell r="AZ525">
            <v>0</v>
          </cell>
          <cell r="BA525">
            <v>0</v>
          </cell>
          <cell r="BB525">
            <v>0</v>
          </cell>
          <cell r="BC525">
            <v>0</v>
          </cell>
          <cell r="BD525">
            <v>0</v>
          </cell>
          <cell r="BE525">
            <v>0</v>
          </cell>
          <cell r="BF525">
            <v>0</v>
          </cell>
          <cell r="BG525">
            <v>0</v>
          </cell>
          <cell r="BH525">
            <v>0</v>
          </cell>
          <cell r="BI525">
            <v>0</v>
          </cell>
          <cell r="BJ525">
            <v>0</v>
          </cell>
          <cell r="BK525">
            <v>0</v>
          </cell>
          <cell r="BL525">
            <v>0</v>
          </cell>
          <cell r="BM525">
            <v>0</v>
          </cell>
          <cell r="BN525">
            <v>0</v>
          </cell>
          <cell r="BO525">
            <v>0</v>
          </cell>
          <cell r="BP525">
            <v>0</v>
          </cell>
          <cell r="BQ525">
            <v>0</v>
          </cell>
          <cell r="BR525">
            <v>0</v>
          </cell>
          <cell r="BS525">
            <v>0</v>
          </cell>
          <cell r="BT525">
            <v>0</v>
          </cell>
          <cell r="BU525">
            <v>0</v>
          </cell>
          <cell r="BV525">
            <v>0</v>
          </cell>
          <cell r="BW525">
            <v>0</v>
          </cell>
          <cell r="BX525">
            <v>0</v>
          </cell>
          <cell r="BY525">
            <v>0</v>
          </cell>
          <cell r="BZ525">
            <v>0</v>
          </cell>
          <cell r="CA525">
            <v>0</v>
          </cell>
          <cell r="CB525">
            <v>0</v>
          </cell>
          <cell r="CC525">
            <v>0.05</v>
          </cell>
          <cell r="CD525">
            <v>0</v>
          </cell>
        </row>
        <row r="526">
          <cell r="B526" t="str">
            <v>RC005</v>
          </cell>
          <cell r="C526" t="str">
            <v>CAP11</v>
          </cell>
          <cell r="D526" t="str">
            <v>De Tipo LC a Tipo TC</v>
          </cell>
          <cell r="E526" t="str">
            <v>U</v>
          </cell>
          <cell r="F526" t="str">
            <v>NA</v>
          </cell>
          <cell r="G526" t="str">
            <v>NA</v>
          </cell>
          <cell r="H526" t="str">
            <v>NA</v>
          </cell>
          <cell r="I526" t="str">
            <v>NA</v>
          </cell>
          <cell r="J526" t="str">
            <v>NA</v>
          </cell>
          <cell r="K526" t="str">
            <v>NA</v>
          </cell>
          <cell r="L526" t="str">
            <v>NA</v>
          </cell>
          <cell r="M526" t="str">
            <v>NA</v>
          </cell>
          <cell r="N526" t="str">
            <v>NA</v>
          </cell>
          <cell r="O526" t="str">
            <v>NA</v>
          </cell>
          <cell r="P526" t="str">
            <v>NA</v>
          </cell>
          <cell r="Q526" t="str">
            <v>NA</v>
          </cell>
          <cell r="R526" t="str">
            <v>NA</v>
          </cell>
          <cell r="S526" t="str">
            <v>NA</v>
          </cell>
          <cell r="T526" t="str">
            <v>NA</v>
          </cell>
          <cell r="U526" t="str">
            <v>NA</v>
          </cell>
          <cell r="V526" t="str">
            <v>NA</v>
          </cell>
          <cell r="W526" t="str">
            <v>NA</v>
          </cell>
          <cell r="X526" t="str">
            <v>NA</v>
          </cell>
          <cell r="Y526" t="str">
            <v>NA</v>
          </cell>
          <cell r="Z526" t="str">
            <v>NA</v>
          </cell>
          <cell r="AA526" t="str">
            <v>NA</v>
          </cell>
          <cell r="AB526" t="str">
            <v>NA</v>
          </cell>
          <cell r="AC526" t="str">
            <v>NA</v>
          </cell>
          <cell r="AD526" t="str">
            <v>NA</v>
          </cell>
          <cell r="AE526" t="str">
            <v>NA</v>
          </cell>
          <cell r="AF526" t="str">
            <v>NA</v>
          </cell>
          <cell r="AG526" t="str">
            <v>NA</v>
          </cell>
          <cell r="AH526" t="str">
            <v>NA</v>
          </cell>
          <cell r="AI526">
            <v>0</v>
          </cell>
          <cell r="AO526">
            <v>0</v>
          </cell>
          <cell r="AP526">
            <v>0</v>
          </cell>
          <cell r="AQ526">
            <v>0</v>
          </cell>
          <cell r="AR526">
            <v>0</v>
          </cell>
          <cell r="AS526">
            <v>0</v>
          </cell>
          <cell r="AT526">
            <v>0</v>
          </cell>
          <cell r="AU526">
            <v>0</v>
          </cell>
          <cell r="AV526">
            <v>0</v>
          </cell>
          <cell r="AW526">
            <v>0</v>
          </cell>
          <cell r="AX526">
            <v>0</v>
          </cell>
          <cell r="AY526">
            <v>0</v>
          </cell>
          <cell r="AZ526">
            <v>0</v>
          </cell>
          <cell r="BA526">
            <v>0</v>
          </cell>
          <cell r="BB526">
            <v>0</v>
          </cell>
          <cell r="BC526">
            <v>0</v>
          </cell>
          <cell r="BD526">
            <v>0</v>
          </cell>
          <cell r="BE526">
            <v>0</v>
          </cell>
          <cell r="BF526">
            <v>0</v>
          </cell>
          <cell r="BG526">
            <v>0</v>
          </cell>
          <cell r="BH526">
            <v>0</v>
          </cell>
          <cell r="BI526">
            <v>0</v>
          </cell>
          <cell r="BJ526">
            <v>0</v>
          </cell>
          <cell r="BK526">
            <v>0</v>
          </cell>
          <cell r="BL526">
            <v>0</v>
          </cell>
          <cell r="BM526">
            <v>0</v>
          </cell>
          <cell r="BN526">
            <v>0</v>
          </cell>
          <cell r="BO526">
            <v>0</v>
          </cell>
          <cell r="BP526">
            <v>0</v>
          </cell>
          <cell r="BQ526">
            <v>0</v>
          </cell>
          <cell r="BR526">
            <v>0</v>
          </cell>
          <cell r="BS526">
            <v>0</v>
          </cell>
          <cell r="BT526">
            <v>0</v>
          </cell>
          <cell r="BU526">
            <v>0</v>
          </cell>
          <cell r="BV526">
            <v>0</v>
          </cell>
          <cell r="BW526">
            <v>0</v>
          </cell>
          <cell r="BX526">
            <v>0</v>
          </cell>
          <cell r="BY526">
            <v>0</v>
          </cell>
          <cell r="BZ526">
            <v>0</v>
          </cell>
          <cell r="CA526">
            <v>0</v>
          </cell>
          <cell r="CB526">
            <v>0</v>
          </cell>
          <cell r="CC526">
            <v>0.05</v>
          </cell>
          <cell r="CD526">
            <v>0</v>
          </cell>
        </row>
        <row r="527">
          <cell r="B527" t="str">
            <v>EB001</v>
          </cell>
          <cell r="C527" t="str">
            <v>CAP12</v>
          </cell>
          <cell r="D527" t="str">
            <v>Emboquillado de I, II, III y IV vías</v>
          </cell>
          <cell r="E527" t="str">
            <v>U</v>
          </cell>
          <cell r="F527" t="str">
            <v>MOC086</v>
          </cell>
          <cell r="G527" t="str">
            <v>NA</v>
          </cell>
          <cell r="H527" t="str">
            <v>NA</v>
          </cell>
          <cell r="I527" t="str">
            <v>NA</v>
          </cell>
          <cell r="J527" t="str">
            <v>NA</v>
          </cell>
          <cell r="K527" t="str">
            <v>NA</v>
          </cell>
          <cell r="L527" t="str">
            <v>NA</v>
          </cell>
          <cell r="M527">
            <v>0.06</v>
          </cell>
          <cell r="N527" t="str">
            <v>NA</v>
          </cell>
          <cell r="O527" t="str">
            <v>NA</v>
          </cell>
          <cell r="P527" t="str">
            <v>NA</v>
          </cell>
          <cell r="Q527" t="str">
            <v>NA</v>
          </cell>
          <cell r="R527" t="str">
            <v>NA</v>
          </cell>
          <cell r="S527" t="str">
            <v>NA</v>
          </cell>
          <cell r="T527" t="str">
            <v>CEC015</v>
          </cell>
          <cell r="U527" t="str">
            <v>NA</v>
          </cell>
          <cell r="V527" t="str">
            <v>NA</v>
          </cell>
          <cell r="W527" t="str">
            <v>NA</v>
          </cell>
          <cell r="X527" t="str">
            <v>NA</v>
          </cell>
          <cell r="Y527" t="str">
            <v>CMC022</v>
          </cell>
          <cell r="Z527" t="str">
            <v>NA</v>
          </cell>
          <cell r="AA527" t="str">
            <v>NA</v>
          </cell>
          <cell r="AB527" t="str">
            <v>NA</v>
          </cell>
          <cell r="AC527" t="str">
            <v>NA</v>
          </cell>
          <cell r="AD527">
            <v>1</v>
          </cell>
          <cell r="AE527" t="str">
            <v>NA</v>
          </cell>
          <cell r="AF527" t="str">
            <v>NA</v>
          </cell>
          <cell r="AG527" t="str">
            <v>NA</v>
          </cell>
          <cell r="AH527" t="str">
            <v>NA</v>
          </cell>
          <cell r="AI527">
            <v>30</v>
          </cell>
          <cell r="AJ527">
            <v>30</v>
          </cell>
          <cell r="AO527">
            <v>20769</v>
          </cell>
          <cell r="AP527">
            <v>227016.3</v>
          </cell>
          <cell r="AQ527">
            <v>0</v>
          </cell>
          <cell r="AR527">
            <v>0</v>
          </cell>
          <cell r="AS527">
            <v>0</v>
          </cell>
          <cell r="AT527">
            <v>0</v>
          </cell>
          <cell r="AU527">
            <v>0</v>
          </cell>
          <cell r="AV527">
            <v>0</v>
          </cell>
          <cell r="AW527">
            <v>13621</v>
          </cell>
          <cell r="AX527">
            <v>0</v>
          </cell>
          <cell r="AY527">
            <v>0</v>
          </cell>
          <cell r="AZ527">
            <v>0</v>
          </cell>
          <cell r="BA527">
            <v>0</v>
          </cell>
          <cell r="BB527">
            <v>0</v>
          </cell>
          <cell r="BC527">
            <v>0</v>
          </cell>
          <cell r="BD527">
            <v>14302</v>
          </cell>
          <cell r="BE527">
            <v>28837</v>
          </cell>
          <cell r="BF527">
            <v>0</v>
          </cell>
          <cell r="BG527">
            <v>0</v>
          </cell>
          <cell r="BH527">
            <v>0</v>
          </cell>
          <cell r="BI527">
            <v>0</v>
          </cell>
          <cell r="BJ527">
            <v>961</v>
          </cell>
          <cell r="BK527">
            <v>0</v>
          </cell>
          <cell r="BL527">
            <v>0</v>
          </cell>
          <cell r="BM527">
            <v>0</v>
          </cell>
          <cell r="BN527">
            <v>0</v>
          </cell>
          <cell r="BO527">
            <v>961</v>
          </cell>
          <cell r="BP527">
            <v>165187</v>
          </cell>
          <cell r="BQ527">
            <v>0</v>
          </cell>
          <cell r="BR527">
            <v>0</v>
          </cell>
          <cell r="BS527">
            <v>0</v>
          </cell>
          <cell r="BT527">
            <v>0</v>
          </cell>
          <cell r="BU527">
            <v>5506</v>
          </cell>
          <cell r="BV527">
            <v>0</v>
          </cell>
          <cell r="BW527">
            <v>0</v>
          </cell>
          <cell r="BX527">
            <v>0</v>
          </cell>
          <cell r="BY527">
            <v>0</v>
          </cell>
          <cell r="BZ527">
            <v>5506</v>
          </cell>
          <cell r="CA527">
            <v>961</v>
          </cell>
          <cell r="CB527">
            <v>6467</v>
          </cell>
          <cell r="CC527">
            <v>0.05</v>
          </cell>
          <cell r="CD527">
            <v>20769</v>
          </cell>
        </row>
        <row r="528">
          <cell r="B528" t="str">
            <v>SU002</v>
          </cell>
          <cell r="C528" t="str">
            <v>CAP13</v>
          </cell>
          <cell r="D528" t="str">
            <v>Subida a muro</v>
          </cell>
          <cell r="E528" t="str">
            <v>U</v>
          </cell>
          <cell r="F528" t="str">
            <v>MRD237</v>
          </cell>
          <cell r="G528" t="str">
            <v>MRD068</v>
          </cell>
          <cell r="H528" t="str">
            <v>MRD066</v>
          </cell>
          <cell r="I528" t="str">
            <v>MRD100</v>
          </cell>
          <cell r="J528" t="str">
            <v>NA</v>
          </cell>
          <cell r="K528" t="str">
            <v>NA</v>
          </cell>
          <cell r="L528" t="str">
            <v>NA</v>
          </cell>
          <cell r="M528">
            <v>3</v>
          </cell>
          <cell r="N528">
            <v>3</v>
          </cell>
          <cell r="O528">
            <v>3</v>
          </cell>
          <cell r="P528">
            <v>1</v>
          </cell>
          <cell r="Q528" t="str">
            <v>NA</v>
          </cell>
          <cell r="R528" t="str">
            <v>NA</v>
          </cell>
          <cell r="S528" t="str">
            <v>NA</v>
          </cell>
          <cell r="T528" t="str">
            <v>CER007</v>
          </cell>
          <cell r="U528" t="str">
            <v>NA</v>
          </cell>
          <cell r="V528" t="str">
            <v>NA</v>
          </cell>
          <cell r="W528" t="str">
            <v>NA</v>
          </cell>
          <cell r="X528" t="str">
            <v>NA</v>
          </cell>
          <cell r="Y528" t="str">
            <v>CMC017</v>
          </cell>
          <cell r="Z528" t="str">
            <v>NA</v>
          </cell>
          <cell r="AA528" t="str">
            <v>NA</v>
          </cell>
          <cell r="AB528" t="str">
            <v>NA</v>
          </cell>
          <cell r="AC528" t="str">
            <v>NA</v>
          </cell>
          <cell r="AD528">
            <v>1</v>
          </cell>
          <cell r="AE528" t="str">
            <v>NA</v>
          </cell>
          <cell r="AF528" t="str">
            <v>NA</v>
          </cell>
          <cell r="AG528" t="str">
            <v>NA</v>
          </cell>
          <cell r="AH528" t="str">
            <v>NA</v>
          </cell>
          <cell r="AI528">
            <v>18.600000000000001</v>
          </cell>
          <cell r="AJ528">
            <v>18.600000000000001</v>
          </cell>
          <cell r="AO528">
            <v>57433</v>
          </cell>
          <cell r="AP528">
            <v>12000</v>
          </cell>
          <cell r="AQ528">
            <v>3290</v>
          </cell>
          <cell r="AR528">
            <v>350</v>
          </cell>
          <cell r="AS528">
            <v>1645</v>
          </cell>
          <cell r="AT528">
            <v>0</v>
          </cell>
          <cell r="AU528">
            <v>0</v>
          </cell>
          <cell r="AV528">
            <v>0</v>
          </cell>
          <cell r="AW528">
            <v>36000</v>
          </cell>
          <cell r="AX528">
            <v>9870</v>
          </cell>
          <cell r="AY528">
            <v>1050</v>
          </cell>
          <cell r="AZ528">
            <v>1645</v>
          </cell>
          <cell r="BA528">
            <v>0</v>
          </cell>
          <cell r="BB528">
            <v>0</v>
          </cell>
          <cell r="BC528">
            <v>0</v>
          </cell>
          <cell r="BD528">
            <v>48565</v>
          </cell>
          <cell r="BE528">
            <v>20418</v>
          </cell>
          <cell r="BF528">
            <v>0</v>
          </cell>
          <cell r="BG528">
            <v>0</v>
          </cell>
          <cell r="BH528">
            <v>0</v>
          </cell>
          <cell r="BI528">
            <v>0</v>
          </cell>
          <cell r="BJ528">
            <v>1098</v>
          </cell>
          <cell r="BK528">
            <v>0</v>
          </cell>
          <cell r="BL528">
            <v>0</v>
          </cell>
          <cell r="BM528">
            <v>0</v>
          </cell>
          <cell r="BN528">
            <v>0</v>
          </cell>
          <cell r="BO528">
            <v>1098</v>
          </cell>
          <cell r="BP528">
            <v>144513</v>
          </cell>
          <cell r="BQ528">
            <v>0</v>
          </cell>
          <cell r="BR528">
            <v>0</v>
          </cell>
          <cell r="BS528">
            <v>0</v>
          </cell>
          <cell r="BT528">
            <v>0</v>
          </cell>
          <cell r="BU528">
            <v>7770</v>
          </cell>
          <cell r="BV528">
            <v>0</v>
          </cell>
          <cell r="BW528">
            <v>0</v>
          </cell>
          <cell r="BX528">
            <v>0</v>
          </cell>
          <cell r="BY528">
            <v>0</v>
          </cell>
          <cell r="BZ528">
            <v>7770</v>
          </cell>
          <cell r="CA528">
            <v>1098</v>
          </cell>
          <cell r="CB528">
            <v>8868</v>
          </cell>
          <cell r="CD528">
            <v>57433</v>
          </cell>
        </row>
        <row r="529">
          <cell r="B529" t="str">
            <v>SU001</v>
          </cell>
          <cell r="C529" t="str">
            <v>CAP13</v>
          </cell>
          <cell r="D529" t="str">
            <v>Subida a poste (Incluye curva)</v>
          </cell>
          <cell r="E529" t="str">
            <v>U</v>
          </cell>
          <cell r="F529" t="str">
            <v>MOC042</v>
          </cell>
          <cell r="G529" t="str">
            <v>MRD237</v>
          </cell>
          <cell r="H529" t="str">
            <v>MRD068</v>
          </cell>
          <cell r="I529" t="str">
            <v>MRD066</v>
          </cell>
          <cell r="J529" t="str">
            <v>MRD100</v>
          </cell>
          <cell r="K529" t="str">
            <v>NA</v>
          </cell>
          <cell r="L529" t="str">
            <v>NA</v>
          </cell>
          <cell r="M529">
            <v>1</v>
          </cell>
          <cell r="N529">
            <v>3</v>
          </cell>
          <cell r="O529">
            <v>3</v>
          </cell>
          <cell r="P529">
            <v>3</v>
          </cell>
          <cell r="Q529">
            <v>1</v>
          </cell>
          <cell r="R529" t="str">
            <v>NA</v>
          </cell>
          <cell r="S529" t="str">
            <v>NA</v>
          </cell>
          <cell r="T529" t="str">
            <v>CER007</v>
          </cell>
          <cell r="U529" t="str">
            <v>NA</v>
          </cell>
          <cell r="V529" t="str">
            <v>NA</v>
          </cell>
          <cell r="W529" t="str">
            <v>NA</v>
          </cell>
          <cell r="X529" t="str">
            <v>NA</v>
          </cell>
          <cell r="Y529" t="str">
            <v>CMC017</v>
          </cell>
          <cell r="Z529" t="str">
            <v>NA</v>
          </cell>
          <cell r="AA529" t="str">
            <v>NA</v>
          </cell>
          <cell r="AB529" t="str">
            <v>NA</v>
          </cell>
          <cell r="AC529" t="str">
            <v>NA</v>
          </cell>
          <cell r="AD529">
            <v>1</v>
          </cell>
          <cell r="AE529" t="str">
            <v>NA</v>
          </cell>
          <cell r="AF529" t="str">
            <v>NA</v>
          </cell>
          <cell r="AG529" t="str">
            <v>NA</v>
          </cell>
          <cell r="AH529" t="str">
            <v>NA</v>
          </cell>
          <cell r="AI529">
            <v>26.6</v>
          </cell>
          <cell r="AJ529">
            <v>26.6</v>
          </cell>
          <cell r="AO529">
            <v>64366</v>
          </cell>
          <cell r="AP529">
            <v>9600</v>
          </cell>
          <cell r="AQ529">
            <v>12000</v>
          </cell>
          <cell r="AR529">
            <v>3290</v>
          </cell>
          <cell r="AS529">
            <v>350</v>
          </cell>
          <cell r="AT529">
            <v>1645</v>
          </cell>
          <cell r="AU529">
            <v>0</v>
          </cell>
          <cell r="AV529">
            <v>0</v>
          </cell>
          <cell r="AW529">
            <v>9600</v>
          </cell>
          <cell r="AX529">
            <v>36000</v>
          </cell>
          <cell r="AY529">
            <v>9870</v>
          </cell>
          <cell r="AZ529">
            <v>1050</v>
          </cell>
          <cell r="BA529">
            <v>1645</v>
          </cell>
          <cell r="BB529">
            <v>0</v>
          </cell>
          <cell r="BC529">
            <v>0</v>
          </cell>
          <cell r="BD529">
            <v>58165</v>
          </cell>
          <cell r="BE529">
            <v>20418</v>
          </cell>
          <cell r="BF529">
            <v>0</v>
          </cell>
          <cell r="BG529">
            <v>0</v>
          </cell>
          <cell r="BH529">
            <v>0</v>
          </cell>
          <cell r="BI529">
            <v>0</v>
          </cell>
          <cell r="BJ529">
            <v>768</v>
          </cell>
          <cell r="BK529">
            <v>0</v>
          </cell>
          <cell r="BL529">
            <v>0</v>
          </cell>
          <cell r="BM529">
            <v>0</v>
          </cell>
          <cell r="BN529">
            <v>0</v>
          </cell>
          <cell r="BO529">
            <v>768</v>
          </cell>
          <cell r="BP529">
            <v>144513</v>
          </cell>
          <cell r="BQ529">
            <v>0</v>
          </cell>
          <cell r="BR529">
            <v>0</v>
          </cell>
          <cell r="BS529">
            <v>0</v>
          </cell>
          <cell r="BT529">
            <v>0</v>
          </cell>
          <cell r="BU529">
            <v>5433</v>
          </cell>
          <cell r="BV529">
            <v>0</v>
          </cell>
          <cell r="BW529">
            <v>0</v>
          </cell>
          <cell r="BX529">
            <v>0</v>
          </cell>
          <cell r="BY529">
            <v>0</v>
          </cell>
          <cell r="BZ529">
            <v>5433</v>
          </cell>
          <cell r="CA529">
            <v>768</v>
          </cell>
          <cell r="CB529">
            <v>6201</v>
          </cell>
          <cell r="CD529">
            <v>64366</v>
          </cell>
        </row>
        <row r="530">
          <cell r="B530" t="str">
            <v>AP003</v>
          </cell>
          <cell r="C530" t="str">
            <v>CAP14</v>
          </cell>
          <cell r="D530" t="str">
            <v>En Andén Adoquinado</v>
          </cell>
          <cell r="E530" t="str">
            <v>m</v>
          </cell>
          <cell r="F530" t="str">
            <v>NA</v>
          </cell>
          <cell r="G530" t="str">
            <v>NA</v>
          </cell>
          <cell r="H530" t="str">
            <v>NA</v>
          </cell>
          <cell r="I530" t="str">
            <v>NA</v>
          </cell>
          <cell r="J530" t="str">
            <v>NA</v>
          </cell>
          <cell r="K530" t="str">
            <v>NA</v>
          </cell>
          <cell r="L530" t="str">
            <v>NA</v>
          </cell>
          <cell r="M530" t="str">
            <v>NA</v>
          </cell>
          <cell r="N530" t="str">
            <v>NA</v>
          </cell>
          <cell r="O530" t="str">
            <v>NA</v>
          </cell>
          <cell r="P530" t="str">
            <v>NA</v>
          </cell>
          <cell r="Q530" t="str">
            <v>NA</v>
          </cell>
          <cell r="R530" t="str">
            <v>NA</v>
          </cell>
          <cell r="S530" t="str">
            <v>NA</v>
          </cell>
          <cell r="T530" t="str">
            <v>NA</v>
          </cell>
          <cell r="U530" t="str">
            <v>NA</v>
          </cell>
          <cell r="V530" t="str">
            <v>NA</v>
          </cell>
          <cell r="W530" t="str">
            <v>NA</v>
          </cell>
          <cell r="X530" t="str">
            <v>NA</v>
          </cell>
          <cell r="Y530" t="str">
            <v>NA</v>
          </cell>
          <cell r="Z530" t="str">
            <v>NA</v>
          </cell>
          <cell r="AA530" t="str">
            <v>NA</v>
          </cell>
          <cell r="AB530" t="str">
            <v>NA</v>
          </cell>
          <cell r="AC530" t="str">
            <v>NA</v>
          </cell>
          <cell r="AD530" t="str">
            <v>NA</v>
          </cell>
          <cell r="AE530" t="str">
            <v>NA</v>
          </cell>
          <cell r="AF530" t="str">
            <v>NA</v>
          </cell>
          <cell r="AG530" t="str">
            <v>NA</v>
          </cell>
          <cell r="AH530" t="str">
            <v>NA</v>
          </cell>
          <cell r="AI530">
            <v>0</v>
          </cell>
          <cell r="AO530">
            <v>0</v>
          </cell>
          <cell r="AP530">
            <v>0</v>
          </cell>
          <cell r="AQ530">
            <v>0</v>
          </cell>
          <cell r="AR530">
            <v>0</v>
          </cell>
          <cell r="AS530">
            <v>0</v>
          </cell>
          <cell r="AT530">
            <v>0</v>
          </cell>
          <cell r="AU530">
            <v>0</v>
          </cell>
          <cell r="AV530">
            <v>0</v>
          </cell>
          <cell r="AW530">
            <v>0</v>
          </cell>
          <cell r="AX530">
            <v>0</v>
          </cell>
          <cell r="AY530">
            <v>0</v>
          </cell>
          <cell r="AZ530">
            <v>0</v>
          </cell>
          <cell r="BA530">
            <v>0</v>
          </cell>
          <cell r="BB530">
            <v>0</v>
          </cell>
          <cell r="BC530">
            <v>0</v>
          </cell>
          <cell r="BD530">
            <v>0</v>
          </cell>
          <cell r="BE530">
            <v>0</v>
          </cell>
          <cell r="BF530">
            <v>0</v>
          </cell>
          <cell r="BG530">
            <v>0</v>
          </cell>
          <cell r="BH530">
            <v>0</v>
          </cell>
          <cell r="BI530">
            <v>0</v>
          </cell>
          <cell r="BJ530">
            <v>0</v>
          </cell>
          <cell r="BK530">
            <v>0</v>
          </cell>
          <cell r="BL530">
            <v>0</v>
          </cell>
          <cell r="BM530">
            <v>0</v>
          </cell>
          <cell r="BN530">
            <v>0</v>
          </cell>
          <cell r="BO530">
            <v>0</v>
          </cell>
          <cell r="BP530">
            <v>0</v>
          </cell>
          <cell r="BQ530">
            <v>0</v>
          </cell>
          <cell r="BR530">
            <v>0</v>
          </cell>
          <cell r="BS530">
            <v>0</v>
          </cell>
          <cell r="BT530">
            <v>0</v>
          </cell>
          <cell r="BU530">
            <v>0</v>
          </cell>
          <cell r="BV530">
            <v>0</v>
          </cell>
          <cell r="BW530">
            <v>0</v>
          </cell>
          <cell r="BX530">
            <v>0</v>
          </cell>
          <cell r="BY530">
            <v>0</v>
          </cell>
          <cell r="BZ530">
            <v>0</v>
          </cell>
          <cell r="CA530">
            <v>0</v>
          </cell>
          <cell r="CB530">
            <v>0</v>
          </cell>
          <cell r="CC530">
            <v>0.05</v>
          </cell>
          <cell r="CD530">
            <v>0</v>
          </cell>
        </row>
        <row r="531">
          <cell r="B531" t="str">
            <v>AP004</v>
          </cell>
          <cell r="C531" t="str">
            <v>CAP14</v>
          </cell>
          <cell r="D531" t="str">
            <v>En Andén Baldosa</v>
          </cell>
          <cell r="E531" t="str">
            <v>m</v>
          </cell>
          <cell r="F531" t="str">
            <v>NA</v>
          </cell>
          <cell r="G531" t="str">
            <v>NA</v>
          </cell>
          <cell r="H531" t="str">
            <v>NA</v>
          </cell>
          <cell r="I531" t="str">
            <v>NA</v>
          </cell>
          <cell r="J531" t="str">
            <v>NA</v>
          </cell>
          <cell r="K531" t="str">
            <v>NA</v>
          </cell>
          <cell r="L531" t="str">
            <v>NA</v>
          </cell>
          <cell r="M531" t="str">
            <v>NA</v>
          </cell>
          <cell r="N531" t="str">
            <v>NA</v>
          </cell>
          <cell r="O531" t="str">
            <v>NA</v>
          </cell>
          <cell r="P531" t="str">
            <v>NA</v>
          </cell>
          <cell r="Q531" t="str">
            <v>NA</v>
          </cell>
          <cell r="R531" t="str">
            <v>NA</v>
          </cell>
          <cell r="S531" t="str">
            <v>NA</v>
          </cell>
          <cell r="T531" t="str">
            <v>NA</v>
          </cell>
          <cell r="U531" t="str">
            <v>NA</v>
          </cell>
          <cell r="V531" t="str">
            <v>NA</v>
          </cell>
          <cell r="W531" t="str">
            <v>NA</v>
          </cell>
          <cell r="X531" t="str">
            <v>NA</v>
          </cell>
          <cell r="Y531" t="str">
            <v>NA</v>
          </cell>
          <cell r="Z531" t="str">
            <v>NA</v>
          </cell>
          <cell r="AA531" t="str">
            <v>NA</v>
          </cell>
          <cell r="AB531" t="str">
            <v>NA</v>
          </cell>
          <cell r="AC531" t="str">
            <v>NA</v>
          </cell>
          <cell r="AD531" t="str">
            <v>NA</v>
          </cell>
          <cell r="AE531" t="str">
            <v>NA</v>
          </cell>
          <cell r="AF531" t="str">
            <v>NA</v>
          </cell>
          <cell r="AG531" t="str">
            <v>NA</v>
          </cell>
          <cell r="AH531" t="str">
            <v>NA</v>
          </cell>
          <cell r="AI531">
            <v>0</v>
          </cell>
          <cell r="AO531">
            <v>0</v>
          </cell>
          <cell r="AP531">
            <v>0</v>
          </cell>
          <cell r="AQ531">
            <v>0</v>
          </cell>
          <cell r="AR531">
            <v>0</v>
          </cell>
          <cell r="AS531">
            <v>0</v>
          </cell>
          <cell r="AT531">
            <v>0</v>
          </cell>
          <cell r="AU531">
            <v>0</v>
          </cell>
          <cell r="AV531">
            <v>0</v>
          </cell>
          <cell r="AW531">
            <v>0</v>
          </cell>
          <cell r="AX531">
            <v>0</v>
          </cell>
          <cell r="AY531">
            <v>0</v>
          </cell>
          <cell r="AZ531">
            <v>0</v>
          </cell>
          <cell r="BA531">
            <v>0</v>
          </cell>
          <cell r="BB531">
            <v>0</v>
          </cell>
          <cell r="BC531">
            <v>0</v>
          </cell>
          <cell r="BD531">
            <v>0</v>
          </cell>
          <cell r="BE531">
            <v>0</v>
          </cell>
          <cell r="BF531">
            <v>0</v>
          </cell>
          <cell r="BG531">
            <v>0</v>
          </cell>
          <cell r="BH531">
            <v>0</v>
          </cell>
          <cell r="BI531">
            <v>0</v>
          </cell>
          <cell r="BJ531">
            <v>0</v>
          </cell>
          <cell r="BK531">
            <v>0</v>
          </cell>
          <cell r="BL531">
            <v>0</v>
          </cell>
          <cell r="BM531">
            <v>0</v>
          </cell>
          <cell r="BN531">
            <v>0</v>
          </cell>
          <cell r="BO531">
            <v>0</v>
          </cell>
          <cell r="BP531">
            <v>0</v>
          </cell>
          <cell r="BQ531">
            <v>0</v>
          </cell>
          <cell r="BR531">
            <v>0</v>
          </cell>
          <cell r="BS531">
            <v>0</v>
          </cell>
          <cell r="BT531">
            <v>0</v>
          </cell>
          <cell r="BU531">
            <v>0</v>
          </cell>
          <cell r="BV531">
            <v>0</v>
          </cell>
          <cell r="BW531">
            <v>0</v>
          </cell>
          <cell r="BX531">
            <v>0</v>
          </cell>
          <cell r="BY531">
            <v>0</v>
          </cell>
          <cell r="BZ531">
            <v>0</v>
          </cell>
          <cell r="CA531">
            <v>0</v>
          </cell>
          <cell r="CB531">
            <v>0</v>
          </cell>
          <cell r="CC531">
            <v>0.05</v>
          </cell>
          <cell r="CD531">
            <v>0</v>
          </cell>
        </row>
        <row r="532">
          <cell r="B532" t="str">
            <v>AP007</v>
          </cell>
          <cell r="C532" t="str">
            <v>CAP14</v>
          </cell>
          <cell r="D532" t="str">
            <v>En Andén Granito</v>
          </cell>
          <cell r="E532" t="str">
            <v>m</v>
          </cell>
          <cell r="F532" t="str">
            <v>NA</v>
          </cell>
          <cell r="G532" t="str">
            <v>NA</v>
          </cell>
          <cell r="H532" t="str">
            <v>NA</v>
          </cell>
          <cell r="I532" t="str">
            <v>NA</v>
          </cell>
          <cell r="J532" t="str">
            <v>NA</v>
          </cell>
          <cell r="K532" t="str">
            <v>NA</v>
          </cell>
          <cell r="L532" t="str">
            <v>NA</v>
          </cell>
          <cell r="M532" t="str">
            <v>NA</v>
          </cell>
          <cell r="N532" t="str">
            <v>NA</v>
          </cell>
          <cell r="O532" t="str">
            <v>NA</v>
          </cell>
          <cell r="P532" t="str">
            <v>NA</v>
          </cell>
          <cell r="Q532" t="str">
            <v>NA</v>
          </cell>
          <cell r="R532" t="str">
            <v>NA</v>
          </cell>
          <cell r="S532" t="str">
            <v>NA</v>
          </cell>
          <cell r="T532" t="str">
            <v>NA</v>
          </cell>
          <cell r="U532" t="str">
            <v>NA</v>
          </cell>
          <cell r="V532" t="str">
            <v>NA</v>
          </cell>
          <cell r="W532" t="str">
            <v>NA</v>
          </cell>
          <cell r="X532" t="str">
            <v>NA</v>
          </cell>
          <cell r="Y532" t="str">
            <v>NA</v>
          </cell>
          <cell r="Z532" t="str">
            <v>NA</v>
          </cell>
          <cell r="AA532" t="str">
            <v>NA</v>
          </cell>
          <cell r="AB532" t="str">
            <v>NA</v>
          </cell>
          <cell r="AC532" t="str">
            <v>NA</v>
          </cell>
          <cell r="AD532" t="str">
            <v>NA</v>
          </cell>
          <cell r="AE532" t="str">
            <v>NA</v>
          </cell>
          <cell r="AF532" t="str">
            <v>NA</v>
          </cell>
          <cell r="AG532" t="str">
            <v>NA</v>
          </cell>
          <cell r="AH532" t="str">
            <v>NA</v>
          </cell>
          <cell r="AI532">
            <v>0</v>
          </cell>
          <cell r="AO532">
            <v>0</v>
          </cell>
          <cell r="AP532">
            <v>0</v>
          </cell>
          <cell r="AQ532">
            <v>0</v>
          </cell>
          <cell r="AR532">
            <v>0</v>
          </cell>
          <cell r="AS532">
            <v>0</v>
          </cell>
          <cell r="AT532">
            <v>0</v>
          </cell>
          <cell r="AU532">
            <v>0</v>
          </cell>
          <cell r="AV532">
            <v>0</v>
          </cell>
          <cell r="AW532">
            <v>0</v>
          </cell>
          <cell r="AX532">
            <v>0</v>
          </cell>
          <cell r="AY532">
            <v>0</v>
          </cell>
          <cell r="AZ532">
            <v>0</v>
          </cell>
          <cell r="BA532">
            <v>0</v>
          </cell>
          <cell r="BB532">
            <v>0</v>
          </cell>
          <cell r="BC532">
            <v>0</v>
          </cell>
          <cell r="BD532">
            <v>0</v>
          </cell>
          <cell r="BE532">
            <v>0</v>
          </cell>
          <cell r="BF532">
            <v>0</v>
          </cell>
          <cell r="BG532">
            <v>0</v>
          </cell>
          <cell r="BH532">
            <v>0</v>
          </cell>
          <cell r="BI532">
            <v>0</v>
          </cell>
          <cell r="BJ532">
            <v>0</v>
          </cell>
          <cell r="BK532">
            <v>0</v>
          </cell>
          <cell r="BL532">
            <v>0</v>
          </cell>
          <cell r="BM532">
            <v>0</v>
          </cell>
          <cell r="BN532">
            <v>0</v>
          </cell>
          <cell r="BO532">
            <v>0</v>
          </cell>
          <cell r="BP532">
            <v>0</v>
          </cell>
          <cell r="BQ532">
            <v>0</v>
          </cell>
          <cell r="BR532">
            <v>0</v>
          </cell>
          <cell r="BS532">
            <v>0</v>
          </cell>
          <cell r="BT532">
            <v>0</v>
          </cell>
          <cell r="BU532">
            <v>0</v>
          </cell>
          <cell r="BV532">
            <v>0</v>
          </cell>
          <cell r="BW532">
            <v>0</v>
          </cell>
          <cell r="BX532">
            <v>0</v>
          </cell>
          <cell r="BY532">
            <v>0</v>
          </cell>
          <cell r="BZ532">
            <v>0</v>
          </cell>
          <cell r="CA532">
            <v>0</v>
          </cell>
          <cell r="CB532">
            <v>0</v>
          </cell>
          <cell r="CC532">
            <v>0.05</v>
          </cell>
          <cell r="CD532">
            <v>0</v>
          </cell>
        </row>
        <row r="533">
          <cell r="B533" t="str">
            <v>AP005</v>
          </cell>
          <cell r="C533" t="str">
            <v>CAP14</v>
          </cell>
          <cell r="D533" t="str">
            <v>En Andén ladrillo</v>
          </cell>
          <cell r="E533" t="str">
            <v>m</v>
          </cell>
          <cell r="F533" t="str">
            <v>NA</v>
          </cell>
          <cell r="G533" t="str">
            <v>NA</v>
          </cell>
          <cell r="H533" t="str">
            <v>NA</v>
          </cell>
          <cell r="I533" t="str">
            <v>NA</v>
          </cell>
          <cell r="J533" t="str">
            <v>NA</v>
          </cell>
          <cell r="K533" t="str">
            <v>NA</v>
          </cell>
          <cell r="L533" t="str">
            <v>NA</v>
          </cell>
          <cell r="M533" t="str">
            <v>NA</v>
          </cell>
          <cell r="N533" t="str">
            <v>NA</v>
          </cell>
          <cell r="O533" t="str">
            <v>NA</v>
          </cell>
          <cell r="P533" t="str">
            <v>NA</v>
          </cell>
          <cell r="Q533" t="str">
            <v>NA</v>
          </cell>
          <cell r="R533" t="str">
            <v>NA</v>
          </cell>
          <cell r="S533" t="str">
            <v>NA</v>
          </cell>
          <cell r="T533" t="str">
            <v>NA</v>
          </cell>
          <cell r="U533" t="str">
            <v>NA</v>
          </cell>
          <cell r="V533" t="str">
            <v>NA</v>
          </cell>
          <cell r="W533" t="str">
            <v>NA</v>
          </cell>
          <cell r="X533" t="str">
            <v>NA</v>
          </cell>
          <cell r="Y533" t="str">
            <v>NA</v>
          </cell>
          <cell r="Z533" t="str">
            <v>NA</v>
          </cell>
          <cell r="AA533" t="str">
            <v>NA</v>
          </cell>
          <cell r="AB533" t="str">
            <v>NA</v>
          </cell>
          <cell r="AC533" t="str">
            <v>NA</v>
          </cell>
          <cell r="AD533" t="str">
            <v>NA</v>
          </cell>
          <cell r="AE533" t="str">
            <v>NA</v>
          </cell>
          <cell r="AF533" t="str">
            <v>NA</v>
          </cell>
          <cell r="AG533" t="str">
            <v>NA</v>
          </cell>
          <cell r="AH533" t="str">
            <v>NA</v>
          </cell>
          <cell r="AI533">
            <v>0</v>
          </cell>
          <cell r="AO533">
            <v>0</v>
          </cell>
          <cell r="AP533">
            <v>0</v>
          </cell>
          <cell r="AQ533">
            <v>0</v>
          </cell>
          <cell r="AR533">
            <v>0</v>
          </cell>
          <cell r="AS533">
            <v>0</v>
          </cell>
          <cell r="AT533">
            <v>0</v>
          </cell>
          <cell r="AU533">
            <v>0</v>
          </cell>
          <cell r="AV533">
            <v>0</v>
          </cell>
          <cell r="AW533">
            <v>0</v>
          </cell>
          <cell r="AX533">
            <v>0</v>
          </cell>
          <cell r="AY533">
            <v>0</v>
          </cell>
          <cell r="AZ533">
            <v>0</v>
          </cell>
          <cell r="BA533">
            <v>0</v>
          </cell>
          <cell r="BB533">
            <v>0</v>
          </cell>
          <cell r="BC533">
            <v>0</v>
          </cell>
          <cell r="BD533">
            <v>0</v>
          </cell>
          <cell r="BE533">
            <v>0</v>
          </cell>
          <cell r="BF533">
            <v>0</v>
          </cell>
          <cell r="BG533">
            <v>0</v>
          </cell>
          <cell r="BH533">
            <v>0</v>
          </cell>
          <cell r="BI533">
            <v>0</v>
          </cell>
          <cell r="BJ533">
            <v>0</v>
          </cell>
          <cell r="BK533">
            <v>0</v>
          </cell>
          <cell r="BL533">
            <v>0</v>
          </cell>
          <cell r="BM533">
            <v>0</v>
          </cell>
          <cell r="BN533">
            <v>0</v>
          </cell>
          <cell r="BO533">
            <v>0</v>
          </cell>
          <cell r="BP533">
            <v>0</v>
          </cell>
          <cell r="BQ533">
            <v>0</v>
          </cell>
          <cell r="BR533">
            <v>0</v>
          </cell>
          <cell r="BS533">
            <v>0</v>
          </cell>
          <cell r="BT533">
            <v>0</v>
          </cell>
          <cell r="BU533">
            <v>0</v>
          </cell>
          <cell r="BV533">
            <v>0</v>
          </cell>
          <cell r="BW533">
            <v>0</v>
          </cell>
          <cell r="BX533">
            <v>0</v>
          </cell>
          <cell r="BY533">
            <v>0</v>
          </cell>
          <cell r="BZ533">
            <v>0</v>
          </cell>
          <cell r="CA533">
            <v>0</v>
          </cell>
          <cell r="CB533">
            <v>0</v>
          </cell>
          <cell r="CC533">
            <v>0.05</v>
          </cell>
          <cell r="CD533">
            <v>0</v>
          </cell>
        </row>
        <row r="534">
          <cell r="B534" t="str">
            <v>AP006</v>
          </cell>
          <cell r="C534" t="str">
            <v>CAP14</v>
          </cell>
          <cell r="D534" t="str">
            <v>En Andén tablón</v>
          </cell>
          <cell r="E534" t="str">
            <v>m</v>
          </cell>
          <cell r="F534" t="str">
            <v>NA</v>
          </cell>
          <cell r="G534" t="str">
            <v>NA</v>
          </cell>
          <cell r="H534" t="str">
            <v>NA</v>
          </cell>
          <cell r="I534" t="str">
            <v>NA</v>
          </cell>
          <cell r="J534" t="str">
            <v>NA</v>
          </cell>
          <cell r="K534" t="str">
            <v>NA</v>
          </cell>
          <cell r="L534" t="str">
            <v>NA</v>
          </cell>
          <cell r="M534" t="str">
            <v>NA</v>
          </cell>
          <cell r="N534" t="str">
            <v>NA</v>
          </cell>
          <cell r="O534" t="str">
            <v>NA</v>
          </cell>
          <cell r="P534" t="str">
            <v>NA</v>
          </cell>
          <cell r="Q534" t="str">
            <v>NA</v>
          </cell>
          <cell r="R534" t="str">
            <v>NA</v>
          </cell>
          <cell r="S534" t="str">
            <v>NA</v>
          </cell>
          <cell r="T534" t="str">
            <v>NA</v>
          </cell>
          <cell r="U534" t="str">
            <v>NA</v>
          </cell>
          <cell r="V534" t="str">
            <v>NA</v>
          </cell>
          <cell r="W534" t="str">
            <v>NA</v>
          </cell>
          <cell r="X534" t="str">
            <v>NA</v>
          </cell>
          <cell r="Y534" t="str">
            <v>NA</v>
          </cell>
          <cell r="Z534" t="str">
            <v>NA</v>
          </cell>
          <cell r="AA534" t="str">
            <v>NA</v>
          </cell>
          <cell r="AB534" t="str">
            <v>NA</v>
          </cell>
          <cell r="AC534" t="str">
            <v>NA</v>
          </cell>
          <cell r="AD534" t="str">
            <v>NA</v>
          </cell>
          <cell r="AE534" t="str">
            <v>NA</v>
          </cell>
          <cell r="AF534" t="str">
            <v>NA</v>
          </cell>
          <cell r="AG534" t="str">
            <v>NA</v>
          </cell>
          <cell r="AH534" t="str">
            <v>NA</v>
          </cell>
          <cell r="AI534">
            <v>0</v>
          </cell>
          <cell r="AO534">
            <v>0</v>
          </cell>
          <cell r="AP534">
            <v>0</v>
          </cell>
          <cell r="AQ534">
            <v>0</v>
          </cell>
          <cell r="AR534">
            <v>0</v>
          </cell>
          <cell r="AS534">
            <v>0</v>
          </cell>
          <cell r="AT534">
            <v>0</v>
          </cell>
          <cell r="AU534">
            <v>0</v>
          </cell>
          <cell r="AV534">
            <v>0</v>
          </cell>
          <cell r="AW534">
            <v>0</v>
          </cell>
          <cell r="AX534">
            <v>0</v>
          </cell>
          <cell r="AY534">
            <v>0</v>
          </cell>
          <cell r="AZ534">
            <v>0</v>
          </cell>
          <cell r="BA534">
            <v>0</v>
          </cell>
          <cell r="BB534">
            <v>0</v>
          </cell>
          <cell r="BC534">
            <v>0</v>
          </cell>
          <cell r="BD534">
            <v>0</v>
          </cell>
          <cell r="BE534">
            <v>0</v>
          </cell>
          <cell r="BF534">
            <v>0</v>
          </cell>
          <cell r="BG534">
            <v>0</v>
          </cell>
          <cell r="BH534">
            <v>0</v>
          </cell>
          <cell r="BI534">
            <v>0</v>
          </cell>
          <cell r="BJ534">
            <v>0</v>
          </cell>
          <cell r="BK534">
            <v>0</v>
          </cell>
          <cell r="BL534">
            <v>0</v>
          </cell>
          <cell r="BM534">
            <v>0</v>
          </cell>
          <cell r="BN534">
            <v>0</v>
          </cell>
          <cell r="BO534">
            <v>0</v>
          </cell>
          <cell r="BP534">
            <v>0</v>
          </cell>
          <cell r="BQ534">
            <v>0</v>
          </cell>
          <cell r="BR534">
            <v>0</v>
          </cell>
          <cell r="BS534">
            <v>0</v>
          </cell>
          <cell r="BT534">
            <v>0</v>
          </cell>
          <cell r="BU534">
            <v>0</v>
          </cell>
          <cell r="BV534">
            <v>0</v>
          </cell>
          <cell r="BW534">
            <v>0</v>
          </cell>
          <cell r="BX534">
            <v>0</v>
          </cell>
          <cell r="BY534">
            <v>0</v>
          </cell>
          <cell r="BZ534">
            <v>0</v>
          </cell>
          <cell r="CA534">
            <v>0</v>
          </cell>
          <cell r="CB534">
            <v>0</v>
          </cell>
          <cell r="CC534">
            <v>0.05</v>
          </cell>
          <cell r="CD534">
            <v>0</v>
          </cell>
        </row>
        <row r="535">
          <cell r="B535" t="str">
            <v>AP002</v>
          </cell>
          <cell r="C535" t="str">
            <v>CAP14</v>
          </cell>
          <cell r="D535" t="str">
            <v>En Calzada adoquinada</v>
          </cell>
          <cell r="E535" t="str">
            <v>m</v>
          </cell>
          <cell r="F535" t="str">
            <v>NA</v>
          </cell>
          <cell r="G535" t="str">
            <v>NA</v>
          </cell>
          <cell r="H535" t="str">
            <v>NA</v>
          </cell>
          <cell r="I535" t="str">
            <v>NA</v>
          </cell>
          <cell r="J535" t="str">
            <v>NA</v>
          </cell>
          <cell r="K535" t="str">
            <v>NA</v>
          </cell>
          <cell r="L535" t="str">
            <v>NA</v>
          </cell>
          <cell r="M535" t="str">
            <v>NA</v>
          </cell>
          <cell r="N535" t="str">
            <v>NA</v>
          </cell>
          <cell r="O535" t="str">
            <v>NA</v>
          </cell>
          <cell r="P535" t="str">
            <v>NA</v>
          </cell>
          <cell r="Q535" t="str">
            <v>NA</v>
          </cell>
          <cell r="R535" t="str">
            <v>NA</v>
          </cell>
          <cell r="S535" t="str">
            <v>NA</v>
          </cell>
          <cell r="T535" t="str">
            <v>NA</v>
          </cell>
          <cell r="U535" t="str">
            <v>NA</v>
          </cell>
          <cell r="V535" t="str">
            <v>NA</v>
          </cell>
          <cell r="W535" t="str">
            <v>NA</v>
          </cell>
          <cell r="X535" t="str">
            <v>NA</v>
          </cell>
          <cell r="Y535" t="str">
            <v>NA</v>
          </cell>
          <cell r="Z535" t="str">
            <v>NA</v>
          </cell>
          <cell r="AA535" t="str">
            <v>NA</v>
          </cell>
          <cell r="AB535" t="str">
            <v>NA</v>
          </cell>
          <cell r="AC535" t="str">
            <v>NA</v>
          </cell>
          <cell r="AD535" t="str">
            <v>NA</v>
          </cell>
          <cell r="AE535" t="str">
            <v>NA</v>
          </cell>
          <cell r="AF535" t="str">
            <v>NA</v>
          </cell>
          <cell r="AG535" t="str">
            <v>NA</v>
          </cell>
          <cell r="AH535" t="str">
            <v>NA</v>
          </cell>
          <cell r="AI535">
            <v>0</v>
          </cell>
          <cell r="AO535">
            <v>0</v>
          </cell>
          <cell r="AP535">
            <v>0</v>
          </cell>
          <cell r="AQ535">
            <v>0</v>
          </cell>
          <cell r="AR535">
            <v>0</v>
          </cell>
          <cell r="AS535">
            <v>0</v>
          </cell>
          <cell r="AT535">
            <v>0</v>
          </cell>
          <cell r="AU535">
            <v>0</v>
          </cell>
          <cell r="AV535">
            <v>0</v>
          </cell>
          <cell r="AW535">
            <v>0</v>
          </cell>
          <cell r="AX535">
            <v>0</v>
          </cell>
          <cell r="AY535">
            <v>0</v>
          </cell>
          <cell r="AZ535">
            <v>0</v>
          </cell>
          <cell r="BA535">
            <v>0</v>
          </cell>
          <cell r="BB535">
            <v>0</v>
          </cell>
          <cell r="BC535">
            <v>0</v>
          </cell>
          <cell r="BD535">
            <v>0</v>
          </cell>
          <cell r="BE535">
            <v>0</v>
          </cell>
          <cell r="BF535">
            <v>0</v>
          </cell>
          <cell r="BG535">
            <v>0</v>
          </cell>
          <cell r="BH535">
            <v>0</v>
          </cell>
          <cell r="BI535">
            <v>0</v>
          </cell>
          <cell r="BJ535">
            <v>0</v>
          </cell>
          <cell r="BK535">
            <v>0</v>
          </cell>
          <cell r="BL535">
            <v>0</v>
          </cell>
          <cell r="BM535">
            <v>0</v>
          </cell>
          <cell r="BN535">
            <v>0</v>
          </cell>
          <cell r="BO535">
            <v>0</v>
          </cell>
          <cell r="BP535">
            <v>0</v>
          </cell>
          <cell r="BQ535">
            <v>0</v>
          </cell>
          <cell r="BR535">
            <v>0</v>
          </cell>
          <cell r="BS535">
            <v>0</v>
          </cell>
          <cell r="BT535">
            <v>0</v>
          </cell>
          <cell r="BU535">
            <v>0</v>
          </cell>
          <cell r="BV535">
            <v>0</v>
          </cell>
          <cell r="BW535">
            <v>0</v>
          </cell>
          <cell r="BX535">
            <v>0</v>
          </cell>
          <cell r="BY535">
            <v>0</v>
          </cell>
          <cell r="BZ535">
            <v>0</v>
          </cell>
          <cell r="CA535">
            <v>0</v>
          </cell>
          <cell r="CB535">
            <v>0</v>
          </cell>
          <cell r="CC535">
            <v>0.05</v>
          </cell>
          <cell r="CD535">
            <v>0</v>
          </cell>
        </row>
        <row r="536">
          <cell r="C536" t="str">
            <v>CAP14</v>
          </cell>
          <cell r="D536" t="str">
            <v>Para ducto de 1-1/2"  libre</v>
          </cell>
          <cell r="E536" t="str">
            <v>U</v>
          </cell>
          <cell r="F536" t="str">
            <v>MRD383</v>
          </cell>
          <cell r="G536" t="str">
            <v>NA</v>
          </cell>
          <cell r="H536" t="str">
            <v>NA</v>
          </cell>
          <cell r="I536" t="str">
            <v>NA</v>
          </cell>
          <cell r="J536" t="str">
            <v>NA</v>
          </cell>
          <cell r="K536" t="str">
            <v>NA</v>
          </cell>
          <cell r="L536" t="str">
            <v>NA</v>
          </cell>
          <cell r="M536">
            <v>1</v>
          </cell>
          <cell r="N536" t="str">
            <v>NA</v>
          </cell>
          <cell r="O536" t="str">
            <v>NA</v>
          </cell>
          <cell r="P536" t="str">
            <v>NA</v>
          </cell>
          <cell r="Q536" t="str">
            <v>NA</v>
          </cell>
          <cell r="R536" t="str">
            <v>NA</v>
          </cell>
          <cell r="S536" t="str">
            <v>NA</v>
          </cell>
          <cell r="T536" t="str">
            <v>CEC005</v>
          </cell>
          <cell r="U536" t="str">
            <v>NA</v>
          </cell>
          <cell r="V536" t="str">
            <v>NA</v>
          </cell>
          <cell r="W536" t="str">
            <v>NA</v>
          </cell>
          <cell r="X536" t="str">
            <v>NA</v>
          </cell>
          <cell r="Y536" t="str">
            <v>CMC005</v>
          </cell>
          <cell r="Z536" t="str">
            <v>NA</v>
          </cell>
          <cell r="AA536" t="str">
            <v>NA</v>
          </cell>
          <cell r="AB536" t="str">
            <v>NA</v>
          </cell>
          <cell r="AC536" t="str">
            <v>NA</v>
          </cell>
          <cell r="AD536">
            <v>1</v>
          </cell>
          <cell r="AE536" t="str">
            <v>NA</v>
          </cell>
          <cell r="AF536" t="str">
            <v>NA</v>
          </cell>
          <cell r="AG536" t="str">
            <v>NA</v>
          </cell>
          <cell r="AH536" t="str">
            <v>NA</v>
          </cell>
          <cell r="AI536">
            <v>1000</v>
          </cell>
          <cell r="AJ536">
            <v>1000</v>
          </cell>
          <cell r="AO536">
            <v>3261</v>
          </cell>
          <cell r="AP536">
            <v>3000</v>
          </cell>
          <cell r="AQ536">
            <v>0</v>
          </cell>
          <cell r="AR536">
            <v>0</v>
          </cell>
          <cell r="AS536">
            <v>0</v>
          </cell>
          <cell r="AT536">
            <v>0</v>
          </cell>
          <cell r="AU536">
            <v>0</v>
          </cell>
          <cell r="AV536">
            <v>0</v>
          </cell>
          <cell r="AW536">
            <v>3000</v>
          </cell>
          <cell r="AX536">
            <v>0</v>
          </cell>
          <cell r="AY536">
            <v>0</v>
          </cell>
          <cell r="AZ536">
            <v>0</v>
          </cell>
          <cell r="BA536">
            <v>0</v>
          </cell>
          <cell r="BB536">
            <v>0</v>
          </cell>
          <cell r="BC536">
            <v>0</v>
          </cell>
          <cell r="BD536">
            <v>3150</v>
          </cell>
          <cell r="BE536">
            <v>4261</v>
          </cell>
          <cell r="BF536">
            <v>0</v>
          </cell>
          <cell r="BG536">
            <v>0</v>
          </cell>
          <cell r="BH536">
            <v>0</v>
          </cell>
          <cell r="BI536">
            <v>0</v>
          </cell>
          <cell r="BJ536">
            <v>4</v>
          </cell>
          <cell r="BK536">
            <v>0</v>
          </cell>
          <cell r="BL536">
            <v>0</v>
          </cell>
          <cell r="BM536">
            <v>0</v>
          </cell>
          <cell r="BN536">
            <v>0</v>
          </cell>
          <cell r="BO536">
            <v>4</v>
          </cell>
          <cell r="BP536">
            <v>106852</v>
          </cell>
          <cell r="BQ536">
            <v>0</v>
          </cell>
          <cell r="BR536">
            <v>0</v>
          </cell>
          <cell r="BS536">
            <v>0</v>
          </cell>
          <cell r="BT536">
            <v>0</v>
          </cell>
          <cell r="BU536">
            <v>107</v>
          </cell>
          <cell r="BV536">
            <v>0</v>
          </cell>
          <cell r="BW536">
            <v>0</v>
          </cell>
          <cell r="BX536">
            <v>0</v>
          </cell>
          <cell r="BY536">
            <v>0</v>
          </cell>
          <cell r="BZ536">
            <v>107</v>
          </cell>
          <cell r="CA536">
            <v>4</v>
          </cell>
          <cell r="CB536">
            <v>111</v>
          </cell>
          <cell r="CC536">
            <v>0.05</v>
          </cell>
          <cell r="CD536">
            <v>3261</v>
          </cell>
        </row>
        <row r="537">
          <cell r="B537" t="str">
            <v>H1F01</v>
          </cell>
          <cell r="C537" t="str">
            <v>CAP14</v>
          </cell>
          <cell r="D537" t="str">
            <v>Poste Final (8 metros)</v>
          </cell>
          <cell r="E537" t="str">
            <v>U</v>
          </cell>
          <cell r="F537" t="str">
            <v>MRD007</v>
          </cell>
          <cell r="G537" t="str">
            <v>MRD230</v>
          </cell>
          <cell r="H537" t="str">
            <v>NA</v>
          </cell>
          <cell r="I537" t="str">
            <v>NA</v>
          </cell>
          <cell r="J537" t="str">
            <v>NA</v>
          </cell>
          <cell r="K537" t="str">
            <v>NA</v>
          </cell>
          <cell r="L537" t="str">
            <v>NA</v>
          </cell>
          <cell r="M537">
            <v>1</v>
          </cell>
          <cell r="N537">
            <v>1</v>
          </cell>
          <cell r="O537" t="str">
            <v>NA</v>
          </cell>
          <cell r="P537" t="str">
            <v>NA</v>
          </cell>
          <cell r="Q537" t="str">
            <v>NA</v>
          </cell>
          <cell r="R537" t="str">
            <v>NA</v>
          </cell>
          <cell r="S537" t="str">
            <v>NA</v>
          </cell>
          <cell r="T537" t="str">
            <v>CER007</v>
          </cell>
          <cell r="U537" t="str">
            <v>NA</v>
          </cell>
          <cell r="V537" t="str">
            <v>NA</v>
          </cell>
          <cell r="W537" t="str">
            <v>NA</v>
          </cell>
          <cell r="X537" t="str">
            <v>NA</v>
          </cell>
          <cell r="Y537" t="str">
            <v>CMC017</v>
          </cell>
          <cell r="Z537" t="str">
            <v>NA</v>
          </cell>
          <cell r="AA537" t="str">
            <v>NA</v>
          </cell>
          <cell r="AB537" t="str">
            <v>NA</v>
          </cell>
          <cell r="AC537" t="str">
            <v>NA</v>
          </cell>
          <cell r="AD537">
            <v>1</v>
          </cell>
          <cell r="AE537" t="str">
            <v>NA</v>
          </cell>
          <cell r="AF537" t="str">
            <v>NA</v>
          </cell>
          <cell r="AG537" t="str">
            <v>NA</v>
          </cell>
          <cell r="AH537" t="str">
            <v>NA</v>
          </cell>
          <cell r="AI537">
            <v>100</v>
          </cell>
          <cell r="AJ537">
            <v>100</v>
          </cell>
          <cell r="AO537">
            <v>11649</v>
          </cell>
          <cell r="AP537">
            <v>5800</v>
          </cell>
          <cell r="AQ537">
            <v>4200</v>
          </cell>
          <cell r="AR537">
            <v>0</v>
          </cell>
          <cell r="AS537">
            <v>0</v>
          </cell>
          <cell r="AT537">
            <v>0</v>
          </cell>
          <cell r="AU537">
            <v>0</v>
          </cell>
          <cell r="AV537">
            <v>0</v>
          </cell>
          <cell r="AW537">
            <v>5800</v>
          </cell>
          <cell r="AX537">
            <v>4200</v>
          </cell>
          <cell r="AY537">
            <v>0</v>
          </cell>
          <cell r="AZ537">
            <v>0</v>
          </cell>
          <cell r="BA537">
            <v>0</v>
          </cell>
          <cell r="BB537">
            <v>0</v>
          </cell>
          <cell r="BC537">
            <v>0</v>
          </cell>
          <cell r="BD537">
            <v>10000</v>
          </cell>
          <cell r="BE537">
            <v>20418</v>
          </cell>
          <cell r="BF537">
            <v>0</v>
          </cell>
          <cell r="BG537">
            <v>0</v>
          </cell>
          <cell r="BH537">
            <v>0</v>
          </cell>
          <cell r="BI537">
            <v>0</v>
          </cell>
          <cell r="BJ537">
            <v>204</v>
          </cell>
          <cell r="BK537">
            <v>0</v>
          </cell>
          <cell r="BL537">
            <v>0</v>
          </cell>
          <cell r="BM537">
            <v>0</v>
          </cell>
          <cell r="BN537">
            <v>0</v>
          </cell>
          <cell r="BO537">
            <v>204</v>
          </cell>
          <cell r="BP537">
            <v>144513</v>
          </cell>
          <cell r="BQ537">
            <v>0</v>
          </cell>
          <cell r="BR537">
            <v>0</v>
          </cell>
          <cell r="BS537">
            <v>0</v>
          </cell>
          <cell r="BT537">
            <v>0</v>
          </cell>
          <cell r="BU537">
            <v>1445</v>
          </cell>
          <cell r="BV537">
            <v>0</v>
          </cell>
          <cell r="BW537">
            <v>0</v>
          </cell>
          <cell r="BX537">
            <v>0</v>
          </cell>
          <cell r="BY537">
            <v>0</v>
          </cell>
          <cell r="BZ537">
            <v>1445</v>
          </cell>
          <cell r="CA537">
            <v>204</v>
          </cell>
          <cell r="CB537">
            <v>1649</v>
          </cell>
          <cell r="CD537">
            <v>11649</v>
          </cell>
        </row>
        <row r="538">
          <cell r="B538" t="str">
            <v>SE001</v>
          </cell>
          <cell r="C538" t="str">
            <v>CAP15</v>
          </cell>
          <cell r="D538" t="str">
            <v>Bloque de  10 pares</v>
          </cell>
          <cell r="E538" t="str">
            <v>U</v>
          </cell>
          <cell r="F538" t="str">
            <v>MRD221</v>
          </cell>
          <cell r="G538" t="str">
            <v>MRD216</v>
          </cell>
          <cell r="H538" t="str">
            <v>NA</v>
          </cell>
          <cell r="I538" t="str">
            <v>NA</v>
          </cell>
          <cell r="J538" t="str">
            <v>NA</v>
          </cell>
          <cell r="K538" t="str">
            <v>NA</v>
          </cell>
          <cell r="L538" t="str">
            <v>NA</v>
          </cell>
          <cell r="M538">
            <v>1</v>
          </cell>
          <cell r="N538">
            <v>0.02</v>
          </cell>
          <cell r="O538" t="str">
            <v>NA</v>
          </cell>
          <cell r="P538" t="str">
            <v>NA</v>
          </cell>
          <cell r="Q538" t="str">
            <v>NA</v>
          </cell>
          <cell r="R538" t="str">
            <v>NA</v>
          </cell>
          <cell r="S538" t="str">
            <v>NA</v>
          </cell>
          <cell r="T538" t="str">
            <v>CER007</v>
          </cell>
          <cell r="U538" t="str">
            <v>CER011</v>
          </cell>
          <cell r="V538" t="str">
            <v>NA</v>
          </cell>
          <cell r="W538" t="str">
            <v>NA</v>
          </cell>
          <cell r="X538" t="str">
            <v>NA</v>
          </cell>
          <cell r="Y538" t="str">
            <v>CMC017</v>
          </cell>
          <cell r="Z538" t="str">
            <v>CMC015</v>
          </cell>
          <cell r="AA538" t="str">
            <v>NA</v>
          </cell>
          <cell r="AB538" t="str">
            <v>NA</v>
          </cell>
          <cell r="AC538" t="str">
            <v>NA</v>
          </cell>
          <cell r="AD538">
            <v>0.56000000000000005</v>
          </cell>
          <cell r="AE538">
            <v>1</v>
          </cell>
          <cell r="AF538" t="str">
            <v>NA</v>
          </cell>
          <cell r="AG538" t="str">
            <v>NA</v>
          </cell>
          <cell r="AH538" t="str">
            <v>NA</v>
          </cell>
          <cell r="AI538">
            <v>25</v>
          </cell>
          <cell r="AJ538">
            <v>45</v>
          </cell>
          <cell r="AK538">
            <v>25</v>
          </cell>
          <cell r="AO538">
            <v>37356</v>
          </cell>
          <cell r="AP538">
            <v>24139</v>
          </cell>
          <cell r="AQ538">
            <v>16100</v>
          </cell>
          <cell r="AR538">
            <v>0</v>
          </cell>
          <cell r="AS538">
            <v>0</v>
          </cell>
          <cell r="AT538">
            <v>0</v>
          </cell>
          <cell r="AU538">
            <v>0</v>
          </cell>
          <cell r="AV538">
            <v>0</v>
          </cell>
          <cell r="AW538">
            <v>24139</v>
          </cell>
          <cell r="AX538">
            <v>322</v>
          </cell>
          <cell r="AY538">
            <v>0</v>
          </cell>
          <cell r="AZ538">
            <v>0</v>
          </cell>
          <cell r="BA538">
            <v>0</v>
          </cell>
          <cell r="BB538">
            <v>0</v>
          </cell>
          <cell r="BC538">
            <v>0</v>
          </cell>
          <cell r="BD538">
            <v>25684</v>
          </cell>
          <cell r="BE538">
            <v>20418</v>
          </cell>
          <cell r="BF538">
            <v>19028</v>
          </cell>
          <cell r="BG538">
            <v>0</v>
          </cell>
          <cell r="BH538">
            <v>0</v>
          </cell>
          <cell r="BI538">
            <v>0</v>
          </cell>
          <cell r="BJ538">
            <v>457</v>
          </cell>
          <cell r="BK538">
            <v>761</v>
          </cell>
          <cell r="BL538">
            <v>0</v>
          </cell>
          <cell r="BM538">
            <v>0</v>
          </cell>
          <cell r="BN538">
            <v>0</v>
          </cell>
          <cell r="BO538">
            <v>1218</v>
          </cell>
          <cell r="BP538">
            <v>144513</v>
          </cell>
          <cell r="BQ538">
            <v>180437</v>
          </cell>
          <cell r="BR538">
            <v>0</v>
          </cell>
          <cell r="BS538">
            <v>0</v>
          </cell>
          <cell r="BT538">
            <v>0</v>
          </cell>
          <cell r="BU538">
            <v>3237</v>
          </cell>
          <cell r="BV538">
            <v>7217</v>
          </cell>
          <cell r="BW538">
            <v>0</v>
          </cell>
          <cell r="BX538">
            <v>0</v>
          </cell>
          <cell r="BY538">
            <v>0</v>
          </cell>
          <cell r="BZ538">
            <v>10454</v>
          </cell>
          <cell r="CA538">
            <v>1218</v>
          </cell>
          <cell r="CB538">
            <v>11672</v>
          </cell>
          <cell r="CC538">
            <v>0.05</v>
          </cell>
          <cell r="CD538">
            <v>37356</v>
          </cell>
        </row>
        <row r="539">
          <cell r="B539" t="str">
            <v>SE007</v>
          </cell>
          <cell r="C539" t="str">
            <v>CAP15</v>
          </cell>
          <cell r="D539" t="str">
            <v>Bloque de  100 pares</v>
          </cell>
          <cell r="E539" t="str">
            <v>U</v>
          </cell>
          <cell r="F539" t="str">
            <v>MRD227</v>
          </cell>
          <cell r="G539" t="str">
            <v>MRD216</v>
          </cell>
          <cell r="H539" t="str">
            <v>NA</v>
          </cell>
          <cell r="I539" t="str">
            <v>NA</v>
          </cell>
          <cell r="J539" t="str">
            <v>NA</v>
          </cell>
          <cell r="K539" t="str">
            <v>NA</v>
          </cell>
          <cell r="L539" t="str">
            <v>NA</v>
          </cell>
          <cell r="M539">
            <v>1</v>
          </cell>
          <cell r="N539">
            <v>0.2</v>
          </cell>
          <cell r="O539" t="str">
            <v>NA</v>
          </cell>
          <cell r="P539" t="str">
            <v>NA</v>
          </cell>
          <cell r="Q539" t="str">
            <v>NA</v>
          </cell>
          <cell r="R539" t="str">
            <v>NA</v>
          </cell>
          <cell r="S539" t="str">
            <v>NA</v>
          </cell>
          <cell r="T539" t="str">
            <v>CER007</v>
          </cell>
          <cell r="U539" t="str">
            <v>CER011</v>
          </cell>
          <cell r="V539" t="str">
            <v>NA</v>
          </cell>
          <cell r="W539" t="str">
            <v>NA</v>
          </cell>
          <cell r="X539" t="str">
            <v>NA</v>
          </cell>
          <cell r="Y539" t="str">
            <v>CMC017</v>
          </cell>
          <cell r="Z539" t="str">
            <v>CMC015</v>
          </cell>
          <cell r="AA539" t="str">
            <v>NA</v>
          </cell>
          <cell r="AB539" t="str">
            <v>NA</v>
          </cell>
          <cell r="AC539" t="str">
            <v>NA</v>
          </cell>
          <cell r="AD539">
            <v>0.1</v>
          </cell>
          <cell r="AE539">
            <v>1</v>
          </cell>
          <cell r="AF539" t="str">
            <v>NA</v>
          </cell>
          <cell r="AG539" t="str">
            <v>NA</v>
          </cell>
          <cell r="AH539" t="str">
            <v>NA</v>
          </cell>
          <cell r="AI539">
            <v>4.5</v>
          </cell>
          <cell r="AJ539">
            <v>45</v>
          </cell>
          <cell r="AK539">
            <v>4.5</v>
          </cell>
          <cell r="AO539">
            <v>198565</v>
          </cell>
          <cell r="AP539">
            <v>140185</v>
          </cell>
          <cell r="AQ539">
            <v>16100</v>
          </cell>
          <cell r="AR539">
            <v>0</v>
          </cell>
          <cell r="AS539">
            <v>0</v>
          </cell>
          <cell r="AT539">
            <v>0</v>
          </cell>
          <cell r="AU539">
            <v>0</v>
          </cell>
          <cell r="AV539">
            <v>0</v>
          </cell>
          <cell r="AW539">
            <v>140185</v>
          </cell>
          <cell r="AX539">
            <v>3220</v>
          </cell>
          <cell r="AY539">
            <v>0</v>
          </cell>
          <cell r="AZ539">
            <v>0</v>
          </cell>
          <cell r="BA539">
            <v>0</v>
          </cell>
          <cell r="BB539">
            <v>0</v>
          </cell>
          <cell r="BC539">
            <v>0</v>
          </cell>
          <cell r="BD539">
            <v>150575</v>
          </cell>
          <cell r="BE539">
            <v>20418</v>
          </cell>
          <cell r="BF539">
            <v>19028</v>
          </cell>
          <cell r="BG539">
            <v>0</v>
          </cell>
          <cell r="BH539">
            <v>0</v>
          </cell>
          <cell r="BI539">
            <v>0</v>
          </cell>
          <cell r="BJ539">
            <v>454</v>
          </cell>
          <cell r="BK539">
            <v>4228</v>
          </cell>
          <cell r="BL539">
            <v>0</v>
          </cell>
          <cell r="BM539">
            <v>0</v>
          </cell>
          <cell r="BN539">
            <v>0</v>
          </cell>
          <cell r="BO539">
            <v>4682</v>
          </cell>
          <cell r="BP539">
            <v>144513</v>
          </cell>
          <cell r="BQ539">
            <v>180437</v>
          </cell>
          <cell r="BR539">
            <v>0</v>
          </cell>
          <cell r="BS539">
            <v>0</v>
          </cell>
          <cell r="BT539">
            <v>0</v>
          </cell>
          <cell r="BU539">
            <v>3211</v>
          </cell>
          <cell r="BV539">
            <v>40097</v>
          </cell>
          <cell r="BW539">
            <v>0</v>
          </cell>
          <cell r="BX539">
            <v>0</v>
          </cell>
          <cell r="BY539">
            <v>0</v>
          </cell>
          <cell r="BZ539">
            <v>43308</v>
          </cell>
          <cell r="CA539">
            <v>4682</v>
          </cell>
          <cell r="CB539">
            <v>47990</v>
          </cell>
          <cell r="CC539">
            <v>0.05</v>
          </cell>
          <cell r="CD539">
            <v>198565</v>
          </cell>
        </row>
        <row r="540">
          <cell r="B540" t="str">
            <v>SE003</v>
          </cell>
          <cell r="C540" t="str">
            <v>CAP15</v>
          </cell>
          <cell r="D540" t="str">
            <v>Bloque de  30 pares</v>
          </cell>
          <cell r="E540" t="str">
            <v>U</v>
          </cell>
          <cell r="F540" t="str">
            <v>MRD223</v>
          </cell>
          <cell r="G540" t="str">
            <v>MRD216</v>
          </cell>
          <cell r="H540" t="str">
            <v>NA</v>
          </cell>
          <cell r="I540" t="str">
            <v>NA</v>
          </cell>
          <cell r="J540" t="str">
            <v>NA</v>
          </cell>
          <cell r="K540" t="str">
            <v>NA</v>
          </cell>
          <cell r="L540" t="str">
            <v>NA</v>
          </cell>
          <cell r="M540">
            <v>1</v>
          </cell>
          <cell r="N540">
            <v>0.06</v>
          </cell>
          <cell r="O540" t="str">
            <v>NA</v>
          </cell>
          <cell r="P540" t="str">
            <v>NA</v>
          </cell>
          <cell r="Q540" t="str">
            <v>NA</v>
          </cell>
          <cell r="R540" t="str">
            <v>NA</v>
          </cell>
          <cell r="S540" t="str">
            <v>NA</v>
          </cell>
          <cell r="T540" t="str">
            <v>CER007</v>
          </cell>
          <cell r="U540" t="str">
            <v>CER011</v>
          </cell>
          <cell r="V540" t="str">
            <v>NA</v>
          </cell>
          <cell r="W540" t="str">
            <v>NA</v>
          </cell>
          <cell r="X540" t="str">
            <v>NA</v>
          </cell>
          <cell r="Y540" t="str">
            <v>CMC017</v>
          </cell>
          <cell r="Z540" t="str">
            <v>CMC015</v>
          </cell>
          <cell r="AA540" t="str">
            <v>NA</v>
          </cell>
          <cell r="AB540" t="str">
            <v>NA</v>
          </cell>
          <cell r="AC540" t="str">
            <v>NA</v>
          </cell>
          <cell r="AD540">
            <v>0.22</v>
          </cell>
          <cell r="AE540">
            <v>1</v>
          </cell>
          <cell r="AF540" t="str">
            <v>NA</v>
          </cell>
          <cell r="AG540" t="str">
            <v>NA</v>
          </cell>
          <cell r="AH540" t="str">
            <v>NA</v>
          </cell>
          <cell r="AI540">
            <v>10</v>
          </cell>
          <cell r="AJ540">
            <v>45</v>
          </cell>
          <cell r="AK540">
            <v>10</v>
          </cell>
          <cell r="AO540">
            <v>66248</v>
          </cell>
          <cell r="AP540">
            <v>39675</v>
          </cell>
          <cell r="AQ540">
            <v>16100</v>
          </cell>
          <cell r="AR540">
            <v>0</v>
          </cell>
          <cell r="AS540">
            <v>0</v>
          </cell>
          <cell r="AT540">
            <v>0</v>
          </cell>
          <cell r="AU540">
            <v>0</v>
          </cell>
          <cell r="AV540">
            <v>0</v>
          </cell>
          <cell r="AW540">
            <v>39675</v>
          </cell>
          <cell r="AX540">
            <v>966</v>
          </cell>
          <cell r="AY540">
            <v>0</v>
          </cell>
          <cell r="AZ540">
            <v>0</v>
          </cell>
          <cell r="BA540">
            <v>0</v>
          </cell>
          <cell r="BB540">
            <v>0</v>
          </cell>
          <cell r="BC540">
            <v>0</v>
          </cell>
          <cell r="BD540">
            <v>42673</v>
          </cell>
          <cell r="BE540">
            <v>20418</v>
          </cell>
          <cell r="BF540">
            <v>19028</v>
          </cell>
          <cell r="BG540">
            <v>0</v>
          </cell>
          <cell r="BH540">
            <v>0</v>
          </cell>
          <cell r="BI540">
            <v>0</v>
          </cell>
          <cell r="BJ540">
            <v>449</v>
          </cell>
          <cell r="BK540">
            <v>1903</v>
          </cell>
          <cell r="BL540">
            <v>0</v>
          </cell>
          <cell r="BM540">
            <v>0</v>
          </cell>
          <cell r="BN540">
            <v>0</v>
          </cell>
          <cell r="BO540">
            <v>2352</v>
          </cell>
          <cell r="BP540">
            <v>144513</v>
          </cell>
          <cell r="BQ540">
            <v>180437</v>
          </cell>
          <cell r="BR540">
            <v>0</v>
          </cell>
          <cell r="BS540">
            <v>0</v>
          </cell>
          <cell r="BT540">
            <v>0</v>
          </cell>
          <cell r="BU540">
            <v>3179</v>
          </cell>
          <cell r="BV540">
            <v>18044</v>
          </cell>
          <cell r="BW540">
            <v>0</v>
          </cell>
          <cell r="BX540">
            <v>0</v>
          </cell>
          <cell r="BY540">
            <v>0</v>
          </cell>
          <cell r="BZ540">
            <v>21223</v>
          </cell>
          <cell r="CA540">
            <v>2352</v>
          </cell>
          <cell r="CB540">
            <v>23575</v>
          </cell>
          <cell r="CC540">
            <v>0.05</v>
          </cell>
          <cell r="CD540">
            <v>66248</v>
          </cell>
        </row>
        <row r="541">
          <cell r="B541" t="str">
            <v>SE004</v>
          </cell>
          <cell r="C541" t="str">
            <v>CAP15</v>
          </cell>
          <cell r="D541" t="str">
            <v>Bloque de  40 pares</v>
          </cell>
          <cell r="E541" t="str">
            <v>U</v>
          </cell>
          <cell r="F541" t="str">
            <v>MRD224</v>
          </cell>
          <cell r="G541" t="str">
            <v>MRD216</v>
          </cell>
          <cell r="H541" t="str">
            <v>NA</v>
          </cell>
          <cell r="I541" t="str">
            <v>NA</v>
          </cell>
          <cell r="J541" t="str">
            <v>NA</v>
          </cell>
          <cell r="K541" t="str">
            <v>NA</v>
          </cell>
          <cell r="L541" t="str">
            <v>NA</v>
          </cell>
          <cell r="M541">
            <v>1</v>
          </cell>
          <cell r="N541">
            <v>0.08</v>
          </cell>
          <cell r="O541" t="str">
            <v>NA</v>
          </cell>
          <cell r="P541" t="str">
            <v>NA</v>
          </cell>
          <cell r="Q541" t="str">
            <v>NA</v>
          </cell>
          <cell r="R541" t="str">
            <v>NA</v>
          </cell>
          <cell r="S541" t="str">
            <v>NA</v>
          </cell>
          <cell r="T541" t="str">
            <v>CER007</v>
          </cell>
          <cell r="U541" t="str">
            <v>CER011</v>
          </cell>
          <cell r="V541" t="str">
            <v>NA</v>
          </cell>
          <cell r="W541" t="str">
            <v>NA</v>
          </cell>
          <cell r="X541" t="str">
            <v>NA</v>
          </cell>
          <cell r="Y541" t="str">
            <v>CMC017</v>
          </cell>
          <cell r="Z541" t="str">
            <v>CMC015</v>
          </cell>
          <cell r="AA541" t="str">
            <v>NA</v>
          </cell>
          <cell r="AB541" t="str">
            <v>NA</v>
          </cell>
          <cell r="AC541" t="str">
            <v>NA</v>
          </cell>
          <cell r="AD541">
            <v>0.16</v>
          </cell>
          <cell r="AE541">
            <v>1</v>
          </cell>
          <cell r="AF541" t="str">
            <v>NA</v>
          </cell>
          <cell r="AG541" t="str">
            <v>NA</v>
          </cell>
          <cell r="AH541" t="str">
            <v>NA</v>
          </cell>
          <cell r="AI541">
            <v>7</v>
          </cell>
          <cell r="AJ541">
            <v>45</v>
          </cell>
          <cell r="AK541">
            <v>7</v>
          </cell>
          <cell r="AO541">
            <v>98822</v>
          </cell>
          <cell r="AP541">
            <v>62100</v>
          </cell>
          <cell r="AQ541">
            <v>16100</v>
          </cell>
          <cell r="AR541">
            <v>0</v>
          </cell>
          <cell r="AS541">
            <v>0</v>
          </cell>
          <cell r="AT541">
            <v>0</v>
          </cell>
          <cell r="AU541">
            <v>0</v>
          </cell>
          <cell r="AV541">
            <v>0</v>
          </cell>
          <cell r="AW541">
            <v>62100</v>
          </cell>
          <cell r="AX541">
            <v>1288</v>
          </cell>
          <cell r="AY541">
            <v>0</v>
          </cell>
          <cell r="AZ541">
            <v>0</v>
          </cell>
          <cell r="BA541">
            <v>0</v>
          </cell>
          <cell r="BB541">
            <v>0</v>
          </cell>
          <cell r="BC541">
            <v>0</v>
          </cell>
          <cell r="BD541">
            <v>66557</v>
          </cell>
          <cell r="BE541">
            <v>20418</v>
          </cell>
          <cell r="BF541">
            <v>19028</v>
          </cell>
          <cell r="BG541">
            <v>0</v>
          </cell>
          <cell r="BH541">
            <v>0</v>
          </cell>
          <cell r="BI541">
            <v>0</v>
          </cell>
          <cell r="BJ541">
            <v>467</v>
          </cell>
          <cell r="BK541">
            <v>2718</v>
          </cell>
          <cell r="BL541">
            <v>0</v>
          </cell>
          <cell r="BM541">
            <v>0</v>
          </cell>
          <cell r="BN541">
            <v>0</v>
          </cell>
          <cell r="BO541">
            <v>3185</v>
          </cell>
          <cell r="BP541">
            <v>144513</v>
          </cell>
          <cell r="BQ541">
            <v>180437</v>
          </cell>
          <cell r="BR541">
            <v>0</v>
          </cell>
          <cell r="BS541">
            <v>0</v>
          </cell>
          <cell r="BT541">
            <v>0</v>
          </cell>
          <cell r="BU541">
            <v>3303</v>
          </cell>
          <cell r="BV541">
            <v>25777</v>
          </cell>
          <cell r="BW541">
            <v>0</v>
          </cell>
          <cell r="BX541">
            <v>0</v>
          </cell>
          <cell r="BY541">
            <v>0</v>
          </cell>
          <cell r="BZ541">
            <v>29080</v>
          </cell>
          <cell r="CA541">
            <v>3185</v>
          </cell>
          <cell r="CB541">
            <v>32265</v>
          </cell>
          <cell r="CC541">
            <v>0.05</v>
          </cell>
          <cell r="CD541">
            <v>98822</v>
          </cell>
        </row>
        <row r="542">
          <cell r="B542" t="str">
            <v>SE006</v>
          </cell>
          <cell r="C542" t="str">
            <v>CAP15</v>
          </cell>
          <cell r="D542" t="str">
            <v>Bloque de  70 pares</v>
          </cell>
          <cell r="E542" t="str">
            <v>U</v>
          </cell>
          <cell r="F542" t="str">
            <v>MRD226</v>
          </cell>
          <cell r="G542" t="str">
            <v>MRD216</v>
          </cell>
          <cell r="H542" t="str">
            <v>NA</v>
          </cell>
          <cell r="I542" t="str">
            <v>NA</v>
          </cell>
          <cell r="J542" t="str">
            <v>NA</v>
          </cell>
          <cell r="K542" t="str">
            <v>NA</v>
          </cell>
          <cell r="L542" t="str">
            <v>NA</v>
          </cell>
          <cell r="M542">
            <v>1</v>
          </cell>
          <cell r="N542">
            <v>1.4</v>
          </cell>
          <cell r="O542" t="str">
            <v>NA</v>
          </cell>
          <cell r="P542" t="str">
            <v>NA</v>
          </cell>
          <cell r="Q542" t="str">
            <v>NA</v>
          </cell>
          <cell r="R542" t="str">
            <v>NA</v>
          </cell>
          <cell r="S542" t="str">
            <v>NA</v>
          </cell>
          <cell r="T542" t="str">
            <v>CER007</v>
          </cell>
          <cell r="U542" t="str">
            <v>CER011</v>
          </cell>
          <cell r="V542" t="str">
            <v>NA</v>
          </cell>
          <cell r="W542" t="str">
            <v>NA</v>
          </cell>
          <cell r="X542" t="str">
            <v>NA</v>
          </cell>
          <cell r="Y542" t="str">
            <v>CMC017</v>
          </cell>
          <cell r="Z542" t="str">
            <v>CMC015</v>
          </cell>
          <cell r="AA542" t="str">
            <v>NA</v>
          </cell>
          <cell r="AB542" t="str">
            <v>NA</v>
          </cell>
          <cell r="AC542" t="str">
            <v>NA</v>
          </cell>
          <cell r="AD542">
            <v>0.11</v>
          </cell>
          <cell r="AE542">
            <v>1</v>
          </cell>
          <cell r="AF542" t="str">
            <v>NA</v>
          </cell>
          <cell r="AG542" t="str">
            <v>NA</v>
          </cell>
          <cell r="AH542" t="str">
            <v>NA</v>
          </cell>
          <cell r="AI542">
            <v>5</v>
          </cell>
          <cell r="AJ542">
            <v>45</v>
          </cell>
          <cell r="AK542">
            <v>5</v>
          </cell>
          <cell r="AO542">
            <v>185765</v>
          </cell>
          <cell r="AP542">
            <v>112930</v>
          </cell>
          <cell r="AQ542">
            <v>16100</v>
          </cell>
          <cell r="AR542">
            <v>0</v>
          </cell>
          <cell r="AS542">
            <v>0</v>
          </cell>
          <cell r="AT542">
            <v>0</v>
          </cell>
          <cell r="AU542">
            <v>0</v>
          </cell>
          <cell r="AV542">
            <v>0</v>
          </cell>
          <cell r="AW542">
            <v>112930</v>
          </cell>
          <cell r="AX542">
            <v>22540</v>
          </cell>
          <cell r="AY542">
            <v>0</v>
          </cell>
          <cell r="AZ542">
            <v>0</v>
          </cell>
          <cell r="BA542">
            <v>0</v>
          </cell>
          <cell r="BB542">
            <v>0</v>
          </cell>
          <cell r="BC542">
            <v>0</v>
          </cell>
          <cell r="BD542">
            <v>142244</v>
          </cell>
          <cell r="BE542">
            <v>20418</v>
          </cell>
          <cell r="BF542">
            <v>19028</v>
          </cell>
          <cell r="BG542">
            <v>0</v>
          </cell>
          <cell r="BH542">
            <v>0</v>
          </cell>
          <cell r="BI542">
            <v>0</v>
          </cell>
          <cell r="BJ542">
            <v>449</v>
          </cell>
          <cell r="BK542">
            <v>3806</v>
          </cell>
          <cell r="BL542">
            <v>0</v>
          </cell>
          <cell r="BM542">
            <v>0</v>
          </cell>
          <cell r="BN542">
            <v>0</v>
          </cell>
          <cell r="BO542">
            <v>4255</v>
          </cell>
          <cell r="BP542">
            <v>144513</v>
          </cell>
          <cell r="BQ542">
            <v>180437</v>
          </cell>
          <cell r="BR542">
            <v>0</v>
          </cell>
          <cell r="BS542">
            <v>0</v>
          </cell>
          <cell r="BT542">
            <v>0</v>
          </cell>
          <cell r="BU542">
            <v>3179</v>
          </cell>
          <cell r="BV542">
            <v>36087</v>
          </cell>
          <cell r="BW542">
            <v>0</v>
          </cell>
          <cell r="BX542">
            <v>0</v>
          </cell>
          <cell r="BY542">
            <v>0</v>
          </cell>
          <cell r="BZ542">
            <v>39266</v>
          </cell>
          <cell r="CA542">
            <v>4255</v>
          </cell>
          <cell r="CB542">
            <v>43521</v>
          </cell>
          <cell r="CC542">
            <v>0.05</v>
          </cell>
          <cell r="CD542">
            <v>185765</v>
          </cell>
        </row>
        <row r="543">
          <cell r="B543" t="str">
            <v>SE002</v>
          </cell>
          <cell r="C543" t="str">
            <v>CAP15</v>
          </cell>
          <cell r="D543" t="str">
            <v>Bloque de 10 - 20 pares</v>
          </cell>
          <cell r="E543" t="str">
            <v>U</v>
          </cell>
          <cell r="F543" t="str">
            <v>MRD222</v>
          </cell>
          <cell r="G543" t="str">
            <v>MRD216</v>
          </cell>
          <cell r="H543" t="str">
            <v>NA</v>
          </cell>
          <cell r="I543" t="str">
            <v>NA</v>
          </cell>
          <cell r="J543" t="str">
            <v>NA</v>
          </cell>
          <cell r="K543" t="str">
            <v>NA</v>
          </cell>
          <cell r="L543" t="str">
            <v>NA</v>
          </cell>
          <cell r="M543">
            <v>1</v>
          </cell>
          <cell r="N543">
            <v>0.04</v>
          </cell>
          <cell r="O543" t="str">
            <v>NA</v>
          </cell>
          <cell r="P543" t="str">
            <v>NA</v>
          </cell>
          <cell r="Q543" t="str">
            <v>NA</v>
          </cell>
          <cell r="R543" t="str">
            <v>NA</v>
          </cell>
          <cell r="S543" t="str">
            <v>NA</v>
          </cell>
          <cell r="T543" t="str">
            <v>CER007</v>
          </cell>
          <cell r="U543" t="str">
            <v>CER011</v>
          </cell>
          <cell r="V543" t="str">
            <v>NA</v>
          </cell>
          <cell r="W543" t="str">
            <v>NA</v>
          </cell>
          <cell r="X543" t="str">
            <v>NA</v>
          </cell>
          <cell r="Y543" t="str">
            <v>CMC017</v>
          </cell>
          <cell r="Z543" t="str">
            <v>CMC015</v>
          </cell>
          <cell r="AA543" t="str">
            <v>NA</v>
          </cell>
          <cell r="AB543" t="str">
            <v>NA</v>
          </cell>
          <cell r="AC543" t="str">
            <v>NA</v>
          </cell>
          <cell r="AD543">
            <v>0.33</v>
          </cell>
          <cell r="AE543">
            <v>1</v>
          </cell>
          <cell r="AF543" t="str">
            <v>NA</v>
          </cell>
          <cell r="AG543" t="str">
            <v>NA</v>
          </cell>
          <cell r="AH543" t="str">
            <v>NA</v>
          </cell>
          <cell r="AI543">
            <v>15</v>
          </cell>
          <cell r="AJ543">
            <v>45</v>
          </cell>
          <cell r="AK543">
            <v>15</v>
          </cell>
          <cell r="AO543">
            <v>56448</v>
          </cell>
          <cell r="AP543">
            <v>36996</v>
          </cell>
          <cell r="AQ543">
            <v>16100</v>
          </cell>
          <cell r="AR543">
            <v>0</v>
          </cell>
          <cell r="AS543">
            <v>0</v>
          </cell>
          <cell r="AT543">
            <v>0</v>
          </cell>
          <cell r="AU543">
            <v>0</v>
          </cell>
          <cell r="AV543">
            <v>0</v>
          </cell>
          <cell r="AW543">
            <v>36996</v>
          </cell>
          <cell r="AX543">
            <v>644</v>
          </cell>
          <cell r="AY543">
            <v>0</v>
          </cell>
          <cell r="AZ543">
            <v>0</v>
          </cell>
          <cell r="BA543">
            <v>0</v>
          </cell>
          <cell r="BB543">
            <v>0</v>
          </cell>
          <cell r="BC543">
            <v>0</v>
          </cell>
          <cell r="BD543">
            <v>39522</v>
          </cell>
          <cell r="BE543">
            <v>20418</v>
          </cell>
          <cell r="BF543">
            <v>19028</v>
          </cell>
          <cell r="BG543">
            <v>0</v>
          </cell>
          <cell r="BH543">
            <v>0</v>
          </cell>
          <cell r="BI543">
            <v>0</v>
          </cell>
          <cell r="BJ543">
            <v>449</v>
          </cell>
          <cell r="BK543">
            <v>1269</v>
          </cell>
          <cell r="BL543">
            <v>0</v>
          </cell>
          <cell r="BM543">
            <v>0</v>
          </cell>
          <cell r="BN543">
            <v>0</v>
          </cell>
          <cell r="BO543">
            <v>1718</v>
          </cell>
          <cell r="BP543">
            <v>144513</v>
          </cell>
          <cell r="BQ543">
            <v>180437</v>
          </cell>
          <cell r="BR543">
            <v>0</v>
          </cell>
          <cell r="BS543">
            <v>0</v>
          </cell>
          <cell r="BT543">
            <v>0</v>
          </cell>
          <cell r="BU543">
            <v>3179</v>
          </cell>
          <cell r="BV543">
            <v>12029</v>
          </cell>
          <cell r="BW543">
            <v>0</v>
          </cell>
          <cell r="BX543">
            <v>0</v>
          </cell>
          <cell r="BY543">
            <v>0</v>
          </cell>
          <cell r="BZ543">
            <v>15208</v>
          </cell>
          <cell r="CA543">
            <v>1718</v>
          </cell>
          <cell r="CB543">
            <v>16926</v>
          </cell>
          <cell r="CC543">
            <v>0.05</v>
          </cell>
          <cell r="CD543">
            <v>56448</v>
          </cell>
        </row>
        <row r="544">
          <cell r="B544" t="str">
            <v>SE005</v>
          </cell>
          <cell r="C544" t="str">
            <v>CAP15</v>
          </cell>
          <cell r="D544" t="str">
            <v>Bloque de 30 - 100 pares</v>
          </cell>
          <cell r="E544" t="str">
            <v>U</v>
          </cell>
          <cell r="F544" t="str">
            <v>MRD225</v>
          </cell>
          <cell r="G544" t="str">
            <v>MRD216</v>
          </cell>
          <cell r="H544" t="str">
            <v>NA</v>
          </cell>
          <cell r="I544" t="str">
            <v>NA</v>
          </cell>
          <cell r="J544" t="str">
            <v>NA</v>
          </cell>
          <cell r="K544" t="str">
            <v>NA</v>
          </cell>
          <cell r="L544" t="str">
            <v>NA</v>
          </cell>
          <cell r="M544">
            <v>1</v>
          </cell>
          <cell r="N544">
            <v>0.1</v>
          </cell>
          <cell r="O544" t="str">
            <v>NA</v>
          </cell>
          <cell r="P544" t="str">
            <v>NA</v>
          </cell>
          <cell r="Q544" t="str">
            <v>NA</v>
          </cell>
          <cell r="R544" t="str">
            <v>NA</v>
          </cell>
          <cell r="S544" t="str">
            <v>NA</v>
          </cell>
          <cell r="T544" t="str">
            <v>CER007</v>
          </cell>
          <cell r="U544" t="str">
            <v>CER011</v>
          </cell>
          <cell r="V544" t="str">
            <v>NA</v>
          </cell>
          <cell r="W544" t="str">
            <v>NA</v>
          </cell>
          <cell r="X544" t="str">
            <v>NA</v>
          </cell>
          <cell r="Y544" t="str">
            <v>CMC017</v>
          </cell>
          <cell r="Z544" t="str">
            <v>CMC015</v>
          </cell>
          <cell r="AA544" t="str">
            <v>NA</v>
          </cell>
          <cell r="AB544" t="str">
            <v>NA</v>
          </cell>
          <cell r="AC544" t="str">
            <v>NA</v>
          </cell>
          <cell r="AD544">
            <v>0.13</v>
          </cell>
          <cell r="AE544">
            <v>1</v>
          </cell>
          <cell r="AF544" t="str">
            <v>NA</v>
          </cell>
          <cell r="AG544" t="str">
            <v>NA</v>
          </cell>
          <cell r="AH544" t="str">
            <v>NA</v>
          </cell>
          <cell r="AI544">
            <v>6</v>
          </cell>
          <cell r="AJ544">
            <v>45</v>
          </cell>
          <cell r="AK544">
            <v>6</v>
          </cell>
          <cell r="AO544">
            <v>128466</v>
          </cell>
          <cell r="AP544">
            <v>85675</v>
          </cell>
          <cell r="AQ544">
            <v>16100</v>
          </cell>
          <cell r="AR544">
            <v>0</v>
          </cell>
          <cell r="AS544">
            <v>0</v>
          </cell>
          <cell r="AT544">
            <v>0</v>
          </cell>
          <cell r="AU544">
            <v>0</v>
          </cell>
          <cell r="AV544">
            <v>0</v>
          </cell>
          <cell r="AW544">
            <v>85675</v>
          </cell>
          <cell r="AX544">
            <v>1610</v>
          </cell>
          <cell r="AY544">
            <v>0</v>
          </cell>
          <cell r="AZ544">
            <v>0</v>
          </cell>
          <cell r="BA544">
            <v>0</v>
          </cell>
          <cell r="BB544">
            <v>0</v>
          </cell>
          <cell r="BC544">
            <v>0</v>
          </cell>
          <cell r="BD544">
            <v>91649</v>
          </cell>
          <cell r="BE544">
            <v>20418</v>
          </cell>
          <cell r="BF544">
            <v>19028</v>
          </cell>
          <cell r="BG544">
            <v>0</v>
          </cell>
          <cell r="BH544">
            <v>0</v>
          </cell>
          <cell r="BI544">
            <v>0</v>
          </cell>
          <cell r="BJ544">
            <v>442</v>
          </cell>
          <cell r="BK544">
            <v>3171</v>
          </cell>
          <cell r="BL544">
            <v>0</v>
          </cell>
          <cell r="BM544">
            <v>0</v>
          </cell>
          <cell r="BN544">
            <v>0</v>
          </cell>
          <cell r="BO544">
            <v>3613</v>
          </cell>
          <cell r="BP544">
            <v>144513</v>
          </cell>
          <cell r="BQ544">
            <v>180437</v>
          </cell>
          <cell r="BR544">
            <v>0</v>
          </cell>
          <cell r="BS544">
            <v>0</v>
          </cell>
          <cell r="BT544">
            <v>0</v>
          </cell>
          <cell r="BU544">
            <v>3131</v>
          </cell>
          <cell r="BV544">
            <v>30073</v>
          </cell>
          <cell r="BW544">
            <v>0</v>
          </cell>
          <cell r="BX544">
            <v>0</v>
          </cell>
          <cell r="BY544">
            <v>0</v>
          </cell>
          <cell r="BZ544">
            <v>33204</v>
          </cell>
          <cell r="CA544">
            <v>3613</v>
          </cell>
          <cell r="CB544">
            <v>36817</v>
          </cell>
          <cell r="CC544">
            <v>0.05</v>
          </cell>
          <cell r="CD544">
            <v>128466</v>
          </cell>
        </row>
        <row r="545">
          <cell r="B545" t="str">
            <v>RJ001</v>
          </cell>
          <cell r="C545" t="str">
            <v>CAP15</v>
          </cell>
          <cell r="D545" t="str">
            <v>Caja de 10 pares</v>
          </cell>
          <cell r="E545" t="str">
            <v>U</v>
          </cell>
          <cell r="F545" t="str">
            <v>NA</v>
          </cell>
          <cell r="G545" t="str">
            <v>NA</v>
          </cell>
          <cell r="H545" t="str">
            <v>NA</v>
          </cell>
          <cell r="I545" t="str">
            <v>NA</v>
          </cell>
          <cell r="J545" t="str">
            <v>NA</v>
          </cell>
          <cell r="K545" t="str">
            <v>NA</v>
          </cell>
          <cell r="L545" t="str">
            <v>NA</v>
          </cell>
          <cell r="M545" t="str">
            <v>NA</v>
          </cell>
          <cell r="N545" t="str">
            <v>NA</v>
          </cell>
          <cell r="O545" t="str">
            <v>NA</v>
          </cell>
          <cell r="P545" t="str">
            <v>NA</v>
          </cell>
          <cell r="Q545" t="str">
            <v>NA</v>
          </cell>
          <cell r="R545" t="str">
            <v>NA</v>
          </cell>
          <cell r="S545" t="str">
            <v>NA</v>
          </cell>
          <cell r="T545" t="str">
            <v>CER007</v>
          </cell>
          <cell r="U545" t="str">
            <v>NA</v>
          </cell>
          <cell r="V545" t="str">
            <v>NA</v>
          </cell>
          <cell r="W545" t="str">
            <v>NA</v>
          </cell>
          <cell r="X545" t="str">
            <v>NA</v>
          </cell>
          <cell r="Y545" t="str">
            <v>CMC017</v>
          </cell>
          <cell r="Z545" t="str">
            <v>NA</v>
          </cell>
          <cell r="AA545" t="str">
            <v>NA</v>
          </cell>
          <cell r="AB545" t="str">
            <v>NA</v>
          </cell>
          <cell r="AC545" t="str">
            <v>NA</v>
          </cell>
          <cell r="AD545">
            <v>1</v>
          </cell>
          <cell r="AE545" t="str">
            <v>NA</v>
          </cell>
          <cell r="AF545" t="str">
            <v>NA</v>
          </cell>
          <cell r="AG545" t="str">
            <v>NA</v>
          </cell>
          <cell r="AH545" t="str">
            <v>NA</v>
          </cell>
          <cell r="AI545">
            <v>88</v>
          </cell>
          <cell r="AJ545">
            <v>88</v>
          </cell>
          <cell r="AO545">
            <v>1874</v>
          </cell>
          <cell r="AP545">
            <v>0</v>
          </cell>
          <cell r="AQ545">
            <v>0</v>
          </cell>
          <cell r="AR545">
            <v>0</v>
          </cell>
          <cell r="AS545">
            <v>0</v>
          </cell>
          <cell r="AT545">
            <v>0</v>
          </cell>
          <cell r="AU545">
            <v>0</v>
          </cell>
          <cell r="AV545">
            <v>0</v>
          </cell>
          <cell r="AW545">
            <v>0</v>
          </cell>
          <cell r="AX545">
            <v>0</v>
          </cell>
          <cell r="AY545">
            <v>0</v>
          </cell>
          <cell r="AZ545">
            <v>0</v>
          </cell>
          <cell r="BA545">
            <v>0</v>
          </cell>
          <cell r="BB545">
            <v>0</v>
          </cell>
          <cell r="BC545">
            <v>0</v>
          </cell>
          <cell r="BD545">
            <v>0</v>
          </cell>
          <cell r="BE545">
            <v>20418</v>
          </cell>
          <cell r="BF545">
            <v>0</v>
          </cell>
          <cell r="BG545">
            <v>0</v>
          </cell>
          <cell r="BH545">
            <v>0</v>
          </cell>
          <cell r="BI545">
            <v>0</v>
          </cell>
          <cell r="BJ545">
            <v>232</v>
          </cell>
          <cell r="BK545">
            <v>0</v>
          </cell>
          <cell r="BL545">
            <v>0</v>
          </cell>
          <cell r="BM545">
            <v>0</v>
          </cell>
          <cell r="BN545">
            <v>0</v>
          </cell>
          <cell r="BO545">
            <v>232</v>
          </cell>
          <cell r="BP545">
            <v>144513</v>
          </cell>
          <cell r="BQ545">
            <v>0</v>
          </cell>
          <cell r="BR545">
            <v>0</v>
          </cell>
          <cell r="BS545">
            <v>0</v>
          </cell>
          <cell r="BT545">
            <v>0</v>
          </cell>
          <cell r="BU545">
            <v>1642</v>
          </cell>
          <cell r="BV545">
            <v>0</v>
          </cell>
          <cell r="BW545">
            <v>0</v>
          </cell>
          <cell r="BX545">
            <v>0</v>
          </cell>
          <cell r="BY545">
            <v>0</v>
          </cell>
          <cell r="BZ545">
            <v>1642</v>
          </cell>
          <cell r="CA545">
            <v>232</v>
          </cell>
          <cell r="CB545">
            <v>1874</v>
          </cell>
          <cell r="CD545">
            <v>1874</v>
          </cell>
        </row>
        <row r="546">
          <cell r="B546" t="str">
            <v>VO004</v>
          </cell>
          <cell r="C546" t="str">
            <v>CAP15</v>
          </cell>
          <cell r="D546" t="str">
            <v>Construcción de bordillos</v>
          </cell>
          <cell r="E546" t="str">
            <v>m</v>
          </cell>
          <cell r="F546" t="str">
            <v>MOC026</v>
          </cell>
          <cell r="G546" t="str">
            <v>MOC076</v>
          </cell>
          <cell r="H546" t="str">
            <v>MOC063</v>
          </cell>
          <cell r="I546" t="str">
            <v>NA</v>
          </cell>
          <cell r="J546" t="str">
            <v>NA</v>
          </cell>
          <cell r="K546" t="str">
            <v>NA</v>
          </cell>
          <cell r="L546" t="str">
            <v>NA</v>
          </cell>
          <cell r="M546">
            <v>0.02</v>
          </cell>
          <cell r="N546">
            <v>0.8</v>
          </cell>
          <cell r="O546">
            <v>0.3</v>
          </cell>
          <cell r="P546" t="str">
            <v>NA</v>
          </cell>
          <cell r="Q546" t="str">
            <v>NA</v>
          </cell>
          <cell r="R546" t="str">
            <v>NA</v>
          </cell>
          <cell r="S546" t="str">
            <v>NA</v>
          </cell>
          <cell r="T546" t="str">
            <v>CEC013</v>
          </cell>
          <cell r="U546" t="str">
            <v>NA</v>
          </cell>
          <cell r="V546" t="str">
            <v>NA</v>
          </cell>
          <cell r="W546" t="str">
            <v>NA</v>
          </cell>
          <cell r="X546" t="str">
            <v>NA</v>
          </cell>
          <cell r="Y546" t="str">
            <v>CMC009</v>
          </cell>
          <cell r="Z546" t="str">
            <v>NA</v>
          </cell>
          <cell r="AA546" t="str">
            <v>NA</v>
          </cell>
          <cell r="AB546" t="str">
            <v>NA</v>
          </cell>
          <cell r="AC546" t="str">
            <v>NA</v>
          </cell>
          <cell r="AD546">
            <v>1</v>
          </cell>
          <cell r="AE546" t="str">
            <v>NA</v>
          </cell>
          <cell r="AF546" t="str">
            <v>NA</v>
          </cell>
          <cell r="AG546" t="str">
            <v>NA</v>
          </cell>
          <cell r="AH546" t="str">
            <v>NA</v>
          </cell>
          <cell r="AI546">
            <v>40</v>
          </cell>
          <cell r="AJ546">
            <v>40</v>
          </cell>
          <cell r="AO546">
            <v>15789</v>
          </cell>
          <cell r="AP546">
            <v>234000</v>
          </cell>
          <cell r="AQ546">
            <v>1600</v>
          </cell>
          <cell r="AR546">
            <v>13800</v>
          </cell>
          <cell r="AS546">
            <v>0</v>
          </cell>
          <cell r="AT546">
            <v>0</v>
          </cell>
          <cell r="AU546">
            <v>0</v>
          </cell>
          <cell r="AV546">
            <v>0</v>
          </cell>
          <cell r="AW546">
            <v>4680</v>
          </cell>
          <cell r="AX546">
            <v>1280</v>
          </cell>
          <cell r="AY546">
            <v>4140</v>
          </cell>
          <cell r="AZ546">
            <v>0</v>
          </cell>
          <cell r="BA546">
            <v>0</v>
          </cell>
          <cell r="BB546">
            <v>0</v>
          </cell>
          <cell r="BC546">
            <v>0</v>
          </cell>
          <cell r="BD546">
            <v>10605</v>
          </cell>
          <cell r="BE546">
            <v>23278</v>
          </cell>
          <cell r="BF546">
            <v>0</v>
          </cell>
          <cell r="BG546">
            <v>0</v>
          </cell>
          <cell r="BH546">
            <v>0</v>
          </cell>
          <cell r="BI546">
            <v>0</v>
          </cell>
          <cell r="BJ546">
            <v>582</v>
          </cell>
          <cell r="BK546">
            <v>0</v>
          </cell>
          <cell r="BL546">
            <v>0</v>
          </cell>
          <cell r="BM546">
            <v>0</v>
          </cell>
          <cell r="BN546">
            <v>0</v>
          </cell>
          <cell r="BO546">
            <v>582</v>
          </cell>
          <cell r="BP546">
            <v>184062</v>
          </cell>
          <cell r="BQ546">
            <v>0</v>
          </cell>
          <cell r="BR546">
            <v>0</v>
          </cell>
          <cell r="BS546">
            <v>0</v>
          </cell>
          <cell r="BT546">
            <v>0</v>
          </cell>
          <cell r="BU546">
            <v>4602</v>
          </cell>
          <cell r="BV546">
            <v>0</v>
          </cell>
          <cell r="BW546">
            <v>0</v>
          </cell>
          <cell r="BX546">
            <v>0</v>
          </cell>
          <cell r="BY546">
            <v>0</v>
          </cell>
          <cell r="BZ546">
            <v>4602</v>
          </cell>
          <cell r="CA546">
            <v>582</v>
          </cell>
          <cell r="CB546">
            <v>5184</v>
          </cell>
          <cell r="CC546">
            <v>0.05</v>
          </cell>
          <cell r="CD546">
            <v>15789</v>
          </cell>
        </row>
        <row r="547">
          <cell r="B547" t="str">
            <v>RCM03</v>
          </cell>
          <cell r="C547" t="str">
            <v>CAP15</v>
          </cell>
          <cell r="D547" t="str">
            <v>De    30  pares</v>
          </cell>
          <cell r="E547" t="str">
            <v>m</v>
          </cell>
          <cell r="F547" t="str">
            <v>NA</v>
          </cell>
          <cell r="G547" t="str">
            <v>NA</v>
          </cell>
          <cell r="H547" t="str">
            <v>NA</v>
          </cell>
          <cell r="I547" t="str">
            <v>NA</v>
          </cell>
          <cell r="J547" t="str">
            <v>NA</v>
          </cell>
          <cell r="K547" t="str">
            <v>NA</v>
          </cell>
          <cell r="L547" t="str">
            <v>NA</v>
          </cell>
          <cell r="M547" t="str">
            <v>NA</v>
          </cell>
          <cell r="N547" t="str">
            <v>NA</v>
          </cell>
          <cell r="O547" t="str">
            <v>NA</v>
          </cell>
          <cell r="P547" t="str">
            <v>NA</v>
          </cell>
          <cell r="Q547" t="str">
            <v>NA</v>
          </cell>
          <cell r="R547" t="str">
            <v>NA</v>
          </cell>
          <cell r="S547" t="str">
            <v>NA</v>
          </cell>
          <cell r="T547" t="str">
            <v>CER001</v>
          </cell>
          <cell r="U547" t="str">
            <v>NA</v>
          </cell>
          <cell r="V547" t="str">
            <v>NA</v>
          </cell>
          <cell r="W547" t="str">
            <v>NA</v>
          </cell>
          <cell r="X547" t="str">
            <v>NA</v>
          </cell>
          <cell r="Y547" t="str">
            <v>CMC011</v>
          </cell>
          <cell r="Z547" t="str">
            <v>NA</v>
          </cell>
          <cell r="AA547" t="str">
            <v>NA</v>
          </cell>
          <cell r="AB547" t="str">
            <v>NA</v>
          </cell>
          <cell r="AC547" t="str">
            <v>NA</v>
          </cell>
          <cell r="AD547">
            <v>1</v>
          </cell>
          <cell r="AE547" t="str">
            <v>NA</v>
          </cell>
          <cell r="AF547" t="str">
            <v>NA</v>
          </cell>
          <cell r="AG547" t="str">
            <v>NA</v>
          </cell>
          <cell r="AH547" t="str">
            <v>NA</v>
          </cell>
          <cell r="AI547">
            <v>1210</v>
          </cell>
          <cell r="AJ547">
            <v>1210</v>
          </cell>
          <cell r="AO547">
            <v>311</v>
          </cell>
          <cell r="AP547">
            <v>0</v>
          </cell>
          <cell r="AQ547">
            <v>0</v>
          </cell>
          <cell r="AR547">
            <v>0</v>
          </cell>
          <cell r="AS547">
            <v>0</v>
          </cell>
          <cell r="AT547">
            <v>0</v>
          </cell>
          <cell r="AU547">
            <v>0</v>
          </cell>
          <cell r="AV547">
            <v>0</v>
          </cell>
          <cell r="AW547">
            <v>0</v>
          </cell>
          <cell r="AX547">
            <v>0</v>
          </cell>
          <cell r="AY547">
            <v>0</v>
          </cell>
          <cell r="AZ547">
            <v>0</v>
          </cell>
          <cell r="BA547">
            <v>0</v>
          </cell>
          <cell r="BB547">
            <v>0</v>
          </cell>
          <cell r="BC547">
            <v>0</v>
          </cell>
          <cell r="BD547">
            <v>0</v>
          </cell>
          <cell r="BE547">
            <v>250716</v>
          </cell>
          <cell r="BF547">
            <v>0</v>
          </cell>
          <cell r="BG547">
            <v>0</v>
          </cell>
          <cell r="BH547">
            <v>0</v>
          </cell>
          <cell r="BI547">
            <v>0</v>
          </cell>
          <cell r="BJ547">
            <v>207</v>
          </cell>
          <cell r="BK547">
            <v>0</v>
          </cell>
          <cell r="BL547">
            <v>0</v>
          </cell>
          <cell r="BM547">
            <v>0</v>
          </cell>
          <cell r="BN547">
            <v>0</v>
          </cell>
          <cell r="BO547">
            <v>207</v>
          </cell>
          <cell r="BP547">
            <v>125868</v>
          </cell>
          <cell r="BQ547">
            <v>0</v>
          </cell>
          <cell r="BR547">
            <v>0</v>
          </cell>
          <cell r="BS547">
            <v>0</v>
          </cell>
          <cell r="BT547">
            <v>0</v>
          </cell>
          <cell r="BU547">
            <v>104</v>
          </cell>
          <cell r="BV547">
            <v>0</v>
          </cell>
          <cell r="BW547">
            <v>0</v>
          </cell>
          <cell r="BX547">
            <v>0</v>
          </cell>
          <cell r="BY547">
            <v>0</v>
          </cell>
          <cell r="BZ547">
            <v>104</v>
          </cell>
          <cell r="CA547">
            <v>207</v>
          </cell>
          <cell r="CB547">
            <v>311</v>
          </cell>
          <cell r="CD547">
            <v>311</v>
          </cell>
        </row>
        <row r="548">
          <cell r="B548" t="str">
            <v>RCM08</v>
          </cell>
          <cell r="C548" t="str">
            <v>CAP15</v>
          </cell>
          <cell r="D548" t="str">
            <v>De   150  pares</v>
          </cell>
          <cell r="E548" t="str">
            <v>m</v>
          </cell>
          <cell r="F548" t="str">
            <v>NA</v>
          </cell>
          <cell r="G548" t="str">
            <v>NA</v>
          </cell>
          <cell r="H548" t="str">
            <v>NA</v>
          </cell>
          <cell r="I548" t="str">
            <v>NA</v>
          </cell>
          <cell r="J548" t="str">
            <v>NA</v>
          </cell>
          <cell r="K548" t="str">
            <v>NA</v>
          </cell>
          <cell r="L548" t="str">
            <v>NA</v>
          </cell>
          <cell r="M548" t="str">
            <v>NA</v>
          </cell>
          <cell r="N548" t="str">
            <v>NA</v>
          </cell>
          <cell r="O548" t="str">
            <v>NA</v>
          </cell>
          <cell r="P548" t="str">
            <v>NA</v>
          </cell>
          <cell r="Q548" t="str">
            <v>NA</v>
          </cell>
          <cell r="R548" t="str">
            <v>NA</v>
          </cell>
          <cell r="S548" t="str">
            <v>NA</v>
          </cell>
          <cell r="T548" t="str">
            <v>CER001</v>
          </cell>
          <cell r="U548" t="str">
            <v>NA</v>
          </cell>
          <cell r="V548" t="str">
            <v>NA</v>
          </cell>
          <cell r="W548" t="str">
            <v>NA</v>
          </cell>
          <cell r="X548" t="str">
            <v>NA</v>
          </cell>
          <cell r="Y548" t="str">
            <v>CMC011</v>
          </cell>
          <cell r="Z548" t="str">
            <v>NA</v>
          </cell>
          <cell r="AA548" t="str">
            <v>NA</v>
          </cell>
          <cell r="AB548" t="str">
            <v>NA</v>
          </cell>
          <cell r="AC548" t="str">
            <v>NA</v>
          </cell>
          <cell r="AD548">
            <v>1</v>
          </cell>
          <cell r="AE548" t="str">
            <v>NA</v>
          </cell>
          <cell r="AF548" t="str">
            <v>NA</v>
          </cell>
          <cell r="AG548" t="str">
            <v>NA</v>
          </cell>
          <cell r="AH548" t="str">
            <v>NA</v>
          </cell>
          <cell r="AI548">
            <v>982</v>
          </cell>
          <cell r="AJ548">
            <v>982</v>
          </cell>
          <cell r="AO548">
            <v>383</v>
          </cell>
          <cell r="AP548">
            <v>0</v>
          </cell>
          <cell r="AQ548">
            <v>0</v>
          </cell>
          <cell r="AR548">
            <v>0</v>
          </cell>
          <cell r="AS548">
            <v>0</v>
          </cell>
          <cell r="AT548">
            <v>0</v>
          </cell>
          <cell r="AU548">
            <v>0</v>
          </cell>
          <cell r="AV548">
            <v>0</v>
          </cell>
          <cell r="AW548">
            <v>0</v>
          </cell>
          <cell r="AX548">
            <v>0</v>
          </cell>
          <cell r="AY548">
            <v>0</v>
          </cell>
          <cell r="AZ548">
            <v>0</v>
          </cell>
          <cell r="BA548">
            <v>0</v>
          </cell>
          <cell r="BB548">
            <v>0</v>
          </cell>
          <cell r="BC548">
            <v>0</v>
          </cell>
          <cell r="BD548">
            <v>0</v>
          </cell>
          <cell r="BE548">
            <v>250716</v>
          </cell>
          <cell r="BF548">
            <v>0</v>
          </cell>
          <cell r="BG548">
            <v>0</v>
          </cell>
          <cell r="BH548">
            <v>0</v>
          </cell>
          <cell r="BI548">
            <v>0</v>
          </cell>
          <cell r="BJ548">
            <v>255</v>
          </cell>
          <cell r="BK548">
            <v>0</v>
          </cell>
          <cell r="BL548">
            <v>0</v>
          </cell>
          <cell r="BM548">
            <v>0</v>
          </cell>
          <cell r="BN548">
            <v>0</v>
          </cell>
          <cell r="BO548">
            <v>255</v>
          </cell>
          <cell r="BP548">
            <v>125868</v>
          </cell>
          <cell r="BQ548">
            <v>0</v>
          </cell>
          <cell r="BR548">
            <v>0</v>
          </cell>
          <cell r="BS548">
            <v>0</v>
          </cell>
          <cell r="BT548">
            <v>0</v>
          </cell>
          <cell r="BU548">
            <v>128</v>
          </cell>
          <cell r="BV548">
            <v>0</v>
          </cell>
          <cell r="BW548">
            <v>0</v>
          </cell>
          <cell r="BX548">
            <v>0</v>
          </cell>
          <cell r="BY548">
            <v>0</v>
          </cell>
          <cell r="BZ548">
            <v>128</v>
          </cell>
          <cell r="CA548">
            <v>255</v>
          </cell>
          <cell r="CB548">
            <v>383</v>
          </cell>
          <cell r="CD548">
            <v>383</v>
          </cell>
        </row>
        <row r="549">
          <cell r="B549" t="str">
            <v>RR003</v>
          </cell>
          <cell r="C549" t="str">
            <v>CAP15</v>
          </cell>
          <cell r="D549" t="str">
            <v>De armarios de distribución</v>
          </cell>
          <cell r="E549" t="str">
            <v>U</v>
          </cell>
          <cell r="F549" t="str">
            <v>NA</v>
          </cell>
          <cell r="G549" t="str">
            <v>NA</v>
          </cell>
          <cell r="H549" t="str">
            <v>NA</v>
          </cell>
          <cell r="I549" t="str">
            <v>NA</v>
          </cell>
          <cell r="J549" t="str">
            <v>NA</v>
          </cell>
          <cell r="K549" t="str">
            <v>NA</v>
          </cell>
          <cell r="L549" t="str">
            <v>NA</v>
          </cell>
          <cell r="M549" t="str">
            <v>NA</v>
          </cell>
          <cell r="N549" t="str">
            <v>NA</v>
          </cell>
          <cell r="O549" t="str">
            <v>NA</v>
          </cell>
          <cell r="P549" t="str">
            <v>NA</v>
          </cell>
          <cell r="Q549" t="str">
            <v>NA</v>
          </cell>
          <cell r="R549" t="str">
            <v>NA</v>
          </cell>
          <cell r="S549" t="str">
            <v>NA</v>
          </cell>
          <cell r="T549" t="str">
            <v>NA</v>
          </cell>
          <cell r="U549" t="str">
            <v>NA</v>
          </cell>
          <cell r="V549" t="str">
            <v>NA</v>
          </cell>
          <cell r="W549" t="str">
            <v>NA</v>
          </cell>
          <cell r="X549" t="str">
            <v>NA</v>
          </cell>
          <cell r="Y549" t="str">
            <v>NA</v>
          </cell>
          <cell r="Z549" t="str">
            <v>NA</v>
          </cell>
          <cell r="AA549" t="str">
            <v>NA</v>
          </cell>
          <cell r="AB549" t="str">
            <v>NA</v>
          </cell>
          <cell r="AC549" t="str">
            <v>NA</v>
          </cell>
          <cell r="AD549" t="str">
            <v>NA</v>
          </cell>
          <cell r="AE549" t="str">
            <v>NA</v>
          </cell>
          <cell r="AF549" t="str">
            <v>NA</v>
          </cell>
          <cell r="AG549" t="str">
            <v>NA</v>
          </cell>
          <cell r="AH549" t="str">
            <v>NA</v>
          </cell>
          <cell r="AI549">
            <v>0</v>
          </cell>
          <cell r="AO549">
            <v>0</v>
          </cell>
          <cell r="AP549">
            <v>0</v>
          </cell>
          <cell r="AQ549">
            <v>0</v>
          </cell>
          <cell r="AR549">
            <v>0</v>
          </cell>
          <cell r="AS549">
            <v>0</v>
          </cell>
          <cell r="AT549">
            <v>0</v>
          </cell>
          <cell r="AU549">
            <v>0</v>
          </cell>
          <cell r="AV549">
            <v>0</v>
          </cell>
          <cell r="AW549">
            <v>0</v>
          </cell>
          <cell r="AX549">
            <v>0</v>
          </cell>
          <cell r="AY549">
            <v>0</v>
          </cell>
          <cell r="AZ549">
            <v>0</v>
          </cell>
          <cell r="BA549">
            <v>0</v>
          </cell>
          <cell r="BB549">
            <v>0</v>
          </cell>
          <cell r="BC549">
            <v>0</v>
          </cell>
          <cell r="BD549">
            <v>0</v>
          </cell>
          <cell r="BE549">
            <v>0</v>
          </cell>
          <cell r="BF549">
            <v>0</v>
          </cell>
          <cell r="BG549">
            <v>0</v>
          </cell>
          <cell r="BH549">
            <v>0</v>
          </cell>
          <cell r="BI549">
            <v>0</v>
          </cell>
          <cell r="BJ549">
            <v>0</v>
          </cell>
          <cell r="BK549">
            <v>0</v>
          </cell>
          <cell r="BL549">
            <v>0</v>
          </cell>
          <cell r="BM549">
            <v>0</v>
          </cell>
          <cell r="BN549">
            <v>0</v>
          </cell>
          <cell r="BO549">
            <v>0</v>
          </cell>
          <cell r="BP549">
            <v>0</v>
          </cell>
          <cell r="BQ549">
            <v>0</v>
          </cell>
          <cell r="BR549">
            <v>0</v>
          </cell>
          <cell r="BS549">
            <v>0</v>
          </cell>
          <cell r="BT549">
            <v>0</v>
          </cell>
          <cell r="BU549">
            <v>0</v>
          </cell>
          <cell r="BV549">
            <v>0</v>
          </cell>
          <cell r="BW549">
            <v>0</v>
          </cell>
          <cell r="BX549">
            <v>0</v>
          </cell>
          <cell r="BY549">
            <v>0</v>
          </cell>
          <cell r="BZ549">
            <v>0</v>
          </cell>
          <cell r="CA549">
            <v>0</v>
          </cell>
          <cell r="CB549">
            <v>0</v>
          </cell>
          <cell r="CC549">
            <v>0.05</v>
          </cell>
          <cell r="CD549">
            <v>0</v>
          </cell>
        </row>
        <row r="550">
          <cell r="B550" t="str">
            <v>RR003</v>
          </cell>
          <cell r="C550" t="str">
            <v>CAP15</v>
          </cell>
          <cell r="D550" t="str">
            <v>De armarios de distribución</v>
          </cell>
          <cell r="E550" t="str">
            <v>U</v>
          </cell>
          <cell r="F550" t="str">
            <v>NA</v>
          </cell>
          <cell r="G550" t="str">
            <v>NA</v>
          </cell>
          <cell r="H550" t="str">
            <v>NA</v>
          </cell>
          <cell r="I550" t="str">
            <v>NA</v>
          </cell>
          <cell r="J550" t="str">
            <v>NA</v>
          </cell>
          <cell r="K550" t="str">
            <v>NA</v>
          </cell>
          <cell r="L550" t="str">
            <v>NA</v>
          </cell>
          <cell r="M550" t="str">
            <v>NA</v>
          </cell>
          <cell r="N550" t="str">
            <v>NA</v>
          </cell>
          <cell r="O550" t="str">
            <v>NA</v>
          </cell>
          <cell r="P550" t="str">
            <v>NA</v>
          </cell>
          <cell r="Q550" t="str">
            <v>NA</v>
          </cell>
          <cell r="R550" t="str">
            <v>NA</v>
          </cell>
          <cell r="S550" t="str">
            <v>NA</v>
          </cell>
          <cell r="T550" t="str">
            <v>NA</v>
          </cell>
          <cell r="U550" t="str">
            <v>NA</v>
          </cell>
          <cell r="V550" t="str">
            <v>NA</v>
          </cell>
          <cell r="W550" t="str">
            <v>NA</v>
          </cell>
          <cell r="X550" t="str">
            <v>NA</v>
          </cell>
          <cell r="Y550" t="str">
            <v>NA</v>
          </cell>
          <cell r="Z550" t="str">
            <v>NA</v>
          </cell>
          <cell r="AA550" t="str">
            <v>NA</v>
          </cell>
          <cell r="AB550" t="str">
            <v>NA</v>
          </cell>
          <cell r="AC550" t="str">
            <v>NA</v>
          </cell>
          <cell r="AD550" t="str">
            <v>NA</v>
          </cell>
          <cell r="AE550" t="str">
            <v>NA</v>
          </cell>
          <cell r="AF550" t="str">
            <v>NA</v>
          </cell>
          <cell r="AG550" t="str">
            <v>NA</v>
          </cell>
          <cell r="AH550" t="str">
            <v>NA</v>
          </cell>
          <cell r="AI550">
            <v>0</v>
          </cell>
          <cell r="AO550">
            <v>0</v>
          </cell>
          <cell r="AP550">
            <v>0</v>
          </cell>
          <cell r="AQ550">
            <v>0</v>
          </cell>
          <cell r="AR550">
            <v>0</v>
          </cell>
          <cell r="AS550">
            <v>0</v>
          </cell>
          <cell r="AT550">
            <v>0</v>
          </cell>
          <cell r="AU550">
            <v>0</v>
          </cell>
          <cell r="AV550">
            <v>0</v>
          </cell>
          <cell r="AW550">
            <v>0</v>
          </cell>
          <cell r="AX550">
            <v>0</v>
          </cell>
          <cell r="AY550">
            <v>0</v>
          </cell>
          <cell r="AZ550">
            <v>0</v>
          </cell>
          <cell r="BA550">
            <v>0</v>
          </cell>
          <cell r="BB550">
            <v>0</v>
          </cell>
          <cell r="BC550">
            <v>0</v>
          </cell>
          <cell r="BD550">
            <v>0</v>
          </cell>
          <cell r="BE550">
            <v>0</v>
          </cell>
          <cell r="BF550">
            <v>0</v>
          </cell>
          <cell r="BG550">
            <v>0</v>
          </cell>
          <cell r="BH550">
            <v>0</v>
          </cell>
          <cell r="BI550">
            <v>0</v>
          </cell>
          <cell r="BJ550">
            <v>0</v>
          </cell>
          <cell r="BK550">
            <v>0</v>
          </cell>
          <cell r="BL550">
            <v>0</v>
          </cell>
          <cell r="BM550">
            <v>0</v>
          </cell>
          <cell r="BN550">
            <v>0</v>
          </cell>
          <cell r="BO550">
            <v>0</v>
          </cell>
          <cell r="BP550">
            <v>0</v>
          </cell>
          <cell r="BQ550">
            <v>0</v>
          </cell>
          <cell r="BR550">
            <v>0</v>
          </cell>
          <cell r="BS550">
            <v>0</v>
          </cell>
          <cell r="BT550">
            <v>0</v>
          </cell>
          <cell r="BU550">
            <v>0</v>
          </cell>
          <cell r="BV550">
            <v>0</v>
          </cell>
          <cell r="BW550">
            <v>0</v>
          </cell>
          <cell r="BX550">
            <v>0</v>
          </cell>
          <cell r="BY550">
            <v>0</v>
          </cell>
          <cell r="BZ550">
            <v>0</v>
          </cell>
          <cell r="CA550">
            <v>0</v>
          </cell>
          <cell r="CB550">
            <v>0</v>
          </cell>
          <cell r="CC550">
            <v>0.05</v>
          </cell>
          <cell r="CD550">
            <v>0</v>
          </cell>
        </row>
        <row r="551">
          <cell r="B551" t="str">
            <v>RR002</v>
          </cell>
          <cell r="C551" t="str">
            <v>CAP15</v>
          </cell>
          <cell r="D551" t="str">
            <v>De bloques de 100 pares</v>
          </cell>
          <cell r="E551" t="str">
            <v>U</v>
          </cell>
          <cell r="F551" t="str">
            <v>NA</v>
          </cell>
          <cell r="G551" t="str">
            <v>NA</v>
          </cell>
          <cell r="H551" t="str">
            <v>NA</v>
          </cell>
          <cell r="I551" t="str">
            <v>NA</v>
          </cell>
          <cell r="J551" t="str">
            <v>NA</v>
          </cell>
          <cell r="K551" t="str">
            <v>NA</v>
          </cell>
          <cell r="L551" t="str">
            <v>NA</v>
          </cell>
          <cell r="M551" t="str">
            <v>NA</v>
          </cell>
          <cell r="N551" t="str">
            <v>NA</v>
          </cell>
          <cell r="O551" t="str">
            <v>NA</v>
          </cell>
          <cell r="P551" t="str">
            <v>NA</v>
          </cell>
          <cell r="Q551" t="str">
            <v>NA</v>
          </cell>
          <cell r="R551" t="str">
            <v>NA</v>
          </cell>
          <cell r="S551" t="str">
            <v>NA</v>
          </cell>
          <cell r="T551" t="str">
            <v>NA</v>
          </cell>
          <cell r="U551" t="str">
            <v>NA</v>
          </cell>
          <cell r="V551" t="str">
            <v>NA</v>
          </cell>
          <cell r="W551" t="str">
            <v>NA</v>
          </cell>
          <cell r="X551" t="str">
            <v>NA</v>
          </cell>
          <cell r="Y551" t="str">
            <v>NA</v>
          </cell>
          <cell r="Z551" t="str">
            <v>NA</v>
          </cell>
          <cell r="AA551" t="str">
            <v>NA</v>
          </cell>
          <cell r="AB551" t="str">
            <v>NA</v>
          </cell>
          <cell r="AC551" t="str">
            <v>NA</v>
          </cell>
          <cell r="AD551" t="str">
            <v>NA</v>
          </cell>
          <cell r="AE551" t="str">
            <v>NA</v>
          </cell>
          <cell r="AF551" t="str">
            <v>NA</v>
          </cell>
          <cell r="AG551" t="str">
            <v>NA</v>
          </cell>
          <cell r="AH551" t="str">
            <v>NA</v>
          </cell>
          <cell r="AI551">
            <v>0</v>
          </cell>
          <cell r="AO551">
            <v>0</v>
          </cell>
          <cell r="AP551">
            <v>0</v>
          </cell>
          <cell r="AQ551">
            <v>0</v>
          </cell>
          <cell r="AR551">
            <v>0</v>
          </cell>
          <cell r="AS551">
            <v>0</v>
          </cell>
          <cell r="AT551">
            <v>0</v>
          </cell>
          <cell r="AU551">
            <v>0</v>
          </cell>
          <cell r="AV551">
            <v>0</v>
          </cell>
          <cell r="AW551">
            <v>0</v>
          </cell>
          <cell r="AX551">
            <v>0</v>
          </cell>
          <cell r="AY551">
            <v>0</v>
          </cell>
          <cell r="AZ551">
            <v>0</v>
          </cell>
          <cell r="BA551">
            <v>0</v>
          </cell>
          <cell r="BB551">
            <v>0</v>
          </cell>
          <cell r="BC551">
            <v>0</v>
          </cell>
          <cell r="BD551">
            <v>0</v>
          </cell>
          <cell r="BE551">
            <v>0</v>
          </cell>
          <cell r="BF551">
            <v>0</v>
          </cell>
          <cell r="BG551">
            <v>0</v>
          </cell>
          <cell r="BH551">
            <v>0</v>
          </cell>
          <cell r="BI551">
            <v>0</v>
          </cell>
          <cell r="BJ551">
            <v>0</v>
          </cell>
          <cell r="BK551">
            <v>0</v>
          </cell>
          <cell r="BL551">
            <v>0</v>
          </cell>
          <cell r="BM551">
            <v>0</v>
          </cell>
          <cell r="BN551">
            <v>0</v>
          </cell>
          <cell r="BO551">
            <v>0</v>
          </cell>
          <cell r="BP551">
            <v>0</v>
          </cell>
          <cell r="BQ551">
            <v>0</v>
          </cell>
          <cell r="BR551">
            <v>0</v>
          </cell>
          <cell r="BS551">
            <v>0</v>
          </cell>
          <cell r="BT551">
            <v>0</v>
          </cell>
          <cell r="BU551">
            <v>0</v>
          </cell>
          <cell r="BV551">
            <v>0</v>
          </cell>
          <cell r="BW551">
            <v>0</v>
          </cell>
          <cell r="BX551">
            <v>0</v>
          </cell>
          <cell r="BY551">
            <v>0</v>
          </cell>
          <cell r="BZ551">
            <v>0</v>
          </cell>
          <cell r="CA551">
            <v>0</v>
          </cell>
          <cell r="CB551">
            <v>0</v>
          </cell>
          <cell r="CC551">
            <v>0.05</v>
          </cell>
          <cell r="CD551">
            <v>0</v>
          </cell>
        </row>
        <row r="552">
          <cell r="B552" t="str">
            <v>RR002</v>
          </cell>
          <cell r="C552" t="str">
            <v>CAP15</v>
          </cell>
          <cell r="D552" t="str">
            <v>De bloques de 100 pares</v>
          </cell>
          <cell r="E552" t="str">
            <v>U</v>
          </cell>
          <cell r="F552" t="str">
            <v>NA</v>
          </cell>
          <cell r="G552" t="str">
            <v>NA</v>
          </cell>
          <cell r="H552" t="str">
            <v>NA</v>
          </cell>
          <cell r="I552" t="str">
            <v>NA</v>
          </cell>
          <cell r="J552" t="str">
            <v>NA</v>
          </cell>
          <cell r="K552" t="str">
            <v>NA</v>
          </cell>
          <cell r="L552" t="str">
            <v>NA</v>
          </cell>
          <cell r="M552" t="str">
            <v>NA</v>
          </cell>
          <cell r="N552" t="str">
            <v>NA</v>
          </cell>
          <cell r="O552" t="str">
            <v>NA</v>
          </cell>
          <cell r="P552" t="str">
            <v>NA</v>
          </cell>
          <cell r="Q552" t="str">
            <v>NA</v>
          </cell>
          <cell r="R552" t="str">
            <v>NA</v>
          </cell>
          <cell r="S552" t="str">
            <v>NA</v>
          </cell>
          <cell r="T552" t="str">
            <v>NA</v>
          </cell>
          <cell r="U552" t="str">
            <v>NA</v>
          </cell>
          <cell r="V552" t="str">
            <v>NA</v>
          </cell>
          <cell r="W552" t="str">
            <v>NA</v>
          </cell>
          <cell r="X552" t="str">
            <v>NA</v>
          </cell>
          <cell r="Y552" t="str">
            <v>NA</v>
          </cell>
          <cell r="Z552" t="str">
            <v>NA</v>
          </cell>
          <cell r="AA552" t="str">
            <v>NA</v>
          </cell>
          <cell r="AB552" t="str">
            <v>NA</v>
          </cell>
          <cell r="AC552" t="str">
            <v>NA</v>
          </cell>
          <cell r="AD552" t="str">
            <v>NA</v>
          </cell>
          <cell r="AE552" t="str">
            <v>NA</v>
          </cell>
          <cell r="AF552" t="str">
            <v>NA</v>
          </cell>
          <cell r="AG552" t="str">
            <v>NA</v>
          </cell>
          <cell r="AH552" t="str">
            <v>NA</v>
          </cell>
          <cell r="AI552">
            <v>0</v>
          </cell>
          <cell r="AO552">
            <v>0</v>
          </cell>
          <cell r="AP552">
            <v>0</v>
          </cell>
          <cell r="AQ552">
            <v>0</v>
          </cell>
          <cell r="AR552">
            <v>0</v>
          </cell>
          <cell r="AS552">
            <v>0</v>
          </cell>
          <cell r="AT552">
            <v>0</v>
          </cell>
          <cell r="AU552">
            <v>0</v>
          </cell>
          <cell r="AV552">
            <v>0</v>
          </cell>
          <cell r="AW552">
            <v>0</v>
          </cell>
          <cell r="AX552">
            <v>0</v>
          </cell>
          <cell r="AY552">
            <v>0</v>
          </cell>
          <cell r="AZ552">
            <v>0</v>
          </cell>
          <cell r="BA552">
            <v>0</v>
          </cell>
          <cell r="BB552">
            <v>0</v>
          </cell>
          <cell r="BC552">
            <v>0</v>
          </cell>
          <cell r="BD552">
            <v>0</v>
          </cell>
          <cell r="BE552">
            <v>0</v>
          </cell>
          <cell r="BF552">
            <v>0</v>
          </cell>
          <cell r="BG552">
            <v>0</v>
          </cell>
          <cell r="BH552">
            <v>0</v>
          </cell>
          <cell r="BI552">
            <v>0</v>
          </cell>
          <cell r="BJ552">
            <v>0</v>
          </cell>
          <cell r="BK552">
            <v>0</v>
          </cell>
          <cell r="BL552">
            <v>0</v>
          </cell>
          <cell r="BM552">
            <v>0</v>
          </cell>
          <cell r="BN552">
            <v>0</v>
          </cell>
          <cell r="BO552">
            <v>0</v>
          </cell>
          <cell r="BP552">
            <v>0</v>
          </cell>
          <cell r="BQ552">
            <v>0</v>
          </cell>
          <cell r="BR552">
            <v>0</v>
          </cell>
          <cell r="BS552">
            <v>0</v>
          </cell>
          <cell r="BT552">
            <v>0</v>
          </cell>
          <cell r="BU552">
            <v>0</v>
          </cell>
          <cell r="BV552">
            <v>0</v>
          </cell>
          <cell r="BW552">
            <v>0</v>
          </cell>
          <cell r="BX552">
            <v>0</v>
          </cell>
          <cell r="BY552">
            <v>0</v>
          </cell>
          <cell r="BZ552">
            <v>0</v>
          </cell>
          <cell r="CA552">
            <v>0</v>
          </cell>
          <cell r="CB552">
            <v>0</v>
          </cell>
          <cell r="CC552">
            <v>0.05</v>
          </cell>
          <cell r="CD552">
            <v>0</v>
          </cell>
        </row>
        <row r="553">
          <cell r="B553" t="str">
            <v>RR001</v>
          </cell>
          <cell r="C553" t="str">
            <v>CAP15</v>
          </cell>
          <cell r="D553" t="str">
            <v>De cable mensajero</v>
          </cell>
          <cell r="E553" t="str">
            <v>m</v>
          </cell>
          <cell r="F553" t="str">
            <v>NA</v>
          </cell>
          <cell r="G553" t="str">
            <v>NA</v>
          </cell>
          <cell r="H553" t="str">
            <v>NA</v>
          </cell>
          <cell r="I553" t="str">
            <v>NA</v>
          </cell>
          <cell r="J553" t="str">
            <v>NA</v>
          </cell>
          <cell r="K553" t="str">
            <v>NA</v>
          </cell>
          <cell r="L553" t="str">
            <v>NA</v>
          </cell>
          <cell r="M553" t="str">
            <v>NA</v>
          </cell>
          <cell r="N553" t="str">
            <v>NA</v>
          </cell>
          <cell r="O553" t="str">
            <v>NA</v>
          </cell>
          <cell r="P553" t="str">
            <v>NA</v>
          </cell>
          <cell r="Q553" t="str">
            <v>NA</v>
          </cell>
          <cell r="R553" t="str">
            <v>NA</v>
          </cell>
          <cell r="S553" t="str">
            <v>NA</v>
          </cell>
          <cell r="T553" t="str">
            <v>CER006</v>
          </cell>
          <cell r="U553" t="str">
            <v>NA</v>
          </cell>
          <cell r="V553" t="str">
            <v>NA</v>
          </cell>
          <cell r="W553" t="str">
            <v>NA</v>
          </cell>
          <cell r="X553" t="str">
            <v>NA</v>
          </cell>
          <cell r="Y553" t="str">
            <v>CMC017</v>
          </cell>
          <cell r="Z553" t="str">
            <v>NA</v>
          </cell>
          <cell r="AA553" t="str">
            <v>NA</v>
          </cell>
          <cell r="AB553" t="str">
            <v>NA</v>
          </cell>
          <cell r="AC553" t="str">
            <v>NA</v>
          </cell>
          <cell r="AD553">
            <v>1</v>
          </cell>
          <cell r="AE553" t="str">
            <v>NA</v>
          </cell>
          <cell r="AF553" t="str">
            <v>NA</v>
          </cell>
          <cell r="AG553" t="str">
            <v>NA</v>
          </cell>
          <cell r="AH553" t="str">
            <v>NA</v>
          </cell>
          <cell r="AI553">
            <v>500</v>
          </cell>
          <cell r="AJ553">
            <v>500</v>
          </cell>
          <cell r="AO553">
            <v>385</v>
          </cell>
          <cell r="AP553">
            <v>0</v>
          </cell>
          <cell r="AQ553">
            <v>0</v>
          </cell>
          <cell r="AR553">
            <v>0</v>
          </cell>
          <cell r="AS553">
            <v>0</v>
          </cell>
          <cell r="AT553">
            <v>0</v>
          </cell>
          <cell r="AU553">
            <v>0</v>
          </cell>
          <cell r="AV553">
            <v>0</v>
          </cell>
          <cell r="AW553">
            <v>0</v>
          </cell>
          <cell r="AX553">
            <v>0</v>
          </cell>
          <cell r="AY553">
            <v>0</v>
          </cell>
          <cell r="AZ553">
            <v>0</v>
          </cell>
          <cell r="BA553">
            <v>0</v>
          </cell>
          <cell r="BB553">
            <v>0</v>
          </cell>
          <cell r="BC553">
            <v>0</v>
          </cell>
          <cell r="BD553">
            <v>0</v>
          </cell>
          <cell r="BE553">
            <v>47972</v>
          </cell>
          <cell r="BF553">
            <v>0</v>
          </cell>
          <cell r="BG553">
            <v>0</v>
          </cell>
          <cell r="BH553">
            <v>0</v>
          </cell>
          <cell r="BI553">
            <v>0</v>
          </cell>
          <cell r="BJ553">
            <v>96</v>
          </cell>
          <cell r="BK553">
            <v>0</v>
          </cell>
          <cell r="BL553">
            <v>0</v>
          </cell>
          <cell r="BM553">
            <v>0</v>
          </cell>
          <cell r="BN553">
            <v>0</v>
          </cell>
          <cell r="BO553">
            <v>96</v>
          </cell>
          <cell r="BP553">
            <v>144513</v>
          </cell>
          <cell r="BQ553">
            <v>0</v>
          </cell>
          <cell r="BR553">
            <v>0</v>
          </cell>
          <cell r="BS553">
            <v>0</v>
          </cell>
          <cell r="BT553">
            <v>0</v>
          </cell>
          <cell r="BU553">
            <v>289</v>
          </cell>
          <cell r="BV553">
            <v>0</v>
          </cell>
          <cell r="BW553">
            <v>0</v>
          </cell>
          <cell r="BX553">
            <v>0</v>
          </cell>
          <cell r="BY553">
            <v>0</v>
          </cell>
          <cell r="BZ553">
            <v>289</v>
          </cell>
          <cell r="CA553">
            <v>96</v>
          </cell>
          <cell r="CB553">
            <v>385</v>
          </cell>
          <cell r="CC553">
            <v>0.05</v>
          </cell>
          <cell r="CD553">
            <v>385</v>
          </cell>
        </row>
        <row r="554">
          <cell r="B554" t="str">
            <v>RRP02</v>
          </cell>
          <cell r="C554" t="str">
            <v>CAP15</v>
          </cell>
          <cell r="D554" t="str">
            <v>De concreto</v>
          </cell>
          <cell r="E554" t="str">
            <v>U</v>
          </cell>
          <cell r="F554" t="str">
            <v>NA</v>
          </cell>
          <cell r="G554" t="str">
            <v>NA</v>
          </cell>
          <cell r="H554" t="str">
            <v>NA</v>
          </cell>
          <cell r="I554" t="str">
            <v>NA</v>
          </cell>
          <cell r="J554" t="str">
            <v>NA</v>
          </cell>
          <cell r="K554" t="str">
            <v>NA</v>
          </cell>
          <cell r="L554" t="str">
            <v>NA</v>
          </cell>
          <cell r="M554" t="str">
            <v>NA</v>
          </cell>
          <cell r="N554" t="str">
            <v>NA</v>
          </cell>
          <cell r="O554" t="str">
            <v>NA</v>
          </cell>
          <cell r="P554" t="str">
            <v>NA</v>
          </cell>
          <cell r="Q554" t="str">
            <v>NA</v>
          </cell>
          <cell r="R554" t="str">
            <v>NA</v>
          </cell>
          <cell r="S554" t="str">
            <v>NA</v>
          </cell>
          <cell r="T554" t="str">
            <v>NA</v>
          </cell>
          <cell r="U554" t="str">
            <v>NA</v>
          </cell>
          <cell r="V554" t="str">
            <v>NA</v>
          </cell>
          <cell r="W554" t="str">
            <v>NA</v>
          </cell>
          <cell r="X554" t="str">
            <v>NA</v>
          </cell>
          <cell r="Y554" t="str">
            <v>NA</v>
          </cell>
          <cell r="Z554" t="str">
            <v>NA</v>
          </cell>
          <cell r="AA554" t="str">
            <v>NA</v>
          </cell>
          <cell r="AB554" t="str">
            <v>NA</v>
          </cell>
          <cell r="AC554" t="str">
            <v>NA</v>
          </cell>
          <cell r="AD554" t="str">
            <v>NA</v>
          </cell>
          <cell r="AE554" t="str">
            <v>NA</v>
          </cell>
          <cell r="AF554" t="str">
            <v>NA</v>
          </cell>
          <cell r="AG554" t="str">
            <v>NA</v>
          </cell>
          <cell r="AH554" t="str">
            <v>NA</v>
          </cell>
          <cell r="AI554">
            <v>0</v>
          </cell>
          <cell r="AO554">
            <v>0</v>
          </cell>
          <cell r="AP554">
            <v>0</v>
          </cell>
          <cell r="AQ554">
            <v>0</v>
          </cell>
          <cell r="AR554">
            <v>0</v>
          </cell>
          <cell r="AS554">
            <v>0</v>
          </cell>
          <cell r="AT554">
            <v>0</v>
          </cell>
          <cell r="AU554">
            <v>0</v>
          </cell>
          <cell r="AV554">
            <v>0</v>
          </cell>
          <cell r="AW554">
            <v>0</v>
          </cell>
          <cell r="AX554">
            <v>0</v>
          </cell>
          <cell r="AY554">
            <v>0</v>
          </cell>
          <cell r="AZ554">
            <v>0</v>
          </cell>
          <cell r="BA554">
            <v>0</v>
          </cell>
          <cell r="BB554">
            <v>0</v>
          </cell>
          <cell r="BC554">
            <v>0</v>
          </cell>
          <cell r="BD554">
            <v>0</v>
          </cell>
          <cell r="BE554">
            <v>0</v>
          </cell>
          <cell r="BF554">
            <v>0</v>
          </cell>
          <cell r="BG554">
            <v>0</v>
          </cell>
          <cell r="BH554">
            <v>0</v>
          </cell>
          <cell r="BI554">
            <v>0</v>
          </cell>
          <cell r="BJ554">
            <v>0</v>
          </cell>
          <cell r="BK554">
            <v>0</v>
          </cell>
          <cell r="BL554">
            <v>0</v>
          </cell>
          <cell r="BM554">
            <v>0</v>
          </cell>
          <cell r="BN554">
            <v>0</v>
          </cell>
          <cell r="BO554">
            <v>0</v>
          </cell>
          <cell r="BP554">
            <v>0</v>
          </cell>
          <cell r="BQ554">
            <v>0</v>
          </cell>
          <cell r="BR554">
            <v>0</v>
          </cell>
          <cell r="BS554">
            <v>0</v>
          </cell>
          <cell r="BT554">
            <v>0</v>
          </cell>
          <cell r="BU554">
            <v>0</v>
          </cell>
          <cell r="BV554">
            <v>0</v>
          </cell>
          <cell r="BW554">
            <v>0</v>
          </cell>
          <cell r="BX554">
            <v>0</v>
          </cell>
          <cell r="BY554">
            <v>0</v>
          </cell>
          <cell r="BZ554">
            <v>0</v>
          </cell>
          <cell r="CA554">
            <v>0</v>
          </cell>
          <cell r="CB554">
            <v>0</v>
          </cell>
          <cell r="CC554">
            <v>0.05</v>
          </cell>
          <cell r="CD554">
            <v>0</v>
          </cell>
        </row>
        <row r="555">
          <cell r="B555" t="str">
            <v>RRP02</v>
          </cell>
          <cell r="C555" t="str">
            <v>CAP15</v>
          </cell>
          <cell r="D555" t="str">
            <v>De concreto</v>
          </cell>
          <cell r="E555" t="str">
            <v>U</v>
          </cell>
          <cell r="F555" t="str">
            <v>NA</v>
          </cell>
          <cell r="G555" t="str">
            <v>NA</v>
          </cell>
          <cell r="H555" t="str">
            <v>NA</v>
          </cell>
          <cell r="I555" t="str">
            <v>NA</v>
          </cell>
          <cell r="J555" t="str">
            <v>NA</v>
          </cell>
          <cell r="K555" t="str">
            <v>NA</v>
          </cell>
          <cell r="L555" t="str">
            <v>NA</v>
          </cell>
          <cell r="M555" t="str">
            <v>NA</v>
          </cell>
          <cell r="N555" t="str">
            <v>NA</v>
          </cell>
          <cell r="O555" t="str">
            <v>NA</v>
          </cell>
          <cell r="P555" t="str">
            <v>NA</v>
          </cell>
          <cell r="Q555" t="str">
            <v>NA</v>
          </cell>
          <cell r="R555" t="str">
            <v>NA</v>
          </cell>
          <cell r="S555" t="str">
            <v>NA</v>
          </cell>
          <cell r="T555" t="str">
            <v>NA</v>
          </cell>
          <cell r="U555" t="str">
            <v>NA</v>
          </cell>
          <cell r="V555" t="str">
            <v>NA</v>
          </cell>
          <cell r="W555" t="str">
            <v>NA</v>
          </cell>
          <cell r="X555" t="str">
            <v>NA</v>
          </cell>
          <cell r="Y555" t="str">
            <v>NA</v>
          </cell>
          <cell r="Z555" t="str">
            <v>NA</v>
          </cell>
          <cell r="AA555" t="str">
            <v>NA</v>
          </cell>
          <cell r="AB555" t="str">
            <v>NA</v>
          </cell>
          <cell r="AC555" t="str">
            <v>NA</v>
          </cell>
          <cell r="AD555" t="str">
            <v>NA</v>
          </cell>
          <cell r="AE555" t="str">
            <v>NA</v>
          </cell>
          <cell r="AF555" t="str">
            <v>NA</v>
          </cell>
          <cell r="AG555" t="str">
            <v>NA</v>
          </cell>
          <cell r="AH555" t="str">
            <v>NA</v>
          </cell>
          <cell r="AI555">
            <v>0</v>
          </cell>
          <cell r="AO555">
            <v>0</v>
          </cell>
          <cell r="AP555">
            <v>0</v>
          </cell>
          <cell r="AQ555">
            <v>0</v>
          </cell>
          <cell r="AR555">
            <v>0</v>
          </cell>
          <cell r="AS555">
            <v>0</v>
          </cell>
          <cell r="AT555">
            <v>0</v>
          </cell>
          <cell r="AU555">
            <v>0</v>
          </cell>
          <cell r="AV555">
            <v>0</v>
          </cell>
          <cell r="AW555">
            <v>0</v>
          </cell>
          <cell r="AX555">
            <v>0</v>
          </cell>
          <cell r="AY555">
            <v>0</v>
          </cell>
          <cell r="AZ555">
            <v>0</v>
          </cell>
          <cell r="BA555">
            <v>0</v>
          </cell>
          <cell r="BB555">
            <v>0</v>
          </cell>
          <cell r="BC555">
            <v>0</v>
          </cell>
          <cell r="BD555">
            <v>0</v>
          </cell>
          <cell r="BE555">
            <v>0</v>
          </cell>
          <cell r="BF555">
            <v>0</v>
          </cell>
          <cell r="BG555">
            <v>0</v>
          </cell>
          <cell r="BH555">
            <v>0</v>
          </cell>
          <cell r="BI555">
            <v>0</v>
          </cell>
          <cell r="BJ555">
            <v>0</v>
          </cell>
          <cell r="BK555">
            <v>0</v>
          </cell>
          <cell r="BL555">
            <v>0</v>
          </cell>
          <cell r="BM555">
            <v>0</v>
          </cell>
          <cell r="BN555">
            <v>0</v>
          </cell>
          <cell r="BO555">
            <v>0</v>
          </cell>
          <cell r="BP555">
            <v>0</v>
          </cell>
          <cell r="BQ555">
            <v>0</v>
          </cell>
          <cell r="BR555">
            <v>0</v>
          </cell>
          <cell r="BS555">
            <v>0</v>
          </cell>
          <cell r="BT555">
            <v>0</v>
          </cell>
          <cell r="BU555">
            <v>0</v>
          </cell>
          <cell r="BV555">
            <v>0</v>
          </cell>
          <cell r="BW555">
            <v>0</v>
          </cell>
          <cell r="BX555">
            <v>0</v>
          </cell>
          <cell r="BY555">
            <v>0</v>
          </cell>
          <cell r="BZ555">
            <v>0</v>
          </cell>
          <cell r="CA555">
            <v>0</v>
          </cell>
          <cell r="CB555">
            <v>0</v>
          </cell>
          <cell r="CC555">
            <v>0.05</v>
          </cell>
          <cell r="CD555">
            <v>0</v>
          </cell>
        </row>
        <row r="556">
          <cell r="B556" t="str">
            <v>RR001</v>
          </cell>
          <cell r="C556" t="str">
            <v>CAP15</v>
          </cell>
          <cell r="D556" t="str">
            <v>De líneas en mal estado</v>
          </cell>
          <cell r="E556" t="str">
            <v>m</v>
          </cell>
          <cell r="F556" t="str">
            <v>NA</v>
          </cell>
          <cell r="G556" t="str">
            <v>NA</v>
          </cell>
          <cell r="H556" t="str">
            <v>NA</v>
          </cell>
          <cell r="I556" t="str">
            <v>NA</v>
          </cell>
          <cell r="J556" t="str">
            <v>NA</v>
          </cell>
          <cell r="K556" t="str">
            <v>NA</v>
          </cell>
          <cell r="L556" t="str">
            <v>NA</v>
          </cell>
          <cell r="M556" t="str">
            <v>NA</v>
          </cell>
          <cell r="N556" t="str">
            <v>NA</v>
          </cell>
          <cell r="O556" t="str">
            <v>NA</v>
          </cell>
          <cell r="P556" t="str">
            <v>NA</v>
          </cell>
          <cell r="Q556" t="str">
            <v>NA</v>
          </cell>
          <cell r="R556" t="str">
            <v>NA</v>
          </cell>
          <cell r="S556" t="str">
            <v>NA</v>
          </cell>
          <cell r="T556" t="str">
            <v>CER009</v>
          </cell>
          <cell r="U556" t="str">
            <v>NA</v>
          </cell>
          <cell r="V556" t="str">
            <v>NA</v>
          </cell>
          <cell r="W556" t="str">
            <v>NA</v>
          </cell>
          <cell r="X556" t="str">
            <v>NA</v>
          </cell>
          <cell r="Y556" t="str">
            <v>CMC019</v>
          </cell>
          <cell r="Z556" t="str">
            <v>NA</v>
          </cell>
          <cell r="AA556" t="str">
            <v>NA</v>
          </cell>
          <cell r="AB556" t="str">
            <v>NA</v>
          </cell>
          <cell r="AC556" t="str">
            <v>NA</v>
          </cell>
          <cell r="AD556">
            <v>1</v>
          </cell>
          <cell r="AE556" t="str">
            <v>NA</v>
          </cell>
          <cell r="AF556" t="str">
            <v>NA</v>
          </cell>
          <cell r="AG556" t="str">
            <v>NA</v>
          </cell>
          <cell r="AH556" t="str">
            <v>NA</v>
          </cell>
          <cell r="AI556">
            <v>78</v>
          </cell>
          <cell r="AJ556">
            <v>78</v>
          </cell>
          <cell r="AO556">
            <v>3413</v>
          </cell>
          <cell r="AP556">
            <v>0</v>
          </cell>
          <cell r="AQ556">
            <v>0</v>
          </cell>
          <cell r="AR556">
            <v>0</v>
          </cell>
          <cell r="AS556">
            <v>0</v>
          </cell>
          <cell r="AT556">
            <v>0</v>
          </cell>
          <cell r="AU556">
            <v>0</v>
          </cell>
          <cell r="AV556">
            <v>0</v>
          </cell>
          <cell r="AW556">
            <v>0</v>
          </cell>
          <cell r="AX556">
            <v>0</v>
          </cell>
          <cell r="AY556">
            <v>0</v>
          </cell>
          <cell r="AZ556">
            <v>0</v>
          </cell>
          <cell r="BA556">
            <v>0</v>
          </cell>
          <cell r="BB556">
            <v>0</v>
          </cell>
          <cell r="BC556">
            <v>0</v>
          </cell>
          <cell r="BD556">
            <v>0</v>
          </cell>
          <cell r="BE556">
            <v>45014</v>
          </cell>
          <cell r="BF556">
            <v>0</v>
          </cell>
          <cell r="BG556">
            <v>0</v>
          </cell>
          <cell r="BH556">
            <v>0</v>
          </cell>
          <cell r="BI556">
            <v>0</v>
          </cell>
          <cell r="BJ556">
            <v>577</v>
          </cell>
          <cell r="BK556">
            <v>0</v>
          </cell>
          <cell r="BL556">
            <v>0</v>
          </cell>
          <cell r="BM556">
            <v>0</v>
          </cell>
          <cell r="BN556">
            <v>0</v>
          </cell>
          <cell r="BO556">
            <v>577</v>
          </cell>
          <cell r="BP556">
            <v>221203</v>
          </cell>
          <cell r="BQ556">
            <v>0</v>
          </cell>
          <cell r="BR556">
            <v>0</v>
          </cell>
          <cell r="BS556">
            <v>0</v>
          </cell>
          <cell r="BT556">
            <v>0</v>
          </cell>
          <cell r="BU556">
            <v>2836</v>
          </cell>
          <cell r="BV556">
            <v>0</v>
          </cell>
          <cell r="BW556">
            <v>0</v>
          </cell>
          <cell r="BX556">
            <v>0</v>
          </cell>
          <cell r="BY556">
            <v>0</v>
          </cell>
          <cell r="BZ556">
            <v>2836</v>
          </cell>
          <cell r="CA556">
            <v>577</v>
          </cell>
          <cell r="CB556">
            <v>3413</v>
          </cell>
          <cell r="CD556">
            <v>3413</v>
          </cell>
        </row>
        <row r="557">
          <cell r="B557" t="str">
            <v>RRP01</v>
          </cell>
          <cell r="C557" t="str">
            <v>CAP15</v>
          </cell>
          <cell r="D557" t="str">
            <v>De madera</v>
          </cell>
          <cell r="E557" t="str">
            <v>U</v>
          </cell>
          <cell r="F557" t="str">
            <v>NA</v>
          </cell>
          <cell r="G557" t="str">
            <v>NA</v>
          </cell>
          <cell r="H557" t="str">
            <v>NA</v>
          </cell>
          <cell r="I557" t="str">
            <v>NA</v>
          </cell>
          <cell r="J557" t="str">
            <v>NA</v>
          </cell>
          <cell r="K557" t="str">
            <v>NA</v>
          </cell>
          <cell r="L557" t="str">
            <v>NA</v>
          </cell>
          <cell r="M557" t="str">
            <v>NA</v>
          </cell>
          <cell r="N557" t="str">
            <v>NA</v>
          </cell>
          <cell r="O557" t="str">
            <v>NA</v>
          </cell>
          <cell r="P557" t="str">
            <v>NA</v>
          </cell>
          <cell r="Q557" t="str">
            <v>NA</v>
          </cell>
          <cell r="R557" t="str">
            <v>NA</v>
          </cell>
          <cell r="S557" t="str">
            <v>NA</v>
          </cell>
          <cell r="T557" t="str">
            <v>NA</v>
          </cell>
          <cell r="U557" t="str">
            <v>NA</v>
          </cell>
          <cell r="V557" t="str">
            <v>NA</v>
          </cell>
          <cell r="W557" t="str">
            <v>NA</v>
          </cell>
          <cell r="X557" t="str">
            <v>NA</v>
          </cell>
          <cell r="Y557" t="str">
            <v>NA</v>
          </cell>
          <cell r="Z557" t="str">
            <v>NA</v>
          </cell>
          <cell r="AA557" t="str">
            <v>NA</v>
          </cell>
          <cell r="AB557" t="str">
            <v>NA</v>
          </cell>
          <cell r="AC557" t="str">
            <v>NA</v>
          </cell>
          <cell r="AD557" t="str">
            <v>NA</v>
          </cell>
          <cell r="AE557" t="str">
            <v>NA</v>
          </cell>
          <cell r="AF557" t="str">
            <v>NA</v>
          </cell>
          <cell r="AG557" t="str">
            <v>NA</v>
          </cell>
          <cell r="AH557" t="str">
            <v>NA</v>
          </cell>
          <cell r="AI557">
            <v>0</v>
          </cell>
          <cell r="AO557">
            <v>0</v>
          </cell>
          <cell r="AP557">
            <v>0</v>
          </cell>
          <cell r="AQ557">
            <v>0</v>
          </cell>
          <cell r="AR557">
            <v>0</v>
          </cell>
          <cell r="AS557">
            <v>0</v>
          </cell>
          <cell r="AT557">
            <v>0</v>
          </cell>
          <cell r="AU557">
            <v>0</v>
          </cell>
          <cell r="AV557">
            <v>0</v>
          </cell>
          <cell r="AW557">
            <v>0</v>
          </cell>
          <cell r="AX557">
            <v>0</v>
          </cell>
          <cell r="AY557">
            <v>0</v>
          </cell>
          <cell r="AZ557">
            <v>0</v>
          </cell>
          <cell r="BA557">
            <v>0</v>
          </cell>
          <cell r="BB557">
            <v>0</v>
          </cell>
          <cell r="BC557">
            <v>0</v>
          </cell>
          <cell r="BD557">
            <v>0</v>
          </cell>
          <cell r="BE557">
            <v>0</v>
          </cell>
          <cell r="BF557">
            <v>0</v>
          </cell>
          <cell r="BG557">
            <v>0</v>
          </cell>
          <cell r="BH557">
            <v>0</v>
          </cell>
          <cell r="BI557">
            <v>0</v>
          </cell>
          <cell r="BJ557">
            <v>0</v>
          </cell>
          <cell r="BK557">
            <v>0</v>
          </cell>
          <cell r="BL557">
            <v>0</v>
          </cell>
          <cell r="BM557">
            <v>0</v>
          </cell>
          <cell r="BN557">
            <v>0</v>
          </cell>
          <cell r="BO557">
            <v>0</v>
          </cell>
          <cell r="BP557">
            <v>0</v>
          </cell>
          <cell r="BQ557">
            <v>0</v>
          </cell>
          <cell r="BR557">
            <v>0</v>
          </cell>
          <cell r="BS557">
            <v>0</v>
          </cell>
          <cell r="BT557">
            <v>0</v>
          </cell>
          <cell r="BU557">
            <v>0</v>
          </cell>
          <cell r="BV557">
            <v>0</v>
          </cell>
          <cell r="BW557">
            <v>0</v>
          </cell>
          <cell r="BX557">
            <v>0</v>
          </cell>
          <cell r="BY557">
            <v>0</v>
          </cell>
          <cell r="BZ557">
            <v>0</v>
          </cell>
          <cell r="CA557">
            <v>0</v>
          </cell>
          <cell r="CB557">
            <v>0</v>
          </cell>
          <cell r="CC557">
            <v>0.05</v>
          </cell>
          <cell r="CD557">
            <v>0</v>
          </cell>
        </row>
        <row r="558">
          <cell r="B558" t="str">
            <v>RRP01</v>
          </cell>
          <cell r="C558" t="str">
            <v>CAP15</v>
          </cell>
          <cell r="D558" t="str">
            <v>De madera</v>
          </cell>
          <cell r="E558" t="str">
            <v>U</v>
          </cell>
          <cell r="F558" t="str">
            <v>NA</v>
          </cell>
          <cell r="G558" t="str">
            <v>NA</v>
          </cell>
          <cell r="H558" t="str">
            <v>NA</v>
          </cell>
          <cell r="I558" t="str">
            <v>NA</v>
          </cell>
          <cell r="J558" t="str">
            <v>NA</v>
          </cell>
          <cell r="K558" t="str">
            <v>NA</v>
          </cell>
          <cell r="L558" t="str">
            <v>NA</v>
          </cell>
          <cell r="M558" t="str">
            <v>NA</v>
          </cell>
          <cell r="N558" t="str">
            <v>NA</v>
          </cell>
          <cell r="O558" t="str">
            <v>NA</v>
          </cell>
          <cell r="P558" t="str">
            <v>NA</v>
          </cell>
          <cell r="Q558" t="str">
            <v>NA</v>
          </cell>
          <cell r="R558" t="str">
            <v>NA</v>
          </cell>
          <cell r="S558" t="str">
            <v>NA</v>
          </cell>
          <cell r="T558" t="str">
            <v>NA</v>
          </cell>
          <cell r="U558" t="str">
            <v>NA</v>
          </cell>
          <cell r="V558" t="str">
            <v>NA</v>
          </cell>
          <cell r="W558" t="str">
            <v>NA</v>
          </cell>
          <cell r="X558" t="str">
            <v>NA</v>
          </cell>
          <cell r="Y558" t="str">
            <v>NA</v>
          </cell>
          <cell r="Z558" t="str">
            <v>NA</v>
          </cell>
          <cell r="AA558" t="str">
            <v>NA</v>
          </cell>
          <cell r="AB558" t="str">
            <v>NA</v>
          </cell>
          <cell r="AC558" t="str">
            <v>NA</v>
          </cell>
          <cell r="AD558" t="str">
            <v>NA</v>
          </cell>
          <cell r="AE558" t="str">
            <v>NA</v>
          </cell>
          <cell r="AF558" t="str">
            <v>NA</v>
          </cell>
          <cell r="AG558" t="str">
            <v>NA</v>
          </cell>
          <cell r="AH558" t="str">
            <v>NA</v>
          </cell>
          <cell r="AI558">
            <v>0</v>
          </cell>
          <cell r="AO558">
            <v>0</v>
          </cell>
          <cell r="AP558">
            <v>0</v>
          </cell>
          <cell r="AQ558">
            <v>0</v>
          </cell>
          <cell r="AR558">
            <v>0</v>
          </cell>
          <cell r="AS558">
            <v>0</v>
          </cell>
          <cell r="AT558">
            <v>0</v>
          </cell>
          <cell r="AU558">
            <v>0</v>
          </cell>
          <cell r="AV558">
            <v>0</v>
          </cell>
          <cell r="AW558">
            <v>0</v>
          </cell>
          <cell r="AX558">
            <v>0</v>
          </cell>
          <cell r="AY558">
            <v>0</v>
          </cell>
          <cell r="AZ558">
            <v>0</v>
          </cell>
          <cell r="BA558">
            <v>0</v>
          </cell>
          <cell r="BB558">
            <v>0</v>
          </cell>
          <cell r="BC558">
            <v>0</v>
          </cell>
          <cell r="BD558">
            <v>0</v>
          </cell>
          <cell r="BE558">
            <v>0</v>
          </cell>
          <cell r="BF558">
            <v>0</v>
          </cell>
          <cell r="BG558">
            <v>0</v>
          </cell>
          <cell r="BH558">
            <v>0</v>
          </cell>
          <cell r="BI558">
            <v>0</v>
          </cell>
          <cell r="BJ558">
            <v>0</v>
          </cell>
          <cell r="BK558">
            <v>0</v>
          </cell>
          <cell r="BL558">
            <v>0</v>
          </cell>
          <cell r="BM558">
            <v>0</v>
          </cell>
          <cell r="BN558">
            <v>0</v>
          </cell>
          <cell r="BO558">
            <v>0</v>
          </cell>
          <cell r="BP558">
            <v>0</v>
          </cell>
          <cell r="BQ558">
            <v>0</v>
          </cell>
          <cell r="BR558">
            <v>0</v>
          </cell>
          <cell r="BS558">
            <v>0</v>
          </cell>
          <cell r="BT558">
            <v>0</v>
          </cell>
          <cell r="BU558">
            <v>0</v>
          </cell>
          <cell r="BV558">
            <v>0</v>
          </cell>
          <cell r="BW558">
            <v>0</v>
          </cell>
          <cell r="BX558">
            <v>0</v>
          </cell>
          <cell r="BY558">
            <v>0</v>
          </cell>
          <cell r="BZ558">
            <v>0</v>
          </cell>
          <cell r="CA558">
            <v>0</v>
          </cell>
          <cell r="CB558">
            <v>0</v>
          </cell>
          <cell r="CC558">
            <v>0.05</v>
          </cell>
          <cell r="CD558">
            <v>0</v>
          </cell>
        </row>
        <row r="559">
          <cell r="B559" t="str">
            <v>RR004</v>
          </cell>
          <cell r="C559" t="str">
            <v>CAP15</v>
          </cell>
          <cell r="D559" t="str">
            <v>De protectores de subidas</v>
          </cell>
          <cell r="E559" t="str">
            <v>U</v>
          </cell>
          <cell r="F559" t="str">
            <v>NA</v>
          </cell>
          <cell r="G559" t="str">
            <v>NA</v>
          </cell>
          <cell r="H559" t="str">
            <v>NA</v>
          </cell>
          <cell r="I559" t="str">
            <v>NA</v>
          </cell>
          <cell r="J559" t="str">
            <v>NA</v>
          </cell>
          <cell r="K559" t="str">
            <v>NA</v>
          </cell>
          <cell r="L559" t="str">
            <v>NA</v>
          </cell>
          <cell r="M559" t="str">
            <v>NA</v>
          </cell>
          <cell r="N559" t="str">
            <v>NA</v>
          </cell>
          <cell r="O559" t="str">
            <v>NA</v>
          </cell>
          <cell r="P559" t="str">
            <v>NA</v>
          </cell>
          <cell r="Q559" t="str">
            <v>NA</v>
          </cell>
          <cell r="R559" t="str">
            <v>NA</v>
          </cell>
          <cell r="S559" t="str">
            <v>NA</v>
          </cell>
          <cell r="T559" t="str">
            <v>NA</v>
          </cell>
          <cell r="U559" t="str">
            <v>NA</v>
          </cell>
          <cell r="V559" t="str">
            <v>NA</v>
          </cell>
          <cell r="W559" t="str">
            <v>NA</v>
          </cell>
          <cell r="X559" t="str">
            <v>NA</v>
          </cell>
          <cell r="Y559" t="str">
            <v>NA</v>
          </cell>
          <cell r="Z559" t="str">
            <v>NA</v>
          </cell>
          <cell r="AA559" t="str">
            <v>NA</v>
          </cell>
          <cell r="AB559" t="str">
            <v>NA</v>
          </cell>
          <cell r="AC559" t="str">
            <v>NA</v>
          </cell>
          <cell r="AD559" t="str">
            <v>NA</v>
          </cell>
          <cell r="AE559" t="str">
            <v>NA</v>
          </cell>
          <cell r="AF559" t="str">
            <v>NA</v>
          </cell>
          <cell r="AG559" t="str">
            <v>NA</v>
          </cell>
          <cell r="AH559" t="str">
            <v>NA</v>
          </cell>
          <cell r="AI559">
            <v>0</v>
          </cell>
          <cell r="AO559">
            <v>0</v>
          </cell>
          <cell r="AP559">
            <v>0</v>
          </cell>
          <cell r="AQ559">
            <v>0</v>
          </cell>
          <cell r="AR559">
            <v>0</v>
          </cell>
          <cell r="AS559">
            <v>0</v>
          </cell>
          <cell r="AT559">
            <v>0</v>
          </cell>
          <cell r="AU559">
            <v>0</v>
          </cell>
          <cell r="AV559">
            <v>0</v>
          </cell>
          <cell r="AW559">
            <v>0</v>
          </cell>
          <cell r="AX559">
            <v>0</v>
          </cell>
          <cell r="AY559">
            <v>0</v>
          </cell>
          <cell r="AZ559">
            <v>0</v>
          </cell>
          <cell r="BA559">
            <v>0</v>
          </cell>
          <cell r="BB559">
            <v>0</v>
          </cell>
          <cell r="BC559">
            <v>0</v>
          </cell>
          <cell r="BD559">
            <v>0</v>
          </cell>
          <cell r="BE559">
            <v>0</v>
          </cell>
          <cell r="BF559">
            <v>0</v>
          </cell>
          <cell r="BG559">
            <v>0</v>
          </cell>
          <cell r="BH559">
            <v>0</v>
          </cell>
          <cell r="BI559">
            <v>0</v>
          </cell>
          <cell r="BJ559">
            <v>0</v>
          </cell>
          <cell r="BK559">
            <v>0</v>
          </cell>
          <cell r="BL559">
            <v>0</v>
          </cell>
          <cell r="BM559">
            <v>0</v>
          </cell>
          <cell r="BN559">
            <v>0</v>
          </cell>
          <cell r="BO559">
            <v>0</v>
          </cell>
          <cell r="BP559">
            <v>0</v>
          </cell>
          <cell r="BQ559">
            <v>0</v>
          </cell>
          <cell r="BR559">
            <v>0</v>
          </cell>
          <cell r="BS559">
            <v>0</v>
          </cell>
          <cell r="BT559">
            <v>0</v>
          </cell>
          <cell r="BU559">
            <v>0</v>
          </cell>
          <cell r="BV559">
            <v>0</v>
          </cell>
          <cell r="BW559">
            <v>0</v>
          </cell>
          <cell r="BX559">
            <v>0</v>
          </cell>
          <cell r="BY559">
            <v>0</v>
          </cell>
          <cell r="BZ559">
            <v>0</v>
          </cell>
          <cell r="CA559">
            <v>0</v>
          </cell>
          <cell r="CB559">
            <v>0</v>
          </cell>
          <cell r="CC559">
            <v>0.05</v>
          </cell>
          <cell r="CD559">
            <v>0</v>
          </cell>
        </row>
        <row r="560">
          <cell r="B560" t="str">
            <v>RR004</v>
          </cell>
          <cell r="C560" t="str">
            <v>CAP15</v>
          </cell>
          <cell r="D560" t="str">
            <v>De protectores de subidas</v>
          </cell>
          <cell r="E560" t="str">
            <v>U</v>
          </cell>
          <cell r="F560" t="str">
            <v>NA</v>
          </cell>
          <cell r="G560" t="str">
            <v>NA</v>
          </cell>
          <cell r="H560" t="str">
            <v>NA</v>
          </cell>
          <cell r="I560" t="str">
            <v>NA</v>
          </cell>
          <cell r="J560" t="str">
            <v>NA</v>
          </cell>
          <cell r="K560" t="str">
            <v>NA</v>
          </cell>
          <cell r="L560" t="str">
            <v>NA</v>
          </cell>
          <cell r="M560" t="str">
            <v>NA</v>
          </cell>
          <cell r="N560" t="str">
            <v>NA</v>
          </cell>
          <cell r="O560" t="str">
            <v>NA</v>
          </cell>
          <cell r="P560" t="str">
            <v>NA</v>
          </cell>
          <cell r="Q560" t="str">
            <v>NA</v>
          </cell>
          <cell r="R560" t="str">
            <v>NA</v>
          </cell>
          <cell r="S560" t="str">
            <v>NA</v>
          </cell>
          <cell r="T560" t="str">
            <v>NA</v>
          </cell>
          <cell r="U560" t="str">
            <v>NA</v>
          </cell>
          <cell r="V560" t="str">
            <v>NA</v>
          </cell>
          <cell r="W560" t="str">
            <v>NA</v>
          </cell>
          <cell r="X560" t="str">
            <v>NA</v>
          </cell>
          <cell r="Y560" t="str">
            <v>NA</v>
          </cell>
          <cell r="Z560" t="str">
            <v>NA</v>
          </cell>
          <cell r="AA560" t="str">
            <v>NA</v>
          </cell>
          <cell r="AB560" t="str">
            <v>NA</v>
          </cell>
          <cell r="AC560" t="str">
            <v>NA</v>
          </cell>
          <cell r="AD560" t="str">
            <v>NA</v>
          </cell>
          <cell r="AE560" t="str">
            <v>NA</v>
          </cell>
          <cell r="AF560" t="str">
            <v>NA</v>
          </cell>
          <cell r="AG560" t="str">
            <v>NA</v>
          </cell>
          <cell r="AH560" t="str">
            <v>NA</v>
          </cell>
          <cell r="AI560">
            <v>0</v>
          </cell>
          <cell r="AO560">
            <v>0</v>
          </cell>
          <cell r="AP560">
            <v>0</v>
          </cell>
          <cell r="AQ560">
            <v>0</v>
          </cell>
          <cell r="AR560">
            <v>0</v>
          </cell>
          <cell r="AS560">
            <v>0</v>
          </cell>
          <cell r="AT560">
            <v>0</v>
          </cell>
          <cell r="AU560">
            <v>0</v>
          </cell>
          <cell r="AV560">
            <v>0</v>
          </cell>
          <cell r="AW560">
            <v>0</v>
          </cell>
          <cell r="AX560">
            <v>0</v>
          </cell>
          <cell r="AY560">
            <v>0</v>
          </cell>
          <cell r="AZ560">
            <v>0</v>
          </cell>
          <cell r="BA560">
            <v>0</v>
          </cell>
          <cell r="BB560">
            <v>0</v>
          </cell>
          <cell r="BC560">
            <v>0</v>
          </cell>
          <cell r="BD560">
            <v>0</v>
          </cell>
          <cell r="BE560">
            <v>0</v>
          </cell>
          <cell r="BF560">
            <v>0</v>
          </cell>
          <cell r="BG560">
            <v>0</v>
          </cell>
          <cell r="BH560">
            <v>0</v>
          </cell>
          <cell r="BI560">
            <v>0</v>
          </cell>
          <cell r="BJ560">
            <v>0</v>
          </cell>
          <cell r="BK560">
            <v>0</v>
          </cell>
          <cell r="BL560">
            <v>0</v>
          </cell>
          <cell r="BM560">
            <v>0</v>
          </cell>
          <cell r="BN560">
            <v>0</v>
          </cell>
          <cell r="BO560">
            <v>0</v>
          </cell>
          <cell r="BP560">
            <v>0</v>
          </cell>
          <cell r="BQ560">
            <v>0</v>
          </cell>
          <cell r="BR560">
            <v>0</v>
          </cell>
          <cell r="BS560">
            <v>0</v>
          </cell>
          <cell r="BT560">
            <v>0</v>
          </cell>
          <cell r="BU560">
            <v>0</v>
          </cell>
          <cell r="BV560">
            <v>0</v>
          </cell>
          <cell r="BW560">
            <v>0</v>
          </cell>
          <cell r="BX560">
            <v>0</v>
          </cell>
          <cell r="BY560">
            <v>0</v>
          </cell>
          <cell r="BZ560">
            <v>0</v>
          </cell>
          <cell r="CA560">
            <v>0</v>
          </cell>
          <cell r="CB560">
            <v>0</v>
          </cell>
          <cell r="CC560">
            <v>0.05</v>
          </cell>
          <cell r="CD560">
            <v>0</v>
          </cell>
        </row>
        <row r="561">
          <cell r="B561" t="str">
            <v>RR005</v>
          </cell>
          <cell r="C561" t="str">
            <v>CAP15</v>
          </cell>
          <cell r="D561" t="str">
            <v>De puentes en el MDF</v>
          </cell>
          <cell r="E561" t="str">
            <v>U</v>
          </cell>
          <cell r="F561" t="str">
            <v>NA</v>
          </cell>
          <cell r="G561" t="str">
            <v>NA</v>
          </cell>
          <cell r="H561" t="str">
            <v>NA</v>
          </cell>
          <cell r="I561" t="str">
            <v>NA</v>
          </cell>
          <cell r="J561" t="str">
            <v>NA</v>
          </cell>
          <cell r="K561" t="str">
            <v>NA</v>
          </cell>
          <cell r="L561" t="str">
            <v>NA</v>
          </cell>
          <cell r="M561" t="str">
            <v>NA</v>
          </cell>
          <cell r="N561" t="str">
            <v>NA</v>
          </cell>
          <cell r="O561" t="str">
            <v>NA</v>
          </cell>
          <cell r="P561" t="str">
            <v>NA</v>
          </cell>
          <cell r="Q561" t="str">
            <v>NA</v>
          </cell>
          <cell r="R561" t="str">
            <v>NA</v>
          </cell>
          <cell r="S561" t="str">
            <v>NA</v>
          </cell>
          <cell r="T561" t="str">
            <v>NA</v>
          </cell>
          <cell r="U561" t="str">
            <v>NA</v>
          </cell>
          <cell r="V561" t="str">
            <v>NA</v>
          </cell>
          <cell r="W561" t="str">
            <v>NA</v>
          </cell>
          <cell r="X561" t="str">
            <v>NA</v>
          </cell>
          <cell r="Y561" t="str">
            <v>NA</v>
          </cell>
          <cell r="Z561" t="str">
            <v>NA</v>
          </cell>
          <cell r="AA561" t="str">
            <v>NA</v>
          </cell>
          <cell r="AB561" t="str">
            <v>NA</v>
          </cell>
          <cell r="AC561" t="str">
            <v>NA</v>
          </cell>
          <cell r="AD561" t="str">
            <v>NA</v>
          </cell>
          <cell r="AE561" t="str">
            <v>NA</v>
          </cell>
          <cell r="AF561" t="str">
            <v>NA</v>
          </cell>
          <cell r="AG561" t="str">
            <v>NA</v>
          </cell>
          <cell r="AH561" t="str">
            <v>NA</v>
          </cell>
          <cell r="AI561">
            <v>0</v>
          </cell>
          <cell r="AO561">
            <v>0</v>
          </cell>
          <cell r="AP561">
            <v>0</v>
          </cell>
          <cell r="AQ561">
            <v>0</v>
          </cell>
          <cell r="AR561">
            <v>0</v>
          </cell>
          <cell r="AS561">
            <v>0</v>
          </cell>
          <cell r="AT561">
            <v>0</v>
          </cell>
          <cell r="AU561">
            <v>0</v>
          </cell>
          <cell r="AV561">
            <v>0</v>
          </cell>
          <cell r="AW561">
            <v>0</v>
          </cell>
          <cell r="AX561">
            <v>0</v>
          </cell>
          <cell r="AY561">
            <v>0</v>
          </cell>
          <cell r="AZ561">
            <v>0</v>
          </cell>
          <cell r="BA561">
            <v>0</v>
          </cell>
          <cell r="BB561">
            <v>0</v>
          </cell>
          <cell r="BC561">
            <v>0</v>
          </cell>
          <cell r="BD561">
            <v>0</v>
          </cell>
          <cell r="BE561">
            <v>0</v>
          </cell>
          <cell r="BF561">
            <v>0</v>
          </cell>
          <cell r="BG561">
            <v>0</v>
          </cell>
          <cell r="BH561">
            <v>0</v>
          </cell>
          <cell r="BI561">
            <v>0</v>
          </cell>
          <cell r="BJ561">
            <v>0</v>
          </cell>
          <cell r="BK561">
            <v>0</v>
          </cell>
          <cell r="BL561">
            <v>0</v>
          </cell>
          <cell r="BM561">
            <v>0</v>
          </cell>
          <cell r="BN561">
            <v>0</v>
          </cell>
          <cell r="BO561">
            <v>0</v>
          </cell>
          <cell r="BP561">
            <v>0</v>
          </cell>
          <cell r="BQ561">
            <v>0</v>
          </cell>
          <cell r="BR561">
            <v>0</v>
          </cell>
          <cell r="BS561">
            <v>0</v>
          </cell>
          <cell r="BT561">
            <v>0</v>
          </cell>
          <cell r="BU561">
            <v>0</v>
          </cell>
          <cell r="BV561">
            <v>0</v>
          </cell>
          <cell r="BW561">
            <v>0</v>
          </cell>
          <cell r="BX561">
            <v>0</v>
          </cell>
          <cell r="BY561">
            <v>0</v>
          </cell>
          <cell r="BZ561">
            <v>0</v>
          </cell>
          <cell r="CA561">
            <v>0</v>
          </cell>
          <cell r="CB561">
            <v>0</v>
          </cell>
          <cell r="CC561">
            <v>0.05</v>
          </cell>
          <cell r="CD561">
            <v>0</v>
          </cell>
        </row>
        <row r="562">
          <cell r="B562" t="str">
            <v>RR005</v>
          </cell>
          <cell r="C562" t="str">
            <v>CAP15</v>
          </cell>
          <cell r="D562" t="str">
            <v>De puentes en el MDF</v>
          </cell>
          <cell r="E562" t="str">
            <v>U</v>
          </cell>
          <cell r="F562" t="str">
            <v>NA</v>
          </cell>
          <cell r="G562" t="str">
            <v>NA</v>
          </cell>
          <cell r="H562" t="str">
            <v>NA</v>
          </cell>
          <cell r="I562" t="str">
            <v>NA</v>
          </cell>
          <cell r="J562" t="str">
            <v>NA</v>
          </cell>
          <cell r="K562" t="str">
            <v>NA</v>
          </cell>
          <cell r="L562" t="str">
            <v>NA</v>
          </cell>
          <cell r="M562" t="str">
            <v>NA</v>
          </cell>
          <cell r="N562" t="str">
            <v>NA</v>
          </cell>
          <cell r="O562" t="str">
            <v>NA</v>
          </cell>
          <cell r="P562" t="str">
            <v>NA</v>
          </cell>
          <cell r="Q562" t="str">
            <v>NA</v>
          </cell>
          <cell r="R562" t="str">
            <v>NA</v>
          </cell>
          <cell r="S562" t="str">
            <v>NA</v>
          </cell>
          <cell r="T562" t="str">
            <v>NA</v>
          </cell>
          <cell r="U562" t="str">
            <v>NA</v>
          </cell>
          <cell r="V562" t="str">
            <v>NA</v>
          </cell>
          <cell r="W562" t="str">
            <v>NA</v>
          </cell>
          <cell r="X562" t="str">
            <v>NA</v>
          </cell>
          <cell r="Y562" t="str">
            <v>NA</v>
          </cell>
          <cell r="Z562" t="str">
            <v>NA</v>
          </cell>
          <cell r="AA562" t="str">
            <v>NA</v>
          </cell>
          <cell r="AB562" t="str">
            <v>NA</v>
          </cell>
          <cell r="AC562" t="str">
            <v>NA</v>
          </cell>
          <cell r="AD562" t="str">
            <v>NA</v>
          </cell>
          <cell r="AE562" t="str">
            <v>NA</v>
          </cell>
          <cell r="AF562" t="str">
            <v>NA</v>
          </cell>
          <cell r="AG562" t="str">
            <v>NA</v>
          </cell>
          <cell r="AH562" t="str">
            <v>NA</v>
          </cell>
          <cell r="AI562">
            <v>0</v>
          </cell>
          <cell r="AO562">
            <v>0</v>
          </cell>
          <cell r="AP562">
            <v>0</v>
          </cell>
          <cell r="AQ562">
            <v>0</v>
          </cell>
          <cell r="AR562">
            <v>0</v>
          </cell>
          <cell r="AS562">
            <v>0</v>
          </cell>
          <cell r="AT562">
            <v>0</v>
          </cell>
          <cell r="AU562">
            <v>0</v>
          </cell>
          <cell r="AV562">
            <v>0</v>
          </cell>
          <cell r="AW562">
            <v>0</v>
          </cell>
          <cell r="AX562">
            <v>0</v>
          </cell>
          <cell r="AY562">
            <v>0</v>
          </cell>
          <cell r="AZ562">
            <v>0</v>
          </cell>
          <cell r="BA562">
            <v>0</v>
          </cell>
          <cell r="BB562">
            <v>0</v>
          </cell>
          <cell r="BC562">
            <v>0</v>
          </cell>
          <cell r="BD562">
            <v>0</v>
          </cell>
          <cell r="BE562">
            <v>0</v>
          </cell>
          <cell r="BF562">
            <v>0</v>
          </cell>
          <cell r="BG562">
            <v>0</v>
          </cell>
          <cell r="BH562">
            <v>0</v>
          </cell>
          <cell r="BI562">
            <v>0</v>
          </cell>
          <cell r="BJ562">
            <v>0</v>
          </cell>
          <cell r="BK562">
            <v>0</v>
          </cell>
          <cell r="BL562">
            <v>0</v>
          </cell>
          <cell r="BM562">
            <v>0</v>
          </cell>
          <cell r="BN562">
            <v>0</v>
          </cell>
          <cell r="BO562">
            <v>0</v>
          </cell>
          <cell r="BP562">
            <v>0</v>
          </cell>
          <cell r="BQ562">
            <v>0</v>
          </cell>
          <cell r="BR562">
            <v>0</v>
          </cell>
          <cell r="BS562">
            <v>0</v>
          </cell>
          <cell r="BT562">
            <v>0</v>
          </cell>
          <cell r="BU562">
            <v>0</v>
          </cell>
          <cell r="BV562">
            <v>0</v>
          </cell>
          <cell r="BW562">
            <v>0</v>
          </cell>
          <cell r="BX562">
            <v>0</v>
          </cell>
          <cell r="BY562">
            <v>0</v>
          </cell>
          <cell r="BZ562">
            <v>0</v>
          </cell>
          <cell r="CA562">
            <v>0</v>
          </cell>
          <cell r="CB562">
            <v>0</v>
          </cell>
          <cell r="CC562">
            <v>0.05</v>
          </cell>
          <cell r="CD562">
            <v>0</v>
          </cell>
        </row>
        <row r="563">
          <cell r="C563" t="str">
            <v>CAP15</v>
          </cell>
          <cell r="D563" t="str">
            <v>En andén adoquinado               (AAd)</v>
          </cell>
          <cell r="E563" t="str">
            <v>m2</v>
          </cell>
          <cell r="F563" t="str">
            <v>NA</v>
          </cell>
          <cell r="G563" t="str">
            <v>NA</v>
          </cell>
          <cell r="H563" t="str">
            <v>NA</v>
          </cell>
          <cell r="I563" t="str">
            <v>NA</v>
          </cell>
          <cell r="J563" t="str">
            <v>NA</v>
          </cell>
          <cell r="K563" t="str">
            <v>NA</v>
          </cell>
          <cell r="L563" t="str">
            <v>NA</v>
          </cell>
          <cell r="M563" t="str">
            <v>NA</v>
          </cell>
          <cell r="N563" t="str">
            <v>NA</v>
          </cell>
          <cell r="O563" t="str">
            <v>NA</v>
          </cell>
          <cell r="P563" t="str">
            <v>NA</v>
          </cell>
          <cell r="Q563" t="str">
            <v>NA</v>
          </cell>
          <cell r="R563" t="str">
            <v>NA</v>
          </cell>
          <cell r="S563" t="str">
            <v>NA</v>
          </cell>
          <cell r="T563" t="str">
            <v>CEC001</v>
          </cell>
          <cell r="U563" t="str">
            <v>CEC008</v>
          </cell>
          <cell r="V563" t="str">
            <v>NA</v>
          </cell>
          <cell r="W563" t="str">
            <v>NA</v>
          </cell>
          <cell r="X563" t="str">
            <v>NA</v>
          </cell>
          <cell r="Y563" t="str">
            <v>CMC002</v>
          </cell>
          <cell r="Z563" t="str">
            <v>CMC007</v>
          </cell>
          <cell r="AA563" t="str">
            <v>NA</v>
          </cell>
          <cell r="AB563" t="str">
            <v>NA</v>
          </cell>
          <cell r="AC563" t="str">
            <v>NA</v>
          </cell>
          <cell r="AD563">
            <v>1</v>
          </cell>
          <cell r="AE563">
            <v>1</v>
          </cell>
          <cell r="AF563" t="str">
            <v>NA</v>
          </cell>
          <cell r="AG563" t="str">
            <v>NA</v>
          </cell>
          <cell r="AH563" t="str">
            <v>NA</v>
          </cell>
          <cell r="AI563">
            <v>80</v>
          </cell>
          <cell r="AJ563">
            <v>80</v>
          </cell>
          <cell r="AK563">
            <v>80</v>
          </cell>
          <cell r="AO563">
            <v>13753</v>
          </cell>
          <cell r="AP563">
            <v>0</v>
          </cell>
          <cell r="AQ563">
            <v>0</v>
          </cell>
          <cell r="AR563">
            <v>0</v>
          </cell>
          <cell r="AS563">
            <v>0</v>
          </cell>
          <cell r="AT563">
            <v>0</v>
          </cell>
          <cell r="AU563">
            <v>0</v>
          </cell>
          <cell r="AV563">
            <v>0</v>
          </cell>
          <cell r="AW563">
            <v>0</v>
          </cell>
          <cell r="AX563">
            <v>0</v>
          </cell>
          <cell r="AY563">
            <v>0</v>
          </cell>
          <cell r="AZ563">
            <v>0</v>
          </cell>
          <cell r="BA563">
            <v>0</v>
          </cell>
          <cell r="BB563">
            <v>0</v>
          </cell>
          <cell r="BC563">
            <v>0</v>
          </cell>
          <cell r="BD563">
            <v>0</v>
          </cell>
          <cell r="BE563">
            <v>881948</v>
          </cell>
          <cell r="BF563">
            <v>90067</v>
          </cell>
          <cell r="BG563">
            <v>0</v>
          </cell>
          <cell r="BH563">
            <v>0</v>
          </cell>
          <cell r="BI563">
            <v>0</v>
          </cell>
          <cell r="BJ563">
            <v>11024</v>
          </cell>
          <cell r="BK563">
            <v>1126</v>
          </cell>
          <cell r="BL563">
            <v>0</v>
          </cell>
          <cell r="BM563">
            <v>0</v>
          </cell>
          <cell r="BN563">
            <v>0</v>
          </cell>
          <cell r="BO563">
            <v>12150</v>
          </cell>
          <cell r="BP563">
            <v>89116</v>
          </cell>
          <cell r="BQ563">
            <v>39108</v>
          </cell>
          <cell r="BR563">
            <v>0</v>
          </cell>
          <cell r="BS563">
            <v>0</v>
          </cell>
          <cell r="BT563">
            <v>0</v>
          </cell>
          <cell r="BU563">
            <v>1114</v>
          </cell>
          <cell r="BV563">
            <v>489</v>
          </cell>
          <cell r="BW563">
            <v>0</v>
          </cell>
          <cell r="BX563">
            <v>0</v>
          </cell>
          <cell r="BY563">
            <v>0</v>
          </cell>
          <cell r="BZ563">
            <v>1603</v>
          </cell>
          <cell r="CA563">
            <v>12150</v>
          </cell>
          <cell r="CB563">
            <v>13753</v>
          </cell>
          <cell r="CC563">
            <v>0.05</v>
          </cell>
          <cell r="CD563">
            <v>13753</v>
          </cell>
        </row>
        <row r="564">
          <cell r="B564" t="str">
            <v>VO014</v>
          </cell>
          <cell r="C564" t="str">
            <v>CAP15</v>
          </cell>
          <cell r="D564" t="str">
            <v>En andén concreto                  (AC)</v>
          </cell>
          <cell r="E564" t="str">
            <v>m2</v>
          </cell>
          <cell r="F564" t="str">
            <v>NA</v>
          </cell>
          <cell r="G564" t="str">
            <v>NA</v>
          </cell>
          <cell r="H564" t="str">
            <v>NA</v>
          </cell>
          <cell r="I564" t="str">
            <v>NA</v>
          </cell>
          <cell r="J564" t="str">
            <v>NA</v>
          </cell>
          <cell r="K564" t="str">
            <v>NA</v>
          </cell>
          <cell r="L564" t="str">
            <v>NA</v>
          </cell>
          <cell r="M564" t="str">
            <v>NA</v>
          </cell>
          <cell r="N564" t="str">
            <v>NA</v>
          </cell>
          <cell r="O564" t="str">
            <v>NA</v>
          </cell>
          <cell r="P564" t="str">
            <v>NA</v>
          </cell>
          <cell r="Q564" t="str">
            <v>NA</v>
          </cell>
          <cell r="R564" t="str">
            <v>NA</v>
          </cell>
          <cell r="S564" t="str">
            <v>NA</v>
          </cell>
          <cell r="T564" t="str">
            <v>CEC001</v>
          </cell>
          <cell r="U564" t="str">
            <v>CEC008</v>
          </cell>
          <cell r="V564" t="str">
            <v>NA</v>
          </cell>
          <cell r="W564" t="str">
            <v>NA</v>
          </cell>
          <cell r="X564" t="str">
            <v>NA</v>
          </cell>
          <cell r="Y564" t="str">
            <v>CMC002</v>
          </cell>
          <cell r="Z564" t="str">
            <v>CMC007</v>
          </cell>
          <cell r="AA564" t="str">
            <v>NA</v>
          </cell>
          <cell r="AB564" t="str">
            <v>NA</v>
          </cell>
          <cell r="AC564" t="str">
            <v>NA</v>
          </cell>
          <cell r="AD564">
            <v>1</v>
          </cell>
          <cell r="AE564">
            <v>1</v>
          </cell>
          <cell r="AF564" t="str">
            <v>NA</v>
          </cell>
          <cell r="AG564" t="str">
            <v>NA</v>
          </cell>
          <cell r="AH564" t="str">
            <v>NA</v>
          </cell>
          <cell r="AI564">
            <v>80</v>
          </cell>
          <cell r="AJ564">
            <v>80</v>
          </cell>
          <cell r="AK564">
            <v>80</v>
          </cell>
          <cell r="AO564">
            <v>13753</v>
          </cell>
          <cell r="AP564">
            <v>0</v>
          </cell>
          <cell r="AQ564">
            <v>0</v>
          </cell>
          <cell r="AR564">
            <v>0</v>
          </cell>
          <cell r="AS564">
            <v>0</v>
          </cell>
          <cell r="AT564">
            <v>0</v>
          </cell>
          <cell r="AU564">
            <v>0</v>
          </cell>
          <cell r="AV564">
            <v>0</v>
          </cell>
          <cell r="AW564">
            <v>0</v>
          </cell>
          <cell r="AX564">
            <v>0</v>
          </cell>
          <cell r="AY564">
            <v>0</v>
          </cell>
          <cell r="AZ564">
            <v>0</v>
          </cell>
          <cell r="BA564">
            <v>0</v>
          </cell>
          <cell r="BB564">
            <v>0</v>
          </cell>
          <cell r="BC564">
            <v>0</v>
          </cell>
          <cell r="BD564">
            <v>0</v>
          </cell>
          <cell r="BE564">
            <v>881948</v>
          </cell>
          <cell r="BF564">
            <v>90067</v>
          </cell>
          <cell r="BG564">
            <v>0</v>
          </cell>
          <cell r="BH564">
            <v>0</v>
          </cell>
          <cell r="BI564">
            <v>0</v>
          </cell>
          <cell r="BJ564">
            <v>11024</v>
          </cell>
          <cell r="BK564">
            <v>1126</v>
          </cell>
          <cell r="BL564">
            <v>0</v>
          </cell>
          <cell r="BM564">
            <v>0</v>
          </cell>
          <cell r="BN564">
            <v>0</v>
          </cell>
          <cell r="BO564">
            <v>12150</v>
          </cell>
          <cell r="BP564">
            <v>89116</v>
          </cell>
          <cell r="BQ564">
            <v>39108</v>
          </cell>
          <cell r="BR564">
            <v>0</v>
          </cell>
          <cell r="BS564">
            <v>0</v>
          </cell>
          <cell r="BT564">
            <v>0</v>
          </cell>
          <cell r="BU564">
            <v>1114</v>
          </cell>
          <cell r="BV564">
            <v>489</v>
          </cell>
          <cell r="BW564">
            <v>0</v>
          </cell>
          <cell r="BX564">
            <v>0</v>
          </cell>
          <cell r="BY564">
            <v>0</v>
          </cell>
          <cell r="BZ564">
            <v>1603</v>
          </cell>
          <cell r="CA564">
            <v>12150</v>
          </cell>
          <cell r="CB564">
            <v>13753</v>
          </cell>
          <cell r="CC564">
            <v>0.05</v>
          </cell>
          <cell r="CD564">
            <v>13753</v>
          </cell>
        </row>
        <row r="565">
          <cell r="C565" t="str">
            <v>CAP15</v>
          </cell>
          <cell r="D565" t="str">
            <v>En calzada asfalto                 (CA)</v>
          </cell>
          <cell r="E565" t="str">
            <v>m2</v>
          </cell>
          <cell r="F565" t="str">
            <v>NA</v>
          </cell>
          <cell r="G565" t="str">
            <v>NA</v>
          </cell>
          <cell r="H565" t="str">
            <v>NA</v>
          </cell>
          <cell r="I565" t="str">
            <v>NA</v>
          </cell>
          <cell r="J565" t="str">
            <v>NA</v>
          </cell>
          <cell r="K565" t="str">
            <v>NA</v>
          </cell>
          <cell r="L565" t="str">
            <v>NA</v>
          </cell>
          <cell r="M565" t="str">
            <v>NA</v>
          </cell>
          <cell r="N565" t="str">
            <v>NA</v>
          </cell>
          <cell r="O565" t="str">
            <v>NA</v>
          </cell>
          <cell r="P565" t="str">
            <v>NA</v>
          </cell>
          <cell r="Q565" t="str">
            <v>NA</v>
          </cell>
          <cell r="R565" t="str">
            <v>NA</v>
          </cell>
          <cell r="S565" t="str">
            <v>NA</v>
          </cell>
          <cell r="T565" t="str">
            <v>CEC001</v>
          </cell>
          <cell r="U565" t="str">
            <v>CEC008</v>
          </cell>
          <cell r="V565" t="str">
            <v>NA</v>
          </cell>
          <cell r="W565" t="str">
            <v>NA</v>
          </cell>
          <cell r="X565" t="str">
            <v>NA</v>
          </cell>
          <cell r="Y565" t="str">
            <v>CMC002</v>
          </cell>
          <cell r="Z565" t="str">
            <v>CMC007</v>
          </cell>
          <cell r="AA565" t="str">
            <v>NA</v>
          </cell>
          <cell r="AB565" t="str">
            <v>NA</v>
          </cell>
          <cell r="AC565" t="str">
            <v>NA</v>
          </cell>
          <cell r="AD565">
            <v>1</v>
          </cell>
          <cell r="AE565">
            <v>1</v>
          </cell>
          <cell r="AF565" t="str">
            <v>NA</v>
          </cell>
          <cell r="AG565" t="str">
            <v>NA</v>
          </cell>
          <cell r="AH565" t="str">
            <v>NA</v>
          </cell>
          <cell r="AI565">
            <v>60</v>
          </cell>
          <cell r="AJ565">
            <v>60</v>
          </cell>
          <cell r="AK565">
            <v>60</v>
          </cell>
          <cell r="AO565">
            <v>18337</v>
          </cell>
          <cell r="AP565">
            <v>0</v>
          </cell>
          <cell r="AQ565">
            <v>0</v>
          </cell>
          <cell r="AR565">
            <v>0</v>
          </cell>
          <cell r="AS565">
            <v>0</v>
          </cell>
          <cell r="AT565">
            <v>0</v>
          </cell>
          <cell r="AU565">
            <v>0</v>
          </cell>
          <cell r="AV565">
            <v>0</v>
          </cell>
          <cell r="AW565">
            <v>0</v>
          </cell>
          <cell r="AX565">
            <v>0</v>
          </cell>
          <cell r="AY565">
            <v>0</v>
          </cell>
          <cell r="AZ565">
            <v>0</v>
          </cell>
          <cell r="BA565">
            <v>0</v>
          </cell>
          <cell r="BB565">
            <v>0</v>
          </cell>
          <cell r="BC565">
            <v>0</v>
          </cell>
          <cell r="BD565">
            <v>0</v>
          </cell>
          <cell r="BE565">
            <v>881948</v>
          </cell>
          <cell r="BF565">
            <v>90067</v>
          </cell>
          <cell r="BG565">
            <v>0</v>
          </cell>
          <cell r="BH565">
            <v>0</v>
          </cell>
          <cell r="BI565">
            <v>0</v>
          </cell>
          <cell r="BJ565">
            <v>14699</v>
          </cell>
          <cell r="BK565">
            <v>1501</v>
          </cell>
          <cell r="BL565">
            <v>0</v>
          </cell>
          <cell r="BM565">
            <v>0</v>
          </cell>
          <cell r="BN565">
            <v>0</v>
          </cell>
          <cell r="BO565">
            <v>16200</v>
          </cell>
          <cell r="BP565">
            <v>89116</v>
          </cell>
          <cell r="BQ565">
            <v>39108</v>
          </cell>
          <cell r="BR565">
            <v>0</v>
          </cell>
          <cell r="BS565">
            <v>0</v>
          </cell>
          <cell r="BT565">
            <v>0</v>
          </cell>
          <cell r="BU565">
            <v>1485</v>
          </cell>
          <cell r="BV565">
            <v>652</v>
          </cell>
          <cell r="BW565">
            <v>0</v>
          </cell>
          <cell r="BX565">
            <v>0</v>
          </cell>
          <cell r="BY565">
            <v>0</v>
          </cell>
          <cell r="BZ565">
            <v>2137</v>
          </cell>
          <cell r="CA565">
            <v>16200</v>
          </cell>
          <cell r="CB565">
            <v>18337</v>
          </cell>
          <cell r="CC565">
            <v>0.05</v>
          </cell>
          <cell r="CD565">
            <v>18337</v>
          </cell>
        </row>
        <row r="566">
          <cell r="C566" t="str">
            <v>CAP15</v>
          </cell>
          <cell r="D566" t="str">
            <v>En calzada asfalto                 (CA)</v>
          </cell>
          <cell r="E566" t="str">
            <v>m2</v>
          </cell>
          <cell r="F566" t="str">
            <v>MOC016</v>
          </cell>
          <cell r="G566" t="str">
            <v>MOC104</v>
          </cell>
          <cell r="H566" t="str">
            <v>NA</v>
          </cell>
          <cell r="I566" t="str">
            <v>NA</v>
          </cell>
          <cell r="J566" t="str">
            <v>NA</v>
          </cell>
          <cell r="K566" t="str">
            <v>NA</v>
          </cell>
          <cell r="L566" t="str">
            <v>NA</v>
          </cell>
          <cell r="M566">
            <v>0.05</v>
          </cell>
          <cell r="N566">
            <v>0.02</v>
          </cell>
          <cell r="O566" t="str">
            <v>NA</v>
          </cell>
          <cell r="P566" t="str">
            <v>NA</v>
          </cell>
          <cell r="Q566" t="str">
            <v>NA</v>
          </cell>
          <cell r="R566" t="str">
            <v>NA</v>
          </cell>
          <cell r="S566" t="str">
            <v>NA</v>
          </cell>
          <cell r="T566" t="str">
            <v>CEC012</v>
          </cell>
          <cell r="U566" t="str">
            <v>NA</v>
          </cell>
          <cell r="V566" t="str">
            <v>NA</v>
          </cell>
          <cell r="W566" t="str">
            <v>NA</v>
          </cell>
          <cell r="X566" t="str">
            <v>NA</v>
          </cell>
          <cell r="Y566" t="str">
            <v>CMC009</v>
          </cell>
          <cell r="Z566" t="str">
            <v>NA</v>
          </cell>
          <cell r="AA566" t="str">
            <v>NA</v>
          </cell>
          <cell r="AB566" t="str">
            <v>NA</v>
          </cell>
          <cell r="AC566" t="str">
            <v>NA</v>
          </cell>
          <cell r="AD566">
            <v>1</v>
          </cell>
          <cell r="AE566" t="str">
            <v>NA</v>
          </cell>
          <cell r="AF566" t="str">
            <v>NA</v>
          </cell>
          <cell r="AG566" t="str">
            <v>NA</v>
          </cell>
          <cell r="AH566" t="str">
            <v>NA</v>
          </cell>
          <cell r="AI566">
            <v>40</v>
          </cell>
          <cell r="AJ566">
            <v>40</v>
          </cell>
          <cell r="AO566">
            <v>21563</v>
          </cell>
          <cell r="AP566">
            <v>230000</v>
          </cell>
          <cell r="AQ566">
            <v>165000</v>
          </cell>
          <cell r="AR566">
            <v>0</v>
          </cell>
          <cell r="AS566">
            <v>0</v>
          </cell>
          <cell r="AT566">
            <v>0</v>
          </cell>
          <cell r="AU566">
            <v>0</v>
          </cell>
          <cell r="AV566">
            <v>0</v>
          </cell>
          <cell r="AW566">
            <v>11500</v>
          </cell>
          <cell r="AX566">
            <v>3300</v>
          </cell>
          <cell r="AY566">
            <v>0</v>
          </cell>
          <cell r="AZ566">
            <v>0</v>
          </cell>
          <cell r="BA566">
            <v>0</v>
          </cell>
          <cell r="BB566">
            <v>0</v>
          </cell>
          <cell r="BC566">
            <v>0</v>
          </cell>
          <cell r="BD566">
            <v>15540</v>
          </cell>
          <cell r="BE566">
            <v>56846</v>
          </cell>
          <cell r="BF566">
            <v>0</v>
          </cell>
          <cell r="BG566">
            <v>0</v>
          </cell>
          <cell r="BH566">
            <v>0</v>
          </cell>
          <cell r="BI566">
            <v>0</v>
          </cell>
          <cell r="BJ566">
            <v>1421</v>
          </cell>
          <cell r="BK566">
            <v>0</v>
          </cell>
          <cell r="BL566">
            <v>0</v>
          </cell>
          <cell r="BM566">
            <v>0</v>
          </cell>
          <cell r="BN566">
            <v>0</v>
          </cell>
          <cell r="BO566">
            <v>1421</v>
          </cell>
          <cell r="BP566">
            <v>184062</v>
          </cell>
          <cell r="BQ566">
            <v>0</v>
          </cell>
          <cell r="BR566">
            <v>0</v>
          </cell>
          <cell r="BS566">
            <v>0</v>
          </cell>
          <cell r="BT566">
            <v>0</v>
          </cell>
          <cell r="BU566">
            <v>4602</v>
          </cell>
          <cell r="BV566">
            <v>0</v>
          </cell>
          <cell r="BW566">
            <v>0</v>
          </cell>
          <cell r="BX566">
            <v>0</v>
          </cell>
          <cell r="BY566">
            <v>0</v>
          </cell>
          <cell r="BZ566">
            <v>4602</v>
          </cell>
          <cell r="CA566">
            <v>1421</v>
          </cell>
          <cell r="CB566">
            <v>6023</v>
          </cell>
          <cell r="CC566">
            <v>0.05</v>
          </cell>
          <cell r="CD566">
            <v>21563</v>
          </cell>
        </row>
        <row r="567">
          <cell r="B567" t="str">
            <v>VO013</v>
          </cell>
          <cell r="C567" t="str">
            <v>CAP15</v>
          </cell>
          <cell r="D567" t="str">
            <v xml:space="preserve">En calzada concreto              (CC)     </v>
          </cell>
          <cell r="E567" t="str">
            <v>m2</v>
          </cell>
          <cell r="F567" t="str">
            <v>NA</v>
          </cell>
          <cell r="G567" t="str">
            <v>NA</v>
          </cell>
          <cell r="H567" t="str">
            <v>NA</v>
          </cell>
          <cell r="I567" t="str">
            <v>NA</v>
          </cell>
          <cell r="J567" t="str">
            <v>NA</v>
          </cell>
          <cell r="K567" t="str">
            <v>NA</v>
          </cell>
          <cell r="L567" t="str">
            <v>NA</v>
          </cell>
          <cell r="M567" t="str">
            <v>NA</v>
          </cell>
          <cell r="N567" t="str">
            <v>NA</v>
          </cell>
          <cell r="O567" t="str">
            <v>NA</v>
          </cell>
          <cell r="P567" t="str">
            <v>NA</v>
          </cell>
          <cell r="Q567" t="str">
            <v>NA</v>
          </cell>
          <cell r="R567" t="str">
            <v>NA</v>
          </cell>
          <cell r="S567" t="str">
            <v>NA</v>
          </cell>
          <cell r="T567" t="str">
            <v>CEC001</v>
          </cell>
          <cell r="U567" t="str">
            <v>CEC008</v>
          </cell>
          <cell r="V567" t="str">
            <v>NA</v>
          </cell>
          <cell r="W567" t="str">
            <v>NA</v>
          </cell>
          <cell r="X567" t="str">
            <v>NA</v>
          </cell>
          <cell r="Y567" t="str">
            <v>CMC001</v>
          </cell>
          <cell r="Z567" t="str">
            <v>CMC007</v>
          </cell>
          <cell r="AA567" t="str">
            <v>NA</v>
          </cell>
          <cell r="AB567" t="str">
            <v>NA</v>
          </cell>
          <cell r="AC567" t="str">
            <v>NA</v>
          </cell>
          <cell r="AD567">
            <v>1</v>
          </cell>
          <cell r="AE567">
            <v>1</v>
          </cell>
          <cell r="AF567" t="str">
            <v>NA</v>
          </cell>
          <cell r="AG567" t="str">
            <v>NA</v>
          </cell>
          <cell r="AH567" t="str">
            <v>NA</v>
          </cell>
          <cell r="AI567">
            <v>50</v>
          </cell>
          <cell r="AJ567">
            <v>50</v>
          </cell>
          <cell r="AK567">
            <v>50</v>
          </cell>
          <cell r="AO567">
            <v>21440</v>
          </cell>
          <cell r="AP567">
            <v>0</v>
          </cell>
          <cell r="AQ567">
            <v>0</v>
          </cell>
          <cell r="AR567">
            <v>0</v>
          </cell>
          <cell r="AS567">
            <v>0</v>
          </cell>
          <cell r="AT567">
            <v>0</v>
          </cell>
          <cell r="AU567">
            <v>0</v>
          </cell>
          <cell r="AV567">
            <v>0</v>
          </cell>
          <cell r="AW567">
            <v>0</v>
          </cell>
          <cell r="AX567">
            <v>0</v>
          </cell>
          <cell r="AY567">
            <v>0</v>
          </cell>
          <cell r="AZ567">
            <v>0</v>
          </cell>
          <cell r="BA567">
            <v>0</v>
          </cell>
          <cell r="BB567">
            <v>0</v>
          </cell>
          <cell r="BC567">
            <v>0</v>
          </cell>
          <cell r="BD567">
            <v>0</v>
          </cell>
          <cell r="BE567">
            <v>881948</v>
          </cell>
          <cell r="BF567">
            <v>90067</v>
          </cell>
          <cell r="BG567">
            <v>0</v>
          </cell>
          <cell r="BH567">
            <v>0</v>
          </cell>
          <cell r="BI567">
            <v>0</v>
          </cell>
          <cell r="BJ567">
            <v>17639</v>
          </cell>
          <cell r="BK567">
            <v>1801</v>
          </cell>
          <cell r="BL567">
            <v>0</v>
          </cell>
          <cell r="BM567">
            <v>0</v>
          </cell>
          <cell r="BN567">
            <v>0</v>
          </cell>
          <cell r="BO567">
            <v>19440</v>
          </cell>
          <cell r="BP567">
            <v>60908</v>
          </cell>
          <cell r="BQ567">
            <v>39108</v>
          </cell>
          <cell r="BR567">
            <v>0</v>
          </cell>
          <cell r="BS567">
            <v>0</v>
          </cell>
          <cell r="BT567">
            <v>0</v>
          </cell>
          <cell r="BU567">
            <v>1218</v>
          </cell>
          <cell r="BV567">
            <v>782</v>
          </cell>
          <cell r="BW567">
            <v>0</v>
          </cell>
          <cell r="BX567">
            <v>0</v>
          </cell>
          <cell r="BY567">
            <v>0</v>
          </cell>
          <cell r="BZ567">
            <v>2000</v>
          </cell>
          <cell r="CA567">
            <v>19440</v>
          </cell>
          <cell r="CB567">
            <v>21440</v>
          </cell>
          <cell r="CC567">
            <v>0.05</v>
          </cell>
          <cell r="CD567">
            <v>21440</v>
          </cell>
        </row>
        <row r="568">
          <cell r="B568" t="str">
            <v>RJ002</v>
          </cell>
          <cell r="C568" t="str">
            <v>CAP15</v>
          </cell>
          <cell r="D568" t="str">
            <v>En muro</v>
          </cell>
          <cell r="E568" t="str">
            <v>U</v>
          </cell>
          <cell r="F568" t="str">
            <v>NA</v>
          </cell>
          <cell r="G568" t="str">
            <v>NA</v>
          </cell>
          <cell r="H568" t="str">
            <v>NA</v>
          </cell>
          <cell r="I568" t="str">
            <v>NA</v>
          </cell>
          <cell r="J568" t="str">
            <v>NA</v>
          </cell>
          <cell r="K568" t="str">
            <v>NA</v>
          </cell>
          <cell r="L568" t="str">
            <v>NA</v>
          </cell>
          <cell r="M568" t="str">
            <v>NA</v>
          </cell>
          <cell r="N568" t="str">
            <v>NA</v>
          </cell>
          <cell r="O568" t="str">
            <v>NA</v>
          </cell>
          <cell r="P568" t="str">
            <v>NA</v>
          </cell>
          <cell r="Q568" t="str">
            <v>NA</v>
          </cell>
          <cell r="R568" t="str">
            <v>NA</v>
          </cell>
          <cell r="S568" t="str">
            <v>NA</v>
          </cell>
          <cell r="T568" t="str">
            <v>NA</v>
          </cell>
          <cell r="U568" t="str">
            <v>NA</v>
          </cell>
          <cell r="V568" t="str">
            <v>NA</v>
          </cell>
          <cell r="W568" t="str">
            <v>NA</v>
          </cell>
          <cell r="X568" t="str">
            <v>NA</v>
          </cell>
          <cell r="Y568" t="str">
            <v>NA</v>
          </cell>
          <cell r="Z568" t="str">
            <v>NA</v>
          </cell>
          <cell r="AA568" t="str">
            <v>NA</v>
          </cell>
          <cell r="AB568" t="str">
            <v>NA</v>
          </cell>
          <cell r="AC568" t="str">
            <v>NA</v>
          </cell>
          <cell r="AD568" t="str">
            <v>NA</v>
          </cell>
          <cell r="AE568" t="str">
            <v>NA</v>
          </cell>
          <cell r="AF568" t="str">
            <v>NA</v>
          </cell>
          <cell r="AG568" t="str">
            <v>NA</v>
          </cell>
          <cell r="AH568" t="str">
            <v>NA</v>
          </cell>
          <cell r="AI568">
            <v>0</v>
          </cell>
          <cell r="AO568">
            <v>0</v>
          </cell>
          <cell r="AP568">
            <v>0</v>
          </cell>
          <cell r="AQ568">
            <v>0</v>
          </cell>
          <cell r="AR568">
            <v>0</v>
          </cell>
          <cell r="AS568">
            <v>0</v>
          </cell>
          <cell r="AT568">
            <v>0</v>
          </cell>
          <cell r="AU568">
            <v>0</v>
          </cell>
          <cell r="AV568">
            <v>0</v>
          </cell>
          <cell r="AW568">
            <v>0</v>
          </cell>
          <cell r="AX568">
            <v>0</v>
          </cell>
          <cell r="AY568">
            <v>0</v>
          </cell>
          <cell r="AZ568">
            <v>0</v>
          </cell>
          <cell r="BA568">
            <v>0</v>
          </cell>
          <cell r="BB568">
            <v>0</v>
          </cell>
          <cell r="BC568">
            <v>0</v>
          </cell>
          <cell r="BD568">
            <v>0</v>
          </cell>
          <cell r="BE568">
            <v>0</v>
          </cell>
          <cell r="BF568">
            <v>0</v>
          </cell>
          <cell r="BG568">
            <v>0</v>
          </cell>
          <cell r="BH568">
            <v>0</v>
          </cell>
          <cell r="BI568">
            <v>0</v>
          </cell>
          <cell r="BJ568">
            <v>0</v>
          </cell>
          <cell r="BK568">
            <v>0</v>
          </cell>
          <cell r="BL568">
            <v>0</v>
          </cell>
          <cell r="BM568">
            <v>0</v>
          </cell>
          <cell r="BN568">
            <v>0</v>
          </cell>
          <cell r="BO568">
            <v>0</v>
          </cell>
          <cell r="BP568">
            <v>0</v>
          </cell>
          <cell r="BQ568">
            <v>0</v>
          </cell>
          <cell r="BR568">
            <v>0</v>
          </cell>
          <cell r="BS568">
            <v>0</v>
          </cell>
          <cell r="BT568">
            <v>0</v>
          </cell>
          <cell r="BU568">
            <v>0</v>
          </cell>
          <cell r="BV568">
            <v>0</v>
          </cell>
          <cell r="BW568">
            <v>0</v>
          </cell>
          <cell r="BX568">
            <v>0</v>
          </cell>
          <cell r="BY568">
            <v>0</v>
          </cell>
          <cell r="BZ568">
            <v>0</v>
          </cell>
          <cell r="CA568">
            <v>0</v>
          </cell>
          <cell r="CB568">
            <v>0</v>
          </cell>
          <cell r="CC568">
            <v>0.05</v>
          </cell>
          <cell r="CD568">
            <v>0</v>
          </cell>
        </row>
        <row r="569">
          <cell r="B569" t="str">
            <v>VO001</v>
          </cell>
          <cell r="C569" t="str">
            <v>CAP15</v>
          </cell>
          <cell r="D569" t="str">
            <v>Excavación</v>
          </cell>
          <cell r="E569" t="str">
            <v>m3</v>
          </cell>
          <cell r="F569" t="str">
            <v>NA</v>
          </cell>
          <cell r="G569" t="str">
            <v>NA</v>
          </cell>
          <cell r="H569" t="str">
            <v>NA</v>
          </cell>
          <cell r="I569" t="str">
            <v>NA</v>
          </cell>
          <cell r="J569" t="str">
            <v>NA</v>
          </cell>
          <cell r="K569" t="str">
            <v>NA</v>
          </cell>
          <cell r="L569" t="str">
            <v>NA</v>
          </cell>
          <cell r="M569" t="str">
            <v>NA</v>
          </cell>
          <cell r="N569" t="str">
            <v>NA</v>
          </cell>
          <cell r="O569" t="str">
            <v>NA</v>
          </cell>
          <cell r="P569" t="str">
            <v>NA</v>
          </cell>
          <cell r="Q569" t="str">
            <v>NA</v>
          </cell>
          <cell r="R569" t="str">
            <v>NA</v>
          </cell>
          <cell r="S569" t="str">
            <v>NA</v>
          </cell>
          <cell r="T569" t="str">
            <v>CEC004</v>
          </cell>
          <cell r="U569" t="str">
            <v>CEC008</v>
          </cell>
          <cell r="V569" t="str">
            <v>NA</v>
          </cell>
          <cell r="W569" t="str">
            <v>NA</v>
          </cell>
          <cell r="X569" t="str">
            <v>NA</v>
          </cell>
          <cell r="Y569" t="str">
            <v>CMC004</v>
          </cell>
          <cell r="Z569" t="str">
            <v>CMC007</v>
          </cell>
          <cell r="AA569" t="str">
            <v>NA</v>
          </cell>
          <cell r="AB569" t="str">
            <v>NA</v>
          </cell>
          <cell r="AC569" t="str">
            <v>NA</v>
          </cell>
          <cell r="AD569">
            <v>1</v>
          </cell>
          <cell r="AE569">
            <v>1</v>
          </cell>
          <cell r="AF569" t="str">
            <v>NA</v>
          </cell>
          <cell r="AG569" t="str">
            <v>NA</v>
          </cell>
          <cell r="AH569" t="str">
            <v>NA</v>
          </cell>
          <cell r="AI569">
            <v>20</v>
          </cell>
          <cell r="AJ569">
            <v>20</v>
          </cell>
          <cell r="AK569">
            <v>20</v>
          </cell>
          <cell r="AO569">
            <v>13014</v>
          </cell>
          <cell r="AP569">
            <v>0</v>
          </cell>
          <cell r="AQ569">
            <v>0</v>
          </cell>
          <cell r="AR569">
            <v>0</v>
          </cell>
          <cell r="AS569">
            <v>0</v>
          </cell>
          <cell r="AT569">
            <v>0</v>
          </cell>
          <cell r="AU569">
            <v>0</v>
          </cell>
          <cell r="AV569">
            <v>0</v>
          </cell>
          <cell r="AW569">
            <v>0</v>
          </cell>
          <cell r="AX569">
            <v>0</v>
          </cell>
          <cell r="AY569">
            <v>0</v>
          </cell>
          <cell r="AZ569">
            <v>0</v>
          </cell>
          <cell r="BA569">
            <v>0</v>
          </cell>
          <cell r="BB569">
            <v>0</v>
          </cell>
          <cell r="BC569">
            <v>0</v>
          </cell>
          <cell r="BD569">
            <v>0</v>
          </cell>
          <cell r="BE569">
            <v>2893</v>
          </cell>
          <cell r="BF569">
            <v>90067</v>
          </cell>
          <cell r="BG569">
            <v>0</v>
          </cell>
          <cell r="BH569">
            <v>0</v>
          </cell>
          <cell r="BI569">
            <v>0</v>
          </cell>
          <cell r="BJ569">
            <v>145</v>
          </cell>
          <cell r="BK569">
            <v>4503</v>
          </cell>
          <cell r="BL569">
            <v>0</v>
          </cell>
          <cell r="BM569">
            <v>0</v>
          </cell>
          <cell r="BN569">
            <v>0</v>
          </cell>
          <cell r="BO569">
            <v>4648</v>
          </cell>
          <cell r="BP569">
            <v>128224</v>
          </cell>
          <cell r="BQ569">
            <v>39108</v>
          </cell>
          <cell r="BR569">
            <v>0</v>
          </cell>
          <cell r="BS569">
            <v>0</v>
          </cell>
          <cell r="BT569">
            <v>0</v>
          </cell>
          <cell r="BU569">
            <v>6411</v>
          </cell>
          <cell r="BV569">
            <v>1955</v>
          </cell>
          <cell r="BW569">
            <v>0</v>
          </cell>
          <cell r="BX569">
            <v>0</v>
          </cell>
          <cell r="BY569">
            <v>0</v>
          </cell>
          <cell r="BZ569">
            <v>8366</v>
          </cell>
          <cell r="CA569">
            <v>4648</v>
          </cell>
          <cell r="CB569">
            <v>13014</v>
          </cell>
          <cell r="CC569">
            <v>0.05</v>
          </cell>
          <cell r="CD569">
            <v>13014</v>
          </cell>
        </row>
        <row r="570">
          <cell r="B570" t="str">
            <v>VO011</v>
          </cell>
          <cell r="C570" t="str">
            <v>CAP15</v>
          </cell>
          <cell r="D570" t="str">
            <v>Limpieza de Cámaras Grandes</v>
          </cell>
          <cell r="E570" t="str">
            <v>U</v>
          </cell>
          <cell r="F570" t="str">
            <v>MOC006</v>
          </cell>
          <cell r="G570" t="str">
            <v>MOC043</v>
          </cell>
          <cell r="H570" t="str">
            <v>NA</v>
          </cell>
          <cell r="I570" t="str">
            <v>NA</v>
          </cell>
          <cell r="J570" t="str">
            <v>NA</v>
          </cell>
          <cell r="K570" t="str">
            <v>NA</v>
          </cell>
          <cell r="L570" t="str">
            <v>NA</v>
          </cell>
          <cell r="M570">
            <v>40</v>
          </cell>
          <cell r="N570">
            <v>1</v>
          </cell>
          <cell r="O570" t="str">
            <v>NA</v>
          </cell>
          <cell r="P570" t="str">
            <v>NA</v>
          </cell>
          <cell r="Q570" t="str">
            <v>NA</v>
          </cell>
          <cell r="R570" t="str">
            <v>NA</v>
          </cell>
          <cell r="S570" t="str">
            <v>NA</v>
          </cell>
          <cell r="T570" t="str">
            <v>CEC015</v>
          </cell>
          <cell r="U570" t="str">
            <v>CEC008</v>
          </cell>
          <cell r="V570" t="str">
            <v>NA</v>
          </cell>
          <cell r="W570" t="str">
            <v>NA</v>
          </cell>
          <cell r="X570" t="str">
            <v>NA</v>
          </cell>
          <cell r="Y570" t="str">
            <v>CMC022</v>
          </cell>
          <cell r="Z570" t="str">
            <v>CMC007</v>
          </cell>
          <cell r="AA570" t="str">
            <v>NA</v>
          </cell>
          <cell r="AB570" t="str">
            <v>NA</v>
          </cell>
          <cell r="AC570" t="str">
            <v>NA</v>
          </cell>
          <cell r="AD570">
            <v>1</v>
          </cell>
          <cell r="AE570">
            <v>1</v>
          </cell>
          <cell r="AF570" t="str">
            <v>NA</v>
          </cell>
          <cell r="AG570" t="str">
            <v>NA</v>
          </cell>
          <cell r="AH570" t="str">
            <v>NA</v>
          </cell>
          <cell r="AI570">
            <v>13</v>
          </cell>
          <cell r="AJ570">
            <v>13</v>
          </cell>
          <cell r="AK570">
            <v>13</v>
          </cell>
          <cell r="AO570">
            <v>33419</v>
          </cell>
          <cell r="AP570">
            <v>35</v>
          </cell>
          <cell r="AQ570">
            <v>6750</v>
          </cell>
          <cell r="AR570">
            <v>0</v>
          </cell>
          <cell r="AS570">
            <v>0</v>
          </cell>
          <cell r="AT570">
            <v>0</v>
          </cell>
          <cell r="AU570">
            <v>0</v>
          </cell>
          <cell r="AV570">
            <v>0</v>
          </cell>
          <cell r="AW570">
            <v>1400</v>
          </cell>
          <cell r="AX570">
            <v>6750</v>
          </cell>
          <cell r="AY570">
            <v>0</v>
          </cell>
          <cell r="AZ570">
            <v>0</v>
          </cell>
          <cell r="BA570">
            <v>0</v>
          </cell>
          <cell r="BB570">
            <v>0</v>
          </cell>
          <cell r="BC570">
            <v>0</v>
          </cell>
          <cell r="BD570">
            <v>8558</v>
          </cell>
          <cell r="BE570">
            <v>28837</v>
          </cell>
          <cell r="BF570">
            <v>90067</v>
          </cell>
          <cell r="BG570">
            <v>0</v>
          </cell>
          <cell r="BH570">
            <v>0</v>
          </cell>
          <cell r="BI570">
            <v>0</v>
          </cell>
          <cell r="BJ570">
            <v>2218</v>
          </cell>
          <cell r="BK570">
            <v>6928</v>
          </cell>
          <cell r="BL570">
            <v>0</v>
          </cell>
          <cell r="BM570">
            <v>0</v>
          </cell>
          <cell r="BN570">
            <v>0</v>
          </cell>
          <cell r="BO570">
            <v>9146</v>
          </cell>
          <cell r="BP570">
            <v>165187</v>
          </cell>
          <cell r="BQ570">
            <v>39108</v>
          </cell>
          <cell r="BR570">
            <v>0</v>
          </cell>
          <cell r="BS570">
            <v>0</v>
          </cell>
          <cell r="BT570">
            <v>0</v>
          </cell>
          <cell r="BU570">
            <v>12707</v>
          </cell>
          <cell r="BV570">
            <v>3008</v>
          </cell>
          <cell r="BW570">
            <v>0</v>
          </cell>
          <cell r="BX570">
            <v>0</v>
          </cell>
          <cell r="BY570">
            <v>0</v>
          </cell>
          <cell r="BZ570">
            <v>15715</v>
          </cell>
          <cell r="CA570">
            <v>9146</v>
          </cell>
          <cell r="CB570">
            <v>24861</v>
          </cell>
          <cell r="CC570">
            <v>0.05</v>
          </cell>
          <cell r="CD570">
            <v>33419</v>
          </cell>
        </row>
        <row r="571">
          <cell r="B571" t="str">
            <v>VO012</v>
          </cell>
          <cell r="C571" t="str">
            <v>CAP15</v>
          </cell>
          <cell r="D571" t="str">
            <v>Limpieza de Cámaras Tipos F, 2F</v>
          </cell>
          <cell r="E571" t="str">
            <v>U</v>
          </cell>
          <cell r="F571" t="str">
            <v>MOC006</v>
          </cell>
          <cell r="G571" t="str">
            <v>MOC043</v>
          </cell>
          <cell r="H571" t="str">
            <v>NA</v>
          </cell>
          <cell r="I571" t="str">
            <v>NA</v>
          </cell>
          <cell r="J571" t="str">
            <v>NA</v>
          </cell>
          <cell r="K571" t="str">
            <v>NA</v>
          </cell>
          <cell r="L571" t="str">
            <v>NA</v>
          </cell>
          <cell r="M571">
            <v>20</v>
          </cell>
          <cell r="N571">
            <v>0.5</v>
          </cell>
          <cell r="O571" t="str">
            <v>NA</v>
          </cell>
          <cell r="P571" t="str">
            <v>NA</v>
          </cell>
          <cell r="Q571" t="str">
            <v>NA</v>
          </cell>
          <cell r="R571" t="str">
            <v>NA</v>
          </cell>
          <cell r="S571" t="str">
            <v>NA</v>
          </cell>
          <cell r="T571" t="str">
            <v>CEC015</v>
          </cell>
          <cell r="U571" t="str">
            <v>CEC008</v>
          </cell>
          <cell r="V571" t="str">
            <v>NA</v>
          </cell>
          <cell r="W571" t="str">
            <v>NA</v>
          </cell>
          <cell r="X571" t="str">
            <v>NA</v>
          </cell>
          <cell r="Y571" t="str">
            <v>CMC022</v>
          </cell>
          <cell r="Z571" t="str">
            <v>CMC007</v>
          </cell>
          <cell r="AA571" t="str">
            <v>NA</v>
          </cell>
          <cell r="AB571" t="str">
            <v>NA</v>
          </cell>
          <cell r="AC571" t="str">
            <v>NA</v>
          </cell>
          <cell r="AD571">
            <v>1</v>
          </cell>
          <cell r="AE571">
            <v>1</v>
          </cell>
          <cell r="AF571" t="str">
            <v>NA</v>
          </cell>
          <cell r="AG571" t="str">
            <v>NA</v>
          </cell>
          <cell r="AH571" t="str">
            <v>NA</v>
          </cell>
          <cell r="AI571">
            <v>31</v>
          </cell>
          <cell r="AJ571">
            <v>31</v>
          </cell>
          <cell r="AK571">
            <v>31</v>
          </cell>
          <cell r="AO571">
            <v>14705</v>
          </cell>
          <cell r="AP571">
            <v>35</v>
          </cell>
          <cell r="AQ571">
            <v>6750</v>
          </cell>
          <cell r="AR571">
            <v>0</v>
          </cell>
          <cell r="AS571">
            <v>0</v>
          </cell>
          <cell r="AT571">
            <v>0</v>
          </cell>
          <cell r="AU571">
            <v>0</v>
          </cell>
          <cell r="AV571">
            <v>0</v>
          </cell>
          <cell r="AW571">
            <v>700</v>
          </cell>
          <cell r="AX571">
            <v>3375</v>
          </cell>
          <cell r="AY571">
            <v>0</v>
          </cell>
          <cell r="AZ571">
            <v>0</v>
          </cell>
          <cell r="BA571">
            <v>0</v>
          </cell>
          <cell r="BB571">
            <v>0</v>
          </cell>
          <cell r="BC571">
            <v>0</v>
          </cell>
          <cell r="BD571">
            <v>4279</v>
          </cell>
          <cell r="BE571">
            <v>28837</v>
          </cell>
          <cell r="BF571">
            <v>90067</v>
          </cell>
          <cell r="BG571">
            <v>0</v>
          </cell>
          <cell r="BH571">
            <v>0</v>
          </cell>
          <cell r="BI571">
            <v>0</v>
          </cell>
          <cell r="BJ571">
            <v>930</v>
          </cell>
          <cell r="BK571">
            <v>2905</v>
          </cell>
          <cell r="BL571">
            <v>0</v>
          </cell>
          <cell r="BM571">
            <v>0</v>
          </cell>
          <cell r="BN571">
            <v>0</v>
          </cell>
          <cell r="BO571">
            <v>3835</v>
          </cell>
          <cell r="BP571">
            <v>165187</v>
          </cell>
          <cell r="BQ571">
            <v>39108</v>
          </cell>
          <cell r="BR571">
            <v>0</v>
          </cell>
          <cell r="BS571">
            <v>0</v>
          </cell>
          <cell r="BT571">
            <v>0</v>
          </cell>
          <cell r="BU571">
            <v>5329</v>
          </cell>
          <cell r="BV571">
            <v>1262</v>
          </cell>
          <cell r="BW571">
            <v>0</v>
          </cell>
          <cell r="BX571">
            <v>0</v>
          </cell>
          <cell r="BY571">
            <v>0</v>
          </cell>
          <cell r="BZ571">
            <v>6591</v>
          </cell>
          <cell r="CA571">
            <v>3835</v>
          </cell>
          <cell r="CB571">
            <v>10426</v>
          </cell>
          <cell r="CC571">
            <v>0.05</v>
          </cell>
          <cell r="CD571">
            <v>14705</v>
          </cell>
        </row>
        <row r="572">
          <cell r="B572" t="str">
            <v>SE008</v>
          </cell>
          <cell r="C572" t="str">
            <v>CAP15</v>
          </cell>
          <cell r="D572" t="str">
            <v>Numeración de strip</v>
          </cell>
          <cell r="E572" t="str">
            <v>U</v>
          </cell>
          <cell r="F572" t="str">
            <v>MRD200</v>
          </cell>
          <cell r="G572" t="str">
            <v>NA</v>
          </cell>
          <cell r="H572" t="str">
            <v>NA</v>
          </cell>
          <cell r="I572" t="str">
            <v>NA</v>
          </cell>
          <cell r="J572" t="str">
            <v>NA</v>
          </cell>
          <cell r="K572" t="str">
            <v>NA</v>
          </cell>
          <cell r="L572" t="str">
            <v>NA</v>
          </cell>
          <cell r="M572">
            <v>0.05</v>
          </cell>
          <cell r="N572" t="str">
            <v>NA</v>
          </cell>
          <cell r="O572" t="str">
            <v>NA</v>
          </cell>
          <cell r="P572" t="str">
            <v>NA</v>
          </cell>
          <cell r="Q572" t="str">
            <v>NA</v>
          </cell>
          <cell r="R572" t="str">
            <v>NA</v>
          </cell>
          <cell r="S572" t="str">
            <v>NA</v>
          </cell>
          <cell r="T572" t="str">
            <v>CER008</v>
          </cell>
          <cell r="U572" t="str">
            <v>NA</v>
          </cell>
          <cell r="V572" t="str">
            <v>NA</v>
          </cell>
          <cell r="W572" t="str">
            <v>NA</v>
          </cell>
          <cell r="X572" t="str">
            <v>NA</v>
          </cell>
          <cell r="Y572" t="str">
            <v>CMC018</v>
          </cell>
          <cell r="Z572" t="str">
            <v>NA</v>
          </cell>
          <cell r="AA572" t="str">
            <v>NA</v>
          </cell>
          <cell r="AB572" t="str">
            <v>NA</v>
          </cell>
          <cell r="AC572" t="str">
            <v>NA</v>
          </cell>
          <cell r="AD572">
            <v>1</v>
          </cell>
          <cell r="AE572" t="str">
            <v>NA</v>
          </cell>
          <cell r="AF572" t="str">
            <v>NA</v>
          </cell>
          <cell r="AG572" t="str">
            <v>NA</v>
          </cell>
          <cell r="AH572" t="str">
            <v>NA</v>
          </cell>
          <cell r="AI572">
            <v>30</v>
          </cell>
          <cell r="AJ572">
            <v>30</v>
          </cell>
          <cell r="AO572">
            <v>5478</v>
          </cell>
          <cell r="AP572">
            <v>43000</v>
          </cell>
          <cell r="AQ572">
            <v>0</v>
          </cell>
          <cell r="AR572">
            <v>0</v>
          </cell>
          <cell r="AS572">
            <v>0</v>
          </cell>
          <cell r="AT572">
            <v>0</v>
          </cell>
          <cell r="AU572">
            <v>0</v>
          </cell>
          <cell r="AV572">
            <v>0</v>
          </cell>
          <cell r="AW572">
            <v>2150</v>
          </cell>
          <cell r="AX572">
            <v>0</v>
          </cell>
          <cell r="AY572">
            <v>0</v>
          </cell>
          <cell r="AZ572">
            <v>0</v>
          </cell>
          <cell r="BA572">
            <v>0</v>
          </cell>
          <cell r="BB572">
            <v>0</v>
          </cell>
          <cell r="BC572">
            <v>0</v>
          </cell>
          <cell r="BD572">
            <v>2258</v>
          </cell>
          <cell r="BE572">
            <v>32148</v>
          </cell>
          <cell r="BF572">
            <v>0</v>
          </cell>
          <cell r="BG572">
            <v>0</v>
          </cell>
          <cell r="BH572">
            <v>0</v>
          </cell>
          <cell r="BI572">
            <v>0</v>
          </cell>
          <cell r="BJ572">
            <v>1072</v>
          </cell>
          <cell r="BK572">
            <v>0</v>
          </cell>
          <cell r="BL572">
            <v>0</v>
          </cell>
          <cell r="BM572">
            <v>0</v>
          </cell>
          <cell r="BN572">
            <v>0</v>
          </cell>
          <cell r="BO572">
            <v>1072</v>
          </cell>
          <cell r="BP572">
            <v>64431</v>
          </cell>
          <cell r="BQ572">
            <v>0</v>
          </cell>
          <cell r="BR572">
            <v>0</v>
          </cell>
          <cell r="BS572">
            <v>0</v>
          </cell>
          <cell r="BT572">
            <v>0</v>
          </cell>
          <cell r="BU572">
            <v>2148</v>
          </cell>
          <cell r="BV572">
            <v>0</v>
          </cell>
          <cell r="BW572">
            <v>0</v>
          </cell>
          <cell r="BX572">
            <v>0</v>
          </cell>
          <cell r="BY572">
            <v>0</v>
          </cell>
          <cell r="BZ572">
            <v>2148</v>
          </cell>
          <cell r="CA572">
            <v>1072</v>
          </cell>
          <cell r="CB572">
            <v>3220</v>
          </cell>
          <cell r="CC572">
            <v>0.05</v>
          </cell>
          <cell r="CD572">
            <v>5478</v>
          </cell>
        </row>
        <row r="573">
          <cell r="B573" t="str">
            <v>VO002</v>
          </cell>
          <cell r="C573" t="str">
            <v>CAP15</v>
          </cell>
          <cell r="D573" t="str">
            <v>Relleno de zahorra</v>
          </cell>
          <cell r="E573" t="str">
            <v>m3</v>
          </cell>
          <cell r="F573" t="str">
            <v>MOC128</v>
          </cell>
          <cell r="G573" t="str">
            <v>NA</v>
          </cell>
          <cell r="H573" t="str">
            <v>NA</v>
          </cell>
          <cell r="I573" t="str">
            <v>NA</v>
          </cell>
          <cell r="J573" t="str">
            <v>NA</v>
          </cell>
          <cell r="K573" t="str">
            <v>NA</v>
          </cell>
          <cell r="L573" t="str">
            <v>NA</v>
          </cell>
          <cell r="M573">
            <v>1.3</v>
          </cell>
          <cell r="N573" t="str">
            <v>NA</v>
          </cell>
          <cell r="O573" t="str">
            <v>NA</v>
          </cell>
          <cell r="P573" t="str">
            <v>NA</v>
          </cell>
          <cell r="Q573" t="str">
            <v>NA</v>
          </cell>
          <cell r="R573" t="str">
            <v>NA</v>
          </cell>
          <cell r="S573" t="str">
            <v>NA</v>
          </cell>
          <cell r="T573" t="str">
            <v>CEC009</v>
          </cell>
          <cell r="U573" t="str">
            <v>NA</v>
          </cell>
          <cell r="V573" t="str">
            <v>NA</v>
          </cell>
          <cell r="W573" t="str">
            <v>NA</v>
          </cell>
          <cell r="X573" t="str">
            <v>NA</v>
          </cell>
          <cell r="Y573" t="str">
            <v>CMC008</v>
          </cell>
          <cell r="Z573" t="str">
            <v>NA</v>
          </cell>
          <cell r="AA573" t="str">
            <v>NA</v>
          </cell>
          <cell r="AB573" t="str">
            <v>NA</v>
          </cell>
          <cell r="AC573" t="str">
            <v>NA</v>
          </cell>
          <cell r="AD573">
            <v>1</v>
          </cell>
          <cell r="AE573" t="str">
            <v>NA</v>
          </cell>
          <cell r="AF573" t="str">
            <v>NA</v>
          </cell>
          <cell r="AG573" t="str">
            <v>NA</v>
          </cell>
          <cell r="AH573" t="str">
            <v>NA</v>
          </cell>
          <cell r="AI573">
            <v>40</v>
          </cell>
          <cell r="AJ573">
            <v>40</v>
          </cell>
          <cell r="AO573">
            <v>33107</v>
          </cell>
          <cell r="AP573">
            <v>20000</v>
          </cell>
          <cell r="AQ573">
            <v>0</v>
          </cell>
          <cell r="AR573">
            <v>0</v>
          </cell>
          <cell r="AS573">
            <v>0</v>
          </cell>
          <cell r="AT573">
            <v>0</v>
          </cell>
          <cell r="AU573">
            <v>0</v>
          </cell>
          <cell r="AV573">
            <v>0</v>
          </cell>
          <cell r="AW573">
            <v>26000</v>
          </cell>
          <cell r="AX573">
            <v>0</v>
          </cell>
          <cell r="AY573">
            <v>0</v>
          </cell>
          <cell r="AZ573">
            <v>0</v>
          </cell>
          <cell r="BA573">
            <v>0</v>
          </cell>
          <cell r="BB573">
            <v>0</v>
          </cell>
          <cell r="BC573">
            <v>0</v>
          </cell>
          <cell r="BD573">
            <v>27300</v>
          </cell>
          <cell r="BE573">
            <v>91382</v>
          </cell>
          <cell r="BF573">
            <v>0</v>
          </cell>
          <cell r="BG573">
            <v>0</v>
          </cell>
          <cell r="BH573">
            <v>0</v>
          </cell>
          <cell r="BI573">
            <v>0</v>
          </cell>
          <cell r="BJ573">
            <v>2285</v>
          </cell>
          <cell r="BK573">
            <v>0</v>
          </cell>
          <cell r="BL573">
            <v>0</v>
          </cell>
          <cell r="BM573">
            <v>0</v>
          </cell>
          <cell r="BN573">
            <v>0</v>
          </cell>
          <cell r="BO573">
            <v>2285</v>
          </cell>
          <cell r="BP573">
            <v>140891</v>
          </cell>
          <cell r="BQ573">
            <v>0</v>
          </cell>
          <cell r="BR573">
            <v>0</v>
          </cell>
          <cell r="BS573">
            <v>0</v>
          </cell>
          <cell r="BT573">
            <v>0</v>
          </cell>
          <cell r="BU573">
            <v>3522</v>
          </cell>
          <cell r="BV573">
            <v>0</v>
          </cell>
          <cell r="BW573">
            <v>0</v>
          </cell>
          <cell r="BX573">
            <v>0</v>
          </cell>
          <cell r="BY573">
            <v>0</v>
          </cell>
          <cell r="BZ573">
            <v>3522</v>
          </cell>
          <cell r="CA573">
            <v>2285</v>
          </cell>
          <cell r="CB573">
            <v>5807</v>
          </cell>
          <cell r="CC573">
            <v>0.05</v>
          </cell>
          <cell r="CD573">
            <v>33107</v>
          </cell>
        </row>
        <row r="574">
          <cell r="B574" t="str">
            <v>SE009</v>
          </cell>
          <cell r="C574" t="str">
            <v>CAP15</v>
          </cell>
          <cell r="D574" t="str">
            <v>Renumeración de strip exist.</v>
          </cell>
          <cell r="E574" t="str">
            <v>U</v>
          </cell>
          <cell r="F574" t="str">
            <v>MRD200</v>
          </cell>
          <cell r="G574" t="str">
            <v>NA</v>
          </cell>
          <cell r="H574" t="str">
            <v>NA</v>
          </cell>
          <cell r="I574" t="str">
            <v>NA</v>
          </cell>
          <cell r="J574" t="str">
            <v>NA</v>
          </cell>
          <cell r="K574" t="str">
            <v>NA</v>
          </cell>
          <cell r="L574" t="str">
            <v>NA</v>
          </cell>
          <cell r="M574">
            <v>1.6E-2</v>
          </cell>
          <cell r="N574" t="str">
            <v>NA</v>
          </cell>
          <cell r="O574" t="str">
            <v>NA</v>
          </cell>
          <cell r="P574" t="str">
            <v>NA</v>
          </cell>
          <cell r="Q574" t="str">
            <v>NA</v>
          </cell>
          <cell r="R574" t="str">
            <v>NA</v>
          </cell>
          <cell r="S574" t="str">
            <v>NA</v>
          </cell>
          <cell r="T574" t="str">
            <v>CER014</v>
          </cell>
          <cell r="U574" t="str">
            <v>NA</v>
          </cell>
          <cell r="V574" t="str">
            <v>NA</v>
          </cell>
          <cell r="W574" t="str">
            <v>NA</v>
          </cell>
          <cell r="X574" t="str">
            <v>NA</v>
          </cell>
          <cell r="Y574" t="str">
            <v>CMC018</v>
          </cell>
          <cell r="Z574" t="str">
            <v>NA</v>
          </cell>
          <cell r="AA574" t="str">
            <v>NA</v>
          </cell>
          <cell r="AB574" t="str">
            <v>NA</v>
          </cell>
          <cell r="AC574" t="str">
            <v>NA</v>
          </cell>
          <cell r="AD574">
            <v>1</v>
          </cell>
          <cell r="AE574" t="str">
            <v>NA</v>
          </cell>
          <cell r="AF574" t="str">
            <v>NA</v>
          </cell>
          <cell r="AG574" t="str">
            <v>NA</v>
          </cell>
          <cell r="AH574" t="str">
            <v>NA</v>
          </cell>
          <cell r="AI574">
            <v>35</v>
          </cell>
          <cell r="AJ574">
            <v>35</v>
          </cell>
          <cell r="AO574">
            <v>13602</v>
          </cell>
          <cell r="AP574">
            <v>43000</v>
          </cell>
          <cell r="AQ574">
            <v>0</v>
          </cell>
          <cell r="AR574">
            <v>0</v>
          </cell>
          <cell r="AS574">
            <v>0</v>
          </cell>
          <cell r="AT574">
            <v>0</v>
          </cell>
          <cell r="AU574">
            <v>0</v>
          </cell>
          <cell r="AV574">
            <v>0</v>
          </cell>
          <cell r="AW574">
            <v>688</v>
          </cell>
          <cell r="AX574">
            <v>0</v>
          </cell>
          <cell r="AY574">
            <v>0</v>
          </cell>
          <cell r="AZ574">
            <v>0</v>
          </cell>
          <cell r="BA574">
            <v>0</v>
          </cell>
          <cell r="BB574">
            <v>0</v>
          </cell>
          <cell r="BC574">
            <v>0</v>
          </cell>
          <cell r="BD574">
            <v>722</v>
          </cell>
          <cell r="BE574">
            <v>386361</v>
          </cell>
          <cell r="BF574">
            <v>0</v>
          </cell>
          <cell r="BG574">
            <v>0</v>
          </cell>
          <cell r="BH574">
            <v>0</v>
          </cell>
          <cell r="BI574">
            <v>0</v>
          </cell>
          <cell r="BJ574">
            <v>11039</v>
          </cell>
          <cell r="BK574">
            <v>0</v>
          </cell>
          <cell r="BL574">
            <v>0</v>
          </cell>
          <cell r="BM574">
            <v>0</v>
          </cell>
          <cell r="BN574">
            <v>0</v>
          </cell>
          <cell r="BO574">
            <v>11039</v>
          </cell>
          <cell r="BP574">
            <v>64431</v>
          </cell>
          <cell r="BQ574">
            <v>0</v>
          </cell>
          <cell r="BR574">
            <v>0</v>
          </cell>
          <cell r="BS574">
            <v>0</v>
          </cell>
          <cell r="BT574">
            <v>0</v>
          </cell>
          <cell r="BU574">
            <v>1841</v>
          </cell>
          <cell r="BV574">
            <v>0</v>
          </cell>
          <cell r="BW574">
            <v>0</v>
          </cell>
          <cell r="BX574">
            <v>0</v>
          </cell>
          <cell r="BY574">
            <v>0</v>
          </cell>
          <cell r="BZ574">
            <v>1841</v>
          </cell>
          <cell r="CA574">
            <v>11039</v>
          </cell>
          <cell r="CB574">
            <v>12880</v>
          </cell>
          <cell r="CC574">
            <v>0.05</v>
          </cell>
          <cell r="CD574">
            <v>13602</v>
          </cell>
        </row>
        <row r="575">
          <cell r="B575" t="str">
            <v>VO005</v>
          </cell>
          <cell r="C575" t="str">
            <v>CAP15</v>
          </cell>
          <cell r="D575" t="str">
            <v>Repavimentación en Anden Concreto</v>
          </cell>
          <cell r="E575" t="str">
            <v>m2</v>
          </cell>
          <cell r="F575" t="str">
            <v>MOC026</v>
          </cell>
          <cell r="G575" t="str">
            <v>MOC014</v>
          </cell>
          <cell r="H575" t="str">
            <v>MOC109</v>
          </cell>
          <cell r="I575" t="str">
            <v>MOC129</v>
          </cell>
          <cell r="J575" t="str">
            <v>NA</v>
          </cell>
          <cell r="K575" t="str">
            <v>NA</v>
          </cell>
          <cell r="L575" t="str">
            <v>NA</v>
          </cell>
          <cell r="M575">
            <v>0.1</v>
          </cell>
          <cell r="N575">
            <v>0.2</v>
          </cell>
          <cell r="O575">
            <v>0.26</v>
          </cell>
          <cell r="P575">
            <v>0.1</v>
          </cell>
          <cell r="Q575" t="str">
            <v>NA</v>
          </cell>
          <cell r="R575" t="str">
            <v>NA</v>
          </cell>
          <cell r="S575" t="str">
            <v>NA</v>
          </cell>
          <cell r="T575" t="str">
            <v>CEC013</v>
          </cell>
          <cell r="U575" t="str">
            <v>NA</v>
          </cell>
          <cell r="V575" t="str">
            <v>NA</v>
          </cell>
          <cell r="W575" t="str">
            <v>NA</v>
          </cell>
          <cell r="X575" t="str">
            <v>NA</v>
          </cell>
          <cell r="Y575" t="str">
            <v>CMC009</v>
          </cell>
          <cell r="Z575" t="str">
            <v>NA</v>
          </cell>
          <cell r="AA575" t="str">
            <v>NA</v>
          </cell>
          <cell r="AB575" t="str">
            <v>NA</v>
          </cell>
          <cell r="AC575" t="str">
            <v>NA</v>
          </cell>
          <cell r="AD575">
            <v>1</v>
          </cell>
          <cell r="AE575" t="str">
            <v>NA</v>
          </cell>
          <cell r="AF575" t="str">
            <v>NA</v>
          </cell>
          <cell r="AG575" t="str">
            <v>NA</v>
          </cell>
          <cell r="AH575" t="str">
            <v>NA</v>
          </cell>
          <cell r="AI575">
            <v>50</v>
          </cell>
          <cell r="AJ575">
            <v>50</v>
          </cell>
          <cell r="AO575">
            <v>30351</v>
          </cell>
          <cell r="AP575">
            <v>234000</v>
          </cell>
          <cell r="AQ575">
            <v>4800</v>
          </cell>
          <cell r="AR575">
            <v>1104</v>
          </cell>
          <cell r="AS575">
            <v>3090</v>
          </cell>
          <cell r="AT575">
            <v>0</v>
          </cell>
          <cell r="AU575">
            <v>0</v>
          </cell>
          <cell r="AV575">
            <v>0</v>
          </cell>
          <cell r="AW575">
            <v>23400</v>
          </cell>
          <cell r="AX575">
            <v>960</v>
          </cell>
          <cell r="AY575">
            <v>287</v>
          </cell>
          <cell r="AZ575">
            <v>309</v>
          </cell>
          <cell r="BA575">
            <v>0</v>
          </cell>
          <cell r="BB575">
            <v>0</v>
          </cell>
          <cell r="BC575">
            <v>0</v>
          </cell>
          <cell r="BD575">
            <v>26204</v>
          </cell>
          <cell r="BE575">
            <v>23278</v>
          </cell>
          <cell r="BF575">
            <v>0</v>
          </cell>
          <cell r="BG575">
            <v>0</v>
          </cell>
          <cell r="BH575">
            <v>0</v>
          </cell>
          <cell r="BI575">
            <v>0</v>
          </cell>
          <cell r="BJ575">
            <v>466</v>
          </cell>
          <cell r="BK575">
            <v>0</v>
          </cell>
          <cell r="BL575">
            <v>0</v>
          </cell>
          <cell r="BM575">
            <v>0</v>
          </cell>
          <cell r="BN575">
            <v>0</v>
          </cell>
          <cell r="BO575">
            <v>466</v>
          </cell>
          <cell r="BP575">
            <v>184062</v>
          </cell>
          <cell r="BQ575">
            <v>0</v>
          </cell>
          <cell r="BR575">
            <v>0</v>
          </cell>
          <cell r="BS575">
            <v>0</v>
          </cell>
          <cell r="BT575">
            <v>0</v>
          </cell>
          <cell r="BU575">
            <v>3681</v>
          </cell>
          <cell r="BV575">
            <v>0</v>
          </cell>
          <cell r="BW575">
            <v>0</v>
          </cell>
          <cell r="BX575">
            <v>0</v>
          </cell>
          <cell r="BY575">
            <v>0</v>
          </cell>
          <cell r="BZ575">
            <v>3681</v>
          </cell>
          <cell r="CA575">
            <v>466</v>
          </cell>
          <cell r="CB575">
            <v>4147</v>
          </cell>
          <cell r="CC575">
            <v>0.05</v>
          </cell>
          <cell r="CD575">
            <v>30351</v>
          </cell>
        </row>
        <row r="576">
          <cell r="B576" t="str">
            <v>VO003</v>
          </cell>
          <cell r="C576" t="str">
            <v>CAP15</v>
          </cell>
          <cell r="D576" t="str">
            <v>Repavimentación en Calzada Concreto</v>
          </cell>
          <cell r="E576" t="str">
            <v>m2</v>
          </cell>
          <cell r="F576" t="str">
            <v>MOC014</v>
          </cell>
          <cell r="G576" t="str">
            <v>MOC026</v>
          </cell>
          <cell r="H576" t="str">
            <v>MOC109</v>
          </cell>
          <cell r="I576" t="str">
            <v>MOC129</v>
          </cell>
          <cell r="J576" t="str">
            <v>NA</v>
          </cell>
          <cell r="K576" t="str">
            <v>NA</v>
          </cell>
          <cell r="L576" t="str">
            <v>NA</v>
          </cell>
          <cell r="M576">
            <v>0.42</v>
          </cell>
          <cell r="N576">
            <v>0.22</v>
          </cell>
          <cell r="O576">
            <v>0.26</v>
          </cell>
          <cell r="P576">
            <v>0.1</v>
          </cell>
          <cell r="Q576" t="str">
            <v>NA</v>
          </cell>
          <cell r="R576" t="str">
            <v>NA</v>
          </cell>
          <cell r="S576" t="str">
            <v>NA</v>
          </cell>
          <cell r="T576" t="str">
            <v>CEC013</v>
          </cell>
          <cell r="U576" t="str">
            <v>NA</v>
          </cell>
          <cell r="V576" t="str">
            <v>NA</v>
          </cell>
          <cell r="W576" t="str">
            <v>NA</v>
          </cell>
          <cell r="X576" t="str">
            <v>NA</v>
          </cell>
          <cell r="Y576" t="str">
            <v>CMC009</v>
          </cell>
          <cell r="Z576" t="str">
            <v>NA</v>
          </cell>
          <cell r="AA576" t="str">
            <v>NA</v>
          </cell>
          <cell r="AB576" t="str">
            <v>NA</v>
          </cell>
          <cell r="AC576" t="str">
            <v>NA</v>
          </cell>
          <cell r="AD576">
            <v>1</v>
          </cell>
          <cell r="AE576" t="str">
            <v>NA</v>
          </cell>
          <cell r="AF576" t="str">
            <v>NA</v>
          </cell>
          <cell r="AG576" t="str">
            <v>NA</v>
          </cell>
          <cell r="AH576" t="str">
            <v>NA</v>
          </cell>
          <cell r="AI576">
            <v>22</v>
          </cell>
          <cell r="AJ576">
            <v>22</v>
          </cell>
          <cell r="AO576">
            <v>66221</v>
          </cell>
          <cell r="AP576">
            <v>4800</v>
          </cell>
          <cell r="AQ576">
            <v>234000</v>
          </cell>
          <cell r="AR576">
            <v>1104</v>
          </cell>
          <cell r="AS576">
            <v>3090</v>
          </cell>
          <cell r="AT576">
            <v>0</v>
          </cell>
          <cell r="AU576">
            <v>0</v>
          </cell>
          <cell r="AV576">
            <v>0</v>
          </cell>
          <cell r="AW576">
            <v>2016</v>
          </cell>
          <cell r="AX576">
            <v>51480</v>
          </cell>
          <cell r="AY576">
            <v>287</v>
          </cell>
          <cell r="AZ576">
            <v>309</v>
          </cell>
          <cell r="BA576">
            <v>0</v>
          </cell>
          <cell r="BB576">
            <v>0</v>
          </cell>
          <cell r="BC576">
            <v>0</v>
          </cell>
          <cell r="BD576">
            <v>56797</v>
          </cell>
          <cell r="BE576">
            <v>23278</v>
          </cell>
          <cell r="BF576">
            <v>0</v>
          </cell>
          <cell r="BG576">
            <v>0</v>
          </cell>
          <cell r="BH576">
            <v>0</v>
          </cell>
          <cell r="BI576">
            <v>0</v>
          </cell>
          <cell r="BJ576">
            <v>1058</v>
          </cell>
          <cell r="BK576">
            <v>0</v>
          </cell>
          <cell r="BL576">
            <v>0</v>
          </cell>
          <cell r="BM576">
            <v>0</v>
          </cell>
          <cell r="BN576">
            <v>0</v>
          </cell>
          <cell r="BO576">
            <v>1058</v>
          </cell>
          <cell r="BP576">
            <v>184062</v>
          </cell>
          <cell r="BQ576">
            <v>0</v>
          </cell>
          <cell r="BR576">
            <v>0</v>
          </cell>
          <cell r="BS576">
            <v>0</v>
          </cell>
          <cell r="BT576">
            <v>0</v>
          </cell>
          <cell r="BU576">
            <v>8366</v>
          </cell>
          <cell r="BV576">
            <v>0</v>
          </cell>
          <cell r="BW576">
            <v>0</v>
          </cell>
          <cell r="BX576">
            <v>0</v>
          </cell>
          <cell r="BY576">
            <v>0</v>
          </cell>
          <cell r="BZ576">
            <v>8366</v>
          </cell>
          <cell r="CA576">
            <v>1058</v>
          </cell>
          <cell r="CB576">
            <v>9424</v>
          </cell>
          <cell r="CC576">
            <v>0.05</v>
          </cell>
          <cell r="CD576">
            <v>66221</v>
          </cell>
        </row>
        <row r="577">
          <cell r="B577" t="str">
            <v>RRT01</v>
          </cell>
          <cell r="C577" t="str">
            <v>CAP15</v>
          </cell>
          <cell r="D577" t="str">
            <v>Retenidas</v>
          </cell>
          <cell r="E577" t="str">
            <v>U</v>
          </cell>
          <cell r="F577" t="str">
            <v>NA</v>
          </cell>
          <cell r="G577" t="str">
            <v>NA</v>
          </cell>
          <cell r="H577" t="str">
            <v>NA</v>
          </cell>
          <cell r="I577" t="str">
            <v>NA</v>
          </cell>
          <cell r="J577" t="str">
            <v>NA</v>
          </cell>
          <cell r="K577" t="str">
            <v>NA</v>
          </cell>
          <cell r="L577" t="str">
            <v>NA</v>
          </cell>
          <cell r="M577" t="str">
            <v>NA</v>
          </cell>
          <cell r="N577" t="str">
            <v>NA</v>
          </cell>
          <cell r="O577" t="str">
            <v>NA</v>
          </cell>
          <cell r="P577" t="str">
            <v>NA</v>
          </cell>
          <cell r="Q577" t="str">
            <v>NA</v>
          </cell>
          <cell r="R577" t="str">
            <v>NA</v>
          </cell>
          <cell r="S577" t="str">
            <v>NA</v>
          </cell>
          <cell r="T577" t="str">
            <v>NA</v>
          </cell>
          <cell r="U577" t="str">
            <v>NA</v>
          </cell>
          <cell r="V577" t="str">
            <v>NA</v>
          </cell>
          <cell r="W577" t="str">
            <v>NA</v>
          </cell>
          <cell r="X577" t="str">
            <v>NA</v>
          </cell>
          <cell r="Y577" t="str">
            <v>NA</v>
          </cell>
          <cell r="Z577" t="str">
            <v>NA</v>
          </cell>
          <cell r="AA577" t="str">
            <v>NA</v>
          </cell>
          <cell r="AB577" t="str">
            <v>NA</v>
          </cell>
          <cell r="AC577" t="str">
            <v>NA</v>
          </cell>
          <cell r="AD577" t="str">
            <v>NA</v>
          </cell>
          <cell r="AE577" t="str">
            <v>NA</v>
          </cell>
          <cell r="AF577" t="str">
            <v>NA</v>
          </cell>
          <cell r="AG577" t="str">
            <v>NA</v>
          </cell>
          <cell r="AH577" t="str">
            <v>NA</v>
          </cell>
          <cell r="AI577">
            <v>0</v>
          </cell>
          <cell r="AO577">
            <v>0</v>
          </cell>
          <cell r="AP577">
            <v>0</v>
          </cell>
          <cell r="AQ577">
            <v>0</v>
          </cell>
          <cell r="AR577">
            <v>0</v>
          </cell>
          <cell r="AS577">
            <v>0</v>
          </cell>
          <cell r="AT577">
            <v>0</v>
          </cell>
          <cell r="AU577">
            <v>0</v>
          </cell>
          <cell r="AV577">
            <v>0</v>
          </cell>
          <cell r="AW577">
            <v>0</v>
          </cell>
          <cell r="AX577">
            <v>0</v>
          </cell>
          <cell r="AY577">
            <v>0</v>
          </cell>
          <cell r="AZ577">
            <v>0</v>
          </cell>
          <cell r="BA577">
            <v>0</v>
          </cell>
          <cell r="BB577">
            <v>0</v>
          </cell>
          <cell r="BC577">
            <v>0</v>
          </cell>
          <cell r="BD577">
            <v>0</v>
          </cell>
          <cell r="BE577">
            <v>0</v>
          </cell>
          <cell r="BF577">
            <v>0</v>
          </cell>
          <cell r="BG577">
            <v>0</v>
          </cell>
          <cell r="BH577">
            <v>0</v>
          </cell>
          <cell r="BI577">
            <v>0</v>
          </cell>
          <cell r="BJ577">
            <v>0</v>
          </cell>
          <cell r="BK577">
            <v>0</v>
          </cell>
          <cell r="BL577">
            <v>0</v>
          </cell>
          <cell r="BM577">
            <v>0</v>
          </cell>
          <cell r="BN577">
            <v>0</v>
          </cell>
          <cell r="BO577">
            <v>0</v>
          </cell>
          <cell r="BP577">
            <v>0</v>
          </cell>
          <cell r="BQ577">
            <v>0</v>
          </cell>
          <cell r="BR577">
            <v>0</v>
          </cell>
          <cell r="BS577">
            <v>0</v>
          </cell>
          <cell r="BT577">
            <v>0</v>
          </cell>
          <cell r="BU577">
            <v>0</v>
          </cell>
          <cell r="BV577">
            <v>0</v>
          </cell>
          <cell r="BW577">
            <v>0</v>
          </cell>
          <cell r="BX577">
            <v>0</v>
          </cell>
          <cell r="BY577">
            <v>0</v>
          </cell>
          <cell r="BZ577">
            <v>0</v>
          </cell>
          <cell r="CA577">
            <v>0</v>
          </cell>
          <cell r="CB577">
            <v>0</v>
          </cell>
          <cell r="CC577">
            <v>0.05</v>
          </cell>
          <cell r="CD577">
            <v>0</v>
          </cell>
        </row>
        <row r="578">
          <cell r="B578" t="str">
            <v>VO014</v>
          </cell>
          <cell r="C578" t="str">
            <v>CAP15</v>
          </cell>
          <cell r="D578" t="str">
            <v>Rotura Andén concreto</v>
          </cell>
          <cell r="E578" t="str">
            <v>U</v>
          </cell>
          <cell r="F578" t="str">
            <v>NA</v>
          </cell>
          <cell r="G578" t="str">
            <v>NA</v>
          </cell>
          <cell r="H578" t="str">
            <v>NA</v>
          </cell>
          <cell r="I578" t="str">
            <v>NA</v>
          </cell>
          <cell r="J578" t="str">
            <v>NA</v>
          </cell>
          <cell r="K578" t="str">
            <v>NA</v>
          </cell>
          <cell r="L578" t="str">
            <v>NA</v>
          </cell>
          <cell r="M578" t="str">
            <v>NA</v>
          </cell>
          <cell r="N578" t="str">
            <v>NA</v>
          </cell>
          <cell r="O578" t="str">
            <v>NA</v>
          </cell>
          <cell r="P578" t="str">
            <v>NA</v>
          </cell>
          <cell r="Q578" t="str">
            <v>NA</v>
          </cell>
          <cell r="R578" t="str">
            <v>NA</v>
          </cell>
          <cell r="S578" t="str">
            <v>NA</v>
          </cell>
          <cell r="T578" t="str">
            <v>CEC001</v>
          </cell>
          <cell r="U578" t="str">
            <v>CEC008</v>
          </cell>
          <cell r="V578" t="str">
            <v>NA</v>
          </cell>
          <cell r="W578" t="str">
            <v>NA</v>
          </cell>
          <cell r="X578" t="str">
            <v>NA</v>
          </cell>
          <cell r="Y578" t="str">
            <v>CMC002</v>
          </cell>
          <cell r="Z578" t="str">
            <v>CMC007</v>
          </cell>
          <cell r="AA578" t="str">
            <v>NA</v>
          </cell>
          <cell r="AB578" t="str">
            <v>NA</v>
          </cell>
          <cell r="AC578" t="str">
            <v>NA</v>
          </cell>
          <cell r="AD578">
            <v>1</v>
          </cell>
          <cell r="AE578">
            <v>1</v>
          </cell>
          <cell r="AF578" t="str">
            <v>NA</v>
          </cell>
          <cell r="AG578" t="str">
            <v>NA</v>
          </cell>
          <cell r="AH578" t="str">
            <v>NA</v>
          </cell>
          <cell r="AI578">
            <v>80</v>
          </cell>
          <cell r="AJ578">
            <v>80</v>
          </cell>
          <cell r="AK578">
            <v>80</v>
          </cell>
          <cell r="AO578">
            <v>13753</v>
          </cell>
          <cell r="AP578">
            <v>0</v>
          </cell>
          <cell r="AQ578">
            <v>0</v>
          </cell>
          <cell r="AR578">
            <v>0</v>
          </cell>
          <cell r="AS578">
            <v>0</v>
          </cell>
          <cell r="AT578">
            <v>0</v>
          </cell>
          <cell r="AU578">
            <v>0</v>
          </cell>
          <cell r="AV578">
            <v>0</v>
          </cell>
          <cell r="AW578">
            <v>0</v>
          </cell>
          <cell r="AX578">
            <v>0</v>
          </cell>
          <cell r="AY578">
            <v>0</v>
          </cell>
          <cell r="AZ578">
            <v>0</v>
          </cell>
          <cell r="BA578">
            <v>0</v>
          </cell>
          <cell r="BB578">
            <v>0</v>
          </cell>
          <cell r="BC578">
            <v>0</v>
          </cell>
          <cell r="BD578">
            <v>0</v>
          </cell>
          <cell r="BE578">
            <v>881948</v>
          </cell>
          <cell r="BF578">
            <v>90067</v>
          </cell>
          <cell r="BG578">
            <v>0</v>
          </cell>
          <cell r="BH578">
            <v>0</v>
          </cell>
          <cell r="BI578">
            <v>0</v>
          </cell>
          <cell r="BJ578">
            <v>11024</v>
          </cell>
          <cell r="BK578">
            <v>1126</v>
          </cell>
          <cell r="BL578">
            <v>0</v>
          </cell>
          <cell r="BM578">
            <v>0</v>
          </cell>
          <cell r="BN578">
            <v>0</v>
          </cell>
          <cell r="BO578">
            <v>12150</v>
          </cell>
          <cell r="BP578">
            <v>89116</v>
          </cell>
          <cell r="BQ578">
            <v>39108</v>
          </cell>
          <cell r="BR578">
            <v>0</v>
          </cell>
          <cell r="BS578">
            <v>0</v>
          </cell>
          <cell r="BT578">
            <v>0</v>
          </cell>
          <cell r="BU578">
            <v>1114</v>
          </cell>
          <cell r="BV578">
            <v>489</v>
          </cell>
          <cell r="BW578">
            <v>0</v>
          </cell>
          <cell r="BX578">
            <v>0</v>
          </cell>
          <cell r="BY578">
            <v>0</v>
          </cell>
          <cell r="BZ578">
            <v>1603</v>
          </cell>
          <cell r="CA578">
            <v>12150</v>
          </cell>
          <cell r="CB578">
            <v>13753</v>
          </cell>
          <cell r="CC578">
            <v>0.05</v>
          </cell>
          <cell r="CD578">
            <v>13753</v>
          </cell>
        </row>
        <row r="579">
          <cell r="B579" t="str">
            <v>VO013</v>
          </cell>
          <cell r="C579" t="str">
            <v>CAP15</v>
          </cell>
          <cell r="D579" t="str">
            <v>Rotura calzada concreto</v>
          </cell>
          <cell r="E579" t="str">
            <v>U</v>
          </cell>
          <cell r="F579" t="str">
            <v>NA</v>
          </cell>
          <cell r="G579" t="str">
            <v>NA</v>
          </cell>
          <cell r="H579" t="str">
            <v>NA</v>
          </cell>
          <cell r="I579" t="str">
            <v>NA</v>
          </cell>
          <cell r="J579" t="str">
            <v>NA</v>
          </cell>
          <cell r="K579" t="str">
            <v>NA</v>
          </cell>
          <cell r="L579" t="str">
            <v>NA</v>
          </cell>
          <cell r="M579" t="str">
            <v>NA</v>
          </cell>
          <cell r="N579" t="str">
            <v>NA</v>
          </cell>
          <cell r="O579" t="str">
            <v>NA</v>
          </cell>
          <cell r="P579" t="str">
            <v>NA</v>
          </cell>
          <cell r="Q579" t="str">
            <v>NA</v>
          </cell>
          <cell r="R579" t="str">
            <v>NA</v>
          </cell>
          <cell r="S579" t="str">
            <v>NA</v>
          </cell>
          <cell r="T579" t="str">
            <v>CEC001</v>
          </cell>
          <cell r="U579" t="str">
            <v>CEC008</v>
          </cell>
          <cell r="V579" t="str">
            <v>NA</v>
          </cell>
          <cell r="W579" t="str">
            <v>NA</v>
          </cell>
          <cell r="X579" t="str">
            <v>NA</v>
          </cell>
          <cell r="Y579" t="str">
            <v>CMC001</v>
          </cell>
          <cell r="Z579" t="str">
            <v>CMC007</v>
          </cell>
          <cell r="AA579" t="str">
            <v>NA</v>
          </cell>
          <cell r="AB579" t="str">
            <v>NA</v>
          </cell>
          <cell r="AC579" t="str">
            <v>NA</v>
          </cell>
          <cell r="AD579">
            <v>1</v>
          </cell>
          <cell r="AE579">
            <v>1</v>
          </cell>
          <cell r="AF579" t="str">
            <v>NA</v>
          </cell>
          <cell r="AG579" t="str">
            <v>NA</v>
          </cell>
          <cell r="AH579" t="str">
            <v>NA</v>
          </cell>
          <cell r="AI579">
            <v>25</v>
          </cell>
          <cell r="AJ579">
            <v>25</v>
          </cell>
          <cell r="AK579">
            <v>25</v>
          </cell>
          <cell r="AO579">
            <v>42881</v>
          </cell>
          <cell r="AP579">
            <v>0</v>
          </cell>
          <cell r="AQ579">
            <v>0</v>
          </cell>
          <cell r="AR579">
            <v>0</v>
          </cell>
          <cell r="AS579">
            <v>0</v>
          </cell>
          <cell r="AT579">
            <v>0</v>
          </cell>
          <cell r="AU579">
            <v>0</v>
          </cell>
          <cell r="AV579">
            <v>0</v>
          </cell>
          <cell r="AW579">
            <v>0</v>
          </cell>
          <cell r="AX579">
            <v>0</v>
          </cell>
          <cell r="AY579">
            <v>0</v>
          </cell>
          <cell r="AZ579">
            <v>0</v>
          </cell>
          <cell r="BA579">
            <v>0</v>
          </cell>
          <cell r="BB579">
            <v>0</v>
          </cell>
          <cell r="BC579">
            <v>0</v>
          </cell>
          <cell r="BD579">
            <v>0</v>
          </cell>
          <cell r="BE579">
            <v>881948</v>
          </cell>
          <cell r="BF579">
            <v>90067</v>
          </cell>
          <cell r="BG579">
            <v>0</v>
          </cell>
          <cell r="BH579">
            <v>0</v>
          </cell>
          <cell r="BI579">
            <v>0</v>
          </cell>
          <cell r="BJ579">
            <v>35278</v>
          </cell>
          <cell r="BK579">
            <v>3603</v>
          </cell>
          <cell r="BL579">
            <v>0</v>
          </cell>
          <cell r="BM579">
            <v>0</v>
          </cell>
          <cell r="BN579">
            <v>0</v>
          </cell>
          <cell r="BO579">
            <v>38881</v>
          </cell>
          <cell r="BP579">
            <v>60908</v>
          </cell>
          <cell r="BQ579">
            <v>39108</v>
          </cell>
          <cell r="BR579">
            <v>0</v>
          </cell>
          <cell r="BS579">
            <v>0</v>
          </cell>
          <cell r="BT579">
            <v>0</v>
          </cell>
          <cell r="BU579">
            <v>2436</v>
          </cell>
          <cell r="BV579">
            <v>1564</v>
          </cell>
          <cell r="BW579">
            <v>0</v>
          </cell>
          <cell r="BX579">
            <v>0</v>
          </cell>
          <cell r="BY579">
            <v>0</v>
          </cell>
          <cell r="BZ579">
            <v>4000</v>
          </cell>
          <cell r="CA579">
            <v>38881</v>
          </cell>
          <cell r="CB579">
            <v>42881</v>
          </cell>
          <cell r="CC579">
            <v>0.05</v>
          </cell>
          <cell r="CD579">
            <v>42881</v>
          </cell>
        </row>
        <row r="580">
          <cell r="C580" t="str">
            <v>CAP15</v>
          </cell>
          <cell r="D580" t="str">
            <v>Sistema de tierra para Cámara a 15 Ohms</v>
          </cell>
          <cell r="E580" t="str">
            <v>U</v>
          </cell>
          <cell r="F580" t="str">
            <v>MOC152</v>
          </cell>
          <cell r="G580" t="str">
            <v>NA</v>
          </cell>
          <cell r="H580" t="str">
            <v>NA</v>
          </cell>
          <cell r="I580" t="str">
            <v>NA</v>
          </cell>
          <cell r="J580" t="str">
            <v>NA</v>
          </cell>
          <cell r="K580" t="str">
            <v>NA</v>
          </cell>
          <cell r="L580" t="str">
            <v>NA</v>
          </cell>
          <cell r="M580">
            <v>1</v>
          </cell>
          <cell r="N580" t="str">
            <v>NA</v>
          </cell>
          <cell r="O580" t="str">
            <v>NA</v>
          </cell>
          <cell r="P580" t="str">
            <v>NA</v>
          </cell>
          <cell r="Q580" t="str">
            <v>NA</v>
          </cell>
          <cell r="R580" t="str">
            <v>NA</v>
          </cell>
          <cell r="S580" t="str">
            <v>NA</v>
          </cell>
          <cell r="T580" t="str">
            <v>CER007</v>
          </cell>
          <cell r="U580" t="str">
            <v>NA</v>
          </cell>
          <cell r="V580" t="str">
            <v>NA</v>
          </cell>
          <cell r="W580" t="str">
            <v>NA</v>
          </cell>
          <cell r="X580" t="str">
            <v>NA</v>
          </cell>
          <cell r="Y580" t="str">
            <v>CMC017</v>
          </cell>
          <cell r="Z580" t="str">
            <v>NA</v>
          </cell>
          <cell r="AA580" t="str">
            <v>NA</v>
          </cell>
          <cell r="AB580" t="str">
            <v>NA</v>
          </cell>
          <cell r="AC580" t="str">
            <v>NA</v>
          </cell>
          <cell r="AD580">
            <v>1</v>
          </cell>
          <cell r="AE580">
            <v>0.24</v>
          </cell>
          <cell r="AF580" t="str">
            <v>NA</v>
          </cell>
          <cell r="AG580" t="str">
            <v>NA</v>
          </cell>
          <cell r="AH580" t="str">
            <v>NA</v>
          </cell>
          <cell r="AI580">
            <v>6</v>
          </cell>
          <cell r="AJ580">
            <v>6</v>
          </cell>
          <cell r="AK580">
            <v>25</v>
          </cell>
          <cell r="AO580">
            <v>139697</v>
          </cell>
          <cell r="AP580">
            <v>106865</v>
          </cell>
          <cell r="AQ580">
            <v>0</v>
          </cell>
          <cell r="AR580">
            <v>0</v>
          </cell>
          <cell r="AS580">
            <v>0</v>
          </cell>
          <cell r="AT580">
            <v>0</v>
          </cell>
          <cell r="AU580">
            <v>0</v>
          </cell>
          <cell r="AV580">
            <v>0</v>
          </cell>
          <cell r="AW580">
            <v>106865</v>
          </cell>
          <cell r="AX580">
            <v>0</v>
          </cell>
          <cell r="AY580">
            <v>0</v>
          </cell>
          <cell r="AZ580">
            <v>0</v>
          </cell>
          <cell r="BA580">
            <v>0</v>
          </cell>
          <cell r="BB580">
            <v>0</v>
          </cell>
          <cell r="BC580">
            <v>0</v>
          </cell>
          <cell r="BD580">
            <v>112208</v>
          </cell>
          <cell r="BE580">
            <v>20418</v>
          </cell>
          <cell r="BF580">
            <v>0</v>
          </cell>
          <cell r="BG580">
            <v>0</v>
          </cell>
          <cell r="BH580">
            <v>0</v>
          </cell>
          <cell r="BI580">
            <v>0</v>
          </cell>
          <cell r="BJ580">
            <v>3403</v>
          </cell>
          <cell r="BK580">
            <v>0</v>
          </cell>
          <cell r="BL580">
            <v>0</v>
          </cell>
          <cell r="BM580">
            <v>0</v>
          </cell>
          <cell r="BN580">
            <v>0</v>
          </cell>
          <cell r="BO580">
            <v>3403</v>
          </cell>
          <cell r="BP580">
            <v>144513</v>
          </cell>
          <cell r="BQ580">
            <v>0</v>
          </cell>
          <cell r="BR580">
            <v>0</v>
          </cell>
          <cell r="BS580">
            <v>0</v>
          </cell>
          <cell r="BT580">
            <v>0</v>
          </cell>
          <cell r="BU580">
            <v>24086</v>
          </cell>
          <cell r="BV580">
            <v>0</v>
          </cell>
          <cell r="BW580">
            <v>0</v>
          </cell>
          <cell r="BX580">
            <v>0</v>
          </cell>
          <cell r="BY580">
            <v>0</v>
          </cell>
          <cell r="BZ580">
            <v>24086</v>
          </cell>
          <cell r="CA580">
            <v>3403</v>
          </cell>
          <cell r="CB580">
            <v>27489</v>
          </cell>
          <cell r="CC580">
            <v>0.05</v>
          </cell>
          <cell r="CD580">
            <v>139697</v>
          </cell>
        </row>
        <row r="581">
          <cell r="B581" t="str">
            <v>SU001</v>
          </cell>
          <cell r="C581" t="str">
            <v>CAP15</v>
          </cell>
          <cell r="D581" t="str">
            <v>Subida Incluye: Herrajes, curva, tubo de salida</v>
          </cell>
          <cell r="E581" t="str">
            <v>U</v>
          </cell>
          <cell r="F581" t="str">
            <v>MOC042</v>
          </cell>
          <cell r="G581" t="str">
            <v>MRD237</v>
          </cell>
          <cell r="H581" t="str">
            <v>MRD068</v>
          </cell>
          <cell r="I581" t="str">
            <v>MRD066</v>
          </cell>
          <cell r="J581" t="str">
            <v>MRD100</v>
          </cell>
          <cell r="K581" t="str">
            <v>NA</v>
          </cell>
          <cell r="L581" t="str">
            <v>NA</v>
          </cell>
          <cell r="M581">
            <v>1</v>
          </cell>
          <cell r="N581">
            <v>3</v>
          </cell>
          <cell r="O581">
            <v>3</v>
          </cell>
          <cell r="P581">
            <v>3</v>
          </cell>
          <cell r="Q581">
            <v>1</v>
          </cell>
          <cell r="R581" t="str">
            <v>NA</v>
          </cell>
          <cell r="S581" t="str">
            <v>NA</v>
          </cell>
          <cell r="T581" t="str">
            <v>CER007</v>
          </cell>
          <cell r="U581" t="str">
            <v>NA</v>
          </cell>
          <cell r="V581" t="str">
            <v>NA</v>
          </cell>
          <cell r="W581" t="str">
            <v>NA</v>
          </cell>
          <cell r="X581" t="str">
            <v>NA</v>
          </cell>
          <cell r="Y581" t="str">
            <v>CMC017</v>
          </cell>
          <cell r="Z581" t="str">
            <v>NA</v>
          </cell>
          <cell r="AA581" t="str">
            <v>NA</v>
          </cell>
          <cell r="AB581" t="str">
            <v>NA</v>
          </cell>
          <cell r="AC581" t="str">
            <v>NA</v>
          </cell>
          <cell r="AD581">
            <v>1</v>
          </cell>
          <cell r="AE581" t="str">
            <v>NA</v>
          </cell>
          <cell r="AF581" t="str">
            <v>NA</v>
          </cell>
          <cell r="AG581" t="str">
            <v>NA</v>
          </cell>
          <cell r="AH581" t="str">
            <v>NA</v>
          </cell>
          <cell r="AI581">
            <v>20</v>
          </cell>
          <cell r="AJ581">
            <v>20</v>
          </cell>
          <cell r="AO581">
            <v>69320</v>
          </cell>
          <cell r="AP581">
            <v>9600</v>
          </cell>
          <cell r="AQ581">
            <v>12000</v>
          </cell>
          <cell r="AR581">
            <v>3290</v>
          </cell>
          <cell r="AS581">
            <v>350</v>
          </cell>
          <cell r="AT581">
            <v>1645</v>
          </cell>
          <cell r="AU581">
            <v>0</v>
          </cell>
          <cell r="AV581">
            <v>0</v>
          </cell>
          <cell r="AW581">
            <v>9600</v>
          </cell>
          <cell r="AX581">
            <v>36000</v>
          </cell>
          <cell r="AY581">
            <v>9870</v>
          </cell>
          <cell r="AZ581">
            <v>1050</v>
          </cell>
          <cell r="BA581">
            <v>1645</v>
          </cell>
          <cell r="BB581">
            <v>0</v>
          </cell>
          <cell r="BC581">
            <v>0</v>
          </cell>
          <cell r="BD581">
            <v>61073</v>
          </cell>
          <cell r="BE581">
            <v>20418</v>
          </cell>
          <cell r="BF581">
            <v>0</v>
          </cell>
          <cell r="BG581">
            <v>0</v>
          </cell>
          <cell r="BH581">
            <v>0</v>
          </cell>
          <cell r="BI581">
            <v>0</v>
          </cell>
          <cell r="BJ581">
            <v>1021</v>
          </cell>
          <cell r="BK581">
            <v>0</v>
          </cell>
          <cell r="BL581">
            <v>0</v>
          </cell>
          <cell r="BM581">
            <v>0</v>
          </cell>
          <cell r="BN581">
            <v>0</v>
          </cell>
          <cell r="BO581">
            <v>1021</v>
          </cell>
          <cell r="BP581">
            <v>144513</v>
          </cell>
          <cell r="BQ581">
            <v>0</v>
          </cell>
          <cell r="BR581">
            <v>0</v>
          </cell>
          <cell r="BS581">
            <v>0</v>
          </cell>
          <cell r="BT581">
            <v>0</v>
          </cell>
          <cell r="BU581">
            <v>7226</v>
          </cell>
          <cell r="BV581">
            <v>0</v>
          </cell>
          <cell r="BW581">
            <v>0</v>
          </cell>
          <cell r="BX581">
            <v>0</v>
          </cell>
          <cell r="BY581">
            <v>0</v>
          </cell>
          <cell r="BZ581">
            <v>7226</v>
          </cell>
          <cell r="CA581">
            <v>1021</v>
          </cell>
          <cell r="CB581">
            <v>8247</v>
          </cell>
          <cell r="CC581">
            <v>0.05</v>
          </cell>
          <cell r="CD581">
            <v>69320</v>
          </cell>
        </row>
        <row r="582">
          <cell r="B582" t="str">
            <v>VO009</v>
          </cell>
          <cell r="C582" t="str">
            <v>CAP15</v>
          </cell>
          <cell r="D582" t="str">
            <v>Sumin. y coloc. de tub. acued. PVC 1/2"</v>
          </cell>
          <cell r="E582" t="str">
            <v>m</v>
          </cell>
          <cell r="F582" t="str">
            <v>MOC059</v>
          </cell>
          <cell r="G582" t="str">
            <v>NA</v>
          </cell>
          <cell r="H582" t="str">
            <v>NA</v>
          </cell>
          <cell r="I582" t="str">
            <v>NA</v>
          </cell>
          <cell r="J582" t="str">
            <v>NA</v>
          </cell>
          <cell r="K582" t="str">
            <v>NA</v>
          </cell>
          <cell r="L582" t="str">
            <v>NA</v>
          </cell>
          <cell r="M582">
            <v>1</v>
          </cell>
          <cell r="N582" t="str">
            <v>NA</v>
          </cell>
          <cell r="O582" t="str">
            <v>NA</v>
          </cell>
          <cell r="P582" t="str">
            <v>NA</v>
          </cell>
          <cell r="Q582" t="str">
            <v>NA</v>
          </cell>
          <cell r="R582" t="str">
            <v>NA</v>
          </cell>
          <cell r="S582" t="str">
            <v>NA</v>
          </cell>
          <cell r="T582" t="str">
            <v>CEC015</v>
          </cell>
          <cell r="U582" t="str">
            <v>NA</v>
          </cell>
          <cell r="V582" t="str">
            <v>NA</v>
          </cell>
          <cell r="W582" t="str">
            <v>NA</v>
          </cell>
          <cell r="X582" t="str">
            <v>NA</v>
          </cell>
          <cell r="Y582" t="str">
            <v>CMC022</v>
          </cell>
          <cell r="Z582" t="str">
            <v>NA</v>
          </cell>
          <cell r="AA582" t="str">
            <v>NA</v>
          </cell>
          <cell r="AB582" t="str">
            <v>NA</v>
          </cell>
          <cell r="AC582" t="str">
            <v>NA</v>
          </cell>
          <cell r="AD582">
            <v>1</v>
          </cell>
          <cell r="AE582" t="str">
            <v>NA</v>
          </cell>
          <cell r="AF582" t="str">
            <v>NA</v>
          </cell>
          <cell r="AG582" t="str">
            <v>NA</v>
          </cell>
          <cell r="AH582" t="str">
            <v>NA</v>
          </cell>
          <cell r="AI582">
            <v>20</v>
          </cell>
          <cell r="AJ582">
            <v>20</v>
          </cell>
          <cell r="AO582">
            <v>12326</v>
          </cell>
          <cell r="AP582">
            <v>2500</v>
          </cell>
          <cell r="AQ582">
            <v>0</v>
          </cell>
          <cell r="AR582">
            <v>0</v>
          </cell>
          <cell r="AS582">
            <v>0</v>
          </cell>
          <cell r="AT582">
            <v>0</v>
          </cell>
          <cell r="AU582">
            <v>0</v>
          </cell>
          <cell r="AV582">
            <v>0</v>
          </cell>
          <cell r="AW582">
            <v>2500</v>
          </cell>
          <cell r="AX582">
            <v>0</v>
          </cell>
          <cell r="AY582">
            <v>0</v>
          </cell>
          <cell r="AZ582">
            <v>0</v>
          </cell>
          <cell r="BA582">
            <v>0</v>
          </cell>
          <cell r="BB582">
            <v>0</v>
          </cell>
          <cell r="BC582">
            <v>0</v>
          </cell>
          <cell r="BD582">
            <v>2625</v>
          </cell>
          <cell r="BE582">
            <v>28837</v>
          </cell>
          <cell r="BF582">
            <v>0</v>
          </cell>
          <cell r="BG582">
            <v>0</v>
          </cell>
          <cell r="BH582">
            <v>0</v>
          </cell>
          <cell r="BI582">
            <v>0</v>
          </cell>
          <cell r="BJ582">
            <v>1442</v>
          </cell>
          <cell r="BK582">
            <v>0</v>
          </cell>
          <cell r="BL582">
            <v>0</v>
          </cell>
          <cell r="BM582">
            <v>0</v>
          </cell>
          <cell r="BN582">
            <v>0</v>
          </cell>
          <cell r="BO582">
            <v>1442</v>
          </cell>
          <cell r="BP582">
            <v>165187</v>
          </cell>
          <cell r="BQ582">
            <v>0</v>
          </cell>
          <cell r="BR582">
            <v>0</v>
          </cell>
          <cell r="BS582">
            <v>0</v>
          </cell>
          <cell r="BT582">
            <v>0</v>
          </cell>
          <cell r="BU582">
            <v>8259</v>
          </cell>
          <cell r="BV582">
            <v>0</v>
          </cell>
          <cell r="BW582">
            <v>0</v>
          </cell>
          <cell r="BX582">
            <v>0</v>
          </cell>
          <cell r="BY582">
            <v>0</v>
          </cell>
          <cell r="BZ582">
            <v>8259</v>
          </cell>
          <cell r="CA582">
            <v>1442</v>
          </cell>
          <cell r="CB582">
            <v>9701</v>
          </cell>
          <cell r="CC582">
            <v>0.05</v>
          </cell>
          <cell r="CD582">
            <v>12326</v>
          </cell>
        </row>
        <row r="583">
          <cell r="B583" t="str">
            <v>VO008</v>
          </cell>
          <cell r="C583" t="str">
            <v>CAP15</v>
          </cell>
          <cell r="D583" t="str">
            <v>Sumin. y coloc. de tub. sanit. PVC 6"</v>
          </cell>
          <cell r="E583" t="str">
            <v>m</v>
          </cell>
          <cell r="F583" t="str">
            <v>MOC123</v>
          </cell>
          <cell r="G583" t="str">
            <v>NA</v>
          </cell>
          <cell r="H583" t="str">
            <v>NA</v>
          </cell>
          <cell r="I583" t="str">
            <v>NA</v>
          </cell>
          <cell r="J583" t="str">
            <v>NA</v>
          </cell>
          <cell r="K583" t="str">
            <v>NA</v>
          </cell>
          <cell r="L583" t="str">
            <v>NA</v>
          </cell>
          <cell r="M583">
            <v>1</v>
          </cell>
          <cell r="N583" t="str">
            <v>NA</v>
          </cell>
          <cell r="O583" t="str">
            <v>NA</v>
          </cell>
          <cell r="P583" t="str">
            <v>NA</v>
          </cell>
          <cell r="Q583" t="str">
            <v>NA</v>
          </cell>
          <cell r="R583" t="str">
            <v>NA</v>
          </cell>
          <cell r="S583" t="str">
            <v>NA</v>
          </cell>
          <cell r="T583" t="str">
            <v>CEC015</v>
          </cell>
          <cell r="U583" t="str">
            <v>NA</v>
          </cell>
          <cell r="V583" t="str">
            <v>NA</v>
          </cell>
          <cell r="W583" t="str">
            <v>NA</v>
          </cell>
          <cell r="X583" t="str">
            <v>NA</v>
          </cell>
          <cell r="Y583" t="str">
            <v>CMC022</v>
          </cell>
          <cell r="Z583" t="str">
            <v>NA</v>
          </cell>
          <cell r="AA583" t="str">
            <v>NA</v>
          </cell>
          <cell r="AB583" t="str">
            <v>NA</v>
          </cell>
          <cell r="AC583" t="str">
            <v>NA</v>
          </cell>
          <cell r="AD583">
            <v>1</v>
          </cell>
          <cell r="AE583" t="str">
            <v>NA</v>
          </cell>
          <cell r="AF583" t="str">
            <v>NA</v>
          </cell>
          <cell r="AG583" t="str">
            <v>NA</v>
          </cell>
          <cell r="AH583" t="str">
            <v>NA</v>
          </cell>
          <cell r="AI583">
            <v>75</v>
          </cell>
          <cell r="AJ583">
            <v>75</v>
          </cell>
          <cell r="AO583">
            <v>19974</v>
          </cell>
          <cell r="AP583">
            <v>16560</v>
          </cell>
          <cell r="AQ583">
            <v>0</v>
          </cell>
          <cell r="AR583">
            <v>0</v>
          </cell>
          <cell r="AS583">
            <v>0</v>
          </cell>
          <cell r="AT583">
            <v>0</v>
          </cell>
          <cell r="AU583">
            <v>0</v>
          </cell>
          <cell r="AV583">
            <v>0</v>
          </cell>
          <cell r="AW583">
            <v>16560</v>
          </cell>
          <cell r="AX583">
            <v>0</v>
          </cell>
          <cell r="AY583">
            <v>0</v>
          </cell>
          <cell r="AZ583">
            <v>0</v>
          </cell>
          <cell r="BA583">
            <v>0</v>
          </cell>
          <cell r="BB583">
            <v>0</v>
          </cell>
          <cell r="BC583">
            <v>0</v>
          </cell>
          <cell r="BD583">
            <v>17388</v>
          </cell>
          <cell r="BE583">
            <v>28837</v>
          </cell>
          <cell r="BF583">
            <v>0</v>
          </cell>
          <cell r="BG583">
            <v>0</v>
          </cell>
          <cell r="BH583">
            <v>0</v>
          </cell>
          <cell r="BI583">
            <v>0</v>
          </cell>
          <cell r="BJ583">
            <v>384</v>
          </cell>
          <cell r="BK583">
            <v>0</v>
          </cell>
          <cell r="BL583">
            <v>0</v>
          </cell>
          <cell r="BM583">
            <v>0</v>
          </cell>
          <cell r="BN583">
            <v>0</v>
          </cell>
          <cell r="BO583">
            <v>384</v>
          </cell>
          <cell r="BP583">
            <v>165187</v>
          </cell>
          <cell r="BQ583">
            <v>0</v>
          </cell>
          <cell r="BR583">
            <v>0</v>
          </cell>
          <cell r="BS583">
            <v>0</v>
          </cell>
          <cell r="BT583">
            <v>0</v>
          </cell>
          <cell r="BU583">
            <v>2202</v>
          </cell>
          <cell r="BV583">
            <v>0</v>
          </cell>
          <cell r="BW583">
            <v>0</v>
          </cell>
          <cell r="BX583">
            <v>0</v>
          </cell>
          <cell r="BY583">
            <v>0</v>
          </cell>
          <cell r="BZ583">
            <v>2202</v>
          </cell>
          <cell r="CA583">
            <v>384</v>
          </cell>
          <cell r="CB583">
            <v>2586</v>
          </cell>
          <cell r="CC583">
            <v>0.05</v>
          </cell>
          <cell r="CD583">
            <v>19974</v>
          </cell>
        </row>
        <row r="584">
          <cell r="B584" t="str">
            <v>TA001</v>
          </cell>
          <cell r="C584" t="str">
            <v>CAP15</v>
          </cell>
          <cell r="D584" t="str">
            <v>Tapón de 4"</v>
          </cell>
          <cell r="E584" t="str">
            <v>U</v>
          </cell>
          <cell r="F584" t="str">
            <v>MOC112</v>
          </cell>
          <cell r="G584" t="str">
            <v>NA</v>
          </cell>
          <cell r="H584" t="str">
            <v>NA</v>
          </cell>
          <cell r="I584" t="str">
            <v>NA</v>
          </cell>
          <cell r="J584" t="str">
            <v>NA</v>
          </cell>
          <cell r="K584" t="str">
            <v>NA</v>
          </cell>
          <cell r="L584" t="str">
            <v>NA</v>
          </cell>
          <cell r="M584">
            <v>1</v>
          </cell>
          <cell r="N584" t="str">
            <v>NA</v>
          </cell>
          <cell r="O584" t="str">
            <v>NA</v>
          </cell>
          <cell r="P584" t="str">
            <v>NA</v>
          </cell>
          <cell r="Q584" t="str">
            <v>NA</v>
          </cell>
          <cell r="R584" t="str">
            <v>NA</v>
          </cell>
          <cell r="S584" t="str">
            <v>NA</v>
          </cell>
          <cell r="T584" t="str">
            <v>CEC005</v>
          </cell>
          <cell r="U584" t="str">
            <v>NA</v>
          </cell>
          <cell r="V584" t="str">
            <v>NA</v>
          </cell>
          <cell r="W584" t="str">
            <v>NA</v>
          </cell>
          <cell r="X584" t="str">
            <v>NA</v>
          </cell>
          <cell r="Y584" t="str">
            <v>CMC005</v>
          </cell>
          <cell r="Z584" t="str">
            <v>NA</v>
          </cell>
          <cell r="AA584" t="str">
            <v>NA</v>
          </cell>
          <cell r="AB584" t="str">
            <v>NA</v>
          </cell>
          <cell r="AC584" t="str">
            <v>NA</v>
          </cell>
          <cell r="AD584">
            <v>1</v>
          </cell>
          <cell r="AE584" t="str">
            <v>NA</v>
          </cell>
          <cell r="AF584" t="str">
            <v>NA</v>
          </cell>
          <cell r="AG584" t="str">
            <v>NA</v>
          </cell>
          <cell r="AH584" t="str">
            <v>NA</v>
          </cell>
          <cell r="AI584">
            <v>40</v>
          </cell>
          <cell r="AJ584">
            <v>40</v>
          </cell>
          <cell r="AO584">
            <v>6453</v>
          </cell>
          <cell r="AP584">
            <v>3500</v>
          </cell>
          <cell r="AQ584">
            <v>0</v>
          </cell>
          <cell r="AR584">
            <v>0</v>
          </cell>
          <cell r="AS584">
            <v>0</v>
          </cell>
          <cell r="AT584">
            <v>0</v>
          </cell>
          <cell r="AU584">
            <v>0</v>
          </cell>
          <cell r="AV584">
            <v>0</v>
          </cell>
          <cell r="AW584">
            <v>3500</v>
          </cell>
          <cell r="AX584">
            <v>0</v>
          </cell>
          <cell r="AY584">
            <v>0</v>
          </cell>
          <cell r="AZ584">
            <v>0</v>
          </cell>
          <cell r="BA584">
            <v>0</v>
          </cell>
          <cell r="BB584">
            <v>0</v>
          </cell>
          <cell r="BC584">
            <v>0</v>
          </cell>
          <cell r="BD584">
            <v>3675</v>
          </cell>
          <cell r="BE584">
            <v>4261</v>
          </cell>
          <cell r="BF584">
            <v>0</v>
          </cell>
          <cell r="BG584">
            <v>0</v>
          </cell>
          <cell r="BH584">
            <v>0</v>
          </cell>
          <cell r="BI584">
            <v>0</v>
          </cell>
          <cell r="BJ584">
            <v>107</v>
          </cell>
          <cell r="BK584">
            <v>0</v>
          </cell>
          <cell r="BL584">
            <v>0</v>
          </cell>
          <cell r="BM584">
            <v>0</v>
          </cell>
          <cell r="BN584">
            <v>0</v>
          </cell>
          <cell r="BO584">
            <v>107</v>
          </cell>
          <cell r="BP584">
            <v>106852</v>
          </cell>
          <cell r="BQ584">
            <v>0</v>
          </cell>
          <cell r="BR584">
            <v>0</v>
          </cell>
          <cell r="BS584">
            <v>0</v>
          </cell>
          <cell r="BT584">
            <v>0</v>
          </cell>
          <cell r="BU584">
            <v>2671</v>
          </cell>
          <cell r="BV584">
            <v>0</v>
          </cell>
          <cell r="BW584">
            <v>0</v>
          </cell>
          <cell r="BX584">
            <v>0</v>
          </cell>
          <cell r="BY584">
            <v>0</v>
          </cell>
          <cell r="BZ584">
            <v>2671</v>
          </cell>
          <cell r="CA584">
            <v>107</v>
          </cell>
          <cell r="CB584">
            <v>2778</v>
          </cell>
          <cell r="CC584">
            <v>0.05</v>
          </cell>
          <cell r="CD584">
            <v>6453</v>
          </cell>
        </row>
        <row r="585">
          <cell r="B585" t="str">
            <v>TA001</v>
          </cell>
          <cell r="C585" t="str">
            <v>CAP15</v>
          </cell>
          <cell r="D585" t="str">
            <v>Tapón de 4"</v>
          </cell>
          <cell r="E585" t="str">
            <v>U</v>
          </cell>
          <cell r="F585" t="str">
            <v>MOC114</v>
          </cell>
          <cell r="G585" t="str">
            <v>NA</v>
          </cell>
          <cell r="H585" t="str">
            <v>NA</v>
          </cell>
          <cell r="I585" t="str">
            <v>NA</v>
          </cell>
          <cell r="J585" t="str">
            <v>NA</v>
          </cell>
          <cell r="K585" t="str">
            <v>NA</v>
          </cell>
          <cell r="L585" t="str">
            <v>NA</v>
          </cell>
          <cell r="M585">
            <v>1</v>
          </cell>
          <cell r="N585" t="str">
            <v>NA</v>
          </cell>
          <cell r="O585" t="str">
            <v>NA</v>
          </cell>
          <cell r="P585" t="str">
            <v>NA</v>
          </cell>
          <cell r="Q585" t="str">
            <v>NA</v>
          </cell>
          <cell r="R585" t="str">
            <v>NA</v>
          </cell>
          <cell r="S585" t="str">
            <v>NA</v>
          </cell>
          <cell r="T585" t="str">
            <v>CEC005</v>
          </cell>
          <cell r="U585" t="str">
            <v>NA</v>
          </cell>
          <cell r="V585" t="str">
            <v>NA</v>
          </cell>
          <cell r="W585" t="str">
            <v>NA</v>
          </cell>
          <cell r="X585" t="str">
            <v>NA</v>
          </cell>
          <cell r="Y585" t="str">
            <v>CMC005</v>
          </cell>
          <cell r="Z585" t="str">
            <v>NA</v>
          </cell>
          <cell r="AA585" t="str">
            <v>NA</v>
          </cell>
          <cell r="AB585" t="str">
            <v>NA</v>
          </cell>
          <cell r="AC585" t="str">
            <v>NA</v>
          </cell>
          <cell r="AD585">
            <v>1</v>
          </cell>
          <cell r="AE585" t="str">
            <v>NA</v>
          </cell>
          <cell r="AF585" t="str">
            <v>NA</v>
          </cell>
          <cell r="AG585" t="str">
            <v>NA</v>
          </cell>
          <cell r="AH585" t="str">
            <v>NA</v>
          </cell>
          <cell r="AI585">
            <v>30</v>
          </cell>
          <cell r="AJ585">
            <v>30</v>
          </cell>
          <cell r="AO585">
            <v>7652</v>
          </cell>
          <cell r="AP585">
            <v>3760</v>
          </cell>
          <cell r="AQ585">
            <v>0</v>
          </cell>
          <cell r="AR585">
            <v>0</v>
          </cell>
          <cell r="AS585">
            <v>0</v>
          </cell>
          <cell r="AT585">
            <v>0</v>
          </cell>
          <cell r="AU585">
            <v>0</v>
          </cell>
          <cell r="AV585">
            <v>0</v>
          </cell>
          <cell r="AW585">
            <v>3760</v>
          </cell>
          <cell r="AX585">
            <v>0</v>
          </cell>
          <cell r="AY585">
            <v>0</v>
          </cell>
          <cell r="AZ585">
            <v>0</v>
          </cell>
          <cell r="BA585">
            <v>0</v>
          </cell>
          <cell r="BB585">
            <v>0</v>
          </cell>
          <cell r="BC585">
            <v>0</v>
          </cell>
          <cell r="BD585">
            <v>3948</v>
          </cell>
          <cell r="BE585">
            <v>4261</v>
          </cell>
          <cell r="BF585">
            <v>0</v>
          </cell>
          <cell r="BG585">
            <v>0</v>
          </cell>
          <cell r="BH585">
            <v>0</v>
          </cell>
          <cell r="BI585">
            <v>0</v>
          </cell>
          <cell r="BJ585">
            <v>142</v>
          </cell>
          <cell r="BK585">
            <v>0</v>
          </cell>
          <cell r="BL585">
            <v>0</v>
          </cell>
          <cell r="BM585">
            <v>0</v>
          </cell>
          <cell r="BN585">
            <v>0</v>
          </cell>
          <cell r="BO585">
            <v>142</v>
          </cell>
          <cell r="BP585">
            <v>106852</v>
          </cell>
          <cell r="BQ585">
            <v>0</v>
          </cell>
          <cell r="BR585">
            <v>0</v>
          </cell>
          <cell r="BS585">
            <v>0</v>
          </cell>
          <cell r="BT585">
            <v>0</v>
          </cell>
          <cell r="BU585">
            <v>3562</v>
          </cell>
          <cell r="BV585">
            <v>0</v>
          </cell>
          <cell r="BW585">
            <v>0</v>
          </cell>
          <cell r="BX585">
            <v>0</v>
          </cell>
          <cell r="BY585">
            <v>0</v>
          </cell>
          <cell r="BZ585">
            <v>3562</v>
          </cell>
          <cell r="CA585">
            <v>142</v>
          </cell>
          <cell r="CB585">
            <v>3704</v>
          </cell>
          <cell r="CC585">
            <v>0.05</v>
          </cell>
          <cell r="CD585">
            <v>7652</v>
          </cell>
        </row>
        <row r="586">
          <cell r="B586" t="str">
            <v>PLC01</v>
          </cell>
          <cell r="C586" t="str">
            <v>CAP16</v>
          </cell>
          <cell r="D586" t="str">
            <v>De    10  pares</v>
          </cell>
          <cell r="E586" t="str">
            <v>m</v>
          </cell>
          <cell r="F586" t="str">
            <v>NA</v>
          </cell>
          <cell r="G586" t="str">
            <v>NA</v>
          </cell>
          <cell r="H586" t="str">
            <v>NA</v>
          </cell>
          <cell r="I586" t="str">
            <v>NA</v>
          </cell>
          <cell r="J586" t="str">
            <v>NA</v>
          </cell>
          <cell r="K586" t="str">
            <v>NA</v>
          </cell>
          <cell r="L586" t="str">
            <v>NA</v>
          </cell>
          <cell r="M586" t="str">
            <v>NA</v>
          </cell>
          <cell r="N586" t="str">
            <v>NA</v>
          </cell>
          <cell r="O586" t="str">
            <v>NA</v>
          </cell>
          <cell r="P586" t="str">
            <v>NA</v>
          </cell>
          <cell r="Q586" t="str">
            <v>NA</v>
          </cell>
          <cell r="R586" t="str">
            <v>NA</v>
          </cell>
          <cell r="S586" t="str">
            <v>NA</v>
          </cell>
          <cell r="T586" t="str">
            <v>CER001</v>
          </cell>
          <cell r="U586" t="str">
            <v>NA</v>
          </cell>
          <cell r="V586" t="str">
            <v>NA</v>
          </cell>
          <cell r="W586" t="str">
            <v>NA</v>
          </cell>
          <cell r="X586" t="str">
            <v>NA</v>
          </cell>
          <cell r="Y586" t="str">
            <v>CMC011</v>
          </cell>
          <cell r="Z586" t="str">
            <v>NA</v>
          </cell>
          <cell r="AA586" t="str">
            <v>NA</v>
          </cell>
          <cell r="AB586" t="str">
            <v>NA</v>
          </cell>
          <cell r="AC586" t="str">
            <v>NA</v>
          </cell>
          <cell r="AD586">
            <v>1</v>
          </cell>
          <cell r="AE586" t="str">
            <v>NA</v>
          </cell>
          <cell r="AF586" t="str">
            <v>NA</v>
          </cell>
          <cell r="AG586" t="str">
            <v>NA</v>
          </cell>
          <cell r="AH586" t="str">
            <v>NA</v>
          </cell>
          <cell r="AI586">
            <v>1000</v>
          </cell>
          <cell r="AJ586">
            <v>1000</v>
          </cell>
          <cell r="AO586">
            <v>377</v>
          </cell>
          <cell r="AP586">
            <v>0</v>
          </cell>
          <cell r="AQ586">
            <v>0</v>
          </cell>
          <cell r="AR586">
            <v>0</v>
          </cell>
          <cell r="AS586">
            <v>0</v>
          </cell>
          <cell r="AT586">
            <v>0</v>
          </cell>
          <cell r="AU586">
            <v>0</v>
          </cell>
          <cell r="AV586">
            <v>0</v>
          </cell>
          <cell r="AW586">
            <v>0</v>
          </cell>
          <cell r="AX586">
            <v>0</v>
          </cell>
          <cell r="AY586">
            <v>0</v>
          </cell>
          <cell r="AZ586">
            <v>0</v>
          </cell>
          <cell r="BA586">
            <v>0</v>
          </cell>
          <cell r="BB586">
            <v>0</v>
          </cell>
          <cell r="BC586">
            <v>0</v>
          </cell>
          <cell r="BD586">
            <v>0</v>
          </cell>
          <cell r="BE586">
            <v>250716</v>
          </cell>
          <cell r="BF586">
            <v>0</v>
          </cell>
          <cell r="BG586">
            <v>0</v>
          </cell>
          <cell r="BH586">
            <v>0</v>
          </cell>
          <cell r="BI586">
            <v>0</v>
          </cell>
          <cell r="BJ586">
            <v>251</v>
          </cell>
          <cell r="BK586">
            <v>0</v>
          </cell>
          <cell r="BL586">
            <v>0</v>
          </cell>
          <cell r="BM586">
            <v>0</v>
          </cell>
          <cell r="BN586">
            <v>0</v>
          </cell>
          <cell r="BO586">
            <v>251</v>
          </cell>
          <cell r="BP586">
            <v>125868</v>
          </cell>
          <cell r="BQ586">
            <v>0</v>
          </cell>
          <cell r="BR586">
            <v>0</v>
          </cell>
          <cell r="BS586">
            <v>0</v>
          </cell>
          <cell r="BT586">
            <v>0</v>
          </cell>
          <cell r="BU586">
            <v>126</v>
          </cell>
          <cell r="BV586">
            <v>0</v>
          </cell>
          <cell r="BW586">
            <v>0</v>
          </cell>
          <cell r="BX586">
            <v>0</v>
          </cell>
          <cell r="BY586">
            <v>0</v>
          </cell>
          <cell r="BZ586">
            <v>126</v>
          </cell>
          <cell r="CA586">
            <v>251</v>
          </cell>
          <cell r="CB586">
            <v>377</v>
          </cell>
          <cell r="CD586">
            <v>377</v>
          </cell>
        </row>
        <row r="587">
          <cell r="B587" t="str">
            <v>PLC02</v>
          </cell>
          <cell r="C587" t="str">
            <v>CAP16</v>
          </cell>
          <cell r="D587" t="str">
            <v>De    30  pares</v>
          </cell>
          <cell r="E587" t="str">
            <v>m</v>
          </cell>
          <cell r="F587" t="str">
            <v>NA</v>
          </cell>
          <cell r="G587" t="str">
            <v>NA</v>
          </cell>
          <cell r="H587" t="str">
            <v>NA</v>
          </cell>
          <cell r="I587" t="str">
            <v>NA</v>
          </cell>
          <cell r="J587" t="str">
            <v>NA</v>
          </cell>
          <cell r="K587" t="str">
            <v>NA</v>
          </cell>
          <cell r="L587" t="str">
            <v>NA</v>
          </cell>
          <cell r="M587" t="str">
            <v>NA</v>
          </cell>
          <cell r="N587" t="str">
            <v>NA</v>
          </cell>
          <cell r="O587" t="str">
            <v>NA</v>
          </cell>
          <cell r="P587" t="str">
            <v>NA</v>
          </cell>
          <cell r="Q587" t="str">
            <v>NA</v>
          </cell>
          <cell r="R587" t="str">
            <v>NA</v>
          </cell>
          <cell r="S587" t="str">
            <v>NA</v>
          </cell>
          <cell r="T587" t="str">
            <v>CER001</v>
          </cell>
          <cell r="U587" t="str">
            <v>NA</v>
          </cell>
          <cell r="V587" t="str">
            <v>NA</v>
          </cell>
          <cell r="W587" t="str">
            <v>NA</v>
          </cell>
          <cell r="X587" t="str">
            <v>NA</v>
          </cell>
          <cell r="Y587" t="str">
            <v>CMC011</v>
          </cell>
          <cell r="Z587" t="str">
            <v>NA</v>
          </cell>
          <cell r="AA587" t="str">
            <v>NA</v>
          </cell>
          <cell r="AB587" t="str">
            <v>NA</v>
          </cell>
          <cell r="AC587" t="str">
            <v>NA</v>
          </cell>
          <cell r="AD587">
            <v>1</v>
          </cell>
          <cell r="AE587" t="str">
            <v>NA</v>
          </cell>
          <cell r="AF587" t="str">
            <v>NA</v>
          </cell>
          <cell r="AG587" t="str">
            <v>NA</v>
          </cell>
          <cell r="AH587" t="str">
            <v>NA</v>
          </cell>
          <cell r="AI587">
            <v>1000</v>
          </cell>
          <cell r="AJ587">
            <v>1000</v>
          </cell>
          <cell r="AO587">
            <v>377</v>
          </cell>
          <cell r="AP587">
            <v>0</v>
          </cell>
          <cell r="AQ587">
            <v>0</v>
          </cell>
          <cell r="AR587">
            <v>0</v>
          </cell>
          <cell r="AS587">
            <v>0</v>
          </cell>
          <cell r="AT587">
            <v>0</v>
          </cell>
          <cell r="AU587">
            <v>0</v>
          </cell>
          <cell r="AV587">
            <v>0</v>
          </cell>
          <cell r="AW587">
            <v>0</v>
          </cell>
          <cell r="AX587">
            <v>0</v>
          </cell>
          <cell r="AY587">
            <v>0</v>
          </cell>
          <cell r="AZ587">
            <v>0</v>
          </cell>
          <cell r="BA587">
            <v>0</v>
          </cell>
          <cell r="BB587">
            <v>0</v>
          </cell>
          <cell r="BC587">
            <v>0</v>
          </cell>
          <cell r="BD587">
            <v>0</v>
          </cell>
          <cell r="BE587">
            <v>250716</v>
          </cell>
          <cell r="BF587">
            <v>0</v>
          </cell>
          <cell r="BG587">
            <v>0</v>
          </cell>
          <cell r="BH587">
            <v>0</v>
          </cell>
          <cell r="BI587">
            <v>0</v>
          </cell>
          <cell r="BJ587">
            <v>251</v>
          </cell>
          <cell r="BK587">
            <v>0</v>
          </cell>
          <cell r="BL587">
            <v>0</v>
          </cell>
          <cell r="BM587">
            <v>0</v>
          </cell>
          <cell r="BN587">
            <v>0</v>
          </cell>
          <cell r="BO587">
            <v>251</v>
          </cell>
          <cell r="BP587">
            <v>125868</v>
          </cell>
          <cell r="BQ587">
            <v>0</v>
          </cell>
          <cell r="BR587">
            <v>0</v>
          </cell>
          <cell r="BS587">
            <v>0</v>
          </cell>
          <cell r="BT587">
            <v>0</v>
          </cell>
          <cell r="BU587">
            <v>126</v>
          </cell>
          <cell r="BV587">
            <v>0</v>
          </cell>
          <cell r="BW587">
            <v>0</v>
          </cell>
          <cell r="BX587">
            <v>0</v>
          </cell>
          <cell r="BY587">
            <v>0</v>
          </cell>
          <cell r="BZ587">
            <v>126</v>
          </cell>
          <cell r="CA587">
            <v>251</v>
          </cell>
          <cell r="CB587">
            <v>377</v>
          </cell>
          <cell r="CD587">
            <v>377</v>
          </cell>
        </row>
        <row r="588">
          <cell r="B588" t="str">
            <v>PLC03</v>
          </cell>
          <cell r="C588" t="str">
            <v>CAP16</v>
          </cell>
          <cell r="D588" t="str">
            <v>De    30  pares</v>
          </cell>
          <cell r="E588" t="str">
            <v>m</v>
          </cell>
          <cell r="F588" t="str">
            <v>NA</v>
          </cell>
          <cell r="G588" t="str">
            <v>NA</v>
          </cell>
          <cell r="H588" t="str">
            <v>NA</v>
          </cell>
          <cell r="I588" t="str">
            <v>NA</v>
          </cell>
          <cell r="J588" t="str">
            <v>NA</v>
          </cell>
          <cell r="K588" t="str">
            <v>NA</v>
          </cell>
          <cell r="L588" t="str">
            <v>NA</v>
          </cell>
          <cell r="M588" t="str">
            <v>NA</v>
          </cell>
          <cell r="N588" t="str">
            <v>NA</v>
          </cell>
          <cell r="O588" t="str">
            <v>NA</v>
          </cell>
          <cell r="P588" t="str">
            <v>NA</v>
          </cell>
          <cell r="Q588" t="str">
            <v>NA</v>
          </cell>
          <cell r="R588" t="str">
            <v>NA</v>
          </cell>
          <cell r="S588" t="str">
            <v>NA</v>
          </cell>
          <cell r="T588" t="str">
            <v>CER001</v>
          </cell>
          <cell r="U588" t="str">
            <v>NA</v>
          </cell>
          <cell r="V588" t="str">
            <v>NA</v>
          </cell>
          <cell r="W588" t="str">
            <v>NA</v>
          </cell>
          <cell r="X588" t="str">
            <v>NA</v>
          </cell>
          <cell r="Y588" t="str">
            <v>CMC011</v>
          </cell>
          <cell r="Z588" t="str">
            <v>NA</v>
          </cell>
          <cell r="AA588" t="str">
            <v>NA</v>
          </cell>
          <cell r="AB588" t="str">
            <v>NA</v>
          </cell>
          <cell r="AC588" t="str">
            <v>NA</v>
          </cell>
          <cell r="AD588">
            <v>1</v>
          </cell>
          <cell r="AE588" t="str">
            <v>NA</v>
          </cell>
          <cell r="AF588" t="str">
            <v>NA</v>
          </cell>
          <cell r="AG588" t="str">
            <v>NA</v>
          </cell>
          <cell r="AH588" t="str">
            <v>NA</v>
          </cell>
          <cell r="AI588">
            <v>1104</v>
          </cell>
          <cell r="AJ588">
            <v>1104</v>
          </cell>
          <cell r="AO588">
            <v>341</v>
          </cell>
          <cell r="AP588">
            <v>0</v>
          </cell>
          <cell r="AQ588">
            <v>0</v>
          </cell>
          <cell r="AR588">
            <v>0</v>
          </cell>
          <cell r="AS588">
            <v>0</v>
          </cell>
          <cell r="AT588">
            <v>0</v>
          </cell>
          <cell r="AU588">
            <v>0</v>
          </cell>
          <cell r="AV588">
            <v>0</v>
          </cell>
          <cell r="AW588">
            <v>0</v>
          </cell>
          <cell r="AX588">
            <v>0</v>
          </cell>
          <cell r="AY588">
            <v>0</v>
          </cell>
          <cell r="AZ588">
            <v>0</v>
          </cell>
          <cell r="BA588">
            <v>0</v>
          </cell>
          <cell r="BB588">
            <v>0</v>
          </cell>
          <cell r="BC588">
            <v>0</v>
          </cell>
          <cell r="BD588">
            <v>0</v>
          </cell>
          <cell r="BE588">
            <v>250716</v>
          </cell>
          <cell r="BF588">
            <v>0</v>
          </cell>
          <cell r="BG588">
            <v>0</v>
          </cell>
          <cell r="BH588">
            <v>0</v>
          </cell>
          <cell r="BI588">
            <v>0</v>
          </cell>
          <cell r="BJ588">
            <v>227</v>
          </cell>
          <cell r="BK588">
            <v>0</v>
          </cell>
          <cell r="BL588">
            <v>0</v>
          </cell>
          <cell r="BM588">
            <v>0</v>
          </cell>
          <cell r="BN588">
            <v>0</v>
          </cell>
          <cell r="BO588">
            <v>227</v>
          </cell>
          <cell r="BP588">
            <v>125868</v>
          </cell>
          <cell r="BQ588">
            <v>0</v>
          </cell>
          <cell r="BR588">
            <v>0</v>
          </cell>
          <cell r="BS588">
            <v>0</v>
          </cell>
          <cell r="BT588">
            <v>0</v>
          </cell>
          <cell r="BU588">
            <v>114</v>
          </cell>
          <cell r="BV588">
            <v>0</v>
          </cell>
          <cell r="BW588">
            <v>0</v>
          </cell>
          <cell r="BX588">
            <v>0</v>
          </cell>
          <cell r="BY588">
            <v>0</v>
          </cell>
          <cell r="BZ588">
            <v>114</v>
          </cell>
          <cell r="CA588">
            <v>227</v>
          </cell>
          <cell r="CB588">
            <v>341</v>
          </cell>
          <cell r="CC588">
            <v>0.05</v>
          </cell>
          <cell r="CD588">
            <v>341</v>
          </cell>
        </row>
        <row r="589">
          <cell r="B589" t="str">
            <v>PLC04</v>
          </cell>
          <cell r="C589" t="str">
            <v>CAP16</v>
          </cell>
          <cell r="D589" t="str">
            <v>De    40  pares</v>
          </cell>
          <cell r="E589" t="str">
            <v>m</v>
          </cell>
          <cell r="F589" t="str">
            <v>NA</v>
          </cell>
          <cell r="G589" t="str">
            <v>NA</v>
          </cell>
          <cell r="H589" t="str">
            <v>NA</v>
          </cell>
          <cell r="I589" t="str">
            <v>NA</v>
          </cell>
          <cell r="J589" t="str">
            <v>NA</v>
          </cell>
          <cell r="K589" t="str">
            <v>NA</v>
          </cell>
          <cell r="L589" t="str">
            <v>NA</v>
          </cell>
          <cell r="M589" t="str">
            <v>NA</v>
          </cell>
          <cell r="N589" t="str">
            <v>NA</v>
          </cell>
          <cell r="O589" t="str">
            <v>NA</v>
          </cell>
          <cell r="P589" t="str">
            <v>NA</v>
          </cell>
          <cell r="Q589" t="str">
            <v>NA</v>
          </cell>
          <cell r="R589" t="str">
            <v>NA</v>
          </cell>
          <cell r="S589" t="str">
            <v>NA</v>
          </cell>
          <cell r="T589" t="str">
            <v>CER001</v>
          </cell>
          <cell r="U589" t="str">
            <v>NA</v>
          </cell>
          <cell r="V589" t="str">
            <v>NA</v>
          </cell>
          <cell r="W589" t="str">
            <v>NA</v>
          </cell>
          <cell r="X589" t="str">
            <v>NA</v>
          </cell>
          <cell r="Y589" t="str">
            <v>CMC011</v>
          </cell>
          <cell r="Z589" t="str">
            <v>NA</v>
          </cell>
          <cell r="AA589" t="str">
            <v>NA</v>
          </cell>
          <cell r="AB589" t="str">
            <v>NA</v>
          </cell>
          <cell r="AC589" t="str">
            <v>NA</v>
          </cell>
          <cell r="AD589">
            <v>1</v>
          </cell>
          <cell r="AE589" t="str">
            <v>NA</v>
          </cell>
          <cell r="AF589" t="str">
            <v>NA</v>
          </cell>
          <cell r="AG589" t="str">
            <v>NA</v>
          </cell>
          <cell r="AH589" t="str">
            <v>NA</v>
          </cell>
          <cell r="AI589">
            <v>1012</v>
          </cell>
          <cell r="AJ589">
            <v>1012</v>
          </cell>
          <cell r="AO589">
            <v>372</v>
          </cell>
          <cell r="AP589">
            <v>0</v>
          </cell>
          <cell r="AQ589">
            <v>0</v>
          </cell>
          <cell r="AR589">
            <v>0</v>
          </cell>
          <cell r="AS589">
            <v>0</v>
          </cell>
          <cell r="AT589">
            <v>0</v>
          </cell>
          <cell r="AU589">
            <v>0</v>
          </cell>
          <cell r="AV589">
            <v>0</v>
          </cell>
          <cell r="AW589">
            <v>0</v>
          </cell>
          <cell r="AX589">
            <v>0</v>
          </cell>
          <cell r="AY589">
            <v>0</v>
          </cell>
          <cell r="AZ589">
            <v>0</v>
          </cell>
          <cell r="BA589">
            <v>0</v>
          </cell>
          <cell r="BB589">
            <v>0</v>
          </cell>
          <cell r="BC589">
            <v>0</v>
          </cell>
          <cell r="BD589">
            <v>0</v>
          </cell>
          <cell r="BE589">
            <v>250716</v>
          </cell>
          <cell r="BF589">
            <v>0</v>
          </cell>
          <cell r="BG589">
            <v>0</v>
          </cell>
          <cell r="BH589">
            <v>0</v>
          </cell>
          <cell r="BI589">
            <v>0</v>
          </cell>
          <cell r="BJ589">
            <v>248</v>
          </cell>
          <cell r="BK589">
            <v>0</v>
          </cell>
          <cell r="BL589">
            <v>0</v>
          </cell>
          <cell r="BM589">
            <v>0</v>
          </cell>
          <cell r="BN589">
            <v>0</v>
          </cell>
          <cell r="BO589">
            <v>248</v>
          </cell>
          <cell r="BP589">
            <v>125868</v>
          </cell>
          <cell r="BQ589">
            <v>0</v>
          </cell>
          <cell r="BR589">
            <v>0</v>
          </cell>
          <cell r="BS589">
            <v>0</v>
          </cell>
          <cell r="BT589">
            <v>0</v>
          </cell>
          <cell r="BU589">
            <v>124</v>
          </cell>
          <cell r="BV589">
            <v>0</v>
          </cell>
          <cell r="BW589">
            <v>0</v>
          </cell>
          <cell r="BX589">
            <v>0</v>
          </cell>
          <cell r="BY589">
            <v>0</v>
          </cell>
          <cell r="BZ589">
            <v>124</v>
          </cell>
          <cell r="CA589">
            <v>248</v>
          </cell>
          <cell r="CB589">
            <v>372</v>
          </cell>
          <cell r="CC589">
            <v>0.05</v>
          </cell>
          <cell r="CD589">
            <v>372</v>
          </cell>
        </row>
        <row r="590">
          <cell r="B590" t="str">
            <v>PLC06</v>
          </cell>
          <cell r="C590" t="str">
            <v>CAP16</v>
          </cell>
          <cell r="D590" t="str">
            <v>De    70  pares</v>
          </cell>
          <cell r="E590" t="str">
            <v>m</v>
          </cell>
          <cell r="F590" t="str">
            <v>NA</v>
          </cell>
          <cell r="G590" t="str">
            <v>NA</v>
          </cell>
          <cell r="H590" t="str">
            <v>NA</v>
          </cell>
          <cell r="I590" t="str">
            <v>NA</v>
          </cell>
          <cell r="J590" t="str">
            <v>NA</v>
          </cell>
          <cell r="K590" t="str">
            <v>NA</v>
          </cell>
          <cell r="L590" t="str">
            <v>NA</v>
          </cell>
          <cell r="M590" t="str">
            <v>NA</v>
          </cell>
          <cell r="N590" t="str">
            <v>NA</v>
          </cell>
          <cell r="O590" t="str">
            <v>NA</v>
          </cell>
          <cell r="P590" t="str">
            <v>NA</v>
          </cell>
          <cell r="Q590" t="str">
            <v>NA</v>
          </cell>
          <cell r="R590" t="str">
            <v>NA</v>
          </cell>
          <cell r="S590" t="str">
            <v>NA</v>
          </cell>
          <cell r="T590" t="str">
            <v>CER001</v>
          </cell>
          <cell r="U590" t="str">
            <v>NA</v>
          </cell>
          <cell r="V590" t="str">
            <v>NA</v>
          </cell>
          <cell r="W590" t="str">
            <v>NA</v>
          </cell>
          <cell r="X590" t="str">
            <v>NA</v>
          </cell>
          <cell r="Y590" t="str">
            <v>CMC011</v>
          </cell>
          <cell r="Z590" t="str">
            <v>NA</v>
          </cell>
          <cell r="AA590" t="str">
            <v>NA</v>
          </cell>
          <cell r="AB590" t="str">
            <v>NA</v>
          </cell>
          <cell r="AC590" t="str">
            <v>NA</v>
          </cell>
          <cell r="AD590">
            <v>1</v>
          </cell>
          <cell r="AE590" t="str">
            <v>NA</v>
          </cell>
          <cell r="AF590" t="str">
            <v>NA</v>
          </cell>
          <cell r="AG590" t="str">
            <v>NA</v>
          </cell>
          <cell r="AH590" t="str">
            <v>NA</v>
          </cell>
          <cell r="AI590">
            <v>573</v>
          </cell>
          <cell r="AJ590">
            <v>573</v>
          </cell>
          <cell r="AO590">
            <v>658</v>
          </cell>
          <cell r="AP590">
            <v>0</v>
          </cell>
          <cell r="AQ590">
            <v>0</v>
          </cell>
          <cell r="AR590">
            <v>0</v>
          </cell>
          <cell r="AS590">
            <v>0</v>
          </cell>
          <cell r="AT590">
            <v>0</v>
          </cell>
          <cell r="AU590">
            <v>0</v>
          </cell>
          <cell r="AV590">
            <v>0</v>
          </cell>
          <cell r="AW590">
            <v>0</v>
          </cell>
          <cell r="AX590">
            <v>0</v>
          </cell>
          <cell r="AY590">
            <v>0</v>
          </cell>
          <cell r="AZ590">
            <v>0</v>
          </cell>
          <cell r="BA590">
            <v>0</v>
          </cell>
          <cell r="BB590">
            <v>0</v>
          </cell>
          <cell r="BC590">
            <v>0</v>
          </cell>
          <cell r="BD590">
            <v>0</v>
          </cell>
          <cell r="BE590">
            <v>250716</v>
          </cell>
          <cell r="BF590">
            <v>0</v>
          </cell>
          <cell r="BG590">
            <v>0</v>
          </cell>
          <cell r="BH590">
            <v>0</v>
          </cell>
          <cell r="BI590">
            <v>0</v>
          </cell>
          <cell r="BJ590">
            <v>438</v>
          </cell>
          <cell r="BK590">
            <v>0</v>
          </cell>
          <cell r="BL590">
            <v>0</v>
          </cell>
          <cell r="BM590">
            <v>0</v>
          </cell>
          <cell r="BN590">
            <v>0</v>
          </cell>
          <cell r="BO590">
            <v>438</v>
          </cell>
          <cell r="BP590">
            <v>125868</v>
          </cell>
          <cell r="BQ590">
            <v>0</v>
          </cell>
          <cell r="BR590">
            <v>0</v>
          </cell>
          <cell r="BS590">
            <v>0</v>
          </cell>
          <cell r="BT590">
            <v>0</v>
          </cell>
          <cell r="BU590">
            <v>220</v>
          </cell>
          <cell r="BV590">
            <v>0</v>
          </cell>
          <cell r="BW590">
            <v>0</v>
          </cell>
          <cell r="BX590">
            <v>0</v>
          </cell>
          <cell r="BY590">
            <v>0</v>
          </cell>
          <cell r="BZ590">
            <v>220</v>
          </cell>
          <cell r="CA590">
            <v>438</v>
          </cell>
          <cell r="CB590">
            <v>658</v>
          </cell>
          <cell r="CD590">
            <v>658</v>
          </cell>
        </row>
        <row r="591">
          <cell r="B591" t="str">
            <v>PLC07</v>
          </cell>
          <cell r="C591" t="str">
            <v>CAP16</v>
          </cell>
          <cell r="D591" t="str">
            <v>De   100  pares</v>
          </cell>
          <cell r="E591" t="str">
            <v>m</v>
          </cell>
          <cell r="F591" t="str">
            <v>NA</v>
          </cell>
          <cell r="G591" t="str">
            <v>NA</v>
          </cell>
          <cell r="H591" t="str">
            <v>NA</v>
          </cell>
          <cell r="I591" t="str">
            <v>NA</v>
          </cell>
          <cell r="J591" t="str">
            <v>NA</v>
          </cell>
          <cell r="K591" t="str">
            <v>NA</v>
          </cell>
          <cell r="L591" t="str">
            <v>NA</v>
          </cell>
          <cell r="M591" t="str">
            <v>NA</v>
          </cell>
          <cell r="N591" t="str">
            <v>NA</v>
          </cell>
          <cell r="O591" t="str">
            <v>NA</v>
          </cell>
          <cell r="P591" t="str">
            <v>NA</v>
          </cell>
          <cell r="Q591" t="str">
            <v>NA</v>
          </cell>
          <cell r="R591" t="str">
            <v>NA</v>
          </cell>
          <cell r="S591" t="str">
            <v>NA</v>
          </cell>
          <cell r="T591" t="str">
            <v>CER001</v>
          </cell>
          <cell r="U591" t="str">
            <v>NA</v>
          </cell>
          <cell r="V591" t="str">
            <v>NA</v>
          </cell>
          <cell r="W591" t="str">
            <v>NA</v>
          </cell>
          <cell r="X591" t="str">
            <v>NA</v>
          </cell>
          <cell r="Y591" t="str">
            <v>CMC011</v>
          </cell>
          <cell r="Z591" t="str">
            <v>NA</v>
          </cell>
          <cell r="AA591" t="str">
            <v>NA</v>
          </cell>
          <cell r="AB591" t="str">
            <v>NA</v>
          </cell>
          <cell r="AC591" t="str">
            <v>NA</v>
          </cell>
          <cell r="AD591">
            <v>1</v>
          </cell>
          <cell r="AE591" t="str">
            <v>NA</v>
          </cell>
          <cell r="AF591" t="str">
            <v>NA</v>
          </cell>
          <cell r="AG591" t="str">
            <v>NA</v>
          </cell>
          <cell r="AH591" t="str">
            <v>NA</v>
          </cell>
          <cell r="AI591">
            <v>573</v>
          </cell>
          <cell r="AJ591">
            <v>573</v>
          </cell>
          <cell r="AO591">
            <v>658</v>
          </cell>
          <cell r="AP591">
            <v>0</v>
          </cell>
          <cell r="AQ591">
            <v>0</v>
          </cell>
          <cell r="AR591">
            <v>0</v>
          </cell>
          <cell r="AS591">
            <v>0</v>
          </cell>
          <cell r="AT591">
            <v>0</v>
          </cell>
          <cell r="AU591">
            <v>0</v>
          </cell>
          <cell r="AV591">
            <v>0</v>
          </cell>
          <cell r="AW591">
            <v>0</v>
          </cell>
          <cell r="AX591">
            <v>0</v>
          </cell>
          <cell r="AY591">
            <v>0</v>
          </cell>
          <cell r="AZ591">
            <v>0</v>
          </cell>
          <cell r="BA591">
            <v>0</v>
          </cell>
          <cell r="BB591">
            <v>0</v>
          </cell>
          <cell r="BC591">
            <v>0</v>
          </cell>
          <cell r="BD591">
            <v>0</v>
          </cell>
          <cell r="BE591">
            <v>250716</v>
          </cell>
          <cell r="BF591">
            <v>0</v>
          </cell>
          <cell r="BG591">
            <v>0</v>
          </cell>
          <cell r="BH591">
            <v>0</v>
          </cell>
          <cell r="BI591">
            <v>0</v>
          </cell>
          <cell r="BJ591">
            <v>438</v>
          </cell>
          <cell r="BK591">
            <v>0</v>
          </cell>
          <cell r="BL591">
            <v>0</v>
          </cell>
          <cell r="BM591">
            <v>0</v>
          </cell>
          <cell r="BN591">
            <v>0</v>
          </cell>
          <cell r="BO591">
            <v>438</v>
          </cell>
          <cell r="BP591">
            <v>125868</v>
          </cell>
          <cell r="BQ591">
            <v>0</v>
          </cell>
          <cell r="BR591">
            <v>0</v>
          </cell>
          <cell r="BS591">
            <v>0</v>
          </cell>
          <cell r="BT591">
            <v>0</v>
          </cell>
          <cell r="BU591">
            <v>220</v>
          </cell>
          <cell r="BV591">
            <v>0</v>
          </cell>
          <cell r="BW591">
            <v>0</v>
          </cell>
          <cell r="BX591">
            <v>0</v>
          </cell>
          <cell r="BY591">
            <v>0</v>
          </cell>
          <cell r="BZ591">
            <v>220</v>
          </cell>
          <cell r="CA591">
            <v>438</v>
          </cell>
          <cell r="CB591">
            <v>658</v>
          </cell>
          <cell r="CD591">
            <v>658</v>
          </cell>
        </row>
        <row r="592">
          <cell r="B592" t="str">
            <v>PLC08</v>
          </cell>
          <cell r="C592" t="str">
            <v>CAP16</v>
          </cell>
          <cell r="D592" t="str">
            <v>De   150  pares</v>
          </cell>
          <cell r="E592" t="str">
            <v>m</v>
          </cell>
          <cell r="F592" t="str">
            <v>NA</v>
          </cell>
          <cell r="G592" t="str">
            <v>NA</v>
          </cell>
          <cell r="H592" t="str">
            <v>NA</v>
          </cell>
          <cell r="I592" t="str">
            <v>NA</v>
          </cell>
          <cell r="J592" t="str">
            <v>NA</v>
          </cell>
          <cell r="K592" t="str">
            <v>NA</v>
          </cell>
          <cell r="L592" t="str">
            <v>NA</v>
          </cell>
          <cell r="M592" t="str">
            <v>NA</v>
          </cell>
          <cell r="N592" t="str">
            <v>NA</v>
          </cell>
          <cell r="O592" t="str">
            <v>NA</v>
          </cell>
          <cell r="P592" t="str">
            <v>NA</v>
          </cell>
          <cell r="Q592" t="str">
            <v>NA</v>
          </cell>
          <cell r="R592" t="str">
            <v>NA</v>
          </cell>
          <cell r="S592" t="str">
            <v>NA</v>
          </cell>
          <cell r="T592" t="str">
            <v>CER001</v>
          </cell>
          <cell r="U592" t="str">
            <v>NA</v>
          </cell>
          <cell r="V592" t="str">
            <v>NA</v>
          </cell>
          <cell r="W592" t="str">
            <v>NA</v>
          </cell>
          <cell r="X592" t="str">
            <v>NA</v>
          </cell>
          <cell r="Y592" t="str">
            <v>CMC011</v>
          </cell>
          <cell r="Z592" t="str">
            <v>NA</v>
          </cell>
          <cell r="AA592" t="str">
            <v>NA</v>
          </cell>
          <cell r="AB592" t="str">
            <v>NA</v>
          </cell>
          <cell r="AC592" t="str">
            <v>NA</v>
          </cell>
          <cell r="AD592">
            <v>1</v>
          </cell>
          <cell r="AE592" t="str">
            <v>NA</v>
          </cell>
          <cell r="AF592" t="str">
            <v>NA</v>
          </cell>
          <cell r="AG592" t="str">
            <v>NA</v>
          </cell>
          <cell r="AH592" t="str">
            <v>NA</v>
          </cell>
          <cell r="AI592">
            <v>782</v>
          </cell>
          <cell r="AJ592">
            <v>782</v>
          </cell>
          <cell r="AO592">
            <v>482</v>
          </cell>
          <cell r="AP592">
            <v>0</v>
          </cell>
          <cell r="AQ592">
            <v>0</v>
          </cell>
          <cell r="AR592">
            <v>0</v>
          </cell>
          <cell r="AS592">
            <v>0</v>
          </cell>
          <cell r="AT592">
            <v>0</v>
          </cell>
          <cell r="AU592">
            <v>0</v>
          </cell>
          <cell r="AV592">
            <v>0</v>
          </cell>
          <cell r="AW592">
            <v>0</v>
          </cell>
          <cell r="AX592">
            <v>0</v>
          </cell>
          <cell r="AY592">
            <v>0</v>
          </cell>
          <cell r="AZ592">
            <v>0</v>
          </cell>
          <cell r="BA592">
            <v>0</v>
          </cell>
          <cell r="BB592">
            <v>0</v>
          </cell>
          <cell r="BC592">
            <v>0</v>
          </cell>
          <cell r="BD592">
            <v>0</v>
          </cell>
          <cell r="BE592">
            <v>250716</v>
          </cell>
          <cell r="BF592">
            <v>0</v>
          </cell>
          <cell r="BG592">
            <v>0</v>
          </cell>
          <cell r="BH592">
            <v>0</v>
          </cell>
          <cell r="BI592">
            <v>0</v>
          </cell>
          <cell r="BJ592">
            <v>321</v>
          </cell>
          <cell r="BK592">
            <v>0</v>
          </cell>
          <cell r="BL592">
            <v>0</v>
          </cell>
          <cell r="BM592">
            <v>0</v>
          </cell>
          <cell r="BN592">
            <v>0</v>
          </cell>
          <cell r="BO592">
            <v>321</v>
          </cell>
          <cell r="BP592">
            <v>125868</v>
          </cell>
          <cell r="BQ592">
            <v>0</v>
          </cell>
          <cell r="BR592">
            <v>0</v>
          </cell>
          <cell r="BS592">
            <v>0</v>
          </cell>
          <cell r="BT592">
            <v>0</v>
          </cell>
          <cell r="BU592">
            <v>161</v>
          </cell>
          <cell r="BV592">
            <v>0</v>
          </cell>
          <cell r="BW592">
            <v>0</v>
          </cell>
          <cell r="BX592">
            <v>0</v>
          </cell>
          <cell r="BY592">
            <v>0</v>
          </cell>
          <cell r="BZ592">
            <v>161</v>
          </cell>
          <cell r="CA592">
            <v>321</v>
          </cell>
          <cell r="CB592">
            <v>482</v>
          </cell>
          <cell r="CC592">
            <v>0.05</v>
          </cell>
          <cell r="CD592">
            <v>482</v>
          </cell>
        </row>
        <row r="593">
          <cell r="B593" t="str">
            <v>PLC09</v>
          </cell>
          <cell r="C593" t="str">
            <v>CAP16</v>
          </cell>
          <cell r="D593" t="str">
            <v>De   200  pares</v>
          </cell>
          <cell r="E593" t="str">
            <v>m</v>
          </cell>
          <cell r="F593" t="str">
            <v>NA</v>
          </cell>
          <cell r="G593" t="str">
            <v>NA</v>
          </cell>
          <cell r="H593" t="str">
            <v>NA</v>
          </cell>
          <cell r="I593" t="str">
            <v>NA</v>
          </cell>
          <cell r="J593" t="str">
            <v>NA</v>
          </cell>
          <cell r="K593" t="str">
            <v>NA</v>
          </cell>
          <cell r="L593" t="str">
            <v>NA</v>
          </cell>
          <cell r="M593" t="str">
            <v>NA</v>
          </cell>
          <cell r="N593" t="str">
            <v>NA</v>
          </cell>
          <cell r="O593" t="str">
            <v>NA</v>
          </cell>
          <cell r="P593" t="str">
            <v>NA</v>
          </cell>
          <cell r="Q593" t="str">
            <v>NA</v>
          </cell>
          <cell r="R593" t="str">
            <v>NA</v>
          </cell>
          <cell r="S593" t="str">
            <v>NA</v>
          </cell>
          <cell r="T593" t="str">
            <v>CER001</v>
          </cell>
          <cell r="U593" t="str">
            <v>NA</v>
          </cell>
          <cell r="V593" t="str">
            <v>NA</v>
          </cell>
          <cell r="W593" t="str">
            <v>NA</v>
          </cell>
          <cell r="X593" t="str">
            <v>NA</v>
          </cell>
          <cell r="Y593" t="str">
            <v>CMC011</v>
          </cell>
          <cell r="Z593" t="str">
            <v>NA</v>
          </cell>
          <cell r="AA593" t="str">
            <v>NA</v>
          </cell>
          <cell r="AB593" t="str">
            <v>NA</v>
          </cell>
          <cell r="AC593" t="str">
            <v>NA</v>
          </cell>
          <cell r="AD593">
            <v>1</v>
          </cell>
          <cell r="AE593" t="str">
            <v>NA</v>
          </cell>
          <cell r="AF593" t="str">
            <v>NA</v>
          </cell>
          <cell r="AG593" t="str">
            <v>NA</v>
          </cell>
          <cell r="AH593" t="str">
            <v>NA</v>
          </cell>
          <cell r="AI593">
            <v>532</v>
          </cell>
          <cell r="AJ593">
            <v>532</v>
          </cell>
          <cell r="AO593">
            <v>708</v>
          </cell>
          <cell r="AP593">
            <v>0</v>
          </cell>
          <cell r="AQ593">
            <v>0</v>
          </cell>
          <cell r="AR593">
            <v>0</v>
          </cell>
          <cell r="AS593">
            <v>0</v>
          </cell>
          <cell r="AT593">
            <v>0</v>
          </cell>
          <cell r="AU593">
            <v>0</v>
          </cell>
          <cell r="AV593">
            <v>0</v>
          </cell>
          <cell r="AW593">
            <v>0</v>
          </cell>
          <cell r="AX593">
            <v>0</v>
          </cell>
          <cell r="AY593">
            <v>0</v>
          </cell>
          <cell r="AZ593">
            <v>0</v>
          </cell>
          <cell r="BA593">
            <v>0</v>
          </cell>
          <cell r="BB593">
            <v>0</v>
          </cell>
          <cell r="BC593">
            <v>0</v>
          </cell>
          <cell r="BD593">
            <v>0</v>
          </cell>
          <cell r="BE593">
            <v>250716</v>
          </cell>
          <cell r="BF593">
            <v>0</v>
          </cell>
          <cell r="BG593">
            <v>0</v>
          </cell>
          <cell r="BH593">
            <v>0</v>
          </cell>
          <cell r="BI593">
            <v>0</v>
          </cell>
          <cell r="BJ593">
            <v>471</v>
          </cell>
          <cell r="BK593">
            <v>0</v>
          </cell>
          <cell r="BL593">
            <v>0</v>
          </cell>
          <cell r="BM593">
            <v>0</v>
          </cell>
          <cell r="BN593">
            <v>0</v>
          </cell>
          <cell r="BO593">
            <v>471</v>
          </cell>
          <cell r="BP593">
            <v>125868</v>
          </cell>
          <cell r="BQ593">
            <v>0</v>
          </cell>
          <cell r="BR593">
            <v>0</v>
          </cell>
          <cell r="BS593">
            <v>0</v>
          </cell>
          <cell r="BT593">
            <v>0</v>
          </cell>
          <cell r="BU593">
            <v>237</v>
          </cell>
          <cell r="BV593">
            <v>0</v>
          </cell>
          <cell r="BW593">
            <v>0</v>
          </cell>
          <cell r="BX593">
            <v>0</v>
          </cell>
          <cell r="BY593">
            <v>0</v>
          </cell>
          <cell r="BZ593">
            <v>237</v>
          </cell>
          <cell r="CA593">
            <v>471</v>
          </cell>
          <cell r="CB593">
            <v>708</v>
          </cell>
          <cell r="CC593">
            <v>0.05</v>
          </cell>
          <cell r="CD593">
            <v>708</v>
          </cell>
        </row>
        <row r="594">
          <cell r="B594" t="str">
            <v>PLC10</v>
          </cell>
          <cell r="C594" t="str">
            <v>CAP16</v>
          </cell>
          <cell r="D594" t="str">
            <v>De   300  pares</v>
          </cell>
          <cell r="E594" t="str">
            <v>m</v>
          </cell>
          <cell r="F594" t="str">
            <v>NA</v>
          </cell>
          <cell r="G594" t="str">
            <v>NA</v>
          </cell>
          <cell r="H594" t="str">
            <v>NA</v>
          </cell>
          <cell r="I594" t="str">
            <v>NA</v>
          </cell>
          <cell r="J594" t="str">
            <v>NA</v>
          </cell>
          <cell r="K594" t="str">
            <v>NA</v>
          </cell>
          <cell r="L594" t="str">
            <v>NA</v>
          </cell>
          <cell r="M594" t="str">
            <v>NA</v>
          </cell>
          <cell r="N594" t="str">
            <v>NA</v>
          </cell>
          <cell r="O594" t="str">
            <v>NA</v>
          </cell>
          <cell r="P594" t="str">
            <v>NA</v>
          </cell>
          <cell r="Q594" t="str">
            <v>NA</v>
          </cell>
          <cell r="R594" t="str">
            <v>NA</v>
          </cell>
          <cell r="S594" t="str">
            <v>NA</v>
          </cell>
          <cell r="T594" t="str">
            <v>CER001</v>
          </cell>
          <cell r="U594" t="str">
            <v>NA</v>
          </cell>
          <cell r="V594" t="str">
            <v>NA</v>
          </cell>
          <cell r="W594" t="str">
            <v>NA</v>
          </cell>
          <cell r="X594" t="str">
            <v>NA</v>
          </cell>
          <cell r="Y594" t="str">
            <v>CMC011</v>
          </cell>
          <cell r="Z594" t="str">
            <v>NA</v>
          </cell>
          <cell r="AA594" t="str">
            <v>NA</v>
          </cell>
          <cell r="AB594" t="str">
            <v>NA</v>
          </cell>
          <cell r="AC594" t="str">
            <v>NA</v>
          </cell>
          <cell r="AD594">
            <v>1</v>
          </cell>
          <cell r="AE594" t="str">
            <v>NA</v>
          </cell>
          <cell r="AF594" t="str">
            <v>NA</v>
          </cell>
          <cell r="AG594" t="str">
            <v>NA</v>
          </cell>
          <cell r="AH594" t="str">
            <v>NA</v>
          </cell>
          <cell r="AI594">
            <v>598</v>
          </cell>
          <cell r="AJ594">
            <v>598</v>
          </cell>
          <cell r="AO594">
            <v>629</v>
          </cell>
          <cell r="AP594">
            <v>0</v>
          </cell>
          <cell r="AQ594">
            <v>0</v>
          </cell>
          <cell r="AR594">
            <v>0</v>
          </cell>
          <cell r="AS594">
            <v>0</v>
          </cell>
          <cell r="AT594">
            <v>0</v>
          </cell>
          <cell r="AU594">
            <v>0</v>
          </cell>
          <cell r="AV594">
            <v>0</v>
          </cell>
          <cell r="AW594">
            <v>0</v>
          </cell>
          <cell r="AX594">
            <v>0</v>
          </cell>
          <cell r="AY594">
            <v>0</v>
          </cell>
          <cell r="AZ594">
            <v>0</v>
          </cell>
          <cell r="BA594">
            <v>0</v>
          </cell>
          <cell r="BB594">
            <v>0</v>
          </cell>
          <cell r="BC594">
            <v>0</v>
          </cell>
          <cell r="BD594">
            <v>0</v>
          </cell>
          <cell r="BE594">
            <v>250716</v>
          </cell>
          <cell r="BF594">
            <v>0</v>
          </cell>
          <cell r="BG594">
            <v>0</v>
          </cell>
          <cell r="BH594">
            <v>0</v>
          </cell>
          <cell r="BI594">
            <v>0</v>
          </cell>
          <cell r="BJ594">
            <v>419</v>
          </cell>
          <cell r="BK594">
            <v>0</v>
          </cell>
          <cell r="BL594">
            <v>0</v>
          </cell>
          <cell r="BM594">
            <v>0</v>
          </cell>
          <cell r="BN594">
            <v>0</v>
          </cell>
          <cell r="BO594">
            <v>419</v>
          </cell>
          <cell r="BP594">
            <v>125868</v>
          </cell>
          <cell r="BQ594">
            <v>0</v>
          </cell>
          <cell r="BR594">
            <v>0</v>
          </cell>
          <cell r="BS594">
            <v>0</v>
          </cell>
          <cell r="BT594">
            <v>0</v>
          </cell>
          <cell r="BU594">
            <v>210</v>
          </cell>
          <cell r="BV594">
            <v>0</v>
          </cell>
          <cell r="BW594">
            <v>0</v>
          </cell>
          <cell r="BX594">
            <v>0</v>
          </cell>
          <cell r="BY594">
            <v>0</v>
          </cell>
          <cell r="BZ594">
            <v>210</v>
          </cell>
          <cell r="CA594">
            <v>419</v>
          </cell>
          <cell r="CB594">
            <v>629</v>
          </cell>
          <cell r="CC594">
            <v>0.05</v>
          </cell>
          <cell r="CD594">
            <v>629</v>
          </cell>
        </row>
        <row r="595">
          <cell r="B595" t="str">
            <v>PLC11</v>
          </cell>
          <cell r="C595" t="str">
            <v>CAP16</v>
          </cell>
          <cell r="D595" t="str">
            <v>De   400  pares</v>
          </cell>
          <cell r="E595" t="str">
            <v>m</v>
          </cell>
          <cell r="F595" t="str">
            <v>NA</v>
          </cell>
          <cell r="G595" t="str">
            <v>NA</v>
          </cell>
          <cell r="H595" t="str">
            <v>NA</v>
          </cell>
          <cell r="I595" t="str">
            <v>NA</v>
          </cell>
          <cell r="J595" t="str">
            <v>NA</v>
          </cell>
          <cell r="K595" t="str">
            <v>NA</v>
          </cell>
          <cell r="L595" t="str">
            <v>NA</v>
          </cell>
          <cell r="M595" t="str">
            <v>NA</v>
          </cell>
          <cell r="N595" t="str">
            <v>NA</v>
          </cell>
          <cell r="O595" t="str">
            <v>NA</v>
          </cell>
          <cell r="P595" t="str">
            <v>NA</v>
          </cell>
          <cell r="Q595" t="str">
            <v>NA</v>
          </cell>
          <cell r="R595" t="str">
            <v>NA</v>
          </cell>
          <cell r="S595" t="str">
            <v>NA</v>
          </cell>
          <cell r="T595" t="str">
            <v>CER001</v>
          </cell>
          <cell r="U595" t="str">
            <v>NA</v>
          </cell>
          <cell r="V595" t="str">
            <v>NA</v>
          </cell>
          <cell r="W595" t="str">
            <v>NA</v>
          </cell>
          <cell r="X595" t="str">
            <v>NA</v>
          </cell>
          <cell r="Y595" t="str">
            <v>CMC011</v>
          </cell>
          <cell r="Z595" t="str">
            <v>NA</v>
          </cell>
          <cell r="AA595" t="str">
            <v>NA</v>
          </cell>
          <cell r="AB595" t="str">
            <v>NA</v>
          </cell>
          <cell r="AC595" t="str">
            <v>NA</v>
          </cell>
          <cell r="AD595">
            <v>1</v>
          </cell>
          <cell r="AE595" t="str">
            <v>NA</v>
          </cell>
          <cell r="AF595" t="str">
            <v>NA</v>
          </cell>
          <cell r="AG595" t="str">
            <v>NA</v>
          </cell>
          <cell r="AH595" t="str">
            <v>NA</v>
          </cell>
          <cell r="AI595">
            <v>427</v>
          </cell>
          <cell r="AJ595">
            <v>427</v>
          </cell>
          <cell r="AO595">
            <v>882</v>
          </cell>
          <cell r="AP595">
            <v>0</v>
          </cell>
          <cell r="AQ595">
            <v>0</v>
          </cell>
          <cell r="AR595">
            <v>0</v>
          </cell>
          <cell r="AS595">
            <v>0</v>
          </cell>
          <cell r="AT595">
            <v>0</v>
          </cell>
          <cell r="AU595">
            <v>0</v>
          </cell>
          <cell r="AV595">
            <v>0</v>
          </cell>
          <cell r="AW595">
            <v>0</v>
          </cell>
          <cell r="AX595">
            <v>0</v>
          </cell>
          <cell r="AY595">
            <v>0</v>
          </cell>
          <cell r="AZ595">
            <v>0</v>
          </cell>
          <cell r="BA595">
            <v>0</v>
          </cell>
          <cell r="BB595">
            <v>0</v>
          </cell>
          <cell r="BC595">
            <v>0</v>
          </cell>
          <cell r="BD595">
            <v>0</v>
          </cell>
          <cell r="BE595">
            <v>250716</v>
          </cell>
          <cell r="BF595">
            <v>0</v>
          </cell>
          <cell r="BG595">
            <v>0</v>
          </cell>
          <cell r="BH595">
            <v>0</v>
          </cell>
          <cell r="BI595">
            <v>0</v>
          </cell>
          <cell r="BJ595">
            <v>587</v>
          </cell>
          <cell r="BK595">
            <v>0</v>
          </cell>
          <cell r="BL595">
            <v>0</v>
          </cell>
          <cell r="BM595">
            <v>0</v>
          </cell>
          <cell r="BN595">
            <v>0</v>
          </cell>
          <cell r="BO595">
            <v>587</v>
          </cell>
          <cell r="BP595">
            <v>125868</v>
          </cell>
          <cell r="BQ595">
            <v>0</v>
          </cell>
          <cell r="BR595">
            <v>0</v>
          </cell>
          <cell r="BS595">
            <v>0</v>
          </cell>
          <cell r="BT595">
            <v>0</v>
          </cell>
          <cell r="BU595">
            <v>295</v>
          </cell>
          <cell r="BV595">
            <v>0</v>
          </cell>
          <cell r="BW595">
            <v>0</v>
          </cell>
          <cell r="BX595">
            <v>0</v>
          </cell>
          <cell r="BY595">
            <v>0</v>
          </cell>
          <cell r="BZ595">
            <v>295</v>
          </cell>
          <cell r="CA595">
            <v>587</v>
          </cell>
          <cell r="CB595">
            <v>882</v>
          </cell>
          <cell r="CC595">
            <v>0.05</v>
          </cell>
          <cell r="CD595">
            <v>882</v>
          </cell>
        </row>
        <row r="596">
          <cell r="B596" t="str">
            <v>PLC12</v>
          </cell>
          <cell r="C596" t="str">
            <v>CAP16</v>
          </cell>
          <cell r="D596" t="str">
            <v>De   500  pares</v>
          </cell>
          <cell r="E596" t="str">
            <v>m</v>
          </cell>
          <cell r="F596" t="str">
            <v>NA</v>
          </cell>
          <cell r="G596" t="str">
            <v>NA</v>
          </cell>
          <cell r="H596" t="str">
            <v>NA</v>
          </cell>
          <cell r="I596" t="str">
            <v>NA</v>
          </cell>
          <cell r="J596" t="str">
            <v>NA</v>
          </cell>
          <cell r="K596" t="str">
            <v>NA</v>
          </cell>
          <cell r="L596" t="str">
            <v>NA</v>
          </cell>
          <cell r="M596" t="str">
            <v>NA</v>
          </cell>
          <cell r="N596" t="str">
            <v>NA</v>
          </cell>
          <cell r="O596" t="str">
            <v>NA</v>
          </cell>
          <cell r="P596" t="str">
            <v>NA</v>
          </cell>
          <cell r="Q596" t="str">
            <v>NA</v>
          </cell>
          <cell r="R596" t="str">
            <v>NA</v>
          </cell>
          <cell r="S596" t="str">
            <v>NA</v>
          </cell>
          <cell r="T596" t="str">
            <v>CER001</v>
          </cell>
          <cell r="U596" t="str">
            <v>NA</v>
          </cell>
          <cell r="V596" t="str">
            <v>NA</v>
          </cell>
          <cell r="W596" t="str">
            <v>NA</v>
          </cell>
          <cell r="X596" t="str">
            <v>NA</v>
          </cell>
          <cell r="Y596" t="str">
            <v>CMC011</v>
          </cell>
          <cell r="Z596" t="str">
            <v>NA</v>
          </cell>
          <cell r="AA596" t="str">
            <v>NA</v>
          </cell>
          <cell r="AB596" t="str">
            <v>NA</v>
          </cell>
          <cell r="AC596" t="str">
            <v>NA</v>
          </cell>
          <cell r="AD596">
            <v>1</v>
          </cell>
          <cell r="AE596" t="str">
            <v>NA</v>
          </cell>
          <cell r="AF596" t="str">
            <v>NA</v>
          </cell>
          <cell r="AG596" t="str">
            <v>NA</v>
          </cell>
          <cell r="AH596" t="str">
            <v>NA</v>
          </cell>
          <cell r="AI596">
            <v>414</v>
          </cell>
          <cell r="AJ596">
            <v>414</v>
          </cell>
          <cell r="AO596">
            <v>910</v>
          </cell>
          <cell r="AP596">
            <v>0</v>
          </cell>
          <cell r="AQ596">
            <v>0</v>
          </cell>
          <cell r="AR596">
            <v>0</v>
          </cell>
          <cell r="AS596">
            <v>0</v>
          </cell>
          <cell r="AT596">
            <v>0</v>
          </cell>
          <cell r="AU596">
            <v>0</v>
          </cell>
          <cell r="AV596">
            <v>0</v>
          </cell>
          <cell r="AW596">
            <v>0</v>
          </cell>
          <cell r="AX596">
            <v>0</v>
          </cell>
          <cell r="AY596">
            <v>0</v>
          </cell>
          <cell r="AZ596">
            <v>0</v>
          </cell>
          <cell r="BA596">
            <v>0</v>
          </cell>
          <cell r="BB596">
            <v>0</v>
          </cell>
          <cell r="BC596">
            <v>0</v>
          </cell>
          <cell r="BD596">
            <v>0</v>
          </cell>
          <cell r="BE596">
            <v>250716</v>
          </cell>
          <cell r="BF596">
            <v>0</v>
          </cell>
          <cell r="BG596">
            <v>0</v>
          </cell>
          <cell r="BH596">
            <v>0</v>
          </cell>
          <cell r="BI596">
            <v>0</v>
          </cell>
          <cell r="BJ596">
            <v>606</v>
          </cell>
          <cell r="BK596">
            <v>0</v>
          </cell>
          <cell r="BL596">
            <v>0</v>
          </cell>
          <cell r="BM596">
            <v>0</v>
          </cell>
          <cell r="BN596">
            <v>0</v>
          </cell>
          <cell r="BO596">
            <v>606</v>
          </cell>
          <cell r="BP596">
            <v>125868</v>
          </cell>
          <cell r="BQ596">
            <v>0</v>
          </cell>
          <cell r="BR596">
            <v>0</v>
          </cell>
          <cell r="BS596">
            <v>0</v>
          </cell>
          <cell r="BT596">
            <v>0</v>
          </cell>
          <cell r="BU596">
            <v>304</v>
          </cell>
          <cell r="BV596">
            <v>0</v>
          </cell>
          <cell r="BW596">
            <v>0</v>
          </cell>
          <cell r="BX596">
            <v>0</v>
          </cell>
          <cell r="BY596">
            <v>0</v>
          </cell>
          <cell r="BZ596">
            <v>304</v>
          </cell>
          <cell r="CA596">
            <v>606</v>
          </cell>
          <cell r="CB596">
            <v>910</v>
          </cell>
          <cell r="CC596">
            <v>0.05</v>
          </cell>
          <cell r="CD596">
            <v>910</v>
          </cell>
        </row>
        <row r="597">
          <cell r="B597" t="str">
            <v>PLC13</v>
          </cell>
          <cell r="C597" t="str">
            <v>CAP16</v>
          </cell>
          <cell r="D597" t="str">
            <v>De   600  pares</v>
          </cell>
          <cell r="E597" t="str">
            <v>m</v>
          </cell>
          <cell r="F597" t="str">
            <v>NA</v>
          </cell>
          <cell r="G597" t="str">
            <v>NA</v>
          </cell>
          <cell r="H597" t="str">
            <v>NA</v>
          </cell>
          <cell r="I597" t="str">
            <v>NA</v>
          </cell>
          <cell r="J597" t="str">
            <v>NA</v>
          </cell>
          <cell r="K597" t="str">
            <v>NA</v>
          </cell>
          <cell r="L597" t="str">
            <v>NA</v>
          </cell>
          <cell r="M597" t="str">
            <v>NA</v>
          </cell>
          <cell r="N597" t="str">
            <v>NA</v>
          </cell>
          <cell r="O597" t="str">
            <v>NA</v>
          </cell>
          <cell r="P597" t="str">
            <v>NA</v>
          </cell>
          <cell r="Q597" t="str">
            <v>NA</v>
          </cell>
          <cell r="R597" t="str">
            <v>NA</v>
          </cell>
          <cell r="S597" t="str">
            <v>NA</v>
          </cell>
          <cell r="T597" t="str">
            <v>CER001</v>
          </cell>
          <cell r="U597" t="str">
            <v>NA</v>
          </cell>
          <cell r="V597" t="str">
            <v>NA</v>
          </cell>
          <cell r="W597" t="str">
            <v>NA</v>
          </cell>
          <cell r="X597" t="str">
            <v>NA</v>
          </cell>
          <cell r="Y597" t="str">
            <v>CMC011</v>
          </cell>
          <cell r="Z597" t="str">
            <v>NA</v>
          </cell>
          <cell r="AA597" t="str">
            <v>NA</v>
          </cell>
          <cell r="AB597" t="str">
            <v>NA</v>
          </cell>
          <cell r="AC597" t="str">
            <v>NA</v>
          </cell>
          <cell r="AD597">
            <v>1</v>
          </cell>
          <cell r="AE597" t="str">
            <v>NA</v>
          </cell>
          <cell r="AF597" t="str">
            <v>NA</v>
          </cell>
          <cell r="AG597" t="str">
            <v>NA</v>
          </cell>
          <cell r="AH597" t="str">
            <v>NA</v>
          </cell>
          <cell r="AI597">
            <v>427</v>
          </cell>
          <cell r="AJ597">
            <v>427</v>
          </cell>
          <cell r="AO597">
            <v>882</v>
          </cell>
          <cell r="AP597">
            <v>0</v>
          </cell>
          <cell r="AQ597">
            <v>0</v>
          </cell>
          <cell r="AR597">
            <v>0</v>
          </cell>
          <cell r="AS597">
            <v>0</v>
          </cell>
          <cell r="AT597">
            <v>0</v>
          </cell>
          <cell r="AU597">
            <v>0</v>
          </cell>
          <cell r="AV597">
            <v>0</v>
          </cell>
          <cell r="AW597">
            <v>0</v>
          </cell>
          <cell r="AX597">
            <v>0</v>
          </cell>
          <cell r="AY597">
            <v>0</v>
          </cell>
          <cell r="AZ597">
            <v>0</v>
          </cell>
          <cell r="BA597">
            <v>0</v>
          </cell>
          <cell r="BB597">
            <v>0</v>
          </cell>
          <cell r="BC597">
            <v>0</v>
          </cell>
          <cell r="BD597">
            <v>0</v>
          </cell>
          <cell r="BE597">
            <v>250716</v>
          </cell>
          <cell r="BF597">
            <v>0</v>
          </cell>
          <cell r="BG597">
            <v>0</v>
          </cell>
          <cell r="BH597">
            <v>0</v>
          </cell>
          <cell r="BI597">
            <v>0</v>
          </cell>
          <cell r="BJ597">
            <v>587</v>
          </cell>
          <cell r="BK597">
            <v>0</v>
          </cell>
          <cell r="BL597">
            <v>0</v>
          </cell>
          <cell r="BM597">
            <v>0</v>
          </cell>
          <cell r="BN597">
            <v>0</v>
          </cell>
          <cell r="BO597">
            <v>587</v>
          </cell>
          <cell r="BP597">
            <v>125868</v>
          </cell>
          <cell r="BQ597">
            <v>0</v>
          </cell>
          <cell r="BR597">
            <v>0</v>
          </cell>
          <cell r="BS597">
            <v>0</v>
          </cell>
          <cell r="BT597">
            <v>0</v>
          </cell>
          <cell r="BU597">
            <v>295</v>
          </cell>
          <cell r="BV597">
            <v>0</v>
          </cell>
          <cell r="BW597">
            <v>0</v>
          </cell>
          <cell r="BX597">
            <v>0</v>
          </cell>
          <cell r="BY597">
            <v>0</v>
          </cell>
          <cell r="BZ597">
            <v>295</v>
          </cell>
          <cell r="CA597">
            <v>587</v>
          </cell>
          <cell r="CB597">
            <v>882</v>
          </cell>
          <cell r="CC597">
            <v>0.05</v>
          </cell>
          <cell r="CD597">
            <v>882</v>
          </cell>
        </row>
        <row r="598">
          <cell r="B598" t="str">
            <v>PLC14</v>
          </cell>
          <cell r="C598" t="str">
            <v>CAP16</v>
          </cell>
          <cell r="D598" t="str">
            <v>De   700  pares</v>
          </cell>
          <cell r="E598" t="str">
            <v>m</v>
          </cell>
          <cell r="F598" t="str">
            <v>NA</v>
          </cell>
          <cell r="G598" t="str">
            <v>NA</v>
          </cell>
          <cell r="H598" t="str">
            <v>NA</v>
          </cell>
          <cell r="I598" t="str">
            <v>NA</v>
          </cell>
          <cell r="J598" t="str">
            <v>NA</v>
          </cell>
          <cell r="K598" t="str">
            <v>NA</v>
          </cell>
          <cell r="L598" t="str">
            <v>NA</v>
          </cell>
          <cell r="M598" t="str">
            <v>NA</v>
          </cell>
          <cell r="N598" t="str">
            <v>NA</v>
          </cell>
          <cell r="O598" t="str">
            <v>NA</v>
          </cell>
          <cell r="P598" t="str">
            <v>NA</v>
          </cell>
          <cell r="Q598" t="str">
            <v>NA</v>
          </cell>
          <cell r="R598" t="str">
            <v>NA</v>
          </cell>
          <cell r="S598" t="str">
            <v>NA</v>
          </cell>
          <cell r="T598" t="str">
            <v>CER001</v>
          </cell>
          <cell r="U598" t="str">
            <v>NA</v>
          </cell>
          <cell r="V598" t="str">
            <v>NA</v>
          </cell>
          <cell r="W598" t="str">
            <v>NA</v>
          </cell>
          <cell r="X598" t="str">
            <v>NA</v>
          </cell>
          <cell r="Y598" t="str">
            <v>CMC011</v>
          </cell>
          <cell r="Z598" t="str">
            <v>NA</v>
          </cell>
          <cell r="AA598" t="str">
            <v>NA</v>
          </cell>
          <cell r="AB598" t="str">
            <v>NA</v>
          </cell>
          <cell r="AC598" t="str">
            <v>NA</v>
          </cell>
          <cell r="AD598">
            <v>1</v>
          </cell>
          <cell r="AE598" t="str">
            <v>NA</v>
          </cell>
          <cell r="AF598" t="str">
            <v>NA</v>
          </cell>
          <cell r="AG598" t="str">
            <v>NA</v>
          </cell>
          <cell r="AH598" t="str">
            <v>NA</v>
          </cell>
          <cell r="AI598">
            <v>414</v>
          </cell>
          <cell r="AJ598">
            <v>414</v>
          </cell>
          <cell r="AO598">
            <v>910</v>
          </cell>
          <cell r="AP598">
            <v>0</v>
          </cell>
          <cell r="AQ598">
            <v>0</v>
          </cell>
          <cell r="AR598">
            <v>0</v>
          </cell>
          <cell r="AS598">
            <v>0</v>
          </cell>
          <cell r="AT598">
            <v>0</v>
          </cell>
          <cell r="AU598">
            <v>0</v>
          </cell>
          <cell r="AV598">
            <v>0</v>
          </cell>
          <cell r="AW598">
            <v>0</v>
          </cell>
          <cell r="AX598">
            <v>0</v>
          </cell>
          <cell r="AY598">
            <v>0</v>
          </cell>
          <cell r="AZ598">
            <v>0</v>
          </cell>
          <cell r="BA598">
            <v>0</v>
          </cell>
          <cell r="BB598">
            <v>0</v>
          </cell>
          <cell r="BC598">
            <v>0</v>
          </cell>
          <cell r="BD598">
            <v>0</v>
          </cell>
          <cell r="BE598">
            <v>250716</v>
          </cell>
          <cell r="BF598">
            <v>0</v>
          </cell>
          <cell r="BG598">
            <v>0</v>
          </cell>
          <cell r="BH598">
            <v>0</v>
          </cell>
          <cell r="BI598">
            <v>0</v>
          </cell>
          <cell r="BJ598">
            <v>606</v>
          </cell>
          <cell r="BK598">
            <v>0</v>
          </cell>
          <cell r="BL598">
            <v>0</v>
          </cell>
          <cell r="BM598">
            <v>0</v>
          </cell>
          <cell r="BN598">
            <v>0</v>
          </cell>
          <cell r="BO598">
            <v>606</v>
          </cell>
          <cell r="BP598">
            <v>125868</v>
          </cell>
          <cell r="BQ598">
            <v>0</v>
          </cell>
          <cell r="BR598">
            <v>0</v>
          </cell>
          <cell r="BS598">
            <v>0</v>
          </cell>
          <cell r="BT598">
            <v>0</v>
          </cell>
          <cell r="BU598">
            <v>304</v>
          </cell>
          <cell r="BV598">
            <v>0</v>
          </cell>
          <cell r="BW598">
            <v>0</v>
          </cell>
          <cell r="BX598">
            <v>0</v>
          </cell>
          <cell r="BY598">
            <v>0</v>
          </cell>
          <cell r="BZ598">
            <v>304</v>
          </cell>
          <cell r="CA598">
            <v>606</v>
          </cell>
          <cell r="CB598">
            <v>910</v>
          </cell>
          <cell r="CC598">
            <v>0.05</v>
          </cell>
          <cell r="CD598">
            <v>910</v>
          </cell>
        </row>
        <row r="599">
          <cell r="B599" t="str">
            <v>PLC15</v>
          </cell>
          <cell r="C599" t="str">
            <v>CAP16</v>
          </cell>
          <cell r="D599" t="str">
            <v>De   800  pares</v>
          </cell>
          <cell r="E599" t="str">
            <v>m</v>
          </cell>
          <cell r="F599" t="str">
            <v>NA</v>
          </cell>
          <cell r="G599" t="str">
            <v>NA</v>
          </cell>
          <cell r="H599" t="str">
            <v>NA</v>
          </cell>
          <cell r="I599" t="str">
            <v>NA</v>
          </cell>
          <cell r="J599" t="str">
            <v>NA</v>
          </cell>
          <cell r="K599" t="str">
            <v>NA</v>
          </cell>
          <cell r="L599" t="str">
            <v>NA</v>
          </cell>
          <cell r="M599" t="str">
            <v>NA</v>
          </cell>
          <cell r="N599" t="str">
            <v>NA</v>
          </cell>
          <cell r="O599" t="str">
            <v>NA</v>
          </cell>
          <cell r="P599" t="str">
            <v>NA</v>
          </cell>
          <cell r="Q599" t="str">
            <v>NA</v>
          </cell>
          <cell r="R599" t="str">
            <v>NA</v>
          </cell>
          <cell r="S599" t="str">
            <v>NA</v>
          </cell>
          <cell r="T599" t="str">
            <v>CER001</v>
          </cell>
          <cell r="U599" t="str">
            <v>NA</v>
          </cell>
          <cell r="V599" t="str">
            <v>NA</v>
          </cell>
          <cell r="W599" t="str">
            <v>NA</v>
          </cell>
          <cell r="X599" t="str">
            <v>NA</v>
          </cell>
          <cell r="Y599" t="str">
            <v>CMC011</v>
          </cell>
          <cell r="Z599" t="str">
            <v>NA</v>
          </cell>
          <cell r="AA599" t="str">
            <v>NA</v>
          </cell>
          <cell r="AB599" t="str">
            <v>NA</v>
          </cell>
          <cell r="AC599" t="str">
            <v>NA</v>
          </cell>
          <cell r="AD599">
            <v>1</v>
          </cell>
          <cell r="AE599" t="str">
            <v>NA</v>
          </cell>
          <cell r="AF599" t="str">
            <v>NA</v>
          </cell>
          <cell r="AG599" t="str">
            <v>NA</v>
          </cell>
          <cell r="AH599" t="str">
            <v>NA</v>
          </cell>
          <cell r="AI599">
            <v>345</v>
          </cell>
          <cell r="AJ599">
            <v>345</v>
          </cell>
          <cell r="AO599">
            <v>1092</v>
          </cell>
          <cell r="AP599">
            <v>0</v>
          </cell>
          <cell r="AQ599">
            <v>0</v>
          </cell>
          <cell r="AR599">
            <v>0</v>
          </cell>
          <cell r="AS599">
            <v>0</v>
          </cell>
          <cell r="AT599">
            <v>0</v>
          </cell>
          <cell r="AU599">
            <v>0</v>
          </cell>
          <cell r="AV599">
            <v>0</v>
          </cell>
          <cell r="AW599">
            <v>0</v>
          </cell>
          <cell r="AX599">
            <v>0</v>
          </cell>
          <cell r="AY599">
            <v>0</v>
          </cell>
          <cell r="AZ599">
            <v>0</v>
          </cell>
          <cell r="BA599">
            <v>0</v>
          </cell>
          <cell r="BB599">
            <v>0</v>
          </cell>
          <cell r="BC599">
            <v>0</v>
          </cell>
          <cell r="BD599">
            <v>0</v>
          </cell>
          <cell r="BE599">
            <v>250716</v>
          </cell>
          <cell r="BF599">
            <v>0</v>
          </cell>
          <cell r="BG599">
            <v>0</v>
          </cell>
          <cell r="BH599">
            <v>0</v>
          </cell>
          <cell r="BI599">
            <v>0</v>
          </cell>
          <cell r="BJ599">
            <v>727</v>
          </cell>
          <cell r="BK599">
            <v>0</v>
          </cell>
          <cell r="BL599">
            <v>0</v>
          </cell>
          <cell r="BM599">
            <v>0</v>
          </cell>
          <cell r="BN599">
            <v>0</v>
          </cell>
          <cell r="BO599">
            <v>727</v>
          </cell>
          <cell r="BP599">
            <v>125868</v>
          </cell>
          <cell r="BQ599">
            <v>0</v>
          </cell>
          <cell r="BR599">
            <v>0</v>
          </cell>
          <cell r="BS599">
            <v>0</v>
          </cell>
          <cell r="BT599">
            <v>0</v>
          </cell>
          <cell r="BU599">
            <v>365</v>
          </cell>
          <cell r="BV599">
            <v>0</v>
          </cell>
          <cell r="BW599">
            <v>0</v>
          </cell>
          <cell r="BX599">
            <v>0</v>
          </cell>
          <cell r="BY599">
            <v>0</v>
          </cell>
          <cell r="BZ599">
            <v>365</v>
          </cell>
          <cell r="CA599">
            <v>727</v>
          </cell>
          <cell r="CB599">
            <v>1092</v>
          </cell>
          <cell r="CC599">
            <v>0.05</v>
          </cell>
          <cell r="CD599">
            <v>1092</v>
          </cell>
        </row>
        <row r="600">
          <cell r="B600" t="str">
            <v>PLC16</v>
          </cell>
          <cell r="C600" t="str">
            <v>CAP16</v>
          </cell>
          <cell r="D600" t="str">
            <v>De   900  pares</v>
          </cell>
          <cell r="E600" t="str">
            <v>m</v>
          </cell>
          <cell r="F600" t="str">
            <v>NA</v>
          </cell>
          <cell r="G600" t="str">
            <v>NA</v>
          </cell>
          <cell r="H600" t="str">
            <v>NA</v>
          </cell>
          <cell r="I600" t="str">
            <v>NA</v>
          </cell>
          <cell r="J600" t="str">
            <v>NA</v>
          </cell>
          <cell r="K600" t="str">
            <v>NA</v>
          </cell>
          <cell r="L600" t="str">
            <v>NA</v>
          </cell>
          <cell r="M600" t="str">
            <v>NA</v>
          </cell>
          <cell r="N600" t="str">
            <v>NA</v>
          </cell>
          <cell r="O600" t="str">
            <v>NA</v>
          </cell>
          <cell r="P600" t="str">
            <v>NA</v>
          </cell>
          <cell r="Q600" t="str">
            <v>NA</v>
          </cell>
          <cell r="R600" t="str">
            <v>NA</v>
          </cell>
          <cell r="S600" t="str">
            <v>NA</v>
          </cell>
          <cell r="T600" t="str">
            <v>CER001</v>
          </cell>
          <cell r="U600" t="str">
            <v>NA</v>
          </cell>
          <cell r="V600" t="str">
            <v>NA</v>
          </cell>
          <cell r="W600" t="str">
            <v>NA</v>
          </cell>
          <cell r="X600" t="str">
            <v>NA</v>
          </cell>
          <cell r="Y600" t="str">
            <v>CMC011</v>
          </cell>
          <cell r="Z600" t="str">
            <v>NA</v>
          </cell>
          <cell r="AA600" t="str">
            <v>NA</v>
          </cell>
          <cell r="AB600" t="str">
            <v>NA</v>
          </cell>
          <cell r="AC600" t="str">
            <v>NA</v>
          </cell>
          <cell r="AD600">
            <v>1</v>
          </cell>
          <cell r="AE600" t="str">
            <v>NA</v>
          </cell>
          <cell r="AF600" t="str">
            <v>NA</v>
          </cell>
          <cell r="AG600" t="str">
            <v>NA</v>
          </cell>
          <cell r="AH600" t="str">
            <v>NA</v>
          </cell>
          <cell r="AI600">
            <v>483</v>
          </cell>
          <cell r="AJ600">
            <v>483</v>
          </cell>
          <cell r="AO600">
            <v>780</v>
          </cell>
          <cell r="AP600">
            <v>0</v>
          </cell>
          <cell r="AQ600">
            <v>0</v>
          </cell>
          <cell r="AR600">
            <v>0</v>
          </cell>
          <cell r="AS600">
            <v>0</v>
          </cell>
          <cell r="AT600">
            <v>0</v>
          </cell>
          <cell r="AU600">
            <v>0</v>
          </cell>
          <cell r="AV600">
            <v>0</v>
          </cell>
          <cell r="AW600">
            <v>0</v>
          </cell>
          <cell r="AX600">
            <v>0</v>
          </cell>
          <cell r="AY600">
            <v>0</v>
          </cell>
          <cell r="AZ600">
            <v>0</v>
          </cell>
          <cell r="BA600">
            <v>0</v>
          </cell>
          <cell r="BB600">
            <v>0</v>
          </cell>
          <cell r="BC600">
            <v>0</v>
          </cell>
          <cell r="BD600">
            <v>0</v>
          </cell>
          <cell r="BE600">
            <v>250716</v>
          </cell>
          <cell r="BF600">
            <v>0</v>
          </cell>
          <cell r="BG600">
            <v>0</v>
          </cell>
          <cell r="BH600">
            <v>0</v>
          </cell>
          <cell r="BI600">
            <v>0</v>
          </cell>
          <cell r="BJ600">
            <v>519</v>
          </cell>
          <cell r="BK600">
            <v>0</v>
          </cell>
          <cell r="BL600">
            <v>0</v>
          </cell>
          <cell r="BM600">
            <v>0</v>
          </cell>
          <cell r="BN600">
            <v>0</v>
          </cell>
          <cell r="BO600">
            <v>519</v>
          </cell>
          <cell r="BP600">
            <v>125868</v>
          </cell>
          <cell r="BQ600">
            <v>0</v>
          </cell>
          <cell r="BR600">
            <v>0</v>
          </cell>
          <cell r="BS600">
            <v>0</v>
          </cell>
          <cell r="BT600">
            <v>0</v>
          </cell>
          <cell r="BU600">
            <v>261</v>
          </cell>
          <cell r="BV600">
            <v>0</v>
          </cell>
          <cell r="BW600">
            <v>0</v>
          </cell>
          <cell r="BX600">
            <v>0</v>
          </cell>
          <cell r="BY600">
            <v>0</v>
          </cell>
          <cell r="BZ600">
            <v>261</v>
          </cell>
          <cell r="CA600">
            <v>519</v>
          </cell>
          <cell r="CB600">
            <v>780</v>
          </cell>
          <cell r="CC600">
            <v>0.05</v>
          </cell>
          <cell r="CD600">
            <v>780</v>
          </cell>
        </row>
        <row r="601">
          <cell r="B601" t="str">
            <v>PLC17</v>
          </cell>
          <cell r="C601" t="str">
            <v>CAP16</v>
          </cell>
          <cell r="D601" t="str">
            <v>De  1200  pares</v>
          </cell>
          <cell r="E601" t="str">
            <v>m</v>
          </cell>
          <cell r="F601" t="str">
            <v>NA</v>
          </cell>
          <cell r="G601" t="str">
            <v>NA</v>
          </cell>
          <cell r="H601" t="str">
            <v>NA</v>
          </cell>
          <cell r="I601" t="str">
            <v>NA</v>
          </cell>
          <cell r="J601" t="str">
            <v>NA</v>
          </cell>
          <cell r="K601" t="str">
            <v>NA</v>
          </cell>
          <cell r="L601" t="str">
            <v>NA</v>
          </cell>
          <cell r="M601" t="str">
            <v>NA</v>
          </cell>
          <cell r="N601" t="str">
            <v>NA</v>
          </cell>
          <cell r="O601" t="str">
            <v>NA</v>
          </cell>
          <cell r="P601" t="str">
            <v>NA</v>
          </cell>
          <cell r="Q601" t="str">
            <v>NA</v>
          </cell>
          <cell r="R601" t="str">
            <v>NA</v>
          </cell>
          <cell r="S601" t="str">
            <v>NA</v>
          </cell>
          <cell r="T601" t="str">
            <v>CER001</v>
          </cell>
          <cell r="U601" t="str">
            <v>NA</v>
          </cell>
          <cell r="V601" t="str">
            <v>NA</v>
          </cell>
          <cell r="W601" t="str">
            <v>NA</v>
          </cell>
          <cell r="X601" t="str">
            <v>NA</v>
          </cell>
          <cell r="Y601" t="str">
            <v>CMC011</v>
          </cell>
          <cell r="Z601" t="str">
            <v>NA</v>
          </cell>
          <cell r="AA601" t="str">
            <v>NA</v>
          </cell>
          <cell r="AB601" t="str">
            <v>NA</v>
          </cell>
          <cell r="AC601" t="str">
            <v>NA</v>
          </cell>
          <cell r="AD601">
            <v>1</v>
          </cell>
          <cell r="AE601" t="str">
            <v>NA</v>
          </cell>
          <cell r="AF601" t="str">
            <v>NA</v>
          </cell>
          <cell r="AG601" t="str">
            <v>NA</v>
          </cell>
          <cell r="AH601" t="str">
            <v>NA</v>
          </cell>
          <cell r="AI601">
            <v>300</v>
          </cell>
          <cell r="AJ601">
            <v>300</v>
          </cell>
          <cell r="AO601">
            <v>1256</v>
          </cell>
          <cell r="AP601">
            <v>0</v>
          </cell>
          <cell r="AQ601">
            <v>0</v>
          </cell>
          <cell r="AR601">
            <v>0</v>
          </cell>
          <cell r="AS601">
            <v>0</v>
          </cell>
          <cell r="AT601">
            <v>0</v>
          </cell>
          <cell r="AU601">
            <v>0</v>
          </cell>
          <cell r="AV601">
            <v>0</v>
          </cell>
          <cell r="AW601">
            <v>0</v>
          </cell>
          <cell r="AX601">
            <v>0</v>
          </cell>
          <cell r="AY601">
            <v>0</v>
          </cell>
          <cell r="AZ601">
            <v>0</v>
          </cell>
          <cell r="BA601">
            <v>0</v>
          </cell>
          <cell r="BB601">
            <v>0</v>
          </cell>
          <cell r="BC601">
            <v>0</v>
          </cell>
          <cell r="BD601">
            <v>0</v>
          </cell>
          <cell r="BE601">
            <v>250716</v>
          </cell>
          <cell r="BF601">
            <v>0</v>
          </cell>
          <cell r="BG601">
            <v>0</v>
          </cell>
          <cell r="BH601">
            <v>0</v>
          </cell>
          <cell r="BI601">
            <v>0</v>
          </cell>
          <cell r="BJ601">
            <v>836</v>
          </cell>
          <cell r="BK601">
            <v>0</v>
          </cell>
          <cell r="BL601">
            <v>0</v>
          </cell>
          <cell r="BM601">
            <v>0</v>
          </cell>
          <cell r="BN601">
            <v>0</v>
          </cell>
          <cell r="BO601">
            <v>836</v>
          </cell>
          <cell r="BP601">
            <v>125868</v>
          </cell>
          <cell r="BQ601">
            <v>0</v>
          </cell>
          <cell r="BR601">
            <v>0</v>
          </cell>
          <cell r="BS601">
            <v>0</v>
          </cell>
          <cell r="BT601">
            <v>0</v>
          </cell>
          <cell r="BU601">
            <v>420</v>
          </cell>
          <cell r="BV601">
            <v>0</v>
          </cell>
          <cell r="BW601">
            <v>0</v>
          </cell>
          <cell r="BX601">
            <v>0</v>
          </cell>
          <cell r="BY601">
            <v>0</v>
          </cell>
          <cell r="BZ601">
            <v>420</v>
          </cell>
          <cell r="CA601">
            <v>836</v>
          </cell>
          <cell r="CB601">
            <v>1256</v>
          </cell>
          <cell r="CC601">
            <v>0.05</v>
          </cell>
          <cell r="CD601">
            <v>1256</v>
          </cell>
        </row>
        <row r="602">
          <cell r="B602" t="str">
            <v>PLC18</v>
          </cell>
          <cell r="C602" t="str">
            <v>CAP16</v>
          </cell>
          <cell r="D602" t="str">
            <v>De  1500  pares</v>
          </cell>
          <cell r="E602" t="str">
            <v>m</v>
          </cell>
          <cell r="F602" t="str">
            <v>NA</v>
          </cell>
          <cell r="G602" t="str">
            <v>NA</v>
          </cell>
          <cell r="H602" t="str">
            <v>NA</v>
          </cell>
          <cell r="I602" t="str">
            <v>NA</v>
          </cell>
          <cell r="J602" t="str">
            <v>NA</v>
          </cell>
          <cell r="K602" t="str">
            <v>NA</v>
          </cell>
          <cell r="L602" t="str">
            <v>NA</v>
          </cell>
          <cell r="M602" t="str">
            <v>NA</v>
          </cell>
          <cell r="N602" t="str">
            <v>NA</v>
          </cell>
          <cell r="O602" t="str">
            <v>NA</v>
          </cell>
          <cell r="P602" t="str">
            <v>NA</v>
          </cell>
          <cell r="Q602" t="str">
            <v>NA</v>
          </cell>
          <cell r="R602" t="str">
            <v>NA</v>
          </cell>
          <cell r="S602" t="str">
            <v>NA</v>
          </cell>
          <cell r="T602" t="str">
            <v>CER001</v>
          </cell>
          <cell r="U602" t="str">
            <v>NA</v>
          </cell>
          <cell r="V602" t="str">
            <v>NA</v>
          </cell>
          <cell r="W602" t="str">
            <v>NA</v>
          </cell>
          <cell r="X602" t="str">
            <v>NA</v>
          </cell>
          <cell r="Y602" t="str">
            <v>CMC011</v>
          </cell>
          <cell r="Z602" t="str">
            <v>NA</v>
          </cell>
          <cell r="AA602" t="str">
            <v>NA</v>
          </cell>
          <cell r="AB602" t="str">
            <v>NA</v>
          </cell>
          <cell r="AC602" t="str">
            <v>NA</v>
          </cell>
          <cell r="AD602">
            <v>1</v>
          </cell>
          <cell r="AE602" t="str">
            <v>NA</v>
          </cell>
          <cell r="AF602" t="str">
            <v>NA</v>
          </cell>
          <cell r="AG602" t="str">
            <v>NA</v>
          </cell>
          <cell r="AH602" t="str">
            <v>NA</v>
          </cell>
          <cell r="AI602">
            <v>180</v>
          </cell>
          <cell r="AJ602">
            <v>180</v>
          </cell>
          <cell r="AO602">
            <v>2092</v>
          </cell>
          <cell r="AP602">
            <v>0</v>
          </cell>
          <cell r="AQ602">
            <v>0</v>
          </cell>
          <cell r="AR602">
            <v>0</v>
          </cell>
          <cell r="AS602">
            <v>0</v>
          </cell>
          <cell r="AT602">
            <v>0</v>
          </cell>
          <cell r="AU602">
            <v>0</v>
          </cell>
          <cell r="AV602">
            <v>0</v>
          </cell>
          <cell r="AW602">
            <v>0</v>
          </cell>
          <cell r="AX602">
            <v>0</v>
          </cell>
          <cell r="AY602">
            <v>0</v>
          </cell>
          <cell r="AZ602">
            <v>0</v>
          </cell>
          <cell r="BA602">
            <v>0</v>
          </cell>
          <cell r="BB602">
            <v>0</v>
          </cell>
          <cell r="BC602">
            <v>0</v>
          </cell>
          <cell r="BD602">
            <v>0</v>
          </cell>
          <cell r="BE602">
            <v>250716</v>
          </cell>
          <cell r="BF602">
            <v>0</v>
          </cell>
          <cell r="BG602">
            <v>0</v>
          </cell>
          <cell r="BH602">
            <v>0</v>
          </cell>
          <cell r="BI602">
            <v>0</v>
          </cell>
          <cell r="BJ602">
            <v>1393</v>
          </cell>
          <cell r="BK602">
            <v>0</v>
          </cell>
          <cell r="BL602">
            <v>0</v>
          </cell>
          <cell r="BM602">
            <v>0</v>
          </cell>
          <cell r="BN602">
            <v>0</v>
          </cell>
          <cell r="BO602">
            <v>1393</v>
          </cell>
          <cell r="BP602">
            <v>125868</v>
          </cell>
          <cell r="BQ602">
            <v>0</v>
          </cell>
          <cell r="BR602">
            <v>0</v>
          </cell>
          <cell r="BS602">
            <v>0</v>
          </cell>
          <cell r="BT602">
            <v>0</v>
          </cell>
          <cell r="BU602">
            <v>699</v>
          </cell>
          <cell r="BV602">
            <v>0</v>
          </cell>
          <cell r="BW602">
            <v>0</v>
          </cell>
          <cell r="BX602">
            <v>0</v>
          </cell>
          <cell r="BY602">
            <v>0</v>
          </cell>
          <cell r="BZ602">
            <v>699</v>
          </cell>
          <cell r="CA602">
            <v>1393</v>
          </cell>
          <cell r="CB602">
            <v>2092</v>
          </cell>
          <cell r="CC602">
            <v>0.05</v>
          </cell>
          <cell r="CD602">
            <v>2092</v>
          </cell>
        </row>
        <row r="603">
          <cell r="B603" t="str">
            <v>PLC19</v>
          </cell>
          <cell r="C603" t="str">
            <v>CAP16</v>
          </cell>
          <cell r="D603" t="str">
            <v>De  1800  pares</v>
          </cell>
          <cell r="E603" t="str">
            <v>m</v>
          </cell>
          <cell r="F603" t="str">
            <v>NA</v>
          </cell>
          <cell r="G603" t="str">
            <v>NA</v>
          </cell>
          <cell r="H603" t="str">
            <v>NA</v>
          </cell>
          <cell r="I603" t="str">
            <v>NA</v>
          </cell>
          <cell r="J603" t="str">
            <v>NA</v>
          </cell>
          <cell r="K603" t="str">
            <v>NA</v>
          </cell>
          <cell r="L603" t="str">
            <v>NA</v>
          </cell>
          <cell r="M603" t="str">
            <v>NA</v>
          </cell>
          <cell r="N603" t="str">
            <v>NA</v>
          </cell>
          <cell r="O603" t="str">
            <v>NA</v>
          </cell>
          <cell r="P603" t="str">
            <v>NA</v>
          </cell>
          <cell r="Q603" t="str">
            <v>NA</v>
          </cell>
          <cell r="R603" t="str">
            <v>NA</v>
          </cell>
          <cell r="S603" t="str">
            <v>NA</v>
          </cell>
          <cell r="T603" t="str">
            <v>CER001</v>
          </cell>
          <cell r="U603" t="str">
            <v>NA</v>
          </cell>
          <cell r="V603" t="str">
            <v>NA</v>
          </cell>
          <cell r="W603" t="str">
            <v>NA</v>
          </cell>
          <cell r="X603" t="str">
            <v>NA</v>
          </cell>
          <cell r="Y603" t="str">
            <v>CMC011</v>
          </cell>
          <cell r="Z603" t="str">
            <v>NA</v>
          </cell>
          <cell r="AA603" t="str">
            <v>NA</v>
          </cell>
          <cell r="AB603" t="str">
            <v>NA</v>
          </cell>
          <cell r="AC603" t="str">
            <v>NA</v>
          </cell>
          <cell r="AD603">
            <v>1</v>
          </cell>
          <cell r="AE603" t="str">
            <v>NA</v>
          </cell>
          <cell r="AF603" t="str">
            <v>NA</v>
          </cell>
          <cell r="AG603" t="str">
            <v>NA</v>
          </cell>
          <cell r="AH603" t="str">
            <v>NA</v>
          </cell>
          <cell r="AI603">
            <v>180</v>
          </cell>
          <cell r="AJ603">
            <v>180</v>
          </cell>
          <cell r="AO603">
            <v>2092</v>
          </cell>
          <cell r="AP603">
            <v>0</v>
          </cell>
          <cell r="AQ603">
            <v>0</v>
          </cell>
          <cell r="AR603">
            <v>0</v>
          </cell>
          <cell r="AS603">
            <v>0</v>
          </cell>
          <cell r="AT603">
            <v>0</v>
          </cell>
          <cell r="AU603">
            <v>0</v>
          </cell>
          <cell r="AV603">
            <v>0</v>
          </cell>
          <cell r="AW603">
            <v>0</v>
          </cell>
          <cell r="AX603">
            <v>0</v>
          </cell>
          <cell r="AY603">
            <v>0</v>
          </cell>
          <cell r="AZ603">
            <v>0</v>
          </cell>
          <cell r="BA603">
            <v>0</v>
          </cell>
          <cell r="BB603">
            <v>0</v>
          </cell>
          <cell r="BC603">
            <v>0</v>
          </cell>
          <cell r="BD603">
            <v>0</v>
          </cell>
          <cell r="BE603">
            <v>250716</v>
          </cell>
          <cell r="BF603">
            <v>0</v>
          </cell>
          <cell r="BG603">
            <v>0</v>
          </cell>
          <cell r="BH603">
            <v>0</v>
          </cell>
          <cell r="BI603">
            <v>0</v>
          </cell>
          <cell r="BJ603">
            <v>1393</v>
          </cell>
          <cell r="BK603">
            <v>0</v>
          </cell>
          <cell r="BL603">
            <v>0</v>
          </cell>
          <cell r="BM603">
            <v>0</v>
          </cell>
          <cell r="BN603">
            <v>0</v>
          </cell>
          <cell r="BO603">
            <v>1393</v>
          </cell>
          <cell r="BP603">
            <v>125868</v>
          </cell>
          <cell r="BQ603">
            <v>0</v>
          </cell>
          <cell r="BR603">
            <v>0</v>
          </cell>
          <cell r="BS603">
            <v>0</v>
          </cell>
          <cell r="BT603">
            <v>0</v>
          </cell>
          <cell r="BU603">
            <v>699</v>
          </cell>
          <cell r="BV603">
            <v>0</v>
          </cell>
          <cell r="BW603">
            <v>0</v>
          </cell>
          <cell r="BX603">
            <v>0</v>
          </cell>
          <cell r="BY603">
            <v>0</v>
          </cell>
          <cell r="BZ603">
            <v>699</v>
          </cell>
          <cell r="CA603">
            <v>1393</v>
          </cell>
          <cell r="CB603">
            <v>2092</v>
          </cell>
          <cell r="CC603">
            <v>0.05</v>
          </cell>
          <cell r="CD603">
            <v>2092</v>
          </cell>
        </row>
        <row r="604">
          <cell r="B604" t="str">
            <v>PLC20</v>
          </cell>
          <cell r="C604" t="str">
            <v>CAP16</v>
          </cell>
          <cell r="D604" t="str">
            <v>De  2100  pares</v>
          </cell>
          <cell r="E604" t="str">
            <v>m</v>
          </cell>
          <cell r="F604" t="str">
            <v>NA</v>
          </cell>
          <cell r="G604" t="str">
            <v>NA</v>
          </cell>
          <cell r="H604" t="str">
            <v>NA</v>
          </cell>
          <cell r="I604" t="str">
            <v>NA</v>
          </cell>
          <cell r="J604" t="str">
            <v>NA</v>
          </cell>
          <cell r="K604" t="str">
            <v>NA</v>
          </cell>
          <cell r="L604" t="str">
            <v>NA</v>
          </cell>
          <cell r="M604" t="str">
            <v>NA</v>
          </cell>
          <cell r="N604" t="str">
            <v>NA</v>
          </cell>
          <cell r="O604" t="str">
            <v>NA</v>
          </cell>
          <cell r="P604" t="str">
            <v>NA</v>
          </cell>
          <cell r="Q604" t="str">
            <v>NA</v>
          </cell>
          <cell r="R604" t="str">
            <v>NA</v>
          </cell>
          <cell r="S604" t="str">
            <v>NA</v>
          </cell>
          <cell r="T604" t="str">
            <v>CER001</v>
          </cell>
          <cell r="U604" t="str">
            <v>NA</v>
          </cell>
          <cell r="V604" t="str">
            <v>NA</v>
          </cell>
          <cell r="W604" t="str">
            <v>NA</v>
          </cell>
          <cell r="X604" t="str">
            <v>NA</v>
          </cell>
          <cell r="Y604" t="str">
            <v>CMC011</v>
          </cell>
          <cell r="Z604" t="str">
            <v>NA</v>
          </cell>
          <cell r="AA604" t="str">
            <v>NA</v>
          </cell>
          <cell r="AB604" t="str">
            <v>NA</v>
          </cell>
          <cell r="AC604" t="str">
            <v>NA</v>
          </cell>
          <cell r="AD604">
            <v>1</v>
          </cell>
          <cell r="AE604" t="str">
            <v>NA</v>
          </cell>
          <cell r="AF604" t="str">
            <v>NA</v>
          </cell>
          <cell r="AG604" t="str">
            <v>NA</v>
          </cell>
          <cell r="AH604" t="str">
            <v>NA</v>
          </cell>
          <cell r="AI604">
            <v>100</v>
          </cell>
          <cell r="AJ604">
            <v>100</v>
          </cell>
          <cell r="AO604">
            <v>3766</v>
          </cell>
          <cell r="AP604">
            <v>0</v>
          </cell>
          <cell r="AQ604">
            <v>0</v>
          </cell>
          <cell r="AR604">
            <v>0</v>
          </cell>
          <cell r="AS604">
            <v>0</v>
          </cell>
          <cell r="AT604">
            <v>0</v>
          </cell>
          <cell r="AU604">
            <v>0</v>
          </cell>
          <cell r="AV604">
            <v>0</v>
          </cell>
          <cell r="AW604">
            <v>0</v>
          </cell>
          <cell r="AX604">
            <v>0</v>
          </cell>
          <cell r="AY604">
            <v>0</v>
          </cell>
          <cell r="AZ604">
            <v>0</v>
          </cell>
          <cell r="BA604">
            <v>0</v>
          </cell>
          <cell r="BB604">
            <v>0</v>
          </cell>
          <cell r="BC604">
            <v>0</v>
          </cell>
          <cell r="BD604">
            <v>0</v>
          </cell>
          <cell r="BE604">
            <v>250716</v>
          </cell>
          <cell r="BF604">
            <v>0</v>
          </cell>
          <cell r="BG604">
            <v>0</v>
          </cell>
          <cell r="BH604">
            <v>0</v>
          </cell>
          <cell r="BI604">
            <v>0</v>
          </cell>
          <cell r="BJ604">
            <v>2507</v>
          </cell>
          <cell r="BK604">
            <v>0</v>
          </cell>
          <cell r="BL604">
            <v>0</v>
          </cell>
          <cell r="BM604">
            <v>0</v>
          </cell>
          <cell r="BN604">
            <v>0</v>
          </cell>
          <cell r="BO604">
            <v>2507</v>
          </cell>
          <cell r="BP604">
            <v>125868</v>
          </cell>
          <cell r="BQ604">
            <v>0</v>
          </cell>
          <cell r="BR604">
            <v>0</v>
          </cell>
          <cell r="BS604">
            <v>0</v>
          </cell>
          <cell r="BT604">
            <v>0</v>
          </cell>
          <cell r="BU604">
            <v>1259</v>
          </cell>
          <cell r="BV604">
            <v>0</v>
          </cell>
          <cell r="BW604">
            <v>0</v>
          </cell>
          <cell r="BX604">
            <v>0</v>
          </cell>
          <cell r="BY604">
            <v>0</v>
          </cell>
          <cell r="BZ604">
            <v>1259</v>
          </cell>
          <cell r="CA604">
            <v>2507</v>
          </cell>
          <cell r="CB604">
            <v>3766</v>
          </cell>
          <cell r="CC604">
            <v>0.05</v>
          </cell>
          <cell r="CD604">
            <v>3766</v>
          </cell>
        </row>
        <row r="605">
          <cell r="B605" t="str">
            <v>PLC21</v>
          </cell>
          <cell r="C605" t="str">
            <v>CAP16</v>
          </cell>
          <cell r="D605" t="str">
            <v>De  2400  pares</v>
          </cell>
          <cell r="E605" t="str">
            <v>m</v>
          </cell>
          <cell r="F605" t="str">
            <v>NA</v>
          </cell>
          <cell r="G605" t="str">
            <v>NA</v>
          </cell>
          <cell r="H605" t="str">
            <v>NA</v>
          </cell>
          <cell r="I605" t="str">
            <v>NA</v>
          </cell>
          <cell r="J605" t="str">
            <v>NA</v>
          </cell>
          <cell r="K605" t="str">
            <v>NA</v>
          </cell>
          <cell r="L605" t="str">
            <v>NA</v>
          </cell>
          <cell r="M605" t="str">
            <v>NA</v>
          </cell>
          <cell r="N605" t="str">
            <v>NA</v>
          </cell>
          <cell r="O605" t="str">
            <v>NA</v>
          </cell>
          <cell r="P605" t="str">
            <v>NA</v>
          </cell>
          <cell r="Q605" t="str">
            <v>NA</v>
          </cell>
          <cell r="R605" t="str">
            <v>NA</v>
          </cell>
          <cell r="S605" t="str">
            <v>NA</v>
          </cell>
          <cell r="T605" t="str">
            <v>CER001</v>
          </cell>
          <cell r="U605" t="str">
            <v>NA</v>
          </cell>
          <cell r="V605" t="str">
            <v>NA</v>
          </cell>
          <cell r="W605" t="str">
            <v>NA</v>
          </cell>
          <cell r="X605" t="str">
            <v>NA</v>
          </cell>
          <cell r="Y605" t="str">
            <v>CMC011</v>
          </cell>
          <cell r="Z605" t="str">
            <v>NA</v>
          </cell>
          <cell r="AA605" t="str">
            <v>NA</v>
          </cell>
          <cell r="AB605" t="str">
            <v>NA</v>
          </cell>
          <cell r="AC605" t="str">
            <v>NA</v>
          </cell>
          <cell r="AD605">
            <v>1</v>
          </cell>
          <cell r="AE605" t="str">
            <v>NA</v>
          </cell>
          <cell r="AF605" t="str">
            <v>NA</v>
          </cell>
          <cell r="AG605" t="str">
            <v>NA</v>
          </cell>
          <cell r="AH605" t="str">
            <v>NA</v>
          </cell>
          <cell r="AI605">
            <v>100</v>
          </cell>
          <cell r="AJ605">
            <v>100</v>
          </cell>
          <cell r="AO605">
            <v>3766</v>
          </cell>
          <cell r="AP605">
            <v>0</v>
          </cell>
          <cell r="AQ605">
            <v>0</v>
          </cell>
          <cell r="AR605">
            <v>0</v>
          </cell>
          <cell r="AS605">
            <v>0</v>
          </cell>
          <cell r="AT605">
            <v>0</v>
          </cell>
          <cell r="AU605">
            <v>0</v>
          </cell>
          <cell r="AV605">
            <v>0</v>
          </cell>
          <cell r="AW605">
            <v>0</v>
          </cell>
          <cell r="AX605">
            <v>0</v>
          </cell>
          <cell r="AY605">
            <v>0</v>
          </cell>
          <cell r="AZ605">
            <v>0</v>
          </cell>
          <cell r="BA605">
            <v>0</v>
          </cell>
          <cell r="BB605">
            <v>0</v>
          </cell>
          <cell r="BC605">
            <v>0</v>
          </cell>
          <cell r="BD605">
            <v>0</v>
          </cell>
          <cell r="BE605">
            <v>250716</v>
          </cell>
          <cell r="BF605">
            <v>0</v>
          </cell>
          <cell r="BG605">
            <v>0</v>
          </cell>
          <cell r="BH605">
            <v>0</v>
          </cell>
          <cell r="BI605">
            <v>0</v>
          </cell>
          <cell r="BJ605">
            <v>2507</v>
          </cell>
          <cell r="BK605">
            <v>0</v>
          </cell>
          <cell r="BL605">
            <v>0</v>
          </cell>
          <cell r="BM605">
            <v>0</v>
          </cell>
          <cell r="BN605">
            <v>0</v>
          </cell>
          <cell r="BO605">
            <v>2507</v>
          </cell>
          <cell r="BP605">
            <v>125868</v>
          </cell>
          <cell r="BQ605">
            <v>0</v>
          </cell>
          <cell r="BR605">
            <v>0</v>
          </cell>
          <cell r="BS605">
            <v>0</v>
          </cell>
          <cell r="BT605">
            <v>0</v>
          </cell>
          <cell r="BU605">
            <v>1259</v>
          </cell>
          <cell r="BV605">
            <v>0</v>
          </cell>
          <cell r="BW605">
            <v>0</v>
          </cell>
          <cell r="BX605">
            <v>0</v>
          </cell>
          <cell r="BY605">
            <v>0</v>
          </cell>
          <cell r="BZ605">
            <v>1259</v>
          </cell>
          <cell r="CA605">
            <v>2507</v>
          </cell>
          <cell r="CB605">
            <v>3766</v>
          </cell>
          <cell r="CC605">
            <v>0.05</v>
          </cell>
          <cell r="CD605">
            <v>3766</v>
          </cell>
        </row>
        <row r="606">
          <cell r="B606" t="str">
            <v>PLA01</v>
          </cell>
          <cell r="C606" t="str">
            <v>CAP17</v>
          </cell>
          <cell r="D606" t="str">
            <v>De    10  pares</v>
          </cell>
          <cell r="E606" t="str">
            <v>m</v>
          </cell>
          <cell r="F606" t="str">
            <v>NA</v>
          </cell>
          <cell r="G606" t="str">
            <v>NA</v>
          </cell>
          <cell r="H606" t="str">
            <v>NA</v>
          </cell>
          <cell r="I606" t="str">
            <v>NA</v>
          </cell>
          <cell r="J606" t="str">
            <v>NA</v>
          </cell>
          <cell r="K606" t="str">
            <v>NA</v>
          </cell>
          <cell r="L606" t="str">
            <v>NA</v>
          </cell>
          <cell r="M606" t="str">
            <v>NA</v>
          </cell>
          <cell r="N606" t="str">
            <v>NA</v>
          </cell>
          <cell r="O606" t="str">
            <v>NA</v>
          </cell>
          <cell r="P606" t="str">
            <v>NA</v>
          </cell>
          <cell r="Q606" t="str">
            <v>NA</v>
          </cell>
          <cell r="R606" t="str">
            <v>NA</v>
          </cell>
          <cell r="S606" t="str">
            <v>NA</v>
          </cell>
          <cell r="T606" t="str">
            <v>CER002</v>
          </cell>
          <cell r="U606" t="str">
            <v>NA</v>
          </cell>
          <cell r="V606" t="str">
            <v>NA</v>
          </cell>
          <cell r="W606" t="str">
            <v>NA</v>
          </cell>
          <cell r="X606" t="str">
            <v>NA</v>
          </cell>
          <cell r="Y606" t="str">
            <v>CMC012</v>
          </cell>
          <cell r="Z606" t="str">
            <v>NA</v>
          </cell>
          <cell r="AA606" t="str">
            <v>NA</v>
          </cell>
          <cell r="AB606" t="str">
            <v>NA</v>
          </cell>
          <cell r="AC606" t="str">
            <v>NA</v>
          </cell>
          <cell r="AD606">
            <v>1</v>
          </cell>
          <cell r="AE606" t="str">
            <v>NA</v>
          </cell>
          <cell r="AF606" t="str">
            <v>NA</v>
          </cell>
          <cell r="AG606" t="str">
            <v>NA</v>
          </cell>
          <cell r="AH606" t="str">
            <v>NA</v>
          </cell>
          <cell r="AI606">
            <v>300</v>
          </cell>
          <cell r="AJ606">
            <v>300</v>
          </cell>
          <cell r="AO606">
            <v>489</v>
          </cell>
          <cell r="AP606">
            <v>0</v>
          </cell>
          <cell r="AQ606">
            <v>0</v>
          </cell>
          <cell r="AR606">
            <v>0</v>
          </cell>
          <cell r="AS606">
            <v>0</v>
          </cell>
          <cell r="AT606">
            <v>0</v>
          </cell>
          <cell r="AU606">
            <v>0</v>
          </cell>
          <cell r="AV606">
            <v>0</v>
          </cell>
          <cell r="AW606">
            <v>0</v>
          </cell>
          <cell r="AX606">
            <v>0</v>
          </cell>
          <cell r="AY606">
            <v>0</v>
          </cell>
          <cell r="AZ606">
            <v>0</v>
          </cell>
          <cell r="BA606">
            <v>0</v>
          </cell>
          <cell r="BB606">
            <v>0</v>
          </cell>
          <cell r="BC606">
            <v>0</v>
          </cell>
          <cell r="BD606">
            <v>0</v>
          </cell>
          <cell r="BE606">
            <v>48564</v>
          </cell>
          <cell r="BF606">
            <v>0</v>
          </cell>
          <cell r="BG606">
            <v>0</v>
          </cell>
          <cell r="BH606">
            <v>0</v>
          </cell>
          <cell r="BI606">
            <v>0</v>
          </cell>
          <cell r="BJ606">
            <v>162</v>
          </cell>
          <cell r="BK606">
            <v>0</v>
          </cell>
          <cell r="BL606">
            <v>0</v>
          </cell>
          <cell r="BM606">
            <v>0</v>
          </cell>
          <cell r="BN606">
            <v>0</v>
          </cell>
          <cell r="BO606">
            <v>162</v>
          </cell>
          <cell r="BP606">
            <v>98147</v>
          </cell>
          <cell r="BQ606">
            <v>0</v>
          </cell>
          <cell r="BR606">
            <v>0</v>
          </cell>
          <cell r="BS606">
            <v>0</v>
          </cell>
          <cell r="BT606">
            <v>0</v>
          </cell>
          <cell r="BU606">
            <v>327</v>
          </cell>
          <cell r="BV606">
            <v>0</v>
          </cell>
          <cell r="BW606">
            <v>0</v>
          </cell>
          <cell r="BX606">
            <v>0</v>
          </cell>
          <cell r="BY606">
            <v>0</v>
          </cell>
          <cell r="BZ606">
            <v>327</v>
          </cell>
          <cell r="CA606">
            <v>162</v>
          </cell>
          <cell r="CB606">
            <v>489</v>
          </cell>
          <cell r="CD606">
            <v>489</v>
          </cell>
        </row>
        <row r="607">
          <cell r="B607" t="str">
            <v>PLA02</v>
          </cell>
          <cell r="C607" t="str">
            <v>CAP17</v>
          </cell>
          <cell r="D607" t="str">
            <v>De    20  pares</v>
          </cell>
          <cell r="E607" t="str">
            <v>m</v>
          </cell>
          <cell r="F607" t="str">
            <v>NA</v>
          </cell>
          <cell r="G607" t="str">
            <v>NA</v>
          </cell>
          <cell r="H607" t="str">
            <v>NA</v>
          </cell>
          <cell r="I607" t="str">
            <v>NA</v>
          </cell>
          <cell r="J607" t="str">
            <v>NA</v>
          </cell>
          <cell r="K607" t="str">
            <v>NA</v>
          </cell>
          <cell r="L607" t="str">
            <v>NA</v>
          </cell>
          <cell r="M607" t="str">
            <v>NA</v>
          </cell>
          <cell r="N607" t="str">
            <v>NA</v>
          </cell>
          <cell r="O607" t="str">
            <v>NA</v>
          </cell>
          <cell r="P607" t="str">
            <v>NA</v>
          </cell>
          <cell r="Q607" t="str">
            <v>NA</v>
          </cell>
          <cell r="R607" t="str">
            <v>NA</v>
          </cell>
          <cell r="S607" t="str">
            <v>NA</v>
          </cell>
          <cell r="T607" t="str">
            <v>CER002</v>
          </cell>
          <cell r="U607" t="str">
            <v>NA</v>
          </cell>
          <cell r="V607" t="str">
            <v>NA</v>
          </cell>
          <cell r="W607" t="str">
            <v>NA</v>
          </cell>
          <cell r="X607" t="str">
            <v>NA</v>
          </cell>
          <cell r="Y607" t="str">
            <v>CMC012</v>
          </cell>
          <cell r="Z607" t="str">
            <v>NA</v>
          </cell>
          <cell r="AA607" t="str">
            <v>NA</v>
          </cell>
          <cell r="AB607" t="str">
            <v>NA</v>
          </cell>
          <cell r="AC607" t="str">
            <v>NA</v>
          </cell>
          <cell r="AD607">
            <v>1</v>
          </cell>
          <cell r="AE607" t="str">
            <v>NA</v>
          </cell>
          <cell r="AF607" t="str">
            <v>NA</v>
          </cell>
          <cell r="AG607" t="str">
            <v>NA</v>
          </cell>
          <cell r="AH607" t="str">
            <v>NA</v>
          </cell>
          <cell r="AI607">
            <v>300</v>
          </cell>
          <cell r="AJ607">
            <v>300</v>
          </cell>
          <cell r="AO607">
            <v>489</v>
          </cell>
          <cell r="AP607">
            <v>0</v>
          </cell>
          <cell r="AQ607">
            <v>0</v>
          </cell>
          <cell r="AR607">
            <v>0</v>
          </cell>
          <cell r="AS607">
            <v>0</v>
          </cell>
          <cell r="AT607">
            <v>0</v>
          </cell>
          <cell r="AU607">
            <v>0</v>
          </cell>
          <cell r="AV607">
            <v>0</v>
          </cell>
          <cell r="AW607">
            <v>0</v>
          </cell>
          <cell r="AX607">
            <v>0</v>
          </cell>
          <cell r="AY607">
            <v>0</v>
          </cell>
          <cell r="AZ607">
            <v>0</v>
          </cell>
          <cell r="BA607">
            <v>0</v>
          </cell>
          <cell r="BB607">
            <v>0</v>
          </cell>
          <cell r="BC607">
            <v>0</v>
          </cell>
          <cell r="BD607">
            <v>0</v>
          </cell>
          <cell r="BE607">
            <v>48564</v>
          </cell>
          <cell r="BF607">
            <v>0</v>
          </cell>
          <cell r="BG607">
            <v>0</v>
          </cell>
          <cell r="BH607">
            <v>0</v>
          </cell>
          <cell r="BI607">
            <v>0</v>
          </cell>
          <cell r="BJ607">
            <v>162</v>
          </cell>
          <cell r="BK607">
            <v>0</v>
          </cell>
          <cell r="BL607">
            <v>0</v>
          </cell>
          <cell r="BM607">
            <v>0</v>
          </cell>
          <cell r="BN607">
            <v>0</v>
          </cell>
          <cell r="BO607">
            <v>162</v>
          </cell>
          <cell r="BP607">
            <v>98147</v>
          </cell>
          <cell r="BQ607">
            <v>0</v>
          </cell>
          <cell r="BR607">
            <v>0</v>
          </cell>
          <cell r="BS607">
            <v>0</v>
          </cell>
          <cell r="BT607">
            <v>0</v>
          </cell>
          <cell r="BU607">
            <v>327</v>
          </cell>
          <cell r="BV607">
            <v>0</v>
          </cell>
          <cell r="BW607">
            <v>0</v>
          </cell>
          <cell r="BX607">
            <v>0</v>
          </cell>
          <cell r="BY607">
            <v>0</v>
          </cell>
          <cell r="BZ607">
            <v>327</v>
          </cell>
          <cell r="CA607">
            <v>162</v>
          </cell>
          <cell r="CB607">
            <v>489</v>
          </cell>
          <cell r="CD607">
            <v>489</v>
          </cell>
        </row>
        <row r="608">
          <cell r="B608" t="str">
            <v>PLA03</v>
          </cell>
          <cell r="C608" t="str">
            <v>CAP17</v>
          </cell>
          <cell r="D608" t="str">
            <v>De    30  pares</v>
          </cell>
          <cell r="E608" t="str">
            <v>m</v>
          </cell>
          <cell r="F608" t="str">
            <v>NA</v>
          </cell>
          <cell r="G608" t="str">
            <v>NA</v>
          </cell>
          <cell r="H608" t="str">
            <v>NA</v>
          </cell>
          <cell r="I608" t="str">
            <v>NA</v>
          </cell>
          <cell r="J608" t="str">
            <v>NA</v>
          </cell>
          <cell r="K608" t="str">
            <v>NA</v>
          </cell>
          <cell r="L608" t="str">
            <v>NA</v>
          </cell>
          <cell r="M608" t="str">
            <v>NA</v>
          </cell>
          <cell r="N608" t="str">
            <v>NA</v>
          </cell>
          <cell r="O608" t="str">
            <v>NA</v>
          </cell>
          <cell r="P608" t="str">
            <v>NA</v>
          </cell>
          <cell r="Q608" t="str">
            <v>NA</v>
          </cell>
          <cell r="R608" t="str">
            <v>NA</v>
          </cell>
          <cell r="S608" t="str">
            <v>NA</v>
          </cell>
          <cell r="T608" t="str">
            <v>CER002</v>
          </cell>
          <cell r="U608" t="str">
            <v>NA</v>
          </cell>
          <cell r="V608" t="str">
            <v>NA</v>
          </cell>
          <cell r="W608" t="str">
            <v>NA</v>
          </cell>
          <cell r="X608" t="str">
            <v>NA</v>
          </cell>
          <cell r="Y608" t="str">
            <v>CMC012</v>
          </cell>
          <cell r="Z608" t="str">
            <v>NA</v>
          </cell>
          <cell r="AA608" t="str">
            <v>NA</v>
          </cell>
          <cell r="AB608" t="str">
            <v>NA</v>
          </cell>
          <cell r="AC608" t="str">
            <v>NA</v>
          </cell>
          <cell r="AD608">
            <v>1</v>
          </cell>
          <cell r="AE608" t="str">
            <v>NA</v>
          </cell>
          <cell r="AF608" t="str">
            <v>NA</v>
          </cell>
          <cell r="AG608" t="str">
            <v>NA</v>
          </cell>
          <cell r="AH608" t="str">
            <v>NA</v>
          </cell>
          <cell r="AI608">
            <v>300</v>
          </cell>
          <cell r="AJ608">
            <v>300</v>
          </cell>
          <cell r="AO608">
            <v>489</v>
          </cell>
          <cell r="AP608">
            <v>0</v>
          </cell>
          <cell r="AQ608">
            <v>0</v>
          </cell>
          <cell r="AR608">
            <v>0</v>
          </cell>
          <cell r="AS608">
            <v>0</v>
          </cell>
          <cell r="AT608">
            <v>0</v>
          </cell>
          <cell r="AU608">
            <v>0</v>
          </cell>
          <cell r="AV608">
            <v>0</v>
          </cell>
          <cell r="AW608">
            <v>0</v>
          </cell>
          <cell r="AX608">
            <v>0</v>
          </cell>
          <cell r="AY608">
            <v>0</v>
          </cell>
          <cell r="AZ608">
            <v>0</v>
          </cell>
          <cell r="BA608">
            <v>0</v>
          </cell>
          <cell r="BB608">
            <v>0</v>
          </cell>
          <cell r="BC608">
            <v>0</v>
          </cell>
          <cell r="BD608">
            <v>0</v>
          </cell>
          <cell r="BE608">
            <v>48564</v>
          </cell>
          <cell r="BF608">
            <v>0</v>
          </cell>
          <cell r="BG608">
            <v>0</v>
          </cell>
          <cell r="BH608">
            <v>0</v>
          </cell>
          <cell r="BI608">
            <v>0</v>
          </cell>
          <cell r="BJ608">
            <v>162</v>
          </cell>
          <cell r="BK608">
            <v>0</v>
          </cell>
          <cell r="BL608">
            <v>0</v>
          </cell>
          <cell r="BM608">
            <v>0</v>
          </cell>
          <cell r="BN608">
            <v>0</v>
          </cell>
          <cell r="BO608">
            <v>162</v>
          </cell>
          <cell r="BP608">
            <v>98147</v>
          </cell>
          <cell r="BQ608">
            <v>0</v>
          </cell>
          <cell r="BR608">
            <v>0</v>
          </cell>
          <cell r="BS608">
            <v>0</v>
          </cell>
          <cell r="BT608">
            <v>0</v>
          </cell>
          <cell r="BU608">
            <v>327</v>
          </cell>
          <cell r="BV608">
            <v>0</v>
          </cell>
          <cell r="BW608">
            <v>0</v>
          </cell>
          <cell r="BX608">
            <v>0</v>
          </cell>
          <cell r="BY608">
            <v>0</v>
          </cell>
          <cell r="BZ608">
            <v>327</v>
          </cell>
          <cell r="CA608">
            <v>162</v>
          </cell>
          <cell r="CB608">
            <v>489</v>
          </cell>
          <cell r="CD608">
            <v>489</v>
          </cell>
        </row>
        <row r="609">
          <cell r="B609" t="str">
            <v>PLA04</v>
          </cell>
          <cell r="C609" t="str">
            <v>CAP17</v>
          </cell>
          <cell r="D609" t="str">
            <v>De    40  pares</v>
          </cell>
          <cell r="E609" t="str">
            <v>m</v>
          </cell>
          <cell r="F609" t="str">
            <v>NA</v>
          </cell>
          <cell r="G609" t="str">
            <v>NA</v>
          </cell>
          <cell r="H609" t="str">
            <v>NA</v>
          </cell>
          <cell r="I609" t="str">
            <v>NA</v>
          </cell>
          <cell r="J609" t="str">
            <v>NA</v>
          </cell>
          <cell r="K609" t="str">
            <v>NA</v>
          </cell>
          <cell r="L609" t="str">
            <v>NA</v>
          </cell>
          <cell r="M609" t="str">
            <v>NA</v>
          </cell>
          <cell r="N609" t="str">
            <v>NA</v>
          </cell>
          <cell r="O609" t="str">
            <v>NA</v>
          </cell>
          <cell r="P609" t="str">
            <v>NA</v>
          </cell>
          <cell r="Q609" t="str">
            <v>NA</v>
          </cell>
          <cell r="R609" t="str">
            <v>NA</v>
          </cell>
          <cell r="S609" t="str">
            <v>NA</v>
          </cell>
          <cell r="T609" t="str">
            <v>CER002</v>
          </cell>
          <cell r="U609" t="str">
            <v>NA</v>
          </cell>
          <cell r="V609" t="str">
            <v>NA</v>
          </cell>
          <cell r="W609" t="str">
            <v>NA</v>
          </cell>
          <cell r="X609" t="str">
            <v>NA</v>
          </cell>
          <cell r="Y609" t="str">
            <v>CMC012</v>
          </cell>
          <cell r="Z609" t="str">
            <v>NA</v>
          </cell>
          <cell r="AA609" t="str">
            <v>NA</v>
          </cell>
          <cell r="AB609" t="str">
            <v>NA</v>
          </cell>
          <cell r="AC609" t="str">
            <v>NA</v>
          </cell>
          <cell r="AD609">
            <v>1</v>
          </cell>
          <cell r="AE609" t="str">
            <v>NA</v>
          </cell>
          <cell r="AF609" t="str">
            <v>NA</v>
          </cell>
          <cell r="AG609" t="str">
            <v>NA</v>
          </cell>
          <cell r="AH609" t="str">
            <v>NA</v>
          </cell>
          <cell r="AI609">
            <v>289.5</v>
          </cell>
          <cell r="AJ609">
            <v>289.5</v>
          </cell>
          <cell r="AO609">
            <v>507</v>
          </cell>
          <cell r="AP609">
            <v>0</v>
          </cell>
          <cell r="AQ609">
            <v>0</v>
          </cell>
          <cell r="AR609">
            <v>0</v>
          </cell>
          <cell r="AS609">
            <v>0</v>
          </cell>
          <cell r="AT609">
            <v>0</v>
          </cell>
          <cell r="AU609">
            <v>0</v>
          </cell>
          <cell r="AV609">
            <v>0</v>
          </cell>
          <cell r="AW609">
            <v>0</v>
          </cell>
          <cell r="AX609">
            <v>0</v>
          </cell>
          <cell r="AY609">
            <v>0</v>
          </cell>
          <cell r="AZ609">
            <v>0</v>
          </cell>
          <cell r="BA609">
            <v>0</v>
          </cell>
          <cell r="BB609">
            <v>0</v>
          </cell>
          <cell r="BC609">
            <v>0</v>
          </cell>
          <cell r="BD609">
            <v>0</v>
          </cell>
          <cell r="BE609">
            <v>48564</v>
          </cell>
          <cell r="BF609">
            <v>0</v>
          </cell>
          <cell r="BG609">
            <v>0</v>
          </cell>
          <cell r="BH609">
            <v>0</v>
          </cell>
          <cell r="BI609">
            <v>0</v>
          </cell>
          <cell r="BJ609">
            <v>168</v>
          </cell>
          <cell r="BK609">
            <v>0</v>
          </cell>
          <cell r="BL609">
            <v>0</v>
          </cell>
          <cell r="BM609">
            <v>0</v>
          </cell>
          <cell r="BN609">
            <v>0</v>
          </cell>
          <cell r="BO609">
            <v>168</v>
          </cell>
          <cell r="BP609">
            <v>98147</v>
          </cell>
          <cell r="BQ609">
            <v>0</v>
          </cell>
          <cell r="BR609">
            <v>0</v>
          </cell>
          <cell r="BS609">
            <v>0</v>
          </cell>
          <cell r="BT609">
            <v>0</v>
          </cell>
          <cell r="BU609">
            <v>339</v>
          </cell>
          <cell r="BV609">
            <v>0</v>
          </cell>
          <cell r="BW609">
            <v>0</v>
          </cell>
          <cell r="BX609">
            <v>0</v>
          </cell>
          <cell r="BY609">
            <v>0</v>
          </cell>
          <cell r="BZ609">
            <v>339</v>
          </cell>
          <cell r="CA609">
            <v>168</v>
          </cell>
          <cell r="CB609">
            <v>507</v>
          </cell>
          <cell r="CC609">
            <v>0.05</v>
          </cell>
          <cell r="CD609">
            <v>507</v>
          </cell>
        </row>
        <row r="610">
          <cell r="B610" t="str">
            <v>PLA05</v>
          </cell>
          <cell r="C610" t="str">
            <v>CAP17</v>
          </cell>
          <cell r="D610" t="str">
            <v>De    50  pares</v>
          </cell>
          <cell r="E610" t="str">
            <v>m</v>
          </cell>
          <cell r="F610" t="str">
            <v>NA</v>
          </cell>
          <cell r="G610" t="str">
            <v>NA</v>
          </cell>
          <cell r="H610" t="str">
            <v>NA</v>
          </cell>
          <cell r="I610" t="str">
            <v>NA</v>
          </cell>
          <cell r="J610" t="str">
            <v>NA</v>
          </cell>
          <cell r="K610" t="str">
            <v>NA</v>
          </cell>
          <cell r="L610" t="str">
            <v>NA</v>
          </cell>
          <cell r="M610" t="str">
            <v>NA</v>
          </cell>
          <cell r="N610" t="str">
            <v>NA</v>
          </cell>
          <cell r="O610" t="str">
            <v>NA</v>
          </cell>
          <cell r="P610" t="str">
            <v>NA</v>
          </cell>
          <cell r="Q610" t="str">
            <v>NA</v>
          </cell>
          <cell r="R610" t="str">
            <v>NA</v>
          </cell>
          <cell r="S610" t="str">
            <v>NA</v>
          </cell>
          <cell r="T610" t="str">
            <v>CER002</v>
          </cell>
          <cell r="U610" t="str">
            <v>NA</v>
          </cell>
          <cell r="V610" t="str">
            <v>NA</v>
          </cell>
          <cell r="W610" t="str">
            <v>NA</v>
          </cell>
          <cell r="X610" t="str">
            <v>NA</v>
          </cell>
          <cell r="Y610" t="str">
            <v>CMC012</v>
          </cell>
          <cell r="Z610" t="str">
            <v>NA</v>
          </cell>
          <cell r="AA610" t="str">
            <v>NA</v>
          </cell>
          <cell r="AB610" t="str">
            <v>NA</v>
          </cell>
          <cell r="AC610" t="str">
            <v>NA</v>
          </cell>
          <cell r="AD610">
            <v>1</v>
          </cell>
          <cell r="AE610" t="str">
            <v>NA</v>
          </cell>
          <cell r="AF610" t="str">
            <v>NA</v>
          </cell>
          <cell r="AG610" t="str">
            <v>NA</v>
          </cell>
          <cell r="AH610" t="str">
            <v>NA</v>
          </cell>
          <cell r="AI610">
            <v>289.5</v>
          </cell>
          <cell r="AJ610">
            <v>289.5</v>
          </cell>
          <cell r="AO610">
            <v>507</v>
          </cell>
          <cell r="AP610">
            <v>0</v>
          </cell>
          <cell r="AQ610">
            <v>0</v>
          </cell>
          <cell r="AR610">
            <v>0</v>
          </cell>
          <cell r="AS610">
            <v>0</v>
          </cell>
          <cell r="AT610">
            <v>0</v>
          </cell>
          <cell r="AU610">
            <v>0</v>
          </cell>
          <cell r="AV610">
            <v>0</v>
          </cell>
          <cell r="AW610">
            <v>0</v>
          </cell>
          <cell r="AX610">
            <v>0</v>
          </cell>
          <cell r="AY610">
            <v>0</v>
          </cell>
          <cell r="AZ610">
            <v>0</v>
          </cell>
          <cell r="BA610">
            <v>0</v>
          </cell>
          <cell r="BB610">
            <v>0</v>
          </cell>
          <cell r="BC610">
            <v>0</v>
          </cell>
          <cell r="BD610">
            <v>0</v>
          </cell>
          <cell r="BE610">
            <v>48564</v>
          </cell>
          <cell r="BF610">
            <v>0</v>
          </cell>
          <cell r="BG610">
            <v>0</v>
          </cell>
          <cell r="BH610">
            <v>0</v>
          </cell>
          <cell r="BI610">
            <v>0</v>
          </cell>
          <cell r="BJ610">
            <v>168</v>
          </cell>
          <cell r="BK610">
            <v>0</v>
          </cell>
          <cell r="BL610">
            <v>0</v>
          </cell>
          <cell r="BM610">
            <v>0</v>
          </cell>
          <cell r="BN610">
            <v>0</v>
          </cell>
          <cell r="BO610">
            <v>168</v>
          </cell>
          <cell r="BP610">
            <v>98147</v>
          </cell>
          <cell r="BQ610">
            <v>0</v>
          </cell>
          <cell r="BR610">
            <v>0</v>
          </cell>
          <cell r="BS610">
            <v>0</v>
          </cell>
          <cell r="BT610">
            <v>0</v>
          </cell>
          <cell r="BU610">
            <v>339</v>
          </cell>
          <cell r="BV610">
            <v>0</v>
          </cell>
          <cell r="BW610">
            <v>0</v>
          </cell>
          <cell r="BX610">
            <v>0</v>
          </cell>
          <cell r="BY610">
            <v>0</v>
          </cell>
          <cell r="BZ610">
            <v>339</v>
          </cell>
          <cell r="CA610">
            <v>168</v>
          </cell>
          <cell r="CB610">
            <v>507</v>
          </cell>
          <cell r="CD610">
            <v>507</v>
          </cell>
        </row>
        <row r="611">
          <cell r="B611" t="str">
            <v>PLA06</v>
          </cell>
          <cell r="C611" t="str">
            <v>CAP17</v>
          </cell>
          <cell r="D611" t="str">
            <v>De    70  pares</v>
          </cell>
          <cell r="E611" t="str">
            <v>m</v>
          </cell>
          <cell r="F611" t="str">
            <v>NA</v>
          </cell>
          <cell r="G611" t="str">
            <v>NA</v>
          </cell>
          <cell r="H611" t="str">
            <v>NA</v>
          </cell>
          <cell r="I611" t="str">
            <v>NA</v>
          </cell>
          <cell r="J611" t="str">
            <v>NA</v>
          </cell>
          <cell r="K611" t="str">
            <v>NA</v>
          </cell>
          <cell r="L611" t="str">
            <v>NA</v>
          </cell>
          <cell r="M611" t="str">
            <v>NA</v>
          </cell>
          <cell r="N611" t="str">
            <v>NA</v>
          </cell>
          <cell r="O611" t="str">
            <v>NA</v>
          </cell>
          <cell r="P611" t="str">
            <v>NA</v>
          </cell>
          <cell r="Q611" t="str">
            <v>NA</v>
          </cell>
          <cell r="R611" t="str">
            <v>NA</v>
          </cell>
          <cell r="S611" t="str">
            <v>NA</v>
          </cell>
          <cell r="T611" t="str">
            <v>CER002</v>
          </cell>
          <cell r="U611" t="str">
            <v>NA</v>
          </cell>
          <cell r="V611" t="str">
            <v>NA</v>
          </cell>
          <cell r="W611" t="str">
            <v>NA</v>
          </cell>
          <cell r="X611" t="str">
            <v>NA</v>
          </cell>
          <cell r="Y611" t="str">
            <v>CMC012</v>
          </cell>
          <cell r="Z611" t="str">
            <v>NA</v>
          </cell>
          <cell r="AA611" t="str">
            <v>NA</v>
          </cell>
          <cell r="AB611" t="str">
            <v>NA</v>
          </cell>
          <cell r="AC611" t="str">
            <v>NA</v>
          </cell>
          <cell r="AD611">
            <v>1</v>
          </cell>
          <cell r="AE611" t="str">
            <v>NA</v>
          </cell>
          <cell r="AF611" t="str">
            <v>NA</v>
          </cell>
          <cell r="AG611" t="str">
            <v>NA</v>
          </cell>
          <cell r="AH611" t="str">
            <v>NA</v>
          </cell>
          <cell r="AI611">
            <v>289.5</v>
          </cell>
          <cell r="AJ611">
            <v>289.5</v>
          </cell>
          <cell r="AO611">
            <v>507</v>
          </cell>
          <cell r="AP611">
            <v>0</v>
          </cell>
          <cell r="AQ611">
            <v>0</v>
          </cell>
          <cell r="AR611">
            <v>0</v>
          </cell>
          <cell r="AS611">
            <v>0</v>
          </cell>
          <cell r="AT611">
            <v>0</v>
          </cell>
          <cell r="AU611">
            <v>0</v>
          </cell>
          <cell r="AV611">
            <v>0</v>
          </cell>
          <cell r="AW611">
            <v>0</v>
          </cell>
          <cell r="AX611">
            <v>0</v>
          </cell>
          <cell r="AY611">
            <v>0</v>
          </cell>
          <cell r="AZ611">
            <v>0</v>
          </cell>
          <cell r="BA611">
            <v>0</v>
          </cell>
          <cell r="BB611">
            <v>0</v>
          </cell>
          <cell r="BC611">
            <v>0</v>
          </cell>
          <cell r="BD611">
            <v>0</v>
          </cell>
          <cell r="BE611">
            <v>48564</v>
          </cell>
          <cell r="BF611">
            <v>0</v>
          </cell>
          <cell r="BG611">
            <v>0</v>
          </cell>
          <cell r="BH611">
            <v>0</v>
          </cell>
          <cell r="BI611">
            <v>0</v>
          </cell>
          <cell r="BJ611">
            <v>168</v>
          </cell>
          <cell r="BK611">
            <v>0</v>
          </cell>
          <cell r="BL611">
            <v>0</v>
          </cell>
          <cell r="BM611">
            <v>0</v>
          </cell>
          <cell r="BN611">
            <v>0</v>
          </cell>
          <cell r="BO611">
            <v>168</v>
          </cell>
          <cell r="BP611">
            <v>98147</v>
          </cell>
          <cell r="BQ611">
            <v>0</v>
          </cell>
          <cell r="BR611">
            <v>0</v>
          </cell>
          <cell r="BS611">
            <v>0</v>
          </cell>
          <cell r="BT611">
            <v>0</v>
          </cell>
          <cell r="BU611">
            <v>339</v>
          </cell>
          <cell r="BV611">
            <v>0</v>
          </cell>
          <cell r="BW611">
            <v>0</v>
          </cell>
          <cell r="BX611">
            <v>0</v>
          </cell>
          <cell r="BY611">
            <v>0</v>
          </cell>
          <cell r="BZ611">
            <v>339</v>
          </cell>
          <cell r="CA611">
            <v>168</v>
          </cell>
          <cell r="CB611">
            <v>507</v>
          </cell>
          <cell r="CD611">
            <v>507</v>
          </cell>
        </row>
        <row r="612">
          <cell r="B612" t="str">
            <v>PLA07</v>
          </cell>
          <cell r="C612" t="str">
            <v>CAP17</v>
          </cell>
          <cell r="D612" t="str">
            <v>De   100  pares</v>
          </cell>
          <cell r="E612" t="str">
            <v>m</v>
          </cell>
          <cell r="F612" t="str">
            <v>NA</v>
          </cell>
          <cell r="G612" t="str">
            <v>NA</v>
          </cell>
          <cell r="H612" t="str">
            <v>NA</v>
          </cell>
          <cell r="I612" t="str">
            <v>NA</v>
          </cell>
          <cell r="J612" t="str">
            <v>NA</v>
          </cell>
          <cell r="K612" t="str">
            <v>NA</v>
          </cell>
          <cell r="L612" t="str">
            <v>NA</v>
          </cell>
          <cell r="M612" t="str">
            <v>NA</v>
          </cell>
          <cell r="N612" t="str">
            <v>NA</v>
          </cell>
          <cell r="O612" t="str">
            <v>NA</v>
          </cell>
          <cell r="P612" t="str">
            <v>NA</v>
          </cell>
          <cell r="Q612" t="str">
            <v>NA</v>
          </cell>
          <cell r="R612" t="str">
            <v>NA</v>
          </cell>
          <cell r="S612" t="str">
            <v>NA</v>
          </cell>
          <cell r="T612" t="str">
            <v>CER002</v>
          </cell>
          <cell r="U612" t="str">
            <v>NA</v>
          </cell>
          <cell r="V612" t="str">
            <v>NA</v>
          </cell>
          <cell r="W612" t="str">
            <v>NA</v>
          </cell>
          <cell r="X612" t="str">
            <v>NA</v>
          </cell>
          <cell r="Y612" t="str">
            <v>CMC012</v>
          </cell>
          <cell r="Z612" t="str">
            <v>NA</v>
          </cell>
          <cell r="AA612" t="str">
            <v>NA</v>
          </cell>
          <cell r="AB612" t="str">
            <v>NA</v>
          </cell>
          <cell r="AC612" t="str">
            <v>NA</v>
          </cell>
          <cell r="AD612">
            <v>1</v>
          </cell>
          <cell r="AE612" t="str">
            <v>NA</v>
          </cell>
          <cell r="AF612" t="str">
            <v>NA</v>
          </cell>
          <cell r="AG612" t="str">
            <v>NA</v>
          </cell>
          <cell r="AH612" t="str">
            <v>NA</v>
          </cell>
          <cell r="AI612">
            <v>285.2</v>
          </cell>
          <cell r="AJ612">
            <v>285.2</v>
          </cell>
          <cell r="AO612">
            <v>514</v>
          </cell>
          <cell r="AP612">
            <v>0</v>
          </cell>
          <cell r="AQ612">
            <v>0</v>
          </cell>
          <cell r="AR612">
            <v>0</v>
          </cell>
          <cell r="AS612">
            <v>0</v>
          </cell>
          <cell r="AT612">
            <v>0</v>
          </cell>
          <cell r="AU612">
            <v>0</v>
          </cell>
          <cell r="AV612">
            <v>0</v>
          </cell>
          <cell r="AW612">
            <v>0</v>
          </cell>
          <cell r="AX612">
            <v>0</v>
          </cell>
          <cell r="AY612">
            <v>0</v>
          </cell>
          <cell r="AZ612">
            <v>0</v>
          </cell>
          <cell r="BA612">
            <v>0</v>
          </cell>
          <cell r="BB612">
            <v>0</v>
          </cell>
          <cell r="BC612">
            <v>0</v>
          </cell>
          <cell r="BD612">
            <v>0</v>
          </cell>
          <cell r="BE612">
            <v>48564</v>
          </cell>
          <cell r="BF612">
            <v>0</v>
          </cell>
          <cell r="BG612">
            <v>0</v>
          </cell>
          <cell r="BH612">
            <v>0</v>
          </cell>
          <cell r="BI612">
            <v>0</v>
          </cell>
          <cell r="BJ612">
            <v>170</v>
          </cell>
          <cell r="BK612">
            <v>0</v>
          </cell>
          <cell r="BL612">
            <v>0</v>
          </cell>
          <cell r="BM612">
            <v>0</v>
          </cell>
          <cell r="BN612">
            <v>0</v>
          </cell>
          <cell r="BO612">
            <v>170</v>
          </cell>
          <cell r="BP612">
            <v>98147</v>
          </cell>
          <cell r="BQ612">
            <v>0</v>
          </cell>
          <cell r="BR612">
            <v>0</v>
          </cell>
          <cell r="BS612">
            <v>0</v>
          </cell>
          <cell r="BT612">
            <v>0</v>
          </cell>
          <cell r="BU612">
            <v>344</v>
          </cell>
          <cell r="BV612">
            <v>0</v>
          </cell>
          <cell r="BW612">
            <v>0</v>
          </cell>
          <cell r="BX612">
            <v>0</v>
          </cell>
          <cell r="BY612">
            <v>0</v>
          </cell>
          <cell r="BZ612">
            <v>344</v>
          </cell>
          <cell r="CA612">
            <v>170</v>
          </cell>
          <cell r="CB612">
            <v>514</v>
          </cell>
          <cell r="CC612">
            <v>0.05</v>
          </cell>
          <cell r="CD612">
            <v>514</v>
          </cell>
        </row>
        <row r="613">
          <cell r="C613" t="str">
            <v>CAP19</v>
          </cell>
          <cell r="D613" t="str">
            <v>Caja de Empalme para 12 fibras</v>
          </cell>
          <cell r="E613" t="str">
            <v>U</v>
          </cell>
          <cell r="F613" t="str">
            <v>MRD416</v>
          </cell>
          <cell r="G613" t="str">
            <v>NA</v>
          </cell>
          <cell r="H613" t="str">
            <v>NA</v>
          </cell>
          <cell r="I613" t="str">
            <v>NA</v>
          </cell>
          <cell r="J613" t="str">
            <v>NA</v>
          </cell>
          <cell r="K613" t="str">
            <v>NA</v>
          </cell>
          <cell r="L613" t="str">
            <v>NA</v>
          </cell>
          <cell r="M613">
            <v>1</v>
          </cell>
          <cell r="N613" t="str">
            <v>NA</v>
          </cell>
          <cell r="O613" t="str">
            <v>NA</v>
          </cell>
          <cell r="P613" t="str">
            <v>NA</v>
          </cell>
          <cell r="Q613" t="str">
            <v>NA</v>
          </cell>
          <cell r="R613" t="str">
            <v>NA</v>
          </cell>
          <cell r="S613" t="str">
            <v>NA</v>
          </cell>
          <cell r="T613" t="str">
            <v>CER014</v>
          </cell>
          <cell r="U613" t="str">
            <v>NA</v>
          </cell>
          <cell r="V613" t="str">
            <v>NA</v>
          </cell>
          <cell r="W613" t="str">
            <v>NA</v>
          </cell>
          <cell r="X613" t="str">
            <v>NA</v>
          </cell>
          <cell r="Y613" t="str">
            <v>CMC023</v>
          </cell>
          <cell r="Z613" t="str">
            <v>NA</v>
          </cell>
          <cell r="AA613" t="str">
            <v>NA</v>
          </cell>
          <cell r="AB613" t="str">
            <v>NA</v>
          </cell>
          <cell r="AC613" t="str">
            <v>NA</v>
          </cell>
          <cell r="AD613">
            <v>1</v>
          </cell>
          <cell r="AE613" t="str">
            <v>NA</v>
          </cell>
          <cell r="AF613" t="str">
            <v>NA</v>
          </cell>
          <cell r="AG613" t="str">
            <v>NA</v>
          </cell>
          <cell r="AH613" t="str">
            <v>NA</v>
          </cell>
          <cell r="AI613">
            <v>0.83</v>
          </cell>
          <cell r="AJ613">
            <v>0.83</v>
          </cell>
          <cell r="AO613">
            <v>1040206</v>
          </cell>
          <cell r="AP613">
            <v>436706</v>
          </cell>
          <cell r="AQ613">
            <v>0</v>
          </cell>
          <cell r="AR613">
            <v>0</v>
          </cell>
          <cell r="AS613">
            <v>0</v>
          </cell>
          <cell r="AT613">
            <v>0</v>
          </cell>
          <cell r="AU613">
            <v>0</v>
          </cell>
          <cell r="AV613">
            <v>0</v>
          </cell>
          <cell r="AW613">
            <v>436706</v>
          </cell>
          <cell r="AX613">
            <v>0</v>
          </cell>
          <cell r="AY613">
            <v>0</v>
          </cell>
          <cell r="AZ613">
            <v>0</v>
          </cell>
          <cell r="BA613">
            <v>0</v>
          </cell>
          <cell r="BB613">
            <v>0</v>
          </cell>
          <cell r="BC613">
            <v>0</v>
          </cell>
          <cell r="BD613">
            <v>436706</v>
          </cell>
          <cell r="BE613">
            <v>386361</v>
          </cell>
          <cell r="BF613">
            <v>0</v>
          </cell>
          <cell r="BG613">
            <v>0</v>
          </cell>
          <cell r="BH613">
            <v>0</v>
          </cell>
          <cell r="BI613">
            <v>0</v>
          </cell>
          <cell r="BJ613">
            <v>465495</v>
          </cell>
          <cell r="BK613">
            <v>0</v>
          </cell>
          <cell r="BL613">
            <v>0</v>
          </cell>
          <cell r="BM613">
            <v>0</v>
          </cell>
          <cell r="BN613">
            <v>0</v>
          </cell>
          <cell r="BO613">
            <v>465495</v>
          </cell>
          <cell r="BP613">
            <v>114544</v>
          </cell>
          <cell r="BQ613">
            <v>0</v>
          </cell>
          <cell r="BR613">
            <v>0</v>
          </cell>
          <cell r="BS613">
            <v>0</v>
          </cell>
          <cell r="BT613">
            <v>0</v>
          </cell>
          <cell r="BU613">
            <v>138005</v>
          </cell>
          <cell r="BV613">
            <v>0</v>
          </cell>
          <cell r="BW613">
            <v>0</v>
          </cell>
          <cell r="BX613">
            <v>0</v>
          </cell>
          <cell r="BY613">
            <v>0</v>
          </cell>
          <cell r="BZ613">
            <v>138005</v>
          </cell>
          <cell r="CA613">
            <v>465495</v>
          </cell>
          <cell r="CB613">
            <v>603500</v>
          </cell>
          <cell r="CD613">
            <v>1040206</v>
          </cell>
        </row>
        <row r="614">
          <cell r="C614" t="str">
            <v>CAP19</v>
          </cell>
          <cell r="D614" t="str">
            <v>Conexión de fibra a Pigtails en bandejas</v>
          </cell>
          <cell r="E614" t="str">
            <v>U</v>
          </cell>
          <cell r="F614" t="str">
            <v>NA</v>
          </cell>
          <cell r="G614" t="str">
            <v>NA</v>
          </cell>
          <cell r="H614" t="str">
            <v>NA</v>
          </cell>
          <cell r="I614" t="str">
            <v>NA</v>
          </cell>
          <cell r="J614" t="str">
            <v>NA</v>
          </cell>
          <cell r="K614" t="str">
            <v>NA</v>
          </cell>
          <cell r="L614" t="str">
            <v>NA</v>
          </cell>
          <cell r="M614" t="str">
            <v>NA</v>
          </cell>
          <cell r="N614" t="str">
            <v>NA</v>
          </cell>
          <cell r="O614" t="str">
            <v>NA</v>
          </cell>
          <cell r="P614" t="str">
            <v>NA</v>
          </cell>
          <cell r="Q614" t="str">
            <v>NA</v>
          </cell>
          <cell r="R614" t="str">
            <v>NA</v>
          </cell>
          <cell r="S614" t="str">
            <v>NA</v>
          </cell>
          <cell r="T614" t="str">
            <v>CER001</v>
          </cell>
          <cell r="U614" t="str">
            <v>NA</v>
          </cell>
          <cell r="V614" t="str">
            <v>NA</v>
          </cell>
          <cell r="W614" t="str">
            <v>NA</v>
          </cell>
          <cell r="X614" t="str">
            <v>NA</v>
          </cell>
          <cell r="Y614" t="str">
            <v>CMC011</v>
          </cell>
          <cell r="Z614" t="str">
            <v>NA</v>
          </cell>
          <cell r="AA614" t="str">
            <v>NA</v>
          </cell>
          <cell r="AB614" t="str">
            <v>NA</v>
          </cell>
          <cell r="AC614" t="str">
            <v>NA</v>
          </cell>
          <cell r="AD614">
            <v>1</v>
          </cell>
          <cell r="AE614" t="str">
            <v>NA</v>
          </cell>
          <cell r="AF614" t="str">
            <v>NA</v>
          </cell>
          <cell r="AG614" t="str">
            <v>NA</v>
          </cell>
          <cell r="AH614" t="str">
            <v>NA</v>
          </cell>
          <cell r="AI614">
            <v>575</v>
          </cell>
          <cell r="AJ614">
            <v>575</v>
          </cell>
          <cell r="AO614">
            <v>655</v>
          </cell>
          <cell r="AP614">
            <v>0</v>
          </cell>
          <cell r="AQ614">
            <v>0</v>
          </cell>
          <cell r="AR614">
            <v>0</v>
          </cell>
          <cell r="AS614">
            <v>0</v>
          </cell>
          <cell r="AT614">
            <v>0</v>
          </cell>
          <cell r="AU614">
            <v>0</v>
          </cell>
          <cell r="AV614">
            <v>0</v>
          </cell>
          <cell r="AW614">
            <v>0</v>
          </cell>
          <cell r="AX614">
            <v>0</v>
          </cell>
          <cell r="AY614">
            <v>0</v>
          </cell>
          <cell r="AZ614">
            <v>0</v>
          </cell>
          <cell r="BA614">
            <v>0</v>
          </cell>
          <cell r="BB614">
            <v>0</v>
          </cell>
          <cell r="BC614">
            <v>0</v>
          </cell>
          <cell r="BD614">
            <v>0</v>
          </cell>
          <cell r="BE614">
            <v>250716</v>
          </cell>
          <cell r="BF614">
            <v>0</v>
          </cell>
          <cell r="BG614">
            <v>0</v>
          </cell>
          <cell r="BH614">
            <v>0</v>
          </cell>
          <cell r="BI614">
            <v>0</v>
          </cell>
          <cell r="BJ614">
            <v>436</v>
          </cell>
          <cell r="BK614">
            <v>0</v>
          </cell>
          <cell r="BL614">
            <v>0</v>
          </cell>
          <cell r="BM614">
            <v>0</v>
          </cell>
          <cell r="BN614">
            <v>0</v>
          </cell>
          <cell r="BO614">
            <v>436</v>
          </cell>
          <cell r="BP614">
            <v>125868</v>
          </cell>
          <cell r="BQ614">
            <v>0</v>
          </cell>
          <cell r="BR614">
            <v>0</v>
          </cell>
          <cell r="BS614">
            <v>0</v>
          </cell>
          <cell r="BT614">
            <v>0</v>
          </cell>
          <cell r="BU614">
            <v>219</v>
          </cell>
          <cell r="BV614">
            <v>0</v>
          </cell>
          <cell r="BW614">
            <v>0</v>
          </cell>
          <cell r="BX614">
            <v>0</v>
          </cell>
          <cell r="BY614">
            <v>0</v>
          </cell>
          <cell r="BZ614">
            <v>219</v>
          </cell>
          <cell r="CA614">
            <v>436</v>
          </cell>
          <cell r="CB614">
            <v>655</v>
          </cell>
          <cell r="CC614">
            <v>0.05</v>
          </cell>
          <cell r="CD614">
            <v>655</v>
          </cell>
        </row>
        <row r="615">
          <cell r="C615" t="str">
            <v>CAP19</v>
          </cell>
          <cell r="D615" t="str">
            <v xml:space="preserve">O.D.F. (Con todos sus accesorios: acopladores, bandejas y protectores) </v>
          </cell>
          <cell r="E615" t="str">
            <v>U</v>
          </cell>
          <cell r="F615" t="str">
            <v>MRD415</v>
          </cell>
          <cell r="G615" t="str">
            <v>NA</v>
          </cell>
          <cell r="H615" t="str">
            <v>NA</v>
          </cell>
          <cell r="I615" t="str">
            <v>NA</v>
          </cell>
          <cell r="J615" t="str">
            <v>NA</v>
          </cell>
          <cell r="K615" t="str">
            <v>NA</v>
          </cell>
          <cell r="L615" t="str">
            <v>NA</v>
          </cell>
          <cell r="M615">
            <v>1</v>
          </cell>
          <cell r="N615" t="str">
            <v>NA</v>
          </cell>
          <cell r="O615" t="str">
            <v>NA</v>
          </cell>
          <cell r="P615" t="str">
            <v>NA</v>
          </cell>
          <cell r="Q615" t="str">
            <v>NA</v>
          </cell>
          <cell r="R615" t="str">
            <v>NA</v>
          </cell>
          <cell r="S615" t="str">
            <v>NA</v>
          </cell>
          <cell r="T615" t="str">
            <v>CER007</v>
          </cell>
          <cell r="U615" t="str">
            <v>NA</v>
          </cell>
          <cell r="V615" t="str">
            <v>NA</v>
          </cell>
          <cell r="W615" t="str">
            <v>NA</v>
          </cell>
          <cell r="X615" t="str">
            <v>NA</v>
          </cell>
          <cell r="Y615" t="str">
            <v>CMC015</v>
          </cell>
          <cell r="Z615" t="str">
            <v>NA</v>
          </cell>
          <cell r="AA615" t="str">
            <v>NA</v>
          </cell>
          <cell r="AB615" t="str">
            <v>NA</v>
          </cell>
          <cell r="AC615" t="str">
            <v>NA</v>
          </cell>
          <cell r="AD615">
            <v>1</v>
          </cell>
          <cell r="AE615" t="str">
            <v>NA</v>
          </cell>
          <cell r="AF615" t="str">
            <v>NA</v>
          </cell>
          <cell r="AG615" t="str">
            <v>NA</v>
          </cell>
          <cell r="AH615" t="str">
            <v>NA</v>
          </cell>
          <cell r="AI615">
            <v>1.6</v>
          </cell>
          <cell r="AJ615">
            <v>1.6</v>
          </cell>
          <cell r="AO615">
            <v>1586314</v>
          </cell>
          <cell r="AP615">
            <v>1460780</v>
          </cell>
          <cell r="AQ615">
            <v>0</v>
          </cell>
          <cell r="AR615">
            <v>0</v>
          </cell>
          <cell r="AS615">
            <v>0</v>
          </cell>
          <cell r="AT615">
            <v>0</v>
          </cell>
          <cell r="AU615">
            <v>0</v>
          </cell>
          <cell r="AV615">
            <v>0</v>
          </cell>
          <cell r="AW615">
            <v>1460780</v>
          </cell>
          <cell r="AX615">
            <v>0</v>
          </cell>
          <cell r="AY615">
            <v>0</v>
          </cell>
          <cell r="AZ615">
            <v>0</v>
          </cell>
          <cell r="BA615">
            <v>0</v>
          </cell>
          <cell r="BB615">
            <v>0</v>
          </cell>
          <cell r="BC615">
            <v>0</v>
          </cell>
          <cell r="BD615">
            <v>1460780</v>
          </cell>
          <cell r="BE615">
            <v>20418</v>
          </cell>
          <cell r="BF615">
            <v>0</v>
          </cell>
          <cell r="BG615">
            <v>0</v>
          </cell>
          <cell r="BH615">
            <v>0</v>
          </cell>
          <cell r="BI615">
            <v>0</v>
          </cell>
          <cell r="BJ615">
            <v>12761</v>
          </cell>
          <cell r="BK615">
            <v>0</v>
          </cell>
          <cell r="BL615">
            <v>0</v>
          </cell>
          <cell r="BM615">
            <v>0</v>
          </cell>
          <cell r="BN615">
            <v>0</v>
          </cell>
          <cell r="BO615">
            <v>12761</v>
          </cell>
          <cell r="BP615">
            <v>180437</v>
          </cell>
          <cell r="BQ615">
            <v>0</v>
          </cell>
          <cell r="BR615">
            <v>0</v>
          </cell>
          <cell r="BS615">
            <v>0</v>
          </cell>
          <cell r="BT615">
            <v>0</v>
          </cell>
          <cell r="BU615">
            <v>112773</v>
          </cell>
          <cell r="BV615">
            <v>0</v>
          </cell>
          <cell r="BW615">
            <v>0</v>
          </cell>
          <cell r="BX615">
            <v>0</v>
          </cell>
          <cell r="BY615">
            <v>0</v>
          </cell>
          <cell r="BZ615">
            <v>112773</v>
          </cell>
          <cell r="CA615">
            <v>12761</v>
          </cell>
          <cell r="CB615">
            <v>125534</v>
          </cell>
          <cell r="CC615">
            <v>0</v>
          </cell>
          <cell r="CD615">
            <v>1586314</v>
          </cell>
        </row>
        <row r="616">
          <cell r="C616" t="str">
            <v>CAP19</v>
          </cell>
          <cell r="D616" t="str">
            <v>Retiro de cable aérea de FO aérea y mensajero</v>
          </cell>
          <cell r="E616" t="str">
            <v>m</v>
          </cell>
          <cell r="F616" t="str">
            <v>NA</v>
          </cell>
          <cell r="G616" t="str">
            <v>NA</v>
          </cell>
          <cell r="H616" t="str">
            <v>NA</v>
          </cell>
          <cell r="I616" t="str">
            <v>NA</v>
          </cell>
          <cell r="J616" t="str">
            <v>NA</v>
          </cell>
          <cell r="K616" t="str">
            <v>NA</v>
          </cell>
          <cell r="L616" t="str">
            <v>NA</v>
          </cell>
          <cell r="M616" t="str">
            <v>NA</v>
          </cell>
          <cell r="N616" t="str">
            <v>NA</v>
          </cell>
          <cell r="O616" t="str">
            <v>NA</v>
          </cell>
          <cell r="P616" t="str">
            <v>NA</v>
          </cell>
          <cell r="Q616" t="str">
            <v>NA</v>
          </cell>
          <cell r="R616" t="str">
            <v>NA</v>
          </cell>
          <cell r="S616" t="str">
            <v>NA</v>
          </cell>
          <cell r="T616" t="str">
            <v>CER002</v>
          </cell>
          <cell r="U616" t="str">
            <v>NA</v>
          </cell>
          <cell r="V616" t="str">
            <v>NA</v>
          </cell>
          <cell r="W616" t="str">
            <v>NA</v>
          </cell>
          <cell r="X616" t="str">
            <v>NA</v>
          </cell>
          <cell r="Y616" t="str">
            <v>CMC012</v>
          </cell>
          <cell r="Z616" t="str">
            <v>NA</v>
          </cell>
          <cell r="AA616" t="str">
            <v>NA</v>
          </cell>
          <cell r="AB616" t="str">
            <v>NA</v>
          </cell>
          <cell r="AC616" t="str">
            <v>NA</v>
          </cell>
          <cell r="AD616">
            <v>1</v>
          </cell>
          <cell r="AE616" t="str">
            <v>NA</v>
          </cell>
          <cell r="AF616" t="str">
            <v>NA</v>
          </cell>
          <cell r="AG616" t="str">
            <v>NA</v>
          </cell>
          <cell r="AH616" t="str">
            <v>NA</v>
          </cell>
          <cell r="AI616">
            <v>200</v>
          </cell>
          <cell r="AJ616">
            <v>200</v>
          </cell>
          <cell r="AO616">
            <v>734</v>
          </cell>
          <cell r="AP616">
            <v>0</v>
          </cell>
          <cell r="AQ616">
            <v>0</v>
          </cell>
          <cell r="AR616">
            <v>0</v>
          </cell>
          <cell r="AS616">
            <v>0</v>
          </cell>
          <cell r="AT616">
            <v>0</v>
          </cell>
          <cell r="AU616">
            <v>0</v>
          </cell>
          <cell r="AV616">
            <v>0</v>
          </cell>
          <cell r="AW616">
            <v>0</v>
          </cell>
          <cell r="AX616">
            <v>0</v>
          </cell>
          <cell r="AY616">
            <v>0</v>
          </cell>
          <cell r="AZ616">
            <v>0</v>
          </cell>
          <cell r="BA616">
            <v>0</v>
          </cell>
          <cell r="BB616">
            <v>0</v>
          </cell>
          <cell r="BC616">
            <v>0</v>
          </cell>
          <cell r="BD616">
            <v>0</v>
          </cell>
          <cell r="BE616">
            <v>48564</v>
          </cell>
          <cell r="BF616">
            <v>0</v>
          </cell>
          <cell r="BG616">
            <v>0</v>
          </cell>
          <cell r="BH616">
            <v>0</v>
          </cell>
          <cell r="BI616">
            <v>0</v>
          </cell>
          <cell r="BJ616">
            <v>243</v>
          </cell>
          <cell r="BK616">
            <v>0</v>
          </cell>
          <cell r="BL616">
            <v>0</v>
          </cell>
          <cell r="BM616">
            <v>0</v>
          </cell>
          <cell r="BN616">
            <v>0</v>
          </cell>
          <cell r="BO616">
            <v>243</v>
          </cell>
          <cell r="BP616">
            <v>98147</v>
          </cell>
          <cell r="BQ616">
            <v>0</v>
          </cell>
          <cell r="BR616">
            <v>0</v>
          </cell>
          <cell r="BS616">
            <v>0</v>
          </cell>
          <cell r="BT616">
            <v>0</v>
          </cell>
          <cell r="BU616">
            <v>491</v>
          </cell>
          <cell r="BV616">
            <v>0</v>
          </cell>
          <cell r="BW616">
            <v>0</v>
          </cell>
          <cell r="BX616">
            <v>0</v>
          </cell>
          <cell r="BY616">
            <v>0</v>
          </cell>
          <cell r="BZ616">
            <v>491</v>
          </cell>
          <cell r="CA616">
            <v>243</v>
          </cell>
          <cell r="CB616">
            <v>734</v>
          </cell>
          <cell r="CC616">
            <v>0.05</v>
          </cell>
          <cell r="CD616">
            <v>734</v>
          </cell>
        </row>
        <row r="617">
          <cell r="C617" t="str">
            <v>CAP19</v>
          </cell>
          <cell r="D617" t="str">
            <v xml:space="preserve">Tendido de Cable de 12 Fibras Ópticas </v>
          </cell>
          <cell r="E617" t="str">
            <v>m</v>
          </cell>
          <cell r="F617" t="str">
            <v>MRD405</v>
          </cell>
          <cell r="G617" t="str">
            <v>MRD377</v>
          </cell>
          <cell r="H617" t="str">
            <v>MRD378</v>
          </cell>
          <cell r="I617" t="str">
            <v>MRD375</v>
          </cell>
          <cell r="J617" t="str">
            <v>MRD376</v>
          </cell>
          <cell r="K617" t="str">
            <v>NA</v>
          </cell>
          <cell r="L617" t="str">
            <v>NA</v>
          </cell>
          <cell r="M617">
            <v>1</v>
          </cell>
          <cell r="N617">
            <v>4.0000000000000001E-3</v>
          </cell>
          <cell r="O617">
            <v>0.08</v>
          </cell>
          <cell r="P617">
            <v>0.16</v>
          </cell>
          <cell r="Q617">
            <v>0.16</v>
          </cell>
          <cell r="R617" t="str">
            <v>NA</v>
          </cell>
          <cell r="S617" t="str">
            <v>NA</v>
          </cell>
          <cell r="T617" t="str">
            <v>CER001</v>
          </cell>
          <cell r="U617" t="str">
            <v>NA</v>
          </cell>
          <cell r="V617" t="str">
            <v>NA</v>
          </cell>
          <cell r="W617" t="str">
            <v>NA</v>
          </cell>
          <cell r="X617" t="str">
            <v>NA</v>
          </cell>
          <cell r="Y617" t="str">
            <v>CMC011</v>
          </cell>
          <cell r="Z617" t="str">
            <v>NA</v>
          </cell>
          <cell r="AA617" t="str">
            <v>NA</v>
          </cell>
          <cell r="AB617" t="str">
            <v>NA</v>
          </cell>
          <cell r="AC617" t="str">
            <v>NA</v>
          </cell>
          <cell r="AD617">
            <v>1</v>
          </cell>
          <cell r="AE617" t="str">
            <v>NA</v>
          </cell>
          <cell r="AF617" t="str">
            <v>NA</v>
          </cell>
          <cell r="AG617" t="str">
            <v>NA</v>
          </cell>
          <cell r="AH617" t="str">
            <v>NA</v>
          </cell>
          <cell r="AI617">
            <v>510</v>
          </cell>
          <cell r="AJ617">
            <v>510</v>
          </cell>
          <cell r="AO617">
            <v>9905</v>
          </cell>
          <cell r="AP617">
            <v>8770</v>
          </cell>
          <cell r="AQ617">
            <v>25000</v>
          </cell>
          <cell r="AR617">
            <v>3300</v>
          </cell>
          <cell r="AS617">
            <v>80</v>
          </cell>
          <cell r="AT617">
            <v>120</v>
          </cell>
          <cell r="AU617">
            <v>0</v>
          </cell>
          <cell r="AV617">
            <v>0</v>
          </cell>
          <cell r="AW617">
            <v>8770</v>
          </cell>
          <cell r="AX617">
            <v>100</v>
          </cell>
          <cell r="AY617">
            <v>264</v>
          </cell>
          <cell r="AZ617">
            <v>13</v>
          </cell>
          <cell r="BA617">
            <v>19</v>
          </cell>
          <cell r="BB617">
            <v>0</v>
          </cell>
          <cell r="BC617">
            <v>0</v>
          </cell>
          <cell r="BD617">
            <v>9166</v>
          </cell>
          <cell r="BE617">
            <v>250716</v>
          </cell>
          <cell r="BF617">
            <v>0</v>
          </cell>
          <cell r="BG617">
            <v>0</v>
          </cell>
          <cell r="BH617">
            <v>0</v>
          </cell>
          <cell r="BI617">
            <v>0</v>
          </cell>
          <cell r="BJ617">
            <v>492</v>
          </cell>
          <cell r="BK617">
            <v>0</v>
          </cell>
          <cell r="BL617">
            <v>0</v>
          </cell>
          <cell r="BM617">
            <v>0</v>
          </cell>
          <cell r="BN617">
            <v>0</v>
          </cell>
          <cell r="BO617">
            <v>492</v>
          </cell>
          <cell r="BP617">
            <v>125868</v>
          </cell>
          <cell r="BQ617">
            <v>0</v>
          </cell>
          <cell r="BR617">
            <v>0</v>
          </cell>
          <cell r="BS617">
            <v>0</v>
          </cell>
          <cell r="BT617">
            <v>0</v>
          </cell>
          <cell r="BU617">
            <v>247</v>
          </cell>
          <cell r="BV617">
            <v>0</v>
          </cell>
          <cell r="BW617">
            <v>0</v>
          </cell>
          <cell r="BX617">
            <v>0</v>
          </cell>
          <cell r="BY617">
            <v>0</v>
          </cell>
          <cell r="BZ617">
            <v>247</v>
          </cell>
          <cell r="CA617">
            <v>492</v>
          </cell>
          <cell r="CB617">
            <v>739</v>
          </cell>
          <cell r="CD617">
            <v>9905</v>
          </cell>
        </row>
        <row r="618">
          <cell r="C618" t="str">
            <v>CAP20</v>
          </cell>
          <cell r="D618" t="str">
            <v>Empalme intermedio de 6 fibras</v>
          </cell>
          <cell r="E618" t="str">
            <v>U</v>
          </cell>
          <cell r="F618" t="str">
            <v>NA</v>
          </cell>
          <cell r="G618" t="str">
            <v>NA</v>
          </cell>
          <cell r="H618" t="str">
            <v>NA</v>
          </cell>
          <cell r="I618" t="str">
            <v>NA</v>
          </cell>
          <cell r="J618" t="str">
            <v>NA</v>
          </cell>
          <cell r="K618" t="str">
            <v>NA</v>
          </cell>
          <cell r="L618" t="str">
            <v>NA</v>
          </cell>
          <cell r="M618" t="str">
            <v>NA</v>
          </cell>
          <cell r="N618" t="str">
            <v>NA</v>
          </cell>
          <cell r="O618" t="str">
            <v>NA</v>
          </cell>
          <cell r="P618" t="str">
            <v>NA</v>
          </cell>
          <cell r="Q618" t="str">
            <v>NA</v>
          </cell>
          <cell r="R618" t="str">
            <v>NA</v>
          </cell>
          <cell r="S618" t="str">
            <v>NA</v>
          </cell>
          <cell r="T618" t="str">
            <v>CER014</v>
          </cell>
          <cell r="U618" t="str">
            <v>NA</v>
          </cell>
          <cell r="V618" t="str">
            <v>NA</v>
          </cell>
          <cell r="W618" t="str">
            <v>NA</v>
          </cell>
          <cell r="X618" t="str">
            <v>NA</v>
          </cell>
          <cell r="Y618" t="str">
            <v>CMC023</v>
          </cell>
          <cell r="Z618" t="str">
            <v>NA</v>
          </cell>
          <cell r="AA618" t="str">
            <v>NA</v>
          </cell>
          <cell r="AB618" t="str">
            <v>NA</v>
          </cell>
          <cell r="AC618" t="str">
            <v>NA</v>
          </cell>
          <cell r="AD618">
            <v>1</v>
          </cell>
          <cell r="AE618" t="str">
            <v>NA</v>
          </cell>
          <cell r="AF618" t="str">
            <v>NA</v>
          </cell>
          <cell r="AG618" t="str">
            <v>NA</v>
          </cell>
          <cell r="AH618" t="str">
            <v>NA</v>
          </cell>
          <cell r="AI618">
            <v>1.8</v>
          </cell>
          <cell r="AJ618">
            <v>1.8</v>
          </cell>
          <cell r="AO618">
            <v>278281</v>
          </cell>
          <cell r="AP618">
            <v>0</v>
          </cell>
          <cell r="AQ618">
            <v>0</v>
          </cell>
          <cell r="AR618">
            <v>0</v>
          </cell>
          <cell r="AS618">
            <v>0</v>
          </cell>
          <cell r="AT618">
            <v>0</v>
          </cell>
          <cell r="AU618">
            <v>0</v>
          </cell>
          <cell r="AV618">
            <v>0</v>
          </cell>
          <cell r="AW618">
            <v>0</v>
          </cell>
          <cell r="AX618">
            <v>0</v>
          </cell>
          <cell r="AY618">
            <v>0</v>
          </cell>
          <cell r="AZ618">
            <v>0</v>
          </cell>
          <cell r="BA618">
            <v>0</v>
          </cell>
          <cell r="BB618">
            <v>0</v>
          </cell>
          <cell r="BC618">
            <v>0</v>
          </cell>
          <cell r="BD618">
            <v>0</v>
          </cell>
          <cell r="BE618">
            <v>386361</v>
          </cell>
          <cell r="BF618">
            <v>0</v>
          </cell>
          <cell r="BG618">
            <v>0</v>
          </cell>
          <cell r="BH618">
            <v>0</v>
          </cell>
          <cell r="BI618">
            <v>0</v>
          </cell>
          <cell r="BJ618">
            <v>214645</v>
          </cell>
          <cell r="BK618">
            <v>0</v>
          </cell>
          <cell r="BL618">
            <v>0</v>
          </cell>
          <cell r="BM618">
            <v>0</v>
          </cell>
          <cell r="BN618">
            <v>0</v>
          </cell>
          <cell r="BO618">
            <v>214645</v>
          </cell>
          <cell r="BP618">
            <v>114544</v>
          </cell>
          <cell r="BQ618">
            <v>0</v>
          </cell>
          <cell r="BR618">
            <v>0</v>
          </cell>
          <cell r="BS618">
            <v>0</v>
          </cell>
          <cell r="BT618">
            <v>0</v>
          </cell>
          <cell r="BU618">
            <v>63636</v>
          </cell>
          <cell r="BV618">
            <v>0</v>
          </cell>
          <cell r="BW618">
            <v>0</v>
          </cell>
          <cell r="BX618">
            <v>0</v>
          </cell>
          <cell r="BY618">
            <v>0</v>
          </cell>
          <cell r="BZ618">
            <v>63636</v>
          </cell>
          <cell r="CA618">
            <v>214645</v>
          </cell>
          <cell r="CB618">
            <v>278281</v>
          </cell>
          <cell r="CC618">
            <v>0.05</v>
          </cell>
          <cell r="CD618">
            <v>278281</v>
          </cell>
        </row>
        <row r="619">
          <cell r="C619" t="str">
            <v>CAP20</v>
          </cell>
          <cell r="D619" t="str">
            <v>Empalme intermedio de 96 fibras</v>
          </cell>
          <cell r="E619" t="str">
            <v>U</v>
          </cell>
          <cell r="F619" t="str">
            <v>NA</v>
          </cell>
          <cell r="G619" t="str">
            <v>NA</v>
          </cell>
          <cell r="H619" t="str">
            <v>NA</v>
          </cell>
          <cell r="I619" t="str">
            <v>NA</v>
          </cell>
          <cell r="J619" t="str">
            <v>NA</v>
          </cell>
          <cell r="K619" t="str">
            <v>NA</v>
          </cell>
          <cell r="L619" t="str">
            <v>NA</v>
          </cell>
          <cell r="M619" t="str">
            <v>NA</v>
          </cell>
          <cell r="N619" t="str">
            <v>NA</v>
          </cell>
          <cell r="O619" t="str">
            <v>NA</v>
          </cell>
          <cell r="P619" t="str">
            <v>NA</v>
          </cell>
          <cell r="Q619" t="str">
            <v>NA</v>
          </cell>
          <cell r="R619" t="str">
            <v>NA</v>
          </cell>
          <cell r="S619" t="str">
            <v>NA</v>
          </cell>
          <cell r="T619" t="str">
            <v>CER014</v>
          </cell>
          <cell r="U619" t="str">
            <v>NA</v>
          </cell>
          <cell r="V619" t="str">
            <v>NA</v>
          </cell>
          <cell r="W619" t="str">
            <v>NA</v>
          </cell>
          <cell r="X619" t="str">
            <v>NA</v>
          </cell>
          <cell r="Y619" t="str">
            <v>CMC023</v>
          </cell>
          <cell r="Z619" t="str">
            <v>NA</v>
          </cell>
          <cell r="AA619" t="str">
            <v>NA</v>
          </cell>
          <cell r="AB619" t="str">
            <v>NA</v>
          </cell>
          <cell r="AC619" t="str">
            <v>NA</v>
          </cell>
          <cell r="AD619">
            <v>1</v>
          </cell>
          <cell r="AE619" t="str">
            <v>NA</v>
          </cell>
          <cell r="AF619" t="str">
            <v>NA</v>
          </cell>
          <cell r="AG619" t="str">
            <v>NA</v>
          </cell>
          <cell r="AH619" t="str">
            <v>NA</v>
          </cell>
          <cell r="AI619">
            <v>0.5</v>
          </cell>
          <cell r="AJ619">
            <v>0.5</v>
          </cell>
          <cell r="AO619">
            <v>1001810</v>
          </cell>
          <cell r="AP619">
            <v>0</v>
          </cell>
          <cell r="AQ619">
            <v>0</v>
          </cell>
          <cell r="AR619">
            <v>0</v>
          </cell>
          <cell r="AS619">
            <v>0</v>
          </cell>
          <cell r="AT619">
            <v>0</v>
          </cell>
          <cell r="AU619">
            <v>0</v>
          </cell>
          <cell r="AV619">
            <v>0</v>
          </cell>
          <cell r="AW619">
            <v>0</v>
          </cell>
          <cell r="AX619">
            <v>0</v>
          </cell>
          <cell r="AY619">
            <v>0</v>
          </cell>
          <cell r="AZ619">
            <v>0</v>
          </cell>
          <cell r="BA619">
            <v>0</v>
          </cell>
          <cell r="BB619">
            <v>0</v>
          </cell>
          <cell r="BC619">
            <v>0</v>
          </cell>
          <cell r="BD619">
            <v>0</v>
          </cell>
          <cell r="BE619">
            <v>386361</v>
          </cell>
          <cell r="BF619">
            <v>0</v>
          </cell>
          <cell r="BG619">
            <v>0</v>
          </cell>
          <cell r="BH619">
            <v>0</v>
          </cell>
          <cell r="BI619">
            <v>0</v>
          </cell>
          <cell r="BJ619">
            <v>772722</v>
          </cell>
          <cell r="BK619">
            <v>0</v>
          </cell>
          <cell r="BL619">
            <v>0</v>
          </cell>
          <cell r="BM619">
            <v>0</v>
          </cell>
          <cell r="BN619">
            <v>0</v>
          </cell>
          <cell r="BO619">
            <v>772722</v>
          </cell>
          <cell r="BP619">
            <v>114544</v>
          </cell>
          <cell r="BQ619">
            <v>0</v>
          </cell>
          <cell r="BR619">
            <v>0</v>
          </cell>
          <cell r="BS619">
            <v>0</v>
          </cell>
          <cell r="BT619">
            <v>0</v>
          </cell>
          <cell r="BU619">
            <v>229088</v>
          </cell>
          <cell r="BV619">
            <v>0</v>
          </cell>
          <cell r="BW619">
            <v>0</v>
          </cell>
          <cell r="BX619">
            <v>0</v>
          </cell>
          <cell r="BY619">
            <v>0</v>
          </cell>
          <cell r="BZ619">
            <v>229088</v>
          </cell>
          <cell r="CA619">
            <v>772722</v>
          </cell>
          <cell r="CB619">
            <v>1001810</v>
          </cell>
          <cell r="CC619">
            <v>0.05</v>
          </cell>
          <cell r="CD619">
            <v>1001810</v>
          </cell>
        </row>
        <row r="620">
          <cell r="C620" t="str">
            <v>CAP21</v>
          </cell>
          <cell r="D620" t="str">
            <v>Pruebas de aceptación Final de red de fibra de ODF hasta ODF</v>
          </cell>
          <cell r="E620" t="str">
            <v>U</v>
          </cell>
          <cell r="F620" t="str">
            <v>NA</v>
          </cell>
          <cell r="G620" t="str">
            <v>NA</v>
          </cell>
          <cell r="H620" t="str">
            <v>NA</v>
          </cell>
          <cell r="I620" t="str">
            <v>NA</v>
          </cell>
          <cell r="J620" t="str">
            <v>NA</v>
          </cell>
          <cell r="K620" t="str">
            <v>NA</v>
          </cell>
          <cell r="L620" t="str">
            <v>NA</v>
          </cell>
          <cell r="M620" t="str">
            <v>NA</v>
          </cell>
          <cell r="N620" t="str">
            <v>NA</v>
          </cell>
          <cell r="O620" t="str">
            <v>NA</v>
          </cell>
          <cell r="P620" t="str">
            <v>NA</v>
          </cell>
          <cell r="Q620" t="str">
            <v>NA</v>
          </cell>
          <cell r="R620" t="str">
            <v>NA</v>
          </cell>
          <cell r="S620" t="str">
            <v>NA</v>
          </cell>
          <cell r="T620" t="str">
            <v>CER014</v>
          </cell>
          <cell r="U620" t="str">
            <v>NA</v>
          </cell>
          <cell r="V620" t="str">
            <v>NA</v>
          </cell>
          <cell r="W620" t="str">
            <v>NA</v>
          </cell>
          <cell r="X620" t="str">
            <v>NA</v>
          </cell>
          <cell r="Y620" t="str">
            <v>CMC023</v>
          </cell>
          <cell r="Z620" t="str">
            <v>NA</v>
          </cell>
          <cell r="AA620" t="str">
            <v>NA</v>
          </cell>
          <cell r="AB620" t="str">
            <v>NA</v>
          </cell>
          <cell r="AC620" t="str">
            <v>NA</v>
          </cell>
          <cell r="AD620">
            <v>1</v>
          </cell>
          <cell r="AE620" t="str">
            <v>NA</v>
          </cell>
          <cell r="AF620" t="str">
            <v>NA</v>
          </cell>
          <cell r="AG620" t="str">
            <v>NA</v>
          </cell>
          <cell r="AH620" t="str">
            <v>NA</v>
          </cell>
          <cell r="AI620">
            <v>0.5</v>
          </cell>
          <cell r="AJ620">
            <v>0.5</v>
          </cell>
          <cell r="AO620">
            <v>1001810</v>
          </cell>
          <cell r="AP620">
            <v>0</v>
          </cell>
          <cell r="AQ620">
            <v>0</v>
          </cell>
          <cell r="AR620">
            <v>0</v>
          </cell>
          <cell r="AS620">
            <v>0</v>
          </cell>
          <cell r="AT620">
            <v>0</v>
          </cell>
          <cell r="AU620">
            <v>0</v>
          </cell>
          <cell r="AV620">
            <v>0</v>
          </cell>
          <cell r="AW620">
            <v>0</v>
          </cell>
          <cell r="AX620">
            <v>0</v>
          </cell>
          <cell r="AY620">
            <v>0</v>
          </cell>
          <cell r="AZ620">
            <v>0</v>
          </cell>
          <cell r="BA620">
            <v>0</v>
          </cell>
          <cell r="BB620">
            <v>0</v>
          </cell>
          <cell r="BC620">
            <v>0</v>
          </cell>
          <cell r="BD620">
            <v>0</v>
          </cell>
          <cell r="BE620">
            <v>386361</v>
          </cell>
          <cell r="BF620">
            <v>0</v>
          </cell>
          <cell r="BG620">
            <v>0</v>
          </cell>
          <cell r="BH620">
            <v>0</v>
          </cell>
          <cell r="BI620">
            <v>0</v>
          </cell>
          <cell r="BJ620">
            <v>772722</v>
          </cell>
          <cell r="BK620">
            <v>0</v>
          </cell>
          <cell r="BL620">
            <v>0</v>
          </cell>
          <cell r="BM620">
            <v>0</v>
          </cell>
          <cell r="BN620">
            <v>0</v>
          </cell>
          <cell r="BO620">
            <v>772722</v>
          </cell>
          <cell r="BP620">
            <v>114544</v>
          </cell>
          <cell r="BQ620">
            <v>0</v>
          </cell>
          <cell r="BR620">
            <v>0</v>
          </cell>
          <cell r="BS620">
            <v>0</v>
          </cell>
          <cell r="BT620">
            <v>0</v>
          </cell>
          <cell r="BU620">
            <v>229088</v>
          </cell>
          <cell r="BV620">
            <v>0</v>
          </cell>
          <cell r="BW620">
            <v>0</v>
          </cell>
          <cell r="BX620">
            <v>0</v>
          </cell>
          <cell r="BY620">
            <v>0</v>
          </cell>
          <cell r="BZ620">
            <v>229088</v>
          </cell>
          <cell r="CA620">
            <v>772722</v>
          </cell>
          <cell r="CB620">
            <v>1001810</v>
          </cell>
          <cell r="CC620">
            <v>0.05</v>
          </cell>
          <cell r="CD620">
            <v>1001810</v>
          </cell>
        </row>
        <row r="621">
          <cell r="B621" t="str">
            <v>ELC01</v>
          </cell>
          <cell r="C621" t="str">
            <v>CAP22</v>
          </cell>
          <cell r="D621" t="str">
            <v>De    10  pares ECA</v>
          </cell>
          <cell r="E621" t="str">
            <v>U</v>
          </cell>
          <cell r="F621" t="str">
            <v>MRD125</v>
          </cell>
          <cell r="G621" t="str">
            <v>MRD076</v>
          </cell>
          <cell r="H621" t="str">
            <v>NA</v>
          </cell>
          <cell r="I621" t="str">
            <v>NA</v>
          </cell>
          <cell r="J621" t="str">
            <v>NA</v>
          </cell>
          <cell r="K621" t="str">
            <v>NA</v>
          </cell>
          <cell r="L621" t="str">
            <v>NA</v>
          </cell>
          <cell r="M621">
            <v>1</v>
          </cell>
          <cell r="N621">
            <v>20</v>
          </cell>
          <cell r="O621" t="str">
            <v>NA</v>
          </cell>
          <cell r="P621" t="str">
            <v>NA</v>
          </cell>
          <cell r="Q621" t="str">
            <v>NA</v>
          </cell>
          <cell r="R621" t="str">
            <v>NA</v>
          </cell>
          <cell r="S621" t="str">
            <v>NA</v>
          </cell>
          <cell r="T621" t="str">
            <v>CER003</v>
          </cell>
          <cell r="U621" t="str">
            <v>NA</v>
          </cell>
          <cell r="V621" t="str">
            <v>NA</v>
          </cell>
          <cell r="W621" t="str">
            <v>NA</v>
          </cell>
          <cell r="X621" t="str">
            <v>NA</v>
          </cell>
          <cell r="Y621" t="str">
            <v>CMC013</v>
          </cell>
          <cell r="Z621" t="str">
            <v>NA</v>
          </cell>
          <cell r="AA621" t="str">
            <v>NA</v>
          </cell>
          <cell r="AB621" t="str">
            <v>NA</v>
          </cell>
          <cell r="AC621" t="str">
            <v>NA</v>
          </cell>
          <cell r="AD621">
            <v>1</v>
          </cell>
          <cell r="AE621" t="str">
            <v>NA</v>
          </cell>
          <cell r="AF621" t="str">
            <v>NA</v>
          </cell>
          <cell r="AG621" t="str">
            <v>NA</v>
          </cell>
          <cell r="AH621" t="str">
            <v>NA</v>
          </cell>
          <cell r="AI621">
            <v>16.2</v>
          </cell>
          <cell r="AJ621">
            <v>16.2</v>
          </cell>
          <cell r="AO621">
            <v>58404</v>
          </cell>
          <cell r="AP621">
            <v>45000</v>
          </cell>
          <cell r="AQ621">
            <v>85</v>
          </cell>
          <cell r="AR621">
            <v>0</v>
          </cell>
          <cell r="AS621">
            <v>0</v>
          </cell>
          <cell r="AT621">
            <v>0</v>
          </cell>
          <cell r="AU621">
            <v>0</v>
          </cell>
          <cell r="AV621">
            <v>0</v>
          </cell>
          <cell r="AW621">
            <v>45000</v>
          </cell>
          <cell r="AX621">
            <v>1700</v>
          </cell>
          <cell r="AY621">
            <v>0</v>
          </cell>
          <cell r="AZ621">
            <v>0</v>
          </cell>
          <cell r="BA621">
            <v>0</v>
          </cell>
          <cell r="BB621">
            <v>0</v>
          </cell>
          <cell r="BC621">
            <v>0</v>
          </cell>
          <cell r="BD621">
            <v>46700</v>
          </cell>
          <cell r="BE621">
            <v>83103</v>
          </cell>
          <cell r="BF621">
            <v>0</v>
          </cell>
          <cell r="BG621">
            <v>0</v>
          </cell>
          <cell r="BH621">
            <v>0</v>
          </cell>
          <cell r="BI621">
            <v>0</v>
          </cell>
          <cell r="BJ621">
            <v>5130</v>
          </cell>
          <cell r="BK621">
            <v>0</v>
          </cell>
          <cell r="BL621">
            <v>0</v>
          </cell>
          <cell r="BM621">
            <v>0</v>
          </cell>
          <cell r="BN621">
            <v>0</v>
          </cell>
          <cell r="BO621">
            <v>5130</v>
          </cell>
          <cell r="BP621">
            <v>106495</v>
          </cell>
          <cell r="BQ621">
            <v>0</v>
          </cell>
          <cell r="BR621">
            <v>0</v>
          </cell>
          <cell r="BS621">
            <v>0</v>
          </cell>
          <cell r="BT621">
            <v>0</v>
          </cell>
          <cell r="BU621">
            <v>6574</v>
          </cell>
          <cell r="BV621">
            <v>0</v>
          </cell>
          <cell r="BW621">
            <v>0</v>
          </cell>
          <cell r="BX621">
            <v>0</v>
          </cell>
          <cell r="BY621">
            <v>0</v>
          </cell>
          <cell r="BZ621">
            <v>6574</v>
          </cell>
          <cell r="CA621">
            <v>5130</v>
          </cell>
          <cell r="CB621">
            <v>11704</v>
          </cell>
          <cell r="CD621">
            <v>58404</v>
          </cell>
        </row>
        <row r="622">
          <cell r="B622" t="str">
            <v>ELC02</v>
          </cell>
          <cell r="C622" t="str">
            <v>CAP22</v>
          </cell>
          <cell r="D622" t="str">
            <v>De    20  pares ECA</v>
          </cell>
          <cell r="E622" t="str">
            <v>U</v>
          </cell>
          <cell r="F622" t="str">
            <v>MRD126</v>
          </cell>
          <cell r="G622" t="str">
            <v>MRD076</v>
          </cell>
          <cell r="H622" t="str">
            <v>NA</v>
          </cell>
          <cell r="I622" t="str">
            <v>NA</v>
          </cell>
          <cell r="J622" t="str">
            <v>NA</v>
          </cell>
          <cell r="K622" t="str">
            <v>NA</v>
          </cell>
          <cell r="L622" t="str">
            <v>NA</v>
          </cell>
          <cell r="M622">
            <v>1</v>
          </cell>
          <cell r="N622">
            <v>40</v>
          </cell>
          <cell r="O622" t="str">
            <v>NA</v>
          </cell>
          <cell r="P622" t="str">
            <v>NA</v>
          </cell>
          <cell r="Q622" t="str">
            <v>NA</v>
          </cell>
          <cell r="R622" t="str">
            <v>NA</v>
          </cell>
          <cell r="S622" t="str">
            <v>NA</v>
          </cell>
          <cell r="T622" t="str">
            <v>CER003</v>
          </cell>
          <cell r="U622" t="str">
            <v>NA</v>
          </cell>
          <cell r="V622" t="str">
            <v>NA</v>
          </cell>
          <cell r="W622" t="str">
            <v>NA</v>
          </cell>
          <cell r="X622" t="str">
            <v>NA</v>
          </cell>
          <cell r="Y622" t="str">
            <v>CMC013</v>
          </cell>
          <cell r="Z622" t="str">
            <v>NA</v>
          </cell>
          <cell r="AA622" t="str">
            <v>NA</v>
          </cell>
          <cell r="AB622" t="str">
            <v>NA</v>
          </cell>
          <cell r="AC622" t="str">
            <v>NA</v>
          </cell>
          <cell r="AD622">
            <v>1</v>
          </cell>
          <cell r="AE622" t="str">
            <v>NA</v>
          </cell>
          <cell r="AF622" t="str">
            <v>NA</v>
          </cell>
          <cell r="AG622" t="str">
            <v>NA</v>
          </cell>
          <cell r="AH622" t="str">
            <v>NA</v>
          </cell>
          <cell r="AI622">
            <v>10.4</v>
          </cell>
          <cell r="AJ622">
            <v>10.4</v>
          </cell>
          <cell r="AO622">
            <v>66631</v>
          </cell>
          <cell r="AP622">
            <v>45000</v>
          </cell>
          <cell r="AQ622">
            <v>85</v>
          </cell>
          <cell r="AR622">
            <v>0</v>
          </cell>
          <cell r="AS622">
            <v>0</v>
          </cell>
          <cell r="AT622">
            <v>0</v>
          </cell>
          <cell r="AU622">
            <v>0</v>
          </cell>
          <cell r="AV622">
            <v>0</v>
          </cell>
          <cell r="AW622">
            <v>45000</v>
          </cell>
          <cell r="AX622">
            <v>3400</v>
          </cell>
          <cell r="AY622">
            <v>0</v>
          </cell>
          <cell r="AZ622">
            <v>0</v>
          </cell>
          <cell r="BA622">
            <v>0</v>
          </cell>
          <cell r="BB622">
            <v>0</v>
          </cell>
          <cell r="BC622">
            <v>0</v>
          </cell>
          <cell r="BD622">
            <v>48400</v>
          </cell>
          <cell r="BE622">
            <v>83103</v>
          </cell>
          <cell r="BF622">
            <v>0</v>
          </cell>
          <cell r="BG622">
            <v>0</v>
          </cell>
          <cell r="BH622">
            <v>0</v>
          </cell>
          <cell r="BI622">
            <v>0</v>
          </cell>
          <cell r="BJ622">
            <v>7991</v>
          </cell>
          <cell r="BK622">
            <v>0</v>
          </cell>
          <cell r="BL622">
            <v>0</v>
          </cell>
          <cell r="BM622">
            <v>0</v>
          </cell>
          <cell r="BN622">
            <v>0</v>
          </cell>
          <cell r="BO622">
            <v>7991</v>
          </cell>
          <cell r="BP622">
            <v>106495</v>
          </cell>
          <cell r="BQ622">
            <v>0</v>
          </cell>
          <cell r="BR622">
            <v>0</v>
          </cell>
          <cell r="BS622">
            <v>0</v>
          </cell>
          <cell r="BT622">
            <v>0</v>
          </cell>
          <cell r="BU622">
            <v>10240</v>
          </cell>
          <cell r="BV622">
            <v>0</v>
          </cell>
          <cell r="BW622">
            <v>0</v>
          </cell>
          <cell r="BX622">
            <v>0</v>
          </cell>
          <cell r="BY622">
            <v>0</v>
          </cell>
          <cell r="BZ622">
            <v>10240</v>
          </cell>
          <cell r="CA622">
            <v>7991</v>
          </cell>
          <cell r="CB622">
            <v>18231</v>
          </cell>
          <cell r="CD622">
            <v>66631</v>
          </cell>
        </row>
        <row r="623">
          <cell r="B623" t="str">
            <v>ELC02</v>
          </cell>
          <cell r="C623" t="str">
            <v>CAP22</v>
          </cell>
          <cell r="D623" t="str">
            <v>De    20  pares ECA</v>
          </cell>
          <cell r="E623" t="str">
            <v>U</v>
          </cell>
          <cell r="F623" t="str">
            <v>MRD126</v>
          </cell>
          <cell r="G623" t="str">
            <v>MRD076</v>
          </cell>
          <cell r="H623" t="str">
            <v>NA</v>
          </cell>
          <cell r="I623" t="str">
            <v>NA</v>
          </cell>
          <cell r="J623" t="str">
            <v>NA</v>
          </cell>
          <cell r="K623" t="str">
            <v>NA</v>
          </cell>
          <cell r="L623" t="str">
            <v>NA</v>
          </cell>
          <cell r="M623">
            <v>1</v>
          </cell>
          <cell r="N623">
            <v>40</v>
          </cell>
          <cell r="O623" t="str">
            <v>NA</v>
          </cell>
          <cell r="P623" t="str">
            <v>NA</v>
          </cell>
          <cell r="Q623" t="str">
            <v>NA</v>
          </cell>
          <cell r="R623" t="str">
            <v>NA</v>
          </cell>
          <cell r="S623" t="str">
            <v>NA</v>
          </cell>
          <cell r="T623" t="str">
            <v>CER003</v>
          </cell>
          <cell r="U623" t="str">
            <v>NA</v>
          </cell>
          <cell r="V623" t="str">
            <v>NA</v>
          </cell>
          <cell r="W623" t="str">
            <v>NA</v>
          </cell>
          <cell r="X623" t="str">
            <v>NA</v>
          </cell>
          <cell r="Y623" t="str">
            <v>CMC013</v>
          </cell>
          <cell r="Z623" t="str">
            <v>NA</v>
          </cell>
          <cell r="AA623" t="str">
            <v>NA</v>
          </cell>
          <cell r="AB623" t="str">
            <v>NA</v>
          </cell>
          <cell r="AC623" t="str">
            <v>NA</v>
          </cell>
          <cell r="AD623">
            <v>1</v>
          </cell>
          <cell r="AE623" t="str">
            <v>NA</v>
          </cell>
          <cell r="AF623" t="str">
            <v>NA</v>
          </cell>
          <cell r="AG623" t="str">
            <v>NA</v>
          </cell>
          <cell r="AH623" t="str">
            <v>NA</v>
          </cell>
          <cell r="AI623">
            <v>10.4</v>
          </cell>
          <cell r="AJ623">
            <v>10.4</v>
          </cell>
          <cell r="AO623">
            <v>66631</v>
          </cell>
          <cell r="AP623">
            <v>45000</v>
          </cell>
          <cell r="AQ623">
            <v>85</v>
          </cell>
          <cell r="AR623">
            <v>0</v>
          </cell>
          <cell r="AS623">
            <v>0</v>
          </cell>
          <cell r="AT623">
            <v>0</v>
          </cell>
          <cell r="AU623">
            <v>0</v>
          </cell>
          <cell r="AV623">
            <v>0</v>
          </cell>
          <cell r="AW623">
            <v>45000</v>
          </cell>
          <cell r="AX623">
            <v>3400</v>
          </cell>
          <cell r="AY623">
            <v>0</v>
          </cell>
          <cell r="AZ623">
            <v>0</v>
          </cell>
          <cell r="BA623">
            <v>0</v>
          </cell>
          <cell r="BB623">
            <v>0</v>
          </cell>
          <cell r="BC623">
            <v>0</v>
          </cell>
          <cell r="BD623">
            <v>48400</v>
          </cell>
          <cell r="BE623">
            <v>83103</v>
          </cell>
          <cell r="BF623">
            <v>0</v>
          </cell>
          <cell r="BG623">
            <v>0</v>
          </cell>
          <cell r="BH623">
            <v>0</v>
          </cell>
          <cell r="BI623">
            <v>0</v>
          </cell>
          <cell r="BJ623">
            <v>7991</v>
          </cell>
          <cell r="BK623">
            <v>0</v>
          </cell>
          <cell r="BL623">
            <v>0</v>
          </cell>
          <cell r="BM623">
            <v>0</v>
          </cell>
          <cell r="BN623">
            <v>0</v>
          </cell>
          <cell r="BO623">
            <v>7991</v>
          </cell>
          <cell r="BP623">
            <v>106495</v>
          </cell>
          <cell r="BQ623">
            <v>0</v>
          </cell>
          <cell r="BR623">
            <v>0</v>
          </cell>
          <cell r="BS623">
            <v>0</v>
          </cell>
          <cell r="BT623">
            <v>0</v>
          </cell>
          <cell r="BU623">
            <v>10240</v>
          </cell>
          <cell r="BV623">
            <v>0</v>
          </cell>
          <cell r="BW623">
            <v>0</v>
          </cell>
          <cell r="BX623">
            <v>0</v>
          </cell>
          <cell r="BY623">
            <v>0</v>
          </cell>
          <cell r="BZ623">
            <v>10240</v>
          </cell>
          <cell r="CA623">
            <v>7991</v>
          </cell>
          <cell r="CB623">
            <v>18231</v>
          </cell>
          <cell r="CD623">
            <v>66631</v>
          </cell>
        </row>
        <row r="624">
          <cell r="B624" t="str">
            <v>ELC03</v>
          </cell>
          <cell r="C624" t="str">
            <v>CAP22</v>
          </cell>
          <cell r="D624" t="str">
            <v>De    30  pares ECA</v>
          </cell>
          <cell r="E624" t="str">
            <v>U</v>
          </cell>
          <cell r="F624" t="str">
            <v>MRD127</v>
          </cell>
          <cell r="G624" t="str">
            <v>MRD076</v>
          </cell>
          <cell r="H624" t="str">
            <v>NA</v>
          </cell>
          <cell r="I624" t="str">
            <v>NA</v>
          </cell>
          <cell r="J624" t="str">
            <v>NA</v>
          </cell>
          <cell r="K624" t="str">
            <v>NA</v>
          </cell>
          <cell r="L624" t="str">
            <v>NA</v>
          </cell>
          <cell r="M624">
            <v>1</v>
          </cell>
          <cell r="N624">
            <v>60</v>
          </cell>
          <cell r="O624" t="str">
            <v>NA</v>
          </cell>
          <cell r="P624" t="str">
            <v>NA</v>
          </cell>
          <cell r="Q624" t="str">
            <v>NA</v>
          </cell>
          <cell r="R624" t="str">
            <v>NA</v>
          </cell>
          <cell r="S624" t="str">
            <v>NA</v>
          </cell>
          <cell r="T624" t="str">
            <v>CER003</v>
          </cell>
          <cell r="U624" t="str">
            <v>NA</v>
          </cell>
          <cell r="V624" t="str">
            <v>NA</v>
          </cell>
          <cell r="W624" t="str">
            <v>NA</v>
          </cell>
          <cell r="X624" t="str">
            <v>NA</v>
          </cell>
          <cell r="Y624" t="str">
            <v>CMC013</v>
          </cell>
          <cell r="Z624" t="str">
            <v>NA</v>
          </cell>
          <cell r="AA624" t="str">
            <v>NA</v>
          </cell>
          <cell r="AB624" t="str">
            <v>NA</v>
          </cell>
          <cell r="AC624" t="str">
            <v>NA</v>
          </cell>
          <cell r="AD624">
            <v>1</v>
          </cell>
          <cell r="AE624" t="str">
            <v>NA</v>
          </cell>
          <cell r="AF624" t="str">
            <v>NA</v>
          </cell>
          <cell r="AG624" t="str">
            <v>NA</v>
          </cell>
          <cell r="AH624" t="str">
            <v>NA</v>
          </cell>
          <cell r="AI624">
            <v>14.95</v>
          </cell>
          <cell r="AJ624">
            <v>14.95</v>
          </cell>
          <cell r="AO624">
            <v>62782</v>
          </cell>
          <cell r="AP624">
            <v>45000</v>
          </cell>
          <cell r="AQ624">
            <v>85</v>
          </cell>
          <cell r="AR624">
            <v>0</v>
          </cell>
          <cell r="AS624">
            <v>0</v>
          </cell>
          <cell r="AT624">
            <v>0</v>
          </cell>
          <cell r="AU624">
            <v>0</v>
          </cell>
          <cell r="AV624">
            <v>0</v>
          </cell>
          <cell r="AW624">
            <v>45000</v>
          </cell>
          <cell r="AX624">
            <v>5100</v>
          </cell>
          <cell r="AY624">
            <v>0</v>
          </cell>
          <cell r="AZ624">
            <v>0</v>
          </cell>
          <cell r="BA624">
            <v>0</v>
          </cell>
          <cell r="BB624">
            <v>0</v>
          </cell>
          <cell r="BC624">
            <v>0</v>
          </cell>
          <cell r="BD624">
            <v>50100</v>
          </cell>
          <cell r="BE624">
            <v>83103</v>
          </cell>
          <cell r="BF624">
            <v>0</v>
          </cell>
          <cell r="BG624">
            <v>0</v>
          </cell>
          <cell r="BH624">
            <v>0</v>
          </cell>
          <cell r="BI624">
            <v>0</v>
          </cell>
          <cell r="BJ624">
            <v>5559</v>
          </cell>
          <cell r="BK624">
            <v>0</v>
          </cell>
          <cell r="BL624">
            <v>0</v>
          </cell>
          <cell r="BM624">
            <v>0</v>
          </cell>
          <cell r="BN624">
            <v>0</v>
          </cell>
          <cell r="BO624">
            <v>5559</v>
          </cell>
          <cell r="BP624">
            <v>106495</v>
          </cell>
          <cell r="BQ624">
            <v>0</v>
          </cell>
          <cell r="BR624">
            <v>0</v>
          </cell>
          <cell r="BS624">
            <v>0</v>
          </cell>
          <cell r="BT624">
            <v>0</v>
          </cell>
          <cell r="BU624">
            <v>7123</v>
          </cell>
          <cell r="BV624">
            <v>0</v>
          </cell>
          <cell r="BW624">
            <v>0</v>
          </cell>
          <cell r="BX624">
            <v>0</v>
          </cell>
          <cell r="BY624">
            <v>0</v>
          </cell>
          <cell r="BZ624">
            <v>7123</v>
          </cell>
          <cell r="CA624">
            <v>5559</v>
          </cell>
          <cell r="CB624">
            <v>12682</v>
          </cell>
          <cell r="CD624">
            <v>62782</v>
          </cell>
        </row>
        <row r="625">
          <cell r="B625" t="str">
            <v>ELC04</v>
          </cell>
          <cell r="C625" t="str">
            <v>CAP22</v>
          </cell>
          <cell r="D625" t="str">
            <v>De    40  pares ECA</v>
          </cell>
          <cell r="E625" t="str">
            <v>U</v>
          </cell>
          <cell r="F625" t="str">
            <v>MRD128</v>
          </cell>
          <cell r="G625" t="str">
            <v>MRD076</v>
          </cell>
          <cell r="H625" t="str">
            <v>NA</v>
          </cell>
          <cell r="I625" t="str">
            <v>NA</v>
          </cell>
          <cell r="J625" t="str">
            <v>NA</v>
          </cell>
          <cell r="K625" t="str">
            <v>NA</v>
          </cell>
          <cell r="L625" t="str">
            <v>NA</v>
          </cell>
          <cell r="M625">
            <v>1</v>
          </cell>
          <cell r="N625">
            <v>80</v>
          </cell>
          <cell r="O625" t="str">
            <v>NA</v>
          </cell>
          <cell r="P625" t="str">
            <v>NA</v>
          </cell>
          <cell r="Q625" t="str">
            <v>NA</v>
          </cell>
          <cell r="R625" t="str">
            <v>NA</v>
          </cell>
          <cell r="S625" t="str">
            <v>NA</v>
          </cell>
          <cell r="T625" t="str">
            <v>CER003</v>
          </cell>
          <cell r="U625" t="str">
            <v>NA</v>
          </cell>
          <cell r="V625" t="str">
            <v>NA</v>
          </cell>
          <cell r="W625" t="str">
            <v>NA</v>
          </cell>
          <cell r="X625" t="str">
            <v>NA</v>
          </cell>
          <cell r="Y625" t="str">
            <v>CMC013</v>
          </cell>
          <cell r="Z625" t="str">
            <v>NA</v>
          </cell>
          <cell r="AA625" t="str">
            <v>NA</v>
          </cell>
          <cell r="AB625" t="str">
            <v>NA</v>
          </cell>
          <cell r="AC625" t="str">
            <v>NA</v>
          </cell>
          <cell r="AD625">
            <v>1</v>
          </cell>
          <cell r="AE625" t="str">
            <v>NA</v>
          </cell>
          <cell r="AF625" t="str">
            <v>NA</v>
          </cell>
          <cell r="AG625" t="str">
            <v>NA</v>
          </cell>
          <cell r="AH625" t="str">
            <v>NA</v>
          </cell>
          <cell r="AI625">
            <v>45</v>
          </cell>
          <cell r="AJ625">
            <v>45</v>
          </cell>
          <cell r="AO625">
            <v>58604</v>
          </cell>
          <cell r="AP625">
            <v>45000</v>
          </cell>
          <cell r="AQ625">
            <v>85</v>
          </cell>
          <cell r="AR625">
            <v>0</v>
          </cell>
          <cell r="AS625">
            <v>0</v>
          </cell>
          <cell r="AT625">
            <v>0</v>
          </cell>
          <cell r="AU625">
            <v>0</v>
          </cell>
          <cell r="AV625">
            <v>0</v>
          </cell>
          <cell r="AW625">
            <v>45000</v>
          </cell>
          <cell r="AX625">
            <v>6800</v>
          </cell>
          <cell r="AY625">
            <v>0</v>
          </cell>
          <cell r="AZ625">
            <v>0</v>
          </cell>
          <cell r="BA625">
            <v>0</v>
          </cell>
          <cell r="BB625">
            <v>0</v>
          </cell>
          <cell r="BC625">
            <v>0</v>
          </cell>
          <cell r="BD625">
            <v>54390</v>
          </cell>
          <cell r="BE625">
            <v>83103</v>
          </cell>
          <cell r="BF625">
            <v>0</v>
          </cell>
          <cell r="BG625">
            <v>0</v>
          </cell>
          <cell r="BH625">
            <v>0</v>
          </cell>
          <cell r="BI625">
            <v>0</v>
          </cell>
          <cell r="BJ625">
            <v>1847</v>
          </cell>
          <cell r="BK625">
            <v>0</v>
          </cell>
          <cell r="BL625">
            <v>0</v>
          </cell>
          <cell r="BM625">
            <v>0</v>
          </cell>
          <cell r="BN625">
            <v>0</v>
          </cell>
          <cell r="BO625">
            <v>1847</v>
          </cell>
          <cell r="BP625">
            <v>106495</v>
          </cell>
          <cell r="BQ625">
            <v>0</v>
          </cell>
          <cell r="BR625">
            <v>0</v>
          </cell>
          <cell r="BS625">
            <v>0</v>
          </cell>
          <cell r="BT625">
            <v>0</v>
          </cell>
          <cell r="BU625">
            <v>2367</v>
          </cell>
          <cell r="BV625">
            <v>0</v>
          </cell>
          <cell r="BW625">
            <v>0</v>
          </cell>
          <cell r="BX625">
            <v>0</v>
          </cell>
          <cell r="BY625">
            <v>0</v>
          </cell>
          <cell r="BZ625">
            <v>2367</v>
          </cell>
          <cell r="CA625">
            <v>1847</v>
          </cell>
          <cell r="CB625">
            <v>4214</v>
          </cell>
          <cell r="CC625">
            <v>0.05</v>
          </cell>
          <cell r="CD625">
            <v>58604</v>
          </cell>
        </row>
        <row r="626">
          <cell r="B626" t="str">
            <v>ELC06</v>
          </cell>
          <cell r="C626" t="str">
            <v>CAP22</v>
          </cell>
          <cell r="D626" t="str">
            <v>De    70  pares ECA</v>
          </cell>
          <cell r="E626" t="str">
            <v>U</v>
          </cell>
          <cell r="F626" t="str">
            <v>MRD130</v>
          </cell>
          <cell r="G626" t="str">
            <v>MRD076</v>
          </cell>
          <cell r="H626" t="str">
            <v>NA</v>
          </cell>
          <cell r="I626" t="str">
            <v>NA</v>
          </cell>
          <cell r="J626" t="str">
            <v>NA</v>
          </cell>
          <cell r="K626" t="str">
            <v>NA</v>
          </cell>
          <cell r="L626" t="str">
            <v>NA</v>
          </cell>
          <cell r="M626">
            <v>1</v>
          </cell>
          <cell r="N626">
            <v>140</v>
          </cell>
          <cell r="O626" t="str">
            <v>NA</v>
          </cell>
          <cell r="P626" t="str">
            <v>NA</v>
          </cell>
          <cell r="Q626" t="str">
            <v>NA</v>
          </cell>
          <cell r="R626" t="str">
            <v>NA</v>
          </cell>
          <cell r="S626" t="str">
            <v>NA</v>
          </cell>
          <cell r="T626" t="str">
            <v>CER003</v>
          </cell>
          <cell r="U626" t="str">
            <v>NA</v>
          </cell>
          <cell r="V626" t="str">
            <v>NA</v>
          </cell>
          <cell r="W626" t="str">
            <v>NA</v>
          </cell>
          <cell r="X626" t="str">
            <v>NA</v>
          </cell>
          <cell r="Y626" t="str">
            <v>CMC013</v>
          </cell>
          <cell r="Z626" t="str">
            <v>NA</v>
          </cell>
          <cell r="AA626" t="str">
            <v>NA</v>
          </cell>
          <cell r="AB626" t="str">
            <v>NA</v>
          </cell>
          <cell r="AC626" t="str">
            <v>NA</v>
          </cell>
          <cell r="AD626">
            <v>1</v>
          </cell>
          <cell r="AE626" t="str">
            <v>NA</v>
          </cell>
          <cell r="AF626" t="str">
            <v>NA</v>
          </cell>
          <cell r="AG626" t="str">
            <v>NA</v>
          </cell>
          <cell r="AH626" t="str">
            <v>NA</v>
          </cell>
          <cell r="AI626">
            <v>5.75</v>
          </cell>
          <cell r="AJ626">
            <v>5.75</v>
          </cell>
          <cell r="AO626">
            <v>89874</v>
          </cell>
          <cell r="AP626">
            <v>45000</v>
          </cell>
          <cell r="AQ626">
            <v>85</v>
          </cell>
          <cell r="AR626">
            <v>0</v>
          </cell>
          <cell r="AS626">
            <v>0</v>
          </cell>
          <cell r="AT626">
            <v>0</v>
          </cell>
          <cell r="AU626">
            <v>0</v>
          </cell>
          <cell r="AV626">
            <v>0</v>
          </cell>
          <cell r="AW626">
            <v>45000</v>
          </cell>
          <cell r="AX626">
            <v>11900</v>
          </cell>
          <cell r="AY626">
            <v>0</v>
          </cell>
          <cell r="AZ626">
            <v>0</v>
          </cell>
          <cell r="BA626">
            <v>0</v>
          </cell>
          <cell r="BB626">
            <v>0</v>
          </cell>
          <cell r="BC626">
            <v>0</v>
          </cell>
          <cell r="BD626">
            <v>56900</v>
          </cell>
          <cell r="BE626">
            <v>83103</v>
          </cell>
          <cell r="BF626">
            <v>0</v>
          </cell>
          <cell r="BG626">
            <v>0</v>
          </cell>
          <cell r="BH626">
            <v>0</v>
          </cell>
          <cell r="BI626">
            <v>0</v>
          </cell>
          <cell r="BJ626">
            <v>14453</v>
          </cell>
          <cell r="BK626">
            <v>0</v>
          </cell>
          <cell r="BL626">
            <v>0</v>
          </cell>
          <cell r="BM626">
            <v>0</v>
          </cell>
          <cell r="BN626">
            <v>0</v>
          </cell>
          <cell r="BO626">
            <v>14453</v>
          </cell>
          <cell r="BP626">
            <v>106495</v>
          </cell>
          <cell r="BQ626">
            <v>0</v>
          </cell>
          <cell r="BR626">
            <v>0</v>
          </cell>
          <cell r="BS626">
            <v>0</v>
          </cell>
          <cell r="BT626">
            <v>0</v>
          </cell>
          <cell r="BU626">
            <v>18521</v>
          </cell>
          <cell r="BV626">
            <v>0</v>
          </cell>
          <cell r="BW626">
            <v>0</v>
          </cell>
          <cell r="BX626">
            <v>0</v>
          </cell>
          <cell r="BY626">
            <v>0</v>
          </cell>
          <cell r="BZ626">
            <v>18521</v>
          </cell>
          <cell r="CA626">
            <v>14453</v>
          </cell>
          <cell r="CB626">
            <v>32974</v>
          </cell>
          <cell r="CD626">
            <v>89874</v>
          </cell>
        </row>
        <row r="627">
          <cell r="B627" t="str">
            <v>ELC07</v>
          </cell>
          <cell r="C627" t="str">
            <v>CAP22</v>
          </cell>
          <cell r="D627" t="str">
            <v>De   100  pares ECA</v>
          </cell>
          <cell r="E627" t="str">
            <v>U</v>
          </cell>
          <cell r="F627" t="str">
            <v>MRD131</v>
          </cell>
          <cell r="G627" t="str">
            <v>MRD076</v>
          </cell>
          <cell r="H627" t="str">
            <v>NA</v>
          </cell>
          <cell r="I627" t="str">
            <v>NA</v>
          </cell>
          <cell r="J627" t="str">
            <v>NA</v>
          </cell>
          <cell r="K627" t="str">
            <v>NA</v>
          </cell>
          <cell r="L627" t="str">
            <v>NA</v>
          </cell>
          <cell r="M627">
            <v>1</v>
          </cell>
          <cell r="N627">
            <v>202</v>
          </cell>
          <cell r="O627" t="str">
            <v>NA</v>
          </cell>
          <cell r="P627" t="str">
            <v>NA</v>
          </cell>
          <cell r="Q627" t="str">
            <v>NA</v>
          </cell>
          <cell r="R627" t="str">
            <v>NA</v>
          </cell>
          <cell r="S627" t="str">
            <v>NA</v>
          </cell>
          <cell r="T627" t="str">
            <v>CER003</v>
          </cell>
          <cell r="U627" t="str">
            <v>NA</v>
          </cell>
          <cell r="V627" t="str">
            <v>NA</v>
          </cell>
          <cell r="W627" t="str">
            <v>NA</v>
          </cell>
          <cell r="X627" t="str">
            <v>NA</v>
          </cell>
          <cell r="Y627" t="str">
            <v>CMC013</v>
          </cell>
          <cell r="Z627" t="str">
            <v>NA</v>
          </cell>
          <cell r="AA627" t="str">
            <v>NA</v>
          </cell>
          <cell r="AB627" t="str">
            <v>NA</v>
          </cell>
          <cell r="AC627" t="str">
            <v>NA</v>
          </cell>
          <cell r="AD627">
            <v>1</v>
          </cell>
          <cell r="AE627" t="str">
            <v>NA</v>
          </cell>
          <cell r="AF627" t="str">
            <v>NA</v>
          </cell>
          <cell r="AG627" t="str">
            <v>NA</v>
          </cell>
          <cell r="AH627" t="str">
            <v>NA</v>
          </cell>
          <cell r="AI627">
            <v>5.5</v>
          </cell>
          <cell r="AJ627">
            <v>5.5</v>
          </cell>
          <cell r="AO627">
            <v>96643</v>
          </cell>
          <cell r="AP627">
            <v>45000</v>
          </cell>
          <cell r="AQ627">
            <v>85</v>
          </cell>
          <cell r="AR627">
            <v>0</v>
          </cell>
          <cell r="AS627">
            <v>0</v>
          </cell>
          <cell r="AT627">
            <v>0</v>
          </cell>
          <cell r="AU627">
            <v>0</v>
          </cell>
          <cell r="AV627">
            <v>0</v>
          </cell>
          <cell r="AW627">
            <v>45000</v>
          </cell>
          <cell r="AX627">
            <v>17170</v>
          </cell>
          <cell r="AY627">
            <v>0</v>
          </cell>
          <cell r="AZ627">
            <v>0</v>
          </cell>
          <cell r="BA627">
            <v>0</v>
          </cell>
          <cell r="BB627">
            <v>0</v>
          </cell>
          <cell r="BC627">
            <v>0</v>
          </cell>
          <cell r="BD627">
            <v>62170</v>
          </cell>
          <cell r="BE627">
            <v>83103</v>
          </cell>
          <cell r="BF627">
            <v>0</v>
          </cell>
          <cell r="BG627">
            <v>0</v>
          </cell>
          <cell r="BH627">
            <v>0</v>
          </cell>
          <cell r="BI627">
            <v>0</v>
          </cell>
          <cell r="BJ627">
            <v>15110</v>
          </cell>
          <cell r="BK627">
            <v>0</v>
          </cell>
          <cell r="BL627">
            <v>0</v>
          </cell>
          <cell r="BM627">
            <v>0</v>
          </cell>
          <cell r="BN627">
            <v>0</v>
          </cell>
          <cell r="BO627">
            <v>15110</v>
          </cell>
          <cell r="BP627">
            <v>106495</v>
          </cell>
          <cell r="BQ627">
            <v>0</v>
          </cell>
          <cell r="BR627">
            <v>0</v>
          </cell>
          <cell r="BS627">
            <v>0</v>
          </cell>
          <cell r="BT627">
            <v>0</v>
          </cell>
          <cell r="BU627">
            <v>19363</v>
          </cell>
          <cell r="BV627">
            <v>0</v>
          </cell>
          <cell r="BW627">
            <v>0</v>
          </cell>
          <cell r="BX627">
            <v>0</v>
          </cell>
          <cell r="BY627">
            <v>0</v>
          </cell>
          <cell r="BZ627">
            <v>19363</v>
          </cell>
          <cell r="CA627">
            <v>15110</v>
          </cell>
          <cell r="CB627">
            <v>34473</v>
          </cell>
          <cell r="CD627">
            <v>96643</v>
          </cell>
        </row>
        <row r="628">
          <cell r="B628" t="str">
            <v>ELC08</v>
          </cell>
          <cell r="C628" t="str">
            <v>CAP22</v>
          </cell>
          <cell r="D628" t="str">
            <v>De   150  pares ECA</v>
          </cell>
          <cell r="E628" t="str">
            <v>U</v>
          </cell>
          <cell r="F628" t="str">
            <v>MRD132</v>
          </cell>
          <cell r="G628" t="str">
            <v>MRD076</v>
          </cell>
          <cell r="H628" t="str">
            <v>NA</v>
          </cell>
          <cell r="I628" t="str">
            <v>NA</v>
          </cell>
          <cell r="J628" t="str">
            <v>NA</v>
          </cell>
          <cell r="K628" t="str">
            <v>NA</v>
          </cell>
          <cell r="L628" t="str">
            <v>NA</v>
          </cell>
          <cell r="M628">
            <v>1</v>
          </cell>
          <cell r="N628">
            <v>302</v>
          </cell>
          <cell r="O628" t="str">
            <v>NA</v>
          </cell>
          <cell r="P628" t="str">
            <v>NA</v>
          </cell>
          <cell r="Q628" t="str">
            <v>NA</v>
          </cell>
          <cell r="R628" t="str">
            <v>NA</v>
          </cell>
          <cell r="S628" t="str">
            <v>NA</v>
          </cell>
          <cell r="T628" t="str">
            <v>CER003</v>
          </cell>
          <cell r="U628" t="str">
            <v>NA</v>
          </cell>
          <cell r="V628" t="str">
            <v>NA</v>
          </cell>
          <cell r="W628" t="str">
            <v>NA</v>
          </cell>
          <cell r="X628" t="str">
            <v>NA</v>
          </cell>
          <cell r="Y628" t="str">
            <v>CMC013</v>
          </cell>
          <cell r="Z628" t="str">
            <v>NA</v>
          </cell>
          <cell r="AA628" t="str">
            <v>NA</v>
          </cell>
          <cell r="AB628" t="str">
            <v>NA</v>
          </cell>
          <cell r="AC628" t="str">
            <v>NA</v>
          </cell>
          <cell r="AD628">
            <v>1</v>
          </cell>
          <cell r="AE628" t="str">
            <v>NA</v>
          </cell>
          <cell r="AF628" t="str">
            <v>NA</v>
          </cell>
          <cell r="AG628" t="str">
            <v>NA</v>
          </cell>
          <cell r="AH628" t="str">
            <v>NA</v>
          </cell>
          <cell r="AI628">
            <v>4.5</v>
          </cell>
          <cell r="AJ628">
            <v>4.5</v>
          </cell>
          <cell r="AO628">
            <v>112423</v>
          </cell>
          <cell r="AP628">
            <v>44620</v>
          </cell>
          <cell r="AQ628">
            <v>85</v>
          </cell>
          <cell r="AR628">
            <v>0</v>
          </cell>
          <cell r="AS628">
            <v>0</v>
          </cell>
          <cell r="AT628">
            <v>0</v>
          </cell>
          <cell r="AU628">
            <v>0</v>
          </cell>
          <cell r="AV628">
            <v>0</v>
          </cell>
          <cell r="AW628">
            <v>44620</v>
          </cell>
          <cell r="AX628">
            <v>25670</v>
          </cell>
          <cell r="AY628">
            <v>0</v>
          </cell>
          <cell r="AZ628">
            <v>0</v>
          </cell>
          <cell r="BA628">
            <v>0</v>
          </cell>
          <cell r="BB628">
            <v>0</v>
          </cell>
          <cell r="BC628">
            <v>0</v>
          </cell>
          <cell r="BD628">
            <v>70290</v>
          </cell>
          <cell r="BE628">
            <v>83103</v>
          </cell>
          <cell r="BF628">
            <v>0</v>
          </cell>
          <cell r="BG628">
            <v>0</v>
          </cell>
          <cell r="BH628">
            <v>0</v>
          </cell>
          <cell r="BI628">
            <v>0</v>
          </cell>
          <cell r="BJ628">
            <v>18467</v>
          </cell>
          <cell r="BK628">
            <v>0</v>
          </cell>
          <cell r="BL628">
            <v>0</v>
          </cell>
          <cell r="BM628">
            <v>0</v>
          </cell>
          <cell r="BN628">
            <v>0</v>
          </cell>
          <cell r="BO628">
            <v>18467</v>
          </cell>
          <cell r="BP628">
            <v>106495</v>
          </cell>
          <cell r="BQ628">
            <v>0</v>
          </cell>
          <cell r="BR628">
            <v>0</v>
          </cell>
          <cell r="BS628">
            <v>0</v>
          </cell>
          <cell r="BT628">
            <v>0</v>
          </cell>
          <cell r="BU628">
            <v>23666</v>
          </cell>
          <cell r="BV628">
            <v>0</v>
          </cell>
          <cell r="BW628">
            <v>0</v>
          </cell>
          <cell r="BX628">
            <v>0</v>
          </cell>
          <cell r="BY628">
            <v>0</v>
          </cell>
          <cell r="BZ628">
            <v>23666</v>
          </cell>
          <cell r="CA628">
            <v>18467</v>
          </cell>
          <cell r="CB628">
            <v>42133</v>
          </cell>
          <cell r="CD628">
            <v>112423</v>
          </cell>
        </row>
        <row r="629">
          <cell r="B629" t="str">
            <v>ELC09</v>
          </cell>
          <cell r="C629" t="str">
            <v>CAP22</v>
          </cell>
          <cell r="D629" t="str">
            <v>De   200  pares ECA</v>
          </cell>
          <cell r="E629" t="str">
            <v>U</v>
          </cell>
          <cell r="F629" t="str">
            <v>MRD133</v>
          </cell>
          <cell r="G629" t="str">
            <v>MRD354</v>
          </cell>
          <cell r="H629" t="str">
            <v>MRD076</v>
          </cell>
          <cell r="I629" t="str">
            <v>NA</v>
          </cell>
          <cell r="J629" t="str">
            <v>NA</v>
          </cell>
          <cell r="K629" t="str">
            <v>NA</v>
          </cell>
          <cell r="L629" t="str">
            <v>NA</v>
          </cell>
          <cell r="M629">
            <v>1</v>
          </cell>
          <cell r="N629">
            <v>8</v>
          </cell>
          <cell r="O629">
            <v>4</v>
          </cell>
          <cell r="P629" t="str">
            <v>NA</v>
          </cell>
          <cell r="Q629" t="str">
            <v>NA</v>
          </cell>
          <cell r="R629" t="str">
            <v>NA</v>
          </cell>
          <cell r="S629" t="str">
            <v>NA</v>
          </cell>
          <cell r="T629" t="str">
            <v>CER003</v>
          </cell>
          <cell r="U629" t="str">
            <v>NA</v>
          </cell>
          <cell r="V629" t="str">
            <v>NA</v>
          </cell>
          <cell r="W629" t="str">
            <v>NA</v>
          </cell>
          <cell r="X629" t="str">
            <v>NA</v>
          </cell>
          <cell r="Y629" t="str">
            <v>CMC013</v>
          </cell>
          <cell r="Z629" t="str">
            <v>NA</v>
          </cell>
          <cell r="AA629" t="str">
            <v>NA</v>
          </cell>
          <cell r="AB629" t="str">
            <v>NA</v>
          </cell>
          <cell r="AC629" t="str">
            <v>NA</v>
          </cell>
          <cell r="AD629">
            <v>1</v>
          </cell>
          <cell r="AE629" t="str">
            <v>NA</v>
          </cell>
          <cell r="AF629" t="str">
            <v>NA</v>
          </cell>
          <cell r="AG629" t="str">
            <v>NA</v>
          </cell>
          <cell r="AH629" t="str">
            <v>NA</v>
          </cell>
          <cell r="AI629">
            <v>2.75</v>
          </cell>
          <cell r="AJ629">
            <v>2.75</v>
          </cell>
          <cell r="AO629">
            <v>143200</v>
          </cell>
          <cell r="AP629">
            <v>44620</v>
          </cell>
          <cell r="AQ629">
            <v>3220</v>
          </cell>
          <cell r="AR629">
            <v>85</v>
          </cell>
          <cell r="AS629">
            <v>0</v>
          </cell>
          <cell r="AT629">
            <v>0</v>
          </cell>
          <cell r="AU629">
            <v>0</v>
          </cell>
          <cell r="AV629">
            <v>0</v>
          </cell>
          <cell r="AW629">
            <v>44620</v>
          </cell>
          <cell r="AX629">
            <v>25760</v>
          </cell>
          <cell r="AY629">
            <v>340</v>
          </cell>
          <cell r="AZ629">
            <v>0</v>
          </cell>
          <cell r="BA629">
            <v>0</v>
          </cell>
          <cell r="BB629">
            <v>0</v>
          </cell>
          <cell r="BC629">
            <v>0</v>
          </cell>
          <cell r="BD629">
            <v>74256</v>
          </cell>
          <cell r="BE629">
            <v>83103</v>
          </cell>
          <cell r="BF629">
            <v>0</v>
          </cell>
          <cell r="BG629">
            <v>0</v>
          </cell>
          <cell r="BH629">
            <v>0</v>
          </cell>
          <cell r="BI629">
            <v>0</v>
          </cell>
          <cell r="BJ629">
            <v>30219</v>
          </cell>
          <cell r="BK629">
            <v>0</v>
          </cell>
          <cell r="BL629">
            <v>0</v>
          </cell>
          <cell r="BM629">
            <v>0</v>
          </cell>
          <cell r="BN629">
            <v>0</v>
          </cell>
          <cell r="BO629">
            <v>30219</v>
          </cell>
          <cell r="BP629">
            <v>106495</v>
          </cell>
          <cell r="BQ629">
            <v>0</v>
          </cell>
          <cell r="BR629">
            <v>0</v>
          </cell>
          <cell r="BS629">
            <v>0</v>
          </cell>
          <cell r="BT629">
            <v>0</v>
          </cell>
          <cell r="BU629">
            <v>38725</v>
          </cell>
          <cell r="BV629">
            <v>0</v>
          </cell>
          <cell r="BW629">
            <v>0</v>
          </cell>
          <cell r="BX629">
            <v>0</v>
          </cell>
          <cell r="BY629">
            <v>0</v>
          </cell>
          <cell r="BZ629">
            <v>38725</v>
          </cell>
          <cell r="CA629">
            <v>30219</v>
          </cell>
          <cell r="CB629">
            <v>68944</v>
          </cell>
          <cell r="CC629">
            <v>0.05</v>
          </cell>
          <cell r="CD629">
            <v>143200</v>
          </cell>
        </row>
        <row r="630">
          <cell r="B630" t="str">
            <v>ELC10</v>
          </cell>
          <cell r="C630" t="str">
            <v>CAP22</v>
          </cell>
          <cell r="D630" t="str">
            <v>De   300  pares ECA</v>
          </cell>
          <cell r="E630" t="str">
            <v>U</v>
          </cell>
          <cell r="F630" t="str">
            <v>MRD134</v>
          </cell>
          <cell r="G630" t="str">
            <v>MRD354</v>
          </cell>
          <cell r="H630" t="str">
            <v>MRD076</v>
          </cell>
          <cell r="I630" t="str">
            <v>NA</v>
          </cell>
          <cell r="J630" t="str">
            <v>NA</v>
          </cell>
          <cell r="K630" t="str">
            <v>NA</v>
          </cell>
          <cell r="L630" t="str">
            <v>NA</v>
          </cell>
          <cell r="M630">
            <v>1</v>
          </cell>
          <cell r="N630">
            <v>12</v>
          </cell>
          <cell r="O630">
            <v>6</v>
          </cell>
          <cell r="P630" t="str">
            <v>NA</v>
          </cell>
          <cell r="Q630" t="str">
            <v>NA</v>
          </cell>
          <cell r="R630" t="str">
            <v>NA</v>
          </cell>
          <cell r="S630" t="str">
            <v>NA</v>
          </cell>
          <cell r="T630" t="str">
            <v>CER003</v>
          </cell>
          <cell r="U630" t="str">
            <v>NA</v>
          </cell>
          <cell r="V630" t="str">
            <v>NA</v>
          </cell>
          <cell r="W630" t="str">
            <v>NA</v>
          </cell>
          <cell r="X630" t="str">
            <v>NA</v>
          </cell>
          <cell r="Y630" t="str">
            <v>CMC013</v>
          </cell>
          <cell r="Z630" t="str">
            <v>NA</v>
          </cell>
          <cell r="AA630" t="str">
            <v>NA</v>
          </cell>
          <cell r="AB630" t="str">
            <v>NA</v>
          </cell>
          <cell r="AC630" t="str">
            <v>NA</v>
          </cell>
          <cell r="AD630">
            <v>1</v>
          </cell>
          <cell r="AE630" t="str">
            <v>NA</v>
          </cell>
          <cell r="AF630" t="str">
            <v>NA</v>
          </cell>
          <cell r="AG630" t="str">
            <v>NA</v>
          </cell>
          <cell r="AH630" t="str">
            <v>NA</v>
          </cell>
          <cell r="AI630">
            <v>3.37</v>
          </cell>
          <cell r="AJ630">
            <v>3.37</v>
          </cell>
          <cell r="AO630">
            <v>140031</v>
          </cell>
          <cell r="AP630">
            <v>44620</v>
          </cell>
          <cell r="AQ630">
            <v>3220</v>
          </cell>
          <cell r="AR630">
            <v>85</v>
          </cell>
          <cell r="AS630">
            <v>0</v>
          </cell>
          <cell r="AT630">
            <v>0</v>
          </cell>
          <cell r="AU630">
            <v>0</v>
          </cell>
          <cell r="AV630">
            <v>0</v>
          </cell>
          <cell r="AW630">
            <v>44620</v>
          </cell>
          <cell r="AX630">
            <v>38640</v>
          </cell>
          <cell r="AY630">
            <v>510</v>
          </cell>
          <cell r="AZ630">
            <v>0</v>
          </cell>
          <cell r="BA630">
            <v>0</v>
          </cell>
          <cell r="BB630">
            <v>0</v>
          </cell>
          <cell r="BC630">
            <v>0</v>
          </cell>
          <cell r="BD630">
            <v>83770</v>
          </cell>
          <cell r="BE630">
            <v>83103</v>
          </cell>
          <cell r="BF630">
            <v>0</v>
          </cell>
          <cell r="BG630">
            <v>0</v>
          </cell>
          <cell r="BH630">
            <v>0</v>
          </cell>
          <cell r="BI630">
            <v>0</v>
          </cell>
          <cell r="BJ630">
            <v>24660</v>
          </cell>
          <cell r="BK630">
            <v>0</v>
          </cell>
          <cell r="BL630">
            <v>0</v>
          </cell>
          <cell r="BM630">
            <v>0</v>
          </cell>
          <cell r="BN630">
            <v>0</v>
          </cell>
          <cell r="BO630">
            <v>24660</v>
          </cell>
          <cell r="BP630">
            <v>106495</v>
          </cell>
          <cell r="BQ630">
            <v>0</v>
          </cell>
          <cell r="BR630">
            <v>0</v>
          </cell>
          <cell r="BS630">
            <v>0</v>
          </cell>
          <cell r="BT630">
            <v>0</v>
          </cell>
          <cell r="BU630">
            <v>31601</v>
          </cell>
          <cell r="BV630">
            <v>0</v>
          </cell>
          <cell r="BW630">
            <v>0</v>
          </cell>
          <cell r="BX630">
            <v>0</v>
          </cell>
          <cell r="BY630">
            <v>0</v>
          </cell>
          <cell r="BZ630">
            <v>31601</v>
          </cell>
          <cell r="CA630">
            <v>24660</v>
          </cell>
          <cell r="CB630">
            <v>56261</v>
          </cell>
          <cell r="CD630">
            <v>140031</v>
          </cell>
        </row>
        <row r="631">
          <cell r="B631" t="str">
            <v>ELC11</v>
          </cell>
          <cell r="C631" t="str">
            <v>CAP22</v>
          </cell>
          <cell r="D631" t="str">
            <v>De   400  pares ECA</v>
          </cell>
          <cell r="E631" t="str">
            <v>U</v>
          </cell>
          <cell r="F631" t="str">
            <v>MRD135</v>
          </cell>
          <cell r="G631" t="str">
            <v>MRD354</v>
          </cell>
          <cell r="H631" t="str">
            <v>MRD076</v>
          </cell>
          <cell r="I631" t="str">
            <v>NA</v>
          </cell>
          <cell r="J631" t="str">
            <v>NA</v>
          </cell>
          <cell r="K631" t="str">
            <v>NA</v>
          </cell>
          <cell r="L631" t="str">
            <v>NA</v>
          </cell>
          <cell r="M631">
            <v>1</v>
          </cell>
          <cell r="N631">
            <v>16</v>
          </cell>
          <cell r="O631">
            <v>8</v>
          </cell>
          <cell r="P631" t="str">
            <v>NA</v>
          </cell>
          <cell r="Q631" t="str">
            <v>NA</v>
          </cell>
          <cell r="R631" t="str">
            <v>NA</v>
          </cell>
          <cell r="S631" t="str">
            <v>NA</v>
          </cell>
          <cell r="T631" t="str">
            <v>CER003</v>
          </cell>
          <cell r="U631" t="str">
            <v>NA</v>
          </cell>
          <cell r="V631" t="str">
            <v>NA</v>
          </cell>
          <cell r="W631" t="str">
            <v>NA</v>
          </cell>
          <cell r="X631" t="str">
            <v>NA</v>
          </cell>
          <cell r="Y631" t="str">
            <v>CMC013</v>
          </cell>
          <cell r="Z631" t="str">
            <v>NA</v>
          </cell>
          <cell r="AA631" t="str">
            <v>NA</v>
          </cell>
          <cell r="AB631" t="str">
            <v>NA</v>
          </cell>
          <cell r="AC631" t="str">
            <v>NA</v>
          </cell>
          <cell r="AD631">
            <v>1</v>
          </cell>
          <cell r="AE631" t="str">
            <v>NA</v>
          </cell>
          <cell r="AF631" t="str">
            <v>NA</v>
          </cell>
          <cell r="AG631" t="str">
            <v>NA</v>
          </cell>
          <cell r="AH631" t="str">
            <v>NA</v>
          </cell>
          <cell r="AI631">
            <v>9.9</v>
          </cell>
          <cell r="AJ631">
            <v>9.9</v>
          </cell>
          <cell r="AO631">
            <v>243011</v>
          </cell>
          <cell r="AP631">
            <v>161000</v>
          </cell>
          <cell r="AQ631">
            <v>3220</v>
          </cell>
          <cell r="AR631">
            <v>85</v>
          </cell>
          <cell r="AS631">
            <v>0</v>
          </cell>
          <cell r="AT631">
            <v>0</v>
          </cell>
          <cell r="AU631">
            <v>0</v>
          </cell>
          <cell r="AV631">
            <v>0</v>
          </cell>
          <cell r="AW631">
            <v>161000</v>
          </cell>
          <cell r="AX631">
            <v>51520</v>
          </cell>
          <cell r="AY631">
            <v>680</v>
          </cell>
          <cell r="AZ631">
            <v>0</v>
          </cell>
          <cell r="BA631">
            <v>0</v>
          </cell>
          <cell r="BB631">
            <v>0</v>
          </cell>
          <cell r="BC631">
            <v>0</v>
          </cell>
          <cell r="BD631">
            <v>223860</v>
          </cell>
          <cell r="BE631">
            <v>83103</v>
          </cell>
          <cell r="BF631">
            <v>0</v>
          </cell>
          <cell r="BG631">
            <v>0</v>
          </cell>
          <cell r="BH631">
            <v>0</v>
          </cell>
          <cell r="BI631">
            <v>0</v>
          </cell>
          <cell r="BJ631">
            <v>8394</v>
          </cell>
          <cell r="BK631">
            <v>0</v>
          </cell>
          <cell r="BL631">
            <v>0</v>
          </cell>
          <cell r="BM631">
            <v>0</v>
          </cell>
          <cell r="BN631">
            <v>0</v>
          </cell>
          <cell r="BO631">
            <v>8394</v>
          </cell>
          <cell r="BP631">
            <v>106495</v>
          </cell>
          <cell r="BQ631">
            <v>0</v>
          </cell>
          <cell r="BR631">
            <v>0</v>
          </cell>
          <cell r="BS631">
            <v>0</v>
          </cell>
          <cell r="BT631">
            <v>0</v>
          </cell>
          <cell r="BU631">
            <v>10757</v>
          </cell>
          <cell r="BV631">
            <v>0</v>
          </cell>
          <cell r="BW631">
            <v>0</v>
          </cell>
          <cell r="BX631">
            <v>0</v>
          </cell>
          <cell r="BY631">
            <v>0</v>
          </cell>
          <cell r="BZ631">
            <v>10757</v>
          </cell>
          <cell r="CA631">
            <v>8394</v>
          </cell>
          <cell r="CB631">
            <v>19151</v>
          </cell>
          <cell r="CC631">
            <v>0.05</v>
          </cell>
          <cell r="CD631">
            <v>243011</v>
          </cell>
        </row>
        <row r="632">
          <cell r="B632" t="str">
            <v>ELC05</v>
          </cell>
          <cell r="C632" t="str">
            <v>CAP22</v>
          </cell>
          <cell r="D632" t="str">
            <v>De   50  pares ECA</v>
          </cell>
          <cell r="E632" t="str">
            <v>U</v>
          </cell>
          <cell r="F632" t="str">
            <v>MRD129</v>
          </cell>
          <cell r="G632" t="str">
            <v>MRD076</v>
          </cell>
          <cell r="H632" t="str">
            <v>NA</v>
          </cell>
          <cell r="I632" t="str">
            <v>NA</v>
          </cell>
          <cell r="J632" t="str">
            <v>NA</v>
          </cell>
          <cell r="K632" t="str">
            <v>NA</v>
          </cell>
          <cell r="L632" t="str">
            <v>NA</v>
          </cell>
          <cell r="M632">
            <v>1</v>
          </cell>
          <cell r="N632">
            <v>100</v>
          </cell>
          <cell r="O632" t="str">
            <v>NA</v>
          </cell>
          <cell r="P632" t="str">
            <v>NA</v>
          </cell>
          <cell r="Q632" t="str">
            <v>NA</v>
          </cell>
          <cell r="R632" t="str">
            <v>NA</v>
          </cell>
          <cell r="S632" t="str">
            <v>NA</v>
          </cell>
          <cell r="T632" t="str">
            <v>CER003</v>
          </cell>
          <cell r="U632" t="str">
            <v>NA</v>
          </cell>
          <cell r="V632" t="str">
            <v>NA</v>
          </cell>
          <cell r="W632" t="str">
            <v>NA</v>
          </cell>
          <cell r="X632" t="str">
            <v>NA</v>
          </cell>
          <cell r="Y632" t="str">
            <v>CMC013</v>
          </cell>
          <cell r="Z632" t="str">
            <v>NA</v>
          </cell>
          <cell r="AA632" t="str">
            <v>NA</v>
          </cell>
          <cell r="AB632" t="str">
            <v>NA</v>
          </cell>
          <cell r="AC632" t="str">
            <v>NA</v>
          </cell>
          <cell r="AD632">
            <v>1</v>
          </cell>
          <cell r="AE632" t="str">
            <v>NA</v>
          </cell>
          <cell r="AF632" t="str">
            <v>NA</v>
          </cell>
          <cell r="AG632" t="str">
            <v>NA</v>
          </cell>
          <cell r="AH632" t="str">
            <v>NA</v>
          </cell>
          <cell r="AI632">
            <v>45</v>
          </cell>
          <cell r="AJ632">
            <v>45</v>
          </cell>
          <cell r="AO632">
            <v>60389</v>
          </cell>
          <cell r="AP632">
            <v>45000</v>
          </cell>
          <cell r="AQ632">
            <v>85</v>
          </cell>
          <cell r="AR632">
            <v>0</v>
          </cell>
          <cell r="AS632">
            <v>0</v>
          </cell>
          <cell r="AT632">
            <v>0</v>
          </cell>
          <cell r="AU632">
            <v>0</v>
          </cell>
          <cell r="AV632">
            <v>0</v>
          </cell>
          <cell r="AW632">
            <v>45000</v>
          </cell>
          <cell r="AX632">
            <v>8500</v>
          </cell>
          <cell r="AY632">
            <v>0</v>
          </cell>
          <cell r="AZ632">
            <v>0</v>
          </cell>
          <cell r="BA632">
            <v>0</v>
          </cell>
          <cell r="BB632">
            <v>0</v>
          </cell>
          <cell r="BC632">
            <v>0</v>
          </cell>
          <cell r="BD632">
            <v>56175</v>
          </cell>
          <cell r="BE632">
            <v>83103</v>
          </cell>
          <cell r="BF632">
            <v>0</v>
          </cell>
          <cell r="BG632">
            <v>0</v>
          </cell>
          <cell r="BH632">
            <v>0</v>
          </cell>
          <cell r="BI632">
            <v>0</v>
          </cell>
          <cell r="BJ632">
            <v>1847</v>
          </cell>
          <cell r="BK632">
            <v>0</v>
          </cell>
          <cell r="BL632">
            <v>0</v>
          </cell>
          <cell r="BM632">
            <v>0</v>
          </cell>
          <cell r="BN632">
            <v>0</v>
          </cell>
          <cell r="BO632">
            <v>1847</v>
          </cell>
          <cell r="BP632">
            <v>106495</v>
          </cell>
          <cell r="BQ632">
            <v>0</v>
          </cell>
          <cell r="BR632">
            <v>0</v>
          </cell>
          <cell r="BS632">
            <v>0</v>
          </cell>
          <cell r="BT632">
            <v>0</v>
          </cell>
          <cell r="BU632">
            <v>2367</v>
          </cell>
          <cell r="BV632">
            <v>0</v>
          </cell>
          <cell r="BW632">
            <v>0</v>
          </cell>
          <cell r="BX632">
            <v>0</v>
          </cell>
          <cell r="BY632">
            <v>0</v>
          </cell>
          <cell r="BZ632">
            <v>2367</v>
          </cell>
          <cell r="CA632">
            <v>1847</v>
          </cell>
          <cell r="CB632">
            <v>4214</v>
          </cell>
          <cell r="CC632">
            <v>0.05</v>
          </cell>
          <cell r="CD632">
            <v>60389</v>
          </cell>
        </row>
        <row r="633">
          <cell r="B633" t="str">
            <v>ELC12</v>
          </cell>
          <cell r="C633" t="str">
            <v>CAP22</v>
          </cell>
          <cell r="D633" t="str">
            <v>De   500  pares ECA</v>
          </cell>
          <cell r="E633" t="str">
            <v>U</v>
          </cell>
          <cell r="F633" t="str">
            <v>MRD136</v>
          </cell>
          <cell r="G633" t="str">
            <v>MRD354</v>
          </cell>
          <cell r="H633" t="str">
            <v>MRD076</v>
          </cell>
          <cell r="I633" t="str">
            <v>NA</v>
          </cell>
          <cell r="J633" t="str">
            <v>NA</v>
          </cell>
          <cell r="K633" t="str">
            <v>NA</v>
          </cell>
          <cell r="L633" t="str">
            <v>NA</v>
          </cell>
          <cell r="M633">
            <v>1</v>
          </cell>
          <cell r="N633">
            <v>20</v>
          </cell>
          <cell r="O633">
            <v>10</v>
          </cell>
          <cell r="P633" t="str">
            <v>NA</v>
          </cell>
          <cell r="Q633" t="str">
            <v>NA</v>
          </cell>
          <cell r="R633" t="str">
            <v>NA</v>
          </cell>
          <cell r="S633" t="str">
            <v>NA</v>
          </cell>
          <cell r="T633" t="str">
            <v>CER003</v>
          </cell>
          <cell r="U633" t="str">
            <v>NA</v>
          </cell>
          <cell r="V633" t="str">
            <v>NA</v>
          </cell>
          <cell r="W633" t="str">
            <v>NA</v>
          </cell>
          <cell r="X633" t="str">
            <v>NA</v>
          </cell>
          <cell r="Y633" t="str">
            <v>CMC013</v>
          </cell>
          <cell r="Z633" t="str">
            <v>NA</v>
          </cell>
          <cell r="AA633" t="str">
            <v>NA</v>
          </cell>
          <cell r="AB633" t="str">
            <v>NA</v>
          </cell>
          <cell r="AC633" t="str">
            <v>NA</v>
          </cell>
          <cell r="AD633">
            <v>1</v>
          </cell>
          <cell r="AE633" t="str">
            <v>NA</v>
          </cell>
          <cell r="AF633" t="str">
            <v>NA</v>
          </cell>
          <cell r="AG633" t="str">
            <v>NA</v>
          </cell>
          <cell r="AH633" t="str">
            <v>NA</v>
          </cell>
          <cell r="AI633">
            <v>6.98</v>
          </cell>
          <cell r="AJ633">
            <v>6.98</v>
          </cell>
          <cell r="AO633">
            <v>264726</v>
          </cell>
          <cell r="AP633">
            <v>161000</v>
          </cell>
          <cell r="AQ633">
            <v>3220</v>
          </cell>
          <cell r="AR633">
            <v>85</v>
          </cell>
          <cell r="AS633">
            <v>0</v>
          </cell>
          <cell r="AT633">
            <v>0</v>
          </cell>
          <cell r="AU633">
            <v>0</v>
          </cell>
          <cell r="AV633">
            <v>0</v>
          </cell>
          <cell r="AW633">
            <v>161000</v>
          </cell>
          <cell r="AX633">
            <v>64400</v>
          </cell>
          <cell r="AY633">
            <v>850</v>
          </cell>
          <cell r="AZ633">
            <v>0</v>
          </cell>
          <cell r="BA633">
            <v>0</v>
          </cell>
          <cell r="BB633">
            <v>0</v>
          </cell>
          <cell r="BC633">
            <v>0</v>
          </cell>
          <cell r="BD633">
            <v>237563</v>
          </cell>
          <cell r="BE633">
            <v>83103</v>
          </cell>
          <cell r="BF633">
            <v>0</v>
          </cell>
          <cell r="BG633">
            <v>0</v>
          </cell>
          <cell r="BH633">
            <v>0</v>
          </cell>
          <cell r="BI633">
            <v>0</v>
          </cell>
          <cell r="BJ633">
            <v>11906</v>
          </cell>
          <cell r="BK633">
            <v>0</v>
          </cell>
          <cell r="BL633">
            <v>0</v>
          </cell>
          <cell r="BM633">
            <v>0</v>
          </cell>
          <cell r="BN633">
            <v>0</v>
          </cell>
          <cell r="BO633">
            <v>11906</v>
          </cell>
          <cell r="BP633">
            <v>106495</v>
          </cell>
          <cell r="BQ633">
            <v>0</v>
          </cell>
          <cell r="BR633">
            <v>0</v>
          </cell>
          <cell r="BS633">
            <v>0</v>
          </cell>
          <cell r="BT633">
            <v>0</v>
          </cell>
          <cell r="BU633">
            <v>15257</v>
          </cell>
          <cell r="BV633">
            <v>0</v>
          </cell>
          <cell r="BW633">
            <v>0</v>
          </cell>
          <cell r="BX633">
            <v>0</v>
          </cell>
          <cell r="BY633">
            <v>0</v>
          </cell>
          <cell r="BZ633">
            <v>15257</v>
          </cell>
          <cell r="CA633">
            <v>11906</v>
          </cell>
          <cell r="CB633">
            <v>27163</v>
          </cell>
          <cell r="CC633">
            <v>0.05</v>
          </cell>
          <cell r="CD633">
            <v>264726</v>
          </cell>
        </row>
        <row r="634">
          <cell r="B634" t="str">
            <v>ELC13</v>
          </cell>
          <cell r="C634" t="str">
            <v>CAP22</v>
          </cell>
          <cell r="D634" t="str">
            <v>De   600  pares ECA</v>
          </cell>
          <cell r="E634" t="str">
            <v>U</v>
          </cell>
          <cell r="F634" t="str">
            <v>MRD137</v>
          </cell>
          <cell r="G634" t="str">
            <v>MRD354</v>
          </cell>
          <cell r="H634" t="str">
            <v>MRD076</v>
          </cell>
          <cell r="I634" t="str">
            <v>NA</v>
          </cell>
          <cell r="J634" t="str">
            <v>NA</v>
          </cell>
          <cell r="K634" t="str">
            <v>NA</v>
          </cell>
          <cell r="L634" t="str">
            <v>NA</v>
          </cell>
          <cell r="M634">
            <v>1</v>
          </cell>
          <cell r="N634">
            <v>24</v>
          </cell>
          <cell r="O634">
            <v>12</v>
          </cell>
          <cell r="P634" t="str">
            <v>NA</v>
          </cell>
          <cell r="Q634" t="str">
            <v>NA</v>
          </cell>
          <cell r="R634" t="str">
            <v>NA</v>
          </cell>
          <cell r="S634" t="str">
            <v>NA</v>
          </cell>
          <cell r="T634" t="str">
            <v>CER003</v>
          </cell>
          <cell r="U634" t="str">
            <v>NA</v>
          </cell>
          <cell r="V634" t="str">
            <v>NA</v>
          </cell>
          <cell r="W634" t="str">
            <v>NA</v>
          </cell>
          <cell r="X634" t="str">
            <v>NA</v>
          </cell>
          <cell r="Y634" t="str">
            <v>CMC013</v>
          </cell>
          <cell r="Z634" t="str">
            <v>NA</v>
          </cell>
          <cell r="AA634" t="str">
            <v>NA</v>
          </cell>
          <cell r="AB634" t="str">
            <v>NA</v>
          </cell>
          <cell r="AC634" t="str">
            <v>NA</v>
          </cell>
          <cell r="AD634">
            <v>1</v>
          </cell>
          <cell r="AE634" t="str">
            <v>NA</v>
          </cell>
          <cell r="AF634" t="str">
            <v>NA</v>
          </cell>
          <cell r="AG634" t="str">
            <v>NA</v>
          </cell>
          <cell r="AH634" t="str">
            <v>NA</v>
          </cell>
          <cell r="AI634">
            <v>6.3</v>
          </cell>
          <cell r="AJ634">
            <v>6.3</v>
          </cell>
          <cell r="AO634">
            <v>281360</v>
          </cell>
          <cell r="AP634">
            <v>161000</v>
          </cell>
          <cell r="AQ634">
            <v>3220</v>
          </cell>
          <cell r="AR634">
            <v>85</v>
          </cell>
          <cell r="AS634">
            <v>0</v>
          </cell>
          <cell r="AT634">
            <v>0</v>
          </cell>
          <cell r="AU634">
            <v>0</v>
          </cell>
          <cell r="AV634">
            <v>0</v>
          </cell>
          <cell r="AW634">
            <v>161000</v>
          </cell>
          <cell r="AX634">
            <v>77280</v>
          </cell>
          <cell r="AY634">
            <v>1020</v>
          </cell>
          <cell r="AZ634">
            <v>0</v>
          </cell>
          <cell r="BA634">
            <v>0</v>
          </cell>
          <cell r="BB634">
            <v>0</v>
          </cell>
          <cell r="BC634">
            <v>0</v>
          </cell>
          <cell r="BD634">
            <v>251265</v>
          </cell>
          <cell r="BE634">
            <v>83103</v>
          </cell>
          <cell r="BF634">
            <v>0</v>
          </cell>
          <cell r="BG634">
            <v>0</v>
          </cell>
          <cell r="BH634">
            <v>0</v>
          </cell>
          <cell r="BI634">
            <v>0</v>
          </cell>
          <cell r="BJ634">
            <v>13191</v>
          </cell>
          <cell r="BK634">
            <v>0</v>
          </cell>
          <cell r="BL634">
            <v>0</v>
          </cell>
          <cell r="BM634">
            <v>0</v>
          </cell>
          <cell r="BN634">
            <v>0</v>
          </cell>
          <cell r="BO634">
            <v>13191</v>
          </cell>
          <cell r="BP634">
            <v>106495</v>
          </cell>
          <cell r="BQ634">
            <v>0</v>
          </cell>
          <cell r="BR634">
            <v>0</v>
          </cell>
          <cell r="BS634">
            <v>0</v>
          </cell>
          <cell r="BT634">
            <v>0</v>
          </cell>
          <cell r="BU634">
            <v>16904</v>
          </cell>
          <cell r="BV634">
            <v>0</v>
          </cell>
          <cell r="BW634">
            <v>0</v>
          </cell>
          <cell r="BX634">
            <v>0</v>
          </cell>
          <cell r="BY634">
            <v>0</v>
          </cell>
          <cell r="BZ634">
            <v>16904</v>
          </cell>
          <cell r="CA634">
            <v>13191</v>
          </cell>
          <cell r="CB634">
            <v>30095</v>
          </cell>
          <cell r="CC634">
            <v>0.05</v>
          </cell>
          <cell r="CD634">
            <v>281360</v>
          </cell>
        </row>
        <row r="635">
          <cell r="B635" t="str">
            <v>ELC14</v>
          </cell>
          <cell r="C635" t="str">
            <v>CAP22</v>
          </cell>
          <cell r="D635" t="str">
            <v>De   700  pares ECA</v>
          </cell>
          <cell r="E635" t="str">
            <v>U</v>
          </cell>
          <cell r="F635" t="str">
            <v>MRD138</v>
          </cell>
          <cell r="G635" t="str">
            <v>MRD354</v>
          </cell>
          <cell r="H635" t="str">
            <v>MRD076</v>
          </cell>
          <cell r="I635" t="str">
            <v>NA</v>
          </cell>
          <cell r="J635" t="str">
            <v>NA</v>
          </cell>
          <cell r="K635" t="str">
            <v>NA</v>
          </cell>
          <cell r="L635" t="str">
            <v>NA</v>
          </cell>
          <cell r="M635">
            <v>1</v>
          </cell>
          <cell r="N635">
            <v>28</v>
          </cell>
          <cell r="O635">
            <v>14</v>
          </cell>
          <cell r="P635" t="str">
            <v>NA</v>
          </cell>
          <cell r="Q635" t="str">
            <v>NA</v>
          </cell>
          <cell r="R635" t="str">
            <v>NA</v>
          </cell>
          <cell r="S635" t="str">
            <v>NA</v>
          </cell>
          <cell r="T635" t="str">
            <v>CER003</v>
          </cell>
          <cell r="U635" t="str">
            <v>NA</v>
          </cell>
          <cell r="V635" t="str">
            <v>NA</v>
          </cell>
          <cell r="W635" t="str">
            <v>NA</v>
          </cell>
          <cell r="X635" t="str">
            <v>NA</v>
          </cell>
          <cell r="Y635" t="str">
            <v>CMC013</v>
          </cell>
          <cell r="Z635" t="str">
            <v>NA</v>
          </cell>
          <cell r="AA635" t="str">
            <v>NA</v>
          </cell>
          <cell r="AB635" t="str">
            <v>NA</v>
          </cell>
          <cell r="AC635" t="str">
            <v>NA</v>
          </cell>
          <cell r="AD635">
            <v>1</v>
          </cell>
          <cell r="AE635" t="str">
            <v>NA</v>
          </cell>
          <cell r="AF635" t="str">
            <v>NA</v>
          </cell>
          <cell r="AG635" t="str">
            <v>NA</v>
          </cell>
          <cell r="AH635" t="str">
            <v>NA</v>
          </cell>
          <cell r="AI635">
            <v>4.7300000000000004</v>
          </cell>
          <cell r="AJ635">
            <v>4.7300000000000004</v>
          </cell>
          <cell r="AO635">
            <v>413727</v>
          </cell>
          <cell r="AP635">
            <v>264500</v>
          </cell>
          <cell r="AQ635">
            <v>3220</v>
          </cell>
          <cell r="AR635">
            <v>85</v>
          </cell>
          <cell r="AS635">
            <v>0</v>
          </cell>
          <cell r="AT635">
            <v>0</v>
          </cell>
          <cell r="AU635">
            <v>0</v>
          </cell>
          <cell r="AV635">
            <v>0</v>
          </cell>
          <cell r="AW635">
            <v>264500</v>
          </cell>
          <cell r="AX635">
            <v>90160</v>
          </cell>
          <cell r="AY635">
            <v>1190</v>
          </cell>
          <cell r="AZ635">
            <v>0</v>
          </cell>
          <cell r="BA635">
            <v>0</v>
          </cell>
          <cell r="BB635">
            <v>0</v>
          </cell>
          <cell r="BC635">
            <v>0</v>
          </cell>
          <cell r="BD635">
            <v>373643</v>
          </cell>
          <cell r="BE635">
            <v>83103</v>
          </cell>
          <cell r="BF635">
            <v>0</v>
          </cell>
          <cell r="BG635">
            <v>0</v>
          </cell>
          <cell r="BH635">
            <v>0</v>
          </cell>
          <cell r="BI635">
            <v>0</v>
          </cell>
          <cell r="BJ635">
            <v>17569</v>
          </cell>
          <cell r="BK635">
            <v>0</v>
          </cell>
          <cell r="BL635">
            <v>0</v>
          </cell>
          <cell r="BM635">
            <v>0</v>
          </cell>
          <cell r="BN635">
            <v>0</v>
          </cell>
          <cell r="BO635">
            <v>17569</v>
          </cell>
          <cell r="BP635">
            <v>106495</v>
          </cell>
          <cell r="BQ635">
            <v>0</v>
          </cell>
          <cell r="BR635">
            <v>0</v>
          </cell>
          <cell r="BS635">
            <v>0</v>
          </cell>
          <cell r="BT635">
            <v>0</v>
          </cell>
          <cell r="BU635">
            <v>22515</v>
          </cell>
          <cell r="BV635">
            <v>0</v>
          </cell>
          <cell r="BW635">
            <v>0</v>
          </cell>
          <cell r="BX635">
            <v>0</v>
          </cell>
          <cell r="BY635">
            <v>0</v>
          </cell>
          <cell r="BZ635">
            <v>22515</v>
          </cell>
          <cell r="CA635">
            <v>17569</v>
          </cell>
          <cell r="CB635">
            <v>40084</v>
          </cell>
          <cell r="CC635">
            <v>0.05</v>
          </cell>
          <cell r="CD635">
            <v>413727</v>
          </cell>
        </row>
        <row r="636">
          <cell r="B636" t="str">
            <v>ELC15</v>
          </cell>
          <cell r="C636" t="str">
            <v>CAP22</v>
          </cell>
          <cell r="D636" t="str">
            <v>De   800  pares ECA</v>
          </cell>
          <cell r="E636" t="str">
            <v>U</v>
          </cell>
          <cell r="F636" t="str">
            <v>MRD139</v>
          </cell>
          <cell r="G636" t="str">
            <v>MRD354</v>
          </cell>
          <cell r="H636" t="str">
            <v>MRD076</v>
          </cell>
          <cell r="I636" t="str">
            <v>NA</v>
          </cell>
          <cell r="J636" t="str">
            <v>NA</v>
          </cell>
          <cell r="K636" t="str">
            <v>NA</v>
          </cell>
          <cell r="L636" t="str">
            <v>NA</v>
          </cell>
          <cell r="M636">
            <v>1</v>
          </cell>
          <cell r="N636">
            <v>32</v>
          </cell>
          <cell r="O636">
            <v>16</v>
          </cell>
          <cell r="P636" t="str">
            <v>NA</v>
          </cell>
          <cell r="Q636" t="str">
            <v>NA</v>
          </cell>
          <cell r="R636" t="str">
            <v>NA</v>
          </cell>
          <cell r="S636" t="str">
            <v>NA</v>
          </cell>
          <cell r="T636" t="str">
            <v>CER003</v>
          </cell>
          <cell r="U636" t="str">
            <v>NA</v>
          </cell>
          <cell r="V636" t="str">
            <v>NA</v>
          </cell>
          <cell r="W636" t="str">
            <v>NA</v>
          </cell>
          <cell r="X636" t="str">
            <v>NA</v>
          </cell>
          <cell r="Y636" t="str">
            <v>CMC013</v>
          </cell>
          <cell r="Z636" t="str">
            <v>NA</v>
          </cell>
          <cell r="AA636" t="str">
            <v>NA</v>
          </cell>
          <cell r="AB636" t="str">
            <v>NA</v>
          </cell>
          <cell r="AC636" t="str">
            <v>NA</v>
          </cell>
          <cell r="AD636">
            <v>1</v>
          </cell>
          <cell r="AE636" t="str">
            <v>NA</v>
          </cell>
          <cell r="AF636" t="str">
            <v>NA</v>
          </cell>
          <cell r="AG636" t="str">
            <v>NA</v>
          </cell>
          <cell r="AH636" t="str">
            <v>NA</v>
          </cell>
          <cell r="AI636">
            <v>4.7300000000000004</v>
          </cell>
          <cell r="AJ636">
            <v>4.7300000000000004</v>
          </cell>
          <cell r="AO636">
            <v>427429</v>
          </cell>
          <cell r="AP636">
            <v>264500</v>
          </cell>
          <cell r="AQ636">
            <v>3220</v>
          </cell>
          <cell r="AR636">
            <v>85</v>
          </cell>
          <cell r="AS636">
            <v>0</v>
          </cell>
          <cell r="AT636">
            <v>0</v>
          </cell>
          <cell r="AU636">
            <v>0</v>
          </cell>
          <cell r="AV636">
            <v>0</v>
          </cell>
          <cell r="AW636">
            <v>264500</v>
          </cell>
          <cell r="AX636">
            <v>103040</v>
          </cell>
          <cell r="AY636">
            <v>1360</v>
          </cell>
          <cell r="AZ636">
            <v>0</v>
          </cell>
          <cell r="BA636">
            <v>0</v>
          </cell>
          <cell r="BB636">
            <v>0</v>
          </cell>
          <cell r="BC636">
            <v>0</v>
          </cell>
          <cell r="BD636">
            <v>387345</v>
          </cell>
          <cell r="BE636">
            <v>83103</v>
          </cell>
          <cell r="BF636">
            <v>0</v>
          </cell>
          <cell r="BG636">
            <v>0</v>
          </cell>
          <cell r="BH636">
            <v>0</v>
          </cell>
          <cell r="BI636">
            <v>0</v>
          </cell>
          <cell r="BJ636">
            <v>17569</v>
          </cell>
          <cell r="BK636">
            <v>0</v>
          </cell>
          <cell r="BL636">
            <v>0</v>
          </cell>
          <cell r="BM636">
            <v>0</v>
          </cell>
          <cell r="BN636">
            <v>0</v>
          </cell>
          <cell r="BO636">
            <v>17569</v>
          </cell>
          <cell r="BP636">
            <v>106495</v>
          </cell>
          <cell r="BQ636">
            <v>0</v>
          </cell>
          <cell r="BR636">
            <v>0</v>
          </cell>
          <cell r="BS636">
            <v>0</v>
          </cell>
          <cell r="BT636">
            <v>0</v>
          </cell>
          <cell r="BU636">
            <v>22515</v>
          </cell>
          <cell r="BV636">
            <v>0</v>
          </cell>
          <cell r="BW636">
            <v>0</v>
          </cell>
          <cell r="BX636">
            <v>0</v>
          </cell>
          <cell r="BY636">
            <v>0</v>
          </cell>
          <cell r="BZ636">
            <v>22515</v>
          </cell>
          <cell r="CA636">
            <v>17569</v>
          </cell>
          <cell r="CB636">
            <v>40084</v>
          </cell>
          <cell r="CC636">
            <v>0.05</v>
          </cell>
          <cell r="CD636">
            <v>427429</v>
          </cell>
        </row>
        <row r="637">
          <cell r="B637" t="str">
            <v>ELC16</v>
          </cell>
          <cell r="C637" t="str">
            <v>CAP22</v>
          </cell>
          <cell r="D637" t="str">
            <v>De   900  pares ECA</v>
          </cell>
          <cell r="E637" t="str">
            <v>U</v>
          </cell>
          <cell r="F637" t="str">
            <v>MRD139</v>
          </cell>
          <cell r="G637" t="str">
            <v>MRD354</v>
          </cell>
          <cell r="H637" t="str">
            <v>MRD076</v>
          </cell>
          <cell r="I637" t="str">
            <v>NA</v>
          </cell>
          <cell r="J637" t="str">
            <v>NA</v>
          </cell>
          <cell r="K637" t="str">
            <v>NA</v>
          </cell>
          <cell r="L637" t="str">
            <v>NA</v>
          </cell>
          <cell r="M637">
            <v>1</v>
          </cell>
          <cell r="N637">
            <v>36</v>
          </cell>
          <cell r="O637">
            <v>18</v>
          </cell>
          <cell r="P637" t="str">
            <v>NA</v>
          </cell>
          <cell r="Q637" t="str">
            <v>NA</v>
          </cell>
          <cell r="R637" t="str">
            <v>NA</v>
          </cell>
          <cell r="S637" t="str">
            <v>NA</v>
          </cell>
          <cell r="T637" t="str">
            <v>CER003</v>
          </cell>
          <cell r="U637" t="str">
            <v>NA</v>
          </cell>
          <cell r="V637" t="str">
            <v>NA</v>
          </cell>
          <cell r="W637" t="str">
            <v>NA</v>
          </cell>
          <cell r="X637" t="str">
            <v>NA</v>
          </cell>
          <cell r="Y637" t="str">
            <v>CMC013</v>
          </cell>
          <cell r="Z637" t="str">
            <v>NA</v>
          </cell>
          <cell r="AA637" t="str">
            <v>NA</v>
          </cell>
          <cell r="AB637" t="str">
            <v>NA</v>
          </cell>
          <cell r="AC637" t="str">
            <v>NA</v>
          </cell>
          <cell r="AD637">
            <v>1</v>
          </cell>
          <cell r="AE637" t="str">
            <v>NA</v>
          </cell>
          <cell r="AF637" t="str">
            <v>NA</v>
          </cell>
          <cell r="AG637" t="str">
            <v>NA</v>
          </cell>
          <cell r="AH637" t="str">
            <v>NA</v>
          </cell>
          <cell r="AI637">
            <v>4.5</v>
          </cell>
          <cell r="AJ637">
            <v>4.5</v>
          </cell>
          <cell r="AO637">
            <v>443181</v>
          </cell>
          <cell r="AP637">
            <v>264500</v>
          </cell>
          <cell r="AQ637">
            <v>3220</v>
          </cell>
          <cell r="AR637">
            <v>85</v>
          </cell>
          <cell r="AS637">
            <v>0</v>
          </cell>
          <cell r="AT637">
            <v>0</v>
          </cell>
          <cell r="AU637">
            <v>0</v>
          </cell>
          <cell r="AV637">
            <v>0</v>
          </cell>
          <cell r="AW637">
            <v>264500</v>
          </cell>
          <cell r="AX637">
            <v>115920</v>
          </cell>
          <cell r="AY637">
            <v>1530</v>
          </cell>
          <cell r="AZ637">
            <v>0</v>
          </cell>
          <cell r="BA637">
            <v>0</v>
          </cell>
          <cell r="BB637">
            <v>0</v>
          </cell>
          <cell r="BC637">
            <v>0</v>
          </cell>
          <cell r="BD637">
            <v>401048</v>
          </cell>
          <cell r="BE637">
            <v>83103</v>
          </cell>
          <cell r="BF637">
            <v>0</v>
          </cell>
          <cell r="BG637">
            <v>0</v>
          </cell>
          <cell r="BH637">
            <v>0</v>
          </cell>
          <cell r="BI637">
            <v>0</v>
          </cell>
          <cell r="BJ637">
            <v>18467</v>
          </cell>
          <cell r="BK637">
            <v>0</v>
          </cell>
          <cell r="BL637">
            <v>0</v>
          </cell>
          <cell r="BM637">
            <v>0</v>
          </cell>
          <cell r="BN637">
            <v>0</v>
          </cell>
          <cell r="BO637">
            <v>18467</v>
          </cell>
          <cell r="BP637">
            <v>106495</v>
          </cell>
          <cell r="BQ637">
            <v>0</v>
          </cell>
          <cell r="BR637">
            <v>0</v>
          </cell>
          <cell r="BS637">
            <v>0</v>
          </cell>
          <cell r="BT637">
            <v>0</v>
          </cell>
          <cell r="BU637">
            <v>23666</v>
          </cell>
          <cell r="BV637">
            <v>0</v>
          </cell>
          <cell r="BW637">
            <v>0</v>
          </cell>
          <cell r="BX637">
            <v>0</v>
          </cell>
          <cell r="BY637">
            <v>0</v>
          </cell>
          <cell r="BZ637">
            <v>23666</v>
          </cell>
          <cell r="CA637">
            <v>18467</v>
          </cell>
          <cell r="CB637">
            <v>42133</v>
          </cell>
          <cell r="CC637">
            <v>0.05</v>
          </cell>
          <cell r="CD637">
            <v>443181</v>
          </cell>
        </row>
        <row r="638">
          <cell r="B638" t="str">
            <v>ELC17</v>
          </cell>
          <cell r="C638" t="str">
            <v>CAP22</v>
          </cell>
          <cell r="D638" t="str">
            <v>De  1200  pares ECA</v>
          </cell>
          <cell r="E638" t="str">
            <v>U</v>
          </cell>
          <cell r="F638" t="str">
            <v>MRD140</v>
          </cell>
          <cell r="G638" t="str">
            <v>MRD354</v>
          </cell>
          <cell r="H638" t="str">
            <v>MRD076</v>
          </cell>
          <cell r="I638" t="str">
            <v>NA</v>
          </cell>
          <cell r="J638" t="str">
            <v>NA</v>
          </cell>
          <cell r="K638" t="str">
            <v>NA</v>
          </cell>
          <cell r="L638" t="str">
            <v>NA</v>
          </cell>
          <cell r="M638">
            <v>1</v>
          </cell>
          <cell r="N638">
            <v>48</v>
          </cell>
          <cell r="O638">
            <v>24</v>
          </cell>
          <cell r="P638" t="str">
            <v>NA</v>
          </cell>
          <cell r="Q638" t="str">
            <v>NA</v>
          </cell>
          <cell r="R638" t="str">
            <v>NA</v>
          </cell>
          <cell r="S638" t="str">
            <v>NA</v>
          </cell>
          <cell r="T638" t="str">
            <v>CER003</v>
          </cell>
          <cell r="U638" t="str">
            <v>NA</v>
          </cell>
          <cell r="V638" t="str">
            <v>NA</v>
          </cell>
          <cell r="W638" t="str">
            <v>NA</v>
          </cell>
          <cell r="X638" t="str">
            <v>NA</v>
          </cell>
          <cell r="Y638" t="str">
            <v>CMC013</v>
          </cell>
          <cell r="Z638" t="str">
            <v>NA</v>
          </cell>
          <cell r="AA638" t="str">
            <v>NA</v>
          </cell>
          <cell r="AB638" t="str">
            <v>NA</v>
          </cell>
          <cell r="AC638" t="str">
            <v>NA</v>
          </cell>
          <cell r="AD638">
            <v>1</v>
          </cell>
          <cell r="AE638" t="str">
            <v>NA</v>
          </cell>
          <cell r="AF638" t="str">
            <v>NA</v>
          </cell>
          <cell r="AG638" t="str">
            <v>NA</v>
          </cell>
          <cell r="AH638" t="str">
            <v>NA</v>
          </cell>
          <cell r="AI638">
            <v>3.875</v>
          </cell>
          <cell r="AJ638">
            <v>3.875</v>
          </cell>
          <cell r="AO638">
            <v>491084</v>
          </cell>
          <cell r="AP638">
            <v>264500</v>
          </cell>
          <cell r="AQ638">
            <v>3220</v>
          </cell>
          <cell r="AR638">
            <v>85</v>
          </cell>
          <cell r="AS638">
            <v>0</v>
          </cell>
          <cell r="AT638">
            <v>0</v>
          </cell>
          <cell r="AU638">
            <v>0</v>
          </cell>
          <cell r="AV638">
            <v>0</v>
          </cell>
          <cell r="AW638">
            <v>264500</v>
          </cell>
          <cell r="AX638">
            <v>154560</v>
          </cell>
          <cell r="AY638">
            <v>2040</v>
          </cell>
          <cell r="AZ638">
            <v>0</v>
          </cell>
          <cell r="BA638">
            <v>0</v>
          </cell>
          <cell r="BB638">
            <v>0</v>
          </cell>
          <cell r="BC638">
            <v>0</v>
          </cell>
          <cell r="BD638">
            <v>442155</v>
          </cell>
          <cell r="BE638">
            <v>83103</v>
          </cell>
          <cell r="BF638">
            <v>0</v>
          </cell>
          <cell r="BG638">
            <v>0</v>
          </cell>
          <cell r="BH638">
            <v>0</v>
          </cell>
          <cell r="BI638">
            <v>0</v>
          </cell>
          <cell r="BJ638">
            <v>21446</v>
          </cell>
          <cell r="BK638">
            <v>0</v>
          </cell>
          <cell r="BL638">
            <v>0</v>
          </cell>
          <cell r="BM638">
            <v>0</v>
          </cell>
          <cell r="BN638">
            <v>0</v>
          </cell>
          <cell r="BO638">
            <v>21446</v>
          </cell>
          <cell r="BP638">
            <v>106495</v>
          </cell>
          <cell r="BQ638">
            <v>0</v>
          </cell>
          <cell r="BR638">
            <v>0</v>
          </cell>
          <cell r="BS638">
            <v>0</v>
          </cell>
          <cell r="BT638">
            <v>0</v>
          </cell>
          <cell r="BU638">
            <v>27483</v>
          </cell>
          <cell r="BV638">
            <v>0</v>
          </cell>
          <cell r="BW638">
            <v>0</v>
          </cell>
          <cell r="BX638">
            <v>0</v>
          </cell>
          <cell r="BY638">
            <v>0</v>
          </cell>
          <cell r="BZ638">
            <v>27483</v>
          </cell>
          <cell r="CA638">
            <v>21446</v>
          </cell>
          <cell r="CB638">
            <v>48929</v>
          </cell>
          <cell r="CC638">
            <v>0.05</v>
          </cell>
          <cell r="CD638">
            <v>491084</v>
          </cell>
        </row>
        <row r="639">
          <cell r="B639" t="str">
            <v>ELC18</v>
          </cell>
          <cell r="C639" t="str">
            <v>CAP22</v>
          </cell>
          <cell r="D639" t="str">
            <v>De  1500  pares ECA</v>
          </cell>
          <cell r="E639" t="str">
            <v>U</v>
          </cell>
          <cell r="F639" t="str">
            <v>MRD347</v>
          </cell>
          <cell r="G639" t="str">
            <v>MRD354</v>
          </cell>
          <cell r="H639" t="str">
            <v>MRD076</v>
          </cell>
          <cell r="I639" t="str">
            <v>NA</v>
          </cell>
          <cell r="J639" t="str">
            <v>NA</v>
          </cell>
          <cell r="K639" t="str">
            <v>NA</v>
          </cell>
          <cell r="L639" t="str">
            <v>NA</v>
          </cell>
          <cell r="M639">
            <v>1</v>
          </cell>
          <cell r="N639">
            <v>60</v>
          </cell>
          <cell r="O639">
            <v>30</v>
          </cell>
          <cell r="P639" t="str">
            <v>NA</v>
          </cell>
          <cell r="Q639" t="str">
            <v>NA</v>
          </cell>
          <cell r="R639" t="str">
            <v>NA</v>
          </cell>
          <cell r="S639" t="str">
            <v>NA</v>
          </cell>
          <cell r="T639" t="str">
            <v>CER003</v>
          </cell>
          <cell r="U639" t="str">
            <v>NA</v>
          </cell>
          <cell r="V639" t="str">
            <v>NA</v>
          </cell>
          <cell r="W639" t="str">
            <v>NA</v>
          </cell>
          <cell r="X639" t="str">
            <v>NA</v>
          </cell>
          <cell r="Y639" t="str">
            <v>CMC013</v>
          </cell>
          <cell r="Z639" t="str">
            <v>NA</v>
          </cell>
          <cell r="AA639" t="str">
            <v>NA</v>
          </cell>
          <cell r="AB639" t="str">
            <v>NA</v>
          </cell>
          <cell r="AC639" t="str">
            <v>NA</v>
          </cell>
          <cell r="AD639">
            <v>1</v>
          </cell>
          <cell r="AE639" t="str">
            <v>NA</v>
          </cell>
          <cell r="AF639" t="str">
            <v>NA</v>
          </cell>
          <cell r="AG639" t="str">
            <v>NA</v>
          </cell>
          <cell r="AH639" t="str">
            <v>NA</v>
          </cell>
          <cell r="AI639">
            <v>3.5</v>
          </cell>
          <cell r="AJ639">
            <v>3.5</v>
          </cell>
          <cell r="AO639">
            <v>499949</v>
          </cell>
          <cell r="AP639">
            <v>228800</v>
          </cell>
          <cell r="AQ639">
            <v>3220</v>
          </cell>
          <cell r="AR639">
            <v>85</v>
          </cell>
          <cell r="AS639">
            <v>0</v>
          </cell>
          <cell r="AT639">
            <v>0</v>
          </cell>
          <cell r="AU639">
            <v>0</v>
          </cell>
          <cell r="AV639">
            <v>0</v>
          </cell>
          <cell r="AW639">
            <v>228800</v>
          </cell>
          <cell r="AX639">
            <v>193200</v>
          </cell>
          <cell r="AY639">
            <v>2550</v>
          </cell>
          <cell r="AZ639">
            <v>0</v>
          </cell>
          <cell r="BA639">
            <v>0</v>
          </cell>
          <cell r="BB639">
            <v>0</v>
          </cell>
          <cell r="BC639">
            <v>0</v>
          </cell>
          <cell r="BD639">
            <v>445778</v>
          </cell>
          <cell r="BE639">
            <v>83103</v>
          </cell>
          <cell r="BF639">
            <v>0</v>
          </cell>
          <cell r="BG639">
            <v>0</v>
          </cell>
          <cell r="BH639">
            <v>0</v>
          </cell>
          <cell r="BI639">
            <v>0</v>
          </cell>
          <cell r="BJ639">
            <v>23744</v>
          </cell>
          <cell r="BK639">
            <v>0</v>
          </cell>
          <cell r="BL639">
            <v>0</v>
          </cell>
          <cell r="BM639">
            <v>0</v>
          </cell>
          <cell r="BN639">
            <v>0</v>
          </cell>
          <cell r="BO639">
            <v>23744</v>
          </cell>
          <cell r="BP639">
            <v>106495</v>
          </cell>
          <cell r="BQ639">
            <v>0</v>
          </cell>
          <cell r="BR639">
            <v>0</v>
          </cell>
          <cell r="BS639">
            <v>0</v>
          </cell>
          <cell r="BT639">
            <v>0</v>
          </cell>
          <cell r="BU639">
            <v>30427</v>
          </cell>
          <cell r="BV639">
            <v>0</v>
          </cell>
          <cell r="BW639">
            <v>0</v>
          </cell>
          <cell r="BX639">
            <v>0</v>
          </cell>
          <cell r="BY639">
            <v>0</v>
          </cell>
          <cell r="BZ639">
            <v>30427</v>
          </cell>
          <cell r="CA639">
            <v>23744</v>
          </cell>
          <cell r="CB639">
            <v>54171</v>
          </cell>
          <cell r="CC639">
            <v>0.05</v>
          </cell>
          <cell r="CD639">
            <v>499949</v>
          </cell>
        </row>
        <row r="640">
          <cell r="B640" t="str">
            <v>ELC19</v>
          </cell>
          <cell r="C640" t="str">
            <v>CAP22</v>
          </cell>
          <cell r="D640" t="str">
            <v>De  1800  pares ECA</v>
          </cell>
          <cell r="E640" t="str">
            <v>U</v>
          </cell>
          <cell r="F640" t="str">
            <v>MRD348</v>
          </cell>
          <cell r="G640" t="str">
            <v>MRD354</v>
          </cell>
          <cell r="H640" t="str">
            <v>MRD076</v>
          </cell>
          <cell r="I640" t="str">
            <v>NA</v>
          </cell>
          <cell r="J640" t="str">
            <v>NA</v>
          </cell>
          <cell r="K640" t="str">
            <v>NA</v>
          </cell>
          <cell r="L640" t="str">
            <v>NA</v>
          </cell>
          <cell r="M640">
            <v>1</v>
          </cell>
          <cell r="N640">
            <v>72</v>
          </cell>
          <cell r="O640">
            <v>36</v>
          </cell>
          <cell r="P640" t="str">
            <v>NA</v>
          </cell>
          <cell r="Q640" t="str">
            <v>NA</v>
          </cell>
          <cell r="R640" t="str">
            <v>NA</v>
          </cell>
          <cell r="S640" t="str">
            <v>NA</v>
          </cell>
          <cell r="T640" t="str">
            <v>CER003</v>
          </cell>
          <cell r="U640" t="str">
            <v>NA</v>
          </cell>
          <cell r="V640" t="str">
            <v>NA</v>
          </cell>
          <cell r="W640" t="str">
            <v>NA</v>
          </cell>
          <cell r="X640" t="str">
            <v>NA</v>
          </cell>
          <cell r="Y640" t="str">
            <v>CMC013</v>
          </cell>
          <cell r="Z640" t="str">
            <v>NA</v>
          </cell>
          <cell r="AA640" t="str">
            <v>NA</v>
          </cell>
          <cell r="AB640" t="str">
            <v>NA</v>
          </cell>
          <cell r="AC640" t="str">
            <v>NA</v>
          </cell>
          <cell r="AD640">
            <v>1</v>
          </cell>
          <cell r="AE640" t="str">
            <v>NA</v>
          </cell>
          <cell r="AF640" t="str">
            <v>NA</v>
          </cell>
          <cell r="AG640" t="str">
            <v>NA</v>
          </cell>
          <cell r="AH640" t="str">
            <v>NA</v>
          </cell>
          <cell r="AI640">
            <v>2.25</v>
          </cell>
          <cell r="AJ640">
            <v>2.25</v>
          </cell>
          <cell r="AO640">
            <v>760361</v>
          </cell>
          <cell r="AP640">
            <v>409000</v>
          </cell>
          <cell r="AQ640">
            <v>3220</v>
          </cell>
          <cell r="AR640">
            <v>85</v>
          </cell>
          <cell r="AS640">
            <v>0</v>
          </cell>
          <cell r="AT640">
            <v>0</v>
          </cell>
          <cell r="AU640">
            <v>0</v>
          </cell>
          <cell r="AV640">
            <v>0</v>
          </cell>
          <cell r="AW640">
            <v>409000</v>
          </cell>
          <cell r="AX640">
            <v>231840</v>
          </cell>
          <cell r="AY640">
            <v>3060</v>
          </cell>
          <cell r="AZ640">
            <v>0</v>
          </cell>
          <cell r="BA640">
            <v>0</v>
          </cell>
          <cell r="BB640">
            <v>0</v>
          </cell>
          <cell r="BC640">
            <v>0</v>
          </cell>
          <cell r="BD640">
            <v>676095</v>
          </cell>
          <cell r="BE640">
            <v>83103</v>
          </cell>
          <cell r="BF640">
            <v>0</v>
          </cell>
          <cell r="BG640">
            <v>0</v>
          </cell>
          <cell r="BH640">
            <v>0</v>
          </cell>
          <cell r="BI640">
            <v>0</v>
          </cell>
          <cell r="BJ640">
            <v>36935</v>
          </cell>
          <cell r="BK640">
            <v>0</v>
          </cell>
          <cell r="BL640">
            <v>0</v>
          </cell>
          <cell r="BM640">
            <v>0</v>
          </cell>
          <cell r="BN640">
            <v>0</v>
          </cell>
          <cell r="BO640">
            <v>36935</v>
          </cell>
          <cell r="BP640">
            <v>106495</v>
          </cell>
          <cell r="BQ640">
            <v>0</v>
          </cell>
          <cell r="BR640">
            <v>0</v>
          </cell>
          <cell r="BS640">
            <v>0</v>
          </cell>
          <cell r="BT640">
            <v>0</v>
          </cell>
          <cell r="BU640">
            <v>47331</v>
          </cell>
          <cell r="BV640">
            <v>0</v>
          </cell>
          <cell r="BW640">
            <v>0</v>
          </cell>
          <cell r="BX640">
            <v>0</v>
          </cell>
          <cell r="BY640">
            <v>0</v>
          </cell>
          <cell r="BZ640">
            <v>47331</v>
          </cell>
          <cell r="CA640">
            <v>36935</v>
          </cell>
          <cell r="CB640">
            <v>84266</v>
          </cell>
          <cell r="CC640">
            <v>0.05</v>
          </cell>
          <cell r="CD640">
            <v>760361</v>
          </cell>
        </row>
        <row r="641">
          <cell r="B641" t="str">
            <v>ELC20</v>
          </cell>
          <cell r="C641" t="str">
            <v>CAP22</v>
          </cell>
          <cell r="D641" t="str">
            <v>De  2100  pares ECA</v>
          </cell>
          <cell r="E641" t="str">
            <v>U</v>
          </cell>
          <cell r="F641" t="str">
            <v>MRD361</v>
          </cell>
          <cell r="G641" t="str">
            <v>MRD354</v>
          </cell>
          <cell r="H641" t="str">
            <v>MRD076</v>
          </cell>
          <cell r="I641" t="str">
            <v>NA</v>
          </cell>
          <cell r="J641" t="str">
            <v>NA</v>
          </cell>
          <cell r="K641" t="str">
            <v>NA</v>
          </cell>
          <cell r="L641" t="str">
            <v>NA</v>
          </cell>
          <cell r="M641">
            <v>1</v>
          </cell>
          <cell r="N641">
            <v>84</v>
          </cell>
          <cell r="O641">
            <v>42</v>
          </cell>
          <cell r="P641" t="str">
            <v>NA</v>
          </cell>
          <cell r="Q641" t="str">
            <v>NA</v>
          </cell>
          <cell r="R641" t="str">
            <v>NA</v>
          </cell>
          <cell r="S641" t="str">
            <v>NA</v>
          </cell>
          <cell r="T641" t="str">
            <v>CER003</v>
          </cell>
          <cell r="U641" t="str">
            <v>NA</v>
          </cell>
          <cell r="V641" t="str">
            <v>NA</v>
          </cell>
          <cell r="W641" t="str">
            <v>NA</v>
          </cell>
          <cell r="X641" t="str">
            <v>NA</v>
          </cell>
          <cell r="Y641" t="str">
            <v>CMC013</v>
          </cell>
          <cell r="Z641" t="str">
            <v>NA</v>
          </cell>
          <cell r="AA641" t="str">
            <v>NA</v>
          </cell>
          <cell r="AB641" t="str">
            <v>NA</v>
          </cell>
          <cell r="AC641" t="str">
            <v>NA</v>
          </cell>
          <cell r="AD641">
            <v>1</v>
          </cell>
          <cell r="AE641" t="str">
            <v>NA</v>
          </cell>
          <cell r="AF641" t="str">
            <v>NA</v>
          </cell>
          <cell r="AG641" t="str">
            <v>NA</v>
          </cell>
          <cell r="AH641" t="str">
            <v>NA</v>
          </cell>
          <cell r="AI641">
            <v>2</v>
          </cell>
          <cell r="AJ641">
            <v>2</v>
          </cell>
          <cell r="AO641">
            <v>388937</v>
          </cell>
          <cell r="AP641">
            <v>6080</v>
          </cell>
          <cell r="AQ641">
            <v>3220</v>
          </cell>
          <cell r="AR641">
            <v>85</v>
          </cell>
          <cell r="AS641">
            <v>0</v>
          </cell>
          <cell r="AT641">
            <v>0</v>
          </cell>
          <cell r="AU641">
            <v>0</v>
          </cell>
          <cell r="AV641">
            <v>0</v>
          </cell>
          <cell r="AW641">
            <v>6080</v>
          </cell>
          <cell r="AX641">
            <v>270480</v>
          </cell>
          <cell r="AY641">
            <v>3570</v>
          </cell>
          <cell r="AZ641">
            <v>0</v>
          </cell>
          <cell r="BA641">
            <v>0</v>
          </cell>
          <cell r="BB641">
            <v>0</v>
          </cell>
          <cell r="BC641">
            <v>0</v>
          </cell>
          <cell r="BD641">
            <v>294137</v>
          </cell>
          <cell r="BE641">
            <v>83103</v>
          </cell>
          <cell r="BF641">
            <v>0</v>
          </cell>
          <cell r="BG641">
            <v>0</v>
          </cell>
          <cell r="BH641">
            <v>0</v>
          </cell>
          <cell r="BI641">
            <v>0</v>
          </cell>
          <cell r="BJ641">
            <v>41552</v>
          </cell>
          <cell r="BK641">
            <v>0</v>
          </cell>
          <cell r="BL641">
            <v>0</v>
          </cell>
          <cell r="BM641">
            <v>0</v>
          </cell>
          <cell r="BN641">
            <v>0</v>
          </cell>
          <cell r="BO641">
            <v>41552</v>
          </cell>
          <cell r="BP641">
            <v>106495</v>
          </cell>
          <cell r="BQ641">
            <v>0</v>
          </cell>
          <cell r="BR641">
            <v>0</v>
          </cell>
          <cell r="BS641">
            <v>0</v>
          </cell>
          <cell r="BT641">
            <v>0</v>
          </cell>
          <cell r="BU641">
            <v>53248</v>
          </cell>
          <cell r="BV641">
            <v>0</v>
          </cell>
          <cell r="BW641">
            <v>0</v>
          </cell>
          <cell r="BX641">
            <v>0</v>
          </cell>
          <cell r="BY641">
            <v>0</v>
          </cell>
          <cell r="BZ641">
            <v>53248</v>
          </cell>
          <cell r="CA641">
            <v>41552</v>
          </cell>
          <cell r="CB641">
            <v>94800</v>
          </cell>
          <cell r="CC641">
            <v>0.05</v>
          </cell>
          <cell r="CD641">
            <v>388937</v>
          </cell>
        </row>
        <row r="642">
          <cell r="B642" t="str">
            <v>ELC21</v>
          </cell>
          <cell r="C642" t="str">
            <v>CAP22</v>
          </cell>
          <cell r="D642" t="str">
            <v>De  2400  pares ECA</v>
          </cell>
          <cell r="E642" t="str">
            <v>U</v>
          </cell>
          <cell r="F642" t="str">
            <v>MRD362</v>
          </cell>
          <cell r="G642" t="str">
            <v>MRD354</v>
          </cell>
          <cell r="H642" t="str">
            <v>MRD076</v>
          </cell>
          <cell r="I642" t="str">
            <v>NA</v>
          </cell>
          <cell r="J642" t="str">
            <v>NA</v>
          </cell>
          <cell r="K642" t="str">
            <v>NA</v>
          </cell>
          <cell r="L642" t="str">
            <v>NA</v>
          </cell>
          <cell r="M642">
            <v>1</v>
          </cell>
          <cell r="N642">
            <v>96</v>
          </cell>
          <cell r="O642">
            <v>48</v>
          </cell>
          <cell r="P642" t="str">
            <v>NA</v>
          </cell>
          <cell r="Q642" t="str">
            <v>NA</v>
          </cell>
          <cell r="R642" t="str">
            <v>NA</v>
          </cell>
          <cell r="S642" t="str">
            <v>NA</v>
          </cell>
          <cell r="T642" t="str">
            <v>CER003</v>
          </cell>
          <cell r="U642" t="str">
            <v>NA</v>
          </cell>
          <cell r="V642" t="str">
            <v>NA</v>
          </cell>
          <cell r="W642" t="str">
            <v>NA</v>
          </cell>
          <cell r="X642" t="str">
            <v>NA</v>
          </cell>
          <cell r="Y642" t="str">
            <v>CMC013</v>
          </cell>
          <cell r="Z642" t="str">
            <v>NA</v>
          </cell>
          <cell r="AA642" t="str">
            <v>NA</v>
          </cell>
          <cell r="AB642" t="str">
            <v>NA</v>
          </cell>
          <cell r="AC642" t="str">
            <v>NA</v>
          </cell>
          <cell r="AD642">
            <v>1</v>
          </cell>
          <cell r="AE642" t="str">
            <v>NA</v>
          </cell>
          <cell r="AF642" t="str">
            <v>NA</v>
          </cell>
          <cell r="AG642" t="str">
            <v>NA</v>
          </cell>
          <cell r="AH642" t="str">
            <v>NA</v>
          </cell>
          <cell r="AI642">
            <v>1.75</v>
          </cell>
          <cell r="AJ642">
            <v>1.75</v>
          </cell>
          <cell r="AO642">
            <v>439301</v>
          </cell>
          <cell r="AP642">
            <v>2000</v>
          </cell>
          <cell r="AQ642">
            <v>3220</v>
          </cell>
          <cell r="AR642">
            <v>85</v>
          </cell>
          <cell r="AS642">
            <v>0</v>
          </cell>
          <cell r="AT642">
            <v>0</v>
          </cell>
          <cell r="AU642">
            <v>0</v>
          </cell>
          <cell r="AV642">
            <v>0</v>
          </cell>
          <cell r="AW642">
            <v>2000</v>
          </cell>
          <cell r="AX642">
            <v>309120</v>
          </cell>
          <cell r="AY642">
            <v>4080</v>
          </cell>
          <cell r="AZ642">
            <v>0</v>
          </cell>
          <cell r="BA642">
            <v>0</v>
          </cell>
          <cell r="BB642">
            <v>0</v>
          </cell>
          <cell r="BC642">
            <v>0</v>
          </cell>
          <cell r="BD642">
            <v>330960</v>
          </cell>
          <cell r="BE642">
            <v>83103</v>
          </cell>
          <cell r="BF642">
            <v>0</v>
          </cell>
          <cell r="BG642">
            <v>0</v>
          </cell>
          <cell r="BH642">
            <v>0</v>
          </cell>
          <cell r="BI642">
            <v>0</v>
          </cell>
          <cell r="BJ642">
            <v>47487</v>
          </cell>
          <cell r="BK642">
            <v>0</v>
          </cell>
          <cell r="BL642">
            <v>0</v>
          </cell>
          <cell r="BM642">
            <v>0</v>
          </cell>
          <cell r="BN642">
            <v>0</v>
          </cell>
          <cell r="BO642">
            <v>47487</v>
          </cell>
          <cell r="BP642">
            <v>106495</v>
          </cell>
          <cell r="BQ642">
            <v>0</v>
          </cell>
          <cell r="BR642">
            <v>0</v>
          </cell>
          <cell r="BS642">
            <v>0</v>
          </cell>
          <cell r="BT642">
            <v>0</v>
          </cell>
          <cell r="BU642">
            <v>60854</v>
          </cell>
          <cell r="BV642">
            <v>0</v>
          </cell>
          <cell r="BW642">
            <v>0</v>
          </cell>
          <cell r="BX642">
            <v>0</v>
          </cell>
          <cell r="BY642">
            <v>0</v>
          </cell>
          <cell r="BZ642">
            <v>60854</v>
          </cell>
          <cell r="CA642">
            <v>47487</v>
          </cell>
          <cell r="CB642">
            <v>108341</v>
          </cell>
          <cell r="CC642">
            <v>0.05</v>
          </cell>
          <cell r="CD642">
            <v>439301</v>
          </cell>
        </row>
        <row r="643">
          <cell r="B643" t="str">
            <v>ELA01</v>
          </cell>
          <cell r="C643" t="str">
            <v>CAP23</v>
          </cell>
          <cell r="D643" t="str">
            <v>De    10  pares EAE</v>
          </cell>
          <cell r="E643" t="str">
            <v>U</v>
          </cell>
          <cell r="F643" t="str">
            <v>MRD141</v>
          </cell>
          <cell r="G643" t="str">
            <v>MRD076</v>
          </cell>
          <cell r="H643" t="str">
            <v>NA</v>
          </cell>
          <cell r="I643" t="str">
            <v>NA</v>
          </cell>
          <cell r="J643" t="str">
            <v>NA</v>
          </cell>
          <cell r="K643" t="str">
            <v>NA</v>
          </cell>
          <cell r="L643" t="str">
            <v>NA</v>
          </cell>
          <cell r="M643">
            <v>1</v>
          </cell>
          <cell r="N643">
            <v>20</v>
          </cell>
          <cell r="O643" t="str">
            <v>NA</v>
          </cell>
          <cell r="P643" t="str">
            <v>NA</v>
          </cell>
          <cell r="Q643" t="str">
            <v>NA</v>
          </cell>
          <cell r="R643" t="str">
            <v>NA</v>
          </cell>
          <cell r="S643" t="str">
            <v>NA</v>
          </cell>
          <cell r="T643" t="str">
            <v>CER004</v>
          </cell>
          <cell r="U643" t="str">
            <v>NA</v>
          </cell>
          <cell r="V643" t="str">
            <v>NA</v>
          </cell>
          <cell r="W643" t="str">
            <v>NA</v>
          </cell>
          <cell r="X643" t="str">
            <v>NA</v>
          </cell>
          <cell r="Y643" t="str">
            <v>CMC014</v>
          </cell>
          <cell r="Z643" t="str">
            <v>NA</v>
          </cell>
          <cell r="AA643" t="str">
            <v>NA</v>
          </cell>
          <cell r="AB643" t="str">
            <v>NA</v>
          </cell>
          <cell r="AC643" t="str">
            <v>NA</v>
          </cell>
          <cell r="AD643">
            <v>1</v>
          </cell>
          <cell r="AE643" t="str">
            <v>NA</v>
          </cell>
          <cell r="AF643" t="str">
            <v>NA</v>
          </cell>
          <cell r="AG643" t="str">
            <v>NA</v>
          </cell>
          <cell r="AH643" t="str">
            <v>NA</v>
          </cell>
          <cell r="AI643">
            <v>5.95</v>
          </cell>
          <cell r="AJ643">
            <v>5.95</v>
          </cell>
          <cell r="AO643">
            <v>77719</v>
          </cell>
          <cell r="AP643">
            <v>33500</v>
          </cell>
          <cell r="AQ643">
            <v>85</v>
          </cell>
          <cell r="AR643">
            <v>0</v>
          </cell>
          <cell r="AS643">
            <v>0</v>
          </cell>
          <cell r="AT643">
            <v>0</v>
          </cell>
          <cell r="AU643">
            <v>0</v>
          </cell>
          <cell r="AV643">
            <v>0</v>
          </cell>
          <cell r="AW643">
            <v>33500</v>
          </cell>
          <cell r="AX643">
            <v>1700</v>
          </cell>
          <cell r="AY643">
            <v>0</v>
          </cell>
          <cell r="AZ643">
            <v>0</v>
          </cell>
          <cell r="BA643">
            <v>0</v>
          </cell>
          <cell r="BB643">
            <v>0</v>
          </cell>
          <cell r="BC643">
            <v>0</v>
          </cell>
          <cell r="BD643">
            <v>35200</v>
          </cell>
          <cell r="BE643">
            <v>114090</v>
          </cell>
          <cell r="BF643">
            <v>0</v>
          </cell>
          <cell r="BG643">
            <v>0</v>
          </cell>
          <cell r="BH643">
            <v>0</v>
          </cell>
          <cell r="BI643">
            <v>0</v>
          </cell>
          <cell r="BJ643">
            <v>19175</v>
          </cell>
          <cell r="BK643">
            <v>0</v>
          </cell>
          <cell r="BL643">
            <v>0</v>
          </cell>
          <cell r="BM643">
            <v>0</v>
          </cell>
          <cell r="BN643">
            <v>0</v>
          </cell>
          <cell r="BO643">
            <v>19175</v>
          </cell>
          <cell r="BP643">
            <v>138896</v>
          </cell>
          <cell r="BQ643">
            <v>0</v>
          </cell>
          <cell r="BR643">
            <v>0</v>
          </cell>
          <cell r="BS643">
            <v>0</v>
          </cell>
          <cell r="BT643">
            <v>0</v>
          </cell>
          <cell r="BU643">
            <v>23344</v>
          </cell>
          <cell r="BV643">
            <v>0</v>
          </cell>
          <cell r="BW643">
            <v>0</v>
          </cell>
          <cell r="BX643">
            <v>0</v>
          </cell>
          <cell r="BY643">
            <v>0</v>
          </cell>
          <cell r="BZ643">
            <v>23344</v>
          </cell>
          <cell r="CA643">
            <v>19175</v>
          </cell>
          <cell r="CB643">
            <v>42519</v>
          </cell>
          <cell r="CD643">
            <v>77719</v>
          </cell>
        </row>
        <row r="644">
          <cell r="B644" t="str">
            <v>ELA02</v>
          </cell>
          <cell r="C644" t="str">
            <v>CAP23</v>
          </cell>
          <cell r="D644" t="str">
            <v>De    20  pares EAE</v>
          </cell>
          <cell r="E644" t="str">
            <v>U</v>
          </cell>
          <cell r="F644" t="str">
            <v>MRD142</v>
          </cell>
          <cell r="G644" t="str">
            <v>MRD076</v>
          </cell>
          <cell r="H644" t="str">
            <v>NA</v>
          </cell>
          <cell r="I644" t="str">
            <v>NA</v>
          </cell>
          <cell r="J644" t="str">
            <v>NA</v>
          </cell>
          <cell r="K644" t="str">
            <v>NA</v>
          </cell>
          <cell r="L644" t="str">
            <v>NA</v>
          </cell>
          <cell r="M644">
            <v>1</v>
          </cell>
          <cell r="N644">
            <v>40</v>
          </cell>
          <cell r="O644" t="str">
            <v>NA</v>
          </cell>
          <cell r="P644" t="str">
            <v>NA</v>
          </cell>
          <cell r="Q644" t="str">
            <v>NA</v>
          </cell>
          <cell r="R644" t="str">
            <v>NA</v>
          </cell>
          <cell r="S644" t="str">
            <v>NA</v>
          </cell>
          <cell r="T644" t="str">
            <v>CER004</v>
          </cell>
          <cell r="U644" t="str">
            <v>NA</v>
          </cell>
          <cell r="V644" t="str">
            <v>NA</v>
          </cell>
          <cell r="W644" t="str">
            <v>NA</v>
          </cell>
          <cell r="X644" t="str">
            <v>NA</v>
          </cell>
          <cell r="Y644" t="str">
            <v>CMC014</v>
          </cell>
          <cell r="Z644" t="str">
            <v>NA</v>
          </cell>
          <cell r="AA644" t="str">
            <v>NA</v>
          </cell>
          <cell r="AB644" t="str">
            <v>NA</v>
          </cell>
          <cell r="AC644" t="str">
            <v>NA</v>
          </cell>
          <cell r="AD644">
            <v>1</v>
          </cell>
          <cell r="AE644" t="str">
            <v>NA</v>
          </cell>
          <cell r="AF644" t="str">
            <v>NA</v>
          </cell>
          <cell r="AG644" t="str">
            <v>NA</v>
          </cell>
          <cell r="AH644" t="str">
            <v>NA</v>
          </cell>
          <cell r="AI644">
            <v>5.8</v>
          </cell>
          <cell r="AJ644">
            <v>5.8</v>
          </cell>
          <cell r="AO644">
            <v>80519</v>
          </cell>
          <cell r="AP644">
            <v>33500</v>
          </cell>
          <cell r="AQ644">
            <v>85</v>
          </cell>
          <cell r="AR644">
            <v>0</v>
          </cell>
          <cell r="AS644">
            <v>0</v>
          </cell>
          <cell r="AT644">
            <v>0</v>
          </cell>
          <cell r="AU644">
            <v>0</v>
          </cell>
          <cell r="AV644">
            <v>0</v>
          </cell>
          <cell r="AW644">
            <v>33500</v>
          </cell>
          <cell r="AX644">
            <v>3400</v>
          </cell>
          <cell r="AY644">
            <v>0</v>
          </cell>
          <cell r="AZ644">
            <v>0</v>
          </cell>
          <cell r="BA644">
            <v>0</v>
          </cell>
          <cell r="BB644">
            <v>0</v>
          </cell>
          <cell r="BC644">
            <v>0</v>
          </cell>
          <cell r="BD644">
            <v>36900</v>
          </cell>
          <cell r="BE644">
            <v>114090</v>
          </cell>
          <cell r="BF644">
            <v>0</v>
          </cell>
          <cell r="BG644">
            <v>0</v>
          </cell>
          <cell r="BH644">
            <v>0</v>
          </cell>
          <cell r="BI644">
            <v>0</v>
          </cell>
          <cell r="BJ644">
            <v>19671</v>
          </cell>
          <cell r="BK644">
            <v>0</v>
          </cell>
          <cell r="BL644">
            <v>0</v>
          </cell>
          <cell r="BM644">
            <v>0</v>
          </cell>
          <cell r="BN644">
            <v>0</v>
          </cell>
          <cell r="BO644">
            <v>19671</v>
          </cell>
          <cell r="BP644">
            <v>138896</v>
          </cell>
          <cell r="BQ644">
            <v>0</v>
          </cell>
          <cell r="BR644">
            <v>0</v>
          </cell>
          <cell r="BS644">
            <v>0</v>
          </cell>
          <cell r="BT644">
            <v>0</v>
          </cell>
          <cell r="BU644">
            <v>23948</v>
          </cell>
          <cell r="BV644">
            <v>0</v>
          </cell>
          <cell r="BW644">
            <v>0</v>
          </cell>
          <cell r="BX644">
            <v>0</v>
          </cell>
          <cell r="BY644">
            <v>0</v>
          </cell>
          <cell r="BZ644">
            <v>23948</v>
          </cell>
          <cell r="CA644">
            <v>19671</v>
          </cell>
          <cell r="CB644">
            <v>43619</v>
          </cell>
          <cell r="CD644">
            <v>80519</v>
          </cell>
        </row>
        <row r="645">
          <cell r="B645" t="str">
            <v>ELA03</v>
          </cell>
          <cell r="C645" t="str">
            <v>CAP23</v>
          </cell>
          <cell r="D645" t="str">
            <v>De    30  pares EAE</v>
          </cell>
          <cell r="E645" t="str">
            <v>U</v>
          </cell>
          <cell r="F645" t="str">
            <v>MRD143</v>
          </cell>
          <cell r="G645" t="str">
            <v>MRD076</v>
          </cell>
          <cell r="H645" t="str">
            <v>NA</v>
          </cell>
          <cell r="I645" t="str">
            <v>NA</v>
          </cell>
          <cell r="J645" t="str">
            <v>NA</v>
          </cell>
          <cell r="K645" t="str">
            <v>NA</v>
          </cell>
          <cell r="L645" t="str">
            <v>NA</v>
          </cell>
          <cell r="M645">
            <v>1</v>
          </cell>
          <cell r="N645">
            <v>60</v>
          </cell>
          <cell r="O645" t="str">
            <v>NA</v>
          </cell>
          <cell r="P645" t="str">
            <v>NA</v>
          </cell>
          <cell r="Q645" t="str">
            <v>NA</v>
          </cell>
          <cell r="R645" t="str">
            <v>NA</v>
          </cell>
          <cell r="S645" t="str">
            <v>NA</v>
          </cell>
          <cell r="T645" t="str">
            <v>CER004</v>
          </cell>
          <cell r="U645" t="str">
            <v>NA</v>
          </cell>
          <cell r="V645" t="str">
            <v>NA</v>
          </cell>
          <cell r="W645" t="str">
            <v>NA</v>
          </cell>
          <cell r="X645" t="str">
            <v>NA</v>
          </cell>
          <cell r="Y645" t="str">
            <v>CMC014</v>
          </cell>
          <cell r="Z645" t="str">
            <v>NA</v>
          </cell>
          <cell r="AA645" t="str">
            <v>NA</v>
          </cell>
          <cell r="AB645" t="str">
            <v>NA</v>
          </cell>
          <cell r="AC645" t="str">
            <v>NA</v>
          </cell>
          <cell r="AD645">
            <v>1</v>
          </cell>
          <cell r="AE645" t="str">
            <v>NA</v>
          </cell>
          <cell r="AF645" t="str">
            <v>NA</v>
          </cell>
          <cell r="AG645" t="str">
            <v>NA</v>
          </cell>
          <cell r="AH645" t="str">
            <v>NA</v>
          </cell>
          <cell r="AI645">
            <v>5.35</v>
          </cell>
          <cell r="AJ645">
            <v>5.35</v>
          </cell>
          <cell r="AO645">
            <v>85887</v>
          </cell>
          <cell r="AP645">
            <v>33500</v>
          </cell>
          <cell r="AQ645">
            <v>85</v>
          </cell>
          <cell r="AR645">
            <v>0</v>
          </cell>
          <cell r="AS645">
            <v>0</v>
          </cell>
          <cell r="AT645">
            <v>0</v>
          </cell>
          <cell r="AU645">
            <v>0</v>
          </cell>
          <cell r="AV645">
            <v>0</v>
          </cell>
          <cell r="AW645">
            <v>33500</v>
          </cell>
          <cell r="AX645">
            <v>5100</v>
          </cell>
          <cell r="AY645">
            <v>0</v>
          </cell>
          <cell r="AZ645">
            <v>0</v>
          </cell>
          <cell r="BA645">
            <v>0</v>
          </cell>
          <cell r="BB645">
            <v>0</v>
          </cell>
          <cell r="BC645">
            <v>0</v>
          </cell>
          <cell r="BD645">
            <v>38600</v>
          </cell>
          <cell r="BE645">
            <v>114090</v>
          </cell>
          <cell r="BF645">
            <v>0</v>
          </cell>
          <cell r="BG645">
            <v>0</v>
          </cell>
          <cell r="BH645">
            <v>0</v>
          </cell>
          <cell r="BI645">
            <v>0</v>
          </cell>
          <cell r="BJ645">
            <v>21325</v>
          </cell>
          <cell r="BK645">
            <v>0</v>
          </cell>
          <cell r="BL645">
            <v>0</v>
          </cell>
          <cell r="BM645">
            <v>0</v>
          </cell>
          <cell r="BN645">
            <v>0</v>
          </cell>
          <cell r="BO645">
            <v>21325</v>
          </cell>
          <cell r="BP645">
            <v>138896</v>
          </cell>
          <cell r="BQ645">
            <v>0</v>
          </cell>
          <cell r="BR645">
            <v>0</v>
          </cell>
          <cell r="BS645">
            <v>0</v>
          </cell>
          <cell r="BT645">
            <v>0</v>
          </cell>
          <cell r="BU645">
            <v>25962</v>
          </cell>
          <cell r="BV645">
            <v>0</v>
          </cell>
          <cell r="BW645">
            <v>0</v>
          </cell>
          <cell r="BX645">
            <v>0</v>
          </cell>
          <cell r="BY645">
            <v>0</v>
          </cell>
          <cell r="BZ645">
            <v>25962</v>
          </cell>
          <cell r="CA645">
            <v>21325</v>
          </cell>
          <cell r="CB645">
            <v>47287</v>
          </cell>
          <cell r="CD645">
            <v>85887</v>
          </cell>
        </row>
        <row r="646">
          <cell r="B646" t="str">
            <v>ELA04</v>
          </cell>
          <cell r="C646" t="str">
            <v>CAP23</v>
          </cell>
          <cell r="D646" t="str">
            <v>De    40  pares EAE</v>
          </cell>
          <cell r="E646" t="str">
            <v>U</v>
          </cell>
          <cell r="F646" t="str">
            <v>MRD144</v>
          </cell>
          <cell r="G646" t="str">
            <v>MRD076</v>
          </cell>
          <cell r="H646" t="str">
            <v>NA</v>
          </cell>
          <cell r="I646" t="str">
            <v>NA</v>
          </cell>
          <cell r="J646" t="str">
            <v>NA</v>
          </cell>
          <cell r="K646" t="str">
            <v>NA</v>
          </cell>
          <cell r="L646" t="str">
            <v>NA</v>
          </cell>
          <cell r="M646">
            <v>1</v>
          </cell>
          <cell r="N646">
            <v>80</v>
          </cell>
          <cell r="O646" t="str">
            <v>NA</v>
          </cell>
          <cell r="P646" t="str">
            <v>NA</v>
          </cell>
          <cell r="Q646" t="str">
            <v>NA</v>
          </cell>
          <cell r="R646" t="str">
            <v>NA</v>
          </cell>
          <cell r="S646" t="str">
            <v>NA</v>
          </cell>
          <cell r="T646" t="str">
            <v>CER004</v>
          </cell>
          <cell r="U646" t="str">
            <v>NA</v>
          </cell>
          <cell r="V646" t="str">
            <v>NA</v>
          </cell>
          <cell r="W646" t="str">
            <v>NA</v>
          </cell>
          <cell r="X646" t="str">
            <v>NA</v>
          </cell>
          <cell r="Y646" t="str">
            <v>CMC014</v>
          </cell>
          <cell r="Z646" t="str">
            <v>NA</v>
          </cell>
          <cell r="AA646" t="str">
            <v>NA</v>
          </cell>
          <cell r="AB646" t="str">
            <v>NA</v>
          </cell>
          <cell r="AC646" t="str">
            <v>NA</v>
          </cell>
          <cell r="AD646">
            <v>1</v>
          </cell>
          <cell r="AE646" t="str">
            <v>NA</v>
          </cell>
          <cell r="AF646" t="str">
            <v>NA</v>
          </cell>
          <cell r="AG646" t="str">
            <v>NA</v>
          </cell>
          <cell r="AH646" t="str">
            <v>NA</v>
          </cell>
          <cell r="AI646">
            <v>5.35</v>
          </cell>
          <cell r="AJ646">
            <v>5.35</v>
          </cell>
          <cell r="AO646">
            <v>89602</v>
          </cell>
          <cell r="AP646">
            <v>33500</v>
          </cell>
          <cell r="AQ646">
            <v>85</v>
          </cell>
          <cell r="AR646">
            <v>0</v>
          </cell>
          <cell r="AS646">
            <v>0</v>
          </cell>
          <cell r="AT646">
            <v>0</v>
          </cell>
          <cell r="AU646">
            <v>0</v>
          </cell>
          <cell r="AV646">
            <v>0</v>
          </cell>
          <cell r="AW646">
            <v>33500</v>
          </cell>
          <cell r="AX646">
            <v>6800</v>
          </cell>
          <cell r="AY646">
            <v>0</v>
          </cell>
          <cell r="AZ646">
            <v>0</v>
          </cell>
          <cell r="BA646">
            <v>0</v>
          </cell>
          <cell r="BB646">
            <v>0</v>
          </cell>
          <cell r="BC646">
            <v>0</v>
          </cell>
          <cell r="BD646">
            <v>42315</v>
          </cell>
          <cell r="BE646">
            <v>114090</v>
          </cell>
          <cell r="BF646">
            <v>0</v>
          </cell>
          <cell r="BG646">
            <v>0</v>
          </cell>
          <cell r="BH646">
            <v>0</v>
          </cell>
          <cell r="BI646">
            <v>0</v>
          </cell>
          <cell r="BJ646">
            <v>21325</v>
          </cell>
          <cell r="BK646">
            <v>0</v>
          </cell>
          <cell r="BL646">
            <v>0</v>
          </cell>
          <cell r="BM646">
            <v>0</v>
          </cell>
          <cell r="BN646">
            <v>0</v>
          </cell>
          <cell r="BO646">
            <v>21325</v>
          </cell>
          <cell r="BP646">
            <v>138896</v>
          </cell>
          <cell r="BQ646">
            <v>0</v>
          </cell>
          <cell r="BR646">
            <v>0</v>
          </cell>
          <cell r="BS646">
            <v>0</v>
          </cell>
          <cell r="BT646">
            <v>0</v>
          </cell>
          <cell r="BU646">
            <v>25962</v>
          </cell>
          <cell r="BV646">
            <v>0</v>
          </cell>
          <cell r="BW646">
            <v>0</v>
          </cell>
          <cell r="BX646">
            <v>0</v>
          </cell>
          <cell r="BY646">
            <v>0</v>
          </cell>
          <cell r="BZ646">
            <v>25962</v>
          </cell>
          <cell r="CA646">
            <v>21325</v>
          </cell>
          <cell r="CB646">
            <v>47287</v>
          </cell>
          <cell r="CC646">
            <v>0.05</v>
          </cell>
          <cell r="CD646">
            <v>89602</v>
          </cell>
        </row>
        <row r="647">
          <cell r="B647" t="str">
            <v>ELA05</v>
          </cell>
          <cell r="C647" t="str">
            <v>CAP23</v>
          </cell>
          <cell r="D647" t="str">
            <v>De    50  pares EAE</v>
          </cell>
          <cell r="E647" t="str">
            <v>U</v>
          </cell>
          <cell r="F647" t="str">
            <v>MRD145</v>
          </cell>
          <cell r="G647" t="str">
            <v>MRD076</v>
          </cell>
          <cell r="H647" t="str">
            <v>NA</v>
          </cell>
          <cell r="I647" t="str">
            <v>NA</v>
          </cell>
          <cell r="J647" t="str">
            <v>NA</v>
          </cell>
          <cell r="K647" t="str">
            <v>NA</v>
          </cell>
          <cell r="L647" t="str">
            <v>NA</v>
          </cell>
          <cell r="M647">
            <v>1</v>
          </cell>
          <cell r="N647">
            <v>100</v>
          </cell>
          <cell r="O647" t="str">
            <v>NA</v>
          </cell>
          <cell r="P647" t="str">
            <v>NA</v>
          </cell>
          <cell r="Q647" t="str">
            <v>NA</v>
          </cell>
          <cell r="R647" t="str">
            <v>NA</v>
          </cell>
          <cell r="S647" t="str">
            <v>NA</v>
          </cell>
          <cell r="T647" t="str">
            <v>CER004</v>
          </cell>
          <cell r="U647" t="str">
            <v>NA</v>
          </cell>
          <cell r="V647" t="str">
            <v>NA</v>
          </cell>
          <cell r="W647" t="str">
            <v>NA</v>
          </cell>
          <cell r="X647" t="str">
            <v>NA</v>
          </cell>
          <cell r="Y647" t="str">
            <v>CMC014</v>
          </cell>
          <cell r="Z647" t="str">
            <v>NA</v>
          </cell>
          <cell r="AA647" t="str">
            <v>NA</v>
          </cell>
          <cell r="AB647" t="str">
            <v>NA</v>
          </cell>
          <cell r="AC647" t="str">
            <v>NA</v>
          </cell>
          <cell r="AD647">
            <v>1</v>
          </cell>
          <cell r="AE647" t="str">
            <v>NA</v>
          </cell>
          <cell r="AF647" t="str">
            <v>NA</v>
          </cell>
          <cell r="AG647" t="str">
            <v>NA</v>
          </cell>
          <cell r="AH647" t="str">
            <v>NA</v>
          </cell>
          <cell r="AI647">
            <v>4.4000000000000004</v>
          </cell>
          <cell r="AJ647">
            <v>4.4000000000000004</v>
          </cell>
          <cell r="AO647">
            <v>99497</v>
          </cell>
          <cell r="AP647">
            <v>33500</v>
          </cell>
          <cell r="AQ647">
            <v>85</v>
          </cell>
          <cell r="AR647">
            <v>0</v>
          </cell>
          <cell r="AS647">
            <v>0</v>
          </cell>
          <cell r="AT647">
            <v>0</v>
          </cell>
          <cell r="AU647">
            <v>0</v>
          </cell>
          <cell r="AV647">
            <v>0</v>
          </cell>
          <cell r="AW647">
            <v>33500</v>
          </cell>
          <cell r="AX647">
            <v>8500</v>
          </cell>
          <cell r="AY647">
            <v>0</v>
          </cell>
          <cell r="AZ647">
            <v>0</v>
          </cell>
          <cell r="BA647">
            <v>0</v>
          </cell>
          <cell r="BB647">
            <v>0</v>
          </cell>
          <cell r="BC647">
            <v>0</v>
          </cell>
          <cell r="BD647">
            <v>42000</v>
          </cell>
          <cell r="BE647">
            <v>114090</v>
          </cell>
          <cell r="BF647">
            <v>0</v>
          </cell>
          <cell r="BG647">
            <v>0</v>
          </cell>
          <cell r="BH647">
            <v>0</v>
          </cell>
          <cell r="BI647">
            <v>0</v>
          </cell>
          <cell r="BJ647">
            <v>25930</v>
          </cell>
          <cell r="BK647">
            <v>0</v>
          </cell>
          <cell r="BL647">
            <v>0</v>
          </cell>
          <cell r="BM647">
            <v>0</v>
          </cell>
          <cell r="BN647">
            <v>0</v>
          </cell>
          <cell r="BO647">
            <v>25930</v>
          </cell>
          <cell r="BP647">
            <v>138896</v>
          </cell>
          <cell r="BQ647">
            <v>0</v>
          </cell>
          <cell r="BR647">
            <v>0</v>
          </cell>
          <cell r="BS647">
            <v>0</v>
          </cell>
          <cell r="BT647">
            <v>0</v>
          </cell>
          <cell r="BU647">
            <v>31567</v>
          </cell>
          <cell r="BV647">
            <v>0</v>
          </cell>
          <cell r="BW647">
            <v>0</v>
          </cell>
          <cell r="BX647">
            <v>0</v>
          </cell>
          <cell r="BY647">
            <v>0</v>
          </cell>
          <cell r="BZ647">
            <v>31567</v>
          </cell>
          <cell r="CA647">
            <v>25930</v>
          </cell>
          <cell r="CB647">
            <v>57497</v>
          </cell>
          <cell r="CD647">
            <v>99497</v>
          </cell>
        </row>
        <row r="648">
          <cell r="B648" t="str">
            <v>ELA06</v>
          </cell>
          <cell r="C648" t="str">
            <v>CAP23</v>
          </cell>
          <cell r="D648" t="str">
            <v>De    70  pares EAE</v>
          </cell>
          <cell r="E648" t="str">
            <v>U</v>
          </cell>
          <cell r="F648" t="str">
            <v>MRD146</v>
          </cell>
          <cell r="G648" t="str">
            <v>MRD076</v>
          </cell>
          <cell r="H648" t="str">
            <v>NA</v>
          </cell>
          <cell r="I648" t="str">
            <v>NA</v>
          </cell>
          <cell r="J648" t="str">
            <v>NA</v>
          </cell>
          <cell r="K648" t="str">
            <v>NA</v>
          </cell>
          <cell r="L648" t="str">
            <v>NA</v>
          </cell>
          <cell r="M648">
            <v>1</v>
          </cell>
          <cell r="N648">
            <v>140</v>
          </cell>
          <cell r="O648" t="str">
            <v>NA</v>
          </cell>
          <cell r="P648" t="str">
            <v>NA</v>
          </cell>
          <cell r="Q648" t="str">
            <v>NA</v>
          </cell>
          <cell r="R648" t="str">
            <v>NA</v>
          </cell>
          <cell r="S648" t="str">
            <v>NA</v>
          </cell>
          <cell r="T648" t="str">
            <v>CER004</v>
          </cell>
          <cell r="U648" t="str">
            <v>NA</v>
          </cell>
          <cell r="V648" t="str">
            <v>NA</v>
          </cell>
          <cell r="W648" t="str">
            <v>NA</v>
          </cell>
          <cell r="X648" t="str">
            <v>NA</v>
          </cell>
          <cell r="Y648" t="str">
            <v>CMC014</v>
          </cell>
          <cell r="Z648" t="str">
            <v>NA</v>
          </cell>
          <cell r="AA648" t="str">
            <v>NA</v>
          </cell>
          <cell r="AB648" t="str">
            <v>NA</v>
          </cell>
          <cell r="AC648" t="str">
            <v>NA</v>
          </cell>
          <cell r="AD648">
            <v>1</v>
          </cell>
          <cell r="AE648" t="str">
            <v>NA</v>
          </cell>
          <cell r="AF648" t="str">
            <v>NA</v>
          </cell>
          <cell r="AG648" t="str">
            <v>NA</v>
          </cell>
          <cell r="AH648" t="str">
            <v>NA</v>
          </cell>
          <cell r="AI648">
            <v>3.95</v>
          </cell>
          <cell r="AJ648">
            <v>3.95</v>
          </cell>
          <cell r="AO648">
            <v>109448</v>
          </cell>
          <cell r="AP648">
            <v>33500</v>
          </cell>
          <cell r="AQ648">
            <v>85</v>
          </cell>
          <cell r="AR648">
            <v>0</v>
          </cell>
          <cell r="AS648">
            <v>0</v>
          </cell>
          <cell r="AT648">
            <v>0</v>
          </cell>
          <cell r="AU648">
            <v>0</v>
          </cell>
          <cell r="AV648">
            <v>0</v>
          </cell>
          <cell r="AW648">
            <v>33500</v>
          </cell>
          <cell r="AX648">
            <v>11900</v>
          </cell>
          <cell r="AY648">
            <v>0</v>
          </cell>
          <cell r="AZ648">
            <v>0</v>
          </cell>
          <cell r="BA648">
            <v>0</v>
          </cell>
          <cell r="BB648">
            <v>0</v>
          </cell>
          <cell r="BC648">
            <v>0</v>
          </cell>
          <cell r="BD648">
            <v>45400</v>
          </cell>
          <cell r="BE648">
            <v>114090</v>
          </cell>
          <cell r="BF648">
            <v>0</v>
          </cell>
          <cell r="BG648">
            <v>0</v>
          </cell>
          <cell r="BH648">
            <v>0</v>
          </cell>
          <cell r="BI648">
            <v>0</v>
          </cell>
          <cell r="BJ648">
            <v>28884</v>
          </cell>
          <cell r="BK648">
            <v>0</v>
          </cell>
          <cell r="BL648">
            <v>0</v>
          </cell>
          <cell r="BM648">
            <v>0</v>
          </cell>
          <cell r="BN648">
            <v>0</v>
          </cell>
          <cell r="BO648">
            <v>28884</v>
          </cell>
          <cell r="BP648">
            <v>138896</v>
          </cell>
          <cell r="BQ648">
            <v>0</v>
          </cell>
          <cell r="BR648">
            <v>0</v>
          </cell>
          <cell r="BS648">
            <v>0</v>
          </cell>
          <cell r="BT648">
            <v>0</v>
          </cell>
          <cell r="BU648">
            <v>35164</v>
          </cell>
          <cell r="BV648">
            <v>0</v>
          </cell>
          <cell r="BW648">
            <v>0</v>
          </cell>
          <cell r="BX648">
            <v>0</v>
          </cell>
          <cell r="BY648">
            <v>0</v>
          </cell>
          <cell r="BZ648">
            <v>35164</v>
          </cell>
          <cell r="CA648">
            <v>28884</v>
          </cell>
          <cell r="CB648">
            <v>64048</v>
          </cell>
          <cell r="CD648">
            <v>109448</v>
          </cell>
        </row>
        <row r="649">
          <cell r="B649" t="str">
            <v>ELA07</v>
          </cell>
          <cell r="C649" t="str">
            <v>CAP23</v>
          </cell>
          <cell r="D649" t="str">
            <v>De   100  pares EAE</v>
          </cell>
          <cell r="E649" t="str">
            <v>U</v>
          </cell>
          <cell r="F649" t="str">
            <v>MRD147</v>
          </cell>
          <cell r="G649" t="str">
            <v>MRD076</v>
          </cell>
          <cell r="H649" t="str">
            <v>NA</v>
          </cell>
          <cell r="I649" t="str">
            <v>NA</v>
          </cell>
          <cell r="J649" t="str">
            <v>NA</v>
          </cell>
          <cell r="K649" t="str">
            <v>NA</v>
          </cell>
          <cell r="L649" t="str">
            <v>NA</v>
          </cell>
          <cell r="M649">
            <v>1</v>
          </cell>
          <cell r="N649">
            <v>202</v>
          </cell>
          <cell r="O649" t="str">
            <v>NA</v>
          </cell>
          <cell r="P649" t="str">
            <v>NA</v>
          </cell>
          <cell r="Q649" t="str">
            <v>NA</v>
          </cell>
          <cell r="R649" t="str">
            <v>NA</v>
          </cell>
          <cell r="S649" t="str">
            <v>NA</v>
          </cell>
          <cell r="T649" t="str">
            <v>CER004</v>
          </cell>
          <cell r="U649" t="str">
            <v>NA</v>
          </cell>
          <cell r="V649" t="str">
            <v>NA</v>
          </cell>
          <cell r="W649" t="str">
            <v>NA</v>
          </cell>
          <cell r="X649" t="str">
            <v>NA</v>
          </cell>
          <cell r="Y649" t="str">
            <v>CMC014</v>
          </cell>
          <cell r="Z649" t="str">
            <v>NA</v>
          </cell>
          <cell r="AA649" t="str">
            <v>NA</v>
          </cell>
          <cell r="AB649" t="str">
            <v>NA</v>
          </cell>
          <cell r="AC649" t="str">
            <v>NA</v>
          </cell>
          <cell r="AD649">
            <v>1</v>
          </cell>
          <cell r="AE649" t="str">
            <v>NA</v>
          </cell>
          <cell r="AF649" t="str">
            <v>NA</v>
          </cell>
          <cell r="AG649" t="str">
            <v>NA</v>
          </cell>
          <cell r="AH649" t="str">
            <v>NA</v>
          </cell>
          <cell r="AI649">
            <v>3.95</v>
          </cell>
          <cell r="AJ649">
            <v>3.95</v>
          </cell>
          <cell r="AO649">
            <v>117252</v>
          </cell>
          <cell r="AP649">
            <v>33500</v>
          </cell>
          <cell r="AQ649">
            <v>85</v>
          </cell>
          <cell r="AR649">
            <v>0</v>
          </cell>
          <cell r="AS649">
            <v>0</v>
          </cell>
          <cell r="AT649">
            <v>0</v>
          </cell>
          <cell r="AU649">
            <v>0</v>
          </cell>
          <cell r="AV649">
            <v>0</v>
          </cell>
          <cell r="AW649">
            <v>33500</v>
          </cell>
          <cell r="AX649">
            <v>17170</v>
          </cell>
          <cell r="AY649">
            <v>0</v>
          </cell>
          <cell r="AZ649">
            <v>0</v>
          </cell>
          <cell r="BA649">
            <v>0</v>
          </cell>
          <cell r="BB649">
            <v>0</v>
          </cell>
          <cell r="BC649">
            <v>0</v>
          </cell>
          <cell r="BD649">
            <v>53204</v>
          </cell>
          <cell r="BE649">
            <v>114090</v>
          </cell>
          <cell r="BF649">
            <v>0</v>
          </cell>
          <cell r="BG649">
            <v>0</v>
          </cell>
          <cell r="BH649">
            <v>0</v>
          </cell>
          <cell r="BI649">
            <v>0</v>
          </cell>
          <cell r="BJ649">
            <v>28884</v>
          </cell>
          <cell r="BK649">
            <v>0</v>
          </cell>
          <cell r="BL649">
            <v>0</v>
          </cell>
          <cell r="BM649">
            <v>0</v>
          </cell>
          <cell r="BN649">
            <v>0</v>
          </cell>
          <cell r="BO649">
            <v>28884</v>
          </cell>
          <cell r="BP649">
            <v>138896</v>
          </cell>
          <cell r="BQ649">
            <v>0</v>
          </cell>
          <cell r="BR649">
            <v>0</v>
          </cell>
          <cell r="BS649">
            <v>0</v>
          </cell>
          <cell r="BT649">
            <v>0</v>
          </cell>
          <cell r="BU649">
            <v>35164</v>
          </cell>
          <cell r="BV649">
            <v>0</v>
          </cell>
          <cell r="BW649">
            <v>0</v>
          </cell>
          <cell r="BX649">
            <v>0</v>
          </cell>
          <cell r="BY649">
            <v>0</v>
          </cell>
          <cell r="BZ649">
            <v>35164</v>
          </cell>
          <cell r="CA649">
            <v>28884</v>
          </cell>
          <cell r="CB649">
            <v>64048</v>
          </cell>
          <cell r="CC649">
            <v>0.05</v>
          </cell>
          <cell r="CD649">
            <v>117252</v>
          </cell>
        </row>
        <row r="650">
          <cell r="B650" t="str">
            <v>ELA08</v>
          </cell>
          <cell r="C650" t="str">
            <v>CAP23</v>
          </cell>
          <cell r="D650" t="str">
            <v>De   150  pares EAE</v>
          </cell>
          <cell r="E650" t="str">
            <v>U</v>
          </cell>
          <cell r="F650" t="str">
            <v>MRD148</v>
          </cell>
          <cell r="G650" t="str">
            <v>MRD076</v>
          </cell>
          <cell r="H650" t="str">
            <v>NA</v>
          </cell>
          <cell r="I650" t="str">
            <v>NA</v>
          </cell>
          <cell r="J650" t="str">
            <v>NA</v>
          </cell>
          <cell r="K650" t="str">
            <v>NA</v>
          </cell>
          <cell r="L650" t="str">
            <v>NA</v>
          </cell>
          <cell r="M650">
            <v>1</v>
          </cell>
          <cell r="N650">
            <v>302</v>
          </cell>
          <cell r="O650" t="str">
            <v>NA</v>
          </cell>
          <cell r="P650" t="str">
            <v>NA</v>
          </cell>
          <cell r="Q650" t="str">
            <v>NA</v>
          </cell>
          <cell r="R650" t="str">
            <v>NA</v>
          </cell>
          <cell r="S650" t="str">
            <v>NA</v>
          </cell>
          <cell r="T650" t="str">
            <v>CER004</v>
          </cell>
          <cell r="U650" t="str">
            <v>NA</v>
          </cell>
          <cell r="V650" t="str">
            <v>NA</v>
          </cell>
          <cell r="W650" t="str">
            <v>NA</v>
          </cell>
          <cell r="X650" t="str">
            <v>NA</v>
          </cell>
          <cell r="Y650" t="str">
            <v>CMC014</v>
          </cell>
          <cell r="Z650" t="str">
            <v>NA</v>
          </cell>
          <cell r="AA650" t="str">
            <v>NA</v>
          </cell>
          <cell r="AB650" t="str">
            <v>NA</v>
          </cell>
          <cell r="AC650" t="str">
            <v>NA</v>
          </cell>
          <cell r="AD650">
            <v>1</v>
          </cell>
          <cell r="AE650" t="str">
            <v>NA</v>
          </cell>
          <cell r="AF650" t="str">
            <v>NA</v>
          </cell>
          <cell r="AG650" t="str">
            <v>NA</v>
          </cell>
          <cell r="AH650" t="str">
            <v>NA</v>
          </cell>
          <cell r="AI650">
            <v>4.25</v>
          </cell>
          <cell r="AJ650">
            <v>4.25</v>
          </cell>
          <cell r="AO650">
            <v>124009</v>
          </cell>
          <cell r="AP650">
            <v>35742</v>
          </cell>
          <cell r="AQ650">
            <v>85</v>
          </cell>
          <cell r="AR650">
            <v>0</v>
          </cell>
          <cell r="AS650">
            <v>0</v>
          </cell>
          <cell r="AT650">
            <v>0</v>
          </cell>
          <cell r="AU650">
            <v>0</v>
          </cell>
          <cell r="AV650">
            <v>0</v>
          </cell>
          <cell r="AW650">
            <v>35742</v>
          </cell>
          <cell r="AX650">
            <v>25670</v>
          </cell>
          <cell r="AY650">
            <v>0</v>
          </cell>
          <cell r="AZ650">
            <v>0</v>
          </cell>
          <cell r="BA650">
            <v>0</v>
          </cell>
          <cell r="BB650">
            <v>0</v>
          </cell>
          <cell r="BC650">
            <v>0</v>
          </cell>
          <cell r="BD650">
            <v>64483</v>
          </cell>
          <cell r="BE650">
            <v>114090</v>
          </cell>
          <cell r="BF650">
            <v>0</v>
          </cell>
          <cell r="BG650">
            <v>0</v>
          </cell>
          <cell r="BH650">
            <v>0</v>
          </cell>
          <cell r="BI650">
            <v>0</v>
          </cell>
          <cell r="BJ650">
            <v>26845</v>
          </cell>
          <cell r="BK650">
            <v>0</v>
          </cell>
          <cell r="BL650">
            <v>0</v>
          </cell>
          <cell r="BM650">
            <v>0</v>
          </cell>
          <cell r="BN650">
            <v>0</v>
          </cell>
          <cell r="BO650">
            <v>26845</v>
          </cell>
          <cell r="BP650">
            <v>138896</v>
          </cell>
          <cell r="BQ650">
            <v>0</v>
          </cell>
          <cell r="BR650">
            <v>0</v>
          </cell>
          <cell r="BS650">
            <v>0</v>
          </cell>
          <cell r="BT650">
            <v>0</v>
          </cell>
          <cell r="BU650">
            <v>32681</v>
          </cell>
          <cell r="BV650">
            <v>0</v>
          </cell>
          <cell r="BW650">
            <v>0</v>
          </cell>
          <cell r="BX650">
            <v>0</v>
          </cell>
          <cell r="BY650">
            <v>0</v>
          </cell>
          <cell r="BZ650">
            <v>32681</v>
          </cell>
          <cell r="CA650">
            <v>26845</v>
          </cell>
          <cell r="CB650">
            <v>59526</v>
          </cell>
          <cell r="CC650">
            <v>0.05</v>
          </cell>
          <cell r="CD650">
            <v>124009</v>
          </cell>
        </row>
        <row r="651">
          <cell r="B651" t="str">
            <v>ELA09</v>
          </cell>
          <cell r="C651" t="str">
            <v>CAP23</v>
          </cell>
          <cell r="D651" t="str">
            <v>De   200  pares EAE</v>
          </cell>
          <cell r="E651" t="str">
            <v>U</v>
          </cell>
          <cell r="F651" t="str">
            <v>MRD149</v>
          </cell>
          <cell r="G651" t="str">
            <v>MRD076</v>
          </cell>
          <cell r="H651" t="str">
            <v>NA</v>
          </cell>
          <cell r="I651" t="str">
            <v>NA</v>
          </cell>
          <cell r="J651" t="str">
            <v>NA</v>
          </cell>
          <cell r="K651" t="str">
            <v>NA</v>
          </cell>
          <cell r="L651" t="str">
            <v>NA</v>
          </cell>
          <cell r="M651">
            <v>1</v>
          </cell>
          <cell r="N651">
            <v>404</v>
          </cell>
          <cell r="O651" t="str">
            <v>NA</v>
          </cell>
          <cell r="P651" t="str">
            <v>NA</v>
          </cell>
          <cell r="Q651" t="str">
            <v>NA</v>
          </cell>
          <cell r="R651" t="str">
            <v>NA</v>
          </cell>
          <cell r="S651" t="str">
            <v>NA</v>
          </cell>
          <cell r="T651" t="str">
            <v>CER004</v>
          </cell>
          <cell r="U651" t="str">
            <v>NA</v>
          </cell>
          <cell r="V651" t="str">
            <v>NA</v>
          </cell>
          <cell r="W651" t="str">
            <v>NA</v>
          </cell>
          <cell r="X651" t="str">
            <v>NA</v>
          </cell>
          <cell r="Y651" t="str">
            <v>CMC014</v>
          </cell>
          <cell r="Z651" t="str">
            <v>NA</v>
          </cell>
          <cell r="AA651" t="str">
            <v>NA</v>
          </cell>
          <cell r="AB651" t="str">
            <v>NA</v>
          </cell>
          <cell r="AC651" t="str">
            <v>NA</v>
          </cell>
          <cell r="AD651">
            <v>1</v>
          </cell>
          <cell r="AE651" t="str">
            <v>NA</v>
          </cell>
          <cell r="AF651" t="str">
            <v>NA</v>
          </cell>
          <cell r="AG651" t="str">
            <v>NA</v>
          </cell>
          <cell r="AH651" t="str">
            <v>NA</v>
          </cell>
          <cell r="AI651">
            <v>2.6</v>
          </cell>
          <cell r="AJ651">
            <v>2.6</v>
          </cell>
          <cell r="AO651">
            <v>170889</v>
          </cell>
          <cell r="AP651">
            <v>35742</v>
          </cell>
          <cell r="AQ651">
            <v>85</v>
          </cell>
          <cell r="AR651">
            <v>0</v>
          </cell>
          <cell r="AS651">
            <v>0</v>
          </cell>
          <cell r="AT651">
            <v>0</v>
          </cell>
          <cell r="AU651">
            <v>0</v>
          </cell>
          <cell r="AV651">
            <v>0</v>
          </cell>
          <cell r="AW651">
            <v>35742</v>
          </cell>
          <cell r="AX651">
            <v>34340</v>
          </cell>
          <cell r="AY651">
            <v>0</v>
          </cell>
          <cell r="AZ651">
            <v>0</v>
          </cell>
          <cell r="BA651">
            <v>0</v>
          </cell>
          <cell r="BB651">
            <v>0</v>
          </cell>
          <cell r="BC651">
            <v>0</v>
          </cell>
          <cell r="BD651">
            <v>73586</v>
          </cell>
          <cell r="BE651">
            <v>114090</v>
          </cell>
          <cell r="BF651">
            <v>0</v>
          </cell>
          <cell r="BG651">
            <v>0</v>
          </cell>
          <cell r="BH651">
            <v>0</v>
          </cell>
          <cell r="BI651">
            <v>0</v>
          </cell>
          <cell r="BJ651">
            <v>43881</v>
          </cell>
          <cell r="BK651">
            <v>0</v>
          </cell>
          <cell r="BL651">
            <v>0</v>
          </cell>
          <cell r="BM651">
            <v>0</v>
          </cell>
          <cell r="BN651">
            <v>0</v>
          </cell>
          <cell r="BO651">
            <v>43881</v>
          </cell>
          <cell r="BP651">
            <v>138896</v>
          </cell>
          <cell r="BQ651">
            <v>0</v>
          </cell>
          <cell r="BR651">
            <v>0</v>
          </cell>
          <cell r="BS651">
            <v>0</v>
          </cell>
          <cell r="BT651">
            <v>0</v>
          </cell>
          <cell r="BU651">
            <v>53422</v>
          </cell>
          <cell r="BV651">
            <v>0</v>
          </cell>
          <cell r="BW651">
            <v>0</v>
          </cell>
          <cell r="BX651">
            <v>0</v>
          </cell>
          <cell r="BY651">
            <v>0</v>
          </cell>
          <cell r="BZ651">
            <v>53422</v>
          </cell>
          <cell r="CA651">
            <v>43881</v>
          </cell>
          <cell r="CB651">
            <v>97303</v>
          </cell>
          <cell r="CC651">
            <v>0.05</v>
          </cell>
          <cell r="CD651">
            <v>170889</v>
          </cell>
        </row>
        <row r="652">
          <cell r="B652" t="str">
            <v>ELA10</v>
          </cell>
          <cell r="C652" t="str">
            <v>CAP23</v>
          </cell>
          <cell r="D652" t="str">
            <v>De   300  pares EAE</v>
          </cell>
          <cell r="E652" t="str">
            <v>U</v>
          </cell>
          <cell r="F652" t="str">
            <v>MRD149</v>
          </cell>
          <cell r="G652" t="str">
            <v>MRD076</v>
          </cell>
          <cell r="H652" t="str">
            <v>NA</v>
          </cell>
          <cell r="I652" t="str">
            <v>NA</v>
          </cell>
          <cell r="J652" t="str">
            <v>NA</v>
          </cell>
          <cell r="K652" t="str">
            <v>NA</v>
          </cell>
          <cell r="L652" t="str">
            <v>NA</v>
          </cell>
          <cell r="M652">
            <v>1</v>
          </cell>
          <cell r="N652">
            <v>404</v>
          </cell>
          <cell r="O652" t="str">
            <v>NA</v>
          </cell>
          <cell r="P652" t="str">
            <v>NA</v>
          </cell>
          <cell r="Q652" t="str">
            <v>NA</v>
          </cell>
          <cell r="R652" t="str">
            <v>NA</v>
          </cell>
          <cell r="S652" t="str">
            <v>NA</v>
          </cell>
          <cell r="T652" t="str">
            <v>CER004</v>
          </cell>
          <cell r="U652" t="str">
            <v>NA</v>
          </cell>
          <cell r="V652" t="str">
            <v>NA</v>
          </cell>
          <cell r="W652" t="str">
            <v>NA</v>
          </cell>
          <cell r="X652" t="str">
            <v>NA</v>
          </cell>
          <cell r="Y652" t="str">
            <v>CMC014</v>
          </cell>
          <cell r="Z652" t="str">
            <v>NA</v>
          </cell>
          <cell r="AA652" t="str">
            <v>NA</v>
          </cell>
          <cell r="AB652" t="str">
            <v>NA</v>
          </cell>
          <cell r="AC652" t="str">
            <v>NA</v>
          </cell>
          <cell r="AD652">
            <v>1</v>
          </cell>
          <cell r="AE652" t="str">
            <v>NA</v>
          </cell>
          <cell r="AF652" t="str">
            <v>NA</v>
          </cell>
          <cell r="AG652" t="str">
            <v>NA</v>
          </cell>
          <cell r="AH652" t="str">
            <v>NA</v>
          </cell>
          <cell r="AI652">
            <v>8</v>
          </cell>
          <cell r="AJ652">
            <v>8</v>
          </cell>
          <cell r="AO652">
            <v>105209</v>
          </cell>
          <cell r="AP652">
            <v>35742</v>
          </cell>
          <cell r="AQ652">
            <v>85</v>
          </cell>
          <cell r="AR652">
            <v>0</v>
          </cell>
          <cell r="AS652">
            <v>0</v>
          </cell>
          <cell r="AT652">
            <v>0</v>
          </cell>
          <cell r="AU652">
            <v>0</v>
          </cell>
          <cell r="AV652">
            <v>0</v>
          </cell>
          <cell r="AW652">
            <v>35742</v>
          </cell>
          <cell r="AX652">
            <v>34340</v>
          </cell>
          <cell r="AY652">
            <v>0</v>
          </cell>
          <cell r="AZ652">
            <v>0</v>
          </cell>
          <cell r="BA652">
            <v>0</v>
          </cell>
          <cell r="BB652">
            <v>0</v>
          </cell>
          <cell r="BC652">
            <v>0</v>
          </cell>
          <cell r="BD652">
            <v>73586</v>
          </cell>
          <cell r="BE652">
            <v>114090</v>
          </cell>
          <cell r="BF652">
            <v>0</v>
          </cell>
          <cell r="BG652">
            <v>0</v>
          </cell>
          <cell r="BH652">
            <v>0</v>
          </cell>
          <cell r="BI652">
            <v>0</v>
          </cell>
          <cell r="BJ652">
            <v>14261</v>
          </cell>
          <cell r="BK652">
            <v>0</v>
          </cell>
          <cell r="BL652">
            <v>0</v>
          </cell>
          <cell r="BM652">
            <v>0</v>
          </cell>
          <cell r="BN652">
            <v>0</v>
          </cell>
          <cell r="BO652">
            <v>14261</v>
          </cell>
          <cell r="BP652">
            <v>138896</v>
          </cell>
          <cell r="BQ652">
            <v>0</v>
          </cell>
          <cell r="BR652">
            <v>0</v>
          </cell>
          <cell r="BS652">
            <v>0</v>
          </cell>
          <cell r="BT652">
            <v>0</v>
          </cell>
          <cell r="BU652">
            <v>17362</v>
          </cell>
          <cell r="BV652">
            <v>0</v>
          </cell>
          <cell r="BW652">
            <v>0</v>
          </cell>
          <cell r="BX652">
            <v>0</v>
          </cell>
          <cell r="BY652">
            <v>0</v>
          </cell>
          <cell r="BZ652">
            <v>17362</v>
          </cell>
          <cell r="CA652">
            <v>14261</v>
          </cell>
          <cell r="CB652">
            <v>31623</v>
          </cell>
          <cell r="CC652">
            <v>0.05</v>
          </cell>
          <cell r="CD652">
            <v>105209</v>
          </cell>
        </row>
        <row r="653">
          <cell r="B653" t="str">
            <v>ALC01</v>
          </cell>
          <cell r="C653" t="str">
            <v>CAP28</v>
          </cell>
          <cell r="D653" t="str">
            <v>De    10  pares</v>
          </cell>
          <cell r="E653" t="str">
            <v>U</v>
          </cell>
          <cell r="F653" t="str">
            <v>MRD076</v>
          </cell>
          <cell r="G653" t="str">
            <v>NA</v>
          </cell>
          <cell r="H653" t="str">
            <v>NA</v>
          </cell>
          <cell r="I653" t="str">
            <v>NA</v>
          </cell>
          <cell r="J653" t="str">
            <v>NA</v>
          </cell>
          <cell r="K653" t="str">
            <v>NA</v>
          </cell>
          <cell r="L653" t="str">
            <v>NA</v>
          </cell>
          <cell r="M653">
            <v>20</v>
          </cell>
          <cell r="N653" t="str">
            <v>NA</v>
          </cell>
          <cell r="O653" t="str">
            <v>NA</v>
          </cell>
          <cell r="P653" t="str">
            <v>NA</v>
          </cell>
          <cell r="Q653" t="str">
            <v>NA</v>
          </cell>
          <cell r="R653" t="str">
            <v>NA</v>
          </cell>
          <cell r="S653" t="str">
            <v>NA</v>
          </cell>
          <cell r="T653" t="str">
            <v>CER003</v>
          </cell>
          <cell r="U653" t="str">
            <v>NA</v>
          </cell>
          <cell r="V653" t="str">
            <v>NA</v>
          </cell>
          <cell r="W653" t="str">
            <v>NA</v>
          </cell>
          <cell r="X653" t="str">
            <v>NA</v>
          </cell>
          <cell r="Y653" t="str">
            <v>CMC013</v>
          </cell>
          <cell r="Z653" t="str">
            <v>NA</v>
          </cell>
          <cell r="AA653" t="str">
            <v>NA</v>
          </cell>
          <cell r="AB653" t="str">
            <v>NA</v>
          </cell>
          <cell r="AC653" t="str">
            <v>NA</v>
          </cell>
          <cell r="AD653">
            <v>1</v>
          </cell>
          <cell r="AE653" t="str">
            <v>NA</v>
          </cell>
          <cell r="AF653" t="str">
            <v>NA</v>
          </cell>
          <cell r="AG653" t="str">
            <v>NA</v>
          </cell>
          <cell r="AH653" t="str">
            <v>NA</v>
          </cell>
          <cell r="AI653">
            <v>50</v>
          </cell>
          <cell r="AJ653">
            <v>50</v>
          </cell>
          <cell r="AO653">
            <v>5577</v>
          </cell>
          <cell r="AP653">
            <v>85</v>
          </cell>
          <cell r="AQ653">
            <v>0</v>
          </cell>
          <cell r="AR653">
            <v>0</v>
          </cell>
          <cell r="AS653">
            <v>0</v>
          </cell>
          <cell r="AT653">
            <v>0</v>
          </cell>
          <cell r="AU653">
            <v>0</v>
          </cell>
          <cell r="AV653">
            <v>0</v>
          </cell>
          <cell r="AW653">
            <v>1700</v>
          </cell>
          <cell r="AX653">
            <v>0</v>
          </cell>
          <cell r="AY653">
            <v>0</v>
          </cell>
          <cell r="AZ653">
            <v>0</v>
          </cell>
          <cell r="BA653">
            <v>0</v>
          </cell>
          <cell r="BB653">
            <v>0</v>
          </cell>
          <cell r="BC653">
            <v>0</v>
          </cell>
          <cell r="BD653">
            <v>1785</v>
          </cell>
          <cell r="BE653">
            <v>83103</v>
          </cell>
          <cell r="BF653">
            <v>0</v>
          </cell>
          <cell r="BG653">
            <v>0</v>
          </cell>
          <cell r="BH653">
            <v>0</v>
          </cell>
          <cell r="BI653">
            <v>0</v>
          </cell>
          <cell r="BJ653">
            <v>1662</v>
          </cell>
          <cell r="BK653">
            <v>0</v>
          </cell>
          <cell r="BL653">
            <v>0</v>
          </cell>
          <cell r="BM653">
            <v>0</v>
          </cell>
          <cell r="BN653">
            <v>0</v>
          </cell>
          <cell r="BO653">
            <v>1662</v>
          </cell>
          <cell r="BP653">
            <v>106495</v>
          </cell>
          <cell r="BQ653">
            <v>0</v>
          </cell>
          <cell r="BR653">
            <v>0</v>
          </cell>
          <cell r="BS653">
            <v>0</v>
          </cell>
          <cell r="BT653">
            <v>0</v>
          </cell>
          <cell r="BU653">
            <v>2130</v>
          </cell>
          <cell r="BV653">
            <v>0</v>
          </cell>
          <cell r="BW653">
            <v>0</v>
          </cell>
          <cell r="BX653">
            <v>0</v>
          </cell>
          <cell r="BY653">
            <v>0</v>
          </cell>
          <cell r="BZ653">
            <v>2130</v>
          </cell>
          <cell r="CA653">
            <v>1662</v>
          </cell>
          <cell r="CB653">
            <v>3792</v>
          </cell>
          <cell r="CC653">
            <v>0.05</v>
          </cell>
          <cell r="CD653">
            <v>5577</v>
          </cell>
        </row>
        <row r="654">
          <cell r="B654" t="str">
            <v>ALC02</v>
          </cell>
          <cell r="C654" t="str">
            <v>CAP28</v>
          </cell>
          <cell r="D654" t="str">
            <v>De    20  pares</v>
          </cell>
          <cell r="E654" t="str">
            <v>U</v>
          </cell>
          <cell r="F654" t="str">
            <v>MRD076</v>
          </cell>
          <cell r="G654" t="str">
            <v>NA</v>
          </cell>
          <cell r="H654" t="str">
            <v>NA</v>
          </cell>
          <cell r="I654" t="str">
            <v>NA</v>
          </cell>
          <cell r="J654" t="str">
            <v>NA</v>
          </cell>
          <cell r="K654" t="str">
            <v>NA</v>
          </cell>
          <cell r="L654" t="str">
            <v>NA</v>
          </cell>
          <cell r="M654">
            <v>40</v>
          </cell>
          <cell r="N654" t="str">
            <v>NA</v>
          </cell>
          <cell r="O654" t="str">
            <v>NA</v>
          </cell>
          <cell r="P654" t="str">
            <v>NA</v>
          </cell>
          <cell r="Q654" t="str">
            <v>NA</v>
          </cell>
          <cell r="R654" t="str">
            <v>NA</v>
          </cell>
          <cell r="S654" t="str">
            <v>NA</v>
          </cell>
          <cell r="T654" t="str">
            <v>CER003</v>
          </cell>
          <cell r="U654" t="str">
            <v>NA</v>
          </cell>
          <cell r="V654" t="str">
            <v>NA</v>
          </cell>
          <cell r="W654" t="str">
            <v>NA</v>
          </cell>
          <cell r="X654" t="str">
            <v>NA</v>
          </cell>
          <cell r="Y654" t="str">
            <v>CMC013</v>
          </cell>
          <cell r="Z654" t="str">
            <v>NA</v>
          </cell>
          <cell r="AA654" t="str">
            <v>NA</v>
          </cell>
          <cell r="AB654" t="str">
            <v>NA</v>
          </cell>
          <cell r="AC654" t="str">
            <v>NA</v>
          </cell>
          <cell r="AD654">
            <v>1</v>
          </cell>
          <cell r="AE654" t="str">
            <v>NA</v>
          </cell>
          <cell r="AF654" t="str">
            <v>NA</v>
          </cell>
          <cell r="AG654" t="str">
            <v>NA</v>
          </cell>
          <cell r="AH654" t="str">
            <v>NA</v>
          </cell>
          <cell r="AI654">
            <v>50</v>
          </cell>
          <cell r="AJ654">
            <v>50</v>
          </cell>
          <cell r="AO654">
            <v>7362</v>
          </cell>
          <cell r="AP654">
            <v>85</v>
          </cell>
          <cell r="AQ654">
            <v>0</v>
          </cell>
          <cell r="AR654">
            <v>0</v>
          </cell>
          <cell r="AS654">
            <v>0</v>
          </cell>
          <cell r="AT654">
            <v>0</v>
          </cell>
          <cell r="AU654">
            <v>0</v>
          </cell>
          <cell r="AV654">
            <v>0</v>
          </cell>
          <cell r="AW654">
            <v>3400</v>
          </cell>
          <cell r="AX654">
            <v>0</v>
          </cell>
          <cell r="AY654">
            <v>0</v>
          </cell>
          <cell r="AZ654">
            <v>0</v>
          </cell>
          <cell r="BA654">
            <v>0</v>
          </cell>
          <cell r="BB654">
            <v>0</v>
          </cell>
          <cell r="BC654">
            <v>0</v>
          </cell>
          <cell r="BD654">
            <v>3570</v>
          </cell>
          <cell r="BE654">
            <v>83103</v>
          </cell>
          <cell r="BF654">
            <v>0</v>
          </cell>
          <cell r="BG654">
            <v>0</v>
          </cell>
          <cell r="BH654">
            <v>0</v>
          </cell>
          <cell r="BI654">
            <v>0</v>
          </cell>
          <cell r="BJ654">
            <v>1662</v>
          </cell>
          <cell r="BK654">
            <v>0</v>
          </cell>
          <cell r="BL654">
            <v>0</v>
          </cell>
          <cell r="BM654">
            <v>0</v>
          </cell>
          <cell r="BN654">
            <v>0</v>
          </cell>
          <cell r="BO654">
            <v>1662</v>
          </cell>
          <cell r="BP654">
            <v>106495</v>
          </cell>
          <cell r="BQ654">
            <v>0</v>
          </cell>
          <cell r="BR654">
            <v>0</v>
          </cell>
          <cell r="BS654">
            <v>0</v>
          </cell>
          <cell r="BT654">
            <v>0</v>
          </cell>
          <cell r="BU654">
            <v>2130</v>
          </cell>
          <cell r="BV654">
            <v>0</v>
          </cell>
          <cell r="BW654">
            <v>0</v>
          </cell>
          <cell r="BX654">
            <v>0</v>
          </cell>
          <cell r="BY654">
            <v>0</v>
          </cell>
          <cell r="BZ654">
            <v>2130</v>
          </cell>
          <cell r="CA654">
            <v>1662</v>
          </cell>
          <cell r="CB654">
            <v>3792</v>
          </cell>
          <cell r="CC654">
            <v>0.05</v>
          </cell>
          <cell r="CD654">
            <v>7362</v>
          </cell>
        </row>
        <row r="655">
          <cell r="B655" t="str">
            <v>ALC03</v>
          </cell>
          <cell r="C655" t="str">
            <v>CAP28</v>
          </cell>
          <cell r="D655" t="str">
            <v>De    30  pares</v>
          </cell>
          <cell r="E655" t="str">
            <v>U</v>
          </cell>
          <cell r="F655" t="str">
            <v>MRD076</v>
          </cell>
          <cell r="G655" t="str">
            <v>NA</v>
          </cell>
          <cell r="H655" t="str">
            <v>NA</v>
          </cell>
          <cell r="I655" t="str">
            <v>NA</v>
          </cell>
          <cell r="J655" t="str">
            <v>NA</v>
          </cell>
          <cell r="K655" t="str">
            <v>NA</v>
          </cell>
          <cell r="L655" t="str">
            <v>NA</v>
          </cell>
          <cell r="M655">
            <v>60</v>
          </cell>
          <cell r="N655" t="str">
            <v>NA</v>
          </cell>
          <cell r="O655" t="str">
            <v>NA</v>
          </cell>
          <cell r="P655" t="str">
            <v>NA</v>
          </cell>
          <cell r="Q655" t="str">
            <v>NA</v>
          </cell>
          <cell r="R655" t="str">
            <v>NA</v>
          </cell>
          <cell r="S655" t="str">
            <v>NA</v>
          </cell>
          <cell r="T655" t="str">
            <v>CER003</v>
          </cell>
          <cell r="U655" t="str">
            <v>NA</v>
          </cell>
          <cell r="V655" t="str">
            <v>NA</v>
          </cell>
          <cell r="W655" t="str">
            <v>NA</v>
          </cell>
          <cell r="X655" t="str">
            <v>NA</v>
          </cell>
          <cell r="Y655" t="str">
            <v>CMC013</v>
          </cell>
          <cell r="Z655" t="str">
            <v>NA</v>
          </cell>
          <cell r="AA655" t="str">
            <v>NA</v>
          </cell>
          <cell r="AB655" t="str">
            <v>NA</v>
          </cell>
          <cell r="AC655" t="str">
            <v>NA</v>
          </cell>
          <cell r="AD655">
            <v>1</v>
          </cell>
          <cell r="AE655" t="str">
            <v>NA</v>
          </cell>
          <cell r="AF655" t="str">
            <v>NA</v>
          </cell>
          <cell r="AG655" t="str">
            <v>NA</v>
          </cell>
          <cell r="AH655" t="str">
            <v>NA</v>
          </cell>
          <cell r="AI655">
            <v>50</v>
          </cell>
          <cell r="AJ655">
            <v>50</v>
          </cell>
          <cell r="AO655">
            <v>9147</v>
          </cell>
          <cell r="AP655">
            <v>85</v>
          </cell>
          <cell r="AQ655">
            <v>0</v>
          </cell>
          <cell r="AR655">
            <v>0</v>
          </cell>
          <cell r="AS655">
            <v>0</v>
          </cell>
          <cell r="AT655">
            <v>0</v>
          </cell>
          <cell r="AU655">
            <v>0</v>
          </cell>
          <cell r="AV655">
            <v>0</v>
          </cell>
          <cell r="AW655">
            <v>5100</v>
          </cell>
          <cell r="AX655">
            <v>0</v>
          </cell>
          <cell r="AY655">
            <v>0</v>
          </cell>
          <cell r="AZ655">
            <v>0</v>
          </cell>
          <cell r="BA655">
            <v>0</v>
          </cell>
          <cell r="BB655">
            <v>0</v>
          </cell>
          <cell r="BC655">
            <v>0</v>
          </cell>
          <cell r="BD655">
            <v>5355</v>
          </cell>
          <cell r="BE655">
            <v>83103</v>
          </cell>
          <cell r="BF655">
            <v>0</v>
          </cell>
          <cell r="BG655">
            <v>0</v>
          </cell>
          <cell r="BH655">
            <v>0</v>
          </cell>
          <cell r="BI655">
            <v>0</v>
          </cell>
          <cell r="BJ655">
            <v>1662</v>
          </cell>
          <cell r="BK655">
            <v>0</v>
          </cell>
          <cell r="BL655">
            <v>0</v>
          </cell>
          <cell r="BM655">
            <v>0</v>
          </cell>
          <cell r="BN655">
            <v>0</v>
          </cell>
          <cell r="BO655">
            <v>1662</v>
          </cell>
          <cell r="BP655">
            <v>106495</v>
          </cell>
          <cell r="BQ655">
            <v>0</v>
          </cell>
          <cell r="BR655">
            <v>0</v>
          </cell>
          <cell r="BS655">
            <v>0</v>
          </cell>
          <cell r="BT655">
            <v>0</v>
          </cell>
          <cell r="BU655">
            <v>2130</v>
          </cell>
          <cell r="BV655">
            <v>0</v>
          </cell>
          <cell r="BW655">
            <v>0</v>
          </cell>
          <cell r="BX655">
            <v>0</v>
          </cell>
          <cell r="BY655">
            <v>0</v>
          </cell>
          <cell r="BZ655">
            <v>2130</v>
          </cell>
          <cell r="CA655">
            <v>1662</v>
          </cell>
          <cell r="CB655">
            <v>3792</v>
          </cell>
          <cell r="CC655">
            <v>0.05</v>
          </cell>
          <cell r="CD655">
            <v>9147</v>
          </cell>
        </row>
        <row r="656">
          <cell r="B656" t="str">
            <v>ALC04</v>
          </cell>
          <cell r="C656" t="str">
            <v>CAP28</v>
          </cell>
          <cell r="D656" t="str">
            <v>De    40  pares</v>
          </cell>
          <cell r="E656" t="str">
            <v>U</v>
          </cell>
          <cell r="F656" t="str">
            <v>MRD076</v>
          </cell>
          <cell r="G656" t="str">
            <v>NA</v>
          </cell>
          <cell r="H656" t="str">
            <v>NA</v>
          </cell>
          <cell r="I656" t="str">
            <v>NA</v>
          </cell>
          <cell r="J656" t="str">
            <v>NA</v>
          </cell>
          <cell r="K656" t="str">
            <v>NA</v>
          </cell>
          <cell r="L656" t="str">
            <v>NA</v>
          </cell>
          <cell r="M656">
            <v>80</v>
          </cell>
          <cell r="N656" t="str">
            <v>NA</v>
          </cell>
          <cell r="O656" t="str">
            <v>NA</v>
          </cell>
          <cell r="P656" t="str">
            <v>NA</v>
          </cell>
          <cell r="Q656" t="str">
            <v>NA</v>
          </cell>
          <cell r="R656" t="str">
            <v>NA</v>
          </cell>
          <cell r="S656" t="str">
            <v>NA</v>
          </cell>
          <cell r="T656" t="str">
            <v>CER003</v>
          </cell>
          <cell r="U656" t="str">
            <v>NA</v>
          </cell>
          <cell r="V656" t="str">
            <v>NA</v>
          </cell>
          <cell r="W656" t="str">
            <v>NA</v>
          </cell>
          <cell r="X656" t="str">
            <v>NA</v>
          </cell>
          <cell r="Y656" t="str">
            <v>CMC013</v>
          </cell>
          <cell r="Z656" t="str">
            <v>NA</v>
          </cell>
          <cell r="AA656" t="str">
            <v>NA</v>
          </cell>
          <cell r="AB656" t="str">
            <v>NA</v>
          </cell>
          <cell r="AC656" t="str">
            <v>NA</v>
          </cell>
          <cell r="AD656">
            <v>1</v>
          </cell>
          <cell r="AE656" t="str">
            <v>NA</v>
          </cell>
          <cell r="AF656" t="str">
            <v>NA</v>
          </cell>
          <cell r="AG656" t="str">
            <v>NA</v>
          </cell>
          <cell r="AH656" t="str">
            <v>NA</v>
          </cell>
          <cell r="AI656">
            <v>50</v>
          </cell>
          <cell r="AJ656">
            <v>50</v>
          </cell>
          <cell r="AO656">
            <v>10932</v>
          </cell>
          <cell r="AP656">
            <v>85</v>
          </cell>
          <cell r="AQ656">
            <v>0</v>
          </cell>
          <cell r="AR656">
            <v>0</v>
          </cell>
          <cell r="AS656">
            <v>0</v>
          </cell>
          <cell r="AT656">
            <v>0</v>
          </cell>
          <cell r="AU656">
            <v>0</v>
          </cell>
          <cell r="AV656">
            <v>0</v>
          </cell>
          <cell r="AW656">
            <v>6800</v>
          </cell>
          <cell r="AX656">
            <v>0</v>
          </cell>
          <cell r="AY656">
            <v>0</v>
          </cell>
          <cell r="AZ656">
            <v>0</v>
          </cell>
          <cell r="BA656">
            <v>0</v>
          </cell>
          <cell r="BB656">
            <v>0</v>
          </cell>
          <cell r="BC656">
            <v>0</v>
          </cell>
          <cell r="BD656">
            <v>7140</v>
          </cell>
          <cell r="BE656">
            <v>83103</v>
          </cell>
          <cell r="BF656">
            <v>0</v>
          </cell>
          <cell r="BG656">
            <v>0</v>
          </cell>
          <cell r="BH656">
            <v>0</v>
          </cell>
          <cell r="BI656">
            <v>0</v>
          </cell>
          <cell r="BJ656">
            <v>1662</v>
          </cell>
          <cell r="BK656">
            <v>0</v>
          </cell>
          <cell r="BL656">
            <v>0</v>
          </cell>
          <cell r="BM656">
            <v>0</v>
          </cell>
          <cell r="BN656">
            <v>0</v>
          </cell>
          <cell r="BO656">
            <v>1662</v>
          </cell>
          <cell r="BP656">
            <v>106495</v>
          </cell>
          <cell r="BQ656">
            <v>0</v>
          </cell>
          <cell r="BR656">
            <v>0</v>
          </cell>
          <cell r="BS656">
            <v>0</v>
          </cell>
          <cell r="BT656">
            <v>0</v>
          </cell>
          <cell r="BU656">
            <v>2130</v>
          </cell>
          <cell r="BV656">
            <v>0</v>
          </cell>
          <cell r="BW656">
            <v>0</v>
          </cell>
          <cell r="BX656">
            <v>0</v>
          </cell>
          <cell r="BY656">
            <v>0</v>
          </cell>
          <cell r="BZ656">
            <v>2130</v>
          </cell>
          <cell r="CA656">
            <v>1662</v>
          </cell>
          <cell r="CB656">
            <v>3792</v>
          </cell>
          <cell r="CC656">
            <v>0.05</v>
          </cell>
          <cell r="CD656">
            <v>10932</v>
          </cell>
        </row>
        <row r="657">
          <cell r="B657" t="str">
            <v>ALC06</v>
          </cell>
          <cell r="C657" t="str">
            <v>CAP28</v>
          </cell>
          <cell r="D657" t="str">
            <v>De    70  pares</v>
          </cell>
          <cell r="E657" t="str">
            <v>U</v>
          </cell>
          <cell r="F657" t="str">
            <v>MRD076</v>
          </cell>
          <cell r="G657" t="str">
            <v>NA</v>
          </cell>
          <cell r="H657" t="str">
            <v>NA</v>
          </cell>
          <cell r="I657" t="str">
            <v>NA</v>
          </cell>
          <cell r="J657" t="str">
            <v>NA</v>
          </cell>
          <cell r="K657" t="str">
            <v>NA</v>
          </cell>
          <cell r="L657" t="str">
            <v>NA</v>
          </cell>
          <cell r="M657">
            <v>140</v>
          </cell>
          <cell r="N657" t="str">
            <v>NA</v>
          </cell>
          <cell r="O657" t="str">
            <v>NA</v>
          </cell>
          <cell r="P657" t="str">
            <v>NA</v>
          </cell>
          <cell r="Q657" t="str">
            <v>NA</v>
          </cell>
          <cell r="R657" t="str">
            <v>NA</v>
          </cell>
          <cell r="S657" t="str">
            <v>NA</v>
          </cell>
          <cell r="T657" t="str">
            <v>CER003</v>
          </cell>
          <cell r="U657" t="str">
            <v>NA</v>
          </cell>
          <cell r="V657" t="str">
            <v>NA</v>
          </cell>
          <cell r="W657" t="str">
            <v>NA</v>
          </cell>
          <cell r="X657" t="str">
            <v>NA</v>
          </cell>
          <cell r="Y657" t="str">
            <v>CMC013</v>
          </cell>
          <cell r="Z657" t="str">
            <v>NA</v>
          </cell>
          <cell r="AA657" t="str">
            <v>NA</v>
          </cell>
          <cell r="AB657" t="str">
            <v>NA</v>
          </cell>
          <cell r="AC657" t="str">
            <v>NA</v>
          </cell>
          <cell r="AD657">
            <v>1</v>
          </cell>
          <cell r="AE657" t="str">
            <v>NA</v>
          </cell>
          <cell r="AF657" t="str">
            <v>NA</v>
          </cell>
          <cell r="AG657" t="str">
            <v>NA</v>
          </cell>
          <cell r="AH657" t="str">
            <v>NA</v>
          </cell>
          <cell r="AI657">
            <v>50</v>
          </cell>
          <cell r="AJ657">
            <v>50</v>
          </cell>
          <cell r="AO657">
            <v>16287</v>
          </cell>
          <cell r="AP657">
            <v>85</v>
          </cell>
          <cell r="AQ657">
            <v>0</v>
          </cell>
          <cell r="AR657">
            <v>0</v>
          </cell>
          <cell r="AS657">
            <v>0</v>
          </cell>
          <cell r="AT657">
            <v>0</v>
          </cell>
          <cell r="AU657">
            <v>0</v>
          </cell>
          <cell r="AV657">
            <v>0</v>
          </cell>
          <cell r="AW657">
            <v>11900</v>
          </cell>
          <cell r="AX657">
            <v>0</v>
          </cell>
          <cell r="AY657">
            <v>0</v>
          </cell>
          <cell r="AZ657">
            <v>0</v>
          </cell>
          <cell r="BA657">
            <v>0</v>
          </cell>
          <cell r="BB657">
            <v>0</v>
          </cell>
          <cell r="BC657">
            <v>0</v>
          </cell>
          <cell r="BD657">
            <v>12495</v>
          </cell>
          <cell r="BE657">
            <v>83103</v>
          </cell>
          <cell r="BF657">
            <v>0</v>
          </cell>
          <cell r="BG657">
            <v>0</v>
          </cell>
          <cell r="BH657">
            <v>0</v>
          </cell>
          <cell r="BI657">
            <v>0</v>
          </cell>
          <cell r="BJ657">
            <v>1662</v>
          </cell>
          <cell r="BK657">
            <v>0</v>
          </cell>
          <cell r="BL657">
            <v>0</v>
          </cell>
          <cell r="BM657">
            <v>0</v>
          </cell>
          <cell r="BN657">
            <v>0</v>
          </cell>
          <cell r="BO657">
            <v>1662</v>
          </cell>
          <cell r="BP657">
            <v>106495</v>
          </cell>
          <cell r="BQ657">
            <v>0</v>
          </cell>
          <cell r="BR657">
            <v>0</v>
          </cell>
          <cell r="BS657">
            <v>0</v>
          </cell>
          <cell r="BT657">
            <v>0</v>
          </cell>
          <cell r="BU657">
            <v>2130</v>
          </cell>
          <cell r="BV657">
            <v>0</v>
          </cell>
          <cell r="BW657">
            <v>0</v>
          </cell>
          <cell r="BX657">
            <v>0</v>
          </cell>
          <cell r="BY657">
            <v>0</v>
          </cell>
          <cell r="BZ657">
            <v>2130</v>
          </cell>
          <cell r="CA657">
            <v>1662</v>
          </cell>
          <cell r="CB657">
            <v>3792</v>
          </cell>
          <cell r="CC657">
            <v>0.05</v>
          </cell>
          <cell r="CD657">
            <v>16287</v>
          </cell>
        </row>
        <row r="658">
          <cell r="B658" t="str">
            <v>ALC05</v>
          </cell>
          <cell r="C658" t="str">
            <v>CAP28</v>
          </cell>
          <cell r="D658" t="str">
            <v>De   10 - 50  pares</v>
          </cell>
          <cell r="E658" t="str">
            <v>U</v>
          </cell>
          <cell r="F658" t="str">
            <v>MRD076</v>
          </cell>
          <cell r="G658" t="str">
            <v>NA</v>
          </cell>
          <cell r="H658" t="str">
            <v>NA</v>
          </cell>
          <cell r="I658" t="str">
            <v>NA</v>
          </cell>
          <cell r="J658" t="str">
            <v>NA</v>
          </cell>
          <cell r="K658" t="str">
            <v>NA</v>
          </cell>
          <cell r="L658" t="str">
            <v>NA</v>
          </cell>
          <cell r="M658">
            <v>100</v>
          </cell>
          <cell r="N658" t="str">
            <v>NA</v>
          </cell>
          <cell r="O658" t="str">
            <v>NA</v>
          </cell>
          <cell r="P658" t="str">
            <v>NA</v>
          </cell>
          <cell r="Q658" t="str">
            <v>NA</v>
          </cell>
          <cell r="R658" t="str">
            <v>NA</v>
          </cell>
          <cell r="S658" t="str">
            <v>NA</v>
          </cell>
          <cell r="T658" t="str">
            <v>CER003</v>
          </cell>
          <cell r="U658" t="str">
            <v>NA</v>
          </cell>
          <cell r="V658" t="str">
            <v>NA</v>
          </cell>
          <cell r="W658" t="str">
            <v>NA</v>
          </cell>
          <cell r="X658" t="str">
            <v>NA</v>
          </cell>
          <cell r="Y658" t="str">
            <v>CMC013</v>
          </cell>
          <cell r="Z658" t="str">
            <v>NA</v>
          </cell>
          <cell r="AA658" t="str">
            <v>NA</v>
          </cell>
          <cell r="AB658" t="str">
            <v>NA</v>
          </cell>
          <cell r="AC658" t="str">
            <v>NA</v>
          </cell>
          <cell r="AD658">
            <v>1</v>
          </cell>
          <cell r="AE658" t="str">
            <v>NA</v>
          </cell>
          <cell r="AF658" t="str">
            <v>NA</v>
          </cell>
          <cell r="AG658" t="str">
            <v>NA</v>
          </cell>
          <cell r="AH658" t="str">
            <v>NA</v>
          </cell>
          <cell r="AI658">
            <v>50</v>
          </cell>
          <cell r="AJ658">
            <v>50</v>
          </cell>
          <cell r="AO658">
            <v>12717</v>
          </cell>
          <cell r="AP658">
            <v>85</v>
          </cell>
          <cell r="AQ658">
            <v>0</v>
          </cell>
          <cell r="AR658">
            <v>0</v>
          </cell>
          <cell r="AS658">
            <v>0</v>
          </cell>
          <cell r="AT658">
            <v>0</v>
          </cell>
          <cell r="AU658">
            <v>0</v>
          </cell>
          <cell r="AV658">
            <v>0</v>
          </cell>
          <cell r="AW658">
            <v>8500</v>
          </cell>
          <cell r="AX658">
            <v>0</v>
          </cell>
          <cell r="AY658">
            <v>0</v>
          </cell>
          <cell r="AZ658">
            <v>0</v>
          </cell>
          <cell r="BA658">
            <v>0</v>
          </cell>
          <cell r="BB658">
            <v>0</v>
          </cell>
          <cell r="BC658">
            <v>0</v>
          </cell>
          <cell r="BD658">
            <v>8925</v>
          </cell>
          <cell r="BE658">
            <v>83103</v>
          </cell>
          <cell r="BF658">
            <v>0</v>
          </cell>
          <cell r="BG658">
            <v>0</v>
          </cell>
          <cell r="BH658">
            <v>0</v>
          </cell>
          <cell r="BI658">
            <v>0</v>
          </cell>
          <cell r="BJ658">
            <v>1662</v>
          </cell>
          <cell r="BK658">
            <v>0</v>
          </cell>
          <cell r="BL658">
            <v>0</v>
          </cell>
          <cell r="BM658">
            <v>0</v>
          </cell>
          <cell r="BN658">
            <v>0</v>
          </cell>
          <cell r="BO658">
            <v>1662</v>
          </cell>
          <cell r="BP658">
            <v>106495</v>
          </cell>
          <cell r="BQ658">
            <v>0</v>
          </cell>
          <cell r="BR658">
            <v>0</v>
          </cell>
          <cell r="BS658">
            <v>0</v>
          </cell>
          <cell r="BT658">
            <v>0</v>
          </cell>
          <cell r="BU658">
            <v>2130</v>
          </cell>
          <cell r="BV658">
            <v>0</v>
          </cell>
          <cell r="BW658">
            <v>0</v>
          </cell>
          <cell r="BX658">
            <v>0</v>
          </cell>
          <cell r="BY658">
            <v>0</v>
          </cell>
          <cell r="BZ658">
            <v>2130</v>
          </cell>
          <cell r="CA658">
            <v>1662</v>
          </cell>
          <cell r="CB658">
            <v>3792</v>
          </cell>
          <cell r="CC658">
            <v>0.05</v>
          </cell>
          <cell r="CD658">
            <v>12717</v>
          </cell>
        </row>
        <row r="659">
          <cell r="B659" t="str">
            <v>ALC07</v>
          </cell>
          <cell r="C659" t="str">
            <v>CAP28</v>
          </cell>
          <cell r="D659" t="str">
            <v>De   100  pares</v>
          </cell>
          <cell r="E659" t="str">
            <v>U</v>
          </cell>
          <cell r="F659" t="str">
            <v>MRD076</v>
          </cell>
          <cell r="G659" t="str">
            <v>NA</v>
          </cell>
          <cell r="H659" t="str">
            <v>NA</v>
          </cell>
          <cell r="I659" t="str">
            <v>NA</v>
          </cell>
          <cell r="J659" t="str">
            <v>NA</v>
          </cell>
          <cell r="K659" t="str">
            <v>NA</v>
          </cell>
          <cell r="L659" t="str">
            <v>NA</v>
          </cell>
          <cell r="M659">
            <v>200</v>
          </cell>
          <cell r="N659" t="str">
            <v>NA</v>
          </cell>
          <cell r="O659" t="str">
            <v>NA</v>
          </cell>
          <cell r="P659" t="str">
            <v>NA</v>
          </cell>
          <cell r="Q659" t="str">
            <v>NA</v>
          </cell>
          <cell r="R659" t="str">
            <v>NA</v>
          </cell>
          <cell r="S659" t="str">
            <v>NA</v>
          </cell>
          <cell r="T659" t="str">
            <v>CER003</v>
          </cell>
          <cell r="U659" t="str">
            <v>NA</v>
          </cell>
          <cell r="V659" t="str">
            <v>NA</v>
          </cell>
          <cell r="W659" t="str">
            <v>NA</v>
          </cell>
          <cell r="X659" t="str">
            <v>NA</v>
          </cell>
          <cell r="Y659" t="str">
            <v>CMC013</v>
          </cell>
          <cell r="Z659" t="str">
            <v>NA</v>
          </cell>
          <cell r="AA659" t="str">
            <v>NA</v>
          </cell>
          <cell r="AB659" t="str">
            <v>NA</v>
          </cell>
          <cell r="AC659" t="str">
            <v>NA</v>
          </cell>
          <cell r="AD659">
            <v>1</v>
          </cell>
          <cell r="AE659" t="str">
            <v>NA</v>
          </cell>
          <cell r="AF659" t="str">
            <v>NA</v>
          </cell>
          <cell r="AG659" t="str">
            <v>NA</v>
          </cell>
          <cell r="AH659" t="str">
            <v>NA</v>
          </cell>
          <cell r="AI659">
            <v>50</v>
          </cell>
          <cell r="AJ659">
            <v>50</v>
          </cell>
          <cell r="AO659">
            <v>21642</v>
          </cell>
          <cell r="AP659">
            <v>85</v>
          </cell>
          <cell r="AQ659">
            <v>0</v>
          </cell>
          <cell r="AR659">
            <v>0</v>
          </cell>
          <cell r="AS659">
            <v>0</v>
          </cell>
          <cell r="AT659">
            <v>0</v>
          </cell>
          <cell r="AU659">
            <v>0</v>
          </cell>
          <cell r="AV659">
            <v>0</v>
          </cell>
          <cell r="AW659">
            <v>17000</v>
          </cell>
          <cell r="AX659">
            <v>0</v>
          </cell>
          <cell r="AY659">
            <v>0</v>
          </cell>
          <cell r="AZ659">
            <v>0</v>
          </cell>
          <cell r="BA659">
            <v>0</v>
          </cell>
          <cell r="BB659">
            <v>0</v>
          </cell>
          <cell r="BC659">
            <v>0</v>
          </cell>
          <cell r="BD659">
            <v>17850</v>
          </cell>
          <cell r="BE659">
            <v>83103</v>
          </cell>
          <cell r="BF659">
            <v>0</v>
          </cell>
          <cell r="BG659">
            <v>0</v>
          </cell>
          <cell r="BH659">
            <v>0</v>
          </cell>
          <cell r="BI659">
            <v>0</v>
          </cell>
          <cell r="BJ659">
            <v>1662</v>
          </cell>
          <cell r="BK659">
            <v>0</v>
          </cell>
          <cell r="BL659">
            <v>0</v>
          </cell>
          <cell r="BM659">
            <v>0</v>
          </cell>
          <cell r="BN659">
            <v>0</v>
          </cell>
          <cell r="BO659">
            <v>1662</v>
          </cell>
          <cell r="BP659">
            <v>106495</v>
          </cell>
          <cell r="BQ659">
            <v>0</v>
          </cell>
          <cell r="BR659">
            <v>0</v>
          </cell>
          <cell r="BS659">
            <v>0</v>
          </cell>
          <cell r="BT659">
            <v>0</v>
          </cell>
          <cell r="BU659">
            <v>2130</v>
          </cell>
          <cell r="BV659">
            <v>0</v>
          </cell>
          <cell r="BW659">
            <v>0</v>
          </cell>
          <cell r="BX659">
            <v>0</v>
          </cell>
          <cell r="BY659">
            <v>0</v>
          </cell>
          <cell r="BZ659">
            <v>2130</v>
          </cell>
          <cell r="CA659">
            <v>1662</v>
          </cell>
          <cell r="CB659">
            <v>3792</v>
          </cell>
          <cell r="CC659">
            <v>0.05</v>
          </cell>
          <cell r="CD659">
            <v>21642</v>
          </cell>
        </row>
        <row r="660">
          <cell r="B660" t="str">
            <v>ALC08</v>
          </cell>
          <cell r="C660" t="str">
            <v>CAP28</v>
          </cell>
          <cell r="D660" t="str">
            <v>De   150  pares</v>
          </cell>
          <cell r="E660" t="str">
            <v>U</v>
          </cell>
          <cell r="F660" t="str">
            <v>MRD076</v>
          </cell>
          <cell r="G660" t="str">
            <v>NA</v>
          </cell>
          <cell r="H660" t="str">
            <v>NA</v>
          </cell>
          <cell r="I660" t="str">
            <v>NA</v>
          </cell>
          <cell r="J660" t="str">
            <v>NA</v>
          </cell>
          <cell r="K660" t="str">
            <v>NA</v>
          </cell>
          <cell r="L660" t="str">
            <v>NA</v>
          </cell>
          <cell r="M660">
            <v>300</v>
          </cell>
          <cell r="N660" t="str">
            <v>NA</v>
          </cell>
          <cell r="O660" t="str">
            <v>NA</v>
          </cell>
          <cell r="P660" t="str">
            <v>NA</v>
          </cell>
          <cell r="Q660" t="str">
            <v>NA</v>
          </cell>
          <cell r="R660" t="str">
            <v>NA</v>
          </cell>
          <cell r="S660" t="str">
            <v>NA</v>
          </cell>
          <cell r="T660" t="str">
            <v>CER003</v>
          </cell>
          <cell r="U660" t="str">
            <v>NA</v>
          </cell>
          <cell r="V660" t="str">
            <v>NA</v>
          </cell>
          <cell r="W660" t="str">
            <v>NA</v>
          </cell>
          <cell r="X660" t="str">
            <v>NA</v>
          </cell>
          <cell r="Y660" t="str">
            <v>CMC013</v>
          </cell>
          <cell r="Z660" t="str">
            <v>NA</v>
          </cell>
          <cell r="AA660" t="str">
            <v>NA</v>
          </cell>
          <cell r="AB660" t="str">
            <v>NA</v>
          </cell>
          <cell r="AC660" t="str">
            <v>NA</v>
          </cell>
          <cell r="AD660">
            <v>1</v>
          </cell>
          <cell r="AE660" t="str">
            <v>NA</v>
          </cell>
          <cell r="AF660" t="str">
            <v>NA</v>
          </cell>
          <cell r="AG660" t="str">
            <v>NA</v>
          </cell>
          <cell r="AH660" t="str">
            <v>NA</v>
          </cell>
          <cell r="AI660">
            <v>50</v>
          </cell>
          <cell r="AJ660">
            <v>50</v>
          </cell>
          <cell r="AO660">
            <v>30567</v>
          </cell>
          <cell r="AP660">
            <v>85</v>
          </cell>
          <cell r="AQ660">
            <v>0</v>
          </cell>
          <cell r="AR660">
            <v>0</v>
          </cell>
          <cell r="AS660">
            <v>0</v>
          </cell>
          <cell r="AT660">
            <v>0</v>
          </cell>
          <cell r="AU660">
            <v>0</v>
          </cell>
          <cell r="AV660">
            <v>0</v>
          </cell>
          <cell r="AW660">
            <v>25500</v>
          </cell>
          <cell r="AX660">
            <v>0</v>
          </cell>
          <cell r="AY660">
            <v>0</v>
          </cell>
          <cell r="AZ660">
            <v>0</v>
          </cell>
          <cell r="BA660">
            <v>0</v>
          </cell>
          <cell r="BB660">
            <v>0</v>
          </cell>
          <cell r="BC660">
            <v>0</v>
          </cell>
          <cell r="BD660">
            <v>26775</v>
          </cell>
          <cell r="BE660">
            <v>83103</v>
          </cell>
          <cell r="BF660">
            <v>0</v>
          </cell>
          <cell r="BG660">
            <v>0</v>
          </cell>
          <cell r="BH660">
            <v>0</v>
          </cell>
          <cell r="BI660">
            <v>0</v>
          </cell>
          <cell r="BJ660">
            <v>1662</v>
          </cell>
          <cell r="BK660">
            <v>0</v>
          </cell>
          <cell r="BL660">
            <v>0</v>
          </cell>
          <cell r="BM660">
            <v>0</v>
          </cell>
          <cell r="BN660">
            <v>0</v>
          </cell>
          <cell r="BO660">
            <v>1662</v>
          </cell>
          <cell r="BP660">
            <v>106495</v>
          </cell>
          <cell r="BQ660">
            <v>0</v>
          </cell>
          <cell r="BR660">
            <v>0</v>
          </cell>
          <cell r="BS660">
            <v>0</v>
          </cell>
          <cell r="BT660">
            <v>0</v>
          </cell>
          <cell r="BU660">
            <v>2130</v>
          </cell>
          <cell r="BV660">
            <v>0</v>
          </cell>
          <cell r="BW660">
            <v>0</v>
          </cell>
          <cell r="BX660">
            <v>0</v>
          </cell>
          <cell r="BY660">
            <v>0</v>
          </cell>
          <cell r="BZ660">
            <v>2130</v>
          </cell>
          <cell r="CA660">
            <v>1662</v>
          </cell>
          <cell r="CB660">
            <v>3792</v>
          </cell>
          <cell r="CC660">
            <v>0.05</v>
          </cell>
          <cell r="CD660">
            <v>30567</v>
          </cell>
        </row>
        <row r="661">
          <cell r="B661" t="str">
            <v>ALC09</v>
          </cell>
          <cell r="C661" t="str">
            <v>CAP28</v>
          </cell>
          <cell r="D661" t="str">
            <v>De   200  pares</v>
          </cell>
          <cell r="E661" t="str">
            <v>U</v>
          </cell>
          <cell r="F661" t="str">
            <v>MRD076</v>
          </cell>
          <cell r="G661" t="str">
            <v>NA</v>
          </cell>
          <cell r="H661" t="str">
            <v>NA</v>
          </cell>
          <cell r="I661" t="str">
            <v>NA</v>
          </cell>
          <cell r="J661" t="str">
            <v>NA</v>
          </cell>
          <cell r="K661" t="str">
            <v>NA</v>
          </cell>
          <cell r="L661" t="str">
            <v>NA</v>
          </cell>
          <cell r="M661">
            <v>400</v>
          </cell>
          <cell r="N661" t="str">
            <v>NA</v>
          </cell>
          <cell r="O661" t="str">
            <v>NA</v>
          </cell>
          <cell r="P661" t="str">
            <v>NA</v>
          </cell>
          <cell r="Q661" t="str">
            <v>NA</v>
          </cell>
          <cell r="R661" t="str">
            <v>NA</v>
          </cell>
          <cell r="S661" t="str">
            <v>NA</v>
          </cell>
          <cell r="T661" t="str">
            <v>CER003</v>
          </cell>
          <cell r="U661" t="str">
            <v>NA</v>
          </cell>
          <cell r="V661" t="str">
            <v>NA</v>
          </cell>
          <cell r="W661" t="str">
            <v>NA</v>
          </cell>
          <cell r="X661" t="str">
            <v>NA</v>
          </cell>
          <cell r="Y661" t="str">
            <v>CMC013</v>
          </cell>
          <cell r="Z661" t="str">
            <v>NA</v>
          </cell>
          <cell r="AA661" t="str">
            <v>NA</v>
          </cell>
          <cell r="AB661" t="str">
            <v>NA</v>
          </cell>
          <cell r="AC661" t="str">
            <v>NA</v>
          </cell>
          <cell r="AD661">
            <v>1</v>
          </cell>
          <cell r="AE661" t="str">
            <v>NA</v>
          </cell>
          <cell r="AF661" t="str">
            <v>NA</v>
          </cell>
          <cell r="AG661" t="str">
            <v>NA</v>
          </cell>
          <cell r="AH661" t="str">
            <v>NA</v>
          </cell>
          <cell r="AI661">
            <v>50</v>
          </cell>
          <cell r="AJ661">
            <v>50</v>
          </cell>
          <cell r="AO661">
            <v>39492</v>
          </cell>
          <cell r="AP661">
            <v>85</v>
          </cell>
          <cell r="AQ661">
            <v>0</v>
          </cell>
          <cell r="AR661">
            <v>0</v>
          </cell>
          <cell r="AS661">
            <v>0</v>
          </cell>
          <cell r="AT661">
            <v>0</v>
          </cell>
          <cell r="AU661">
            <v>0</v>
          </cell>
          <cell r="AV661">
            <v>0</v>
          </cell>
          <cell r="AW661">
            <v>34000</v>
          </cell>
          <cell r="AX661">
            <v>0</v>
          </cell>
          <cell r="AY661">
            <v>0</v>
          </cell>
          <cell r="AZ661">
            <v>0</v>
          </cell>
          <cell r="BA661">
            <v>0</v>
          </cell>
          <cell r="BB661">
            <v>0</v>
          </cell>
          <cell r="BC661">
            <v>0</v>
          </cell>
          <cell r="BD661">
            <v>35700</v>
          </cell>
          <cell r="BE661">
            <v>83103</v>
          </cell>
          <cell r="BF661">
            <v>0</v>
          </cell>
          <cell r="BG661">
            <v>0</v>
          </cell>
          <cell r="BH661">
            <v>0</v>
          </cell>
          <cell r="BI661">
            <v>0</v>
          </cell>
          <cell r="BJ661">
            <v>1662</v>
          </cell>
          <cell r="BK661">
            <v>0</v>
          </cell>
          <cell r="BL661">
            <v>0</v>
          </cell>
          <cell r="BM661">
            <v>0</v>
          </cell>
          <cell r="BN661">
            <v>0</v>
          </cell>
          <cell r="BO661">
            <v>1662</v>
          </cell>
          <cell r="BP661">
            <v>106495</v>
          </cell>
          <cell r="BQ661">
            <v>0</v>
          </cell>
          <cell r="BR661">
            <v>0</v>
          </cell>
          <cell r="BS661">
            <v>0</v>
          </cell>
          <cell r="BT661">
            <v>0</v>
          </cell>
          <cell r="BU661">
            <v>2130</v>
          </cell>
          <cell r="BV661">
            <v>0</v>
          </cell>
          <cell r="BW661">
            <v>0</v>
          </cell>
          <cell r="BX661">
            <v>0</v>
          </cell>
          <cell r="BY661">
            <v>0</v>
          </cell>
          <cell r="BZ661">
            <v>2130</v>
          </cell>
          <cell r="CA661">
            <v>1662</v>
          </cell>
          <cell r="CB661">
            <v>3792</v>
          </cell>
          <cell r="CC661">
            <v>0.05</v>
          </cell>
          <cell r="CD661">
            <v>39492</v>
          </cell>
        </row>
        <row r="662">
          <cell r="B662" t="str">
            <v>ALC10</v>
          </cell>
          <cell r="C662" t="str">
            <v>CAP28</v>
          </cell>
          <cell r="D662" t="str">
            <v>De   300  pares</v>
          </cell>
          <cell r="E662" t="str">
            <v>U</v>
          </cell>
          <cell r="F662" t="str">
            <v>MRD076</v>
          </cell>
          <cell r="G662" t="str">
            <v>NA</v>
          </cell>
          <cell r="H662" t="str">
            <v>NA</v>
          </cell>
          <cell r="I662" t="str">
            <v>NA</v>
          </cell>
          <cell r="J662" t="str">
            <v>NA</v>
          </cell>
          <cell r="K662" t="str">
            <v>NA</v>
          </cell>
          <cell r="L662" t="str">
            <v>NA</v>
          </cell>
          <cell r="M662">
            <v>600</v>
          </cell>
          <cell r="N662" t="str">
            <v>NA</v>
          </cell>
          <cell r="O662" t="str">
            <v>NA</v>
          </cell>
          <cell r="P662" t="str">
            <v>NA</v>
          </cell>
          <cell r="Q662" t="str">
            <v>NA</v>
          </cell>
          <cell r="R662" t="str">
            <v>NA</v>
          </cell>
          <cell r="S662" t="str">
            <v>NA</v>
          </cell>
          <cell r="T662" t="str">
            <v>CER003</v>
          </cell>
          <cell r="U662" t="str">
            <v>NA</v>
          </cell>
          <cell r="V662" t="str">
            <v>NA</v>
          </cell>
          <cell r="W662" t="str">
            <v>NA</v>
          </cell>
          <cell r="X662" t="str">
            <v>NA</v>
          </cell>
          <cell r="Y662" t="str">
            <v>CMC013</v>
          </cell>
          <cell r="Z662" t="str">
            <v>NA</v>
          </cell>
          <cell r="AA662" t="str">
            <v>NA</v>
          </cell>
          <cell r="AB662" t="str">
            <v>NA</v>
          </cell>
          <cell r="AC662" t="str">
            <v>NA</v>
          </cell>
          <cell r="AD662">
            <v>1</v>
          </cell>
          <cell r="AE662" t="str">
            <v>NA</v>
          </cell>
          <cell r="AF662" t="str">
            <v>NA</v>
          </cell>
          <cell r="AG662" t="str">
            <v>NA</v>
          </cell>
          <cell r="AH662" t="str">
            <v>NA</v>
          </cell>
          <cell r="AI662">
            <v>50</v>
          </cell>
          <cell r="AJ662">
            <v>50</v>
          </cell>
          <cell r="AO662">
            <v>57342</v>
          </cell>
          <cell r="AP662">
            <v>85</v>
          </cell>
          <cell r="AQ662">
            <v>0</v>
          </cell>
          <cell r="AR662">
            <v>0</v>
          </cell>
          <cell r="AS662">
            <v>0</v>
          </cell>
          <cell r="AT662">
            <v>0</v>
          </cell>
          <cell r="AU662">
            <v>0</v>
          </cell>
          <cell r="AV662">
            <v>0</v>
          </cell>
          <cell r="AW662">
            <v>51000</v>
          </cell>
          <cell r="AX662">
            <v>0</v>
          </cell>
          <cell r="AY662">
            <v>0</v>
          </cell>
          <cell r="AZ662">
            <v>0</v>
          </cell>
          <cell r="BA662">
            <v>0</v>
          </cell>
          <cell r="BB662">
            <v>0</v>
          </cell>
          <cell r="BC662">
            <v>0</v>
          </cell>
          <cell r="BD662">
            <v>53550</v>
          </cell>
          <cell r="BE662">
            <v>83103</v>
          </cell>
          <cell r="BF662">
            <v>0</v>
          </cell>
          <cell r="BG662">
            <v>0</v>
          </cell>
          <cell r="BH662">
            <v>0</v>
          </cell>
          <cell r="BI662">
            <v>0</v>
          </cell>
          <cell r="BJ662">
            <v>1662</v>
          </cell>
          <cell r="BK662">
            <v>0</v>
          </cell>
          <cell r="BL662">
            <v>0</v>
          </cell>
          <cell r="BM662">
            <v>0</v>
          </cell>
          <cell r="BN662">
            <v>0</v>
          </cell>
          <cell r="BO662">
            <v>1662</v>
          </cell>
          <cell r="BP662">
            <v>106495</v>
          </cell>
          <cell r="BQ662">
            <v>0</v>
          </cell>
          <cell r="BR662">
            <v>0</v>
          </cell>
          <cell r="BS662">
            <v>0</v>
          </cell>
          <cell r="BT662">
            <v>0</v>
          </cell>
          <cell r="BU662">
            <v>2130</v>
          </cell>
          <cell r="BV662">
            <v>0</v>
          </cell>
          <cell r="BW662">
            <v>0</v>
          </cell>
          <cell r="BX662">
            <v>0</v>
          </cell>
          <cell r="BY662">
            <v>0</v>
          </cell>
          <cell r="BZ662">
            <v>2130</v>
          </cell>
          <cell r="CA662">
            <v>1662</v>
          </cell>
          <cell r="CB662">
            <v>3792</v>
          </cell>
          <cell r="CC662">
            <v>0.05</v>
          </cell>
          <cell r="CD662">
            <v>57342</v>
          </cell>
        </row>
        <row r="663">
          <cell r="B663" t="str">
            <v>ALC11</v>
          </cell>
          <cell r="C663" t="str">
            <v>CAP28</v>
          </cell>
          <cell r="D663" t="str">
            <v>De   400  pares</v>
          </cell>
          <cell r="E663" t="str">
            <v>U</v>
          </cell>
          <cell r="F663" t="str">
            <v>MRD076</v>
          </cell>
          <cell r="G663" t="str">
            <v>NA</v>
          </cell>
          <cell r="H663" t="str">
            <v>NA</v>
          </cell>
          <cell r="I663" t="str">
            <v>NA</v>
          </cell>
          <cell r="J663" t="str">
            <v>NA</v>
          </cell>
          <cell r="K663" t="str">
            <v>NA</v>
          </cell>
          <cell r="L663" t="str">
            <v>NA</v>
          </cell>
          <cell r="M663">
            <v>800</v>
          </cell>
          <cell r="N663" t="str">
            <v>NA</v>
          </cell>
          <cell r="O663" t="str">
            <v>NA</v>
          </cell>
          <cell r="P663" t="str">
            <v>NA</v>
          </cell>
          <cell r="Q663" t="str">
            <v>NA</v>
          </cell>
          <cell r="R663" t="str">
            <v>NA</v>
          </cell>
          <cell r="S663" t="str">
            <v>NA</v>
          </cell>
          <cell r="T663" t="str">
            <v>CER003</v>
          </cell>
          <cell r="U663" t="str">
            <v>NA</v>
          </cell>
          <cell r="V663" t="str">
            <v>NA</v>
          </cell>
          <cell r="W663" t="str">
            <v>NA</v>
          </cell>
          <cell r="X663" t="str">
            <v>NA</v>
          </cell>
          <cell r="Y663" t="str">
            <v>CMC013</v>
          </cell>
          <cell r="Z663" t="str">
            <v>NA</v>
          </cell>
          <cell r="AA663" t="str">
            <v>NA</v>
          </cell>
          <cell r="AB663" t="str">
            <v>NA</v>
          </cell>
          <cell r="AC663" t="str">
            <v>NA</v>
          </cell>
          <cell r="AD663">
            <v>1</v>
          </cell>
          <cell r="AE663" t="str">
            <v>NA</v>
          </cell>
          <cell r="AF663" t="str">
            <v>NA</v>
          </cell>
          <cell r="AG663" t="str">
            <v>NA</v>
          </cell>
          <cell r="AH663" t="str">
            <v>NA</v>
          </cell>
          <cell r="AI663">
            <v>50</v>
          </cell>
          <cell r="AJ663">
            <v>50</v>
          </cell>
          <cell r="AO663">
            <v>75192</v>
          </cell>
          <cell r="AP663">
            <v>85</v>
          </cell>
          <cell r="AQ663">
            <v>0</v>
          </cell>
          <cell r="AR663">
            <v>0</v>
          </cell>
          <cell r="AS663">
            <v>0</v>
          </cell>
          <cell r="AT663">
            <v>0</v>
          </cell>
          <cell r="AU663">
            <v>0</v>
          </cell>
          <cell r="AV663">
            <v>0</v>
          </cell>
          <cell r="AW663">
            <v>68000</v>
          </cell>
          <cell r="AX663">
            <v>0</v>
          </cell>
          <cell r="AY663">
            <v>0</v>
          </cell>
          <cell r="AZ663">
            <v>0</v>
          </cell>
          <cell r="BA663">
            <v>0</v>
          </cell>
          <cell r="BB663">
            <v>0</v>
          </cell>
          <cell r="BC663">
            <v>0</v>
          </cell>
          <cell r="BD663">
            <v>71400</v>
          </cell>
          <cell r="BE663">
            <v>83103</v>
          </cell>
          <cell r="BF663">
            <v>0</v>
          </cell>
          <cell r="BG663">
            <v>0</v>
          </cell>
          <cell r="BH663">
            <v>0</v>
          </cell>
          <cell r="BI663">
            <v>0</v>
          </cell>
          <cell r="BJ663">
            <v>1662</v>
          </cell>
          <cell r="BK663">
            <v>0</v>
          </cell>
          <cell r="BL663">
            <v>0</v>
          </cell>
          <cell r="BM663">
            <v>0</v>
          </cell>
          <cell r="BN663">
            <v>0</v>
          </cell>
          <cell r="BO663">
            <v>1662</v>
          </cell>
          <cell r="BP663">
            <v>106495</v>
          </cell>
          <cell r="BQ663">
            <v>0</v>
          </cell>
          <cell r="BR663">
            <v>0</v>
          </cell>
          <cell r="BS663">
            <v>0</v>
          </cell>
          <cell r="BT663">
            <v>0</v>
          </cell>
          <cell r="BU663">
            <v>2130</v>
          </cell>
          <cell r="BV663">
            <v>0</v>
          </cell>
          <cell r="BW663">
            <v>0</v>
          </cell>
          <cell r="BX663">
            <v>0</v>
          </cell>
          <cell r="BY663">
            <v>0</v>
          </cell>
          <cell r="BZ663">
            <v>2130</v>
          </cell>
          <cell r="CA663">
            <v>1662</v>
          </cell>
          <cell r="CB663">
            <v>3792</v>
          </cell>
          <cell r="CC663">
            <v>0.05</v>
          </cell>
          <cell r="CD663">
            <v>75192</v>
          </cell>
        </row>
        <row r="664">
          <cell r="B664" t="str">
            <v>ALC12</v>
          </cell>
          <cell r="C664" t="str">
            <v>CAP28</v>
          </cell>
          <cell r="D664" t="str">
            <v>De   500  pares</v>
          </cell>
          <cell r="E664" t="str">
            <v>U</v>
          </cell>
          <cell r="F664" t="str">
            <v>MRD076</v>
          </cell>
          <cell r="G664" t="str">
            <v>NA</v>
          </cell>
          <cell r="H664" t="str">
            <v>NA</v>
          </cell>
          <cell r="I664" t="str">
            <v>NA</v>
          </cell>
          <cell r="J664" t="str">
            <v>NA</v>
          </cell>
          <cell r="K664" t="str">
            <v>NA</v>
          </cell>
          <cell r="L664" t="str">
            <v>NA</v>
          </cell>
          <cell r="M664">
            <v>1000</v>
          </cell>
          <cell r="N664" t="str">
            <v>NA</v>
          </cell>
          <cell r="O664" t="str">
            <v>NA</v>
          </cell>
          <cell r="P664" t="str">
            <v>NA</v>
          </cell>
          <cell r="Q664" t="str">
            <v>NA</v>
          </cell>
          <cell r="R664" t="str">
            <v>NA</v>
          </cell>
          <cell r="S664" t="str">
            <v>NA</v>
          </cell>
          <cell r="T664" t="str">
            <v>CER003</v>
          </cell>
          <cell r="U664" t="str">
            <v>NA</v>
          </cell>
          <cell r="V664" t="str">
            <v>NA</v>
          </cell>
          <cell r="W664" t="str">
            <v>NA</v>
          </cell>
          <cell r="X664" t="str">
            <v>NA</v>
          </cell>
          <cell r="Y664" t="str">
            <v>CMC013</v>
          </cell>
          <cell r="Z664" t="str">
            <v>NA</v>
          </cell>
          <cell r="AA664" t="str">
            <v>NA</v>
          </cell>
          <cell r="AB664" t="str">
            <v>NA</v>
          </cell>
          <cell r="AC664" t="str">
            <v>NA</v>
          </cell>
          <cell r="AD664">
            <v>1</v>
          </cell>
          <cell r="AE664" t="str">
            <v>NA</v>
          </cell>
          <cell r="AF664" t="str">
            <v>NA</v>
          </cell>
          <cell r="AG664" t="str">
            <v>NA</v>
          </cell>
          <cell r="AH664" t="str">
            <v>NA</v>
          </cell>
          <cell r="AI664">
            <v>50</v>
          </cell>
          <cell r="AJ664">
            <v>50</v>
          </cell>
          <cell r="AO664">
            <v>93042</v>
          </cell>
          <cell r="AP664">
            <v>85</v>
          </cell>
          <cell r="AQ664">
            <v>0</v>
          </cell>
          <cell r="AR664">
            <v>0</v>
          </cell>
          <cell r="AS664">
            <v>0</v>
          </cell>
          <cell r="AT664">
            <v>0</v>
          </cell>
          <cell r="AU664">
            <v>0</v>
          </cell>
          <cell r="AV664">
            <v>0</v>
          </cell>
          <cell r="AW664">
            <v>85000</v>
          </cell>
          <cell r="AX664">
            <v>0</v>
          </cell>
          <cell r="AY664">
            <v>0</v>
          </cell>
          <cell r="AZ664">
            <v>0</v>
          </cell>
          <cell r="BA664">
            <v>0</v>
          </cell>
          <cell r="BB664">
            <v>0</v>
          </cell>
          <cell r="BC664">
            <v>0</v>
          </cell>
          <cell r="BD664">
            <v>89250</v>
          </cell>
          <cell r="BE664">
            <v>83103</v>
          </cell>
          <cell r="BF664">
            <v>0</v>
          </cell>
          <cell r="BG664">
            <v>0</v>
          </cell>
          <cell r="BH664">
            <v>0</v>
          </cell>
          <cell r="BI664">
            <v>0</v>
          </cell>
          <cell r="BJ664">
            <v>1662</v>
          </cell>
          <cell r="BK664">
            <v>0</v>
          </cell>
          <cell r="BL664">
            <v>0</v>
          </cell>
          <cell r="BM664">
            <v>0</v>
          </cell>
          <cell r="BN664">
            <v>0</v>
          </cell>
          <cell r="BO664">
            <v>1662</v>
          </cell>
          <cell r="BP664">
            <v>106495</v>
          </cell>
          <cell r="BQ664">
            <v>0</v>
          </cell>
          <cell r="BR664">
            <v>0</v>
          </cell>
          <cell r="BS664">
            <v>0</v>
          </cell>
          <cell r="BT664">
            <v>0</v>
          </cell>
          <cell r="BU664">
            <v>2130</v>
          </cell>
          <cell r="BV664">
            <v>0</v>
          </cell>
          <cell r="BW664">
            <v>0</v>
          </cell>
          <cell r="BX664">
            <v>0</v>
          </cell>
          <cell r="BY664">
            <v>0</v>
          </cell>
          <cell r="BZ664">
            <v>2130</v>
          </cell>
          <cell r="CA664">
            <v>1662</v>
          </cell>
          <cell r="CB664">
            <v>3792</v>
          </cell>
          <cell r="CC664">
            <v>0.05</v>
          </cell>
          <cell r="CD664">
            <v>93042</v>
          </cell>
        </row>
        <row r="665">
          <cell r="B665" t="str">
            <v>ALC18</v>
          </cell>
          <cell r="C665" t="str">
            <v>CAP28</v>
          </cell>
          <cell r="D665" t="str">
            <v>De  1500  pares</v>
          </cell>
          <cell r="E665" t="str">
            <v>U</v>
          </cell>
          <cell r="F665" t="str">
            <v>MRD076</v>
          </cell>
          <cell r="G665" t="str">
            <v>NA</v>
          </cell>
          <cell r="H665" t="str">
            <v>NA</v>
          </cell>
          <cell r="I665" t="str">
            <v>NA</v>
          </cell>
          <cell r="J665" t="str">
            <v>NA</v>
          </cell>
          <cell r="K665" t="str">
            <v>NA</v>
          </cell>
          <cell r="L665" t="str">
            <v>NA</v>
          </cell>
          <cell r="M665">
            <v>3000</v>
          </cell>
          <cell r="N665" t="str">
            <v>NA</v>
          </cell>
          <cell r="O665" t="str">
            <v>NA</v>
          </cell>
          <cell r="P665" t="str">
            <v>NA</v>
          </cell>
          <cell r="Q665" t="str">
            <v>NA</v>
          </cell>
          <cell r="R665" t="str">
            <v>NA</v>
          </cell>
          <cell r="S665" t="str">
            <v>NA</v>
          </cell>
          <cell r="T665" t="str">
            <v>CER003</v>
          </cell>
          <cell r="U665" t="str">
            <v>NA</v>
          </cell>
          <cell r="V665" t="str">
            <v>NA</v>
          </cell>
          <cell r="W665" t="str">
            <v>NA</v>
          </cell>
          <cell r="X665" t="str">
            <v>NA</v>
          </cell>
          <cell r="Y665" t="str">
            <v>CMC013</v>
          </cell>
          <cell r="Z665" t="str">
            <v>NA</v>
          </cell>
          <cell r="AA665" t="str">
            <v>NA</v>
          </cell>
          <cell r="AB665" t="str">
            <v>NA</v>
          </cell>
          <cell r="AC665" t="str">
            <v>NA</v>
          </cell>
          <cell r="AD665">
            <v>1</v>
          </cell>
          <cell r="AE665" t="str">
            <v>NA</v>
          </cell>
          <cell r="AF665" t="str">
            <v>NA</v>
          </cell>
          <cell r="AG665" t="str">
            <v>NA</v>
          </cell>
          <cell r="AH665" t="str">
            <v>NA</v>
          </cell>
          <cell r="AI665">
            <v>4</v>
          </cell>
          <cell r="AJ665">
            <v>4</v>
          </cell>
          <cell r="AO665">
            <v>315150</v>
          </cell>
          <cell r="AP665">
            <v>85</v>
          </cell>
          <cell r="AQ665">
            <v>0</v>
          </cell>
          <cell r="AR665">
            <v>0</v>
          </cell>
          <cell r="AS665">
            <v>0</v>
          </cell>
          <cell r="AT665">
            <v>0</v>
          </cell>
          <cell r="AU665">
            <v>0</v>
          </cell>
          <cell r="AV665">
            <v>0</v>
          </cell>
          <cell r="AW665">
            <v>255000</v>
          </cell>
          <cell r="AX665">
            <v>0</v>
          </cell>
          <cell r="AY665">
            <v>0</v>
          </cell>
          <cell r="AZ665">
            <v>0</v>
          </cell>
          <cell r="BA665">
            <v>0</v>
          </cell>
          <cell r="BB665">
            <v>0</v>
          </cell>
          <cell r="BC665">
            <v>0</v>
          </cell>
          <cell r="BD665">
            <v>267750</v>
          </cell>
          <cell r="BE665">
            <v>83103</v>
          </cell>
          <cell r="BF665">
            <v>0</v>
          </cell>
          <cell r="BG665">
            <v>0</v>
          </cell>
          <cell r="BH665">
            <v>0</v>
          </cell>
          <cell r="BI665">
            <v>0</v>
          </cell>
          <cell r="BJ665">
            <v>20776</v>
          </cell>
          <cell r="BK665">
            <v>0</v>
          </cell>
          <cell r="BL665">
            <v>0</v>
          </cell>
          <cell r="BM665">
            <v>0</v>
          </cell>
          <cell r="BN665">
            <v>0</v>
          </cell>
          <cell r="BO665">
            <v>20776</v>
          </cell>
          <cell r="BP665">
            <v>106495</v>
          </cell>
          <cell r="BQ665">
            <v>0</v>
          </cell>
          <cell r="BR665">
            <v>0</v>
          </cell>
          <cell r="BS665">
            <v>0</v>
          </cell>
          <cell r="BT665">
            <v>0</v>
          </cell>
          <cell r="BU665">
            <v>26624</v>
          </cell>
          <cell r="BV665">
            <v>0</v>
          </cell>
          <cell r="BW665">
            <v>0</v>
          </cell>
          <cell r="BX665">
            <v>0</v>
          </cell>
          <cell r="BY665">
            <v>0</v>
          </cell>
          <cell r="BZ665">
            <v>26624</v>
          </cell>
          <cell r="CA665">
            <v>20776</v>
          </cell>
          <cell r="CB665">
            <v>47400</v>
          </cell>
          <cell r="CC665">
            <v>0.05</v>
          </cell>
          <cell r="CD665">
            <v>315150</v>
          </cell>
        </row>
        <row r="666">
          <cell r="B666" t="str">
            <v>ALC19</v>
          </cell>
          <cell r="C666" t="str">
            <v>CAP28</v>
          </cell>
          <cell r="D666" t="str">
            <v>De  1800  pares</v>
          </cell>
          <cell r="E666" t="str">
            <v>U</v>
          </cell>
          <cell r="F666" t="str">
            <v>MRD076</v>
          </cell>
          <cell r="G666" t="str">
            <v>NA</v>
          </cell>
          <cell r="H666" t="str">
            <v>NA</v>
          </cell>
          <cell r="I666" t="str">
            <v>NA</v>
          </cell>
          <cell r="J666" t="str">
            <v>NA</v>
          </cell>
          <cell r="K666" t="str">
            <v>NA</v>
          </cell>
          <cell r="L666" t="str">
            <v>NA</v>
          </cell>
          <cell r="M666">
            <v>3600</v>
          </cell>
          <cell r="N666" t="str">
            <v>NA</v>
          </cell>
          <cell r="O666" t="str">
            <v>NA</v>
          </cell>
          <cell r="P666" t="str">
            <v>NA</v>
          </cell>
          <cell r="Q666" t="str">
            <v>NA</v>
          </cell>
          <cell r="R666" t="str">
            <v>NA</v>
          </cell>
          <cell r="S666" t="str">
            <v>NA</v>
          </cell>
          <cell r="T666" t="str">
            <v>CER003</v>
          </cell>
          <cell r="U666" t="str">
            <v>NA</v>
          </cell>
          <cell r="V666" t="str">
            <v>NA</v>
          </cell>
          <cell r="W666" t="str">
            <v>NA</v>
          </cell>
          <cell r="X666" t="str">
            <v>NA</v>
          </cell>
          <cell r="Y666" t="str">
            <v>CMC013</v>
          </cell>
          <cell r="Z666" t="str">
            <v>NA</v>
          </cell>
          <cell r="AA666" t="str">
            <v>NA</v>
          </cell>
          <cell r="AB666" t="str">
            <v>NA</v>
          </cell>
          <cell r="AC666" t="str">
            <v>NA</v>
          </cell>
          <cell r="AD666">
            <v>1</v>
          </cell>
          <cell r="AE666" t="str">
            <v>NA</v>
          </cell>
          <cell r="AF666" t="str">
            <v>NA</v>
          </cell>
          <cell r="AG666" t="str">
            <v>NA</v>
          </cell>
          <cell r="AH666" t="str">
            <v>NA</v>
          </cell>
          <cell r="AI666">
            <v>3.75</v>
          </cell>
          <cell r="AJ666">
            <v>3.75</v>
          </cell>
          <cell r="AO666">
            <v>371860</v>
          </cell>
          <cell r="AP666">
            <v>85</v>
          </cell>
          <cell r="AQ666">
            <v>0</v>
          </cell>
          <cell r="AR666">
            <v>0</v>
          </cell>
          <cell r="AS666">
            <v>0</v>
          </cell>
          <cell r="AT666">
            <v>0</v>
          </cell>
          <cell r="AU666">
            <v>0</v>
          </cell>
          <cell r="AV666">
            <v>0</v>
          </cell>
          <cell r="AW666">
            <v>306000</v>
          </cell>
          <cell r="AX666">
            <v>0</v>
          </cell>
          <cell r="AY666">
            <v>0</v>
          </cell>
          <cell r="AZ666">
            <v>0</v>
          </cell>
          <cell r="BA666">
            <v>0</v>
          </cell>
          <cell r="BB666">
            <v>0</v>
          </cell>
          <cell r="BC666">
            <v>0</v>
          </cell>
          <cell r="BD666">
            <v>321300</v>
          </cell>
          <cell r="BE666">
            <v>83103</v>
          </cell>
          <cell r="BF666">
            <v>0</v>
          </cell>
          <cell r="BG666">
            <v>0</v>
          </cell>
          <cell r="BH666">
            <v>0</v>
          </cell>
          <cell r="BI666">
            <v>0</v>
          </cell>
          <cell r="BJ666">
            <v>22161</v>
          </cell>
          <cell r="BK666">
            <v>0</v>
          </cell>
          <cell r="BL666">
            <v>0</v>
          </cell>
          <cell r="BM666">
            <v>0</v>
          </cell>
          <cell r="BN666">
            <v>0</v>
          </cell>
          <cell r="BO666">
            <v>22161</v>
          </cell>
          <cell r="BP666">
            <v>106495</v>
          </cell>
          <cell r="BQ666">
            <v>0</v>
          </cell>
          <cell r="BR666">
            <v>0</v>
          </cell>
          <cell r="BS666">
            <v>0</v>
          </cell>
          <cell r="BT666">
            <v>0</v>
          </cell>
          <cell r="BU666">
            <v>28399</v>
          </cell>
          <cell r="BV666">
            <v>0</v>
          </cell>
          <cell r="BW666">
            <v>0</v>
          </cell>
          <cell r="BX666">
            <v>0</v>
          </cell>
          <cell r="BY666">
            <v>0</v>
          </cell>
          <cell r="BZ666">
            <v>28399</v>
          </cell>
          <cell r="CA666">
            <v>22161</v>
          </cell>
          <cell r="CB666">
            <v>50560</v>
          </cell>
          <cell r="CC666">
            <v>0.05</v>
          </cell>
          <cell r="CD666">
            <v>371860</v>
          </cell>
        </row>
        <row r="667">
          <cell r="B667" t="str">
            <v>ALC20</v>
          </cell>
          <cell r="C667" t="str">
            <v>CAP28</v>
          </cell>
          <cell r="D667" t="str">
            <v>De  2100  pares</v>
          </cell>
          <cell r="E667" t="str">
            <v>U</v>
          </cell>
          <cell r="F667" t="str">
            <v>MRD076</v>
          </cell>
          <cell r="G667" t="str">
            <v>NA</v>
          </cell>
          <cell r="H667" t="str">
            <v>NA</v>
          </cell>
          <cell r="I667" t="str">
            <v>NA</v>
          </cell>
          <cell r="J667" t="str">
            <v>NA</v>
          </cell>
          <cell r="K667" t="str">
            <v>NA</v>
          </cell>
          <cell r="L667" t="str">
            <v>NA</v>
          </cell>
          <cell r="M667">
            <v>4200</v>
          </cell>
          <cell r="N667" t="str">
            <v>NA</v>
          </cell>
          <cell r="O667" t="str">
            <v>NA</v>
          </cell>
          <cell r="P667" t="str">
            <v>NA</v>
          </cell>
          <cell r="Q667" t="str">
            <v>NA</v>
          </cell>
          <cell r="R667" t="str">
            <v>NA</v>
          </cell>
          <cell r="S667" t="str">
            <v>NA</v>
          </cell>
          <cell r="T667" t="str">
            <v>CER003</v>
          </cell>
          <cell r="U667" t="str">
            <v>NA</v>
          </cell>
          <cell r="V667" t="str">
            <v>NA</v>
          </cell>
          <cell r="W667" t="str">
            <v>NA</v>
          </cell>
          <cell r="X667" t="str">
            <v>NA</v>
          </cell>
          <cell r="Y667" t="str">
            <v>CMC013</v>
          </cell>
          <cell r="Z667" t="str">
            <v>NA</v>
          </cell>
          <cell r="AA667" t="str">
            <v>NA</v>
          </cell>
          <cell r="AB667" t="str">
            <v>NA</v>
          </cell>
          <cell r="AC667" t="str">
            <v>NA</v>
          </cell>
          <cell r="AD667">
            <v>1</v>
          </cell>
          <cell r="AE667" t="str">
            <v>NA</v>
          </cell>
          <cell r="AF667" t="str">
            <v>NA</v>
          </cell>
          <cell r="AG667" t="str">
            <v>NA</v>
          </cell>
          <cell r="AH667" t="str">
            <v>NA</v>
          </cell>
          <cell r="AI667">
            <v>3.5</v>
          </cell>
          <cell r="AJ667">
            <v>3.5</v>
          </cell>
          <cell r="AO667">
            <v>429021</v>
          </cell>
          <cell r="AP667">
            <v>85</v>
          </cell>
          <cell r="AQ667">
            <v>0</v>
          </cell>
          <cell r="AR667">
            <v>0</v>
          </cell>
          <cell r="AS667">
            <v>0</v>
          </cell>
          <cell r="AT667">
            <v>0</v>
          </cell>
          <cell r="AU667">
            <v>0</v>
          </cell>
          <cell r="AV667">
            <v>0</v>
          </cell>
          <cell r="AW667">
            <v>357000</v>
          </cell>
          <cell r="AX667">
            <v>0</v>
          </cell>
          <cell r="AY667">
            <v>0</v>
          </cell>
          <cell r="AZ667">
            <v>0</v>
          </cell>
          <cell r="BA667">
            <v>0</v>
          </cell>
          <cell r="BB667">
            <v>0</v>
          </cell>
          <cell r="BC667">
            <v>0</v>
          </cell>
          <cell r="BD667">
            <v>374850</v>
          </cell>
          <cell r="BE667">
            <v>83103</v>
          </cell>
          <cell r="BF667">
            <v>0</v>
          </cell>
          <cell r="BG667">
            <v>0</v>
          </cell>
          <cell r="BH667">
            <v>0</v>
          </cell>
          <cell r="BI667">
            <v>0</v>
          </cell>
          <cell r="BJ667">
            <v>23744</v>
          </cell>
          <cell r="BK667">
            <v>0</v>
          </cell>
          <cell r="BL667">
            <v>0</v>
          </cell>
          <cell r="BM667">
            <v>0</v>
          </cell>
          <cell r="BN667">
            <v>0</v>
          </cell>
          <cell r="BO667">
            <v>23744</v>
          </cell>
          <cell r="BP667">
            <v>106495</v>
          </cell>
          <cell r="BQ667">
            <v>0</v>
          </cell>
          <cell r="BR667">
            <v>0</v>
          </cell>
          <cell r="BS667">
            <v>0</v>
          </cell>
          <cell r="BT667">
            <v>0</v>
          </cell>
          <cell r="BU667">
            <v>30427</v>
          </cell>
          <cell r="BV667">
            <v>0</v>
          </cell>
          <cell r="BW667">
            <v>0</v>
          </cell>
          <cell r="BX667">
            <v>0</v>
          </cell>
          <cell r="BY667">
            <v>0</v>
          </cell>
          <cell r="BZ667">
            <v>30427</v>
          </cell>
          <cell r="CA667">
            <v>23744</v>
          </cell>
          <cell r="CB667">
            <v>54171</v>
          </cell>
          <cell r="CC667">
            <v>0.05</v>
          </cell>
          <cell r="CD667">
            <v>429021</v>
          </cell>
        </row>
        <row r="668">
          <cell r="B668" t="str">
            <v>ALC21</v>
          </cell>
          <cell r="C668" t="str">
            <v>CAP28</v>
          </cell>
          <cell r="D668" t="str">
            <v>De  2400  pares</v>
          </cell>
          <cell r="E668" t="str">
            <v>U</v>
          </cell>
          <cell r="F668" t="str">
            <v>MRD076</v>
          </cell>
          <cell r="G668" t="str">
            <v>NA</v>
          </cell>
          <cell r="H668" t="str">
            <v>NA</v>
          </cell>
          <cell r="I668" t="str">
            <v>NA</v>
          </cell>
          <cell r="J668" t="str">
            <v>NA</v>
          </cell>
          <cell r="K668" t="str">
            <v>NA</v>
          </cell>
          <cell r="L668" t="str">
            <v>NA</v>
          </cell>
          <cell r="M668">
            <v>4800</v>
          </cell>
          <cell r="N668" t="str">
            <v>NA</v>
          </cell>
          <cell r="O668" t="str">
            <v>NA</v>
          </cell>
          <cell r="P668" t="str">
            <v>NA</v>
          </cell>
          <cell r="Q668" t="str">
            <v>NA</v>
          </cell>
          <cell r="R668" t="str">
            <v>NA</v>
          </cell>
          <cell r="S668" t="str">
            <v>NA</v>
          </cell>
          <cell r="T668" t="str">
            <v>CER003</v>
          </cell>
          <cell r="U668" t="str">
            <v>NA</v>
          </cell>
          <cell r="V668" t="str">
            <v>NA</v>
          </cell>
          <cell r="W668" t="str">
            <v>NA</v>
          </cell>
          <cell r="X668" t="str">
            <v>NA</v>
          </cell>
          <cell r="Y668" t="str">
            <v>CMC013</v>
          </cell>
          <cell r="Z668" t="str">
            <v>NA</v>
          </cell>
          <cell r="AA668" t="str">
            <v>NA</v>
          </cell>
          <cell r="AB668" t="str">
            <v>NA</v>
          </cell>
          <cell r="AC668" t="str">
            <v>NA</v>
          </cell>
          <cell r="AD668">
            <v>1</v>
          </cell>
          <cell r="AE668" t="str">
            <v>NA</v>
          </cell>
          <cell r="AF668" t="str">
            <v>NA</v>
          </cell>
          <cell r="AG668" t="str">
            <v>NA</v>
          </cell>
          <cell r="AH668" t="str">
            <v>NA</v>
          </cell>
          <cell r="AI668">
            <v>3</v>
          </cell>
          <cell r="AJ668">
            <v>3</v>
          </cell>
          <cell r="AO668">
            <v>491599</v>
          </cell>
          <cell r="AP668">
            <v>85</v>
          </cell>
          <cell r="AQ668">
            <v>0</v>
          </cell>
          <cell r="AR668">
            <v>0</v>
          </cell>
          <cell r="AS668">
            <v>0</v>
          </cell>
          <cell r="AT668">
            <v>0</v>
          </cell>
          <cell r="AU668">
            <v>0</v>
          </cell>
          <cell r="AV668">
            <v>0</v>
          </cell>
          <cell r="AW668">
            <v>408000</v>
          </cell>
          <cell r="AX668">
            <v>0</v>
          </cell>
          <cell r="AY668">
            <v>0</v>
          </cell>
          <cell r="AZ668">
            <v>0</v>
          </cell>
          <cell r="BA668">
            <v>0</v>
          </cell>
          <cell r="BB668">
            <v>0</v>
          </cell>
          <cell r="BC668">
            <v>0</v>
          </cell>
          <cell r="BD668">
            <v>428400</v>
          </cell>
          <cell r="BE668">
            <v>83103</v>
          </cell>
          <cell r="BF668">
            <v>0</v>
          </cell>
          <cell r="BG668">
            <v>0</v>
          </cell>
          <cell r="BH668">
            <v>0</v>
          </cell>
          <cell r="BI668">
            <v>0</v>
          </cell>
          <cell r="BJ668">
            <v>27701</v>
          </cell>
          <cell r="BK668">
            <v>0</v>
          </cell>
          <cell r="BL668">
            <v>0</v>
          </cell>
          <cell r="BM668">
            <v>0</v>
          </cell>
          <cell r="BN668">
            <v>0</v>
          </cell>
          <cell r="BO668">
            <v>27701</v>
          </cell>
          <cell r="BP668">
            <v>106495</v>
          </cell>
          <cell r="BQ668">
            <v>0</v>
          </cell>
          <cell r="BR668">
            <v>0</v>
          </cell>
          <cell r="BS668">
            <v>0</v>
          </cell>
          <cell r="BT668">
            <v>0</v>
          </cell>
          <cell r="BU668">
            <v>35498</v>
          </cell>
          <cell r="BV668">
            <v>0</v>
          </cell>
          <cell r="BW668">
            <v>0</v>
          </cell>
          <cell r="BX668">
            <v>0</v>
          </cell>
          <cell r="BY668">
            <v>0</v>
          </cell>
          <cell r="BZ668">
            <v>35498</v>
          </cell>
          <cell r="CA668">
            <v>27701</v>
          </cell>
          <cell r="CB668">
            <v>63199</v>
          </cell>
          <cell r="CC668">
            <v>0.05</v>
          </cell>
          <cell r="CD668">
            <v>491599</v>
          </cell>
        </row>
        <row r="669">
          <cell r="B669" t="str">
            <v>ALA01</v>
          </cell>
          <cell r="C669" t="str">
            <v>CAP29</v>
          </cell>
          <cell r="D669" t="str">
            <v>De    10  pares</v>
          </cell>
          <cell r="E669" t="str">
            <v>U</v>
          </cell>
          <cell r="F669" t="str">
            <v>MRD076</v>
          </cell>
          <cell r="G669" t="str">
            <v>NA</v>
          </cell>
          <cell r="H669" t="str">
            <v>NA</v>
          </cell>
          <cell r="I669" t="str">
            <v>NA</v>
          </cell>
          <cell r="J669" t="str">
            <v>NA</v>
          </cell>
          <cell r="K669" t="str">
            <v>NA</v>
          </cell>
          <cell r="L669" t="str">
            <v>NA</v>
          </cell>
          <cell r="M669">
            <v>20</v>
          </cell>
          <cell r="N669" t="str">
            <v>NA</v>
          </cell>
          <cell r="O669" t="str">
            <v>NA</v>
          </cell>
          <cell r="P669" t="str">
            <v>NA</v>
          </cell>
          <cell r="Q669" t="str">
            <v>NA</v>
          </cell>
          <cell r="R669" t="str">
            <v>NA</v>
          </cell>
          <cell r="S669" t="str">
            <v>NA</v>
          </cell>
          <cell r="T669" t="str">
            <v>CER005</v>
          </cell>
          <cell r="U669" t="str">
            <v>NA</v>
          </cell>
          <cell r="V669" t="str">
            <v>NA</v>
          </cell>
          <cell r="W669" t="str">
            <v>NA</v>
          </cell>
          <cell r="X669" t="str">
            <v>NA</v>
          </cell>
          <cell r="Y669" t="str">
            <v>CMC014</v>
          </cell>
          <cell r="Z669" t="str">
            <v>NA</v>
          </cell>
          <cell r="AA669" t="str">
            <v>NA</v>
          </cell>
          <cell r="AB669" t="str">
            <v>NA</v>
          </cell>
          <cell r="AC669" t="str">
            <v>NA</v>
          </cell>
          <cell r="AD669">
            <v>1</v>
          </cell>
          <cell r="AE669" t="str">
            <v>NA</v>
          </cell>
          <cell r="AF669" t="str">
            <v>NA</v>
          </cell>
          <cell r="AG669" t="str">
            <v>NA</v>
          </cell>
          <cell r="AH669" t="str">
            <v>NA</v>
          </cell>
          <cell r="AI669">
            <v>50</v>
          </cell>
          <cell r="AJ669">
            <v>50</v>
          </cell>
          <cell r="AO669">
            <v>4765</v>
          </cell>
          <cell r="AP669">
            <v>85</v>
          </cell>
          <cell r="AQ669">
            <v>0</v>
          </cell>
          <cell r="AR669">
            <v>0</v>
          </cell>
          <cell r="AS669">
            <v>0</v>
          </cell>
          <cell r="AT669">
            <v>0</v>
          </cell>
          <cell r="AU669">
            <v>0</v>
          </cell>
          <cell r="AV669">
            <v>0</v>
          </cell>
          <cell r="AW669">
            <v>1700</v>
          </cell>
          <cell r="AX669">
            <v>0</v>
          </cell>
          <cell r="AY669">
            <v>0</v>
          </cell>
          <cell r="AZ669">
            <v>0</v>
          </cell>
          <cell r="BA669">
            <v>0</v>
          </cell>
          <cell r="BB669">
            <v>0</v>
          </cell>
          <cell r="BC669">
            <v>0</v>
          </cell>
          <cell r="BD669">
            <v>1785</v>
          </cell>
          <cell r="BE669">
            <v>10116</v>
          </cell>
          <cell r="BF669">
            <v>0</v>
          </cell>
          <cell r="BG669">
            <v>0</v>
          </cell>
          <cell r="BH669">
            <v>0</v>
          </cell>
          <cell r="BI669">
            <v>0</v>
          </cell>
          <cell r="BJ669">
            <v>202</v>
          </cell>
          <cell r="BK669">
            <v>0</v>
          </cell>
          <cell r="BL669">
            <v>0</v>
          </cell>
          <cell r="BM669">
            <v>0</v>
          </cell>
          <cell r="BN669">
            <v>0</v>
          </cell>
          <cell r="BO669">
            <v>202</v>
          </cell>
          <cell r="BP669">
            <v>138896</v>
          </cell>
          <cell r="BQ669">
            <v>0</v>
          </cell>
          <cell r="BR669">
            <v>0</v>
          </cell>
          <cell r="BS669">
            <v>0</v>
          </cell>
          <cell r="BT669">
            <v>0</v>
          </cell>
          <cell r="BU669">
            <v>2778</v>
          </cell>
          <cell r="BV669">
            <v>0</v>
          </cell>
          <cell r="BW669">
            <v>0</v>
          </cell>
          <cell r="BX669">
            <v>0</v>
          </cell>
          <cell r="BY669">
            <v>0</v>
          </cell>
          <cell r="BZ669">
            <v>2778</v>
          </cell>
          <cell r="CA669">
            <v>202</v>
          </cell>
          <cell r="CB669">
            <v>2980</v>
          </cell>
          <cell r="CC669">
            <v>0.05</v>
          </cell>
          <cell r="CD669">
            <v>4765</v>
          </cell>
        </row>
        <row r="670">
          <cell r="B670" t="str">
            <v>ALA02</v>
          </cell>
          <cell r="C670" t="str">
            <v>CAP29</v>
          </cell>
          <cell r="D670" t="str">
            <v>De    20  pares</v>
          </cell>
          <cell r="E670" t="str">
            <v>U</v>
          </cell>
          <cell r="F670" t="str">
            <v>MRD076</v>
          </cell>
          <cell r="G670" t="str">
            <v>NA</v>
          </cell>
          <cell r="H670" t="str">
            <v>NA</v>
          </cell>
          <cell r="I670" t="str">
            <v>NA</v>
          </cell>
          <cell r="J670" t="str">
            <v>NA</v>
          </cell>
          <cell r="K670" t="str">
            <v>NA</v>
          </cell>
          <cell r="L670" t="str">
            <v>NA</v>
          </cell>
          <cell r="M670">
            <v>40</v>
          </cell>
          <cell r="N670" t="str">
            <v>NA</v>
          </cell>
          <cell r="O670" t="str">
            <v>NA</v>
          </cell>
          <cell r="P670" t="str">
            <v>NA</v>
          </cell>
          <cell r="Q670" t="str">
            <v>NA</v>
          </cell>
          <cell r="R670" t="str">
            <v>NA</v>
          </cell>
          <cell r="S670" t="str">
            <v>NA</v>
          </cell>
          <cell r="T670" t="str">
            <v>CER005</v>
          </cell>
          <cell r="U670" t="str">
            <v>NA</v>
          </cell>
          <cell r="V670" t="str">
            <v>NA</v>
          </cell>
          <cell r="W670" t="str">
            <v>NA</v>
          </cell>
          <cell r="X670" t="str">
            <v>NA</v>
          </cell>
          <cell r="Y670" t="str">
            <v>CMC014</v>
          </cell>
          <cell r="Z670" t="str">
            <v>NA</v>
          </cell>
          <cell r="AA670" t="str">
            <v>NA</v>
          </cell>
          <cell r="AB670" t="str">
            <v>NA</v>
          </cell>
          <cell r="AC670" t="str">
            <v>NA</v>
          </cell>
          <cell r="AD670">
            <v>1</v>
          </cell>
          <cell r="AE670" t="str">
            <v>NA</v>
          </cell>
          <cell r="AF670" t="str">
            <v>NA</v>
          </cell>
          <cell r="AG670" t="str">
            <v>NA</v>
          </cell>
          <cell r="AH670" t="str">
            <v>NA</v>
          </cell>
          <cell r="AI670">
            <v>50</v>
          </cell>
          <cell r="AJ670">
            <v>50</v>
          </cell>
          <cell r="AO670">
            <v>6550</v>
          </cell>
          <cell r="AP670">
            <v>85</v>
          </cell>
          <cell r="AQ670">
            <v>0</v>
          </cell>
          <cell r="AR670">
            <v>0</v>
          </cell>
          <cell r="AS670">
            <v>0</v>
          </cell>
          <cell r="AT670">
            <v>0</v>
          </cell>
          <cell r="AU670">
            <v>0</v>
          </cell>
          <cell r="AV670">
            <v>0</v>
          </cell>
          <cell r="AW670">
            <v>3400</v>
          </cell>
          <cell r="AX670">
            <v>0</v>
          </cell>
          <cell r="AY670">
            <v>0</v>
          </cell>
          <cell r="AZ670">
            <v>0</v>
          </cell>
          <cell r="BA670">
            <v>0</v>
          </cell>
          <cell r="BB670">
            <v>0</v>
          </cell>
          <cell r="BC670">
            <v>0</v>
          </cell>
          <cell r="BD670">
            <v>3570</v>
          </cell>
          <cell r="BE670">
            <v>10116</v>
          </cell>
          <cell r="BF670">
            <v>0</v>
          </cell>
          <cell r="BG670">
            <v>0</v>
          </cell>
          <cell r="BH670">
            <v>0</v>
          </cell>
          <cell r="BI670">
            <v>0</v>
          </cell>
          <cell r="BJ670">
            <v>202</v>
          </cell>
          <cell r="BK670">
            <v>0</v>
          </cell>
          <cell r="BL670">
            <v>0</v>
          </cell>
          <cell r="BM670">
            <v>0</v>
          </cell>
          <cell r="BN670">
            <v>0</v>
          </cell>
          <cell r="BO670">
            <v>202</v>
          </cell>
          <cell r="BP670">
            <v>138896</v>
          </cell>
          <cell r="BQ670">
            <v>0</v>
          </cell>
          <cell r="BR670">
            <v>0</v>
          </cell>
          <cell r="BS670">
            <v>0</v>
          </cell>
          <cell r="BT670">
            <v>0</v>
          </cell>
          <cell r="BU670">
            <v>2778</v>
          </cell>
          <cell r="BV670">
            <v>0</v>
          </cell>
          <cell r="BW670">
            <v>0</v>
          </cell>
          <cell r="BX670">
            <v>0</v>
          </cell>
          <cell r="BY670">
            <v>0</v>
          </cell>
          <cell r="BZ670">
            <v>2778</v>
          </cell>
          <cell r="CA670">
            <v>202</v>
          </cell>
          <cell r="CB670">
            <v>2980</v>
          </cell>
          <cell r="CC670">
            <v>0.05</v>
          </cell>
          <cell r="CD670">
            <v>6550</v>
          </cell>
        </row>
        <row r="671">
          <cell r="B671" t="str">
            <v>ALA03</v>
          </cell>
          <cell r="C671" t="str">
            <v>CAP29</v>
          </cell>
          <cell r="D671" t="str">
            <v>De    30  pares</v>
          </cell>
          <cell r="E671" t="str">
            <v>U</v>
          </cell>
          <cell r="F671" t="str">
            <v>MRD076</v>
          </cell>
          <cell r="G671" t="str">
            <v>NA</v>
          </cell>
          <cell r="H671" t="str">
            <v>NA</v>
          </cell>
          <cell r="I671" t="str">
            <v>NA</v>
          </cell>
          <cell r="J671" t="str">
            <v>NA</v>
          </cell>
          <cell r="K671" t="str">
            <v>NA</v>
          </cell>
          <cell r="L671" t="str">
            <v>NA</v>
          </cell>
          <cell r="M671">
            <v>60</v>
          </cell>
          <cell r="N671" t="str">
            <v>NA</v>
          </cell>
          <cell r="O671" t="str">
            <v>NA</v>
          </cell>
          <cell r="P671" t="str">
            <v>NA</v>
          </cell>
          <cell r="Q671" t="str">
            <v>NA</v>
          </cell>
          <cell r="R671" t="str">
            <v>NA</v>
          </cell>
          <cell r="S671" t="str">
            <v>NA</v>
          </cell>
          <cell r="T671" t="str">
            <v>CER005</v>
          </cell>
          <cell r="U671" t="str">
            <v>NA</v>
          </cell>
          <cell r="V671" t="str">
            <v>NA</v>
          </cell>
          <cell r="W671" t="str">
            <v>NA</v>
          </cell>
          <cell r="X671" t="str">
            <v>NA</v>
          </cell>
          <cell r="Y671" t="str">
            <v>CMC014</v>
          </cell>
          <cell r="Z671" t="str">
            <v>NA</v>
          </cell>
          <cell r="AA671" t="str">
            <v>NA</v>
          </cell>
          <cell r="AB671" t="str">
            <v>NA</v>
          </cell>
          <cell r="AC671" t="str">
            <v>NA</v>
          </cell>
          <cell r="AD671">
            <v>1</v>
          </cell>
          <cell r="AE671" t="str">
            <v>NA</v>
          </cell>
          <cell r="AF671" t="str">
            <v>NA</v>
          </cell>
          <cell r="AG671" t="str">
            <v>NA</v>
          </cell>
          <cell r="AH671" t="str">
            <v>NA</v>
          </cell>
          <cell r="AI671">
            <v>50</v>
          </cell>
          <cell r="AJ671">
            <v>50</v>
          </cell>
          <cell r="AO671">
            <v>8335</v>
          </cell>
          <cell r="AP671">
            <v>85</v>
          </cell>
          <cell r="AQ671">
            <v>0</v>
          </cell>
          <cell r="AR671">
            <v>0</v>
          </cell>
          <cell r="AS671">
            <v>0</v>
          </cell>
          <cell r="AT671">
            <v>0</v>
          </cell>
          <cell r="AU671">
            <v>0</v>
          </cell>
          <cell r="AV671">
            <v>0</v>
          </cell>
          <cell r="AW671">
            <v>5100</v>
          </cell>
          <cell r="AX671">
            <v>0</v>
          </cell>
          <cell r="AY671">
            <v>0</v>
          </cell>
          <cell r="AZ671">
            <v>0</v>
          </cell>
          <cell r="BA671">
            <v>0</v>
          </cell>
          <cell r="BB671">
            <v>0</v>
          </cell>
          <cell r="BC671">
            <v>0</v>
          </cell>
          <cell r="BD671">
            <v>5355</v>
          </cell>
          <cell r="BE671">
            <v>10116</v>
          </cell>
          <cell r="BF671">
            <v>0</v>
          </cell>
          <cell r="BG671">
            <v>0</v>
          </cell>
          <cell r="BH671">
            <v>0</v>
          </cell>
          <cell r="BI671">
            <v>0</v>
          </cell>
          <cell r="BJ671">
            <v>202</v>
          </cell>
          <cell r="BK671">
            <v>0</v>
          </cell>
          <cell r="BL671">
            <v>0</v>
          </cell>
          <cell r="BM671">
            <v>0</v>
          </cell>
          <cell r="BN671">
            <v>0</v>
          </cell>
          <cell r="BO671">
            <v>202</v>
          </cell>
          <cell r="BP671">
            <v>138896</v>
          </cell>
          <cell r="BQ671">
            <v>0</v>
          </cell>
          <cell r="BR671">
            <v>0</v>
          </cell>
          <cell r="BS671">
            <v>0</v>
          </cell>
          <cell r="BT671">
            <v>0</v>
          </cell>
          <cell r="BU671">
            <v>2778</v>
          </cell>
          <cell r="BV671">
            <v>0</v>
          </cell>
          <cell r="BW671">
            <v>0</v>
          </cell>
          <cell r="BX671">
            <v>0</v>
          </cell>
          <cell r="BY671">
            <v>0</v>
          </cell>
          <cell r="BZ671">
            <v>2778</v>
          </cell>
          <cell r="CA671">
            <v>202</v>
          </cell>
          <cell r="CB671">
            <v>2980</v>
          </cell>
          <cell r="CC671">
            <v>0.05</v>
          </cell>
          <cell r="CD671">
            <v>8335</v>
          </cell>
        </row>
        <row r="672">
          <cell r="B672" t="str">
            <v>ALA05</v>
          </cell>
          <cell r="C672" t="str">
            <v>CAP29</v>
          </cell>
          <cell r="D672" t="str">
            <v>De    70  pares</v>
          </cell>
          <cell r="E672" t="str">
            <v>U</v>
          </cell>
          <cell r="F672" t="str">
            <v>MRD076</v>
          </cell>
          <cell r="G672" t="str">
            <v>NA</v>
          </cell>
          <cell r="H672" t="str">
            <v>NA</v>
          </cell>
          <cell r="I672" t="str">
            <v>NA</v>
          </cell>
          <cell r="J672" t="str">
            <v>NA</v>
          </cell>
          <cell r="K672" t="str">
            <v>NA</v>
          </cell>
          <cell r="L672" t="str">
            <v>NA</v>
          </cell>
          <cell r="M672">
            <v>140</v>
          </cell>
          <cell r="N672" t="str">
            <v>NA</v>
          </cell>
          <cell r="O672" t="str">
            <v>NA</v>
          </cell>
          <cell r="P672" t="str">
            <v>NA</v>
          </cell>
          <cell r="Q672" t="str">
            <v>NA</v>
          </cell>
          <cell r="R672" t="str">
            <v>NA</v>
          </cell>
          <cell r="S672" t="str">
            <v>NA</v>
          </cell>
          <cell r="T672" t="str">
            <v>CER005</v>
          </cell>
          <cell r="U672" t="str">
            <v>NA</v>
          </cell>
          <cell r="V672" t="str">
            <v>NA</v>
          </cell>
          <cell r="W672" t="str">
            <v>NA</v>
          </cell>
          <cell r="X672" t="str">
            <v>NA</v>
          </cell>
          <cell r="Y672" t="str">
            <v>CMC014</v>
          </cell>
          <cell r="Z672" t="str">
            <v>NA</v>
          </cell>
          <cell r="AA672" t="str">
            <v>NA</v>
          </cell>
          <cell r="AB672" t="str">
            <v>NA</v>
          </cell>
          <cell r="AC672" t="str">
            <v>NA</v>
          </cell>
          <cell r="AD672">
            <v>1</v>
          </cell>
          <cell r="AE672" t="str">
            <v>NA</v>
          </cell>
          <cell r="AF672" t="str">
            <v>NA</v>
          </cell>
          <cell r="AG672" t="str">
            <v>NA</v>
          </cell>
          <cell r="AH672" t="str">
            <v>NA</v>
          </cell>
          <cell r="AI672">
            <v>50</v>
          </cell>
          <cell r="AJ672">
            <v>50</v>
          </cell>
          <cell r="AO672">
            <v>15475</v>
          </cell>
          <cell r="AP672">
            <v>85</v>
          </cell>
          <cell r="AQ672">
            <v>0</v>
          </cell>
          <cell r="AR672">
            <v>0</v>
          </cell>
          <cell r="AS672">
            <v>0</v>
          </cell>
          <cell r="AT672">
            <v>0</v>
          </cell>
          <cell r="AU672">
            <v>0</v>
          </cell>
          <cell r="AV672">
            <v>0</v>
          </cell>
          <cell r="AW672">
            <v>11900</v>
          </cell>
          <cell r="AX672">
            <v>0</v>
          </cell>
          <cell r="AY672">
            <v>0</v>
          </cell>
          <cell r="AZ672">
            <v>0</v>
          </cell>
          <cell r="BA672">
            <v>0</v>
          </cell>
          <cell r="BB672">
            <v>0</v>
          </cell>
          <cell r="BC672">
            <v>0</v>
          </cell>
          <cell r="BD672">
            <v>12495</v>
          </cell>
          <cell r="BE672">
            <v>10116</v>
          </cell>
          <cell r="BF672">
            <v>0</v>
          </cell>
          <cell r="BG672">
            <v>0</v>
          </cell>
          <cell r="BH672">
            <v>0</v>
          </cell>
          <cell r="BI672">
            <v>0</v>
          </cell>
          <cell r="BJ672">
            <v>202</v>
          </cell>
          <cell r="BK672">
            <v>0</v>
          </cell>
          <cell r="BL672">
            <v>0</v>
          </cell>
          <cell r="BM672">
            <v>0</v>
          </cell>
          <cell r="BN672">
            <v>0</v>
          </cell>
          <cell r="BO672">
            <v>202</v>
          </cell>
          <cell r="BP672">
            <v>138896</v>
          </cell>
          <cell r="BQ672">
            <v>0</v>
          </cell>
          <cell r="BR672">
            <v>0</v>
          </cell>
          <cell r="BS672">
            <v>0</v>
          </cell>
          <cell r="BT672">
            <v>0</v>
          </cell>
          <cell r="BU672">
            <v>2778</v>
          </cell>
          <cell r="BV672">
            <v>0</v>
          </cell>
          <cell r="BW672">
            <v>0</v>
          </cell>
          <cell r="BX672">
            <v>0</v>
          </cell>
          <cell r="BY672">
            <v>0</v>
          </cell>
          <cell r="BZ672">
            <v>2778</v>
          </cell>
          <cell r="CA672">
            <v>202</v>
          </cell>
          <cell r="CB672">
            <v>2980</v>
          </cell>
          <cell r="CC672">
            <v>0.05</v>
          </cell>
          <cell r="CD672">
            <v>15475</v>
          </cell>
        </row>
        <row r="673">
          <cell r="B673" t="str">
            <v>ALA04</v>
          </cell>
          <cell r="C673" t="str">
            <v>CAP29</v>
          </cell>
          <cell r="D673" t="str">
            <v>De   10 - 50  pares</v>
          </cell>
          <cell r="E673" t="str">
            <v>U</v>
          </cell>
          <cell r="F673" t="str">
            <v>MRD076</v>
          </cell>
          <cell r="G673" t="str">
            <v>NA</v>
          </cell>
          <cell r="H673" t="str">
            <v>NA</v>
          </cell>
          <cell r="I673" t="str">
            <v>NA</v>
          </cell>
          <cell r="J673" t="str">
            <v>NA</v>
          </cell>
          <cell r="K673" t="str">
            <v>NA</v>
          </cell>
          <cell r="L673" t="str">
            <v>NA</v>
          </cell>
          <cell r="M673">
            <v>100</v>
          </cell>
          <cell r="N673" t="str">
            <v>NA</v>
          </cell>
          <cell r="O673" t="str">
            <v>NA</v>
          </cell>
          <cell r="P673" t="str">
            <v>NA</v>
          </cell>
          <cell r="Q673" t="str">
            <v>NA</v>
          </cell>
          <cell r="R673" t="str">
            <v>NA</v>
          </cell>
          <cell r="S673" t="str">
            <v>NA</v>
          </cell>
          <cell r="T673" t="str">
            <v>CER005</v>
          </cell>
          <cell r="U673" t="str">
            <v>NA</v>
          </cell>
          <cell r="V673" t="str">
            <v>NA</v>
          </cell>
          <cell r="W673" t="str">
            <v>NA</v>
          </cell>
          <cell r="X673" t="str">
            <v>NA</v>
          </cell>
          <cell r="Y673" t="str">
            <v>CMC014</v>
          </cell>
          <cell r="Z673" t="str">
            <v>NA</v>
          </cell>
          <cell r="AA673" t="str">
            <v>NA</v>
          </cell>
          <cell r="AB673" t="str">
            <v>NA</v>
          </cell>
          <cell r="AC673" t="str">
            <v>NA</v>
          </cell>
          <cell r="AD673">
            <v>1</v>
          </cell>
          <cell r="AE673" t="str">
            <v>NA</v>
          </cell>
          <cell r="AF673" t="str">
            <v>NA</v>
          </cell>
          <cell r="AG673" t="str">
            <v>NA</v>
          </cell>
          <cell r="AH673" t="str">
            <v>NA</v>
          </cell>
          <cell r="AI673">
            <v>50</v>
          </cell>
          <cell r="AJ673">
            <v>50</v>
          </cell>
          <cell r="AO673">
            <v>11905</v>
          </cell>
          <cell r="AP673">
            <v>85</v>
          </cell>
          <cell r="AQ673">
            <v>0</v>
          </cell>
          <cell r="AR673">
            <v>0</v>
          </cell>
          <cell r="AS673">
            <v>0</v>
          </cell>
          <cell r="AT673">
            <v>0</v>
          </cell>
          <cell r="AU673">
            <v>0</v>
          </cell>
          <cell r="AV673">
            <v>0</v>
          </cell>
          <cell r="AW673">
            <v>8500</v>
          </cell>
          <cell r="AX673">
            <v>0</v>
          </cell>
          <cell r="AY673">
            <v>0</v>
          </cell>
          <cell r="AZ673">
            <v>0</v>
          </cell>
          <cell r="BA673">
            <v>0</v>
          </cell>
          <cell r="BB673">
            <v>0</v>
          </cell>
          <cell r="BC673">
            <v>0</v>
          </cell>
          <cell r="BD673">
            <v>8925</v>
          </cell>
          <cell r="BE673">
            <v>10116</v>
          </cell>
          <cell r="BF673">
            <v>0</v>
          </cell>
          <cell r="BG673">
            <v>0</v>
          </cell>
          <cell r="BH673">
            <v>0</v>
          </cell>
          <cell r="BI673">
            <v>0</v>
          </cell>
          <cell r="BJ673">
            <v>202</v>
          </cell>
          <cell r="BK673">
            <v>0</v>
          </cell>
          <cell r="BL673">
            <v>0</v>
          </cell>
          <cell r="BM673">
            <v>0</v>
          </cell>
          <cell r="BN673">
            <v>0</v>
          </cell>
          <cell r="BO673">
            <v>202</v>
          </cell>
          <cell r="BP673">
            <v>138896</v>
          </cell>
          <cell r="BQ673">
            <v>0</v>
          </cell>
          <cell r="BR673">
            <v>0</v>
          </cell>
          <cell r="BS673">
            <v>0</v>
          </cell>
          <cell r="BT673">
            <v>0</v>
          </cell>
          <cell r="BU673">
            <v>2778</v>
          </cell>
          <cell r="BV673">
            <v>0</v>
          </cell>
          <cell r="BW673">
            <v>0</v>
          </cell>
          <cell r="BX673">
            <v>0</v>
          </cell>
          <cell r="BY673">
            <v>0</v>
          </cell>
          <cell r="BZ673">
            <v>2778</v>
          </cell>
          <cell r="CA673">
            <v>202</v>
          </cell>
          <cell r="CB673">
            <v>2980</v>
          </cell>
          <cell r="CC673">
            <v>0.05</v>
          </cell>
          <cell r="CD673">
            <v>11905</v>
          </cell>
        </row>
        <row r="674">
          <cell r="B674" t="str">
            <v>ALA06</v>
          </cell>
          <cell r="C674" t="str">
            <v>CAP29</v>
          </cell>
          <cell r="D674" t="str">
            <v>De   100  pares</v>
          </cell>
          <cell r="E674" t="str">
            <v>U</v>
          </cell>
          <cell r="F674" t="str">
            <v>MRD076</v>
          </cell>
          <cell r="G674" t="str">
            <v>NA</v>
          </cell>
          <cell r="H674" t="str">
            <v>NA</v>
          </cell>
          <cell r="I674" t="str">
            <v>NA</v>
          </cell>
          <cell r="J674" t="str">
            <v>NA</v>
          </cell>
          <cell r="K674" t="str">
            <v>NA</v>
          </cell>
          <cell r="L674" t="str">
            <v>NA</v>
          </cell>
          <cell r="M674">
            <v>200</v>
          </cell>
          <cell r="N674" t="str">
            <v>NA</v>
          </cell>
          <cell r="O674" t="str">
            <v>NA</v>
          </cell>
          <cell r="P674" t="str">
            <v>NA</v>
          </cell>
          <cell r="Q674" t="str">
            <v>NA</v>
          </cell>
          <cell r="R674" t="str">
            <v>NA</v>
          </cell>
          <cell r="S674" t="str">
            <v>NA</v>
          </cell>
          <cell r="T674" t="str">
            <v>CER005</v>
          </cell>
          <cell r="U674" t="str">
            <v>NA</v>
          </cell>
          <cell r="V674" t="str">
            <v>NA</v>
          </cell>
          <cell r="W674" t="str">
            <v>NA</v>
          </cell>
          <cell r="X674" t="str">
            <v>NA</v>
          </cell>
          <cell r="Y674" t="str">
            <v>CMC014</v>
          </cell>
          <cell r="Z674" t="str">
            <v>NA</v>
          </cell>
          <cell r="AA674" t="str">
            <v>NA</v>
          </cell>
          <cell r="AB674" t="str">
            <v>NA</v>
          </cell>
          <cell r="AC674" t="str">
            <v>NA</v>
          </cell>
          <cell r="AD674">
            <v>1</v>
          </cell>
          <cell r="AE674" t="str">
            <v>NA</v>
          </cell>
          <cell r="AF674" t="str">
            <v>NA</v>
          </cell>
          <cell r="AG674" t="str">
            <v>NA</v>
          </cell>
          <cell r="AH674" t="str">
            <v>NA</v>
          </cell>
          <cell r="AI674">
            <v>50</v>
          </cell>
          <cell r="AJ674">
            <v>50</v>
          </cell>
          <cell r="AO674">
            <v>20830</v>
          </cell>
          <cell r="AP674">
            <v>85</v>
          </cell>
          <cell r="AQ674">
            <v>0</v>
          </cell>
          <cell r="AR674">
            <v>0</v>
          </cell>
          <cell r="AS674">
            <v>0</v>
          </cell>
          <cell r="AT674">
            <v>0</v>
          </cell>
          <cell r="AU674">
            <v>0</v>
          </cell>
          <cell r="AV674">
            <v>0</v>
          </cell>
          <cell r="AW674">
            <v>17000</v>
          </cell>
          <cell r="AX674">
            <v>0</v>
          </cell>
          <cell r="AY674">
            <v>0</v>
          </cell>
          <cell r="AZ674">
            <v>0</v>
          </cell>
          <cell r="BA674">
            <v>0</v>
          </cell>
          <cell r="BB674">
            <v>0</v>
          </cell>
          <cell r="BC674">
            <v>0</v>
          </cell>
          <cell r="BD674">
            <v>17850</v>
          </cell>
          <cell r="BE674">
            <v>10116</v>
          </cell>
          <cell r="BF674">
            <v>0</v>
          </cell>
          <cell r="BG674">
            <v>0</v>
          </cell>
          <cell r="BH674">
            <v>0</v>
          </cell>
          <cell r="BI674">
            <v>0</v>
          </cell>
          <cell r="BJ674">
            <v>202</v>
          </cell>
          <cell r="BK674">
            <v>0</v>
          </cell>
          <cell r="BL674">
            <v>0</v>
          </cell>
          <cell r="BM674">
            <v>0</v>
          </cell>
          <cell r="BN674">
            <v>0</v>
          </cell>
          <cell r="BO674">
            <v>202</v>
          </cell>
          <cell r="BP674">
            <v>138896</v>
          </cell>
          <cell r="BQ674">
            <v>0</v>
          </cell>
          <cell r="BR674">
            <v>0</v>
          </cell>
          <cell r="BS674">
            <v>0</v>
          </cell>
          <cell r="BT674">
            <v>0</v>
          </cell>
          <cell r="BU674">
            <v>2778</v>
          </cell>
          <cell r="BV674">
            <v>0</v>
          </cell>
          <cell r="BW674">
            <v>0</v>
          </cell>
          <cell r="BX674">
            <v>0</v>
          </cell>
          <cell r="BY674">
            <v>0</v>
          </cell>
          <cell r="BZ674">
            <v>2778</v>
          </cell>
          <cell r="CA674">
            <v>202</v>
          </cell>
          <cell r="CB674">
            <v>2980</v>
          </cell>
          <cell r="CC674">
            <v>0.05</v>
          </cell>
          <cell r="CD674">
            <v>20830</v>
          </cell>
        </row>
        <row r="675">
          <cell r="B675" t="str">
            <v>ALA07</v>
          </cell>
          <cell r="C675" t="str">
            <v>CAP29</v>
          </cell>
          <cell r="D675" t="str">
            <v>De   150  pares</v>
          </cell>
          <cell r="E675" t="str">
            <v>U</v>
          </cell>
          <cell r="F675" t="str">
            <v>MRD076</v>
          </cell>
          <cell r="G675" t="str">
            <v>NA</v>
          </cell>
          <cell r="H675" t="str">
            <v>NA</v>
          </cell>
          <cell r="I675" t="str">
            <v>NA</v>
          </cell>
          <cell r="J675" t="str">
            <v>NA</v>
          </cell>
          <cell r="K675" t="str">
            <v>NA</v>
          </cell>
          <cell r="L675" t="str">
            <v>NA</v>
          </cell>
          <cell r="M675">
            <v>300</v>
          </cell>
          <cell r="N675" t="str">
            <v>NA</v>
          </cell>
          <cell r="O675" t="str">
            <v>NA</v>
          </cell>
          <cell r="P675" t="str">
            <v>NA</v>
          </cell>
          <cell r="Q675" t="str">
            <v>NA</v>
          </cell>
          <cell r="R675" t="str">
            <v>NA</v>
          </cell>
          <cell r="S675" t="str">
            <v>NA</v>
          </cell>
          <cell r="T675" t="str">
            <v>CER005</v>
          </cell>
          <cell r="U675" t="str">
            <v>NA</v>
          </cell>
          <cell r="V675" t="str">
            <v>NA</v>
          </cell>
          <cell r="W675" t="str">
            <v>NA</v>
          </cell>
          <cell r="X675" t="str">
            <v>NA</v>
          </cell>
          <cell r="Y675" t="str">
            <v>CMC014</v>
          </cell>
          <cell r="Z675" t="str">
            <v>NA</v>
          </cell>
          <cell r="AA675" t="str">
            <v>NA</v>
          </cell>
          <cell r="AB675" t="str">
            <v>NA</v>
          </cell>
          <cell r="AC675" t="str">
            <v>NA</v>
          </cell>
          <cell r="AD675">
            <v>1</v>
          </cell>
          <cell r="AE675" t="str">
            <v>NA</v>
          </cell>
          <cell r="AF675" t="str">
            <v>NA</v>
          </cell>
          <cell r="AG675" t="str">
            <v>NA</v>
          </cell>
          <cell r="AH675" t="str">
            <v>NA</v>
          </cell>
          <cell r="AI675">
            <v>50</v>
          </cell>
          <cell r="AJ675">
            <v>50</v>
          </cell>
          <cell r="AO675">
            <v>29755</v>
          </cell>
          <cell r="AP675">
            <v>85</v>
          </cell>
          <cell r="AQ675">
            <v>0</v>
          </cell>
          <cell r="AR675">
            <v>0</v>
          </cell>
          <cell r="AS675">
            <v>0</v>
          </cell>
          <cell r="AT675">
            <v>0</v>
          </cell>
          <cell r="AU675">
            <v>0</v>
          </cell>
          <cell r="AV675">
            <v>0</v>
          </cell>
          <cell r="AW675">
            <v>25500</v>
          </cell>
          <cell r="AX675">
            <v>0</v>
          </cell>
          <cell r="AY675">
            <v>0</v>
          </cell>
          <cell r="AZ675">
            <v>0</v>
          </cell>
          <cell r="BA675">
            <v>0</v>
          </cell>
          <cell r="BB675">
            <v>0</v>
          </cell>
          <cell r="BC675">
            <v>0</v>
          </cell>
          <cell r="BD675">
            <v>26775</v>
          </cell>
          <cell r="BE675">
            <v>10116</v>
          </cell>
          <cell r="BF675">
            <v>0</v>
          </cell>
          <cell r="BG675">
            <v>0</v>
          </cell>
          <cell r="BH675">
            <v>0</v>
          </cell>
          <cell r="BI675">
            <v>0</v>
          </cell>
          <cell r="BJ675">
            <v>202</v>
          </cell>
          <cell r="BK675">
            <v>0</v>
          </cell>
          <cell r="BL675">
            <v>0</v>
          </cell>
          <cell r="BM675">
            <v>0</v>
          </cell>
          <cell r="BN675">
            <v>0</v>
          </cell>
          <cell r="BO675">
            <v>202</v>
          </cell>
          <cell r="BP675">
            <v>138896</v>
          </cell>
          <cell r="BQ675">
            <v>0</v>
          </cell>
          <cell r="BR675">
            <v>0</v>
          </cell>
          <cell r="BS675">
            <v>0</v>
          </cell>
          <cell r="BT675">
            <v>0</v>
          </cell>
          <cell r="BU675">
            <v>2778</v>
          </cell>
          <cell r="BV675">
            <v>0</v>
          </cell>
          <cell r="BW675">
            <v>0</v>
          </cell>
          <cell r="BX675">
            <v>0</v>
          </cell>
          <cell r="BY675">
            <v>0</v>
          </cell>
          <cell r="BZ675">
            <v>2778</v>
          </cell>
          <cell r="CA675">
            <v>202</v>
          </cell>
          <cell r="CB675">
            <v>2980</v>
          </cell>
          <cell r="CC675">
            <v>0.05</v>
          </cell>
          <cell r="CD675">
            <v>29755</v>
          </cell>
        </row>
        <row r="676">
          <cell r="B676" t="str">
            <v>ALA08</v>
          </cell>
          <cell r="C676" t="str">
            <v>CAP29</v>
          </cell>
          <cell r="D676" t="str">
            <v>De   200  pares</v>
          </cell>
          <cell r="E676" t="str">
            <v>U</v>
          </cell>
          <cell r="F676" t="str">
            <v>MRD076</v>
          </cell>
          <cell r="G676" t="str">
            <v>NA</v>
          </cell>
          <cell r="H676" t="str">
            <v>NA</v>
          </cell>
          <cell r="I676" t="str">
            <v>NA</v>
          </cell>
          <cell r="J676" t="str">
            <v>NA</v>
          </cell>
          <cell r="K676" t="str">
            <v>NA</v>
          </cell>
          <cell r="L676" t="str">
            <v>NA</v>
          </cell>
          <cell r="M676">
            <v>400</v>
          </cell>
          <cell r="N676" t="str">
            <v>NA</v>
          </cell>
          <cell r="O676" t="str">
            <v>NA</v>
          </cell>
          <cell r="P676" t="str">
            <v>NA</v>
          </cell>
          <cell r="Q676" t="str">
            <v>NA</v>
          </cell>
          <cell r="R676" t="str">
            <v>NA</v>
          </cell>
          <cell r="S676" t="str">
            <v>NA</v>
          </cell>
          <cell r="T676" t="str">
            <v>CER005</v>
          </cell>
          <cell r="U676" t="str">
            <v>NA</v>
          </cell>
          <cell r="V676" t="str">
            <v>NA</v>
          </cell>
          <cell r="W676" t="str">
            <v>NA</v>
          </cell>
          <cell r="X676" t="str">
            <v>NA</v>
          </cell>
          <cell r="Y676" t="str">
            <v>CMC014</v>
          </cell>
          <cell r="Z676" t="str">
            <v>NA</v>
          </cell>
          <cell r="AA676" t="str">
            <v>NA</v>
          </cell>
          <cell r="AB676" t="str">
            <v>NA</v>
          </cell>
          <cell r="AC676" t="str">
            <v>NA</v>
          </cell>
          <cell r="AD676">
            <v>1</v>
          </cell>
          <cell r="AE676" t="str">
            <v>NA</v>
          </cell>
          <cell r="AF676" t="str">
            <v>NA</v>
          </cell>
          <cell r="AG676" t="str">
            <v>NA</v>
          </cell>
          <cell r="AH676" t="str">
            <v>NA</v>
          </cell>
          <cell r="AI676">
            <v>50</v>
          </cell>
          <cell r="AJ676">
            <v>50</v>
          </cell>
          <cell r="AO676">
            <v>38680</v>
          </cell>
          <cell r="AP676">
            <v>85</v>
          </cell>
          <cell r="AQ676">
            <v>0</v>
          </cell>
          <cell r="AR676">
            <v>0</v>
          </cell>
          <cell r="AS676">
            <v>0</v>
          </cell>
          <cell r="AT676">
            <v>0</v>
          </cell>
          <cell r="AU676">
            <v>0</v>
          </cell>
          <cell r="AV676">
            <v>0</v>
          </cell>
          <cell r="AW676">
            <v>34000</v>
          </cell>
          <cell r="AX676">
            <v>0</v>
          </cell>
          <cell r="AY676">
            <v>0</v>
          </cell>
          <cell r="AZ676">
            <v>0</v>
          </cell>
          <cell r="BA676">
            <v>0</v>
          </cell>
          <cell r="BB676">
            <v>0</v>
          </cell>
          <cell r="BC676">
            <v>0</v>
          </cell>
          <cell r="BD676">
            <v>35700</v>
          </cell>
          <cell r="BE676">
            <v>10116</v>
          </cell>
          <cell r="BF676">
            <v>0</v>
          </cell>
          <cell r="BG676">
            <v>0</v>
          </cell>
          <cell r="BH676">
            <v>0</v>
          </cell>
          <cell r="BI676">
            <v>0</v>
          </cell>
          <cell r="BJ676">
            <v>202</v>
          </cell>
          <cell r="BK676">
            <v>0</v>
          </cell>
          <cell r="BL676">
            <v>0</v>
          </cell>
          <cell r="BM676">
            <v>0</v>
          </cell>
          <cell r="BN676">
            <v>0</v>
          </cell>
          <cell r="BO676">
            <v>202</v>
          </cell>
          <cell r="BP676">
            <v>138896</v>
          </cell>
          <cell r="BQ676">
            <v>0</v>
          </cell>
          <cell r="BR676">
            <v>0</v>
          </cell>
          <cell r="BS676">
            <v>0</v>
          </cell>
          <cell r="BT676">
            <v>0</v>
          </cell>
          <cell r="BU676">
            <v>2778</v>
          </cell>
          <cell r="BV676">
            <v>0</v>
          </cell>
          <cell r="BW676">
            <v>0</v>
          </cell>
          <cell r="BX676">
            <v>0</v>
          </cell>
          <cell r="BY676">
            <v>0</v>
          </cell>
          <cell r="BZ676">
            <v>2778</v>
          </cell>
          <cell r="CA676">
            <v>202</v>
          </cell>
          <cell r="CB676">
            <v>2980</v>
          </cell>
          <cell r="CC676">
            <v>0.05</v>
          </cell>
          <cell r="CD676">
            <v>38680</v>
          </cell>
        </row>
        <row r="677">
          <cell r="B677" t="str">
            <v>APC01</v>
          </cell>
          <cell r="C677" t="str">
            <v>CAP30</v>
          </cell>
          <cell r="D677" t="str">
            <v>De    10  pares</v>
          </cell>
          <cell r="E677" t="str">
            <v>U</v>
          </cell>
          <cell r="F677" t="str">
            <v>NA</v>
          </cell>
          <cell r="G677" t="str">
            <v>NA</v>
          </cell>
          <cell r="H677" t="str">
            <v>NA</v>
          </cell>
          <cell r="I677" t="str">
            <v>NA</v>
          </cell>
          <cell r="J677" t="str">
            <v>NA</v>
          </cell>
          <cell r="K677" t="str">
            <v>NA</v>
          </cell>
          <cell r="L677" t="str">
            <v>NA</v>
          </cell>
          <cell r="M677" t="str">
            <v>NA</v>
          </cell>
          <cell r="N677" t="str">
            <v>NA</v>
          </cell>
          <cell r="O677" t="str">
            <v>NA</v>
          </cell>
          <cell r="P677" t="str">
            <v>NA</v>
          </cell>
          <cell r="Q677" t="str">
            <v>NA</v>
          </cell>
          <cell r="R677" t="str">
            <v>NA</v>
          </cell>
          <cell r="S677" t="str">
            <v>NA</v>
          </cell>
          <cell r="T677" t="str">
            <v>NA</v>
          </cell>
          <cell r="U677" t="str">
            <v>NA</v>
          </cell>
          <cell r="V677" t="str">
            <v>NA</v>
          </cell>
          <cell r="W677" t="str">
            <v>NA</v>
          </cell>
          <cell r="X677" t="str">
            <v>NA</v>
          </cell>
          <cell r="Y677" t="str">
            <v>NA</v>
          </cell>
          <cell r="Z677" t="str">
            <v>NA</v>
          </cell>
          <cell r="AA677" t="str">
            <v>NA</v>
          </cell>
          <cell r="AB677" t="str">
            <v>NA</v>
          </cell>
          <cell r="AC677" t="str">
            <v>NA</v>
          </cell>
          <cell r="AD677">
            <v>1</v>
          </cell>
          <cell r="AE677" t="str">
            <v>NA</v>
          </cell>
          <cell r="AF677" t="str">
            <v>NA</v>
          </cell>
          <cell r="AG677" t="str">
            <v>NA</v>
          </cell>
          <cell r="AH677" t="str">
            <v>NA</v>
          </cell>
          <cell r="AI677">
            <v>12</v>
          </cell>
          <cell r="AJ677">
            <v>12</v>
          </cell>
          <cell r="AO677">
            <v>0</v>
          </cell>
          <cell r="AP677">
            <v>0</v>
          </cell>
          <cell r="AQ677">
            <v>0</v>
          </cell>
          <cell r="AR677">
            <v>0</v>
          </cell>
          <cell r="AS677">
            <v>0</v>
          </cell>
          <cell r="AT677">
            <v>0</v>
          </cell>
          <cell r="AU677">
            <v>0</v>
          </cell>
          <cell r="AV677">
            <v>0</v>
          </cell>
          <cell r="AW677">
            <v>0</v>
          </cell>
          <cell r="AX677">
            <v>0</v>
          </cell>
          <cell r="AY677">
            <v>0</v>
          </cell>
          <cell r="AZ677">
            <v>0</v>
          </cell>
          <cell r="BA677">
            <v>0</v>
          </cell>
          <cell r="BB677">
            <v>0</v>
          </cell>
          <cell r="BC677">
            <v>0</v>
          </cell>
          <cell r="BD677">
            <v>0</v>
          </cell>
          <cell r="BE677">
            <v>0</v>
          </cell>
          <cell r="BF677">
            <v>0</v>
          </cell>
          <cell r="BG677">
            <v>0</v>
          </cell>
          <cell r="BH677">
            <v>0</v>
          </cell>
          <cell r="BI677">
            <v>0</v>
          </cell>
          <cell r="BJ677">
            <v>0</v>
          </cell>
          <cell r="BK677">
            <v>0</v>
          </cell>
          <cell r="BL677">
            <v>0</v>
          </cell>
          <cell r="BM677">
            <v>0</v>
          </cell>
          <cell r="BN677">
            <v>0</v>
          </cell>
          <cell r="BO677">
            <v>0</v>
          </cell>
          <cell r="BP677">
            <v>0</v>
          </cell>
          <cell r="BQ677">
            <v>0</v>
          </cell>
          <cell r="BR677">
            <v>0</v>
          </cell>
          <cell r="BS677">
            <v>0</v>
          </cell>
          <cell r="BT677">
            <v>0</v>
          </cell>
          <cell r="BU677">
            <v>0</v>
          </cell>
          <cell r="BV677">
            <v>0</v>
          </cell>
          <cell r="BW677">
            <v>0</v>
          </cell>
          <cell r="BX677">
            <v>0</v>
          </cell>
          <cell r="BY677">
            <v>0</v>
          </cell>
          <cell r="BZ677">
            <v>0</v>
          </cell>
          <cell r="CA677">
            <v>0</v>
          </cell>
          <cell r="CB677">
            <v>0</v>
          </cell>
          <cell r="CC677">
            <v>0.05</v>
          </cell>
          <cell r="CD677">
            <v>0</v>
          </cell>
        </row>
        <row r="678">
          <cell r="B678" t="str">
            <v>APC02</v>
          </cell>
          <cell r="C678" t="str">
            <v>CAP30</v>
          </cell>
          <cell r="D678" t="str">
            <v>De    20  pares</v>
          </cell>
          <cell r="E678" t="str">
            <v>U</v>
          </cell>
          <cell r="F678" t="str">
            <v>NA</v>
          </cell>
          <cell r="G678" t="str">
            <v>NA</v>
          </cell>
          <cell r="H678" t="str">
            <v>NA</v>
          </cell>
          <cell r="I678" t="str">
            <v>NA</v>
          </cell>
          <cell r="J678" t="str">
            <v>NA</v>
          </cell>
          <cell r="K678" t="str">
            <v>NA</v>
          </cell>
          <cell r="L678" t="str">
            <v>NA</v>
          </cell>
          <cell r="M678" t="str">
            <v>NA</v>
          </cell>
          <cell r="N678" t="str">
            <v>NA</v>
          </cell>
          <cell r="O678" t="str">
            <v>NA</v>
          </cell>
          <cell r="P678" t="str">
            <v>NA</v>
          </cell>
          <cell r="Q678" t="str">
            <v>NA</v>
          </cell>
          <cell r="R678" t="str">
            <v>NA</v>
          </cell>
          <cell r="S678" t="str">
            <v>NA</v>
          </cell>
          <cell r="T678" t="str">
            <v>NA</v>
          </cell>
          <cell r="U678" t="str">
            <v>NA</v>
          </cell>
          <cell r="V678" t="str">
            <v>NA</v>
          </cell>
          <cell r="W678" t="str">
            <v>NA</v>
          </cell>
          <cell r="X678" t="str">
            <v>NA</v>
          </cell>
          <cell r="Y678" t="str">
            <v>NA</v>
          </cell>
          <cell r="Z678" t="str">
            <v>NA</v>
          </cell>
          <cell r="AA678" t="str">
            <v>NA</v>
          </cell>
          <cell r="AB678" t="str">
            <v>NA</v>
          </cell>
          <cell r="AC678" t="str">
            <v>NA</v>
          </cell>
          <cell r="AD678">
            <v>1</v>
          </cell>
          <cell r="AE678" t="str">
            <v>NA</v>
          </cell>
          <cell r="AF678" t="str">
            <v>NA</v>
          </cell>
          <cell r="AG678" t="str">
            <v>NA</v>
          </cell>
          <cell r="AH678" t="str">
            <v>NA</v>
          </cell>
          <cell r="AI678">
            <v>125</v>
          </cell>
          <cell r="AJ678">
            <v>125</v>
          </cell>
          <cell r="AO678">
            <v>0</v>
          </cell>
          <cell r="AP678">
            <v>0</v>
          </cell>
          <cell r="AQ678">
            <v>0</v>
          </cell>
          <cell r="AR678">
            <v>0</v>
          </cell>
          <cell r="AS678">
            <v>0</v>
          </cell>
          <cell r="AT678">
            <v>0</v>
          </cell>
          <cell r="AU678">
            <v>0</v>
          </cell>
          <cell r="AV678">
            <v>0</v>
          </cell>
          <cell r="AW678">
            <v>0</v>
          </cell>
          <cell r="AX678">
            <v>0</v>
          </cell>
          <cell r="AY678">
            <v>0</v>
          </cell>
          <cell r="AZ678">
            <v>0</v>
          </cell>
          <cell r="BA678">
            <v>0</v>
          </cell>
          <cell r="BB678">
            <v>0</v>
          </cell>
          <cell r="BC678">
            <v>0</v>
          </cell>
          <cell r="BD678">
            <v>0</v>
          </cell>
          <cell r="BE678">
            <v>0</v>
          </cell>
          <cell r="BF678">
            <v>0</v>
          </cell>
          <cell r="BG678">
            <v>0</v>
          </cell>
          <cell r="BH678">
            <v>0</v>
          </cell>
          <cell r="BI678">
            <v>0</v>
          </cell>
          <cell r="BJ678">
            <v>0</v>
          </cell>
          <cell r="BK678">
            <v>0</v>
          </cell>
          <cell r="BL678">
            <v>0</v>
          </cell>
          <cell r="BM678">
            <v>0</v>
          </cell>
          <cell r="BN678">
            <v>0</v>
          </cell>
          <cell r="BO678">
            <v>0</v>
          </cell>
          <cell r="BP678">
            <v>0</v>
          </cell>
          <cell r="BQ678">
            <v>0</v>
          </cell>
          <cell r="BR678">
            <v>0</v>
          </cell>
          <cell r="BS678">
            <v>0</v>
          </cell>
          <cell r="BT678">
            <v>0</v>
          </cell>
          <cell r="BU678">
            <v>0</v>
          </cell>
          <cell r="BV678">
            <v>0</v>
          </cell>
          <cell r="BW678">
            <v>0</v>
          </cell>
          <cell r="BX678">
            <v>0</v>
          </cell>
          <cell r="BY678">
            <v>0</v>
          </cell>
          <cell r="BZ678">
            <v>0</v>
          </cell>
          <cell r="CA678">
            <v>0</v>
          </cell>
          <cell r="CB678">
            <v>0</v>
          </cell>
          <cell r="CC678">
            <v>0.05</v>
          </cell>
          <cell r="CD678">
            <v>0</v>
          </cell>
        </row>
        <row r="679">
          <cell r="B679" t="str">
            <v>APC03</v>
          </cell>
          <cell r="C679" t="str">
            <v>CAP30</v>
          </cell>
          <cell r="D679" t="str">
            <v>De    30  pares</v>
          </cell>
          <cell r="E679" t="str">
            <v>U</v>
          </cell>
          <cell r="F679" t="str">
            <v>NA</v>
          </cell>
          <cell r="G679" t="str">
            <v>NA</v>
          </cell>
          <cell r="H679" t="str">
            <v>NA</v>
          </cell>
          <cell r="I679" t="str">
            <v>NA</v>
          </cell>
          <cell r="J679" t="str">
            <v>NA</v>
          </cell>
          <cell r="K679" t="str">
            <v>NA</v>
          </cell>
          <cell r="L679" t="str">
            <v>NA</v>
          </cell>
          <cell r="M679" t="str">
            <v>NA</v>
          </cell>
          <cell r="N679" t="str">
            <v>NA</v>
          </cell>
          <cell r="O679" t="str">
            <v>NA</v>
          </cell>
          <cell r="P679" t="str">
            <v>NA</v>
          </cell>
          <cell r="Q679" t="str">
            <v>NA</v>
          </cell>
          <cell r="R679" t="str">
            <v>NA</v>
          </cell>
          <cell r="S679" t="str">
            <v>NA</v>
          </cell>
          <cell r="T679" t="str">
            <v>NA</v>
          </cell>
          <cell r="U679" t="str">
            <v>NA</v>
          </cell>
          <cell r="V679" t="str">
            <v>NA</v>
          </cell>
          <cell r="W679" t="str">
            <v>NA</v>
          </cell>
          <cell r="X679" t="str">
            <v>NA</v>
          </cell>
          <cell r="Y679" t="str">
            <v>NA</v>
          </cell>
          <cell r="Z679" t="str">
            <v>NA</v>
          </cell>
          <cell r="AA679" t="str">
            <v>NA</v>
          </cell>
          <cell r="AB679" t="str">
            <v>NA</v>
          </cell>
          <cell r="AC679" t="str">
            <v>NA</v>
          </cell>
          <cell r="AD679" t="str">
            <v>NA</v>
          </cell>
          <cell r="AE679" t="str">
            <v>NA</v>
          </cell>
          <cell r="AF679" t="str">
            <v>NA</v>
          </cell>
          <cell r="AG679" t="str">
            <v>NA</v>
          </cell>
          <cell r="AH679" t="str">
            <v>NA</v>
          </cell>
          <cell r="AI679">
            <v>0</v>
          </cell>
          <cell r="AO679">
            <v>0</v>
          </cell>
          <cell r="AP679">
            <v>0</v>
          </cell>
          <cell r="AQ679">
            <v>0</v>
          </cell>
          <cell r="AR679">
            <v>0</v>
          </cell>
          <cell r="AS679">
            <v>0</v>
          </cell>
          <cell r="AT679">
            <v>0</v>
          </cell>
          <cell r="AU679">
            <v>0</v>
          </cell>
          <cell r="AV679">
            <v>0</v>
          </cell>
          <cell r="AW679">
            <v>0</v>
          </cell>
          <cell r="AX679">
            <v>0</v>
          </cell>
          <cell r="AY679">
            <v>0</v>
          </cell>
          <cell r="AZ679">
            <v>0</v>
          </cell>
          <cell r="BA679">
            <v>0</v>
          </cell>
          <cell r="BB679">
            <v>0</v>
          </cell>
          <cell r="BC679">
            <v>0</v>
          </cell>
          <cell r="BD679">
            <v>0</v>
          </cell>
          <cell r="BE679">
            <v>0</v>
          </cell>
          <cell r="BF679">
            <v>0</v>
          </cell>
          <cell r="BG679">
            <v>0</v>
          </cell>
          <cell r="BH679">
            <v>0</v>
          </cell>
          <cell r="BI679">
            <v>0</v>
          </cell>
          <cell r="BJ679">
            <v>0</v>
          </cell>
          <cell r="BK679">
            <v>0</v>
          </cell>
          <cell r="BL679">
            <v>0</v>
          </cell>
          <cell r="BM679">
            <v>0</v>
          </cell>
          <cell r="BN679">
            <v>0</v>
          </cell>
          <cell r="BO679">
            <v>0</v>
          </cell>
          <cell r="BP679">
            <v>0</v>
          </cell>
          <cell r="BQ679">
            <v>0</v>
          </cell>
          <cell r="BR679">
            <v>0</v>
          </cell>
          <cell r="BS679">
            <v>0</v>
          </cell>
          <cell r="BT679">
            <v>0</v>
          </cell>
          <cell r="BU679">
            <v>0</v>
          </cell>
          <cell r="BV679">
            <v>0</v>
          </cell>
          <cell r="BW679">
            <v>0</v>
          </cell>
          <cell r="BX679">
            <v>0</v>
          </cell>
          <cell r="BY679">
            <v>0</v>
          </cell>
          <cell r="BZ679">
            <v>0</v>
          </cell>
          <cell r="CA679">
            <v>0</v>
          </cell>
          <cell r="CB679">
            <v>0</v>
          </cell>
          <cell r="CC679">
            <v>0.05</v>
          </cell>
          <cell r="CD679">
            <v>0</v>
          </cell>
        </row>
        <row r="680">
          <cell r="B680" t="str">
            <v>APC04</v>
          </cell>
          <cell r="C680" t="str">
            <v>CAP30</v>
          </cell>
          <cell r="D680" t="str">
            <v>De    40  pares</v>
          </cell>
          <cell r="E680" t="str">
            <v>U</v>
          </cell>
          <cell r="F680" t="str">
            <v>NA</v>
          </cell>
          <cell r="G680" t="str">
            <v>NA</v>
          </cell>
          <cell r="H680" t="str">
            <v>NA</v>
          </cell>
          <cell r="I680" t="str">
            <v>NA</v>
          </cell>
          <cell r="J680" t="str">
            <v>NA</v>
          </cell>
          <cell r="K680" t="str">
            <v>NA</v>
          </cell>
          <cell r="L680" t="str">
            <v>NA</v>
          </cell>
          <cell r="M680" t="str">
            <v>NA</v>
          </cell>
          <cell r="N680" t="str">
            <v>NA</v>
          </cell>
          <cell r="O680" t="str">
            <v>NA</v>
          </cell>
          <cell r="P680" t="str">
            <v>NA</v>
          </cell>
          <cell r="Q680" t="str">
            <v>NA</v>
          </cell>
          <cell r="R680" t="str">
            <v>NA</v>
          </cell>
          <cell r="S680" t="str">
            <v>NA</v>
          </cell>
          <cell r="T680" t="str">
            <v>NA</v>
          </cell>
          <cell r="U680" t="str">
            <v>NA</v>
          </cell>
          <cell r="V680" t="str">
            <v>NA</v>
          </cell>
          <cell r="W680" t="str">
            <v>NA</v>
          </cell>
          <cell r="X680" t="str">
            <v>NA</v>
          </cell>
          <cell r="Y680" t="str">
            <v>NA</v>
          </cell>
          <cell r="Z680" t="str">
            <v>NA</v>
          </cell>
          <cell r="AA680" t="str">
            <v>NA</v>
          </cell>
          <cell r="AB680" t="str">
            <v>NA</v>
          </cell>
          <cell r="AC680" t="str">
            <v>NA</v>
          </cell>
          <cell r="AD680" t="str">
            <v>NA</v>
          </cell>
          <cell r="AE680" t="str">
            <v>NA</v>
          </cell>
          <cell r="AF680" t="str">
            <v>NA</v>
          </cell>
          <cell r="AG680" t="str">
            <v>NA</v>
          </cell>
          <cell r="AH680" t="str">
            <v>NA</v>
          </cell>
          <cell r="AI680">
            <v>0</v>
          </cell>
          <cell r="AO680">
            <v>0</v>
          </cell>
          <cell r="AP680">
            <v>0</v>
          </cell>
          <cell r="AQ680">
            <v>0</v>
          </cell>
          <cell r="AR680">
            <v>0</v>
          </cell>
          <cell r="AS680">
            <v>0</v>
          </cell>
          <cell r="AT680">
            <v>0</v>
          </cell>
          <cell r="AU680">
            <v>0</v>
          </cell>
          <cell r="AV680">
            <v>0</v>
          </cell>
          <cell r="AW680">
            <v>0</v>
          </cell>
          <cell r="AX680">
            <v>0</v>
          </cell>
          <cell r="AY680">
            <v>0</v>
          </cell>
          <cell r="AZ680">
            <v>0</v>
          </cell>
          <cell r="BA680">
            <v>0</v>
          </cell>
          <cell r="BB680">
            <v>0</v>
          </cell>
          <cell r="BC680">
            <v>0</v>
          </cell>
          <cell r="BD680">
            <v>0</v>
          </cell>
          <cell r="BE680">
            <v>0</v>
          </cell>
          <cell r="BF680">
            <v>0</v>
          </cell>
          <cell r="BG680">
            <v>0</v>
          </cell>
          <cell r="BH680">
            <v>0</v>
          </cell>
          <cell r="BI680">
            <v>0</v>
          </cell>
          <cell r="BJ680">
            <v>0</v>
          </cell>
          <cell r="BK680">
            <v>0</v>
          </cell>
          <cell r="BL680">
            <v>0</v>
          </cell>
          <cell r="BM680">
            <v>0</v>
          </cell>
          <cell r="BN680">
            <v>0</v>
          </cell>
          <cell r="BO680">
            <v>0</v>
          </cell>
          <cell r="BP680">
            <v>0</v>
          </cell>
          <cell r="BQ680">
            <v>0</v>
          </cell>
          <cell r="BR680">
            <v>0</v>
          </cell>
          <cell r="BS680">
            <v>0</v>
          </cell>
          <cell r="BT680">
            <v>0</v>
          </cell>
          <cell r="BU680">
            <v>0</v>
          </cell>
          <cell r="BV680">
            <v>0</v>
          </cell>
          <cell r="BW680">
            <v>0</v>
          </cell>
          <cell r="BX680">
            <v>0</v>
          </cell>
          <cell r="BY680">
            <v>0</v>
          </cell>
          <cell r="BZ680">
            <v>0</v>
          </cell>
          <cell r="CA680">
            <v>0</v>
          </cell>
          <cell r="CB680">
            <v>0</v>
          </cell>
          <cell r="CC680">
            <v>0.05</v>
          </cell>
          <cell r="CD680">
            <v>0</v>
          </cell>
        </row>
        <row r="681">
          <cell r="B681" t="str">
            <v>APC05</v>
          </cell>
          <cell r="C681" t="str">
            <v>CAP30</v>
          </cell>
          <cell r="D681" t="str">
            <v>De    50  pares</v>
          </cell>
          <cell r="E681" t="str">
            <v>U</v>
          </cell>
          <cell r="F681" t="str">
            <v>NA</v>
          </cell>
          <cell r="G681" t="str">
            <v>NA</v>
          </cell>
          <cell r="H681" t="str">
            <v>NA</v>
          </cell>
          <cell r="I681" t="str">
            <v>NA</v>
          </cell>
          <cell r="J681" t="str">
            <v>NA</v>
          </cell>
          <cell r="K681" t="str">
            <v>NA</v>
          </cell>
          <cell r="L681" t="str">
            <v>NA</v>
          </cell>
          <cell r="M681" t="str">
            <v>NA</v>
          </cell>
          <cell r="N681" t="str">
            <v>NA</v>
          </cell>
          <cell r="O681" t="str">
            <v>NA</v>
          </cell>
          <cell r="P681" t="str">
            <v>NA</v>
          </cell>
          <cell r="Q681" t="str">
            <v>NA</v>
          </cell>
          <cell r="R681" t="str">
            <v>NA</v>
          </cell>
          <cell r="S681" t="str">
            <v>NA</v>
          </cell>
          <cell r="T681" t="str">
            <v>NA</v>
          </cell>
          <cell r="U681" t="str">
            <v>NA</v>
          </cell>
          <cell r="V681" t="str">
            <v>NA</v>
          </cell>
          <cell r="W681" t="str">
            <v>NA</v>
          </cell>
          <cell r="X681" t="str">
            <v>NA</v>
          </cell>
          <cell r="Y681" t="str">
            <v>NA</v>
          </cell>
          <cell r="Z681" t="str">
            <v>NA</v>
          </cell>
          <cell r="AA681" t="str">
            <v>NA</v>
          </cell>
          <cell r="AB681" t="str">
            <v>NA</v>
          </cell>
          <cell r="AC681" t="str">
            <v>NA</v>
          </cell>
          <cell r="AD681" t="str">
            <v>NA</v>
          </cell>
          <cell r="AE681" t="str">
            <v>NA</v>
          </cell>
          <cell r="AF681" t="str">
            <v>NA</v>
          </cell>
          <cell r="AG681" t="str">
            <v>NA</v>
          </cell>
          <cell r="AH681" t="str">
            <v>NA</v>
          </cell>
          <cell r="AI681">
            <v>0</v>
          </cell>
          <cell r="AO681">
            <v>0</v>
          </cell>
          <cell r="AP681">
            <v>0</v>
          </cell>
          <cell r="AQ681">
            <v>0</v>
          </cell>
          <cell r="AR681">
            <v>0</v>
          </cell>
          <cell r="AS681">
            <v>0</v>
          </cell>
          <cell r="AT681">
            <v>0</v>
          </cell>
          <cell r="AU681">
            <v>0</v>
          </cell>
          <cell r="AV681">
            <v>0</v>
          </cell>
          <cell r="AW681">
            <v>0</v>
          </cell>
          <cell r="AX681">
            <v>0</v>
          </cell>
          <cell r="AY681">
            <v>0</v>
          </cell>
          <cell r="AZ681">
            <v>0</v>
          </cell>
          <cell r="BA681">
            <v>0</v>
          </cell>
          <cell r="BB681">
            <v>0</v>
          </cell>
          <cell r="BC681">
            <v>0</v>
          </cell>
          <cell r="BD681">
            <v>0</v>
          </cell>
          <cell r="BE681">
            <v>0</v>
          </cell>
          <cell r="BF681">
            <v>0</v>
          </cell>
          <cell r="BG681">
            <v>0</v>
          </cell>
          <cell r="BH681">
            <v>0</v>
          </cell>
          <cell r="BI681">
            <v>0</v>
          </cell>
          <cell r="BJ681">
            <v>0</v>
          </cell>
          <cell r="BK681">
            <v>0</v>
          </cell>
          <cell r="BL681">
            <v>0</v>
          </cell>
          <cell r="BM681">
            <v>0</v>
          </cell>
          <cell r="BN681">
            <v>0</v>
          </cell>
          <cell r="BO681">
            <v>0</v>
          </cell>
          <cell r="BP681">
            <v>0</v>
          </cell>
          <cell r="BQ681">
            <v>0</v>
          </cell>
          <cell r="BR681">
            <v>0</v>
          </cell>
          <cell r="BS681">
            <v>0</v>
          </cell>
          <cell r="BT681">
            <v>0</v>
          </cell>
          <cell r="BU681">
            <v>0</v>
          </cell>
          <cell r="BV681">
            <v>0</v>
          </cell>
          <cell r="BW681">
            <v>0</v>
          </cell>
          <cell r="BX681">
            <v>0</v>
          </cell>
          <cell r="BY681">
            <v>0</v>
          </cell>
          <cell r="BZ681">
            <v>0</v>
          </cell>
          <cell r="CA681">
            <v>0</v>
          </cell>
          <cell r="CB681">
            <v>0</v>
          </cell>
          <cell r="CC681">
            <v>0.05</v>
          </cell>
          <cell r="CD681">
            <v>0</v>
          </cell>
        </row>
        <row r="682">
          <cell r="B682" t="str">
            <v>APC06</v>
          </cell>
          <cell r="C682" t="str">
            <v>CAP30</v>
          </cell>
          <cell r="D682" t="str">
            <v>De    70  pares</v>
          </cell>
          <cell r="E682" t="str">
            <v>U</v>
          </cell>
          <cell r="F682" t="str">
            <v>NA</v>
          </cell>
          <cell r="G682" t="str">
            <v>NA</v>
          </cell>
          <cell r="H682" t="str">
            <v>NA</v>
          </cell>
          <cell r="I682" t="str">
            <v>NA</v>
          </cell>
          <cell r="J682" t="str">
            <v>NA</v>
          </cell>
          <cell r="K682" t="str">
            <v>NA</v>
          </cell>
          <cell r="L682" t="str">
            <v>NA</v>
          </cell>
          <cell r="M682" t="str">
            <v>NA</v>
          </cell>
          <cell r="N682" t="str">
            <v>NA</v>
          </cell>
          <cell r="O682" t="str">
            <v>NA</v>
          </cell>
          <cell r="P682" t="str">
            <v>NA</v>
          </cell>
          <cell r="Q682" t="str">
            <v>NA</v>
          </cell>
          <cell r="R682" t="str">
            <v>NA</v>
          </cell>
          <cell r="S682" t="str">
            <v>NA</v>
          </cell>
          <cell r="T682" t="str">
            <v>NA</v>
          </cell>
          <cell r="U682" t="str">
            <v>NA</v>
          </cell>
          <cell r="V682" t="str">
            <v>NA</v>
          </cell>
          <cell r="W682" t="str">
            <v>NA</v>
          </cell>
          <cell r="X682" t="str">
            <v>NA</v>
          </cell>
          <cell r="Y682" t="str">
            <v>NA</v>
          </cell>
          <cell r="Z682" t="str">
            <v>NA</v>
          </cell>
          <cell r="AA682" t="str">
            <v>NA</v>
          </cell>
          <cell r="AB682" t="str">
            <v>NA</v>
          </cell>
          <cell r="AC682" t="str">
            <v>NA</v>
          </cell>
          <cell r="AD682" t="str">
            <v>NA</v>
          </cell>
          <cell r="AE682" t="str">
            <v>NA</v>
          </cell>
          <cell r="AF682" t="str">
            <v>NA</v>
          </cell>
          <cell r="AG682" t="str">
            <v>NA</v>
          </cell>
          <cell r="AH682" t="str">
            <v>NA</v>
          </cell>
          <cell r="AI682">
            <v>0</v>
          </cell>
          <cell r="AO682">
            <v>0</v>
          </cell>
          <cell r="AP682">
            <v>0</v>
          </cell>
          <cell r="AQ682">
            <v>0</v>
          </cell>
          <cell r="AR682">
            <v>0</v>
          </cell>
          <cell r="AS682">
            <v>0</v>
          </cell>
          <cell r="AT682">
            <v>0</v>
          </cell>
          <cell r="AU682">
            <v>0</v>
          </cell>
          <cell r="AV682">
            <v>0</v>
          </cell>
          <cell r="AW682">
            <v>0</v>
          </cell>
          <cell r="AX682">
            <v>0</v>
          </cell>
          <cell r="AY682">
            <v>0</v>
          </cell>
          <cell r="AZ682">
            <v>0</v>
          </cell>
          <cell r="BA682">
            <v>0</v>
          </cell>
          <cell r="BB682">
            <v>0</v>
          </cell>
          <cell r="BC682">
            <v>0</v>
          </cell>
          <cell r="BD682">
            <v>0</v>
          </cell>
          <cell r="BE682">
            <v>0</v>
          </cell>
          <cell r="BF682">
            <v>0</v>
          </cell>
          <cell r="BG682">
            <v>0</v>
          </cell>
          <cell r="BH682">
            <v>0</v>
          </cell>
          <cell r="BI682">
            <v>0</v>
          </cell>
          <cell r="BJ682">
            <v>0</v>
          </cell>
          <cell r="BK682">
            <v>0</v>
          </cell>
          <cell r="BL682">
            <v>0</v>
          </cell>
          <cell r="BM682">
            <v>0</v>
          </cell>
          <cell r="BN682">
            <v>0</v>
          </cell>
          <cell r="BO682">
            <v>0</v>
          </cell>
          <cell r="BP682">
            <v>0</v>
          </cell>
          <cell r="BQ682">
            <v>0</v>
          </cell>
          <cell r="BR682">
            <v>0</v>
          </cell>
          <cell r="BS682">
            <v>0</v>
          </cell>
          <cell r="BT682">
            <v>0</v>
          </cell>
          <cell r="BU682">
            <v>0</v>
          </cell>
          <cell r="BV682">
            <v>0</v>
          </cell>
          <cell r="BW682">
            <v>0</v>
          </cell>
          <cell r="BX682">
            <v>0</v>
          </cell>
          <cell r="BY682">
            <v>0</v>
          </cell>
          <cell r="BZ682">
            <v>0</v>
          </cell>
          <cell r="CA682">
            <v>0</v>
          </cell>
          <cell r="CB682">
            <v>0</v>
          </cell>
          <cell r="CC682">
            <v>0.05</v>
          </cell>
          <cell r="CD682">
            <v>0</v>
          </cell>
        </row>
        <row r="683">
          <cell r="B683" t="str">
            <v>APC07</v>
          </cell>
          <cell r="C683" t="str">
            <v>CAP30</v>
          </cell>
          <cell r="D683" t="str">
            <v>De   100  pares</v>
          </cell>
          <cell r="E683" t="str">
            <v>U</v>
          </cell>
          <cell r="F683" t="str">
            <v>NA</v>
          </cell>
          <cell r="G683" t="str">
            <v>NA</v>
          </cell>
          <cell r="H683" t="str">
            <v>NA</v>
          </cell>
          <cell r="I683" t="str">
            <v>NA</v>
          </cell>
          <cell r="J683" t="str">
            <v>NA</v>
          </cell>
          <cell r="K683" t="str">
            <v>NA</v>
          </cell>
          <cell r="L683" t="str">
            <v>NA</v>
          </cell>
          <cell r="M683" t="str">
            <v>NA</v>
          </cell>
          <cell r="N683" t="str">
            <v>NA</v>
          </cell>
          <cell r="O683" t="str">
            <v>NA</v>
          </cell>
          <cell r="P683" t="str">
            <v>NA</v>
          </cell>
          <cell r="Q683" t="str">
            <v>NA</v>
          </cell>
          <cell r="R683" t="str">
            <v>NA</v>
          </cell>
          <cell r="S683" t="str">
            <v>NA</v>
          </cell>
          <cell r="T683" t="str">
            <v>NA</v>
          </cell>
          <cell r="U683" t="str">
            <v>NA</v>
          </cell>
          <cell r="V683" t="str">
            <v>NA</v>
          </cell>
          <cell r="W683" t="str">
            <v>NA</v>
          </cell>
          <cell r="X683" t="str">
            <v>NA</v>
          </cell>
          <cell r="Y683" t="str">
            <v>NA</v>
          </cell>
          <cell r="Z683" t="str">
            <v>NA</v>
          </cell>
          <cell r="AA683" t="str">
            <v>NA</v>
          </cell>
          <cell r="AB683" t="str">
            <v>NA</v>
          </cell>
          <cell r="AC683" t="str">
            <v>NA</v>
          </cell>
          <cell r="AD683" t="str">
            <v>NA</v>
          </cell>
          <cell r="AE683" t="str">
            <v>NA</v>
          </cell>
          <cell r="AF683" t="str">
            <v>NA</v>
          </cell>
          <cell r="AG683" t="str">
            <v>NA</v>
          </cell>
          <cell r="AH683" t="str">
            <v>NA</v>
          </cell>
          <cell r="AI683">
            <v>0</v>
          </cell>
          <cell r="AO683">
            <v>0</v>
          </cell>
          <cell r="AP683">
            <v>0</v>
          </cell>
          <cell r="AQ683">
            <v>0</v>
          </cell>
          <cell r="AR683">
            <v>0</v>
          </cell>
          <cell r="AS683">
            <v>0</v>
          </cell>
          <cell r="AT683">
            <v>0</v>
          </cell>
          <cell r="AU683">
            <v>0</v>
          </cell>
          <cell r="AV683">
            <v>0</v>
          </cell>
          <cell r="AW683">
            <v>0</v>
          </cell>
          <cell r="AX683">
            <v>0</v>
          </cell>
          <cell r="AY683">
            <v>0</v>
          </cell>
          <cell r="AZ683">
            <v>0</v>
          </cell>
          <cell r="BA683">
            <v>0</v>
          </cell>
          <cell r="BB683">
            <v>0</v>
          </cell>
          <cell r="BC683">
            <v>0</v>
          </cell>
          <cell r="BD683">
            <v>0</v>
          </cell>
          <cell r="BE683">
            <v>0</v>
          </cell>
          <cell r="BF683">
            <v>0</v>
          </cell>
          <cell r="BG683">
            <v>0</v>
          </cell>
          <cell r="BH683">
            <v>0</v>
          </cell>
          <cell r="BI683">
            <v>0</v>
          </cell>
          <cell r="BJ683">
            <v>0</v>
          </cell>
          <cell r="BK683">
            <v>0</v>
          </cell>
          <cell r="BL683">
            <v>0</v>
          </cell>
          <cell r="BM683">
            <v>0</v>
          </cell>
          <cell r="BN683">
            <v>0</v>
          </cell>
          <cell r="BO683">
            <v>0</v>
          </cell>
          <cell r="BP683">
            <v>0</v>
          </cell>
          <cell r="BQ683">
            <v>0</v>
          </cell>
          <cell r="BR683">
            <v>0</v>
          </cell>
          <cell r="BS683">
            <v>0</v>
          </cell>
          <cell r="BT683">
            <v>0</v>
          </cell>
          <cell r="BU683">
            <v>0</v>
          </cell>
          <cell r="BV683">
            <v>0</v>
          </cell>
          <cell r="BW683">
            <v>0</v>
          </cell>
          <cell r="BX683">
            <v>0</v>
          </cell>
          <cell r="BY683">
            <v>0</v>
          </cell>
          <cell r="BZ683">
            <v>0</v>
          </cell>
          <cell r="CA683">
            <v>0</v>
          </cell>
          <cell r="CB683">
            <v>0</v>
          </cell>
          <cell r="CC683">
            <v>0.05</v>
          </cell>
          <cell r="CD683">
            <v>0</v>
          </cell>
        </row>
        <row r="684">
          <cell r="B684" t="str">
            <v>APC08</v>
          </cell>
          <cell r="C684" t="str">
            <v>CAP30</v>
          </cell>
          <cell r="D684" t="str">
            <v>De   150  pares</v>
          </cell>
          <cell r="E684" t="str">
            <v>U</v>
          </cell>
          <cell r="F684" t="str">
            <v>NA</v>
          </cell>
          <cell r="G684" t="str">
            <v>NA</v>
          </cell>
          <cell r="H684" t="str">
            <v>NA</v>
          </cell>
          <cell r="I684" t="str">
            <v>NA</v>
          </cell>
          <cell r="J684" t="str">
            <v>NA</v>
          </cell>
          <cell r="K684" t="str">
            <v>NA</v>
          </cell>
          <cell r="L684" t="str">
            <v>NA</v>
          </cell>
          <cell r="M684" t="str">
            <v>NA</v>
          </cell>
          <cell r="N684" t="str">
            <v>NA</v>
          </cell>
          <cell r="O684" t="str">
            <v>NA</v>
          </cell>
          <cell r="P684" t="str">
            <v>NA</v>
          </cell>
          <cell r="Q684" t="str">
            <v>NA</v>
          </cell>
          <cell r="R684" t="str">
            <v>NA</v>
          </cell>
          <cell r="S684" t="str">
            <v>NA</v>
          </cell>
          <cell r="T684" t="str">
            <v>NA</v>
          </cell>
          <cell r="U684" t="str">
            <v>NA</v>
          </cell>
          <cell r="V684" t="str">
            <v>NA</v>
          </cell>
          <cell r="W684" t="str">
            <v>NA</v>
          </cell>
          <cell r="X684" t="str">
            <v>NA</v>
          </cell>
          <cell r="Y684" t="str">
            <v>NA</v>
          </cell>
          <cell r="Z684" t="str">
            <v>NA</v>
          </cell>
          <cell r="AA684" t="str">
            <v>NA</v>
          </cell>
          <cell r="AB684" t="str">
            <v>NA</v>
          </cell>
          <cell r="AC684" t="str">
            <v>NA</v>
          </cell>
          <cell r="AD684" t="str">
            <v>NA</v>
          </cell>
          <cell r="AE684" t="str">
            <v>NA</v>
          </cell>
          <cell r="AF684" t="str">
            <v>NA</v>
          </cell>
          <cell r="AG684" t="str">
            <v>NA</v>
          </cell>
          <cell r="AH684" t="str">
            <v>NA</v>
          </cell>
          <cell r="AI684">
            <v>0</v>
          </cell>
          <cell r="AO684">
            <v>0</v>
          </cell>
          <cell r="AP684">
            <v>0</v>
          </cell>
          <cell r="AQ684">
            <v>0</v>
          </cell>
          <cell r="AR684">
            <v>0</v>
          </cell>
          <cell r="AS684">
            <v>0</v>
          </cell>
          <cell r="AT684">
            <v>0</v>
          </cell>
          <cell r="AU684">
            <v>0</v>
          </cell>
          <cell r="AV684">
            <v>0</v>
          </cell>
          <cell r="AW684">
            <v>0</v>
          </cell>
          <cell r="AX684">
            <v>0</v>
          </cell>
          <cell r="AY684">
            <v>0</v>
          </cell>
          <cell r="AZ684">
            <v>0</v>
          </cell>
          <cell r="BA684">
            <v>0</v>
          </cell>
          <cell r="BB684">
            <v>0</v>
          </cell>
          <cell r="BC684">
            <v>0</v>
          </cell>
          <cell r="BD684">
            <v>0</v>
          </cell>
          <cell r="BE684">
            <v>0</v>
          </cell>
          <cell r="BF684">
            <v>0</v>
          </cell>
          <cell r="BG684">
            <v>0</v>
          </cell>
          <cell r="BH684">
            <v>0</v>
          </cell>
          <cell r="BI684">
            <v>0</v>
          </cell>
          <cell r="BJ684">
            <v>0</v>
          </cell>
          <cell r="BK684">
            <v>0</v>
          </cell>
          <cell r="BL684">
            <v>0</v>
          </cell>
          <cell r="BM684">
            <v>0</v>
          </cell>
          <cell r="BN684">
            <v>0</v>
          </cell>
          <cell r="BO684">
            <v>0</v>
          </cell>
          <cell r="BP684">
            <v>0</v>
          </cell>
          <cell r="BQ684">
            <v>0</v>
          </cell>
          <cell r="BR684">
            <v>0</v>
          </cell>
          <cell r="BS684">
            <v>0</v>
          </cell>
          <cell r="BT684">
            <v>0</v>
          </cell>
          <cell r="BU684">
            <v>0</v>
          </cell>
          <cell r="BV684">
            <v>0</v>
          </cell>
          <cell r="BW684">
            <v>0</v>
          </cell>
          <cell r="BX684">
            <v>0</v>
          </cell>
          <cell r="BY684">
            <v>0</v>
          </cell>
          <cell r="BZ684">
            <v>0</v>
          </cell>
          <cell r="CA684">
            <v>0</v>
          </cell>
          <cell r="CB684">
            <v>0</v>
          </cell>
          <cell r="CC684">
            <v>0.05</v>
          </cell>
          <cell r="CD684">
            <v>0</v>
          </cell>
        </row>
        <row r="685">
          <cell r="B685" t="str">
            <v>APC09</v>
          </cell>
          <cell r="C685" t="str">
            <v>CAP30</v>
          </cell>
          <cell r="D685" t="str">
            <v>De   200  pares</v>
          </cell>
          <cell r="E685" t="str">
            <v>U</v>
          </cell>
          <cell r="F685" t="str">
            <v>NA</v>
          </cell>
          <cell r="G685" t="str">
            <v>NA</v>
          </cell>
          <cell r="H685" t="str">
            <v>NA</v>
          </cell>
          <cell r="I685" t="str">
            <v>NA</v>
          </cell>
          <cell r="J685" t="str">
            <v>NA</v>
          </cell>
          <cell r="K685" t="str">
            <v>NA</v>
          </cell>
          <cell r="L685" t="str">
            <v>NA</v>
          </cell>
          <cell r="M685" t="str">
            <v>NA</v>
          </cell>
          <cell r="N685" t="str">
            <v>NA</v>
          </cell>
          <cell r="O685" t="str">
            <v>NA</v>
          </cell>
          <cell r="P685" t="str">
            <v>NA</v>
          </cell>
          <cell r="Q685" t="str">
            <v>NA</v>
          </cell>
          <cell r="R685" t="str">
            <v>NA</v>
          </cell>
          <cell r="S685" t="str">
            <v>NA</v>
          </cell>
          <cell r="T685" t="str">
            <v>NA</v>
          </cell>
          <cell r="U685" t="str">
            <v>NA</v>
          </cell>
          <cell r="V685" t="str">
            <v>NA</v>
          </cell>
          <cell r="W685" t="str">
            <v>NA</v>
          </cell>
          <cell r="X685" t="str">
            <v>NA</v>
          </cell>
          <cell r="Y685" t="str">
            <v>NA</v>
          </cell>
          <cell r="Z685" t="str">
            <v>NA</v>
          </cell>
          <cell r="AA685" t="str">
            <v>NA</v>
          </cell>
          <cell r="AB685" t="str">
            <v>NA</v>
          </cell>
          <cell r="AC685" t="str">
            <v>NA</v>
          </cell>
          <cell r="AD685" t="str">
            <v>NA</v>
          </cell>
          <cell r="AE685" t="str">
            <v>NA</v>
          </cell>
          <cell r="AF685" t="str">
            <v>NA</v>
          </cell>
          <cell r="AG685" t="str">
            <v>NA</v>
          </cell>
          <cell r="AH685" t="str">
            <v>NA</v>
          </cell>
          <cell r="AI685">
            <v>0</v>
          </cell>
          <cell r="AO685">
            <v>0</v>
          </cell>
          <cell r="AP685">
            <v>0</v>
          </cell>
          <cell r="AQ685">
            <v>0</v>
          </cell>
          <cell r="AR685">
            <v>0</v>
          </cell>
          <cell r="AS685">
            <v>0</v>
          </cell>
          <cell r="AT685">
            <v>0</v>
          </cell>
          <cell r="AU685">
            <v>0</v>
          </cell>
          <cell r="AV685">
            <v>0</v>
          </cell>
          <cell r="AW685">
            <v>0</v>
          </cell>
          <cell r="AX685">
            <v>0</v>
          </cell>
          <cell r="AY685">
            <v>0</v>
          </cell>
          <cell r="AZ685">
            <v>0</v>
          </cell>
          <cell r="BA685">
            <v>0</v>
          </cell>
          <cell r="BB685">
            <v>0</v>
          </cell>
          <cell r="BC685">
            <v>0</v>
          </cell>
          <cell r="BD685">
            <v>0</v>
          </cell>
          <cell r="BE685">
            <v>0</v>
          </cell>
          <cell r="BF685">
            <v>0</v>
          </cell>
          <cell r="BG685">
            <v>0</v>
          </cell>
          <cell r="BH685">
            <v>0</v>
          </cell>
          <cell r="BI685">
            <v>0</v>
          </cell>
          <cell r="BJ685">
            <v>0</v>
          </cell>
          <cell r="BK685">
            <v>0</v>
          </cell>
          <cell r="BL685">
            <v>0</v>
          </cell>
          <cell r="BM685">
            <v>0</v>
          </cell>
          <cell r="BN685">
            <v>0</v>
          </cell>
          <cell r="BO685">
            <v>0</v>
          </cell>
          <cell r="BP685">
            <v>0</v>
          </cell>
          <cell r="BQ685">
            <v>0</v>
          </cell>
          <cell r="BR685">
            <v>0</v>
          </cell>
          <cell r="BS685">
            <v>0</v>
          </cell>
          <cell r="BT685">
            <v>0</v>
          </cell>
          <cell r="BU685">
            <v>0</v>
          </cell>
          <cell r="BV685">
            <v>0</v>
          </cell>
          <cell r="BW685">
            <v>0</v>
          </cell>
          <cell r="BX685">
            <v>0</v>
          </cell>
          <cell r="BY685">
            <v>0</v>
          </cell>
          <cell r="BZ685">
            <v>0</v>
          </cell>
          <cell r="CA685">
            <v>0</v>
          </cell>
          <cell r="CB685">
            <v>0</v>
          </cell>
          <cell r="CC685">
            <v>0.05</v>
          </cell>
          <cell r="CD685">
            <v>0</v>
          </cell>
        </row>
        <row r="686">
          <cell r="B686" t="str">
            <v>APC10</v>
          </cell>
          <cell r="C686" t="str">
            <v>CAP30</v>
          </cell>
          <cell r="D686" t="str">
            <v>De   300  pares</v>
          </cell>
          <cell r="E686" t="str">
            <v>U</v>
          </cell>
          <cell r="F686" t="str">
            <v>NA</v>
          </cell>
          <cell r="G686" t="str">
            <v>NA</v>
          </cell>
          <cell r="H686" t="str">
            <v>NA</v>
          </cell>
          <cell r="I686" t="str">
            <v>NA</v>
          </cell>
          <cell r="J686" t="str">
            <v>NA</v>
          </cell>
          <cell r="K686" t="str">
            <v>NA</v>
          </cell>
          <cell r="L686" t="str">
            <v>NA</v>
          </cell>
          <cell r="M686" t="str">
            <v>NA</v>
          </cell>
          <cell r="N686" t="str">
            <v>NA</v>
          </cell>
          <cell r="O686" t="str">
            <v>NA</v>
          </cell>
          <cell r="P686" t="str">
            <v>NA</v>
          </cell>
          <cell r="Q686" t="str">
            <v>NA</v>
          </cell>
          <cell r="R686" t="str">
            <v>NA</v>
          </cell>
          <cell r="S686" t="str">
            <v>NA</v>
          </cell>
          <cell r="T686" t="str">
            <v>NA</v>
          </cell>
          <cell r="U686" t="str">
            <v>NA</v>
          </cell>
          <cell r="V686" t="str">
            <v>NA</v>
          </cell>
          <cell r="W686" t="str">
            <v>NA</v>
          </cell>
          <cell r="X686" t="str">
            <v>NA</v>
          </cell>
          <cell r="Y686" t="str">
            <v>NA</v>
          </cell>
          <cell r="Z686" t="str">
            <v>NA</v>
          </cell>
          <cell r="AA686" t="str">
            <v>NA</v>
          </cell>
          <cell r="AB686" t="str">
            <v>NA</v>
          </cell>
          <cell r="AC686" t="str">
            <v>NA</v>
          </cell>
          <cell r="AD686" t="str">
            <v>NA</v>
          </cell>
          <cell r="AE686" t="str">
            <v>NA</v>
          </cell>
          <cell r="AF686" t="str">
            <v>NA</v>
          </cell>
          <cell r="AG686" t="str">
            <v>NA</v>
          </cell>
          <cell r="AH686" t="str">
            <v>NA</v>
          </cell>
          <cell r="AI686">
            <v>0</v>
          </cell>
          <cell r="AO686">
            <v>0</v>
          </cell>
          <cell r="AP686">
            <v>0</v>
          </cell>
          <cell r="AQ686">
            <v>0</v>
          </cell>
          <cell r="AR686">
            <v>0</v>
          </cell>
          <cell r="AS686">
            <v>0</v>
          </cell>
          <cell r="AT686">
            <v>0</v>
          </cell>
          <cell r="AU686">
            <v>0</v>
          </cell>
          <cell r="AV686">
            <v>0</v>
          </cell>
          <cell r="AW686">
            <v>0</v>
          </cell>
          <cell r="AX686">
            <v>0</v>
          </cell>
          <cell r="AY686">
            <v>0</v>
          </cell>
          <cell r="AZ686">
            <v>0</v>
          </cell>
          <cell r="BA686">
            <v>0</v>
          </cell>
          <cell r="BB686">
            <v>0</v>
          </cell>
          <cell r="BC686">
            <v>0</v>
          </cell>
          <cell r="BD686">
            <v>0</v>
          </cell>
          <cell r="BE686">
            <v>0</v>
          </cell>
          <cell r="BF686">
            <v>0</v>
          </cell>
          <cell r="BG686">
            <v>0</v>
          </cell>
          <cell r="BH686">
            <v>0</v>
          </cell>
          <cell r="BI686">
            <v>0</v>
          </cell>
          <cell r="BJ686">
            <v>0</v>
          </cell>
          <cell r="BK686">
            <v>0</v>
          </cell>
          <cell r="BL686">
            <v>0</v>
          </cell>
          <cell r="BM686">
            <v>0</v>
          </cell>
          <cell r="BN686">
            <v>0</v>
          </cell>
          <cell r="BO686">
            <v>0</v>
          </cell>
          <cell r="BP686">
            <v>0</v>
          </cell>
          <cell r="BQ686">
            <v>0</v>
          </cell>
          <cell r="BR686">
            <v>0</v>
          </cell>
          <cell r="BS686">
            <v>0</v>
          </cell>
          <cell r="BT686">
            <v>0</v>
          </cell>
          <cell r="BU686">
            <v>0</v>
          </cell>
          <cell r="BV686">
            <v>0</v>
          </cell>
          <cell r="BW686">
            <v>0</v>
          </cell>
          <cell r="BX686">
            <v>0</v>
          </cell>
          <cell r="BY686">
            <v>0</v>
          </cell>
          <cell r="BZ686">
            <v>0</v>
          </cell>
          <cell r="CA686">
            <v>0</v>
          </cell>
          <cell r="CB686">
            <v>0</v>
          </cell>
          <cell r="CC686">
            <v>0.05</v>
          </cell>
          <cell r="CD686">
            <v>0</v>
          </cell>
        </row>
        <row r="687">
          <cell r="B687" t="str">
            <v>APC11</v>
          </cell>
          <cell r="C687" t="str">
            <v>CAP30</v>
          </cell>
          <cell r="D687" t="str">
            <v>De   400  pares</v>
          </cell>
          <cell r="E687" t="str">
            <v>U</v>
          </cell>
          <cell r="F687" t="str">
            <v>NA</v>
          </cell>
          <cell r="G687" t="str">
            <v>NA</v>
          </cell>
          <cell r="H687" t="str">
            <v>NA</v>
          </cell>
          <cell r="I687" t="str">
            <v>NA</v>
          </cell>
          <cell r="J687" t="str">
            <v>NA</v>
          </cell>
          <cell r="K687" t="str">
            <v>NA</v>
          </cell>
          <cell r="L687" t="str">
            <v>NA</v>
          </cell>
          <cell r="M687" t="str">
            <v>NA</v>
          </cell>
          <cell r="N687" t="str">
            <v>NA</v>
          </cell>
          <cell r="O687" t="str">
            <v>NA</v>
          </cell>
          <cell r="P687" t="str">
            <v>NA</v>
          </cell>
          <cell r="Q687" t="str">
            <v>NA</v>
          </cell>
          <cell r="R687" t="str">
            <v>NA</v>
          </cell>
          <cell r="S687" t="str">
            <v>NA</v>
          </cell>
          <cell r="T687" t="str">
            <v>NA</v>
          </cell>
          <cell r="U687" t="str">
            <v>NA</v>
          </cell>
          <cell r="V687" t="str">
            <v>NA</v>
          </cell>
          <cell r="W687" t="str">
            <v>NA</v>
          </cell>
          <cell r="X687" t="str">
            <v>NA</v>
          </cell>
          <cell r="Y687" t="str">
            <v>NA</v>
          </cell>
          <cell r="Z687" t="str">
            <v>NA</v>
          </cell>
          <cell r="AA687" t="str">
            <v>NA</v>
          </cell>
          <cell r="AB687" t="str">
            <v>NA</v>
          </cell>
          <cell r="AC687" t="str">
            <v>NA</v>
          </cell>
          <cell r="AD687" t="str">
            <v>NA</v>
          </cell>
          <cell r="AE687" t="str">
            <v>NA</v>
          </cell>
          <cell r="AF687" t="str">
            <v>NA</v>
          </cell>
          <cell r="AG687" t="str">
            <v>NA</v>
          </cell>
          <cell r="AH687" t="str">
            <v>NA</v>
          </cell>
          <cell r="AI687">
            <v>0</v>
          </cell>
          <cell r="AO687">
            <v>0</v>
          </cell>
          <cell r="AP687">
            <v>0</v>
          </cell>
          <cell r="AQ687">
            <v>0</v>
          </cell>
          <cell r="AR687">
            <v>0</v>
          </cell>
          <cell r="AS687">
            <v>0</v>
          </cell>
          <cell r="AT687">
            <v>0</v>
          </cell>
          <cell r="AU687">
            <v>0</v>
          </cell>
          <cell r="AV687">
            <v>0</v>
          </cell>
          <cell r="AW687">
            <v>0</v>
          </cell>
          <cell r="AX687">
            <v>0</v>
          </cell>
          <cell r="AY687">
            <v>0</v>
          </cell>
          <cell r="AZ687">
            <v>0</v>
          </cell>
          <cell r="BA687">
            <v>0</v>
          </cell>
          <cell r="BB687">
            <v>0</v>
          </cell>
          <cell r="BC687">
            <v>0</v>
          </cell>
          <cell r="BD687">
            <v>0</v>
          </cell>
          <cell r="BE687">
            <v>0</v>
          </cell>
          <cell r="BF687">
            <v>0</v>
          </cell>
          <cell r="BG687">
            <v>0</v>
          </cell>
          <cell r="BH687">
            <v>0</v>
          </cell>
          <cell r="BI687">
            <v>0</v>
          </cell>
          <cell r="BJ687">
            <v>0</v>
          </cell>
          <cell r="BK687">
            <v>0</v>
          </cell>
          <cell r="BL687">
            <v>0</v>
          </cell>
          <cell r="BM687">
            <v>0</v>
          </cell>
          <cell r="BN687">
            <v>0</v>
          </cell>
          <cell r="BO687">
            <v>0</v>
          </cell>
          <cell r="BP687">
            <v>0</v>
          </cell>
          <cell r="BQ687">
            <v>0</v>
          </cell>
          <cell r="BR687">
            <v>0</v>
          </cell>
          <cell r="BS687">
            <v>0</v>
          </cell>
          <cell r="BT687">
            <v>0</v>
          </cell>
          <cell r="BU687">
            <v>0</v>
          </cell>
          <cell r="BV687">
            <v>0</v>
          </cell>
          <cell r="BW687">
            <v>0</v>
          </cell>
          <cell r="BX687">
            <v>0</v>
          </cell>
          <cell r="BY687">
            <v>0</v>
          </cell>
          <cell r="BZ687">
            <v>0</v>
          </cell>
          <cell r="CA687">
            <v>0</v>
          </cell>
          <cell r="CB687">
            <v>0</v>
          </cell>
          <cell r="CC687">
            <v>0.05</v>
          </cell>
          <cell r="CD687">
            <v>0</v>
          </cell>
        </row>
        <row r="688">
          <cell r="B688" t="str">
            <v>APC12</v>
          </cell>
          <cell r="C688" t="str">
            <v>CAP30</v>
          </cell>
          <cell r="D688" t="str">
            <v>De   500  pares</v>
          </cell>
          <cell r="E688" t="str">
            <v>U</v>
          </cell>
          <cell r="F688" t="str">
            <v>NA</v>
          </cell>
          <cell r="G688" t="str">
            <v>NA</v>
          </cell>
          <cell r="H688" t="str">
            <v>NA</v>
          </cell>
          <cell r="I688" t="str">
            <v>NA</v>
          </cell>
          <cell r="J688" t="str">
            <v>NA</v>
          </cell>
          <cell r="K688" t="str">
            <v>NA</v>
          </cell>
          <cell r="L688" t="str">
            <v>NA</v>
          </cell>
          <cell r="M688" t="str">
            <v>NA</v>
          </cell>
          <cell r="N688" t="str">
            <v>NA</v>
          </cell>
          <cell r="O688" t="str">
            <v>NA</v>
          </cell>
          <cell r="P688" t="str">
            <v>NA</v>
          </cell>
          <cell r="Q688" t="str">
            <v>NA</v>
          </cell>
          <cell r="R688" t="str">
            <v>NA</v>
          </cell>
          <cell r="S688" t="str">
            <v>NA</v>
          </cell>
          <cell r="T688" t="str">
            <v>NA</v>
          </cell>
          <cell r="U688" t="str">
            <v>NA</v>
          </cell>
          <cell r="V688" t="str">
            <v>NA</v>
          </cell>
          <cell r="W688" t="str">
            <v>NA</v>
          </cell>
          <cell r="X688" t="str">
            <v>NA</v>
          </cell>
          <cell r="Y688" t="str">
            <v>NA</v>
          </cell>
          <cell r="Z688" t="str">
            <v>NA</v>
          </cell>
          <cell r="AA688" t="str">
            <v>NA</v>
          </cell>
          <cell r="AB688" t="str">
            <v>NA</v>
          </cell>
          <cell r="AC688" t="str">
            <v>NA</v>
          </cell>
          <cell r="AD688" t="str">
            <v>NA</v>
          </cell>
          <cell r="AE688" t="str">
            <v>NA</v>
          </cell>
          <cell r="AF688" t="str">
            <v>NA</v>
          </cell>
          <cell r="AG688" t="str">
            <v>NA</v>
          </cell>
          <cell r="AH688" t="str">
            <v>NA</v>
          </cell>
          <cell r="AI688">
            <v>0</v>
          </cell>
          <cell r="AO688">
            <v>0</v>
          </cell>
          <cell r="AP688">
            <v>0</v>
          </cell>
          <cell r="AQ688">
            <v>0</v>
          </cell>
          <cell r="AR688">
            <v>0</v>
          </cell>
          <cell r="AS688">
            <v>0</v>
          </cell>
          <cell r="AT688">
            <v>0</v>
          </cell>
          <cell r="AU688">
            <v>0</v>
          </cell>
          <cell r="AV688">
            <v>0</v>
          </cell>
          <cell r="AW688">
            <v>0</v>
          </cell>
          <cell r="AX688">
            <v>0</v>
          </cell>
          <cell r="AY688">
            <v>0</v>
          </cell>
          <cell r="AZ688">
            <v>0</v>
          </cell>
          <cell r="BA688">
            <v>0</v>
          </cell>
          <cell r="BB688">
            <v>0</v>
          </cell>
          <cell r="BC688">
            <v>0</v>
          </cell>
          <cell r="BD688">
            <v>0</v>
          </cell>
          <cell r="BE688">
            <v>0</v>
          </cell>
          <cell r="BF688">
            <v>0</v>
          </cell>
          <cell r="BG688">
            <v>0</v>
          </cell>
          <cell r="BH688">
            <v>0</v>
          </cell>
          <cell r="BI688">
            <v>0</v>
          </cell>
          <cell r="BJ688">
            <v>0</v>
          </cell>
          <cell r="BK688">
            <v>0</v>
          </cell>
          <cell r="BL688">
            <v>0</v>
          </cell>
          <cell r="BM688">
            <v>0</v>
          </cell>
          <cell r="BN688">
            <v>0</v>
          </cell>
          <cell r="BO688">
            <v>0</v>
          </cell>
          <cell r="BP688">
            <v>0</v>
          </cell>
          <cell r="BQ688">
            <v>0</v>
          </cell>
          <cell r="BR688">
            <v>0</v>
          </cell>
          <cell r="BS688">
            <v>0</v>
          </cell>
          <cell r="BT688">
            <v>0</v>
          </cell>
          <cell r="BU688">
            <v>0</v>
          </cell>
          <cell r="BV688">
            <v>0</v>
          </cell>
          <cell r="BW688">
            <v>0</v>
          </cell>
          <cell r="BX688">
            <v>0</v>
          </cell>
          <cell r="BY688">
            <v>0</v>
          </cell>
          <cell r="BZ688">
            <v>0</v>
          </cell>
          <cell r="CA688">
            <v>0</v>
          </cell>
          <cell r="CB688">
            <v>0</v>
          </cell>
          <cell r="CC688">
            <v>0.05</v>
          </cell>
          <cell r="CD688">
            <v>0</v>
          </cell>
        </row>
        <row r="689">
          <cell r="B689" t="str">
            <v>APC13</v>
          </cell>
          <cell r="C689" t="str">
            <v>CAP30</v>
          </cell>
          <cell r="D689" t="str">
            <v>De   600  pares</v>
          </cell>
          <cell r="E689" t="str">
            <v>U</v>
          </cell>
          <cell r="F689" t="str">
            <v>NA</v>
          </cell>
          <cell r="G689" t="str">
            <v>NA</v>
          </cell>
          <cell r="H689" t="str">
            <v>NA</v>
          </cell>
          <cell r="I689" t="str">
            <v>NA</v>
          </cell>
          <cell r="J689" t="str">
            <v>NA</v>
          </cell>
          <cell r="K689" t="str">
            <v>NA</v>
          </cell>
          <cell r="L689" t="str">
            <v>NA</v>
          </cell>
          <cell r="M689" t="str">
            <v>NA</v>
          </cell>
          <cell r="N689" t="str">
            <v>NA</v>
          </cell>
          <cell r="O689" t="str">
            <v>NA</v>
          </cell>
          <cell r="P689" t="str">
            <v>NA</v>
          </cell>
          <cell r="Q689" t="str">
            <v>NA</v>
          </cell>
          <cell r="R689" t="str">
            <v>NA</v>
          </cell>
          <cell r="S689" t="str">
            <v>NA</v>
          </cell>
          <cell r="T689" t="str">
            <v>NA</v>
          </cell>
          <cell r="U689" t="str">
            <v>NA</v>
          </cell>
          <cell r="V689" t="str">
            <v>NA</v>
          </cell>
          <cell r="W689" t="str">
            <v>NA</v>
          </cell>
          <cell r="X689" t="str">
            <v>NA</v>
          </cell>
          <cell r="Y689" t="str">
            <v>NA</v>
          </cell>
          <cell r="Z689" t="str">
            <v>NA</v>
          </cell>
          <cell r="AA689" t="str">
            <v>NA</v>
          </cell>
          <cell r="AB689" t="str">
            <v>NA</v>
          </cell>
          <cell r="AC689" t="str">
            <v>NA</v>
          </cell>
          <cell r="AD689" t="str">
            <v>NA</v>
          </cell>
          <cell r="AE689" t="str">
            <v>NA</v>
          </cell>
          <cell r="AF689" t="str">
            <v>NA</v>
          </cell>
          <cell r="AG689" t="str">
            <v>NA</v>
          </cell>
          <cell r="AH689" t="str">
            <v>NA</v>
          </cell>
          <cell r="AI689">
            <v>0</v>
          </cell>
          <cell r="AO689">
            <v>0</v>
          </cell>
          <cell r="AP689">
            <v>0</v>
          </cell>
          <cell r="AQ689">
            <v>0</v>
          </cell>
          <cell r="AR689">
            <v>0</v>
          </cell>
          <cell r="AS689">
            <v>0</v>
          </cell>
          <cell r="AT689">
            <v>0</v>
          </cell>
          <cell r="AU689">
            <v>0</v>
          </cell>
          <cell r="AV689">
            <v>0</v>
          </cell>
          <cell r="AW689">
            <v>0</v>
          </cell>
          <cell r="AX689">
            <v>0</v>
          </cell>
          <cell r="AY689">
            <v>0</v>
          </cell>
          <cell r="AZ689">
            <v>0</v>
          </cell>
          <cell r="BA689">
            <v>0</v>
          </cell>
          <cell r="BB689">
            <v>0</v>
          </cell>
          <cell r="BC689">
            <v>0</v>
          </cell>
          <cell r="BD689">
            <v>0</v>
          </cell>
          <cell r="BE689">
            <v>0</v>
          </cell>
          <cell r="BF689">
            <v>0</v>
          </cell>
          <cell r="BG689">
            <v>0</v>
          </cell>
          <cell r="BH689">
            <v>0</v>
          </cell>
          <cell r="BI689">
            <v>0</v>
          </cell>
          <cell r="BJ689">
            <v>0</v>
          </cell>
          <cell r="BK689">
            <v>0</v>
          </cell>
          <cell r="BL689">
            <v>0</v>
          </cell>
          <cell r="BM689">
            <v>0</v>
          </cell>
          <cell r="BN689">
            <v>0</v>
          </cell>
          <cell r="BO689">
            <v>0</v>
          </cell>
          <cell r="BP689">
            <v>0</v>
          </cell>
          <cell r="BQ689">
            <v>0</v>
          </cell>
          <cell r="BR689">
            <v>0</v>
          </cell>
          <cell r="BS689">
            <v>0</v>
          </cell>
          <cell r="BT689">
            <v>0</v>
          </cell>
          <cell r="BU689">
            <v>0</v>
          </cell>
          <cell r="BV689">
            <v>0</v>
          </cell>
          <cell r="BW689">
            <v>0</v>
          </cell>
          <cell r="BX689">
            <v>0</v>
          </cell>
          <cell r="BY689">
            <v>0</v>
          </cell>
          <cell r="BZ689">
            <v>0</v>
          </cell>
          <cell r="CA689">
            <v>0</v>
          </cell>
          <cell r="CB689">
            <v>0</v>
          </cell>
          <cell r="CC689">
            <v>0.05</v>
          </cell>
          <cell r="CD689">
            <v>0</v>
          </cell>
        </row>
        <row r="690">
          <cell r="B690" t="str">
            <v>APC14</v>
          </cell>
          <cell r="C690" t="str">
            <v>CAP30</v>
          </cell>
          <cell r="D690" t="str">
            <v>De   900  pares</v>
          </cell>
          <cell r="E690" t="str">
            <v>U</v>
          </cell>
          <cell r="F690" t="str">
            <v>NA</v>
          </cell>
          <cell r="G690" t="str">
            <v>NA</v>
          </cell>
          <cell r="H690" t="str">
            <v>NA</v>
          </cell>
          <cell r="I690" t="str">
            <v>NA</v>
          </cell>
          <cell r="J690" t="str">
            <v>NA</v>
          </cell>
          <cell r="K690" t="str">
            <v>NA</v>
          </cell>
          <cell r="L690" t="str">
            <v>NA</v>
          </cell>
          <cell r="M690" t="str">
            <v>NA</v>
          </cell>
          <cell r="N690" t="str">
            <v>NA</v>
          </cell>
          <cell r="O690" t="str">
            <v>NA</v>
          </cell>
          <cell r="P690" t="str">
            <v>NA</v>
          </cell>
          <cell r="Q690" t="str">
            <v>NA</v>
          </cell>
          <cell r="R690" t="str">
            <v>NA</v>
          </cell>
          <cell r="S690" t="str">
            <v>NA</v>
          </cell>
          <cell r="T690" t="str">
            <v>NA</v>
          </cell>
          <cell r="U690" t="str">
            <v>NA</v>
          </cell>
          <cell r="V690" t="str">
            <v>NA</v>
          </cell>
          <cell r="W690" t="str">
            <v>NA</v>
          </cell>
          <cell r="X690" t="str">
            <v>NA</v>
          </cell>
          <cell r="Y690" t="str">
            <v>NA</v>
          </cell>
          <cell r="Z690" t="str">
            <v>NA</v>
          </cell>
          <cell r="AA690" t="str">
            <v>NA</v>
          </cell>
          <cell r="AB690" t="str">
            <v>NA</v>
          </cell>
          <cell r="AC690" t="str">
            <v>NA</v>
          </cell>
          <cell r="AD690" t="str">
            <v>NA</v>
          </cell>
          <cell r="AE690" t="str">
            <v>NA</v>
          </cell>
          <cell r="AF690" t="str">
            <v>NA</v>
          </cell>
          <cell r="AG690" t="str">
            <v>NA</v>
          </cell>
          <cell r="AH690" t="str">
            <v>NA</v>
          </cell>
          <cell r="AI690">
            <v>0</v>
          </cell>
          <cell r="AO690">
            <v>0</v>
          </cell>
          <cell r="AP690">
            <v>0</v>
          </cell>
          <cell r="AQ690">
            <v>0</v>
          </cell>
          <cell r="AR690">
            <v>0</v>
          </cell>
          <cell r="AS690">
            <v>0</v>
          </cell>
          <cell r="AT690">
            <v>0</v>
          </cell>
          <cell r="AU690">
            <v>0</v>
          </cell>
          <cell r="AV690">
            <v>0</v>
          </cell>
          <cell r="AW690">
            <v>0</v>
          </cell>
          <cell r="AX690">
            <v>0</v>
          </cell>
          <cell r="AY690">
            <v>0</v>
          </cell>
          <cell r="AZ690">
            <v>0</v>
          </cell>
          <cell r="BA690">
            <v>0</v>
          </cell>
          <cell r="BB690">
            <v>0</v>
          </cell>
          <cell r="BC690">
            <v>0</v>
          </cell>
          <cell r="BD690">
            <v>0</v>
          </cell>
          <cell r="BE690">
            <v>0</v>
          </cell>
          <cell r="BF690">
            <v>0</v>
          </cell>
          <cell r="BG690">
            <v>0</v>
          </cell>
          <cell r="BH690">
            <v>0</v>
          </cell>
          <cell r="BI690">
            <v>0</v>
          </cell>
          <cell r="BJ690">
            <v>0</v>
          </cell>
          <cell r="BK690">
            <v>0</v>
          </cell>
          <cell r="BL690">
            <v>0</v>
          </cell>
          <cell r="BM690">
            <v>0</v>
          </cell>
          <cell r="BN690">
            <v>0</v>
          </cell>
          <cell r="BO690">
            <v>0</v>
          </cell>
          <cell r="BP690">
            <v>0</v>
          </cell>
          <cell r="BQ690">
            <v>0</v>
          </cell>
          <cell r="BR690">
            <v>0</v>
          </cell>
          <cell r="BS690">
            <v>0</v>
          </cell>
          <cell r="BT690">
            <v>0</v>
          </cell>
          <cell r="BU690">
            <v>0</v>
          </cell>
          <cell r="BV690">
            <v>0</v>
          </cell>
          <cell r="BW690">
            <v>0</v>
          </cell>
          <cell r="BX690">
            <v>0</v>
          </cell>
          <cell r="BY690">
            <v>0</v>
          </cell>
          <cell r="BZ690">
            <v>0</v>
          </cell>
          <cell r="CA690">
            <v>0</v>
          </cell>
          <cell r="CB690">
            <v>0</v>
          </cell>
          <cell r="CC690">
            <v>0.05</v>
          </cell>
          <cell r="CD690">
            <v>0</v>
          </cell>
        </row>
        <row r="691">
          <cell r="B691" t="str">
            <v>APC15</v>
          </cell>
          <cell r="C691" t="str">
            <v>CAP30</v>
          </cell>
          <cell r="D691" t="str">
            <v>De  1200  pares</v>
          </cell>
          <cell r="E691" t="str">
            <v>U</v>
          </cell>
          <cell r="F691" t="str">
            <v>NA</v>
          </cell>
          <cell r="G691" t="str">
            <v>NA</v>
          </cell>
          <cell r="H691" t="str">
            <v>NA</v>
          </cell>
          <cell r="I691" t="str">
            <v>NA</v>
          </cell>
          <cell r="J691" t="str">
            <v>NA</v>
          </cell>
          <cell r="K691" t="str">
            <v>NA</v>
          </cell>
          <cell r="L691" t="str">
            <v>NA</v>
          </cell>
          <cell r="M691" t="str">
            <v>NA</v>
          </cell>
          <cell r="N691" t="str">
            <v>NA</v>
          </cell>
          <cell r="O691" t="str">
            <v>NA</v>
          </cell>
          <cell r="P691" t="str">
            <v>NA</v>
          </cell>
          <cell r="Q691" t="str">
            <v>NA</v>
          </cell>
          <cell r="R691" t="str">
            <v>NA</v>
          </cell>
          <cell r="S691" t="str">
            <v>NA</v>
          </cell>
          <cell r="T691" t="str">
            <v>NA</v>
          </cell>
          <cell r="U691" t="str">
            <v>NA</v>
          </cell>
          <cell r="V691" t="str">
            <v>NA</v>
          </cell>
          <cell r="W691" t="str">
            <v>NA</v>
          </cell>
          <cell r="X691" t="str">
            <v>NA</v>
          </cell>
          <cell r="Y691" t="str">
            <v>NA</v>
          </cell>
          <cell r="Z691" t="str">
            <v>NA</v>
          </cell>
          <cell r="AA691" t="str">
            <v>NA</v>
          </cell>
          <cell r="AB691" t="str">
            <v>NA</v>
          </cell>
          <cell r="AC691" t="str">
            <v>NA</v>
          </cell>
          <cell r="AD691" t="str">
            <v>NA</v>
          </cell>
          <cell r="AE691" t="str">
            <v>NA</v>
          </cell>
          <cell r="AF691" t="str">
            <v>NA</v>
          </cell>
          <cell r="AG691" t="str">
            <v>NA</v>
          </cell>
          <cell r="AH691" t="str">
            <v>NA</v>
          </cell>
          <cell r="AI691">
            <v>0</v>
          </cell>
          <cell r="AO691">
            <v>0</v>
          </cell>
          <cell r="AP691">
            <v>0</v>
          </cell>
          <cell r="AQ691">
            <v>0</v>
          </cell>
          <cell r="AR691">
            <v>0</v>
          </cell>
          <cell r="AS691">
            <v>0</v>
          </cell>
          <cell r="AT691">
            <v>0</v>
          </cell>
          <cell r="AU691">
            <v>0</v>
          </cell>
          <cell r="AV691">
            <v>0</v>
          </cell>
          <cell r="AW691">
            <v>0</v>
          </cell>
          <cell r="AX691">
            <v>0</v>
          </cell>
          <cell r="AY691">
            <v>0</v>
          </cell>
          <cell r="AZ691">
            <v>0</v>
          </cell>
          <cell r="BA691">
            <v>0</v>
          </cell>
          <cell r="BB691">
            <v>0</v>
          </cell>
          <cell r="BC691">
            <v>0</v>
          </cell>
          <cell r="BD691">
            <v>0</v>
          </cell>
          <cell r="BE691">
            <v>0</v>
          </cell>
          <cell r="BF691">
            <v>0</v>
          </cell>
          <cell r="BG691">
            <v>0</v>
          </cell>
          <cell r="BH691">
            <v>0</v>
          </cell>
          <cell r="BI691">
            <v>0</v>
          </cell>
          <cell r="BJ691">
            <v>0</v>
          </cell>
          <cell r="BK691">
            <v>0</v>
          </cell>
          <cell r="BL691">
            <v>0</v>
          </cell>
          <cell r="BM691">
            <v>0</v>
          </cell>
          <cell r="BN691">
            <v>0</v>
          </cell>
          <cell r="BO691">
            <v>0</v>
          </cell>
          <cell r="BP691">
            <v>0</v>
          </cell>
          <cell r="BQ691">
            <v>0</v>
          </cell>
          <cell r="BR691">
            <v>0</v>
          </cell>
          <cell r="BS691">
            <v>0</v>
          </cell>
          <cell r="BT691">
            <v>0</v>
          </cell>
          <cell r="BU691">
            <v>0</v>
          </cell>
          <cell r="BV691">
            <v>0</v>
          </cell>
          <cell r="BW691">
            <v>0</v>
          </cell>
          <cell r="BX691">
            <v>0</v>
          </cell>
          <cell r="BY691">
            <v>0</v>
          </cell>
          <cell r="BZ691">
            <v>0</v>
          </cell>
          <cell r="CA691">
            <v>0</v>
          </cell>
          <cell r="CB691">
            <v>0</v>
          </cell>
          <cell r="CC691">
            <v>0.05</v>
          </cell>
          <cell r="CD691">
            <v>0</v>
          </cell>
        </row>
        <row r="692">
          <cell r="B692" t="str">
            <v>APC16</v>
          </cell>
          <cell r="C692" t="str">
            <v>CAP30</v>
          </cell>
          <cell r="D692" t="str">
            <v>De  1800  pares</v>
          </cell>
          <cell r="E692" t="str">
            <v>U</v>
          </cell>
          <cell r="F692" t="str">
            <v>NA</v>
          </cell>
          <cell r="G692" t="str">
            <v>NA</v>
          </cell>
          <cell r="H692" t="str">
            <v>NA</v>
          </cell>
          <cell r="I692" t="str">
            <v>NA</v>
          </cell>
          <cell r="J692" t="str">
            <v>NA</v>
          </cell>
          <cell r="K692" t="str">
            <v>NA</v>
          </cell>
          <cell r="L692" t="str">
            <v>NA</v>
          </cell>
          <cell r="M692" t="str">
            <v>NA</v>
          </cell>
          <cell r="N692" t="str">
            <v>NA</v>
          </cell>
          <cell r="O692" t="str">
            <v>NA</v>
          </cell>
          <cell r="P692" t="str">
            <v>NA</v>
          </cell>
          <cell r="Q692" t="str">
            <v>NA</v>
          </cell>
          <cell r="R692" t="str">
            <v>NA</v>
          </cell>
          <cell r="S692" t="str">
            <v>NA</v>
          </cell>
          <cell r="T692" t="str">
            <v>NA</v>
          </cell>
          <cell r="U692" t="str">
            <v>NA</v>
          </cell>
          <cell r="V692" t="str">
            <v>NA</v>
          </cell>
          <cell r="W692" t="str">
            <v>NA</v>
          </cell>
          <cell r="X692" t="str">
            <v>NA</v>
          </cell>
          <cell r="Y692" t="str">
            <v>NA</v>
          </cell>
          <cell r="Z692" t="str">
            <v>NA</v>
          </cell>
          <cell r="AA692" t="str">
            <v>NA</v>
          </cell>
          <cell r="AB692" t="str">
            <v>NA</v>
          </cell>
          <cell r="AC692" t="str">
            <v>NA</v>
          </cell>
          <cell r="AD692" t="str">
            <v>NA</v>
          </cell>
          <cell r="AE692" t="str">
            <v>NA</v>
          </cell>
          <cell r="AF692" t="str">
            <v>NA</v>
          </cell>
          <cell r="AG692" t="str">
            <v>NA</v>
          </cell>
          <cell r="AH692" t="str">
            <v>NA</v>
          </cell>
          <cell r="AI692">
            <v>0</v>
          </cell>
          <cell r="AO692">
            <v>0</v>
          </cell>
          <cell r="AP692">
            <v>0</v>
          </cell>
          <cell r="AQ692">
            <v>0</v>
          </cell>
          <cell r="AR692">
            <v>0</v>
          </cell>
          <cell r="AS692">
            <v>0</v>
          </cell>
          <cell r="AT692">
            <v>0</v>
          </cell>
          <cell r="AU692">
            <v>0</v>
          </cell>
          <cell r="AV692">
            <v>0</v>
          </cell>
          <cell r="AW692">
            <v>0</v>
          </cell>
          <cell r="AX692">
            <v>0</v>
          </cell>
          <cell r="AY692">
            <v>0</v>
          </cell>
          <cell r="AZ692">
            <v>0</v>
          </cell>
          <cell r="BA692">
            <v>0</v>
          </cell>
          <cell r="BB692">
            <v>0</v>
          </cell>
          <cell r="BC692">
            <v>0</v>
          </cell>
          <cell r="BD692">
            <v>0</v>
          </cell>
          <cell r="BE692">
            <v>0</v>
          </cell>
          <cell r="BF692">
            <v>0</v>
          </cell>
          <cell r="BG692">
            <v>0</v>
          </cell>
          <cell r="BH692">
            <v>0</v>
          </cell>
          <cell r="BI692">
            <v>0</v>
          </cell>
          <cell r="BJ692">
            <v>0</v>
          </cell>
          <cell r="BK692">
            <v>0</v>
          </cell>
          <cell r="BL692">
            <v>0</v>
          </cell>
          <cell r="BM692">
            <v>0</v>
          </cell>
          <cell r="BN692">
            <v>0</v>
          </cell>
          <cell r="BO692">
            <v>0</v>
          </cell>
          <cell r="BP692">
            <v>0</v>
          </cell>
          <cell r="BQ692">
            <v>0</v>
          </cell>
          <cell r="BR692">
            <v>0</v>
          </cell>
          <cell r="BS692">
            <v>0</v>
          </cell>
          <cell r="BT692">
            <v>0</v>
          </cell>
          <cell r="BU692">
            <v>0</v>
          </cell>
          <cell r="BV692">
            <v>0</v>
          </cell>
          <cell r="BW692">
            <v>0</v>
          </cell>
          <cell r="BX692">
            <v>0</v>
          </cell>
          <cell r="BY692">
            <v>0</v>
          </cell>
          <cell r="BZ692">
            <v>0</v>
          </cell>
          <cell r="CA692">
            <v>0</v>
          </cell>
          <cell r="CB692">
            <v>0</v>
          </cell>
          <cell r="CC692">
            <v>0.05</v>
          </cell>
          <cell r="CD692">
            <v>0</v>
          </cell>
        </row>
        <row r="693">
          <cell r="B693" t="str">
            <v>APC17</v>
          </cell>
          <cell r="C693" t="str">
            <v>CAP30</v>
          </cell>
          <cell r="D693" t="str">
            <v>De  2400  pares</v>
          </cell>
          <cell r="E693" t="str">
            <v>U</v>
          </cell>
          <cell r="F693" t="str">
            <v>NA</v>
          </cell>
          <cell r="G693" t="str">
            <v>NA</v>
          </cell>
          <cell r="H693" t="str">
            <v>NA</v>
          </cell>
          <cell r="I693" t="str">
            <v>NA</v>
          </cell>
          <cell r="J693" t="str">
            <v>NA</v>
          </cell>
          <cell r="K693" t="str">
            <v>NA</v>
          </cell>
          <cell r="L693" t="str">
            <v>NA</v>
          </cell>
          <cell r="M693" t="str">
            <v>NA</v>
          </cell>
          <cell r="N693" t="str">
            <v>NA</v>
          </cell>
          <cell r="O693" t="str">
            <v>NA</v>
          </cell>
          <cell r="P693" t="str">
            <v>NA</v>
          </cell>
          <cell r="Q693" t="str">
            <v>NA</v>
          </cell>
          <cell r="R693" t="str">
            <v>NA</v>
          </cell>
          <cell r="S693" t="str">
            <v>NA</v>
          </cell>
          <cell r="T693" t="str">
            <v>NA</v>
          </cell>
          <cell r="U693" t="str">
            <v>NA</v>
          </cell>
          <cell r="V693" t="str">
            <v>NA</v>
          </cell>
          <cell r="W693" t="str">
            <v>NA</v>
          </cell>
          <cell r="X693" t="str">
            <v>NA</v>
          </cell>
          <cell r="Y693" t="str">
            <v>NA</v>
          </cell>
          <cell r="Z693" t="str">
            <v>NA</v>
          </cell>
          <cell r="AA693" t="str">
            <v>NA</v>
          </cell>
          <cell r="AB693" t="str">
            <v>NA</v>
          </cell>
          <cell r="AC693" t="str">
            <v>NA</v>
          </cell>
          <cell r="AD693" t="str">
            <v>NA</v>
          </cell>
          <cell r="AE693" t="str">
            <v>NA</v>
          </cell>
          <cell r="AF693" t="str">
            <v>NA</v>
          </cell>
          <cell r="AG693" t="str">
            <v>NA</v>
          </cell>
          <cell r="AH693" t="str">
            <v>NA</v>
          </cell>
          <cell r="AI693">
            <v>0</v>
          </cell>
          <cell r="AO693">
            <v>0</v>
          </cell>
          <cell r="AP693">
            <v>0</v>
          </cell>
          <cell r="AQ693">
            <v>0</v>
          </cell>
          <cell r="AR693">
            <v>0</v>
          </cell>
          <cell r="AS693">
            <v>0</v>
          </cell>
          <cell r="AT693">
            <v>0</v>
          </cell>
          <cell r="AU693">
            <v>0</v>
          </cell>
          <cell r="AV693">
            <v>0</v>
          </cell>
          <cell r="AW693">
            <v>0</v>
          </cell>
          <cell r="AX693">
            <v>0</v>
          </cell>
          <cell r="AY693">
            <v>0</v>
          </cell>
          <cell r="AZ693">
            <v>0</v>
          </cell>
          <cell r="BA693">
            <v>0</v>
          </cell>
          <cell r="BB693">
            <v>0</v>
          </cell>
          <cell r="BC693">
            <v>0</v>
          </cell>
          <cell r="BD693">
            <v>0</v>
          </cell>
          <cell r="BE693">
            <v>0</v>
          </cell>
          <cell r="BF693">
            <v>0</v>
          </cell>
          <cell r="BG693">
            <v>0</v>
          </cell>
          <cell r="BH693">
            <v>0</v>
          </cell>
          <cell r="BI693">
            <v>0</v>
          </cell>
          <cell r="BJ693">
            <v>0</v>
          </cell>
          <cell r="BK693">
            <v>0</v>
          </cell>
          <cell r="BL693">
            <v>0</v>
          </cell>
          <cell r="BM693">
            <v>0</v>
          </cell>
          <cell r="BN693">
            <v>0</v>
          </cell>
          <cell r="BO693">
            <v>0</v>
          </cell>
          <cell r="BP693">
            <v>0</v>
          </cell>
          <cell r="BQ693">
            <v>0</v>
          </cell>
          <cell r="BR693">
            <v>0</v>
          </cell>
          <cell r="BS693">
            <v>0</v>
          </cell>
          <cell r="BT693">
            <v>0</v>
          </cell>
          <cell r="BU693">
            <v>0</v>
          </cell>
          <cell r="BV693">
            <v>0</v>
          </cell>
          <cell r="BW693">
            <v>0</v>
          </cell>
          <cell r="BX693">
            <v>0</v>
          </cell>
          <cell r="BY693">
            <v>0</v>
          </cell>
          <cell r="BZ693">
            <v>0</v>
          </cell>
          <cell r="CA693">
            <v>0</v>
          </cell>
          <cell r="CB693">
            <v>0</v>
          </cell>
          <cell r="CC693">
            <v>0.05</v>
          </cell>
          <cell r="CD693">
            <v>0</v>
          </cell>
        </row>
        <row r="694">
          <cell r="B694" t="str">
            <v>APA01</v>
          </cell>
          <cell r="C694" t="str">
            <v>CAP31</v>
          </cell>
          <cell r="D694" t="str">
            <v>De    10  pares</v>
          </cell>
          <cell r="E694" t="str">
            <v>U</v>
          </cell>
          <cell r="F694" t="str">
            <v>NA</v>
          </cell>
          <cell r="G694" t="str">
            <v>NA</v>
          </cell>
          <cell r="H694" t="str">
            <v>NA</v>
          </cell>
          <cell r="I694" t="str">
            <v>NA</v>
          </cell>
          <cell r="J694" t="str">
            <v>NA</v>
          </cell>
          <cell r="K694" t="str">
            <v>NA</v>
          </cell>
          <cell r="L694" t="str">
            <v>NA</v>
          </cell>
          <cell r="M694" t="str">
            <v>NA</v>
          </cell>
          <cell r="N694" t="str">
            <v>NA</v>
          </cell>
          <cell r="O694" t="str">
            <v>NA</v>
          </cell>
          <cell r="P694" t="str">
            <v>NA</v>
          </cell>
          <cell r="Q694" t="str">
            <v>NA</v>
          </cell>
          <cell r="R694" t="str">
            <v>NA</v>
          </cell>
          <cell r="S694" t="str">
            <v>NA</v>
          </cell>
          <cell r="T694" t="str">
            <v>NA</v>
          </cell>
          <cell r="U694" t="str">
            <v>NA</v>
          </cell>
          <cell r="V694" t="str">
            <v>NA</v>
          </cell>
          <cell r="W694" t="str">
            <v>NA</v>
          </cell>
          <cell r="X694" t="str">
            <v>NA</v>
          </cell>
          <cell r="Y694" t="str">
            <v>NA</v>
          </cell>
          <cell r="Z694" t="str">
            <v>NA</v>
          </cell>
          <cell r="AA694" t="str">
            <v>NA</v>
          </cell>
          <cell r="AB694" t="str">
            <v>NA</v>
          </cell>
          <cell r="AC694" t="str">
            <v>NA</v>
          </cell>
          <cell r="AD694" t="str">
            <v>NA</v>
          </cell>
          <cell r="AE694" t="str">
            <v>NA</v>
          </cell>
          <cell r="AF694" t="str">
            <v>NA</v>
          </cell>
          <cell r="AG694" t="str">
            <v>NA</v>
          </cell>
          <cell r="AH694" t="str">
            <v>NA</v>
          </cell>
          <cell r="AI694">
            <v>0</v>
          </cell>
          <cell r="AO694">
            <v>0</v>
          </cell>
          <cell r="AP694">
            <v>0</v>
          </cell>
          <cell r="AQ694">
            <v>0</v>
          </cell>
          <cell r="AR694">
            <v>0</v>
          </cell>
          <cell r="AS694">
            <v>0</v>
          </cell>
          <cell r="AT694">
            <v>0</v>
          </cell>
          <cell r="AU694">
            <v>0</v>
          </cell>
          <cell r="AV694">
            <v>0</v>
          </cell>
          <cell r="AW694">
            <v>0</v>
          </cell>
          <cell r="AX694">
            <v>0</v>
          </cell>
          <cell r="AY694">
            <v>0</v>
          </cell>
          <cell r="AZ694">
            <v>0</v>
          </cell>
          <cell r="BA694">
            <v>0</v>
          </cell>
          <cell r="BB694">
            <v>0</v>
          </cell>
          <cell r="BC694">
            <v>0</v>
          </cell>
          <cell r="BD694">
            <v>0</v>
          </cell>
          <cell r="BE694">
            <v>0</v>
          </cell>
          <cell r="BF694">
            <v>0</v>
          </cell>
          <cell r="BG694">
            <v>0</v>
          </cell>
          <cell r="BH694">
            <v>0</v>
          </cell>
          <cell r="BI694">
            <v>0</v>
          </cell>
          <cell r="BJ694">
            <v>0</v>
          </cell>
          <cell r="BK694">
            <v>0</v>
          </cell>
          <cell r="BL694">
            <v>0</v>
          </cell>
          <cell r="BM694">
            <v>0</v>
          </cell>
          <cell r="BN694">
            <v>0</v>
          </cell>
          <cell r="BO694">
            <v>0</v>
          </cell>
          <cell r="BP694">
            <v>0</v>
          </cell>
          <cell r="BQ694">
            <v>0</v>
          </cell>
          <cell r="BR694">
            <v>0</v>
          </cell>
          <cell r="BS694">
            <v>0</v>
          </cell>
          <cell r="BT694">
            <v>0</v>
          </cell>
          <cell r="BU694">
            <v>0</v>
          </cell>
          <cell r="BV694">
            <v>0</v>
          </cell>
          <cell r="BW694">
            <v>0</v>
          </cell>
          <cell r="BX694">
            <v>0</v>
          </cell>
          <cell r="BY694">
            <v>0</v>
          </cell>
          <cell r="BZ694">
            <v>0</v>
          </cell>
          <cell r="CA694">
            <v>0</v>
          </cell>
          <cell r="CB694">
            <v>0</v>
          </cell>
          <cell r="CC694">
            <v>0.05</v>
          </cell>
          <cell r="CD694">
            <v>0</v>
          </cell>
        </row>
        <row r="695">
          <cell r="B695" t="str">
            <v>APA02</v>
          </cell>
          <cell r="C695" t="str">
            <v>CAP31</v>
          </cell>
          <cell r="D695" t="str">
            <v>De    20  pares</v>
          </cell>
          <cell r="E695" t="str">
            <v>U</v>
          </cell>
          <cell r="F695" t="str">
            <v>NA</v>
          </cell>
          <cell r="G695" t="str">
            <v>NA</v>
          </cell>
          <cell r="H695" t="str">
            <v>NA</v>
          </cell>
          <cell r="I695" t="str">
            <v>NA</v>
          </cell>
          <cell r="J695" t="str">
            <v>NA</v>
          </cell>
          <cell r="K695" t="str">
            <v>NA</v>
          </cell>
          <cell r="L695" t="str">
            <v>NA</v>
          </cell>
          <cell r="M695" t="str">
            <v>NA</v>
          </cell>
          <cell r="N695" t="str">
            <v>NA</v>
          </cell>
          <cell r="O695" t="str">
            <v>NA</v>
          </cell>
          <cell r="P695" t="str">
            <v>NA</v>
          </cell>
          <cell r="Q695" t="str">
            <v>NA</v>
          </cell>
          <cell r="R695" t="str">
            <v>NA</v>
          </cell>
          <cell r="S695" t="str">
            <v>NA</v>
          </cell>
          <cell r="T695" t="str">
            <v>NA</v>
          </cell>
          <cell r="U695" t="str">
            <v>NA</v>
          </cell>
          <cell r="V695" t="str">
            <v>NA</v>
          </cell>
          <cell r="W695" t="str">
            <v>NA</v>
          </cell>
          <cell r="X695" t="str">
            <v>NA</v>
          </cell>
          <cell r="Y695" t="str">
            <v>NA</v>
          </cell>
          <cell r="Z695" t="str">
            <v>NA</v>
          </cell>
          <cell r="AA695" t="str">
            <v>NA</v>
          </cell>
          <cell r="AB695" t="str">
            <v>NA</v>
          </cell>
          <cell r="AC695" t="str">
            <v>NA</v>
          </cell>
          <cell r="AD695" t="str">
            <v>NA</v>
          </cell>
          <cell r="AE695" t="str">
            <v>NA</v>
          </cell>
          <cell r="AF695" t="str">
            <v>NA</v>
          </cell>
          <cell r="AG695" t="str">
            <v>NA</v>
          </cell>
          <cell r="AH695" t="str">
            <v>NA</v>
          </cell>
          <cell r="AI695">
            <v>0</v>
          </cell>
          <cell r="AO695">
            <v>0</v>
          </cell>
          <cell r="AP695">
            <v>0</v>
          </cell>
          <cell r="AQ695">
            <v>0</v>
          </cell>
          <cell r="AR695">
            <v>0</v>
          </cell>
          <cell r="AS695">
            <v>0</v>
          </cell>
          <cell r="AT695">
            <v>0</v>
          </cell>
          <cell r="AU695">
            <v>0</v>
          </cell>
          <cell r="AV695">
            <v>0</v>
          </cell>
          <cell r="AW695">
            <v>0</v>
          </cell>
          <cell r="AX695">
            <v>0</v>
          </cell>
          <cell r="AY695">
            <v>0</v>
          </cell>
          <cell r="AZ695">
            <v>0</v>
          </cell>
          <cell r="BA695">
            <v>0</v>
          </cell>
          <cell r="BB695">
            <v>0</v>
          </cell>
          <cell r="BC695">
            <v>0</v>
          </cell>
          <cell r="BD695">
            <v>0</v>
          </cell>
          <cell r="BE695">
            <v>0</v>
          </cell>
          <cell r="BF695">
            <v>0</v>
          </cell>
          <cell r="BG695">
            <v>0</v>
          </cell>
          <cell r="BH695">
            <v>0</v>
          </cell>
          <cell r="BI695">
            <v>0</v>
          </cell>
          <cell r="BJ695">
            <v>0</v>
          </cell>
          <cell r="BK695">
            <v>0</v>
          </cell>
          <cell r="BL695">
            <v>0</v>
          </cell>
          <cell r="BM695">
            <v>0</v>
          </cell>
          <cell r="BN695">
            <v>0</v>
          </cell>
          <cell r="BO695">
            <v>0</v>
          </cell>
          <cell r="BP695">
            <v>0</v>
          </cell>
          <cell r="BQ695">
            <v>0</v>
          </cell>
          <cell r="BR695">
            <v>0</v>
          </cell>
          <cell r="BS695">
            <v>0</v>
          </cell>
          <cell r="BT695">
            <v>0</v>
          </cell>
          <cell r="BU695">
            <v>0</v>
          </cell>
          <cell r="BV695">
            <v>0</v>
          </cell>
          <cell r="BW695">
            <v>0</v>
          </cell>
          <cell r="BX695">
            <v>0</v>
          </cell>
          <cell r="BY695">
            <v>0</v>
          </cell>
          <cell r="BZ695">
            <v>0</v>
          </cell>
          <cell r="CA695">
            <v>0</v>
          </cell>
          <cell r="CB695">
            <v>0</v>
          </cell>
          <cell r="CC695">
            <v>0.05</v>
          </cell>
          <cell r="CD695">
            <v>0</v>
          </cell>
        </row>
        <row r="696">
          <cell r="B696" t="str">
            <v>APA03</v>
          </cell>
          <cell r="C696" t="str">
            <v>CAP31</v>
          </cell>
          <cell r="D696" t="str">
            <v>De    30  pares</v>
          </cell>
          <cell r="E696" t="str">
            <v>U</v>
          </cell>
          <cell r="F696" t="str">
            <v>NA</v>
          </cell>
          <cell r="G696" t="str">
            <v>NA</v>
          </cell>
          <cell r="H696" t="str">
            <v>NA</v>
          </cell>
          <cell r="I696" t="str">
            <v>NA</v>
          </cell>
          <cell r="J696" t="str">
            <v>NA</v>
          </cell>
          <cell r="K696" t="str">
            <v>NA</v>
          </cell>
          <cell r="L696" t="str">
            <v>NA</v>
          </cell>
          <cell r="M696" t="str">
            <v>NA</v>
          </cell>
          <cell r="N696" t="str">
            <v>NA</v>
          </cell>
          <cell r="O696" t="str">
            <v>NA</v>
          </cell>
          <cell r="P696" t="str">
            <v>NA</v>
          </cell>
          <cell r="Q696" t="str">
            <v>NA</v>
          </cell>
          <cell r="R696" t="str">
            <v>NA</v>
          </cell>
          <cell r="S696" t="str">
            <v>NA</v>
          </cell>
          <cell r="T696" t="str">
            <v>NA</v>
          </cell>
          <cell r="U696" t="str">
            <v>NA</v>
          </cell>
          <cell r="V696" t="str">
            <v>NA</v>
          </cell>
          <cell r="W696" t="str">
            <v>NA</v>
          </cell>
          <cell r="X696" t="str">
            <v>NA</v>
          </cell>
          <cell r="Y696" t="str">
            <v>NA</v>
          </cell>
          <cell r="Z696" t="str">
            <v>NA</v>
          </cell>
          <cell r="AA696" t="str">
            <v>NA</v>
          </cell>
          <cell r="AB696" t="str">
            <v>NA</v>
          </cell>
          <cell r="AC696" t="str">
            <v>NA</v>
          </cell>
          <cell r="AD696" t="str">
            <v>NA</v>
          </cell>
          <cell r="AE696" t="str">
            <v>NA</v>
          </cell>
          <cell r="AF696" t="str">
            <v>NA</v>
          </cell>
          <cell r="AG696" t="str">
            <v>NA</v>
          </cell>
          <cell r="AH696" t="str">
            <v>NA</v>
          </cell>
          <cell r="AI696">
            <v>0</v>
          </cell>
          <cell r="AO696">
            <v>0</v>
          </cell>
          <cell r="AP696">
            <v>0</v>
          </cell>
          <cell r="AQ696">
            <v>0</v>
          </cell>
          <cell r="AR696">
            <v>0</v>
          </cell>
          <cell r="AS696">
            <v>0</v>
          </cell>
          <cell r="AT696">
            <v>0</v>
          </cell>
          <cell r="AU696">
            <v>0</v>
          </cell>
          <cell r="AV696">
            <v>0</v>
          </cell>
          <cell r="AW696">
            <v>0</v>
          </cell>
          <cell r="AX696">
            <v>0</v>
          </cell>
          <cell r="AY696">
            <v>0</v>
          </cell>
          <cell r="AZ696">
            <v>0</v>
          </cell>
          <cell r="BA696">
            <v>0</v>
          </cell>
          <cell r="BB696">
            <v>0</v>
          </cell>
          <cell r="BC696">
            <v>0</v>
          </cell>
          <cell r="BD696">
            <v>0</v>
          </cell>
          <cell r="BE696">
            <v>0</v>
          </cell>
          <cell r="BF696">
            <v>0</v>
          </cell>
          <cell r="BG696">
            <v>0</v>
          </cell>
          <cell r="BH696">
            <v>0</v>
          </cell>
          <cell r="BI696">
            <v>0</v>
          </cell>
          <cell r="BJ696">
            <v>0</v>
          </cell>
          <cell r="BK696">
            <v>0</v>
          </cell>
          <cell r="BL696">
            <v>0</v>
          </cell>
          <cell r="BM696">
            <v>0</v>
          </cell>
          <cell r="BN696">
            <v>0</v>
          </cell>
          <cell r="BO696">
            <v>0</v>
          </cell>
          <cell r="BP696">
            <v>0</v>
          </cell>
          <cell r="BQ696">
            <v>0</v>
          </cell>
          <cell r="BR696">
            <v>0</v>
          </cell>
          <cell r="BS696">
            <v>0</v>
          </cell>
          <cell r="BT696">
            <v>0</v>
          </cell>
          <cell r="BU696">
            <v>0</v>
          </cell>
          <cell r="BV696">
            <v>0</v>
          </cell>
          <cell r="BW696">
            <v>0</v>
          </cell>
          <cell r="BX696">
            <v>0</v>
          </cell>
          <cell r="BY696">
            <v>0</v>
          </cell>
          <cell r="BZ696">
            <v>0</v>
          </cell>
          <cell r="CA696">
            <v>0</v>
          </cell>
          <cell r="CB696">
            <v>0</v>
          </cell>
          <cell r="CC696">
            <v>0.05</v>
          </cell>
          <cell r="CD696">
            <v>0</v>
          </cell>
        </row>
        <row r="697">
          <cell r="B697" t="str">
            <v>APA04</v>
          </cell>
          <cell r="C697" t="str">
            <v>CAP31</v>
          </cell>
          <cell r="D697" t="str">
            <v>De    40  pares</v>
          </cell>
          <cell r="E697" t="str">
            <v>U</v>
          </cell>
          <cell r="F697" t="str">
            <v>NA</v>
          </cell>
          <cell r="G697" t="str">
            <v>NA</v>
          </cell>
          <cell r="H697" t="str">
            <v>NA</v>
          </cell>
          <cell r="I697" t="str">
            <v>NA</v>
          </cell>
          <cell r="J697" t="str">
            <v>NA</v>
          </cell>
          <cell r="K697" t="str">
            <v>NA</v>
          </cell>
          <cell r="L697" t="str">
            <v>NA</v>
          </cell>
          <cell r="M697" t="str">
            <v>NA</v>
          </cell>
          <cell r="N697" t="str">
            <v>NA</v>
          </cell>
          <cell r="O697" t="str">
            <v>NA</v>
          </cell>
          <cell r="P697" t="str">
            <v>NA</v>
          </cell>
          <cell r="Q697" t="str">
            <v>NA</v>
          </cell>
          <cell r="R697" t="str">
            <v>NA</v>
          </cell>
          <cell r="S697" t="str">
            <v>NA</v>
          </cell>
          <cell r="T697" t="str">
            <v>NA</v>
          </cell>
          <cell r="U697" t="str">
            <v>NA</v>
          </cell>
          <cell r="V697" t="str">
            <v>NA</v>
          </cell>
          <cell r="W697" t="str">
            <v>NA</v>
          </cell>
          <cell r="X697" t="str">
            <v>NA</v>
          </cell>
          <cell r="Y697" t="str">
            <v>NA</v>
          </cell>
          <cell r="Z697" t="str">
            <v>NA</v>
          </cell>
          <cell r="AA697" t="str">
            <v>NA</v>
          </cell>
          <cell r="AB697" t="str">
            <v>NA</v>
          </cell>
          <cell r="AC697" t="str">
            <v>NA</v>
          </cell>
          <cell r="AD697" t="str">
            <v>NA</v>
          </cell>
          <cell r="AE697" t="str">
            <v>NA</v>
          </cell>
          <cell r="AF697" t="str">
            <v>NA</v>
          </cell>
          <cell r="AG697" t="str">
            <v>NA</v>
          </cell>
          <cell r="AH697" t="str">
            <v>NA</v>
          </cell>
          <cell r="AI697">
            <v>0</v>
          </cell>
          <cell r="AO697">
            <v>0</v>
          </cell>
          <cell r="AP697">
            <v>0</v>
          </cell>
          <cell r="AQ697">
            <v>0</v>
          </cell>
          <cell r="AR697">
            <v>0</v>
          </cell>
          <cell r="AS697">
            <v>0</v>
          </cell>
          <cell r="AT697">
            <v>0</v>
          </cell>
          <cell r="AU697">
            <v>0</v>
          </cell>
          <cell r="AV697">
            <v>0</v>
          </cell>
          <cell r="AW697">
            <v>0</v>
          </cell>
          <cell r="AX697">
            <v>0</v>
          </cell>
          <cell r="AY697">
            <v>0</v>
          </cell>
          <cell r="AZ697">
            <v>0</v>
          </cell>
          <cell r="BA697">
            <v>0</v>
          </cell>
          <cell r="BB697">
            <v>0</v>
          </cell>
          <cell r="BC697">
            <v>0</v>
          </cell>
          <cell r="BD697">
            <v>0</v>
          </cell>
          <cell r="BE697">
            <v>0</v>
          </cell>
          <cell r="BF697">
            <v>0</v>
          </cell>
          <cell r="BG697">
            <v>0</v>
          </cell>
          <cell r="BH697">
            <v>0</v>
          </cell>
          <cell r="BI697">
            <v>0</v>
          </cell>
          <cell r="BJ697">
            <v>0</v>
          </cell>
          <cell r="BK697">
            <v>0</v>
          </cell>
          <cell r="BL697">
            <v>0</v>
          </cell>
          <cell r="BM697">
            <v>0</v>
          </cell>
          <cell r="BN697">
            <v>0</v>
          </cell>
          <cell r="BO697">
            <v>0</v>
          </cell>
          <cell r="BP697">
            <v>0</v>
          </cell>
          <cell r="BQ697">
            <v>0</v>
          </cell>
          <cell r="BR697">
            <v>0</v>
          </cell>
          <cell r="BS697">
            <v>0</v>
          </cell>
          <cell r="BT697">
            <v>0</v>
          </cell>
          <cell r="BU697">
            <v>0</v>
          </cell>
          <cell r="BV697">
            <v>0</v>
          </cell>
          <cell r="BW697">
            <v>0</v>
          </cell>
          <cell r="BX697">
            <v>0</v>
          </cell>
          <cell r="BY697">
            <v>0</v>
          </cell>
          <cell r="BZ697">
            <v>0</v>
          </cell>
          <cell r="CA697">
            <v>0</v>
          </cell>
          <cell r="CB697">
            <v>0</v>
          </cell>
          <cell r="CC697">
            <v>0.05</v>
          </cell>
          <cell r="CD697">
            <v>0</v>
          </cell>
        </row>
        <row r="698">
          <cell r="B698" t="str">
            <v>APA05</v>
          </cell>
          <cell r="C698" t="str">
            <v>CAP31</v>
          </cell>
          <cell r="D698" t="str">
            <v>De    50  pares</v>
          </cell>
          <cell r="E698" t="str">
            <v>U</v>
          </cell>
          <cell r="F698" t="str">
            <v>NA</v>
          </cell>
          <cell r="G698" t="str">
            <v>NA</v>
          </cell>
          <cell r="H698" t="str">
            <v>NA</v>
          </cell>
          <cell r="I698" t="str">
            <v>NA</v>
          </cell>
          <cell r="J698" t="str">
            <v>NA</v>
          </cell>
          <cell r="K698" t="str">
            <v>NA</v>
          </cell>
          <cell r="L698" t="str">
            <v>NA</v>
          </cell>
          <cell r="M698" t="str">
            <v>NA</v>
          </cell>
          <cell r="N698" t="str">
            <v>NA</v>
          </cell>
          <cell r="O698" t="str">
            <v>NA</v>
          </cell>
          <cell r="P698" t="str">
            <v>NA</v>
          </cell>
          <cell r="Q698" t="str">
            <v>NA</v>
          </cell>
          <cell r="R698" t="str">
            <v>NA</v>
          </cell>
          <cell r="S698" t="str">
            <v>NA</v>
          </cell>
          <cell r="T698" t="str">
            <v>NA</v>
          </cell>
          <cell r="U698" t="str">
            <v>NA</v>
          </cell>
          <cell r="V698" t="str">
            <v>NA</v>
          </cell>
          <cell r="W698" t="str">
            <v>NA</v>
          </cell>
          <cell r="X698" t="str">
            <v>NA</v>
          </cell>
          <cell r="Y698" t="str">
            <v>NA</v>
          </cell>
          <cell r="Z698" t="str">
            <v>NA</v>
          </cell>
          <cell r="AA698" t="str">
            <v>NA</v>
          </cell>
          <cell r="AB698" t="str">
            <v>NA</v>
          </cell>
          <cell r="AC698" t="str">
            <v>NA</v>
          </cell>
          <cell r="AD698" t="str">
            <v>NA</v>
          </cell>
          <cell r="AE698" t="str">
            <v>NA</v>
          </cell>
          <cell r="AF698" t="str">
            <v>NA</v>
          </cell>
          <cell r="AG698" t="str">
            <v>NA</v>
          </cell>
          <cell r="AH698" t="str">
            <v>NA</v>
          </cell>
          <cell r="AI698">
            <v>0</v>
          </cell>
          <cell r="AO698">
            <v>0</v>
          </cell>
          <cell r="AP698">
            <v>0</v>
          </cell>
          <cell r="AQ698">
            <v>0</v>
          </cell>
          <cell r="AR698">
            <v>0</v>
          </cell>
          <cell r="AS698">
            <v>0</v>
          </cell>
          <cell r="AT698">
            <v>0</v>
          </cell>
          <cell r="AU698">
            <v>0</v>
          </cell>
          <cell r="AV698">
            <v>0</v>
          </cell>
          <cell r="AW698">
            <v>0</v>
          </cell>
          <cell r="AX698">
            <v>0</v>
          </cell>
          <cell r="AY698">
            <v>0</v>
          </cell>
          <cell r="AZ698">
            <v>0</v>
          </cell>
          <cell r="BA698">
            <v>0</v>
          </cell>
          <cell r="BB698">
            <v>0</v>
          </cell>
          <cell r="BC698">
            <v>0</v>
          </cell>
          <cell r="BD698">
            <v>0</v>
          </cell>
          <cell r="BE698">
            <v>0</v>
          </cell>
          <cell r="BF698">
            <v>0</v>
          </cell>
          <cell r="BG698">
            <v>0</v>
          </cell>
          <cell r="BH698">
            <v>0</v>
          </cell>
          <cell r="BI698">
            <v>0</v>
          </cell>
          <cell r="BJ698">
            <v>0</v>
          </cell>
          <cell r="BK698">
            <v>0</v>
          </cell>
          <cell r="BL698">
            <v>0</v>
          </cell>
          <cell r="BM698">
            <v>0</v>
          </cell>
          <cell r="BN698">
            <v>0</v>
          </cell>
          <cell r="BO698">
            <v>0</v>
          </cell>
          <cell r="BP698">
            <v>0</v>
          </cell>
          <cell r="BQ698">
            <v>0</v>
          </cell>
          <cell r="BR698">
            <v>0</v>
          </cell>
          <cell r="BS698">
            <v>0</v>
          </cell>
          <cell r="BT698">
            <v>0</v>
          </cell>
          <cell r="BU698">
            <v>0</v>
          </cell>
          <cell r="BV698">
            <v>0</v>
          </cell>
          <cell r="BW698">
            <v>0</v>
          </cell>
          <cell r="BX698">
            <v>0</v>
          </cell>
          <cell r="BY698">
            <v>0</v>
          </cell>
          <cell r="BZ698">
            <v>0</v>
          </cell>
          <cell r="CA698">
            <v>0</v>
          </cell>
          <cell r="CB698">
            <v>0</v>
          </cell>
          <cell r="CC698">
            <v>0.05</v>
          </cell>
          <cell r="CD698">
            <v>0</v>
          </cell>
        </row>
        <row r="699">
          <cell r="B699" t="str">
            <v>APA06</v>
          </cell>
          <cell r="C699" t="str">
            <v>CAP31</v>
          </cell>
          <cell r="D699" t="str">
            <v>De    70  pares</v>
          </cell>
          <cell r="E699" t="str">
            <v>U</v>
          </cell>
          <cell r="F699" t="str">
            <v>NA</v>
          </cell>
          <cell r="G699" t="str">
            <v>NA</v>
          </cell>
          <cell r="H699" t="str">
            <v>NA</v>
          </cell>
          <cell r="I699" t="str">
            <v>NA</v>
          </cell>
          <cell r="J699" t="str">
            <v>NA</v>
          </cell>
          <cell r="K699" t="str">
            <v>NA</v>
          </cell>
          <cell r="L699" t="str">
            <v>NA</v>
          </cell>
          <cell r="M699" t="str">
            <v>NA</v>
          </cell>
          <cell r="N699" t="str">
            <v>NA</v>
          </cell>
          <cell r="O699" t="str">
            <v>NA</v>
          </cell>
          <cell r="P699" t="str">
            <v>NA</v>
          </cell>
          <cell r="Q699" t="str">
            <v>NA</v>
          </cell>
          <cell r="R699" t="str">
            <v>NA</v>
          </cell>
          <cell r="S699" t="str">
            <v>NA</v>
          </cell>
          <cell r="T699" t="str">
            <v>NA</v>
          </cell>
          <cell r="U699" t="str">
            <v>NA</v>
          </cell>
          <cell r="V699" t="str">
            <v>NA</v>
          </cell>
          <cell r="W699" t="str">
            <v>NA</v>
          </cell>
          <cell r="X699" t="str">
            <v>NA</v>
          </cell>
          <cell r="Y699" t="str">
            <v>NA</v>
          </cell>
          <cell r="Z699" t="str">
            <v>NA</v>
          </cell>
          <cell r="AA699" t="str">
            <v>NA</v>
          </cell>
          <cell r="AB699" t="str">
            <v>NA</v>
          </cell>
          <cell r="AC699" t="str">
            <v>NA</v>
          </cell>
          <cell r="AD699" t="str">
            <v>NA</v>
          </cell>
          <cell r="AE699" t="str">
            <v>NA</v>
          </cell>
          <cell r="AF699" t="str">
            <v>NA</v>
          </cell>
          <cell r="AG699" t="str">
            <v>NA</v>
          </cell>
          <cell r="AH699" t="str">
            <v>NA</v>
          </cell>
          <cell r="AI699">
            <v>0</v>
          </cell>
          <cell r="AO699">
            <v>0</v>
          </cell>
          <cell r="AP699">
            <v>0</v>
          </cell>
          <cell r="AQ699">
            <v>0</v>
          </cell>
          <cell r="AR699">
            <v>0</v>
          </cell>
          <cell r="AS699">
            <v>0</v>
          </cell>
          <cell r="AT699">
            <v>0</v>
          </cell>
          <cell r="AU699">
            <v>0</v>
          </cell>
          <cell r="AV699">
            <v>0</v>
          </cell>
          <cell r="AW699">
            <v>0</v>
          </cell>
          <cell r="AX699">
            <v>0</v>
          </cell>
          <cell r="AY699">
            <v>0</v>
          </cell>
          <cell r="AZ699">
            <v>0</v>
          </cell>
          <cell r="BA699">
            <v>0</v>
          </cell>
          <cell r="BB699">
            <v>0</v>
          </cell>
          <cell r="BC699">
            <v>0</v>
          </cell>
          <cell r="BD699">
            <v>0</v>
          </cell>
          <cell r="BE699">
            <v>0</v>
          </cell>
          <cell r="BF699">
            <v>0</v>
          </cell>
          <cell r="BG699">
            <v>0</v>
          </cell>
          <cell r="BH699">
            <v>0</v>
          </cell>
          <cell r="BI699">
            <v>0</v>
          </cell>
          <cell r="BJ699">
            <v>0</v>
          </cell>
          <cell r="BK699">
            <v>0</v>
          </cell>
          <cell r="BL699">
            <v>0</v>
          </cell>
          <cell r="BM699">
            <v>0</v>
          </cell>
          <cell r="BN699">
            <v>0</v>
          </cell>
          <cell r="BO699">
            <v>0</v>
          </cell>
          <cell r="BP699">
            <v>0</v>
          </cell>
          <cell r="BQ699">
            <v>0</v>
          </cell>
          <cell r="BR699">
            <v>0</v>
          </cell>
          <cell r="BS699">
            <v>0</v>
          </cell>
          <cell r="BT699">
            <v>0</v>
          </cell>
          <cell r="BU699">
            <v>0</v>
          </cell>
          <cell r="BV699">
            <v>0</v>
          </cell>
          <cell r="BW699">
            <v>0</v>
          </cell>
          <cell r="BX699">
            <v>0</v>
          </cell>
          <cell r="BY699">
            <v>0</v>
          </cell>
          <cell r="BZ699">
            <v>0</v>
          </cell>
          <cell r="CA699">
            <v>0</v>
          </cell>
          <cell r="CB699">
            <v>0</v>
          </cell>
          <cell r="CC699">
            <v>0.05</v>
          </cell>
          <cell r="CD699">
            <v>0</v>
          </cell>
        </row>
        <row r="700">
          <cell r="B700" t="str">
            <v>APA07</v>
          </cell>
          <cell r="C700" t="str">
            <v>CAP31</v>
          </cell>
          <cell r="D700" t="str">
            <v>De   100  pares</v>
          </cell>
          <cell r="E700" t="str">
            <v>U</v>
          </cell>
          <cell r="F700" t="str">
            <v>NA</v>
          </cell>
          <cell r="G700" t="str">
            <v>NA</v>
          </cell>
          <cell r="H700" t="str">
            <v>NA</v>
          </cell>
          <cell r="I700" t="str">
            <v>NA</v>
          </cell>
          <cell r="J700" t="str">
            <v>NA</v>
          </cell>
          <cell r="K700" t="str">
            <v>NA</v>
          </cell>
          <cell r="L700" t="str">
            <v>NA</v>
          </cell>
          <cell r="M700" t="str">
            <v>NA</v>
          </cell>
          <cell r="N700" t="str">
            <v>NA</v>
          </cell>
          <cell r="O700" t="str">
            <v>NA</v>
          </cell>
          <cell r="P700" t="str">
            <v>NA</v>
          </cell>
          <cell r="Q700" t="str">
            <v>NA</v>
          </cell>
          <cell r="R700" t="str">
            <v>NA</v>
          </cell>
          <cell r="S700" t="str">
            <v>NA</v>
          </cell>
          <cell r="T700" t="str">
            <v>NA</v>
          </cell>
          <cell r="U700" t="str">
            <v>NA</v>
          </cell>
          <cell r="V700" t="str">
            <v>NA</v>
          </cell>
          <cell r="W700" t="str">
            <v>NA</v>
          </cell>
          <cell r="X700" t="str">
            <v>NA</v>
          </cell>
          <cell r="Y700" t="str">
            <v>NA</v>
          </cell>
          <cell r="Z700" t="str">
            <v>NA</v>
          </cell>
          <cell r="AA700" t="str">
            <v>NA</v>
          </cell>
          <cell r="AB700" t="str">
            <v>NA</v>
          </cell>
          <cell r="AC700" t="str">
            <v>NA</v>
          </cell>
          <cell r="AD700" t="str">
            <v>NA</v>
          </cell>
          <cell r="AE700" t="str">
            <v>NA</v>
          </cell>
          <cell r="AF700" t="str">
            <v>NA</v>
          </cell>
          <cell r="AG700" t="str">
            <v>NA</v>
          </cell>
          <cell r="AH700" t="str">
            <v>NA</v>
          </cell>
          <cell r="AI700">
            <v>0</v>
          </cell>
          <cell r="AO700">
            <v>0</v>
          </cell>
          <cell r="AP700">
            <v>0</v>
          </cell>
          <cell r="AQ700">
            <v>0</v>
          </cell>
          <cell r="AR700">
            <v>0</v>
          </cell>
          <cell r="AS700">
            <v>0</v>
          </cell>
          <cell r="AT700">
            <v>0</v>
          </cell>
          <cell r="AU700">
            <v>0</v>
          </cell>
          <cell r="AV700">
            <v>0</v>
          </cell>
          <cell r="AW700">
            <v>0</v>
          </cell>
          <cell r="AX700">
            <v>0</v>
          </cell>
          <cell r="AY700">
            <v>0</v>
          </cell>
          <cell r="AZ700">
            <v>0</v>
          </cell>
          <cell r="BA700">
            <v>0</v>
          </cell>
          <cell r="BB700">
            <v>0</v>
          </cell>
          <cell r="BC700">
            <v>0</v>
          </cell>
          <cell r="BD700">
            <v>0</v>
          </cell>
          <cell r="BE700">
            <v>0</v>
          </cell>
          <cell r="BF700">
            <v>0</v>
          </cell>
          <cell r="BG700">
            <v>0</v>
          </cell>
          <cell r="BH700">
            <v>0</v>
          </cell>
          <cell r="BI700">
            <v>0</v>
          </cell>
          <cell r="BJ700">
            <v>0</v>
          </cell>
          <cell r="BK700">
            <v>0</v>
          </cell>
          <cell r="BL700">
            <v>0</v>
          </cell>
          <cell r="BM700">
            <v>0</v>
          </cell>
          <cell r="BN700">
            <v>0</v>
          </cell>
          <cell r="BO700">
            <v>0</v>
          </cell>
          <cell r="BP700">
            <v>0</v>
          </cell>
          <cell r="BQ700">
            <v>0</v>
          </cell>
          <cell r="BR700">
            <v>0</v>
          </cell>
          <cell r="BS700">
            <v>0</v>
          </cell>
          <cell r="BT700">
            <v>0</v>
          </cell>
          <cell r="BU700">
            <v>0</v>
          </cell>
          <cell r="BV700">
            <v>0</v>
          </cell>
          <cell r="BW700">
            <v>0</v>
          </cell>
          <cell r="BX700">
            <v>0</v>
          </cell>
          <cell r="BY700">
            <v>0</v>
          </cell>
          <cell r="BZ700">
            <v>0</v>
          </cell>
          <cell r="CA700">
            <v>0</v>
          </cell>
          <cell r="CB700">
            <v>0</v>
          </cell>
          <cell r="CC700">
            <v>0.05</v>
          </cell>
          <cell r="CD700">
            <v>0</v>
          </cell>
        </row>
        <row r="701">
          <cell r="B701" t="str">
            <v>APA08</v>
          </cell>
          <cell r="C701" t="str">
            <v>CAP31</v>
          </cell>
          <cell r="D701" t="str">
            <v>De   150  pares</v>
          </cell>
          <cell r="E701" t="str">
            <v>U</v>
          </cell>
          <cell r="F701" t="str">
            <v>NA</v>
          </cell>
          <cell r="G701" t="str">
            <v>NA</v>
          </cell>
          <cell r="H701" t="str">
            <v>NA</v>
          </cell>
          <cell r="I701" t="str">
            <v>NA</v>
          </cell>
          <cell r="J701" t="str">
            <v>NA</v>
          </cell>
          <cell r="K701" t="str">
            <v>NA</v>
          </cell>
          <cell r="L701" t="str">
            <v>NA</v>
          </cell>
          <cell r="M701" t="str">
            <v>NA</v>
          </cell>
          <cell r="N701" t="str">
            <v>NA</v>
          </cell>
          <cell r="O701" t="str">
            <v>NA</v>
          </cell>
          <cell r="P701" t="str">
            <v>NA</v>
          </cell>
          <cell r="Q701" t="str">
            <v>NA</v>
          </cell>
          <cell r="R701" t="str">
            <v>NA</v>
          </cell>
          <cell r="S701" t="str">
            <v>NA</v>
          </cell>
          <cell r="T701" t="str">
            <v>NA</v>
          </cell>
          <cell r="U701" t="str">
            <v>NA</v>
          </cell>
          <cell r="V701" t="str">
            <v>NA</v>
          </cell>
          <cell r="W701" t="str">
            <v>NA</v>
          </cell>
          <cell r="X701" t="str">
            <v>NA</v>
          </cell>
          <cell r="Y701" t="str">
            <v>NA</v>
          </cell>
          <cell r="Z701" t="str">
            <v>NA</v>
          </cell>
          <cell r="AA701" t="str">
            <v>NA</v>
          </cell>
          <cell r="AB701" t="str">
            <v>NA</v>
          </cell>
          <cell r="AC701" t="str">
            <v>NA</v>
          </cell>
          <cell r="AD701" t="str">
            <v>NA</v>
          </cell>
          <cell r="AE701" t="str">
            <v>NA</v>
          </cell>
          <cell r="AF701" t="str">
            <v>NA</v>
          </cell>
          <cell r="AG701" t="str">
            <v>NA</v>
          </cell>
          <cell r="AH701" t="str">
            <v>NA</v>
          </cell>
          <cell r="AI701">
            <v>0</v>
          </cell>
          <cell r="AO701">
            <v>0</v>
          </cell>
          <cell r="AP701">
            <v>0</v>
          </cell>
          <cell r="AQ701">
            <v>0</v>
          </cell>
          <cell r="AR701">
            <v>0</v>
          </cell>
          <cell r="AS701">
            <v>0</v>
          </cell>
          <cell r="AT701">
            <v>0</v>
          </cell>
          <cell r="AU701">
            <v>0</v>
          </cell>
          <cell r="AV701">
            <v>0</v>
          </cell>
          <cell r="AW701">
            <v>0</v>
          </cell>
          <cell r="AX701">
            <v>0</v>
          </cell>
          <cell r="AY701">
            <v>0</v>
          </cell>
          <cell r="AZ701">
            <v>0</v>
          </cell>
          <cell r="BA701">
            <v>0</v>
          </cell>
          <cell r="BB701">
            <v>0</v>
          </cell>
          <cell r="BC701">
            <v>0</v>
          </cell>
          <cell r="BD701">
            <v>0</v>
          </cell>
          <cell r="BE701">
            <v>0</v>
          </cell>
          <cell r="BF701">
            <v>0</v>
          </cell>
          <cell r="BG701">
            <v>0</v>
          </cell>
          <cell r="BH701">
            <v>0</v>
          </cell>
          <cell r="BI701">
            <v>0</v>
          </cell>
          <cell r="BJ701">
            <v>0</v>
          </cell>
          <cell r="BK701">
            <v>0</v>
          </cell>
          <cell r="BL701">
            <v>0</v>
          </cell>
          <cell r="BM701">
            <v>0</v>
          </cell>
          <cell r="BN701">
            <v>0</v>
          </cell>
          <cell r="BO701">
            <v>0</v>
          </cell>
          <cell r="BP701">
            <v>0</v>
          </cell>
          <cell r="BQ701">
            <v>0</v>
          </cell>
          <cell r="BR701">
            <v>0</v>
          </cell>
          <cell r="BS701">
            <v>0</v>
          </cell>
          <cell r="BT701">
            <v>0</v>
          </cell>
          <cell r="BU701">
            <v>0</v>
          </cell>
          <cell r="BV701">
            <v>0</v>
          </cell>
          <cell r="BW701">
            <v>0</v>
          </cell>
          <cell r="BX701">
            <v>0</v>
          </cell>
          <cell r="BY701">
            <v>0</v>
          </cell>
          <cell r="BZ701">
            <v>0</v>
          </cell>
          <cell r="CA701">
            <v>0</v>
          </cell>
          <cell r="CB701">
            <v>0</v>
          </cell>
          <cell r="CC701">
            <v>0.05</v>
          </cell>
          <cell r="CD701">
            <v>0</v>
          </cell>
        </row>
        <row r="702">
          <cell r="B702" t="str">
            <v>ABC01</v>
          </cell>
          <cell r="C702" t="str">
            <v>CAP35</v>
          </cell>
          <cell r="D702" t="str">
            <v>Armario de dist. (cap. final 1400 pares)</v>
          </cell>
          <cell r="E702" t="str">
            <v>U</v>
          </cell>
          <cell r="F702" t="str">
            <v>MOC077</v>
          </cell>
          <cell r="G702" t="str">
            <v>MOC086</v>
          </cell>
          <cell r="H702" t="str">
            <v>MOC057</v>
          </cell>
          <cell r="I702" t="str">
            <v>MOC080</v>
          </cell>
          <cell r="J702" t="str">
            <v>MRD387</v>
          </cell>
          <cell r="K702" t="str">
            <v>MOC152</v>
          </cell>
          <cell r="L702" t="str">
            <v>NA</v>
          </cell>
          <cell r="M702">
            <v>89</v>
          </cell>
          <cell r="N702">
            <v>9.7000000000000003E-2</v>
          </cell>
          <cell r="O702">
            <v>0.48</v>
          </cell>
          <cell r="P702">
            <v>1.4999999999999999E-2</v>
          </cell>
          <cell r="Q702">
            <v>1</v>
          </cell>
          <cell r="R702">
            <v>1</v>
          </cell>
          <cell r="S702" t="str">
            <v>NA</v>
          </cell>
          <cell r="T702" t="str">
            <v>CER007</v>
          </cell>
          <cell r="U702" t="str">
            <v>CEC015</v>
          </cell>
          <cell r="V702" t="str">
            <v>CER014</v>
          </cell>
          <cell r="W702" t="str">
            <v>NA</v>
          </cell>
          <cell r="X702" t="str">
            <v>NA</v>
          </cell>
          <cell r="Y702" t="str">
            <v>CMC017</v>
          </cell>
          <cell r="Z702" t="str">
            <v>CMC022</v>
          </cell>
          <cell r="AA702" t="str">
            <v>CMC018</v>
          </cell>
          <cell r="AB702" t="str">
            <v>NA</v>
          </cell>
          <cell r="AC702" t="str">
            <v>NA</v>
          </cell>
          <cell r="AD702">
            <v>0.6</v>
          </cell>
          <cell r="AE702">
            <v>1</v>
          </cell>
          <cell r="AF702">
            <v>1</v>
          </cell>
          <cell r="AG702" t="str">
            <v>NA</v>
          </cell>
          <cell r="AH702" t="str">
            <v>NA</v>
          </cell>
          <cell r="AI702">
            <v>6</v>
          </cell>
          <cell r="AJ702">
            <v>10</v>
          </cell>
          <cell r="AK702">
            <v>6</v>
          </cell>
          <cell r="AL702">
            <v>6</v>
          </cell>
          <cell r="AO702">
            <v>1849588</v>
          </cell>
          <cell r="AP702">
            <v>438</v>
          </cell>
          <cell r="AQ702">
            <v>227016.3</v>
          </cell>
          <cell r="AR702">
            <v>760</v>
          </cell>
          <cell r="AS702">
            <v>14605</v>
          </cell>
          <cell r="AT702">
            <v>1475000</v>
          </cell>
          <cell r="AU702">
            <v>106865</v>
          </cell>
          <cell r="AV702">
            <v>0</v>
          </cell>
          <cell r="AW702">
            <v>38982</v>
          </cell>
          <cell r="AX702">
            <v>22021</v>
          </cell>
          <cell r="AY702">
            <v>365</v>
          </cell>
          <cell r="AZ702">
            <v>219</v>
          </cell>
          <cell r="BA702">
            <v>1475000</v>
          </cell>
          <cell r="BB702">
            <v>106865</v>
          </cell>
          <cell r="BC702">
            <v>0</v>
          </cell>
          <cell r="BD702">
            <v>1725625</v>
          </cell>
          <cell r="BE702">
            <v>20418</v>
          </cell>
          <cell r="BF702">
            <v>28837</v>
          </cell>
          <cell r="BG702">
            <v>386361</v>
          </cell>
          <cell r="BH702">
            <v>0</v>
          </cell>
          <cell r="BI702">
            <v>0</v>
          </cell>
          <cell r="BJ702">
            <v>2042</v>
          </cell>
          <cell r="BK702">
            <v>4806</v>
          </cell>
          <cell r="BL702">
            <v>64394</v>
          </cell>
          <cell r="BM702">
            <v>0</v>
          </cell>
          <cell r="BN702">
            <v>0</v>
          </cell>
          <cell r="BO702">
            <v>71242</v>
          </cell>
          <cell r="BP702">
            <v>144513</v>
          </cell>
          <cell r="BQ702">
            <v>165187</v>
          </cell>
          <cell r="BR702">
            <v>64431</v>
          </cell>
          <cell r="BS702">
            <v>0</v>
          </cell>
          <cell r="BT702">
            <v>0</v>
          </cell>
          <cell r="BU702">
            <v>14451</v>
          </cell>
          <cell r="BV702">
            <v>27531</v>
          </cell>
          <cell r="BW702">
            <v>10739</v>
          </cell>
          <cell r="BX702">
            <v>0</v>
          </cell>
          <cell r="BY702">
            <v>0</v>
          </cell>
          <cell r="BZ702">
            <v>52721</v>
          </cell>
          <cell r="CA702">
            <v>71242</v>
          </cell>
          <cell r="CB702">
            <v>123963</v>
          </cell>
          <cell r="CC702">
            <v>0.05</v>
          </cell>
          <cell r="CD702">
            <v>1849588</v>
          </cell>
        </row>
        <row r="703">
          <cell r="B703" t="str">
            <v>ABC05</v>
          </cell>
          <cell r="C703" t="str">
            <v>CAP35</v>
          </cell>
          <cell r="D703" t="str">
            <v>Caja de 10 prs. sin protec. poste</v>
          </cell>
          <cell r="E703" t="str">
            <v>U</v>
          </cell>
          <cell r="F703" t="str">
            <v>MRD216</v>
          </cell>
          <cell r="G703" t="str">
            <v>MRD218</v>
          </cell>
          <cell r="H703" t="str">
            <v>MRD026</v>
          </cell>
          <cell r="I703" t="str">
            <v>MRD100</v>
          </cell>
          <cell r="J703" t="str">
            <v>MRD200</v>
          </cell>
          <cell r="K703" t="str">
            <v>MRD045</v>
          </cell>
          <cell r="L703" t="str">
            <v>MRD069</v>
          </cell>
          <cell r="M703">
            <v>0.02</v>
          </cell>
          <cell r="N703">
            <v>4</v>
          </cell>
          <cell r="O703">
            <v>4</v>
          </cell>
          <cell r="P703">
            <v>1</v>
          </cell>
          <cell r="Q703">
            <v>3.0000000000000001E-3</v>
          </cell>
          <cell r="R703">
            <v>1</v>
          </cell>
          <cell r="S703">
            <v>1.8</v>
          </cell>
          <cell r="T703" t="str">
            <v>CER007</v>
          </cell>
          <cell r="U703" t="str">
            <v>CER011</v>
          </cell>
          <cell r="V703" t="str">
            <v>NA</v>
          </cell>
          <cell r="W703" t="str">
            <v>NA</v>
          </cell>
          <cell r="X703" t="str">
            <v>NA</v>
          </cell>
          <cell r="Y703" t="str">
            <v>CMC017</v>
          </cell>
          <cell r="Z703" t="str">
            <v>CMC015</v>
          </cell>
          <cell r="AA703" t="str">
            <v>NA</v>
          </cell>
          <cell r="AB703" t="str">
            <v>NA</v>
          </cell>
          <cell r="AC703" t="str">
            <v>NA</v>
          </cell>
          <cell r="AD703">
            <v>1</v>
          </cell>
          <cell r="AE703">
            <v>1</v>
          </cell>
          <cell r="AF703" t="str">
            <v>NA</v>
          </cell>
          <cell r="AG703" t="str">
            <v>NA</v>
          </cell>
          <cell r="AH703" t="str">
            <v>NA</v>
          </cell>
          <cell r="AI703">
            <v>46.5</v>
          </cell>
          <cell r="AJ703">
            <v>46.5</v>
          </cell>
          <cell r="AK703">
            <v>46.5</v>
          </cell>
          <cell r="AO703">
            <v>61204</v>
          </cell>
          <cell r="AP703">
            <v>16100</v>
          </cell>
          <cell r="AQ703">
            <v>782</v>
          </cell>
          <cell r="AR703">
            <v>201</v>
          </cell>
          <cell r="AS703">
            <v>1645</v>
          </cell>
          <cell r="AT703">
            <v>43000</v>
          </cell>
          <cell r="AU703">
            <v>36000</v>
          </cell>
          <cell r="AV703">
            <v>6300</v>
          </cell>
          <cell r="AW703">
            <v>322</v>
          </cell>
          <cell r="AX703">
            <v>3128</v>
          </cell>
          <cell r="AY703">
            <v>804</v>
          </cell>
          <cell r="AZ703">
            <v>1645</v>
          </cell>
          <cell r="BA703">
            <v>129</v>
          </cell>
          <cell r="BB703">
            <v>36000</v>
          </cell>
          <cell r="BC703">
            <v>11340</v>
          </cell>
          <cell r="BD703">
            <v>53368</v>
          </cell>
          <cell r="BE703">
            <v>20418</v>
          </cell>
          <cell r="BF703">
            <v>19028</v>
          </cell>
          <cell r="BG703">
            <v>0</v>
          </cell>
          <cell r="BH703">
            <v>0</v>
          </cell>
          <cell r="BI703">
            <v>0</v>
          </cell>
          <cell r="BJ703">
            <v>439</v>
          </cell>
          <cell r="BK703">
            <v>409</v>
          </cell>
          <cell r="BL703">
            <v>0</v>
          </cell>
          <cell r="BM703">
            <v>0</v>
          </cell>
          <cell r="BN703">
            <v>0</v>
          </cell>
          <cell r="BO703">
            <v>848</v>
          </cell>
          <cell r="BP703">
            <v>144513</v>
          </cell>
          <cell r="BQ703">
            <v>180437</v>
          </cell>
          <cell r="BR703">
            <v>0</v>
          </cell>
          <cell r="BS703">
            <v>0</v>
          </cell>
          <cell r="BT703">
            <v>0</v>
          </cell>
          <cell r="BU703">
            <v>3108</v>
          </cell>
          <cell r="BV703">
            <v>3880</v>
          </cell>
          <cell r="BW703">
            <v>0</v>
          </cell>
          <cell r="BX703">
            <v>0</v>
          </cell>
          <cell r="BY703">
            <v>0</v>
          </cell>
          <cell r="BZ703">
            <v>6988</v>
          </cell>
          <cell r="CA703">
            <v>848</v>
          </cell>
          <cell r="CB703">
            <v>7836</v>
          </cell>
          <cell r="CD703">
            <v>61204</v>
          </cell>
        </row>
        <row r="704">
          <cell r="B704" t="str">
            <v>ABC07</v>
          </cell>
          <cell r="C704" t="str">
            <v>CAP35</v>
          </cell>
          <cell r="D704" t="str">
            <v>Caja de 10 prs. sin protec. poste</v>
          </cell>
          <cell r="E704" t="str">
            <v>U</v>
          </cell>
          <cell r="F704" t="str">
            <v>MRD216</v>
          </cell>
          <cell r="G704" t="str">
            <v>MRD218</v>
          </cell>
          <cell r="H704" t="str">
            <v>MRD103</v>
          </cell>
          <cell r="I704" t="str">
            <v>MRD193</v>
          </cell>
          <cell r="J704" t="str">
            <v>MRD200</v>
          </cell>
          <cell r="K704" t="str">
            <v>NA</v>
          </cell>
          <cell r="L704" t="str">
            <v>NA</v>
          </cell>
          <cell r="M704">
            <v>0.02</v>
          </cell>
          <cell r="N704">
            <v>4</v>
          </cell>
          <cell r="O704">
            <v>4</v>
          </cell>
          <cell r="P704">
            <v>2</v>
          </cell>
          <cell r="Q704">
            <v>3.0000000000000001E-3</v>
          </cell>
          <cell r="R704" t="str">
            <v>NA</v>
          </cell>
          <cell r="S704" t="str">
            <v>NA</v>
          </cell>
          <cell r="T704" t="str">
            <v>CER007</v>
          </cell>
          <cell r="U704" t="str">
            <v>CER011</v>
          </cell>
          <cell r="V704" t="str">
            <v>NA</v>
          </cell>
          <cell r="W704" t="str">
            <v>NA</v>
          </cell>
          <cell r="X704" t="str">
            <v>NA</v>
          </cell>
          <cell r="Y704" t="str">
            <v>CMC017</v>
          </cell>
          <cell r="Z704" t="str">
            <v>CMC015</v>
          </cell>
          <cell r="AA704" t="str">
            <v>NA</v>
          </cell>
          <cell r="AB704" t="str">
            <v>NA</v>
          </cell>
          <cell r="AC704" t="str">
            <v>NA</v>
          </cell>
          <cell r="AD704">
            <v>1</v>
          </cell>
          <cell r="AE704">
            <v>1</v>
          </cell>
          <cell r="AF704" t="str">
            <v>NA</v>
          </cell>
          <cell r="AG704" t="str">
            <v>NA</v>
          </cell>
          <cell r="AH704" t="str">
            <v>NA</v>
          </cell>
          <cell r="AI704">
            <v>25</v>
          </cell>
          <cell r="AJ704">
            <v>25</v>
          </cell>
          <cell r="AK704">
            <v>25</v>
          </cell>
          <cell r="AO704">
            <v>31068</v>
          </cell>
          <cell r="AP704">
            <v>16100</v>
          </cell>
          <cell r="AQ704">
            <v>782</v>
          </cell>
          <cell r="AR704">
            <v>32</v>
          </cell>
          <cell r="AS704">
            <v>6000</v>
          </cell>
          <cell r="AT704">
            <v>43000</v>
          </cell>
          <cell r="AU704">
            <v>0</v>
          </cell>
          <cell r="AV704">
            <v>0</v>
          </cell>
          <cell r="AW704">
            <v>322</v>
          </cell>
          <cell r="AX704">
            <v>3128</v>
          </cell>
          <cell r="AY704">
            <v>128</v>
          </cell>
          <cell r="AZ704">
            <v>12000</v>
          </cell>
          <cell r="BA704">
            <v>129</v>
          </cell>
          <cell r="BB704">
            <v>0</v>
          </cell>
          <cell r="BC704">
            <v>0</v>
          </cell>
          <cell r="BD704">
            <v>16492</v>
          </cell>
          <cell r="BE704">
            <v>20418</v>
          </cell>
          <cell r="BF704">
            <v>19028</v>
          </cell>
          <cell r="BG704">
            <v>0</v>
          </cell>
          <cell r="BH704">
            <v>0</v>
          </cell>
          <cell r="BI704">
            <v>0</v>
          </cell>
          <cell r="BJ704">
            <v>817</v>
          </cell>
          <cell r="BK704">
            <v>761</v>
          </cell>
          <cell r="BL704">
            <v>0</v>
          </cell>
          <cell r="BM704">
            <v>0</v>
          </cell>
          <cell r="BN704">
            <v>0</v>
          </cell>
          <cell r="BO704">
            <v>1578</v>
          </cell>
          <cell r="BP704">
            <v>144513</v>
          </cell>
          <cell r="BQ704">
            <v>180437</v>
          </cell>
          <cell r="BR704">
            <v>0</v>
          </cell>
          <cell r="BS704">
            <v>0</v>
          </cell>
          <cell r="BT704">
            <v>0</v>
          </cell>
          <cell r="BU704">
            <v>5781</v>
          </cell>
          <cell r="BV704">
            <v>7217</v>
          </cell>
          <cell r="BW704">
            <v>0</v>
          </cell>
          <cell r="BX704">
            <v>0</v>
          </cell>
          <cell r="BY704">
            <v>0</v>
          </cell>
          <cell r="BZ704">
            <v>12998</v>
          </cell>
          <cell r="CA704">
            <v>1578</v>
          </cell>
          <cell r="CB704">
            <v>14576</v>
          </cell>
          <cell r="CC704">
            <v>0.05</v>
          </cell>
          <cell r="CD704">
            <v>31068</v>
          </cell>
        </row>
        <row r="705">
          <cell r="B705" t="str">
            <v>ABC06</v>
          </cell>
          <cell r="C705" t="str">
            <v>CAP35</v>
          </cell>
          <cell r="D705" t="str">
            <v xml:space="preserve">Caja protegida de 10 prs. poste </v>
          </cell>
          <cell r="E705" t="str">
            <v>U</v>
          </cell>
          <cell r="F705" t="str">
            <v>MOC146</v>
          </cell>
          <cell r="G705" t="str">
            <v>NA</v>
          </cell>
          <cell r="H705" t="str">
            <v>NA</v>
          </cell>
          <cell r="I705" t="str">
            <v>NA</v>
          </cell>
          <cell r="J705" t="str">
            <v>NA</v>
          </cell>
          <cell r="K705" t="str">
            <v>NA</v>
          </cell>
          <cell r="L705" t="str">
            <v>NA</v>
          </cell>
          <cell r="M705">
            <v>1</v>
          </cell>
          <cell r="N705" t="str">
            <v>NA</v>
          </cell>
          <cell r="O705" t="str">
            <v>NA</v>
          </cell>
          <cell r="P705" t="str">
            <v>NA</v>
          </cell>
          <cell r="Q705" t="str">
            <v>NA</v>
          </cell>
          <cell r="R705" t="str">
            <v>NA</v>
          </cell>
          <cell r="S705" t="str">
            <v>NA</v>
          </cell>
          <cell r="T705" t="str">
            <v>CER007</v>
          </cell>
          <cell r="U705" t="str">
            <v>CER011</v>
          </cell>
          <cell r="V705" t="str">
            <v>NA</v>
          </cell>
          <cell r="W705" t="str">
            <v>NA</v>
          </cell>
          <cell r="X705" t="str">
            <v>NA</v>
          </cell>
          <cell r="Y705" t="str">
            <v>CMC017</v>
          </cell>
          <cell r="Z705" t="str">
            <v>CMC015</v>
          </cell>
          <cell r="AA705" t="str">
            <v>NA</v>
          </cell>
          <cell r="AB705" t="str">
            <v>NA</v>
          </cell>
          <cell r="AC705" t="str">
            <v>NA</v>
          </cell>
          <cell r="AD705">
            <v>1</v>
          </cell>
          <cell r="AE705">
            <v>1</v>
          </cell>
          <cell r="AF705" t="str">
            <v>NA</v>
          </cell>
          <cell r="AG705" t="str">
            <v>NA</v>
          </cell>
          <cell r="AH705" t="str">
            <v>NA</v>
          </cell>
          <cell r="AI705">
            <v>18</v>
          </cell>
          <cell r="AJ705">
            <v>18</v>
          </cell>
          <cell r="AK705">
            <v>18</v>
          </cell>
          <cell r="AO705">
            <v>174098</v>
          </cell>
          <cell r="AP705">
            <v>146528</v>
          </cell>
          <cell r="AQ705">
            <v>0</v>
          </cell>
          <cell r="AR705">
            <v>0</v>
          </cell>
          <cell r="AS705">
            <v>0</v>
          </cell>
          <cell r="AT705">
            <v>0</v>
          </cell>
          <cell r="AU705">
            <v>0</v>
          </cell>
          <cell r="AV705">
            <v>0</v>
          </cell>
          <cell r="AW705">
            <v>146528</v>
          </cell>
          <cell r="AX705">
            <v>0</v>
          </cell>
          <cell r="AY705">
            <v>0</v>
          </cell>
          <cell r="AZ705">
            <v>0</v>
          </cell>
          <cell r="BA705">
            <v>0</v>
          </cell>
          <cell r="BB705">
            <v>0</v>
          </cell>
          <cell r="BC705">
            <v>0</v>
          </cell>
          <cell r="BD705">
            <v>153854</v>
          </cell>
          <cell r="BE705">
            <v>20418</v>
          </cell>
          <cell r="BF705">
            <v>19028</v>
          </cell>
          <cell r="BG705">
            <v>0</v>
          </cell>
          <cell r="BH705">
            <v>0</v>
          </cell>
          <cell r="BI705">
            <v>0</v>
          </cell>
          <cell r="BJ705">
            <v>1134</v>
          </cell>
          <cell r="BK705">
            <v>1057</v>
          </cell>
          <cell r="BL705">
            <v>0</v>
          </cell>
          <cell r="BM705">
            <v>0</v>
          </cell>
          <cell r="BN705">
            <v>0</v>
          </cell>
          <cell r="BO705">
            <v>2191</v>
          </cell>
          <cell r="BP705">
            <v>144513</v>
          </cell>
          <cell r="BQ705">
            <v>180437</v>
          </cell>
          <cell r="BR705">
            <v>0</v>
          </cell>
          <cell r="BS705">
            <v>0</v>
          </cell>
          <cell r="BT705">
            <v>0</v>
          </cell>
          <cell r="BU705">
            <v>8029</v>
          </cell>
          <cell r="BV705">
            <v>10024</v>
          </cell>
          <cell r="BW705">
            <v>0</v>
          </cell>
          <cell r="BX705">
            <v>0</v>
          </cell>
          <cell r="BY705">
            <v>0</v>
          </cell>
          <cell r="BZ705">
            <v>18053</v>
          </cell>
          <cell r="CA705">
            <v>2191</v>
          </cell>
          <cell r="CB705">
            <v>20244</v>
          </cell>
          <cell r="CC705">
            <v>0.05</v>
          </cell>
          <cell r="CD705">
            <v>174098</v>
          </cell>
        </row>
        <row r="706">
          <cell r="B706" t="str">
            <v>ABC12</v>
          </cell>
          <cell r="C706" t="str">
            <v>CAP35</v>
          </cell>
          <cell r="D706" t="str">
            <v xml:space="preserve">Caja protegida de 20 prs. poste </v>
          </cell>
          <cell r="E706" t="str">
            <v>U</v>
          </cell>
          <cell r="F706" t="str">
            <v>MOC168</v>
          </cell>
          <cell r="G706" t="str">
            <v>NA</v>
          </cell>
          <cell r="H706" t="str">
            <v>NA</v>
          </cell>
          <cell r="I706" t="str">
            <v>NA</v>
          </cell>
          <cell r="J706" t="str">
            <v>NA</v>
          </cell>
          <cell r="K706" t="str">
            <v>NA</v>
          </cell>
          <cell r="L706" t="str">
            <v>NA</v>
          </cell>
          <cell r="M706">
            <v>1</v>
          </cell>
          <cell r="N706" t="str">
            <v>NA</v>
          </cell>
          <cell r="O706" t="str">
            <v>NA</v>
          </cell>
          <cell r="P706" t="str">
            <v>NA</v>
          </cell>
          <cell r="Q706" t="str">
            <v>NA</v>
          </cell>
          <cell r="R706" t="str">
            <v>NA</v>
          </cell>
          <cell r="S706" t="str">
            <v>NA</v>
          </cell>
          <cell r="T706" t="str">
            <v>CER007</v>
          </cell>
          <cell r="U706" t="str">
            <v>CER011</v>
          </cell>
          <cell r="V706" t="str">
            <v>NA</v>
          </cell>
          <cell r="W706" t="str">
            <v>NA</v>
          </cell>
          <cell r="X706" t="str">
            <v>NA</v>
          </cell>
          <cell r="Y706" t="str">
            <v>CMC017</v>
          </cell>
          <cell r="Z706" t="str">
            <v>CMC015</v>
          </cell>
          <cell r="AA706" t="str">
            <v>NA</v>
          </cell>
          <cell r="AB706" t="str">
            <v>NA</v>
          </cell>
          <cell r="AC706" t="str">
            <v>NA</v>
          </cell>
          <cell r="AD706">
            <v>1</v>
          </cell>
          <cell r="AE706">
            <v>1</v>
          </cell>
          <cell r="AF706" t="str">
            <v>NA</v>
          </cell>
          <cell r="AG706" t="str">
            <v>NA</v>
          </cell>
          <cell r="AH706" t="str">
            <v>NA</v>
          </cell>
          <cell r="AI706">
            <v>18</v>
          </cell>
          <cell r="AJ706">
            <v>18</v>
          </cell>
          <cell r="AK706">
            <v>18</v>
          </cell>
          <cell r="AO706">
            <v>253552</v>
          </cell>
          <cell r="AP706">
            <v>222198</v>
          </cell>
          <cell r="AQ706">
            <v>0</v>
          </cell>
          <cell r="AR706">
            <v>0</v>
          </cell>
          <cell r="AS706">
            <v>0</v>
          </cell>
          <cell r="AT706">
            <v>0</v>
          </cell>
          <cell r="AU706">
            <v>0</v>
          </cell>
          <cell r="AV706">
            <v>0</v>
          </cell>
          <cell r="AW706">
            <v>222198</v>
          </cell>
          <cell r="AX706">
            <v>0</v>
          </cell>
          <cell r="AY706">
            <v>0</v>
          </cell>
          <cell r="AZ706">
            <v>0</v>
          </cell>
          <cell r="BA706">
            <v>0</v>
          </cell>
          <cell r="BB706">
            <v>0</v>
          </cell>
          <cell r="BC706">
            <v>0</v>
          </cell>
          <cell r="BD706">
            <v>233308</v>
          </cell>
          <cell r="BE706">
            <v>20418</v>
          </cell>
          <cell r="BF706">
            <v>19028</v>
          </cell>
          <cell r="BG706">
            <v>0</v>
          </cell>
          <cell r="BH706">
            <v>0</v>
          </cell>
          <cell r="BI706">
            <v>0</v>
          </cell>
          <cell r="BJ706">
            <v>1134</v>
          </cell>
          <cell r="BK706">
            <v>1057</v>
          </cell>
          <cell r="BL706">
            <v>0</v>
          </cell>
          <cell r="BM706">
            <v>0</v>
          </cell>
          <cell r="BN706">
            <v>0</v>
          </cell>
          <cell r="BO706">
            <v>2191</v>
          </cell>
          <cell r="BP706">
            <v>144513</v>
          </cell>
          <cell r="BQ706">
            <v>180437</v>
          </cell>
          <cell r="BR706">
            <v>0</v>
          </cell>
          <cell r="BS706">
            <v>0</v>
          </cell>
          <cell r="BT706">
            <v>0</v>
          </cell>
          <cell r="BU706">
            <v>8029</v>
          </cell>
          <cell r="BV706">
            <v>10024</v>
          </cell>
          <cell r="BW706">
            <v>0</v>
          </cell>
          <cell r="BX706">
            <v>0</v>
          </cell>
          <cell r="BY706">
            <v>0</v>
          </cell>
          <cell r="BZ706">
            <v>18053</v>
          </cell>
          <cell r="CA706">
            <v>2191</v>
          </cell>
          <cell r="CB706">
            <v>20244</v>
          </cell>
          <cell r="CC706">
            <v>0.05</v>
          </cell>
          <cell r="CD706">
            <v>253552</v>
          </cell>
        </row>
        <row r="707">
          <cell r="B707" t="str">
            <v>ABC04</v>
          </cell>
          <cell r="C707" t="str">
            <v>CAP35</v>
          </cell>
          <cell r="D707" t="str">
            <v>Conexión a tierra de mensajero y caja</v>
          </cell>
          <cell r="E707" t="str">
            <v>U</v>
          </cell>
          <cell r="F707" t="str">
            <v>MOC148</v>
          </cell>
          <cell r="G707" t="str">
            <v>NA</v>
          </cell>
          <cell r="H707" t="str">
            <v>NA</v>
          </cell>
          <cell r="I707" t="str">
            <v>NA</v>
          </cell>
          <cell r="J707" t="str">
            <v>NA</v>
          </cell>
          <cell r="K707" t="str">
            <v>NA</v>
          </cell>
          <cell r="L707" t="str">
            <v>NA</v>
          </cell>
          <cell r="M707">
            <v>1</v>
          </cell>
          <cell r="N707" t="str">
            <v>NA</v>
          </cell>
          <cell r="O707" t="str">
            <v>NA</v>
          </cell>
          <cell r="P707" t="str">
            <v>NA</v>
          </cell>
          <cell r="Q707" t="str">
            <v>NA</v>
          </cell>
          <cell r="R707" t="str">
            <v>NA</v>
          </cell>
          <cell r="S707" t="str">
            <v>NA</v>
          </cell>
          <cell r="T707" t="str">
            <v>CER007</v>
          </cell>
          <cell r="U707" t="str">
            <v>NA</v>
          </cell>
          <cell r="V707" t="str">
            <v>NA</v>
          </cell>
          <cell r="W707" t="str">
            <v>NA</v>
          </cell>
          <cell r="X707" t="str">
            <v>NA</v>
          </cell>
          <cell r="Y707" t="str">
            <v>CMC017</v>
          </cell>
          <cell r="Z707" t="str">
            <v>NA</v>
          </cell>
          <cell r="AA707" t="str">
            <v>NA</v>
          </cell>
          <cell r="AB707" t="str">
            <v>NA</v>
          </cell>
          <cell r="AC707" t="str">
            <v>NA</v>
          </cell>
          <cell r="AD707">
            <v>1</v>
          </cell>
          <cell r="AE707" t="str">
            <v>NA</v>
          </cell>
          <cell r="AF707" t="str">
            <v>NA</v>
          </cell>
          <cell r="AG707" t="str">
            <v>NA</v>
          </cell>
          <cell r="AH707" t="str">
            <v>NA</v>
          </cell>
          <cell r="AI707">
            <v>6</v>
          </cell>
          <cell r="AJ707">
            <v>6</v>
          </cell>
          <cell r="AO707">
            <v>144517</v>
          </cell>
          <cell r="AP707">
            <v>111455</v>
          </cell>
          <cell r="AQ707">
            <v>0</v>
          </cell>
          <cell r="AR707">
            <v>0</v>
          </cell>
          <cell r="AS707">
            <v>0</v>
          </cell>
          <cell r="AT707">
            <v>0</v>
          </cell>
          <cell r="AU707">
            <v>0</v>
          </cell>
          <cell r="AV707">
            <v>0</v>
          </cell>
          <cell r="AW707">
            <v>111455</v>
          </cell>
          <cell r="AX707">
            <v>0</v>
          </cell>
          <cell r="AY707">
            <v>0</v>
          </cell>
          <cell r="AZ707">
            <v>0</v>
          </cell>
          <cell r="BA707">
            <v>0</v>
          </cell>
          <cell r="BB707">
            <v>0</v>
          </cell>
          <cell r="BC707">
            <v>0</v>
          </cell>
          <cell r="BD707">
            <v>117028</v>
          </cell>
          <cell r="BE707">
            <v>20418</v>
          </cell>
          <cell r="BF707">
            <v>0</v>
          </cell>
          <cell r="BG707">
            <v>0</v>
          </cell>
          <cell r="BH707">
            <v>0</v>
          </cell>
          <cell r="BI707">
            <v>0</v>
          </cell>
          <cell r="BJ707">
            <v>3403</v>
          </cell>
          <cell r="BK707">
            <v>0</v>
          </cell>
          <cell r="BL707">
            <v>0</v>
          </cell>
          <cell r="BM707">
            <v>0</v>
          </cell>
          <cell r="BN707">
            <v>0</v>
          </cell>
          <cell r="BO707">
            <v>3403</v>
          </cell>
          <cell r="BP707">
            <v>144513</v>
          </cell>
          <cell r="BQ707">
            <v>0</v>
          </cell>
          <cell r="BR707">
            <v>0</v>
          </cell>
          <cell r="BS707">
            <v>0</v>
          </cell>
          <cell r="BT707">
            <v>0</v>
          </cell>
          <cell r="BU707">
            <v>24086</v>
          </cell>
          <cell r="BV707">
            <v>0</v>
          </cell>
          <cell r="BW707">
            <v>0</v>
          </cell>
          <cell r="BX707">
            <v>0</v>
          </cell>
          <cell r="BY707">
            <v>0</v>
          </cell>
          <cell r="BZ707">
            <v>24086</v>
          </cell>
          <cell r="CA707">
            <v>3403</v>
          </cell>
          <cell r="CB707">
            <v>27489</v>
          </cell>
          <cell r="CC707">
            <v>0.05</v>
          </cell>
          <cell r="CD707">
            <v>144517</v>
          </cell>
        </row>
        <row r="708">
          <cell r="B708" t="str">
            <v>ABC02</v>
          </cell>
          <cell r="C708" t="str">
            <v>CAP35</v>
          </cell>
          <cell r="D708" t="str">
            <v>Minibloque Horizontal de 100 pares para armario</v>
          </cell>
          <cell r="E708" t="str">
            <v>U</v>
          </cell>
          <cell r="F708" t="str">
            <v>MRD186</v>
          </cell>
          <cell r="G708" t="str">
            <v>NA</v>
          </cell>
          <cell r="H708" t="str">
            <v>NA</v>
          </cell>
          <cell r="I708" t="str">
            <v>NA</v>
          </cell>
          <cell r="J708" t="str">
            <v>NA</v>
          </cell>
          <cell r="K708" t="str">
            <v>NA</v>
          </cell>
          <cell r="L708" t="str">
            <v>NA</v>
          </cell>
          <cell r="M708">
            <v>1</v>
          </cell>
          <cell r="N708" t="str">
            <v>NA</v>
          </cell>
          <cell r="O708" t="str">
            <v>NA</v>
          </cell>
          <cell r="P708" t="str">
            <v>NA</v>
          </cell>
          <cell r="Q708" t="str">
            <v>NA</v>
          </cell>
          <cell r="R708" t="str">
            <v>NA</v>
          </cell>
          <cell r="S708" t="str">
            <v>NA</v>
          </cell>
          <cell r="T708" t="str">
            <v>CER011</v>
          </cell>
          <cell r="U708" t="str">
            <v>NA</v>
          </cell>
          <cell r="V708" t="str">
            <v>NA</v>
          </cell>
          <cell r="W708" t="str">
            <v>NA</v>
          </cell>
          <cell r="X708" t="str">
            <v>NA</v>
          </cell>
          <cell r="Y708" t="str">
            <v>CMC015</v>
          </cell>
          <cell r="Z708" t="str">
            <v>NA</v>
          </cell>
          <cell r="AA708" t="str">
            <v>NA</v>
          </cell>
          <cell r="AB708" t="str">
            <v>NA</v>
          </cell>
          <cell r="AC708" t="str">
            <v>NA</v>
          </cell>
          <cell r="AD708">
            <v>1</v>
          </cell>
          <cell r="AE708" t="str">
            <v>NA</v>
          </cell>
          <cell r="AF708" t="str">
            <v>NA</v>
          </cell>
          <cell r="AG708" t="str">
            <v>NA</v>
          </cell>
          <cell r="AH708" t="str">
            <v>NA</v>
          </cell>
          <cell r="AI708">
            <v>5.3</v>
          </cell>
          <cell r="AJ708">
            <v>5.3</v>
          </cell>
          <cell r="AO708">
            <v>152635</v>
          </cell>
          <cell r="AP708">
            <v>115000</v>
          </cell>
          <cell r="AQ708">
            <v>0</v>
          </cell>
          <cell r="AR708">
            <v>0</v>
          </cell>
          <cell r="AS708">
            <v>0</v>
          </cell>
          <cell r="AT708">
            <v>0</v>
          </cell>
          <cell r="AU708">
            <v>0</v>
          </cell>
          <cell r="AV708">
            <v>0</v>
          </cell>
          <cell r="AW708">
            <v>115000</v>
          </cell>
          <cell r="AX708">
            <v>0</v>
          </cell>
          <cell r="AY708">
            <v>0</v>
          </cell>
          <cell r="AZ708">
            <v>0</v>
          </cell>
          <cell r="BA708">
            <v>0</v>
          </cell>
          <cell r="BB708">
            <v>0</v>
          </cell>
          <cell r="BC708">
            <v>0</v>
          </cell>
          <cell r="BD708">
            <v>115000</v>
          </cell>
          <cell r="BE708">
            <v>19028</v>
          </cell>
          <cell r="BF708">
            <v>0</v>
          </cell>
          <cell r="BG708">
            <v>0</v>
          </cell>
          <cell r="BH708">
            <v>0</v>
          </cell>
          <cell r="BI708">
            <v>0</v>
          </cell>
          <cell r="BJ708">
            <v>3590</v>
          </cell>
          <cell r="BK708">
            <v>0</v>
          </cell>
          <cell r="BL708">
            <v>0</v>
          </cell>
          <cell r="BM708">
            <v>0</v>
          </cell>
          <cell r="BN708">
            <v>0</v>
          </cell>
          <cell r="BO708">
            <v>3590</v>
          </cell>
          <cell r="BP708">
            <v>180437</v>
          </cell>
          <cell r="BQ708">
            <v>0</v>
          </cell>
          <cell r="BR708">
            <v>0</v>
          </cell>
          <cell r="BS708">
            <v>0</v>
          </cell>
          <cell r="BT708">
            <v>0</v>
          </cell>
          <cell r="BU708">
            <v>34045</v>
          </cell>
          <cell r="BV708">
            <v>0</v>
          </cell>
          <cell r="BW708">
            <v>0</v>
          </cell>
          <cell r="BX708">
            <v>0</v>
          </cell>
          <cell r="BY708">
            <v>0</v>
          </cell>
          <cell r="BZ708">
            <v>34045</v>
          </cell>
          <cell r="CA708">
            <v>3590</v>
          </cell>
          <cell r="CB708">
            <v>37635</v>
          </cell>
          <cell r="CD708">
            <v>152635</v>
          </cell>
        </row>
        <row r="709">
          <cell r="B709" t="str">
            <v>ABC08</v>
          </cell>
          <cell r="C709" t="str">
            <v>CAP35</v>
          </cell>
          <cell r="D709" t="str">
            <v>Numeración de caja y poste</v>
          </cell>
          <cell r="E709" t="str">
            <v>U</v>
          </cell>
          <cell r="F709" t="str">
            <v>MRD200</v>
          </cell>
          <cell r="G709" t="str">
            <v>NA</v>
          </cell>
          <cell r="H709" t="str">
            <v>NA</v>
          </cell>
          <cell r="I709" t="str">
            <v>NA</v>
          </cell>
          <cell r="J709" t="str">
            <v>NA</v>
          </cell>
          <cell r="K709" t="str">
            <v>NA</v>
          </cell>
          <cell r="L709" t="str">
            <v>NA</v>
          </cell>
          <cell r="M709">
            <v>0.05</v>
          </cell>
          <cell r="N709" t="str">
            <v>NA</v>
          </cell>
          <cell r="O709" t="str">
            <v>NA</v>
          </cell>
          <cell r="P709" t="str">
            <v>NA</v>
          </cell>
          <cell r="Q709" t="str">
            <v>NA</v>
          </cell>
          <cell r="R709" t="str">
            <v>NA</v>
          </cell>
          <cell r="S709" t="str">
            <v>NA</v>
          </cell>
          <cell r="T709" t="str">
            <v>CER008</v>
          </cell>
          <cell r="U709" t="str">
            <v>NA</v>
          </cell>
          <cell r="V709" t="str">
            <v>NA</v>
          </cell>
          <cell r="W709" t="str">
            <v>NA</v>
          </cell>
          <cell r="X709" t="str">
            <v>NA</v>
          </cell>
          <cell r="Y709" t="str">
            <v>CMC018</v>
          </cell>
          <cell r="Z709" t="str">
            <v>NA</v>
          </cell>
          <cell r="AA709" t="str">
            <v>NA</v>
          </cell>
          <cell r="AB709" t="str">
            <v>NA</v>
          </cell>
          <cell r="AC709" t="str">
            <v>NA</v>
          </cell>
          <cell r="AD709">
            <v>1</v>
          </cell>
          <cell r="AE709" t="str">
            <v>NA</v>
          </cell>
          <cell r="AF709" t="str">
            <v>NA</v>
          </cell>
          <cell r="AG709" t="str">
            <v>NA</v>
          </cell>
          <cell r="AH709" t="str">
            <v>NA</v>
          </cell>
          <cell r="AI709">
            <v>56.5</v>
          </cell>
          <cell r="AJ709">
            <v>56.5</v>
          </cell>
          <cell r="AO709">
            <v>3967</v>
          </cell>
          <cell r="AP709">
            <v>43000</v>
          </cell>
          <cell r="AQ709">
            <v>0</v>
          </cell>
          <cell r="AR709">
            <v>0</v>
          </cell>
          <cell r="AS709">
            <v>0</v>
          </cell>
          <cell r="AT709">
            <v>0</v>
          </cell>
          <cell r="AU709">
            <v>0</v>
          </cell>
          <cell r="AV709">
            <v>0</v>
          </cell>
          <cell r="AW709">
            <v>2150</v>
          </cell>
          <cell r="AX709">
            <v>0</v>
          </cell>
          <cell r="AY709">
            <v>0</v>
          </cell>
          <cell r="AZ709">
            <v>0</v>
          </cell>
          <cell r="BA709">
            <v>0</v>
          </cell>
          <cell r="BB709">
            <v>0</v>
          </cell>
          <cell r="BC709">
            <v>0</v>
          </cell>
          <cell r="BD709">
            <v>2258</v>
          </cell>
          <cell r="BE709">
            <v>32148</v>
          </cell>
          <cell r="BF709">
            <v>0</v>
          </cell>
          <cell r="BG709">
            <v>0</v>
          </cell>
          <cell r="BH709">
            <v>0</v>
          </cell>
          <cell r="BI709">
            <v>0</v>
          </cell>
          <cell r="BJ709">
            <v>569</v>
          </cell>
          <cell r="BK709">
            <v>0</v>
          </cell>
          <cell r="BL709">
            <v>0</v>
          </cell>
          <cell r="BM709">
            <v>0</v>
          </cell>
          <cell r="BN709">
            <v>0</v>
          </cell>
          <cell r="BO709">
            <v>569</v>
          </cell>
          <cell r="BP709">
            <v>64431</v>
          </cell>
          <cell r="BQ709">
            <v>0</v>
          </cell>
          <cell r="BR709">
            <v>0</v>
          </cell>
          <cell r="BS709">
            <v>0</v>
          </cell>
          <cell r="BT709">
            <v>0</v>
          </cell>
          <cell r="BU709">
            <v>1140</v>
          </cell>
          <cell r="BV709">
            <v>0</v>
          </cell>
          <cell r="BW709">
            <v>0</v>
          </cell>
          <cell r="BX709">
            <v>0</v>
          </cell>
          <cell r="BY709">
            <v>0</v>
          </cell>
          <cell r="BZ709">
            <v>1140</v>
          </cell>
          <cell r="CA709">
            <v>569</v>
          </cell>
          <cell r="CB709">
            <v>1709</v>
          </cell>
          <cell r="CC709">
            <v>0.05</v>
          </cell>
          <cell r="CD709">
            <v>3967</v>
          </cell>
        </row>
        <row r="710">
          <cell r="B710" t="str">
            <v>ABC09</v>
          </cell>
          <cell r="C710" t="str">
            <v>CAP35</v>
          </cell>
          <cell r="D710" t="str">
            <v>Numeración de caja y poste</v>
          </cell>
          <cell r="E710" t="str">
            <v>U</v>
          </cell>
          <cell r="F710" t="str">
            <v>MRD200</v>
          </cell>
          <cell r="G710" t="str">
            <v>NA</v>
          </cell>
          <cell r="H710" t="str">
            <v>NA</v>
          </cell>
          <cell r="I710" t="str">
            <v>NA</v>
          </cell>
          <cell r="J710" t="str">
            <v>NA</v>
          </cell>
          <cell r="K710" t="str">
            <v>NA</v>
          </cell>
          <cell r="L710" t="str">
            <v>NA</v>
          </cell>
          <cell r="M710">
            <v>0.05</v>
          </cell>
          <cell r="N710" t="str">
            <v>NA</v>
          </cell>
          <cell r="O710" t="str">
            <v>NA</v>
          </cell>
          <cell r="P710" t="str">
            <v>NA</v>
          </cell>
          <cell r="Q710" t="str">
            <v>NA</v>
          </cell>
          <cell r="R710" t="str">
            <v>NA</v>
          </cell>
          <cell r="S710" t="str">
            <v>NA</v>
          </cell>
          <cell r="T710" t="str">
            <v>CER008</v>
          </cell>
          <cell r="U710" t="str">
            <v>NA</v>
          </cell>
          <cell r="V710" t="str">
            <v>NA</v>
          </cell>
          <cell r="W710" t="str">
            <v>NA</v>
          </cell>
          <cell r="X710" t="str">
            <v>NA</v>
          </cell>
          <cell r="Y710" t="str">
            <v>CMC018</v>
          </cell>
          <cell r="Z710" t="str">
            <v>NA</v>
          </cell>
          <cell r="AA710" t="str">
            <v>NA</v>
          </cell>
          <cell r="AB710" t="str">
            <v>NA</v>
          </cell>
          <cell r="AC710" t="str">
            <v>NA</v>
          </cell>
          <cell r="AD710">
            <v>1</v>
          </cell>
          <cell r="AE710" t="str">
            <v>NA</v>
          </cell>
          <cell r="AF710" t="str">
            <v>NA</v>
          </cell>
          <cell r="AG710" t="str">
            <v>NA</v>
          </cell>
          <cell r="AH710" t="str">
            <v>NA</v>
          </cell>
          <cell r="AI710">
            <v>30</v>
          </cell>
          <cell r="AJ710">
            <v>30</v>
          </cell>
          <cell r="AO710">
            <v>5478</v>
          </cell>
          <cell r="AP710">
            <v>43000</v>
          </cell>
          <cell r="AQ710">
            <v>0</v>
          </cell>
          <cell r="AR710">
            <v>0</v>
          </cell>
          <cell r="AS710">
            <v>0</v>
          </cell>
          <cell r="AT710">
            <v>0</v>
          </cell>
          <cell r="AU710">
            <v>0</v>
          </cell>
          <cell r="AV710">
            <v>0</v>
          </cell>
          <cell r="AW710">
            <v>2150</v>
          </cell>
          <cell r="AX710">
            <v>0</v>
          </cell>
          <cell r="AY710">
            <v>0</v>
          </cell>
          <cell r="AZ710">
            <v>0</v>
          </cell>
          <cell r="BA710">
            <v>0</v>
          </cell>
          <cell r="BB710">
            <v>0</v>
          </cell>
          <cell r="BC710">
            <v>0</v>
          </cell>
          <cell r="BD710">
            <v>2258</v>
          </cell>
          <cell r="BE710">
            <v>32148</v>
          </cell>
          <cell r="BF710">
            <v>0</v>
          </cell>
          <cell r="BG710">
            <v>0</v>
          </cell>
          <cell r="BH710">
            <v>0</v>
          </cell>
          <cell r="BI710">
            <v>0</v>
          </cell>
          <cell r="BJ710">
            <v>1072</v>
          </cell>
          <cell r="BK710">
            <v>0</v>
          </cell>
          <cell r="BL710">
            <v>0</v>
          </cell>
          <cell r="BM710">
            <v>0</v>
          </cell>
          <cell r="BN710">
            <v>0</v>
          </cell>
          <cell r="BO710">
            <v>1072</v>
          </cell>
          <cell r="BP710">
            <v>64431</v>
          </cell>
          <cell r="BQ710">
            <v>0</v>
          </cell>
          <cell r="BR710">
            <v>0</v>
          </cell>
          <cell r="BS710">
            <v>0</v>
          </cell>
          <cell r="BT710">
            <v>0</v>
          </cell>
          <cell r="BU710">
            <v>2148</v>
          </cell>
          <cell r="BV710">
            <v>0</v>
          </cell>
          <cell r="BW710">
            <v>0</v>
          </cell>
          <cell r="BX710">
            <v>0</v>
          </cell>
          <cell r="BY710">
            <v>0</v>
          </cell>
          <cell r="BZ710">
            <v>2148</v>
          </cell>
          <cell r="CA710">
            <v>1072</v>
          </cell>
          <cell r="CB710">
            <v>3220</v>
          </cell>
          <cell r="CC710">
            <v>0.05</v>
          </cell>
          <cell r="CD710">
            <v>5478</v>
          </cell>
        </row>
        <row r="711">
          <cell r="B711" t="str">
            <v>ABC08</v>
          </cell>
          <cell r="C711" t="str">
            <v>CAP35</v>
          </cell>
          <cell r="D711" t="str">
            <v>Numeración poste</v>
          </cell>
          <cell r="E711" t="str">
            <v>U</v>
          </cell>
          <cell r="F711" t="str">
            <v>MRD200</v>
          </cell>
          <cell r="G711" t="str">
            <v>NA</v>
          </cell>
          <cell r="H711" t="str">
            <v>NA</v>
          </cell>
          <cell r="I711" t="str">
            <v>NA</v>
          </cell>
          <cell r="J711" t="str">
            <v>NA</v>
          </cell>
          <cell r="K711" t="str">
            <v>NA</v>
          </cell>
          <cell r="L711" t="str">
            <v>NA</v>
          </cell>
          <cell r="M711">
            <v>0.05</v>
          </cell>
          <cell r="N711" t="str">
            <v>NA</v>
          </cell>
          <cell r="O711" t="str">
            <v>NA</v>
          </cell>
          <cell r="P711" t="str">
            <v>NA</v>
          </cell>
          <cell r="Q711" t="str">
            <v>NA</v>
          </cell>
          <cell r="R711" t="str">
            <v>NA</v>
          </cell>
          <cell r="S711" t="str">
            <v>NA</v>
          </cell>
          <cell r="T711" t="str">
            <v>CER008</v>
          </cell>
          <cell r="U711" t="str">
            <v>NA</v>
          </cell>
          <cell r="V711" t="str">
            <v>NA</v>
          </cell>
          <cell r="W711" t="str">
            <v>NA</v>
          </cell>
          <cell r="X711" t="str">
            <v>NA</v>
          </cell>
          <cell r="Y711" t="str">
            <v>CMC018</v>
          </cell>
          <cell r="Z711" t="str">
            <v>NA</v>
          </cell>
          <cell r="AA711" t="str">
            <v>NA</v>
          </cell>
          <cell r="AB711" t="str">
            <v>NA</v>
          </cell>
          <cell r="AC711" t="str">
            <v>NA</v>
          </cell>
          <cell r="AD711">
            <v>1</v>
          </cell>
          <cell r="AE711" t="str">
            <v>NA</v>
          </cell>
          <cell r="AF711" t="str">
            <v>NA</v>
          </cell>
          <cell r="AG711" t="str">
            <v>NA</v>
          </cell>
          <cell r="AH711" t="str">
            <v>NA</v>
          </cell>
          <cell r="AI711">
            <v>30</v>
          </cell>
          <cell r="AJ711">
            <v>30</v>
          </cell>
          <cell r="AO711">
            <v>5478</v>
          </cell>
          <cell r="AP711">
            <v>43000</v>
          </cell>
          <cell r="AQ711">
            <v>0</v>
          </cell>
          <cell r="AR711">
            <v>0</v>
          </cell>
          <cell r="AS711">
            <v>0</v>
          </cell>
          <cell r="AT711">
            <v>0</v>
          </cell>
          <cell r="AU711">
            <v>0</v>
          </cell>
          <cell r="AV711">
            <v>0</v>
          </cell>
          <cell r="AW711">
            <v>2150</v>
          </cell>
          <cell r="AX711">
            <v>0</v>
          </cell>
          <cell r="AY711">
            <v>0</v>
          </cell>
          <cell r="AZ711">
            <v>0</v>
          </cell>
          <cell r="BA711">
            <v>0</v>
          </cell>
          <cell r="BB711">
            <v>0</v>
          </cell>
          <cell r="BC711">
            <v>0</v>
          </cell>
          <cell r="BD711">
            <v>2258</v>
          </cell>
          <cell r="BE711">
            <v>32148</v>
          </cell>
          <cell r="BF711">
            <v>0</v>
          </cell>
          <cell r="BG711">
            <v>0</v>
          </cell>
          <cell r="BH711">
            <v>0</v>
          </cell>
          <cell r="BI711">
            <v>0</v>
          </cell>
          <cell r="BJ711">
            <v>1072</v>
          </cell>
          <cell r="BK711">
            <v>0</v>
          </cell>
          <cell r="BL711">
            <v>0</v>
          </cell>
          <cell r="BM711">
            <v>0</v>
          </cell>
          <cell r="BN711">
            <v>0</v>
          </cell>
          <cell r="BO711">
            <v>1072</v>
          </cell>
          <cell r="BP711">
            <v>64431</v>
          </cell>
          <cell r="BQ711">
            <v>0</v>
          </cell>
          <cell r="BR711">
            <v>0</v>
          </cell>
          <cell r="BS711">
            <v>0</v>
          </cell>
          <cell r="BT711">
            <v>0</v>
          </cell>
          <cell r="BU711">
            <v>2148</v>
          </cell>
          <cell r="BV711">
            <v>0</v>
          </cell>
          <cell r="BW711">
            <v>0</v>
          </cell>
          <cell r="BX711">
            <v>0</v>
          </cell>
          <cell r="BY711">
            <v>0</v>
          </cell>
          <cell r="BZ711">
            <v>2148</v>
          </cell>
          <cell r="CA711">
            <v>1072</v>
          </cell>
          <cell r="CB711">
            <v>3220</v>
          </cell>
          <cell r="CC711">
            <v>0.05</v>
          </cell>
          <cell r="CD711">
            <v>5478</v>
          </cell>
        </row>
        <row r="712">
          <cell r="B712" t="str">
            <v>ABC03</v>
          </cell>
          <cell r="C712" t="str">
            <v>CAP35</v>
          </cell>
          <cell r="D712" t="str">
            <v>Pintada de armario</v>
          </cell>
          <cell r="E712" t="str">
            <v>U</v>
          </cell>
          <cell r="F712" t="str">
            <v>MRD200</v>
          </cell>
          <cell r="G712" t="str">
            <v>NA</v>
          </cell>
          <cell r="H712" t="str">
            <v>NA</v>
          </cell>
          <cell r="I712" t="str">
            <v>NA</v>
          </cell>
          <cell r="J712" t="str">
            <v>NA</v>
          </cell>
          <cell r="K712" t="str">
            <v>NA</v>
          </cell>
          <cell r="L712" t="str">
            <v>NA</v>
          </cell>
          <cell r="M712">
            <v>7.0000000000000007E-2</v>
          </cell>
          <cell r="N712" t="str">
            <v>NA</v>
          </cell>
          <cell r="O712" t="str">
            <v>NA</v>
          </cell>
          <cell r="P712" t="str">
            <v>NA</v>
          </cell>
          <cell r="Q712" t="str">
            <v>NA</v>
          </cell>
          <cell r="R712" t="str">
            <v>NA</v>
          </cell>
          <cell r="S712" t="str">
            <v>NA</v>
          </cell>
          <cell r="T712" t="str">
            <v>CER008</v>
          </cell>
          <cell r="U712" t="str">
            <v>NA</v>
          </cell>
          <cell r="V712" t="str">
            <v>NA</v>
          </cell>
          <cell r="W712" t="str">
            <v>NA</v>
          </cell>
          <cell r="X712" t="str">
            <v>NA</v>
          </cell>
          <cell r="Y712" t="str">
            <v>CMC018</v>
          </cell>
          <cell r="Z712" t="str">
            <v>NA</v>
          </cell>
          <cell r="AA712" t="str">
            <v>NA</v>
          </cell>
          <cell r="AB712" t="str">
            <v>NA</v>
          </cell>
          <cell r="AC712" t="str">
            <v>NA</v>
          </cell>
          <cell r="AD712">
            <v>1</v>
          </cell>
          <cell r="AE712" t="str">
            <v>NA</v>
          </cell>
          <cell r="AF712" t="str">
            <v>NA</v>
          </cell>
          <cell r="AG712" t="str">
            <v>NA</v>
          </cell>
          <cell r="AH712" t="str">
            <v>NA</v>
          </cell>
          <cell r="AI712">
            <v>5.25</v>
          </cell>
          <cell r="AJ712">
            <v>5.25</v>
          </cell>
          <cell r="AO712">
            <v>21557</v>
          </cell>
          <cell r="AP712">
            <v>43000</v>
          </cell>
          <cell r="AQ712">
            <v>0</v>
          </cell>
          <cell r="AR712">
            <v>0</v>
          </cell>
          <cell r="AS712">
            <v>0</v>
          </cell>
          <cell r="AT712">
            <v>0</v>
          </cell>
          <cell r="AU712">
            <v>0</v>
          </cell>
          <cell r="AV712">
            <v>0</v>
          </cell>
          <cell r="AW712">
            <v>3010</v>
          </cell>
          <cell r="AX712">
            <v>0</v>
          </cell>
          <cell r="AY712">
            <v>0</v>
          </cell>
          <cell r="AZ712">
            <v>0</v>
          </cell>
          <cell r="BA712">
            <v>0</v>
          </cell>
          <cell r="BB712">
            <v>0</v>
          </cell>
          <cell r="BC712">
            <v>0</v>
          </cell>
          <cell r="BD712">
            <v>3161</v>
          </cell>
          <cell r="BE712">
            <v>32148</v>
          </cell>
          <cell r="BF712">
            <v>0</v>
          </cell>
          <cell r="BG712">
            <v>0</v>
          </cell>
          <cell r="BH712">
            <v>0</v>
          </cell>
          <cell r="BI712">
            <v>0</v>
          </cell>
          <cell r="BJ712">
            <v>6123</v>
          </cell>
          <cell r="BK712">
            <v>0</v>
          </cell>
          <cell r="BL712">
            <v>0</v>
          </cell>
          <cell r="BM712">
            <v>0</v>
          </cell>
          <cell r="BN712">
            <v>0</v>
          </cell>
          <cell r="BO712">
            <v>6123</v>
          </cell>
          <cell r="BP712">
            <v>64431</v>
          </cell>
          <cell r="BQ712">
            <v>0</v>
          </cell>
          <cell r="BR712">
            <v>0</v>
          </cell>
          <cell r="BS712">
            <v>0</v>
          </cell>
          <cell r="BT712">
            <v>0</v>
          </cell>
          <cell r="BU712">
            <v>12273</v>
          </cell>
          <cell r="BV712">
            <v>0</v>
          </cell>
          <cell r="BW712">
            <v>0</v>
          </cell>
          <cell r="BX712">
            <v>0</v>
          </cell>
          <cell r="BY712">
            <v>0</v>
          </cell>
          <cell r="BZ712">
            <v>12273</v>
          </cell>
          <cell r="CA712">
            <v>6123</v>
          </cell>
          <cell r="CB712">
            <v>18396</v>
          </cell>
          <cell r="CC712">
            <v>0.05</v>
          </cell>
          <cell r="CD712">
            <v>21557</v>
          </cell>
        </row>
        <row r="713">
          <cell r="B713" t="str">
            <v>ABC11</v>
          </cell>
          <cell r="C713" t="str">
            <v>CAP35</v>
          </cell>
          <cell r="D713" t="str">
            <v>Renumeración de caja mural exist.</v>
          </cell>
          <cell r="E713" t="str">
            <v>U</v>
          </cell>
          <cell r="F713" t="str">
            <v>MRD200</v>
          </cell>
          <cell r="G713" t="str">
            <v>NA</v>
          </cell>
          <cell r="H713" t="str">
            <v>NA</v>
          </cell>
          <cell r="I713" t="str">
            <v>NA</v>
          </cell>
          <cell r="J713" t="str">
            <v>NA</v>
          </cell>
          <cell r="K713" t="str">
            <v>NA</v>
          </cell>
          <cell r="L713" t="str">
            <v>NA</v>
          </cell>
          <cell r="M713">
            <v>3.0000000000000001E-3</v>
          </cell>
          <cell r="N713" t="str">
            <v>NA</v>
          </cell>
          <cell r="O713" t="str">
            <v>NA</v>
          </cell>
          <cell r="P713" t="str">
            <v>NA</v>
          </cell>
          <cell r="Q713" t="str">
            <v>NA</v>
          </cell>
          <cell r="R713" t="str">
            <v>NA</v>
          </cell>
          <cell r="S713" t="str">
            <v>NA</v>
          </cell>
          <cell r="T713" t="str">
            <v>CER014</v>
          </cell>
          <cell r="U713" t="str">
            <v>NA</v>
          </cell>
          <cell r="V713" t="str">
            <v>NA</v>
          </cell>
          <cell r="W713" t="str">
            <v>NA</v>
          </cell>
          <cell r="X713" t="str">
            <v>NA</v>
          </cell>
          <cell r="Y713" t="str">
            <v>CMC018</v>
          </cell>
          <cell r="Z713" t="str">
            <v>NA</v>
          </cell>
          <cell r="AA713" t="str">
            <v>NA</v>
          </cell>
          <cell r="AB713" t="str">
            <v>NA</v>
          </cell>
          <cell r="AC713" t="str">
            <v>NA</v>
          </cell>
          <cell r="AD713">
            <v>1</v>
          </cell>
          <cell r="AE713" t="str">
            <v>NA</v>
          </cell>
          <cell r="AF713" t="str">
            <v>NA</v>
          </cell>
          <cell r="AG713" t="str">
            <v>NA</v>
          </cell>
          <cell r="AH713" t="str">
            <v>NA</v>
          </cell>
          <cell r="AI713">
            <v>35</v>
          </cell>
          <cell r="AJ713">
            <v>35</v>
          </cell>
          <cell r="AO713">
            <v>13015</v>
          </cell>
          <cell r="AP713">
            <v>43000</v>
          </cell>
          <cell r="AQ713">
            <v>0</v>
          </cell>
          <cell r="AR713">
            <v>0</v>
          </cell>
          <cell r="AS713">
            <v>0</v>
          </cell>
          <cell r="AT713">
            <v>0</v>
          </cell>
          <cell r="AU713">
            <v>0</v>
          </cell>
          <cell r="AV713">
            <v>0</v>
          </cell>
          <cell r="AW713">
            <v>129</v>
          </cell>
          <cell r="AX713">
            <v>0</v>
          </cell>
          <cell r="AY713">
            <v>0</v>
          </cell>
          <cell r="AZ713">
            <v>0</v>
          </cell>
          <cell r="BA713">
            <v>0</v>
          </cell>
          <cell r="BB713">
            <v>0</v>
          </cell>
          <cell r="BC713">
            <v>0</v>
          </cell>
          <cell r="BD713">
            <v>135</v>
          </cell>
          <cell r="BE713">
            <v>386361</v>
          </cell>
          <cell r="BF713">
            <v>0</v>
          </cell>
          <cell r="BG713">
            <v>0</v>
          </cell>
          <cell r="BH713">
            <v>0</v>
          </cell>
          <cell r="BI713">
            <v>0</v>
          </cell>
          <cell r="BJ713">
            <v>11039</v>
          </cell>
          <cell r="BK713">
            <v>0</v>
          </cell>
          <cell r="BL713">
            <v>0</v>
          </cell>
          <cell r="BM713">
            <v>0</v>
          </cell>
          <cell r="BN713">
            <v>0</v>
          </cell>
          <cell r="BO713">
            <v>11039</v>
          </cell>
          <cell r="BP713">
            <v>64431</v>
          </cell>
          <cell r="BQ713">
            <v>0</v>
          </cell>
          <cell r="BR713">
            <v>0</v>
          </cell>
          <cell r="BS713">
            <v>0</v>
          </cell>
          <cell r="BT713">
            <v>0</v>
          </cell>
          <cell r="BU713">
            <v>1841</v>
          </cell>
          <cell r="BV713">
            <v>0</v>
          </cell>
          <cell r="BW713">
            <v>0</v>
          </cell>
          <cell r="BX713">
            <v>0</v>
          </cell>
          <cell r="BY713">
            <v>0</v>
          </cell>
          <cell r="BZ713">
            <v>1841</v>
          </cell>
          <cell r="CA713">
            <v>11039</v>
          </cell>
          <cell r="CB713">
            <v>12880</v>
          </cell>
          <cell r="CC713">
            <v>0.05</v>
          </cell>
          <cell r="CD713">
            <v>13015</v>
          </cell>
        </row>
        <row r="714">
          <cell r="B714" t="str">
            <v>ABC10</v>
          </cell>
          <cell r="C714" t="str">
            <v>CAP35</v>
          </cell>
          <cell r="D714" t="str">
            <v>Renumeración de caja y poste exist.</v>
          </cell>
          <cell r="E714" t="str">
            <v>U</v>
          </cell>
          <cell r="F714" t="str">
            <v>MRD200</v>
          </cell>
          <cell r="G714" t="str">
            <v>NA</v>
          </cell>
          <cell r="H714" t="str">
            <v>NA</v>
          </cell>
          <cell r="I714" t="str">
            <v>NA</v>
          </cell>
          <cell r="J714" t="str">
            <v>NA</v>
          </cell>
          <cell r="K714" t="str">
            <v>NA</v>
          </cell>
          <cell r="L714" t="str">
            <v>NA</v>
          </cell>
          <cell r="M714">
            <v>3.0000000000000001E-3</v>
          </cell>
          <cell r="N714" t="str">
            <v>NA</v>
          </cell>
          <cell r="O714" t="str">
            <v>NA</v>
          </cell>
          <cell r="P714" t="str">
            <v>NA</v>
          </cell>
          <cell r="Q714" t="str">
            <v>NA</v>
          </cell>
          <cell r="R714" t="str">
            <v>NA</v>
          </cell>
          <cell r="S714" t="str">
            <v>NA</v>
          </cell>
          <cell r="T714" t="str">
            <v>CER014</v>
          </cell>
          <cell r="U714" t="str">
            <v>NA</v>
          </cell>
          <cell r="V714" t="str">
            <v>NA</v>
          </cell>
          <cell r="W714" t="str">
            <v>NA</v>
          </cell>
          <cell r="X714" t="str">
            <v>NA</v>
          </cell>
          <cell r="Y714" t="str">
            <v>CMC018</v>
          </cell>
          <cell r="Z714" t="str">
            <v>NA</v>
          </cell>
          <cell r="AA714" t="str">
            <v>NA</v>
          </cell>
          <cell r="AB714" t="str">
            <v>NA</v>
          </cell>
          <cell r="AC714" t="str">
            <v>NA</v>
          </cell>
          <cell r="AD714">
            <v>1</v>
          </cell>
          <cell r="AE714" t="str">
            <v>NA</v>
          </cell>
          <cell r="AF714" t="str">
            <v>NA</v>
          </cell>
          <cell r="AG714" t="str">
            <v>NA</v>
          </cell>
          <cell r="AH714" t="str">
            <v>NA</v>
          </cell>
          <cell r="AI714">
            <v>35</v>
          </cell>
          <cell r="AJ714">
            <v>35</v>
          </cell>
          <cell r="AO714">
            <v>13015</v>
          </cell>
          <cell r="AP714">
            <v>43000</v>
          </cell>
          <cell r="AQ714">
            <v>0</v>
          </cell>
          <cell r="AR714">
            <v>0</v>
          </cell>
          <cell r="AS714">
            <v>0</v>
          </cell>
          <cell r="AT714">
            <v>0</v>
          </cell>
          <cell r="AU714">
            <v>0</v>
          </cell>
          <cell r="AV714">
            <v>0</v>
          </cell>
          <cell r="AW714">
            <v>129</v>
          </cell>
          <cell r="AX714">
            <v>0</v>
          </cell>
          <cell r="AY714">
            <v>0</v>
          </cell>
          <cell r="AZ714">
            <v>0</v>
          </cell>
          <cell r="BA714">
            <v>0</v>
          </cell>
          <cell r="BB714">
            <v>0</v>
          </cell>
          <cell r="BC714">
            <v>0</v>
          </cell>
          <cell r="BD714">
            <v>135</v>
          </cell>
          <cell r="BE714">
            <v>386361</v>
          </cell>
          <cell r="BF714">
            <v>0</v>
          </cell>
          <cell r="BG714">
            <v>0</v>
          </cell>
          <cell r="BH714">
            <v>0</v>
          </cell>
          <cell r="BI714">
            <v>0</v>
          </cell>
          <cell r="BJ714">
            <v>11039</v>
          </cell>
          <cell r="BK714">
            <v>0</v>
          </cell>
          <cell r="BL714">
            <v>0</v>
          </cell>
          <cell r="BM714">
            <v>0</v>
          </cell>
          <cell r="BN714">
            <v>0</v>
          </cell>
          <cell r="BO714">
            <v>11039</v>
          </cell>
          <cell r="BP714">
            <v>64431</v>
          </cell>
          <cell r="BQ714">
            <v>0</v>
          </cell>
          <cell r="BR714">
            <v>0</v>
          </cell>
          <cell r="BS714">
            <v>0</v>
          </cell>
          <cell r="BT714">
            <v>0</v>
          </cell>
          <cell r="BU714">
            <v>1841</v>
          </cell>
          <cell r="BV714">
            <v>0</v>
          </cell>
          <cell r="BW714">
            <v>0</v>
          </cell>
          <cell r="BX714">
            <v>0</v>
          </cell>
          <cell r="BY714">
            <v>0</v>
          </cell>
          <cell r="BZ714">
            <v>1841</v>
          </cell>
          <cell r="CA714">
            <v>11039</v>
          </cell>
          <cell r="CB714">
            <v>12880</v>
          </cell>
          <cell r="CC714">
            <v>0.05</v>
          </cell>
          <cell r="CD714">
            <v>13015</v>
          </cell>
        </row>
        <row r="715">
          <cell r="B715" t="str">
            <v>PO007</v>
          </cell>
          <cell r="C715" t="str">
            <v>CAP38</v>
          </cell>
          <cell r="D715" t="str">
            <v>Aplomada de postes</v>
          </cell>
          <cell r="E715" t="str">
            <v>U</v>
          </cell>
          <cell r="F715" t="str">
            <v>NA</v>
          </cell>
          <cell r="G715" t="str">
            <v>NA</v>
          </cell>
          <cell r="H715" t="str">
            <v>NA</v>
          </cell>
          <cell r="I715" t="str">
            <v>NA</v>
          </cell>
          <cell r="J715" t="str">
            <v>NA</v>
          </cell>
          <cell r="K715" t="str">
            <v>NA</v>
          </cell>
          <cell r="L715" t="str">
            <v>NA</v>
          </cell>
          <cell r="M715" t="str">
            <v>NA</v>
          </cell>
          <cell r="N715" t="str">
            <v>NA</v>
          </cell>
          <cell r="O715" t="str">
            <v>NA</v>
          </cell>
          <cell r="P715" t="str">
            <v>NA</v>
          </cell>
          <cell r="Q715" t="str">
            <v>NA</v>
          </cell>
          <cell r="R715" t="str">
            <v>NA</v>
          </cell>
          <cell r="S715" t="str">
            <v>NA</v>
          </cell>
          <cell r="T715" t="str">
            <v>CER012</v>
          </cell>
          <cell r="U715" t="str">
            <v>NA</v>
          </cell>
          <cell r="V715" t="str">
            <v>NA</v>
          </cell>
          <cell r="W715" t="str">
            <v>NA</v>
          </cell>
          <cell r="X715" t="str">
            <v>NA</v>
          </cell>
          <cell r="Y715" t="str">
            <v>CMC016</v>
          </cell>
          <cell r="Z715" t="str">
            <v>NA</v>
          </cell>
          <cell r="AA715" t="str">
            <v>NA</v>
          </cell>
          <cell r="AB715" t="str">
            <v>NA</v>
          </cell>
          <cell r="AC715" t="str">
            <v>NA</v>
          </cell>
          <cell r="AD715">
            <v>1</v>
          </cell>
          <cell r="AE715" t="str">
            <v>NA</v>
          </cell>
          <cell r="AF715" t="str">
            <v>NA</v>
          </cell>
          <cell r="AG715" t="str">
            <v>NA</v>
          </cell>
          <cell r="AH715" t="str">
            <v>NA</v>
          </cell>
          <cell r="AI715">
            <v>12</v>
          </cell>
          <cell r="AJ715">
            <v>12</v>
          </cell>
          <cell r="AO715">
            <v>28416</v>
          </cell>
          <cell r="AP715">
            <v>0</v>
          </cell>
          <cell r="AQ715">
            <v>0</v>
          </cell>
          <cell r="AR715">
            <v>0</v>
          </cell>
          <cell r="AS715">
            <v>0</v>
          </cell>
          <cell r="AT715">
            <v>0</v>
          </cell>
          <cell r="AU715">
            <v>0</v>
          </cell>
          <cell r="AV715">
            <v>0</v>
          </cell>
          <cell r="AW715">
            <v>0</v>
          </cell>
          <cell r="AX715">
            <v>0</v>
          </cell>
          <cell r="AY715">
            <v>0</v>
          </cell>
          <cell r="AZ715">
            <v>0</v>
          </cell>
          <cell r="BA715">
            <v>0</v>
          </cell>
          <cell r="BB715">
            <v>0</v>
          </cell>
          <cell r="BC715">
            <v>0</v>
          </cell>
          <cell r="BD715">
            <v>0</v>
          </cell>
          <cell r="BE715">
            <v>107695</v>
          </cell>
          <cell r="BF715">
            <v>0</v>
          </cell>
          <cell r="BG715">
            <v>0</v>
          </cell>
          <cell r="BH715">
            <v>0</v>
          </cell>
          <cell r="BI715">
            <v>0</v>
          </cell>
          <cell r="BJ715">
            <v>8975</v>
          </cell>
          <cell r="BK715">
            <v>0</v>
          </cell>
          <cell r="BL715">
            <v>0</v>
          </cell>
          <cell r="BM715">
            <v>0</v>
          </cell>
          <cell r="BN715">
            <v>0</v>
          </cell>
          <cell r="BO715">
            <v>8975</v>
          </cell>
          <cell r="BP715">
            <v>233291</v>
          </cell>
          <cell r="BQ715">
            <v>0</v>
          </cell>
          <cell r="BR715">
            <v>0</v>
          </cell>
          <cell r="BS715">
            <v>0</v>
          </cell>
          <cell r="BT715">
            <v>0</v>
          </cell>
          <cell r="BU715">
            <v>19441</v>
          </cell>
          <cell r="BV715">
            <v>0</v>
          </cell>
          <cell r="BW715">
            <v>0</v>
          </cell>
          <cell r="BX715">
            <v>0</v>
          </cell>
          <cell r="BY715">
            <v>0</v>
          </cell>
          <cell r="BZ715">
            <v>19441</v>
          </cell>
          <cell r="CA715">
            <v>8975</v>
          </cell>
          <cell r="CB715">
            <v>28416</v>
          </cell>
          <cell r="CD715">
            <v>28416</v>
          </cell>
        </row>
        <row r="716">
          <cell r="B716" t="str">
            <v>PO002</v>
          </cell>
          <cell r="C716" t="str">
            <v>CAP38</v>
          </cell>
          <cell r="D716" t="str">
            <v>De  8 metros</v>
          </cell>
          <cell r="E716" t="str">
            <v>U</v>
          </cell>
          <cell r="F716" t="str">
            <v>MRD204</v>
          </cell>
          <cell r="G716" t="str">
            <v>MOC026</v>
          </cell>
          <cell r="H716" t="str">
            <v>NA</v>
          </cell>
          <cell r="I716" t="str">
            <v>NA</v>
          </cell>
          <cell r="J716" t="str">
            <v>NA</v>
          </cell>
          <cell r="K716" t="str">
            <v>NA</v>
          </cell>
          <cell r="L716" t="str">
            <v>NA</v>
          </cell>
          <cell r="M716">
            <v>1</v>
          </cell>
          <cell r="N716">
            <v>0.12</v>
          </cell>
          <cell r="O716" t="str">
            <v>NA</v>
          </cell>
          <cell r="P716" t="str">
            <v>NA</v>
          </cell>
          <cell r="Q716" t="str">
            <v>NA</v>
          </cell>
          <cell r="R716" t="str">
            <v>NA</v>
          </cell>
          <cell r="S716" t="str">
            <v>NA</v>
          </cell>
          <cell r="T716" t="str">
            <v>CER012</v>
          </cell>
          <cell r="U716" t="str">
            <v>NA</v>
          </cell>
          <cell r="V716" t="str">
            <v>NA</v>
          </cell>
          <cell r="W716" t="str">
            <v>NA</v>
          </cell>
          <cell r="X716" t="str">
            <v>NA</v>
          </cell>
          <cell r="Y716" t="str">
            <v>CMC016</v>
          </cell>
          <cell r="Z716" t="str">
            <v>NA</v>
          </cell>
          <cell r="AA716" t="str">
            <v>NA</v>
          </cell>
          <cell r="AB716" t="str">
            <v>NA</v>
          </cell>
          <cell r="AC716" t="str">
            <v>NA</v>
          </cell>
          <cell r="AD716">
            <v>1</v>
          </cell>
          <cell r="AE716" t="str">
            <v>NA</v>
          </cell>
          <cell r="AF716" t="str">
            <v>NA</v>
          </cell>
          <cell r="AG716" t="str">
            <v>NA</v>
          </cell>
          <cell r="AH716" t="str">
            <v>NA</v>
          </cell>
          <cell r="AI716">
            <v>40</v>
          </cell>
          <cell r="AJ716">
            <v>40</v>
          </cell>
          <cell r="AO716">
            <v>226404</v>
          </cell>
          <cell r="AP716">
            <v>189800</v>
          </cell>
          <cell r="AQ716">
            <v>234000</v>
          </cell>
          <cell r="AR716">
            <v>0</v>
          </cell>
          <cell r="AS716">
            <v>0</v>
          </cell>
          <cell r="AT716">
            <v>0</v>
          </cell>
          <cell r="AU716">
            <v>0</v>
          </cell>
          <cell r="AV716">
            <v>0</v>
          </cell>
          <cell r="AW716">
            <v>189800</v>
          </cell>
          <cell r="AX716">
            <v>28080</v>
          </cell>
          <cell r="AY716">
            <v>0</v>
          </cell>
          <cell r="AZ716">
            <v>0</v>
          </cell>
          <cell r="BA716">
            <v>0</v>
          </cell>
          <cell r="BB716">
            <v>0</v>
          </cell>
          <cell r="BC716">
            <v>0</v>
          </cell>
          <cell r="BD716">
            <v>217880</v>
          </cell>
          <cell r="BE716">
            <v>107695</v>
          </cell>
          <cell r="BF716">
            <v>0</v>
          </cell>
          <cell r="BG716">
            <v>0</v>
          </cell>
          <cell r="BH716">
            <v>0</v>
          </cell>
          <cell r="BI716">
            <v>0</v>
          </cell>
          <cell r="BJ716">
            <v>2692</v>
          </cell>
          <cell r="BK716">
            <v>0</v>
          </cell>
          <cell r="BL716">
            <v>0</v>
          </cell>
          <cell r="BM716">
            <v>0</v>
          </cell>
          <cell r="BN716">
            <v>0</v>
          </cell>
          <cell r="BO716">
            <v>2692</v>
          </cell>
          <cell r="BP716">
            <v>233291</v>
          </cell>
          <cell r="BQ716">
            <v>0</v>
          </cell>
          <cell r="BR716">
            <v>0</v>
          </cell>
          <cell r="BS716">
            <v>0</v>
          </cell>
          <cell r="BT716">
            <v>0</v>
          </cell>
          <cell r="BU716">
            <v>5832</v>
          </cell>
          <cell r="BV716">
            <v>0</v>
          </cell>
          <cell r="BW716">
            <v>0</v>
          </cell>
          <cell r="BX716">
            <v>0</v>
          </cell>
          <cell r="BY716">
            <v>0</v>
          </cell>
          <cell r="BZ716">
            <v>5832</v>
          </cell>
          <cell r="CA716">
            <v>2692</v>
          </cell>
          <cell r="CB716">
            <v>8524</v>
          </cell>
          <cell r="CD716">
            <v>226404</v>
          </cell>
        </row>
        <row r="717">
          <cell r="B717" t="str">
            <v>PO003</v>
          </cell>
          <cell r="C717" t="str">
            <v>CAP38</v>
          </cell>
          <cell r="D717" t="str">
            <v>De 10 metros</v>
          </cell>
          <cell r="E717" t="str">
            <v>U</v>
          </cell>
          <cell r="F717" t="str">
            <v>MRD206</v>
          </cell>
          <cell r="G717" t="str">
            <v>MOC027</v>
          </cell>
          <cell r="H717" t="str">
            <v>NA</v>
          </cell>
          <cell r="I717" t="str">
            <v>NA</v>
          </cell>
          <cell r="J717" t="str">
            <v>NA</v>
          </cell>
          <cell r="K717" t="str">
            <v>NA</v>
          </cell>
          <cell r="L717" t="str">
            <v>NA</v>
          </cell>
          <cell r="M717">
            <v>1</v>
          </cell>
          <cell r="N717">
            <v>0.12</v>
          </cell>
          <cell r="O717" t="str">
            <v>NA</v>
          </cell>
          <cell r="P717" t="str">
            <v>NA</v>
          </cell>
          <cell r="Q717" t="str">
            <v>NA</v>
          </cell>
          <cell r="R717" t="str">
            <v>NA</v>
          </cell>
          <cell r="S717" t="str">
            <v>NA</v>
          </cell>
          <cell r="T717" t="str">
            <v>CER012</v>
          </cell>
          <cell r="U717" t="str">
            <v>NA</v>
          </cell>
          <cell r="V717" t="str">
            <v>NA</v>
          </cell>
          <cell r="W717" t="str">
            <v>NA</v>
          </cell>
          <cell r="X717" t="str">
            <v>NA</v>
          </cell>
          <cell r="Y717" t="str">
            <v>CMC016</v>
          </cell>
          <cell r="Z717" t="str">
            <v>NA</v>
          </cell>
          <cell r="AA717" t="str">
            <v>NA</v>
          </cell>
          <cell r="AB717" t="str">
            <v>NA</v>
          </cell>
          <cell r="AC717" t="str">
            <v>NA</v>
          </cell>
          <cell r="AD717">
            <v>1</v>
          </cell>
          <cell r="AE717" t="str">
            <v>NA</v>
          </cell>
          <cell r="AF717" t="str">
            <v>NA</v>
          </cell>
          <cell r="AG717" t="str">
            <v>NA</v>
          </cell>
          <cell r="AH717" t="str">
            <v>NA</v>
          </cell>
          <cell r="AI717">
            <v>8</v>
          </cell>
          <cell r="AJ717">
            <v>8</v>
          </cell>
          <cell r="AO717">
            <v>361529</v>
          </cell>
          <cell r="AP717">
            <v>248400</v>
          </cell>
          <cell r="AQ717">
            <v>461000</v>
          </cell>
          <cell r="AR717">
            <v>0</v>
          </cell>
          <cell r="AS717">
            <v>0</v>
          </cell>
          <cell r="AT717">
            <v>0</v>
          </cell>
          <cell r="AU717">
            <v>0</v>
          </cell>
          <cell r="AV717">
            <v>0</v>
          </cell>
          <cell r="AW717">
            <v>248400</v>
          </cell>
          <cell r="AX717">
            <v>55320</v>
          </cell>
          <cell r="AY717">
            <v>0</v>
          </cell>
          <cell r="AZ717">
            <v>0</v>
          </cell>
          <cell r="BA717">
            <v>0</v>
          </cell>
          <cell r="BB717">
            <v>0</v>
          </cell>
          <cell r="BC717">
            <v>0</v>
          </cell>
          <cell r="BD717">
            <v>318906</v>
          </cell>
          <cell r="BE717">
            <v>107695</v>
          </cell>
          <cell r="BF717">
            <v>0</v>
          </cell>
          <cell r="BG717">
            <v>0</v>
          </cell>
          <cell r="BH717">
            <v>0</v>
          </cell>
          <cell r="BI717">
            <v>0</v>
          </cell>
          <cell r="BJ717">
            <v>13462</v>
          </cell>
          <cell r="BK717">
            <v>0</v>
          </cell>
          <cell r="BL717">
            <v>0</v>
          </cell>
          <cell r="BM717">
            <v>0</v>
          </cell>
          <cell r="BN717">
            <v>0</v>
          </cell>
          <cell r="BO717">
            <v>13462</v>
          </cell>
          <cell r="BP717">
            <v>233291</v>
          </cell>
          <cell r="BQ717">
            <v>0</v>
          </cell>
          <cell r="BR717">
            <v>0</v>
          </cell>
          <cell r="BS717">
            <v>0</v>
          </cell>
          <cell r="BT717">
            <v>0</v>
          </cell>
          <cell r="BU717">
            <v>29161</v>
          </cell>
          <cell r="BV717">
            <v>0</v>
          </cell>
          <cell r="BW717">
            <v>0</v>
          </cell>
          <cell r="BX717">
            <v>0</v>
          </cell>
          <cell r="BY717">
            <v>0</v>
          </cell>
          <cell r="BZ717">
            <v>29161</v>
          </cell>
          <cell r="CA717">
            <v>13462</v>
          </cell>
          <cell r="CB717">
            <v>42623</v>
          </cell>
          <cell r="CC717">
            <v>0.05</v>
          </cell>
          <cell r="CD717">
            <v>361529</v>
          </cell>
        </row>
        <row r="718">
          <cell r="B718" t="str">
            <v>PO004</v>
          </cell>
          <cell r="C718" t="str">
            <v>CAP38</v>
          </cell>
          <cell r="D718" t="str">
            <v>De 12 metros</v>
          </cell>
          <cell r="E718" t="str">
            <v>U</v>
          </cell>
          <cell r="F718" t="str">
            <v>MRD207</v>
          </cell>
          <cell r="G718" t="str">
            <v>MOC027</v>
          </cell>
          <cell r="H718" t="str">
            <v>NA</v>
          </cell>
          <cell r="I718" t="str">
            <v>NA</v>
          </cell>
          <cell r="J718" t="str">
            <v>NA</v>
          </cell>
          <cell r="K718" t="str">
            <v>NA</v>
          </cell>
          <cell r="L718" t="str">
            <v>NA</v>
          </cell>
          <cell r="M718">
            <v>1</v>
          </cell>
          <cell r="N718">
            <v>0.12</v>
          </cell>
          <cell r="O718" t="str">
            <v>NA</v>
          </cell>
          <cell r="P718" t="str">
            <v>NA</v>
          </cell>
          <cell r="Q718" t="str">
            <v>NA</v>
          </cell>
          <cell r="R718" t="str">
            <v>NA</v>
          </cell>
          <cell r="S718" t="str">
            <v>NA</v>
          </cell>
          <cell r="T718" t="str">
            <v>CER012</v>
          </cell>
          <cell r="U718" t="str">
            <v>NA</v>
          </cell>
          <cell r="V718" t="str">
            <v>NA</v>
          </cell>
          <cell r="W718" t="str">
            <v>NA</v>
          </cell>
          <cell r="X718" t="str">
            <v>NA</v>
          </cell>
          <cell r="Y718" t="str">
            <v>CMC016</v>
          </cell>
          <cell r="Z718" t="str">
            <v>NA</v>
          </cell>
          <cell r="AA718" t="str">
            <v>NA</v>
          </cell>
          <cell r="AB718" t="str">
            <v>NA</v>
          </cell>
          <cell r="AC718" t="str">
            <v>NA</v>
          </cell>
          <cell r="AD718">
            <v>1</v>
          </cell>
          <cell r="AE718" t="str">
            <v>NA</v>
          </cell>
          <cell r="AF718" t="str">
            <v>NA</v>
          </cell>
          <cell r="AG718" t="str">
            <v>NA</v>
          </cell>
          <cell r="AH718" t="str">
            <v>NA</v>
          </cell>
          <cell r="AI718">
            <v>7</v>
          </cell>
          <cell r="AJ718">
            <v>7</v>
          </cell>
          <cell r="AO718">
            <v>530088</v>
          </cell>
          <cell r="AP718">
            <v>403133</v>
          </cell>
          <cell r="AQ718">
            <v>461000</v>
          </cell>
          <cell r="AR718">
            <v>0</v>
          </cell>
          <cell r="AS718">
            <v>0</v>
          </cell>
          <cell r="AT718">
            <v>0</v>
          </cell>
          <cell r="AU718">
            <v>0</v>
          </cell>
          <cell r="AV718">
            <v>0</v>
          </cell>
          <cell r="AW718">
            <v>403133</v>
          </cell>
          <cell r="AX718">
            <v>55320</v>
          </cell>
          <cell r="AY718">
            <v>0</v>
          </cell>
          <cell r="AZ718">
            <v>0</v>
          </cell>
          <cell r="BA718">
            <v>0</v>
          </cell>
          <cell r="BB718">
            <v>0</v>
          </cell>
          <cell r="BC718">
            <v>0</v>
          </cell>
          <cell r="BD718">
            <v>481376</v>
          </cell>
          <cell r="BE718">
            <v>107695</v>
          </cell>
          <cell r="BF718">
            <v>0</v>
          </cell>
          <cell r="BG718">
            <v>0</v>
          </cell>
          <cell r="BH718">
            <v>0</v>
          </cell>
          <cell r="BI718">
            <v>0</v>
          </cell>
          <cell r="BJ718">
            <v>15385</v>
          </cell>
          <cell r="BK718">
            <v>0</v>
          </cell>
          <cell r="BL718">
            <v>0</v>
          </cell>
          <cell r="BM718">
            <v>0</v>
          </cell>
          <cell r="BN718">
            <v>0</v>
          </cell>
          <cell r="BO718">
            <v>15385</v>
          </cell>
          <cell r="BP718">
            <v>233291</v>
          </cell>
          <cell r="BQ718">
            <v>0</v>
          </cell>
          <cell r="BR718">
            <v>0</v>
          </cell>
          <cell r="BS718">
            <v>0</v>
          </cell>
          <cell r="BT718">
            <v>0</v>
          </cell>
          <cell r="BU718">
            <v>33327</v>
          </cell>
          <cell r="BV718">
            <v>0</v>
          </cell>
          <cell r="BW718">
            <v>0</v>
          </cell>
          <cell r="BX718">
            <v>0</v>
          </cell>
          <cell r="BY718">
            <v>0</v>
          </cell>
          <cell r="BZ718">
            <v>33327</v>
          </cell>
          <cell r="CA718">
            <v>15385</v>
          </cell>
          <cell r="CB718">
            <v>48712</v>
          </cell>
          <cell r="CC718">
            <v>0.05</v>
          </cell>
          <cell r="CD718">
            <v>530088</v>
          </cell>
        </row>
        <row r="719">
          <cell r="B719" t="str">
            <v>PO005</v>
          </cell>
          <cell r="C719" t="str">
            <v>CAP38</v>
          </cell>
          <cell r="D719" t="str">
            <v>Pintada de postes</v>
          </cell>
          <cell r="E719" t="str">
            <v>U</v>
          </cell>
          <cell r="F719" t="str">
            <v>MRD199</v>
          </cell>
          <cell r="G719" t="str">
            <v>MRD200</v>
          </cell>
          <cell r="H719" t="str">
            <v>MRD070</v>
          </cell>
          <cell r="I719" t="str">
            <v>NA</v>
          </cell>
          <cell r="J719" t="str">
            <v>NA</v>
          </cell>
          <cell r="K719" t="str">
            <v>NA</v>
          </cell>
          <cell r="L719" t="str">
            <v>NA</v>
          </cell>
          <cell r="M719">
            <v>0.02</v>
          </cell>
          <cell r="N719">
            <v>0.02</v>
          </cell>
          <cell r="O719">
            <v>5</v>
          </cell>
          <cell r="P719" t="str">
            <v>NA</v>
          </cell>
          <cell r="Q719" t="str">
            <v>NA</v>
          </cell>
          <cell r="R719" t="str">
            <v>NA</v>
          </cell>
          <cell r="S719" t="str">
            <v>NA</v>
          </cell>
          <cell r="T719" t="str">
            <v>CER008</v>
          </cell>
          <cell r="U719" t="str">
            <v>NA</v>
          </cell>
          <cell r="V719" t="str">
            <v>NA</v>
          </cell>
          <cell r="W719" t="str">
            <v>NA</v>
          </cell>
          <cell r="X719" t="str">
            <v>NA</v>
          </cell>
          <cell r="Y719" t="str">
            <v>CMC018</v>
          </cell>
          <cell r="Z719" t="str">
            <v>NA</v>
          </cell>
          <cell r="AA719" t="str">
            <v>NA</v>
          </cell>
          <cell r="AB719" t="str">
            <v>NA</v>
          </cell>
          <cell r="AC719" t="str">
            <v>NA</v>
          </cell>
          <cell r="AD719">
            <v>1</v>
          </cell>
          <cell r="AE719" t="str">
            <v>NA</v>
          </cell>
          <cell r="AF719" t="str">
            <v>NA</v>
          </cell>
          <cell r="AG719" t="str">
            <v>NA</v>
          </cell>
          <cell r="AH719" t="str">
            <v>NA</v>
          </cell>
          <cell r="AI719">
            <v>25</v>
          </cell>
          <cell r="AJ719">
            <v>25</v>
          </cell>
          <cell r="AO719">
            <v>6982</v>
          </cell>
          <cell r="AP719">
            <v>43000</v>
          </cell>
          <cell r="AQ719">
            <v>43000</v>
          </cell>
          <cell r="AR719">
            <v>250</v>
          </cell>
          <cell r="AS719">
            <v>0</v>
          </cell>
          <cell r="AT719">
            <v>0</v>
          </cell>
          <cell r="AU719">
            <v>0</v>
          </cell>
          <cell r="AV719">
            <v>0</v>
          </cell>
          <cell r="AW719">
            <v>860</v>
          </cell>
          <cell r="AX719">
            <v>860</v>
          </cell>
          <cell r="AY719">
            <v>1250</v>
          </cell>
          <cell r="AZ719">
            <v>0</v>
          </cell>
          <cell r="BA719">
            <v>0</v>
          </cell>
          <cell r="BB719">
            <v>0</v>
          </cell>
          <cell r="BC719">
            <v>0</v>
          </cell>
          <cell r="BD719">
            <v>3119</v>
          </cell>
          <cell r="BE719">
            <v>32148</v>
          </cell>
          <cell r="BF719">
            <v>0</v>
          </cell>
          <cell r="BG719">
            <v>0</v>
          </cell>
          <cell r="BH719">
            <v>0</v>
          </cell>
          <cell r="BI719">
            <v>0</v>
          </cell>
          <cell r="BJ719">
            <v>1286</v>
          </cell>
          <cell r="BK719">
            <v>0</v>
          </cell>
          <cell r="BL719">
            <v>0</v>
          </cell>
          <cell r="BM719">
            <v>0</v>
          </cell>
          <cell r="BN719">
            <v>0</v>
          </cell>
          <cell r="BO719">
            <v>1286</v>
          </cell>
          <cell r="BP719">
            <v>64431</v>
          </cell>
          <cell r="BQ719">
            <v>0</v>
          </cell>
          <cell r="BR719">
            <v>0</v>
          </cell>
          <cell r="BS719">
            <v>0</v>
          </cell>
          <cell r="BT719">
            <v>0</v>
          </cell>
          <cell r="BU719">
            <v>2577</v>
          </cell>
          <cell r="BV719">
            <v>0</v>
          </cell>
          <cell r="BW719">
            <v>0</v>
          </cell>
          <cell r="BX719">
            <v>0</v>
          </cell>
          <cell r="BY719">
            <v>0</v>
          </cell>
          <cell r="BZ719">
            <v>2577</v>
          </cell>
          <cell r="CA719">
            <v>1286</v>
          </cell>
          <cell r="CB719">
            <v>3863</v>
          </cell>
          <cell r="CC719">
            <v>0.05</v>
          </cell>
          <cell r="CD719">
            <v>6982</v>
          </cell>
        </row>
        <row r="720">
          <cell r="B720" t="str">
            <v>PO006</v>
          </cell>
          <cell r="C720" t="str">
            <v>CAP38</v>
          </cell>
          <cell r="D720" t="str">
            <v>Repintada de postes existentes</v>
          </cell>
          <cell r="E720" t="str">
            <v>U</v>
          </cell>
          <cell r="F720" t="str">
            <v>MRD199</v>
          </cell>
          <cell r="G720" t="str">
            <v>MRD200</v>
          </cell>
          <cell r="H720" t="str">
            <v>MRD070</v>
          </cell>
          <cell r="I720" t="str">
            <v>NA</v>
          </cell>
          <cell r="J720" t="str">
            <v>NA</v>
          </cell>
          <cell r="K720" t="str">
            <v>NA</v>
          </cell>
          <cell r="L720" t="str">
            <v>NA</v>
          </cell>
          <cell r="M720">
            <v>1.6E-2</v>
          </cell>
          <cell r="N720">
            <v>1.6E-2</v>
          </cell>
          <cell r="O720">
            <v>5</v>
          </cell>
          <cell r="P720" t="str">
            <v>NA</v>
          </cell>
          <cell r="Q720" t="str">
            <v>NA</v>
          </cell>
          <cell r="R720" t="str">
            <v>NA</v>
          </cell>
          <cell r="S720" t="str">
            <v>NA</v>
          </cell>
          <cell r="T720" t="str">
            <v>CER008</v>
          </cell>
          <cell r="U720" t="str">
            <v>NA</v>
          </cell>
          <cell r="V720" t="str">
            <v>NA</v>
          </cell>
          <cell r="W720" t="str">
            <v>NA</v>
          </cell>
          <cell r="X720" t="str">
            <v>NA</v>
          </cell>
          <cell r="Y720" t="str">
            <v>CMC018</v>
          </cell>
          <cell r="Z720" t="str">
            <v>NA</v>
          </cell>
          <cell r="AA720" t="str">
            <v>NA</v>
          </cell>
          <cell r="AB720" t="str">
            <v>NA</v>
          </cell>
          <cell r="AC720" t="str">
            <v>NA</v>
          </cell>
          <cell r="AD720">
            <v>1</v>
          </cell>
          <cell r="AE720" t="str">
            <v>NA</v>
          </cell>
          <cell r="AF720" t="str">
            <v>NA</v>
          </cell>
          <cell r="AG720" t="str">
            <v>NA</v>
          </cell>
          <cell r="AH720" t="str">
            <v>NA</v>
          </cell>
          <cell r="AI720">
            <v>30</v>
          </cell>
          <cell r="AJ720">
            <v>30</v>
          </cell>
          <cell r="AO720">
            <v>5977</v>
          </cell>
          <cell r="AP720">
            <v>43000</v>
          </cell>
          <cell r="AQ720">
            <v>43000</v>
          </cell>
          <cell r="AR720">
            <v>250</v>
          </cell>
          <cell r="AS720">
            <v>0</v>
          </cell>
          <cell r="AT720">
            <v>0</v>
          </cell>
          <cell r="AU720">
            <v>0</v>
          </cell>
          <cell r="AV720">
            <v>0</v>
          </cell>
          <cell r="AW720">
            <v>688</v>
          </cell>
          <cell r="AX720">
            <v>688</v>
          </cell>
          <cell r="AY720">
            <v>1250</v>
          </cell>
          <cell r="AZ720">
            <v>0</v>
          </cell>
          <cell r="BA720">
            <v>0</v>
          </cell>
          <cell r="BB720">
            <v>0</v>
          </cell>
          <cell r="BC720">
            <v>0</v>
          </cell>
          <cell r="BD720">
            <v>2757</v>
          </cell>
          <cell r="BE720">
            <v>32148</v>
          </cell>
          <cell r="BF720">
            <v>0</v>
          </cell>
          <cell r="BG720">
            <v>0</v>
          </cell>
          <cell r="BH720">
            <v>0</v>
          </cell>
          <cell r="BI720">
            <v>0</v>
          </cell>
          <cell r="BJ720">
            <v>1072</v>
          </cell>
          <cell r="BK720">
            <v>0</v>
          </cell>
          <cell r="BL720">
            <v>0</v>
          </cell>
          <cell r="BM720">
            <v>0</v>
          </cell>
          <cell r="BN720">
            <v>0</v>
          </cell>
          <cell r="BO720">
            <v>1072</v>
          </cell>
          <cell r="BP720">
            <v>64431</v>
          </cell>
          <cell r="BQ720">
            <v>0</v>
          </cell>
          <cell r="BR720">
            <v>0</v>
          </cell>
          <cell r="BS720">
            <v>0</v>
          </cell>
          <cell r="BT720">
            <v>0</v>
          </cell>
          <cell r="BU720">
            <v>2148</v>
          </cell>
          <cell r="BV720">
            <v>0</v>
          </cell>
          <cell r="BW720">
            <v>0</v>
          </cell>
          <cell r="BX720">
            <v>0</v>
          </cell>
          <cell r="BY720">
            <v>0</v>
          </cell>
          <cell r="BZ720">
            <v>2148</v>
          </cell>
          <cell r="CA720">
            <v>1072</v>
          </cell>
          <cell r="CB720">
            <v>3220</v>
          </cell>
          <cell r="CC720">
            <v>0.05</v>
          </cell>
          <cell r="CD720">
            <v>5977</v>
          </cell>
        </row>
        <row r="721">
          <cell r="B721" t="str">
            <v>HE001</v>
          </cell>
          <cell r="C721" t="str">
            <v>CAP40</v>
          </cell>
          <cell r="D721" t="str">
            <v>Fijación de mensaj. a muro</v>
          </cell>
          <cell r="E721" t="str">
            <v>U</v>
          </cell>
          <cell r="F721" t="str">
            <v>MRD195</v>
          </cell>
          <cell r="G721" t="str">
            <v>MRD104</v>
          </cell>
          <cell r="H721" t="str">
            <v>NA</v>
          </cell>
          <cell r="I721" t="str">
            <v>NA</v>
          </cell>
          <cell r="J721" t="str">
            <v>NA</v>
          </cell>
          <cell r="K721" t="str">
            <v>NA</v>
          </cell>
          <cell r="L721" t="str">
            <v>NA</v>
          </cell>
          <cell r="M721">
            <v>1</v>
          </cell>
          <cell r="N721">
            <v>1</v>
          </cell>
          <cell r="O721" t="str">
            <v>NA</v>
          </cell>
          <cell r="P721" t="str">
            <v>NA</v>
          </cell>
          <cell r="Q721" t="str">
            <v>NA</v>
          </cell>
          <cell r="R721" t="str">
            <v>NA</v>
          </cell>
          <cell r="S721" t="str">
            <v>NA</v>
          </cell>
          <cell r="T721" t="str">
            <v>CER007</v>
          </cell>
          <cell r="U721" t="str">
            <v>NA</v>
          </cell>
          <cell r="V721" t="str">
            <v>NA</v>
          </cell>
          <cell r="W721" t="str">
            <v>NA</v>
          </cell>
          <cell r="X721" t="str">
            <v>NA</v>
          </cell>
          <cell r="Y721" t="str">
            <v>CMC017</v>
          </cell>
          <cell r="Z721" t="str">
            <v>NA</v>
          </cell>
          <cell r="AA721" t="str">
            <v>NA</v>
          </cell>
          <cell r="AB721" t="str">
            <v>NA</v>
          </cell>
          <cell r="AC721" t="str">
            <v>NA</v>
          </cell>
          <cell r="AD721">
            <v>1</v>
          </cell>
          <cell r="AE721" t="str">
            <v>NA</v>
          </cell>
          <cell r="AF721" t="str">
            <v>NA</v>
          </cell>
          <cell r="AG721" t="str">
            <v>NA</v>
          </cell>
          <cell r="AH721" t="str">
            <v>NA</v>
          </cell>
          <cell r="AI721">
            <v>120</v>
          </cell>
          <cell r="AJ721">
            <v>120</v>
          </cell>
          <cell r="AO721">
            <v>2928</v>
          </cell>
          <cell r="AP721">
            <v>1518</v>
          </cell>
          <cell r="AQ721">
            <v>36</v>
          </cell>
          <cell r="AR721">
            <v>0</v>
          </cell>
          <cell r="AS721">
            <v>0</v>
          </cell>
          <cell r="AT721">
            <v>0</v>
          </cell>
          <cell r="AU721">
            <v>0</v>
          </cell>
          <cell r="AV721">
            <v>0</v>
          </cell>
          <cell r="AW721">
            <v>1518</v>
          </cell>
          <cell r="AX721">
            <v>36</v>
          </cell>
          <cell r="AY721">
            <v>0</v>
          </cell>
          <cell r="AZ721">
            <v>0</v>
          </cell>
          <cell r="BA721">
            <v>0</v>
          </cell>
          <cell r="BB721">
            <v>0</v>
          </cell>
          <cell r="BC721">
            <v>0</v>
          </cell>
          <cell r="BD721">
            <v>1554</v>
          </cell>
          <cell r="BE721">
            <v>20418</v>
          </cell>
          <cell r="BF721">
            <v>0</v>
          </cell>
          <cell r="BG721">
            <v>0</v>
          </cell>
          <cell r="BH721">
            <v>0</v>
          </cell>
          <cell r="BI721">
            <v>0</v>
          </cell>
          <cell r="BJ721">
            <v>170</v>
          </cell>
          <cell r="BK721">
            <v>0</v>
          </cell>
          <cell r="BL721">
            <v>0</v>
          </cell>
          <cell r="BM721">
            <v>0</v>
          </cell>
          <cell r="BN721">
            <v>0</v>
          </cell>
          <cell r="BO721">
            <v>170</v>
          </cell>
          <cell r="BP721">
            <v>144513</v>
          </cell>
          <cell r="BQ721">
            <v>0</v>
          </cell>
          <cell r="BR721">
            <v>0</v>
          </cell>
          <cell r="BS721">
            <v>0</v>
          </cell>
          <cell r="BT721">
            <v>0</v>
          </cell>
          <cell r="BU721">
            <v>1204</v>
          </cell>
          <cell r="BV721">
            <v>0</v>
          </cell>
          <cell r="BW721">
            <v>0</v>
          </cell>
          <cell r="BX721">
            <v>0</v>
          </cell>
          <cell r="BY721">
            <v>0</v>
          </cell>
          <cell r="BZ721">
            <v>1204</v>
          </cell>
          <cell r="CA721">
            <v>170</v>
          </cell>
          <cell r="CB721">
            <v>1374</v>
          </cell>
          <cell r="CD721">
            <v>2928</v>
          </cell>
        </row>
        <row r="722">
          <cell r="B722" t="str">
            <v>HE003</v>
          </cell>
          <cell r="C722" t="str">
            <v>CAP40</v>
          </cell>
          <cell r="D722" t="str">
            <v>Perro o grillete p/cruce mensaj.</v>
          </cell>
          <cell r="E722" t="str">
            <v>U</v>
          </cell>
          <cell r="F722" t="str">
            <v>MRD196</v>
          </cell>
          <cell r="G722" t="str">
            <v>NA</v>
          </cell>
          <cell r="H722" t="str">
            <v>NA</v>
          </cell>
          <cell r="I722" t="str">
            <v>NA</v>
          </cell>
          <cell r="J722" t="str">
            <v>NA</v>
          </cell>
          <cell r="K722" t="str">
            <v>NA</v>
          </cell>
          <cell r="L722" t="str">
            <v>NA</v>
          </cell>
          <cell r="M722">
            <v>1</v>
          </cell>
          <cell r="N722" t="str">
            <v>NA</v>
          </cell>
          <cell r="O722" t="str">
            <v>NA</v>
          </cell>
          <cell r="P722" t="str">
            <v>NA</v>
          </cell>
          <cell r="Q722" t="str">
            <v>NA</v>
          </cell>
          <cell r="R722" t="str">
            <v>NA</v>
          </cell>
          <cell r="S722" t="str">
            <v>NA</v>
          </cell>
          <cell r="T722" t="str">
            <v>CER007</v>
          </cell>
          <cell r="U722" t="str">
            <v>NA</v>
          </cell>
          <cell r="V722" t="str">
            <v>NA</v>
          </cell>
          <cell r="W722" t="str">
            <v>NA</v>
          </cell>
          <cell r="X722" t="str">
            <v>NA</v>
          </cell>
          <cell r="Y722" t="str">
            <v>CMC017</v>
          </cell>
          <cell r="Z722" t="str">
            <v>NA</v>
          </cell>
          <cell r="AA722" t="str">
            <v>NA</v>
          </cell>
          <cell r="AB722" t="str">
            <v>NA</v>
          </cell>
          <cell r="AC722" t="str">
            <v>NA</v>
          </cell>
          <cell r="AD722">
            <v>1</v>
          </cell>
          <cell r="AE722" t="str">
            <v>NA</v>
          </cell>
          <cell r="AF722" t="str">
            <v>NA</v>
          </cell>
          <cell r="AG722" t="str">
            <v>NA</v>
          </cell>
          <cell r="AH722" t="str">
            <v>NA</v>
          </cell>
          <cell r="AI722">
            <v>80</v>
          </cell>
          <cell r="AJ722">
            <v>80</v>
          </cell>
          <cell r="AO722">
            <v>3757</v>
          </cell>
          <cell r="AP722">
            <v>1696</v>
          </cell>
          <cell r="AQ722">
            <v>0</v>
          </cell>
          <cell r="AR722">
            <v>0</v>
          </cell>
          <cell r="AS722">
            <v>0</v>
          </cell>
          <cell r="AT722">
            <v>0</v>
          </cell>
          <cell r="AU722">
            <v>0</v>
          </cell>
          <cell r="AV722">
            <v>0</v>
          </cell>
          <cell r="AW722">
            <v>1696</v>
          </cell>
          <cell r="AX722">
            <v>0</v>
          </cell>
          <cell r="AY722">
            <v>0</v>
          </cell>
          <cell r="AZ722">
            <v>0</v>
          </cell>
          <cell r="BA722">
            <v>0</v>
          </cell>
          <cell r="BB722">
            <v>0</v>
          </cell>
          <cell r="BC722">
            <v>0</v>
          </cell>
          <cell r="BD722">
            <v>1696</v>
          </cell>
          <cell r="BE722">
            <v>20418</v>
          </cell>
          <cell r="BF722">
            <v>0</v>
          </cell>
          <cell r="BG722">
            <v>0</v>
          </cell>
          <cell r="BH722">
            <v>0</v>
          </cell>
          <cell r="BI722">
            <v>0</v>
          </cell>
          <cell r="BJ722">
            <v>255</v>
          </cell>
          <cell r="BK722">
            <v>0</v>
          </cell>
          <cell r="BL722">
            <v>0</v>
          </cell>
          <cell r="BM722">
            <v>0</v>
          </cell>
          <cell r="BN722">
            <v>0</v>
          </cell>
          <cell r="BO722">
            <v>255</v>
          </cell>
          <cell r="BP722">
            <v>144513</v>
          </cell>
          <cell r="BQ722">
            <v>0</v>
          </cell>
          <cell r="BR722">
            <v>0</v>
          </cell>
          <cell r="BS722">
            <v>0</v>
          </cell>
          <cell r="BT722">
            <v>0</v>
          </cell>
          <cell r="BU722">
            <v>1806</v>
          </cell>
          <cell r="BV722">
            <v>0</v>
          </cell>
          <cell r="BW722">
            <v>0</v>
          </cell>
          <cell r="BX722">
            <v>0</v>
          </cell>
          <cell r="BY722">
            <v>0</v>
          </cell>
          <cell r="BZ722">
            <v>1806</v>
          </cell>
          <cell r="CA722">
            <v>255</v>
          </cell>
          <cell r="CB722">
            <v>2061</v>
          </cell>
          <cell r="CD722">
            <v>3757</v>
          </cell>
        </row>
        <row r="723">
          <cell r="B723" t="str">
            <v>H1C01</v>
          </cell>
          <cell r="C723" t="str">
            <v>CAP40</v>
          </cell>
          <cell r="D723" t="str">
            <v>Poste Continuidad de Mensajero (8 m)</v>
          </cell>
          <cell r="E723" t="str">
            <v>U</v>
          </cell>
          <cell r="F723" t="str">
            <v>MRD007</v>
          </cell>
          <cell r="G723" t="str">
            <v>MRD230</v>
          </cell>
          <cell r="H723" t="str">
            <v>NA</v>
          </cell>
          <cell r="I723" t="str">
            <v>NA</v>
          </cell>
          <cell r="J723" t="str">
            <v>NA</v>
          </cell>
          <cell r="K723" t="str">
            <v>NA</v>
          </cell>
          <cell r="L723" t="str">
            <v>NA</v>
          </cell>
          <cell r="M723">
            <v>1</v>
          </cell>
          <cell r="N723">
            <v>2</v>
          </cell>
          <cell r="O723" t="str">
            <v>NA</v>
          </cell>
          <cell r="P723" t="str">
            <v>NA</v>
          </cell>
          <cell r="Q723" t="str">
            <v>NA</v>
          </cell>
          <cell r="R723" t="str">
            <v>NA</v>
          </cell>
          <cell r="S723" t="str">
            <v>NA</v>
          </cell>
          <cell r="T723" t="str">
            <v>CER007</v>
          </cell>
          <cell r="U723" t="str">
            <v>NA</v>
          </cell>
          <cell r="V723" t="str">
            <v>NA</v>
          </cell>
          <cell r="W723" t="str">
            <v>NA</v>
          </cell>
          <cell r="X723" t="str">
            <v>NA</v>
          </cell>
          <cell r="Y723" t="str">
            <v>CMC017</v>
          </cell>
          <cell r="Z723" t="str">
            <v>NA</v>
          </cell>
          <cell r="AA723" t="str">
            <v>NA</v>
          </cell>
          <cell r="AB723" t="str">
            <v>NA</v>
          </cell>
          <cell r="AC723" t="str">
            <v>NA</v>
          </cell>
          <cell r="AD723">
            <v>1</v>
          </cell>
          <cell r="AE723" t="str">
            <v>NA</v>
          </cell>
          <cell r="AF723" t="str">
            <v>NA</v>
          </cell>
          <cell r="AG723" t="str">
            <v>NA</v>
          </cell>
          <cell r="AH723" t="str">
            <v>NA</v>
          </cell>
          <cell r="AI723">
            <v>66</v>
          </cell>
          <cell r="AJ723">
            <v>66</v>
          </cell>
          <cell r="AO723">
            <v>16699</v>
          </cell>
          <cell r="AP723">
            <v>5800</v>
          </cell>
          <cell r="AQ723">
            <v>4200</v>
          </cell>
          <cell r="AR723">
            <v>0</v>
          </cell>
          <cell r="AS723">
            <v>0</v>
          </cell>
          <cell r="AT723">
            <v>0</v>
          </cell>
          <cell r="AU723">
            <v>0</v>
          </cell>
          <cell r="AV723">
            <v>0</v>
          </cell>
          <cell r="AW723">
            <v>5800</v>
          </cell>
          <cell r="AX723">
            <v>8400</v>
          </cell>
          <cell r="AY723">
            <v>0</v>
          </cell>
          <cell r="AZ723">
            <v>0</v>
          </cell>
          <cell r="BA723">
            <v>0</v>
          </cell>
          <cell r="BB723">
            <v>0</v>
          </cell>
          <cell r="BC723">
            <v>0</v>
          </cell>
          <cell r="BD723">
            <v>14200</v>
          </cell>
          <cell r="BE723">
            <v>20418</v>
          </cell>
          <cell r="BF723">
            <v>0</v>
          </cell>
          <cell r="BG723">
            <v>0</v>
          </cell>
          <cell r="BH723">
            <v>0</v>
          </cell>
          <cell r="BI723">
            <v>0</v>
          </cell>
          <cell r="BJ723">
            <v>309</v>
          </cell>
          <cell r="BK723">
            <v>0</v>
          </cell>
          <cell r="BL723">
            <v>0</v>
          </cell>
          <cell r="BM723">
            <v>0</v>
          </cell>
          <cell r="BN723">
            <v>0</v>
          </cell>
          <cell r="BO723">
            <v>309</v>
          </cell>
          <cell r="BP723">
            <v>144513</v>
          </cell>
          <cell r="BQ723">
            <v>0</v>
          </cell>
          <cell r="BR723">
            <v>0</v>
          </cell>
          <cell r="BS723">
            <v>0</v>
          </cell>
          <cell r="BT723">
            <v>0</v>
          </cell>
          <cell r="BU723">
            <v>2190</v>
          </cell>
          <cell r="BV723">
            <v>0</v>
          </cell>
          <cell r="BW723">
            <v>0</v>
          </cell>
          <cell r="BX723">
            <v>0</v>
          </cell>
          <cell r="BY723">
            <v>0</v>
          </cell>
          <cell r="BZ723">
            <v>2190</v>
          </cell>
          <cell r="CA723">
            <v>309</v>
          </cell>
          <cell r="CB723">
            <v>2499</v>
          </cell>
          <cell r="CD723">
            <v>16699</v>
          </cell>
        </row>
        <row r="724">
          <cell r="B724" t="str">
            <v>H1F03</v>
          </cell>
          <cell r="C724" t="str">
            <v>CAP40</v>
          </cell>
          <cell r="D724" t="str">
            <v>Poste Final (10 metros)</v>
          </cell>
          <cell r="E724" t="str">
            <v>U</v>
          </cell>
          <cell r="F724" t="str">
            <v>MRD253</v>
          </cell>
          <cell r="G724" t="str">
            <v>MRD230</v>
          </cell>
          <cell r="H724" t="str">
            <v>NA</v>
          </cell>
          <cell r="I724" t="str">
            <v>NA</v>
          </cell>
          <cell r="J724" t="str">
            <v>NA</v>
          </cell>
          <cell r="K724" t="str">
            <v>NA</v>
          </cell>
          <cell r="L724" t="str">
            <v>NA</v>
          </cell>
          <cell r="M724">
            <v>1</v>
          </cell>
          <cell r="N724">
            <v>1</v>
          </cell>
          <cell r="O724" t="str">
            <v>NA</v>
          </cell>
          <cell r="P724" t="str">
            <v>NA</v>
          </cell>
          <cell r="Q724" t="str">
            <v>NA</v>
          </cell>
          <cell r="R724" t="str">
            <v>NA</v>
          </cell>
          <cell r="S724" t="str">
            <v>NA</v>
          </cell>
          <cell r="T724" t="str">
            <v>CER007</v>
          </cell>
          <cell r="U724" t="str">
            <v>NA</v>
          </cell>
          <cell r="V724" t="str">
            <v>NA</v>
          </cell>
          <cell r="W724" t="str">
            <v>NA</v>
          </cell>
          <cell r="X724" t="str">
            <v>NA</v>
          </cell>
          <cell r="Y724" t="str">
            <v>CMC017</v>
          </cell>
          <cell r="Z724" t="str">
            <v>NA</v>
          </cell>
          <cell r="AA724" t="str">
            <v>NA</v>
          </cell>
          <cell r="AB724" t="str">
            <v>NA</v>
          </cell>
          <cell r="AC724" t="str">
            <v>NA</v>
          </cell>
          <cell r="AD724">
            <v>1</v>
          </cell>
          <cell r="AE724" t="str">
            <v>NA</v>
          </cell>
          <cell r="AF724" t="str">
            <v>NA</v>
          </cell>
          <cell r="AG724" t="str">
            <v>NA</v>
          </cell>
          <cell r="AH724" t="str">
            <v>NA</v>
          </cell>
          <cell r="AI724">
            <v>110</v>
          </cell>
          <cell r="AJ724">
            <v>110</v>
          </cell>
          <cell r="AO724">
            <v>11600</v>
          </cell>
          <cell r="AP724">
            <v>5900</v>
          </cell>
          <cell r="AQ724">
            <v>4200</v>
          </cell>
          <cell r="AR724">
            <v>0</v>
          </cell>
          <cell r="AS724">
            <v>0</v>
          </cell>
          <cell r="AT724">
            <v>0</v>
          </cell>
          <cell r="AU724">
            <v>0</v>
          </cell>
          <cell r="AV724">
            <v>0</v>
          </cell>
          <cell r="AW724">
            <v>5900</v>
          </cell>
          <cell r="AX724">
            <v>4200</v>
          </cell>
          <cell r="AY724">
            <v>0</v>
          </cell>
          <cell r="AZ724">
            <v>0</v>
          </cell>
          <cell r="BA724">
            <v>0</v>
          </cell>
          <cell r="BB724">
            <v>0</v>
          </cell>
          <cell r="BC724">
            <v>0</v>
          </cell>
          <cell r="BD724">
            <v>10100</v>
          </cell>
          <cell r="BE724">
            <v>20418</v>
          </cell>
          <cell r="BF724">
            <v>0</v>
          </cell>
          <cell r="BG724">
            <v>0</v>
          </cell>
          <cell r="BH724">
            <v>0</v>
          </cell>
          <cell r="BI724">
            <v>0</v>
          </cell>
          <cell r="BJ724">
            <v>186</v>
          </cell>
          <cell r="BK724">
            <v>0</v>
          </cell>
          <cell r="BL724">
            <v>0</v>
          </cell>
          <cell r="BM724">
            <v>0</v>
          </cell>
          <cell r="BN724">
            <v>0</v>
          </cell>
          <cell r="BO724">
            <v>186</v>
          </cell>
          <cell r="BP724">
            <v>144513</v>
          </cell>
          <cell r="BQ724">
            <v>0</v>
          </cell>
          <cell r="BR724">
            <v>0</v>
          </cell>
          <cell r="BS724">
            <v>0</v>
          </cell>
          <cell r="BT724">
            <v>0</v>
          </cell>
          <cell r="BU724">
            <v>1314</v>
          </cell>
          <cell r="BV724">
            <v>0</v>
          </cell>
          <cell r="BW724">
            <v>0</v>
          </cell>
          <cell r="BX724">
            <v>0</v>
          </cell>
          <cell r="BY724">
            <v>0</v>
          </cell>
          <cell r="BZ724">
            <v>1314</v>
          </cell>
          <cell r="CA724">
            <v>186</v>
          </cell>
          <cell r="CB724">
            <v>1500</v>
          </cell>
          <cell r="CD724">
            <v>11600</v>
          </cell>
        </row>
        <row r="725">
          <cell r="B725" t="str">
            <v>H1I01</v>
          </cell>
          <cell r="C725" t="str">
            <v>CAP40</v>
          </cell>
          <cell r="D725" t="str">
            <v>Poste Intermedio (8 metros)</v>
          </cell>
          <cell r="E725" t="str">
            <v>U</v>
          </cell>
          <cell r="F725" t="str">
            <v>MRD034</v>
          </cell>
          <cell r="G725" t="str">
            <v>MRD068</v>
          </cell>
          <cell r="H725" t="str">
            <v>MRD066</v>
          </cell>
          <cell r="I725" t="str">
            <v>NA</v>
          </cell>
          <cell r="J725" t="str">
            <v>NA</v>
          </cell>
          <cell r="K725" t="str">
            <v>NA</v>
          </cell>
          <cell r="L725" t="str">
            <v>NA</v>
          </cell>
          <cell r="M725">
            <v>1</v>
          </cell>
          <cell r="N725">
            <v>0.8</v>
          </cell>
          <cell r="O725">
            <v>2</v>
          </cell>
          <cell r="P725" t="str">
            <v>NA</v>
          </cell>
          <cell r="Q725" t="str">
            <v>NA</v>
          </cell>
          <cell r="R725" t="str">
            <v>NA</v>
          </cell>
          <cell r="S725" t="str">
            <v>NA</v>
          </cell>
          <cell r="T725" t="str">
            <v>CER007</v>
          </cell>
          <cell r="U725" t="str">
            <v>NA</v>
          </cell>
          <cell r="V725" t="str">
            <v>NA</v>
          </cell>
          <cell r="W725" t="str">
            <v>NA</v>
          </cell>
          <cell r="X725" t="str">
            <v>NA</v>
          </cell>
          <cell r="Y725" t="str">
            <v>CMC017</v>
          </cell>
          <cell r="Z725" t="str">
            <v>NA</v>
          </cell>
          <cell r="AA725" t="str">
            <v>NA</v>
          </cell>
          <cell r="AB725" t="str">
            <v>NA</v>
          </cell>
          <cell r="AC725" t="str">
            <v>NA</v>
          </cell>
          <cell r="AD725">
            <v>1</v>
          </cell>
          <cell r="AE725" t="str">
            <v>NA</v>
          </cell>
          <cell r="AF725" t="str">
            <v>NA</v>
          </cell>
          <cell r="AG725" t="str">
            <v>NA</v>
          </cell>
          <cell r="AH725" t="str">
            <v>NA</v>
          </cell>
          <cell r="AI725">
            <v>91</v>
          </cell>
          <cell r="AJ725">
            <v>91</v>
          </cell>
          <cell r="AO725">
            <v>10694</v>
          </cell>
          <cell r="AP725">
            <v>5550</v>
          </cell>
          <cell r="AQ725">
            <v>3290</v>
          </cell>
          <cell r="AR725">
            <v>350</v>
          </cell>
          <cell r="AS725">
            <v>0</v>
          </cell>
          <cell r="AT725">
            <v>0</v>
          </cell>
          <cell r="AU725">
            <v>0</v>
          </cell>
          <cell r="AV725">
            <v>0</v>
          </cell>
          <cell r="AW725">
            <v>5550</v>
          </cell>
          <cell r="AX725">
            <v>2632</v>
          </cell>
          <cell r="AY725">
            <v>700</v>
          </cell>
          <cell r="AZ725">
            <v>0</v>
          </cell>
          <cell r="BA725">
            <v>0</v>
          </cell>
          <cell r="BB725">
            <v>0</v>
          </cell>
          <cell r="BC725">
            <v>0</v>
          </cell>
          <cell r="BD725">
            <v>8882</v>
          </cell>
          <cell r="BE725">
            <v>20418</v>
          </cell>
          <cell r="BF725">
            <v>0</v>
          </cell>
          <cell r="BG725">
            <v>0</v>
          </cell>
          <cell r="BH725">
            <v>0</v>
          </cell>
          <cell r="BI725">
            <v>0</v>
          </cell>
          <cell r="BJ725">
            <v>224</v>
          </cell>
          <cell r="BK725">
            <v>0</v>
          </cell>
          <cell r="BL725">
            <v>0</v>
          </cell>
          <cell r="BM725">
            <v>0</v>
          </cell>
          <cell r="BN725">
            <v>0</v>
          </cell>
          <cell r="BO725">
            <v>224</v>
          </cell>
          <cell r="BP725">
            <v>144513</v>
          </cell>
          <cell r="BQ725">
            <v>0</v>
          </cell>
          <cell r="BR725">
            <v>0</v>
          </cell>
          <cell r="BS725">
            <v>0</v>
          </cell>
          <cell r="BT725">
            <v>0</v>
          </cell>
          <cell r="BU725">
            <v>1588</v>
          </cell>
          <cell r="BV725">
            <v>0</v>
          </cell>
          <cell r="BW725">
            <v>0</v>
          </cell>
          <cell r="BX725">
            <v>0</v>
          </cell>
          <cell r="BY725">
            <v>0</v>
          </cell>
          <cell r="BZ725">
            <v>1588</v>
          </cell>
          <cell r="CA725">
            <v>224</v>
          </cell>
          <cell r="CB725">
            <v>1812</v>
          </cell>
          <cell r="CD725">
            <v>10694</v>
          </cell>
        </row>
        <row r="726">
          <cell r="B726" t="str">
            <v>RI004</v>
          </cell>
          <cell r="C726" t="str">
            <v>CAP43</v>
          </cell>
          <cell r="D726" t="str">
            <v>Guitarra 6 Tons.</v>
          </cell>
          <cell r="E726" t="str">
            <v>U</v>
          </cell>
          <cell r="F726" t="str">
            <v>MRD030</v>
          </cell>
          <cell r="G726" t="str">
            <v>MRD242</v>
          </cell>
          <cell r="H726" t="str">
            <v>MRD189</v>
          </cell>
          <cell r="I726" t="str">
            <v>MRD230</v>
          </cell>
          <cell r="J726" t="str">
            <v>MRD023</v>
          </cell>
          <cell r="K726" t="str">
            <v>MRD038</v>
          </cell>
          <cell r="L726" t="str">
            <v>MRD035</v>
          </cell>
          <cell r="M726">
            <v>1</v>
          </cell>
          <cell r="N726">
            <v>1</v>
          </cell>
          <cell r="O726">
            <v>1</v>
          </cell>
          <cell r="P726">
            <v>1</v>
          </cell>
          <cell r="Q726">
            <v>1</v>
          </cell>
          <cell r="R726">
            <v>10</v>
          </cell>
          <cell r="S726">
            <v>1</v>
          </cell>
          <cell r="T726" t="str">
            <v>CER006</v>
          </cell>
          <cell r="U726" t="str">
            <v>NA</v>
          </cell>
          <cell r="V726" t="str">
            <v>NA</v>
          </cell>
          <cell r="W726" t="str">
            <v>NA</v>
          </cell>
          <cell r="X726" t="str">
            <v>NA</v>
          </cell>
          <cell r="Y726" t="str">
            <v>CMC017</v>
          </cell>
          <cell r="Z726" t="str">
            <v>NA</v>
          </cell>
          <cell r="AA726" t="str">
            <v>NA</v>
          </cell>
          <cell r="AB726" t="str">
            <v>NA</v>
          </cell>
          <cell r="AC726" t="str">
            <v>NA</v>
          </cell>
          <cell r="AD726">
            <v>1</v>
          </cell>
          <cell r="AE726" t="str">
            <v>NA</v>
          </cell>
          <cell r="AF726" t="str">
            <v>NA</v>
          </cell>
          <cell r="AG726" t="str">
            <v>NA</v>
          </cell>
          <cell r="AH726" t="str">
            <v>NA</v>
          </cell>
          <cell r="AI726">
            <v>7</v>
          </cell>
          <cell r="AJ726">
            <v>7</v>
          </cell>
          <cell r="AO726">
            <v>125554</v>
          </cell>
          <cell r="AP726">
            <v>7300</v>
          </cell>
          <cell r="AQ726">
            <v>15660</v>
          </cell>
          <cell r="AR726">
            <v>5180</v>
          </cell>
          <cell r="AS726">
            <v>4200</v>
          </cell>
          <cell r="AT726">
            <v>1897</v>
          </cell>
          <cell r="AU726">
            <v>1580</v>
          </cell>
          <cell r="AV726">
            <v>43350</v>
          </cell>
          <cell r="AW726">
            <v>7300</v>
          </cell>
          <cell r="AX726">
            <v>15660</v>
          </cell>
          <cell r="AY726">
            <v>5180</v>
          </cell>
          <cell r="AZ726">
            <v>4200</v>
          </cell>
          <cell r="BA726">
            <v>1897</v>
          </cell>
          <cell r="BB726">
            <v>15800</v>
          </cell>
          <cell r="BC726">
            <v>43350</v>
          </cell>
          <cell r="BD726">
            <v>98056</v>
          </cell>
          <cell r="BE726">
            <v>47972</v>
          </cell>
          <cell r="BF726">
            <v>0</v>
          </cell>
          <cell r="BG726">
            <v>0</v>
          </cell>
          <cell r="BH726">
            <v>0</v>
          </cell>
          <cell r="BI726">
            <v>0</v>
          </cell>
          <cell r="BJ726">
            <v>6853</v>
          </cell>
          <cell r="BK726">
            <v>0</v>
          </cell>
          <cell r="BL726">
            <v>0</v>
          </cell>
          <cell r="BM726">
            <v>0</v>
          </cell>
          <cell r="BN726">
            <v>0</v>
          </cell>
          <cell r="BO726">
            <v>6853</v>
          </cell>
          <cell r="BP726">
            <v>144513</v>
          </cell>
          <cell r="BQ726">
            <v>0</v>
          </cell>
          <cell r="BR726">
            <v>0</v>
          </cell>
          <cell r="BS726">
            <v>0</v>
          </cell>
          <cell r="BT726">
            <v>0</v>
          </cell>
          <cell r="BU726">
            <v>20645</v>
          </cell>
          <cell r="BV726">
            <v>0</v>
          </cell>
          <cell r="BW726">
            <v>0</v>
          </cell>
          <cell r="BX726">
            <v>0</v>
          </cell>
          <cell r="BY726">
            <v>0</v>
          </cell>
          <cell r="BZ726">
            <v>20645</v>
          </cell>
          <cell r="CA726">
            <v>6853</v>
          </cell>
          <cell r="CB726">
            <v>27498</v>
          </cell>
          <cell r="CC726">
            <v>0.05</v>
          </cell>
          <cell r="CD726">
            <v>125554</v>
          </cell>
        </row>
        <row r="727">
          <cell r="B727" t="str">
            <v>RI002</v>
          </cell>
          <cell r="C727" t="str">
            <v>CAP43</v>
          </cell>
          <cell r="D727" t="str">
            <v>Rienda de seis (6) toneladas</v>
          </cell>
          <cell r="E727" t="str">
            <v>U</v>
          </cell>
          <cell r="F727" t="str">
            <v>MRD030</v>
          </cell>
          <cell r="G727" t="str">
            <v>MRD242</v>
          </cell>
          <cell r="H727" t="str">
            <v>MRD189</v>
          </cell>
          <cell r="I727" t="str">
            <v>MRD230</v>
          </cell>
          <cell r="J727" t="str">
            <v>MRD023</v>
          </cell>
          <cell r="K727" t="str">
            <v>MRD038</v>
          </cell>
          <cell r="L727" t="str">
            <v>NA</v>
          </cell>
          <cell r="M727">
            <v>1</v>
          </cell>
          <cell r="N727">
            <v>1</v>
          </cell>
          <cell r="O727">
            <v>1</v>
          </cell>
          <cell r="P727">
            <v>1</v>
          </cell>
          <cell r="Q727">
            <v>1</v>
          </cell>
          <cell r="R727">
            <v>9</v>
          </cell>
          <cell r="S727" t="str">
            <v>NA</v>
          </cell>
          <cell r="T727" t="str">
            <v>CER006</v>
          </cell>
          <cell r="U727" t="str">
            <v>NA</v>
          </cell>
          <cell r="V727" t="str">
            <v>NA</v>
          </cell>
          <cell r="W727" t="str">
            <v>NA</v>
          </cell>
          <cell r="X727" t="str">
            <v>NA</v>
          </cell>
          <cell r="Y727" t="str">
            <v>CMC017</v>
          </cell>
          <cell r="Z727" t="str">
            <v>NA</v>
          </cell>
          <cell r="AA727" t="str">
            <v>NA</v>
          </cell>
          <cell r="AB727" t="str">
            <v>NA</v>
          </cell>
          <cell r="AC727" t="str">
            <v>NA</v>
          </cell>
          <cell r="AD727">
            <v>1</v>
          </cell>
          <cell r="AE727" t="str">
            <v>NA</v>
          </cell>
          <cell r="AF727" t="str">
            <v>NA</v>
          </cell>
          <cell r="AG727" t="str">
            <v>NA</v>
          </cell>
          <cell r="AH727" t="str">
            <v>NA</v>
          </cell>
          <cell r="AI727">
            <v>10</v>
          </cell>
          <cell r="AJ727">
            <v>10</v>
          </cell>
          <cell r="AO727">
            <v>67705</v>
          </cell>
          <cell r="AP727">
            <v>7300</v>
          </cell>
          <cell r="AQ727">
            <v>15660</v>
          </cell>
          <cell r="AR727">
            <v>5180</v>
          </cell>
          <cell r="AS727">
            <v>4200</v>
          </cell>
          <cell r="AT727">
            <v>1897</v>
          </cell>
          <cell r="AU727">
            <v>1580</v>
          </cell>
          <cell r="AV727">
            <v>0</v>
          </cell>
          <cell r="AW727">
            <v>7300</v>
          </cell>
          <cell r="AX727">
            <v>15660</v>
          </cell>
          <cell r="AY727">
            <v>5180</v>
          </cell>
          <cell r="AZ727">
            <v>4200</v>
          </cell>
          <cell r="BA727">
            <v>1897</v>
          </cell>
          <cell r="BB727">
            <v>14220</v>
          </cell>
          <cell r="BC727">
            <v>0</v>
          </cell>
          <cell r="BD727">
            <v>48457</v>
          </cell>
          <cell r="BE727">
            <v>47972</v>
          </cell>
          <cell r="BF727">
            <v>0</v>
          </cell>
          <cell r="BG727">
            <v>0</v>
          </cell>
          <cell r="BH727">
            <v>0</v>
          </cell>
          <cell r="BI727">
            <v>0</v>
          </cell>
          <cell r="BJ727">
            <v>4797</v>
          </cell>
          <cell r="BK727">
            <v>0</v>
          </cell>
          <cell r="BL727">
            <v>0</v>
          </cell>
          <cell r="BM727">
            <v>0</v>
          </cell>
          <cell r="BN727">
            <v>0</v>
          </cell>
          <cell r="BO727">
            <v>4797</v>
          </cell>
          <cell r="BP727">
            <v>144513</v>
          </cell>
          <cell r="BQ727">
            <v>0</v>
          </cell>
          <cell r="BR727">
            <v>0</v>
          </cell>
          <cell r="BS727">
            <v>0</v>
          </cell>
          <cell r="BT727">
            <v>0</v>
          </cell>
          <cell r="BU727">
            <v>14451</v>
          </cell>
          <cell r="BV727">
            <v>0</v>
          </cell>
          <cell r="BW727">
            <v>0</v>
          </cell>
          <cell r="BX727">
            <v>0</v>
          </cell>
          <cell r="BY727">
            <v>0</v>
          </cell>
          <cell r="BZ727">
            <v>14451</v>
          </cell>
          <cell r="CA727">
            <v>4797</v>
          </cell>
          <cell r="CB727">
            <v>19248</v>
          </cell>
          <cell r="CD727">
            <v>67705</v>
          </cell>
        </row>
        <row r="728">
          <cell r="B728" t="str">
            <v>RI001</v>
          </cell>
          <cell r="C728" t="str">
            <v>CAP43</v>
          </cell>
          <cell r="D728" t="str">
            <v>Rienda de tres (3) toneladas</v>
          </cell>
          <cell r="E728" t="str">
            <v>U</v>
          </cell>
          <cell r="F728" t="str">
            <v>MRD030</v>
          </cell>
          <cell r="G728" t="str">
            <v>MRD242</v>
          </cell>
          <cell r="H728" t="str">
            <v>MRD189</v>
          </cell>
          <cell r="I728" t="str">
            <v>MRD230</v>
          </cell>
          <cell r="J728" t="str">
            <v>MRD023</v>
          </cell>
          <cell r="K728" t="str">
            <v>MRD038</v>
          </cell>
          <cell r="L728" t="str">
            <v>NA</v>
          </cell>
          <cell r="M728">
            <v>1</v>
          </cell>
          <cell r="N728">
            <v>1</v>
          </cell>
          <cell r="O728">
            <v>1</v>
          </cell>
          <cell r="P728">
            <v>1</v>
          </cell>
          <cell r="Q728">
            <v>1</v>
          </cell>
          <cell r="R728">
            <v>9</v>
          </cell>
          <cell r="S728" t="str">
            <v>NA</v>
          </cell>
          <cell r="T728" t="str">
            <v>CER006</v>
          </cell>
          <cell r="U728" t="str">
            <v>NA</v>
          </cell>
          <cell r="V728" t="str">
            <v>NA</v>
          </cell>
          <cell r="W728" t="str">
            <v>NA</v>
          </cell>
          <cell r="X728" t="str">
            <v>NA</v>
          </cell>
          <cell r="Y728" t="str">
            <v>CMC017</v>
          </cell>
          <cell r="Z728" t="str">
            <v>NA</v>
          </cell>
          <cell r="AA728" t="str">
            <v>NA</v>
          </cell>
          <cell r="AB728" t="str">
            <v>NA</v>
          </cell>
          <cell r="AC728" t="str">
            <v>NA</v>
          </cell>
          <cell r="AD728">
            <v>1</v>
          </cell>
          <cell r="AE728" t="str">
            <v>NA</v>
          </cell>
          <cell r="AF728" t="str">
            <v>NA</v>
          </cell>
          <cell r="AG728" t="str">
            <v>NA</v>
          </cell>
          <cell r="AH728" t="str">
            <v>NA</v>
          </cell>
          <cell r="AI728">
            <v>10</v>
          </cell>
          <cell r="AJ728">
            <v>10</v>
          </cell>
          <cell r="AO728">
            <v>67705</v>
          </cell>
          <cell r="AP728">
            <v>7300</v>
          </cell>
          <cell r="AQ728">
            <v>15660</v>
          </cell>
          <cell r="AR728">
            <v>5180</v>
          </cell>
          <cell r="AS728">
            <v>4200</v>
          </cell>
          <cell r="AT728">
            <v>1897</v>
          </cell>
          <cell r="AU728">
            <v>1580</v>
          </cell>
          <cell r="AV728">
            <v>0</v>
          </cell>
          <cell r="AW728">
            <v>7300</v>
          </cell>
          <cell r="AX728">
            <v>15660</v>
          </cell>
          <cell r="AY728">
            <v>5180</v>
          </cell>
          <cell r="AZ728">
            <v>4200</v>
          </cell>
          <cell r="BA728">
            <v>1897</v>
          </cell>
          <cell r="BB728">
            <v>14220</v>
          </cell>
          <cell r="BC728">
            <v>0</v>
          </cell>
          <cell r="BD728">
            <v>48457</v>
          </cell>
          <cell r="BE728">
            <v>47972</v>
          </cell>
          <cell r="BF728">
            <v>0</v>
          </cell>
          <cell r="BG728">
            <v>0</v>
          </cell>
          <cell r="BH728">
            <v>0</v>
          </cell>
          <cell r="BI728">
            <v>0</v>
          </cell>
          <cell r="BJ728">
            <v>4797</v>
          </cell>
          <cell r="BK728">
            <v>0</v>
          </cell>
          <cell r="BL728">
            <v>0</v>
          </cell>
          <cell r="BM728">
            <v>0</v>
          </cell>
          <cell r="BN728">
            <v>0</v>
          </cell>
          <cell r="BO728">
            <v>4797</v>
          </cell>
          <cell r="BP728">
            <v>144513</v>
          </cell>
          <cell r="BQ728">
            <v>0</v>
          </cell>
          <cell r="BR728">
            <v>0</v>
          </cell>
          <cell r="BS728">
            <v>0</v>
          </cell>
          <cell r="BT728">
            <v>0</v>
          </cell>
          <cell r="BU728">
            <v>14451</v>
          </cell>
          <cell r="BV728">
            <v>0</v>
          </cell>
          <cell r="BW728">
            <v>0</v>
          </cell>
          <cell r="BX728">
            <v>0</v>
          </cell>
          <cell r="BY728">
            <v>0</v>
          </cell>
          <cell r="BZ728">
            <v>14451</v>
          </cell>
          <cell r="CA728">
            <v>4797</v>
          </cell>
          <cell r="CB728">
            <v>19248</v>
          </cell>
          <cell r="CD728">
            <v>67705</v>
          </cell>
        </row>
        <row r="729">
          <cell r="B729" t="str">
            <v>RI003</v>
          </cell>
          <cell r="C729" t="str">
            <v>CAP43</v>
          </cell>
          <cell r="D729" t="str">
            <v>Rienda guitarra de tres (3) ton.</v>
          </cell>
          <cell r="E729" t="str">
            <v>U</v>
          </cell>
          <cell r="F729" t="str">
            <v>MRD030</v>
          </cell>
          <cell r="G729" t="str">
            <v>MRD242</v>
          </cell>
          <cell r="H729" t="str">
            <v>MRD190</v>
          </cell>
          <cell r="I729" t="str">
            <v>MRD231</v>
          </cell>
          <cell r="J729" t="str">
            <v>MRD023</v>
          </cell>
          <cell r="K729" t="str">
            <v>MRD038</v>
          </cell>
          <cell r="L729" t="str">
            <v>MRD035</v>
          </cell>
          <cell r="M729">
            <v>1</v>
          </cell>
          <cell r="N729">
            <v>1</v>
          </cell>
          <cell r="O729">
            <v>1</v>
          </cell>
          <cell r="P729">
            <v>1</v>
          </cell>
          <cell r="Q729">
            <v>1</v>
          </cell>
          <cell r="R729">
            <v>10</v>
          </cell>
          <cell r="S729">
            <v>1</v>
          </cell>
          <cell r="T729" t="str">
            <v>CER006</v>
          </cell>
          <cell r="U729" t="str">
            <v>NA</v>
          </cell>
          <cell r="V729" t="str">
            <v>NA</v>
          </cell>
          <cell r="W729" t="str">
            <v>NA</v>
          </cell>
          <cell r="X729" t="str">
            <v>NA</v>
          </cell>
          <cell r="Y729" t="str">
            <v>CMC017</v>
          </cell>
          <cell r="Z729" t="str">
            <v>NA</v>
          </cell>
          <cell r="AA729" t="str">
            <v>NA</v>
          </cell>
          <cell r="AB729" t="str">
            <v>NA</v>
          </cell>
          <cell r="AC729" t="str">
            <v>NA</v>
          </cell>
          <cell r="AD729">
            <v>1</v>
          </cell>
          <cell r="AE729" t="str">
            <v>NA</v>
          </cell>
          <cell r="AF729" t="str">
            <v>NA</v>
          </cell>
          <cell r="AG729" t="str">
            <v>NA</v>
          </cell>
          <cell r="AH729" t="str">
            <v>NA</v>
          </cell>
          <cell r="AI729">
            <v>10</v>
          </cell>
          <cell r="AJ729">
            <v>10</v>
          </cell>
          <cell r="AO729">
            <v>120019</v>
          </cell>
          <cell r="AP729">
            <v>7300</v>
          </cell>
          <cell r="AQ729">
            <v>15660</v>
          </cell>
          <cell r="AR729">
            <v>4137</v>
          </cell>
          <cell r="AS729">
            <v>7828</v>
          </cell>
          <cell r="AT729">
            <v>1897</v>
          </cell>
          <cell r="AU729">
            <v>1580</v>
          </cell>
          <cell r="AV729">
            <v>43350</v>
          </cell>
          <cell r="AW729">
            <v>7300</v>
          </cell>
          <cell r="AX729">
            <v>15660</v>
          </cell>
          <cell r="AY729">
            <v>4137</v>
          </cell>
          <cell r="AZ729">
            <v>7828</v>
          </cell>
          <cell r="BA729">
            <v>1897</v>
          </cell>
          <cell r="BB729">
            <v>15800</v>
          </cell>
          <cell r="BC729">
            <v>43350</v>
          </cell>
          <cell r="BD729">
            <v>100771</v>
          </cell>
          <cell r="BE729">
            <v>47972</v>
          </cell>
          <cell r="BF729">
            <v>0</v>
          </cell>
          <cell r="BG729">
            <v>0</v>
          </cell>
          <cell r="BH729">
            <v>0</v>
          </cell>
          <cell r="BI729">
            <v>0</v>
          </cell>
          <cell r="BJ729">
            <v>4797</v>
          </cell>
          <cell r="BK729">
            <v>0</v>
          </cell>
          <cell r="BL729">
            <v>0</v>
          </cell>
          <cell r="BM729">
            <v>0</v>
          </cell>
          <cell r="BN729">
            <v>0</v>
          </cell>
          <cell r="BO729">
            <v>4797</v>
          </cell>
          <cell r="BP729">
            <v>144513</v>
          </cell>
          <cell r="BQ729">
            <v>0</v>
          </cell>
          <cell r="BR729">
            <v>0</v>
          </cell>
          <cell r="BS729">
            <v>0</v>
          </cell>
          <cell r="BT729">
            <v>0</v>
          </cell>
          <cell r="BU729">
            <v>14451</v>
          </cell>
          <cell r="BV729">
            <v>0</v>
          </cell>
          <cell r="BW729">
            <v>0</v>
          </cell>
          <cell r="BX729">
            <v>0</v>
          </cell>
          <cell r="BY729">
            <v>0</v>
          </cell>
          <cell r="BZ729">
            <v>14451</v>
          </cell>
          <cell r="CA729">
            <v>4797</v>
          </cell>
          <cell r="CB729">
            <v>19248</v>
          </cell>
          <cell r="CC729">
            <v>0.05</v>
          </cell>
          <cell r="CD729">
            <v>120019</v>
          </cell>
        </row>
        <row r="730">
          <cell r="B730" t="str">
            <v>IE001</v>
          </cell>
          <cell r="C730" t="str">
            <v>CAP45</v>
          </cell>
          <cell r="D730" t="str">
            <v>Instalación a cajas (Poste o muro)</v>
          </cell>
          <cell r="E730" t="str">
            <v>U</v>
          </cell>
          <cell r="F730" t="str">
            <v>MRD029</v>
          </cell>
          <cell r="G730" t="str">
            <v>MRD031</v>
          </cell>
          <cell r="H730" t="str">
            <v>MRD103</v>
          </cell>
          <cell r="I730" t="str">
            <v>MRD228</v>
          </cell>
          <cell r="J730" t="str">
            <v>MRD122</v>
          </cell>
          <cell r="K730" t="str">
            <v>MRD123</v>
          </cell>
          <cell r="L730" t="str">
            <v>NA</v>
          </cell>
          <cell r="M730">
            <v>1</v>
          </cell>
          <cell r="N730">
            <v>1</v>
          </cell>
          <cell r="O730">
            <v>1</v>
          </cell>
          <cell r="P730">
            <v>6</v>
          </cell>
          <cell r="Q730">
            <v>10</v>
          </cell>
          <cell r="R730">
            <v>5</v>
          </cell>
          <cell r="S730" t="str">
            <v>NA</v>
          </cell>
          <cell r="T730" t="str">
            <v>CER009</v>
          </cell>
          <cell r="U730" t="str">
            <v>NA</v>
          </cell>
          <cell r="V730" t="str">
            <v>NA</v>
          </cell>
          <cell r="W730" t="str">
            <v>NA</v>
          </cell>
          <cell r="X730" t="str">
            <v>NA</v>
          </cell>
          <cell r="Y730" t="str">
            <v>CMC019</v>
          </cell>
          <cell r="Z730" t="str">
            <v>NA</v>
          </cell>
          <cell r="AA730" t="str">
            <v>NA</v>
          </cell>
          <cell r="AB730" t="str">
            <v>NA</v>
          </cell>
          <cell r="AC730" t="str">
            <v>NA</v>
          </cell>
          <cell r="AD730">
            <v>1</v>
          </cell>
          <cell r="AE730" t="str">
            <v>NA</v>
          </cell>
          <cell r="AF730" t="str">
            <v>NA</v>
          </cell>
          <cell r="AG730" t="str">
            <v>NA</v>
          </cell>
          <cell r="AH730" t="str">
            <v>NA</v>
          </cell>
          <cell r="AI730">
            <v>18</v>
          </cell>
          <cell r="AJ730">
            <v>18</v>
          </cell>
          <cell r="AO730">
            <v>18467</v>
          </cell>
          <cell r="AP730">
            <v>1035</v>
          </cell>
          <cell r="AQ730">
            <v>600</v>
          </cell>
          <cell r="AR730">
            <v>32</v>
          </cell>
          <cell r="AS730">
            <v>290</v>
          </cell>
          <cell r="AT730">
            <v>18</v>
          </cell>
          <cell r="AU730">
            <v>18</v>
          </cell>
          <cell r="AV730">
            <v>0</v>
          </cell>
          <cell r="AW730">
            <v>1035</v>
          </cell>
          <cell r="AX730">
            <v>600</v>
          </cell>
          <cell r="AY730">
            <v>32</v>
          </cell>
          <cell r="AZ730">
            <v>1740</v>
          </cell>
          <cell r="BA730">
            <v>180</v>
          </cell>
          <cell r="BB730">
            <v>90</v>
          </cell>
          <cell r="BC730">
            <v>0</v>
          </cell>
          <cell r="BD730">
            <v>3677</v>
          </cell>
          <cell r="BE730">
            <v>45014</v>
          </cell>
          <cell r="BF730">
            <v>0</v>
          </cell>
          <cell r="BG730">
            <v>0</v>
          </cell>
          <cell r="BH730">
            <v>0</v>
          </cell>
          <cell r="BI730">
            <v>0</v>
          </cell>
          <cell r="BJ730">
            <v>2501</v>
          </cell>
          <cell r="BK730">
            <v>0</v>
          </cell>
          <cell r="BL730">
            <v>0</v>
          </cell>
          <cell r="BM730">
            <v>0</v>
          </cell>
          <cell r="BN730">
            <v>0</v>
          </cell>
          <cell r="BO730">
            <v>2501</v>
          </cell>
          <cell r="BP730">
            <v>221203</v>
          </cell>
          <cell r="BQ730">
            <v>0</v>
          </cell>
          <cell r="BR730">
            <v>0</v>
          </cell>
          <cell r="BS730">
            <v>0</v>
          </cell>
          <cell r="BT730">
            <v>0</v>
          </cell>
          <cell r="BU730">
            <v>12289</v>
          </cell>
          <cell r="BV730">
            <v>0</v>
          </cell>
          <cell r="BW730">
            <v>0</v>
          </cell>
          <cell r="BX730">
            <v>0</v>
          </cell>
          <cell r="BY730">
            <v>0</v>
          </cell>
          <cell r="BZ730">
            <v>12289</v>
          </cell>
          <cell r="CA730">
            <v>2501</v>
          </cell>
          <cell r="CB730">
            <v>14790</v>
          </cell>
          <cell r="CD730">
            <v>18467</v>
          </cell>
        </row>
        <row r="731">
          <cell r="B731" t="str">
            <v>RCA01</v>
          </cell>
          <cell r="C731" t="str">
            <v>CAP47</v>
          </cell>
          <cell r="D731" t="str">
            <v>De    10  pares</v>
          </cell>
          <cell r="E731" t="str">
            <v>m</v>
          </cell>
          <cell r="F731" t="str">
            <v>NA</v>
          </cell>
          <cell r="G731" t="str">
            <v>NA</v>
          </cell>
          <cell r="H731" t="str">
            <v>NA</v>
          </cell>
          <cell r="I731" t="str">
            <v>NA</v>
          </cell>
          <cell r="J731" t="str">
            <v>NA</v>
          </cell>
          <cell r="K731" t="str">
            <v>NA</v>
          </cell>
          <cell r="L731" t="str">
            <v>NA</v>
          </cell>
          <cell r="M731" t="str">
            <v>NA</v>
          </cell>
          <cell r="N731" t="str">
            <v>NA</v>
          </cell>
          <cell r="O731" t="str">
            <v>NA</v>
          </cell>
          <cell r="P731" t="str">
            <v>NA</v>
          </cell>
          <cell r="Q731" t="str">
            <v>NA</v>
          </cell>
          <cell r="R731" t="str">
            <v>NA</v>
          </cell>
          <cell r="S731" t="str">
            <v>NA</v>
          </cell>
          <cell r="T731" t="str">
            <v>CER002</v>
          </cell>
          <cell r="U731" t="str">
            <v>NA</v>
          </cell>
          <cell r="V731" t="str">
            <v>NA</v>
          </cell>
          <cell r="W731" t="str">
            <v>NA</v>
          </cell>
          <cell r="X731" t="str">
            <v>NA</v>
          </cell>
          <cell r="Y731" t="str">
            <v>CMC012</v>
          </cell>
          <cell r="Z731" t="str">
            <v>NA</v>
          </cell>
          <cell r="AA731" t="str">
            <v>NA</v>
          </cell>
          <cell r="AB731" t="str">
            <v>NA</v>
          </cell>
          <cell r="AC731" t="str">
            <v>NA</v>
          </cell>
          <cell r="AD731">
            <v>1</v>
          </cell>
          <cell r="AE731" t="str">
            <v>NA</v>
          </cell>
          <cell r="AF731" t="str">
            <v>NA</v>
          </cell>
          <cell r="AG731" t="str">
            <v>NA</v>
          </cell>
          <cell r="AH731" t="str">
            <v>NA</v>
          </cell>
          <cell r="AI731">
            <v>363</v>
          </cell>
          <cell r="AJ731">
            <v>363</v>
          </cell>
          <cell r="AO731">
            <v>404</v>
          </cell>
          <cell r="AP731">
            <v>0</v>
          </cell>
          <cell r="AQ731">
            <v>0</v>
          </cell>
          <cell r="AR731">
            <v>0</v>
          </cell>
          <cell r="AS731">
            <v>0</v>
          </cell>
          <cell r="AT731">
            <v>0</v>
          </cell>
          <cell r="AU731">
            <v>0</v>
          </cell>
          <cell r="AV731">
            <v>0</v>
          </cell>
          <cell r="AW731">
            <v>0</v>
          </cell>
          <cell r="AX731">
            <v>0</v>
          </cell>
          <cell r="AY731">
            <v>0</v>
          </cell>
          <cell r="AZ731">
            <v>0</v>
          </cell>
          <cell r="BA731">
            <v>0</v>
          </cell>
          <cell r="BB731">
            <v>0</v>
          </cell>
          <cell r="BC731">
            <v>0</v>
          </cell>
          <cell r="BD731">
            <v>0</v>
          </cell>
          <cell r="BE731">
            <v>48564</v>
          </cell>
          <cell r="BF731">
            <v>0</v>
          </cell>
          <cell r="BG731">
            <v>0</v>
          </cell>
          <cell r="BH731">
            <v>0</v>
          </cell>
          <cell r="BI731">
            <v>0</v>
          </cell>
          <cell r="BJ731">
            <v>134</v>
          </cell>
          <cell r="BK731">
            <v>0</v>
          </cell>
          <cell r="BL731">
            <v>0</v>
          </cell>
          <cell r="BM731">
            <v>0</v>
          </cell>
          <cell r="BN731">
            <v>0</v>
          </cell>
          <cell r="BO731">
            <v>134</v>
          </cell>
          <cell r="BP731">
            <v>98147</v>
          </cell>
          <cell r="BQ731">
            <v>0</v>
          </cell>
          <cell r="BR731">
            <v>0</v>
          </cell>
          <cell r="BS731">
            <v>0</v>
          </cell>
          <cell r="BT731">
            <v>0</v>
          </cell>
          <cell r="BU731">
            <v>270</v>
          </cell>
          <cell r="BV731">
            <v>0</v>
          </cell>
          <cell r="BW731">
            <v>0</v>
          </cell>
          <cell r="BX731">
            <v>0</v>
          </cell>
          <cell r="BY731">
            <v>0</v>
          </cell>
          <cell r="BZ731">
            <v>270</v>
          </cell>
          <cell r="CA731">
            <v>134</v>
          </cell>
          <cell r="CB731">
            <v>404</v>
          </cell>
          <cell r="CD731">
            <v>404</v>
          </cell>
        </row>
        <row r="732">
          <cell r="B732" t="str">
            <v>RCC01</v>
          </cell>
          <cell r="C732" t="str">
            <v>CAP47</v>
          </cell>
          <cell r="D732" t="str">
            <v>De    10  pares</v>
          </cell>
          <cell r="E732" t="str">
            <v>m</v>
          </cell>
          <cell r="F732" t="str">
            <v>NA</v>
          </cell>
          <cell r="G732" t="str">
            <v>NA</v>
          </cell>
          <cell r="H732" t="str">
            <v>NA</v>
          </cell>
          <cell r="I732" t="str">
            <v>NA</v>
          </cell>
          <cell r="J732" t="str">
            <v>NA</v>
          </cell>
          <cell r="K732" t="str">
            <v>NA</v>
          </cell>
          <cell r="L732" t="str">
            <v>NA</v>
          </cell>
          <cell r="M732" t="str">
            <v>NA</v>
          </cell>
          <cell r="N732" t="str">
            <v>NA</v>
          </cell>
          <cell r="O732" t="str">
            <v>NA</v>
          </cell>
          <cell r="P732" t="str">
            <v>NA</v>
          </cell>
          <cell r="Q732" t="str">
            <v>NA</v>
          </cell>
          <cell r="R732" t="str">
            <v>NA</v>
          </cell>
          <cell r="S732" t="str">
            <v>NA</v>
          </cell>
          <cell r="T732" t="str">
            <v>CER001</v>
          </cell>
          <cell r="U732" t="str">
            <v>NA</v>
          </cell>
          <cell r="V732" t="str">
            <v>NA</v>
          </cell>
          <cell r="W732" t="str">
            <v>NA</v>
          </cell>
          <cell r="X732" t="str">
            <v>NA</v>
          </cell>
          <cell r="Y732" t="str">
            <v>CMC011</v>
          </cell>
          <cell r="Z732" t="str">
            <v>NA</v>
          </cell>
          <cell r="AA732" t="str">
            <v>NA</v>
          </cell>
          <cell r="AB732" t="str">
            <v>NA</v>
          </cell>
          <cell r="AC732" t="str">
            <v>NA</v>
          </cell>
          <cell r="AD732">
            <v>1</v>
          </cell>
          <cell r="AE732" t="str">
            <v>NA</v>
          </cell>
          <cell r="AF732" t="str">
            <v>NA</v>
          </cell>
          <cell r="AG732" t="str">
            <v>NA</v>
          </cell>
          <cell r="AH732" t="str">
            <v>NA</v>
          </cell>
          <cell r="AI732">
            <v>980</v>
          </cell>
          <cell r="AJ732">
            <v>980</v>
          </cell>
          <cell r="AO732">
            <v>384</v>
          </cell>
          <cell r="AP732">
            <v>0</v>
          </cell>
          <cell r="AQ732">
            <v>0</v>
          </cell>
          <cell r="AR732">
            <v>0</v>
          </cell>
          <cell r="AS732">
            <v>0</v>
          </cell>
          <cell r="AT732">
            <v>0</v>
          </cell>
          <cell r="AU732">
            <v>0</v>
          </cell>
          <cell r="AV732">
            <v>0</v>
          </cell>
          <cell r="AW732">
            <v>0</v>
          </cell>
          <cell r="AX732">
            <v>0</v>
          </cell>
          <cell r="AY732">
            <v>0</v>
          </cell>
          <cell r="AZ732">
            <v>0</v>
          </cell>
          <cell r="BA732">
            <v>0</v>
          </cell>
          <cell r="BB732">
            <v>0</v>
          </cell>
          <cell r="BC732">
            <v>0</v>
          </cell>
          <cell r="BD732">
            <v>0</v>
          </cell>
          <cell r="BE732">
            <v>250716</v>
          </cell>
          <cell r="BF732">
            <v>0</v>
          </cell>
          <cell r="BG732">
            <v>0</v>
          </cell>
          <cell r="BH732">
            <v>0</v>
          </cell>
          <cell r="BI732">
            <v>0</v>
          </cell>
          <cell r="BJ732">
            <v>256</v>
          </cell>
          <cell r="BK732">
            <v>0</v>
          </cell>
          <cell r="BL732">
            <v>0</v>
          </cell>
          <cell r="BM732">
            <v>0</v>
          </cell>
          <cell r="BN732">
            <v>0</v>
          </cell>
          <cell r="BO732">
            <v>256</v>
          </cell>
          <cell r="BP732">
            <v>125868</v>
          </cell>
          <cell r="BQ732">
            <v>0</v>
          </cell>
          <cell r="BR732">
            <v>0</v>
          </cell>
          <cell r="BS732">
            <v>0</v>
          </cell>
          <cell r="BT732">
            <v>0</v>
          </cell>
          <cell r="BU732">
            <v>128</v>
          </cell>
          <cell r="BV732">
            <v>0</v>
          </cell>
          <cell r="BW732">
            <v>0</v>
          </cell>
          <cell r="BX732">
            <v>0</v>
          </cell>
          <cell r="BY732">
            <v>0</v>
          </cell>
          <cell r="BZ732">
            <v>128</v>
          </cell>
          <cell r="CA732">
            <v>256</v>
          </cell>
          <cell r="CB732">
            <v>384</v>
          </cell>
          <cell r="CC732">
            <v>0.05</v>
          </cell>
          <cell r="CD732">
            <v>384</v>
          </cell>
        </row>
        <row r="733">
          <cell r="B733" t="str">
            <v>RCM01</v>
          </cell>
          <cell r="C733" t="str">
            <v>CAP47</v>
          </cell>
          <cell r="D733" t="str">
            <v>De    10  pares</v>
          </cell>
          <cell r="E733" t="str">
            <v>m</v>
          </cell>
          <cell r="F733" t="str">
            <v>NA</v>
          </cell>
          <cell r="G733" t="str">
            <v>NA</v>
          </cell>
          <cell r="H733" t="str">
            <v>NA</v>
          </cell>
          <cell r="I733" t="str">
            <v>NA</v>
          </cell>
          <cell r="J733" t="str">
            <v>NA</v>
          </cell>
          <cell r="K733" t="str">
            <v>NA</v>
          </cell>
          <cell r="L733" t="str">
            <v>NA</v>
          </cell>
          <cell r="M733" t="str">
            <v>NA</v>
          </cell>
          <cell r="N733" t="str">
            <v>NA</v>
          </cell>
          <cell r="O733" t="str">
            <v>NA</v>
          </cell>
          <cell r="P733" t="str">
            <v>NA</v>
          </cell>
          <cell r="Q733" t="str">
            <v>NA</v>
          </cell>
          <cell r="R733" t="str">
            <v>NA</v>
          </cell>
          <cell r="S733" t="str">
            <v>NA</v>
          </cell>
          <cell r="T733" t="str">
            <v>NA</v>
          </cell>
          <cell r="U733" t="str">
            <v>NA</v>
          </cell>
          <cell r="V733" t="str">
            <v>NA</v>
          </cell>
          <cell r="W733" t="str">
            <v>NA</v>
          </cell>
          <cell r="X733" t="str">
            <v>NA</v>
          </cell>
          <cell r="Y733" t="str">
            <v>NA</v>
          </cell>
          <cell r="Z733" t="str">
            <v>NA</v>
          </cell>
          <cell r="AA733" t="str">
            <v>NA</v>
          </cell>
          <cell r="AB733" t="str">
            <v>NA</v>
          </cell>
          <cell r="AC733" t="str">
            <v>NA</v>
          </cell>
          <cell r="AD733" t="str">
            <v>NA</v>
          </cell>
          <cell r="AE733" t="str">
            <v>NA</v>
          </cell>
          <cell r="AF733" t="str">
            <v>NA</v>
          </cell>
          <cell r="AG733" t="str">
            <v>NA</v>
          </cell>
          <cell r="AH733" t="str">
            <v>NA</v>
          </cell>
          <cell r="AI733">
            <v>0</v>
          </cell>
          <cell r="AO733">
            <v>0</v>
          </cell>
          <cell r="AP733">
            <v>0</v>
          </cell>
          <cell r="AQ733">
            <v>0</v>
          </cell>
          <cell r="AR733">
            <v>0</v>
          </cell>
          <cell r="AS733">
            <v>0</v>
          </cell>
          <cell r="AT733">
            <v>0</v>
          </cell>
          <cell r="AU733">
            <v>0</v>
          </cell>
          <cell r="AV733">
            <v>0</v>
          </cell>
          <cell r="AW733">
            <v>0</v>
          </cell>
          <cell r="AX733">
            <v>0</v>
          </cell>
          <cell r="AY733">
            <v>0</v>
          </cell>
          <cell r="AZ733">
            <v>0</v>
          </cell>
          <cell r="BA733">
            <v>0</v>
          </cell>
          <cell r="BB733">
            <v>0</v>
          </cell>
          <cell r="BC733">
            <v>0</v>
          </cell>
          <cell r="BD733">
            <v>0</v>
          </cell>
          <cell r="BE733">
            <v>0</v>
          </cell>
          <cell r="BF733">
            <v>0</v>
          </cell>
          <cell r="BG733">
            <v>0</v>
          </cell>
          <cell r="BH733">
            <v>0</v>
          </cell>
          <cell r="BI733">
            <v>0</v>
          </cell>
          <cell r="BJ733">
            <v>0</v>
          </cell>
          <cell r="BK733">
            <v>0</v>
          </cell>
          <cell r="BL733">
            <v>0</v>
          </cell>
          <cell r="BM733">
            <v>0</v>
          </cell>
          <cell r="BN733">
            <v>0</v>
          </cell>
          <cell r="BO733">
            <v>0</v>
          </cell>
          <cell r="BP733">
            <v>0</v>
          </cell>
          <cell r="BQ733">
            <v>0</v>
          </cell>
          <cell r="BR733">
            <v>0</v>
          </cell>
          <cell r="BS733">
            <v>0</v>
          </cell>
          <cell r="BT733">
            <v>0</v>
          </cell>
          <cell r="BU733">
            <v>0</v>
          </cell>
          <cell r="BV733">
            <v>0</v>
          </cell>
          <cell r="BW733">
            <v>0</v>
          </cell>
          <cell r="BX733">
            <v>0</v>
          </cell>
          <cell r="BY733">
            <v>0</v>
          </cell>
          <cell r="BZ733">
            <v>0</v>
          </cell>
          <cell r="CA733">
            <v>0</v>
          </cell>
          <cell r="CB733">
            <v>0</v>
          </cell>
          <cell r="CC733">
            <v>0.05</v>
          </cell>
          <cell r="CD733">
            <v>0</v>
          </cell>
        </row>
        <row r="734">
          <cell r="B734" t="str">
            <v>RCA02</v>
          </cell>
          <cell r="C734" t="str">
            <v>CAP47</v>
          </cell>
          <cell r="D734" t="str">
            <v>De    20  pares</v>
          </cell>
          <cell r="E734" t="str">
            <v>m</v>
          </cell>
          <cell r="F734" t="str">
            <v>NA</v>
          </cell>
          <cell r="G734" t="str">
            <v>NA</v>
          </cell>
          <cell r="H734" t="str">
            <v>NA</v>
          </cell>
          <cell r="I734" t="str">
            <v>NA</v>
          </cell>
          <cell r="J734" t="str">
            <v>NA</v>
          </cell>
          <cell r="K734" t="str">
            <v>NA</v>
          </cell>
          <cell r="L734" t="str">
            <v>NA</v>
          </cell>
          <cell r="M734" t="str">
            <v>NA</v>
          </cell>
          <cell r="N734" t="str">
            <v>NA</v>
          </cell>
          <cell r="O734" t="str">
            <v>NA</v>
          </cell>
          <cell r="P734" t="str">
            <v>NA</v>
          </cell>
          <cell r="Q734" t="str">
            <v>NA</v>
          </cell>
          <cell r="R734" t="str">
            <v>NA</v>
          </cell>
          <cell r="S734" t="str">
            <v>NA</v>
          </cell>
          <cell r="T734" t="str">
            <v>CER002</v>
          </cell>
          <cell r="U734" t="str">
            <v>NA</v>
          </cell>
          <cell r="V734" t="str">
            <v>NA</v>
          </cell>
          <cell r="W734" t="str">
            <v>NA</v>
          </cell>
          <cell r="X734" t="str">
            <v>NA</v>
          </cell>
          <cell r="Y734" t="str">
            <v>CMC012</v>
          </cell>
          <cell r="Z734" t="str">
            <v>NA</v>
          </cell>
          <cell r="AA734" t="str">
            <v>NA</v>
          </cell>
          <cell r="AB734" t="str">
            <v>NA</v>
          </cell>
          <cell r="AC734" t="str">
            <v>NA</v>
          </cell>
          <cell r="AD734">
            <v>1</v>
          </cell>
          <cell r="AE734" t="str">
            <v>NA</v>
          </cell>
          <cell r="AF734" t="str">
            <v>NA</v>
          </cell>
          <cell r="AG734" t="str">
            <v>NA</v>
          </cell>
          <cell r="AH734" t="str">
            <v>NA</v>
          </cell>
          <cell r="AI734">
            <v>50</v>
          </cell>
          <cell r="AJ734">
            <v>50</v>
          </cell>
          <cell r="AO734">
            <v>2934</v>
          </cell>
          <cell r="AP734">
            <v>0</v>
          </cell>
          <cell r="AQ734">
            <v>0</v>
          </cell>
          <cell r="AR734">
            <v>0</v>
          </cell>
          <cell r="AS734">
            <v>0</v>
          </cell>
          <cell r="AT734">
            <v>0</v>
          </cell>
          <cell r="AU734">
            <v>0</v>
          </cell>
          <cell r="AV734">
            <v>0</v>
          </cell>
          <cell r="AW734">
            <v>0</v>
          </cell>
          <cell r="AX734">
            <v>0</v>
          </cell>
          <cell r="AY734">
            <v>0</v>
          </cell>
          <cell r="AZ734">
            <v>0</v>
          </cell>
          <cell r="BA734">
            <v>0</v>
          </cell>
          <cell r="BB734">
            <v>0</v>
          </cell>
          <cell r="BC734">
            <v>0</v>
          </cell>
          <cell r="BD734">
            <v>0</v>
          </cell>
          <cell r="BE734">
            <v>48564</v>
          </cell>
          <cell r="BF734">
            <v>0</v>
          </cell>
          <cell r="BG734">
            <v>0</v>
          </cell>
          <cell r="BH734">
            <v>0</v>
          </cell>
          <cell r="BI734">
            <v>0</v>
          </cell>
          <cell r="BJ734">
            <v>971</v>
          </cell>
          <cell r="BK734">
            <v>0</v>
          </cell>
          <cell r="BL734">
            <v>0</v>
          </cell>
          <cell r="BM734">
            <v>0</v>
          </cell>
          <cell r="BN734">
            <v>0</v>
          </cell>
          <cell r="BO734">
            <v>971</v>
          </cell>
          <cell r="BP734">
            <v>98147</v>
          </cell>
          <cell r="BQ734">
            <v>0</v>
          </cell>
          <cell r="BR734">
            <v>0</v>
          </cell>
          <cell r="BS734">
            <v>0</v>
          </cell>
          <cell r="BT734">
            <v>0</v>
          </cell>
          <cell r="BU734">
            <v>1963</v>
          </cell>
          <cell r="BV734">
            <v>0</v>
          </cell>
          <cell r="BW734">
            <v>0</v>
          </cell>
          <cell r="BX734">
            <v>0</v>
          </cell>
          <cell r="BY734">
            <v>0</v>
          </cell>
          <cell r="BZ734">
            <v>1963</v>
          </cell>
          <cell r="CA734">
            <v>971</v>
          </cell>
          <cell r="CB734">
            <v>2934</v>
          </cell>
          <cell r="CD734">
            <v>2934</v>
          </cell>
        </row>
        <row r="735">
          <cell r="B735" t="str">
            <v>RCC02</v>
          </cell>
          <cell r="C735" t="str">
            <v>CAP47</v>
          </cell>
          <cell r="D735" t="str">
            <v>De    20  pares</v>
          </cell>
          <cell r="E735" t="str">
            <v>m</v>
          </cell>
          <cell r="F735" t="str">
            <v>NA</v>
          </cell>
          <cell r="G735" t="str">
            <v>NA</v>
          </cell>
          <cell r="H735" t="str">
            <v>NA</v>
          </cell>
          <cell r="I735" t="str">
            <v>NA</v>
          </cell>
          <cell r="J735" t="str">
            <v>NA</v>
          </cell>
          <cell r="K735" t="str">
            <v>NA</v>
          </cell>
          <cell r="L735" t="str">
            <v>NA</v>
          </cell>
          <cell r="M735" t="str">
            <v>NA</v>
          </cell>
          <cell r="N735" t="str">
            <v>NA</v>
          </cell>
          <cell r="O735" t="str">
            <v>NA</v>
          </cell>
          <cell r="P735" t="str">
            <v>NA</v>
          </cell>
          <cell r="Q735" t="str">
            <v>NA</v>
          </cell>
          <cell r="R735" t="str">
            <v>NA</v>
          </cell>
          <cell r="S735" t="str">
            <v>NA</v>
          </cell>
          <cell r="T735" t="str">
            <v>CER001</v>
          </cell>
          <cell r="U735" t="str">
            <v>NA</v>
          </cell>
          <cell r="V735" t="str">
            <v>NA</v>
          </cell>
          <cell r="W735" t="str">
            <v>NA</v>
          </cell>
          <cell r="X735" t="str">
            <v>NA</v>
          </cell>
          <cell r="Y735" t="str">
            <v>CMC011</v>
          </cell>
          <cell r="Z735" t="str">
            <v>NA</v>
          </cell>
          <cell r="AA735" t="str">
            <v>NA</v>
          </cell>
          <cell r="AB735" t="str">
            <v>NA</v>
          </cell>
          <cell r="AC735" t="str">
            <v>NA</v>
          </cell>
          <cell r="AD735">
            <v>1</v>
          </cell>
          <cell r="AE735" t="str">
            <v>NA</v>
          </cell>
          <cell r="AF735" t="str">
            <v>NA</v>
          </cell>
          <cell r="AG735" t="str">
            <v>NA</v>
          </cell>
          <cell r="AH735" t="str">
            <v>NA</v>
          </cell>
          <cell r="AI735">
            <v>980</v>
          </cell>
          <cell r="AJ735">
            <v>980</v>
          </cell>
          <cell r="AO735">
            <v>384</v>
          </cell>
          <cell r="AP735">
            <v>0</v>
          </cell>
          <cell r="AQ735">
            <v>0</v>
          </cell>
          <cell r="AR735">
            <v>0</v>
          </cell>
          <cell r="AS735">
            <v>0</v>
          </cell>
          <cell r="AT735">
            <v>0</v>
          </cell>
          <cell r="AU735">
            <v>0</v>
          </cell>
          <cell r="AV735">
            <v>0</v>
          </cell>
          <cell r="AW735">
            <v>0</v>
          </cell>
          <cell r="AX735">
            <v>0</v>
          </cell>
          <cell r="AY735">
            <v>0</v>
          </cell>
          <cell r="AZ735">
            <v>0</v>
          </cell>
          <cell r="BA735">
            <v>0</v>
          </cell>
          <cell r="BB735">
            <v>0</v>
          </cell>
          <cell r="BC735">
            <v>0</v>
          </cell>
          <cell r="BD735">
            <v>0</v>
          </cell>
          <cell r="BE735">
            <v>250716</v>
          </cell>
          <cell r="BF735">
            <v>0</v>
          </cell>
          <cell r="BG735">
            <v>0</v>
          </cell>
          <cell r="BH735">
            <v>0</v>
          </cell>
          <cell r="BI735">
            <v>0</v>
          </cell>
          <cell r="BJ735">
            <v>256</v>
          </cell>
          <cell r="BK735">
            <v>0</v>
          </cell>
          <cell r="BL735">
            <v>0</v>
          </cell>
          <cell r="BM735">
            <v>0</v>
          </cell>
          <cell r="BN735">
            <v>0</v>
          </cell>
          <cell r="BO735">
            <v>256</v>
          </cell>
          <cell r="BP735">
            <v>125868</v>
          </cell>
          <cell r="BQ735">
            <v>0</v>
          </cell>
          <cell r="BR735">
            <v>0</v>
          </cell>
          <cell r="BS735">
            <v>0</v>
          </cell>
          <cell r="BT735">
            <v>0</v>
          </cell>
          <cell r="BU735">
            <v>128</v>
          </cell>
          <cell r="BV735">
            <v>0</v>
          </cell>
          <cell r="BW735">
            <v>0</v>
          </cell>
          <cell r="BX735">
            <v>0</v>
          </cell>
          <cell r="BY735">
            <v>0</v>
          </cell>
          <cell r="BZ735">
            <v>128</v>
          </cell>
          <cell r="CA735">
            <v>256</v>
          </cell>
          <cell r="CB735">
            <v>384</v>
          </cell>
          <cell r="CC735">
            <v>0.05</v>
          </cell>
          <cell r="CD735">
            <v>384</v>
          </cell>
        </row>
        <row r="736">
          <cell r="B736" t="str">
            <v>RCM02</v>
          </cell>
          <cell r="C736" t="str">
            <v>CAP47</v>
          </cell>
          <cell r="D736" t="str">
            <v>De    20  pares</v>
          </cell>
          <cell r="E736" t="str">
            <v>m</v>
          </cell>
          <cell r="F736" t="str">
            <v>NA</v>
          </cell>
          <cell r="G736" t="str">
            <v>NA</v>
          </cell>
          <cell r="H736" t="str">
            <v>NA</v>
          </cell>
          <cell r="I736" t="str">
            <v>NA</v>
          </cell>
          <cell r="J736" t="str">
            <v>NA</v>
          </cell>
          <cell r="K736" t="str">
            <v>NA</v>
          </cell>
          <cell r="L736" t="str">
            <v>NA</v>
          </cell>
          <cell r="M736" t="str">
            <v>NA</v>
          </cell>
          <cell r="N736" t="str">
            <v>NA</v>
          </cell>
          <cell r="O736" t="str">
            <v>NA</v>
          </cell>
          <cell r="P736" t="str">
            <v>NA</v>
          </cell>
          <cell r="Q736" t="str">
            <v>NA</v>
          </cell>
          <cell r="R736" t="str">
            <v>NA</v>
          </cell>
          <cell r="S736" t="str">
            <v>NA</v>
          </cell>
          <cell r="T736" t="str">
            <v>NA</v>
          </cell>
          <cell r="U736" t="str">
            <v>NA</v>
          </cell>
          <cell r="V736" t="str">
            <v>NA</v>
          </cell>
          <cell r="W736" t="str">
            <v>NA</v>
          </cell>
          <cell r="X736" t="str">
            <v>NA</v>
          </cell>
          <cell r="Y736" t="str">
            <v>NA</v>
          </cell>
          <cell r="Z736" t="str">
            <v>NA</v>
          </cell>
          <cell r="AA736" t="str">
            <v>NA</v>
          </cell>
          <cell r="AB736" t="str">
            <v>NA</v>
          </cell>
          <cell r="AC736" t="str">
            <v>NA</v>
          </cell>
          <cell r="AD736" t="str">
            <v>NA</v>
          </cell>
          <cell r="AE736" t="str">
            <v>NA</v>
          </cell>
          <cell r="AF736" t="str">
            <v>NA</v>
          </cell>
          <cell r="AG736" t="str">
            <v>NA</v>
          </cell>
          <cell r="AH736" t="str">
            <v>NA</v>
          </cell>
          <cell r="AI736">
            <v>0</v>
          </cell>
          <cell r="AO736">
            <v>0</v>
          </cell>
          <cell r="AP736">
            <v>0</v>
          </cell>
          <cell r="AQ736">
            <v>0</v>
          </cell>
          <cell r="AR736">
            <v>0</v>
          </cell>
          <cell r="AS736">
            <v>0</v>
          </cell>
          <cell r="AT736">
            <v>0</v>
          </cell>
          <cell r="AU736">
            <v>0</v>
          </cell>
          <cell r="AV736">
            <v>0</v>
          </cell>
          <cell r="AW736">
            <v>0</v>
          </cell>
          <cell r="AX736">
            <v>0</v>
          </cell>
          <cell r="AY736">
            <v>0</v>
          </cell>
          <cell r="AZ736">
            <v>0</v>
          </cell>
          <cell r="BA736">
            <v>0</v>
          </cell>
          <cell r="BB736">
            <v>0</v>
          </cell>
          <cell r="BC736">
            <v>0</v>
          </cell>
          <cell r="BD736">
            <v>0</v>
          </cell>
          <cell r="BE736">
            <v>0</v>
          </cell>
          <cell r="BF736">
            <v>0</v>
          </cell>
          <cell r="BG736">
            <v>0</v>
          </cell>
          <cell r="BH736">
            <v>0</v>
          </cell>
          <cell r="BI736">
            <v>0</v>
          </cell>
          <cell r="BJ736">
            <v>0</v>
          </cell>
          <cell r="BK736">
            <v>0</v>
          </cell>
          <cell r="BL736">
            <v>0</v>
          </cell>
          <cell r="BM736">
            <v>0</v>
          </cell>
          <cell r="BN736">
            <v>0</v>
          </cell>
          <cell r="BO736">
            <v>0</v>
          </cell>
          <cell r="BP736">
            <v>0</v>
          </cell>
          <cell r="BQ736">
            <v>0</v>
          </cell>
          <cell r="BR736">
            <v>0</v>
          </cell>
          <cell r="BS736">
            <v>0</v>
          </cell>
          <cell r="BT736">
            <v>0</v>
          </cell>
          <cell r="BU736">
            <v>0</v>
          </cell>
          <cell r="BV736">
            <v>0</v>
          </cell>
          <cell r="BW736">
            <v>0</v>
          </cell>
          <cell r="BX736">
            <v>0</v>
          </cell>
          <cell r="BY736">
            <v>0</v>
          </cell>
          <cell r="BZ736">
            <v>0</v>
          </cell>
          <cell r="CA736">
            <v>0</v>
          </cell>
          <cell r="CB736">
            <v>0</v>
          </cell>
          <cell r="CC736">
            <v>0.05</v>
          </cell>
          <cell r="CD736">
            <v>0</v>
          </cell>
        </row>
        <row r="737">
          <cell r="B737" t="str">
            <v>RCA03</v>
          </cell>
          <cell r="C737" t="str">
            <v>CAP47</v>
          </cell>
          <cell r="D737" t="str">
            <v>De    30  pares</v>
          </cell>
          <cell r="E737" t="str">
            <v>m</v>
          </cell>
          <cell r="F737" t="str">
            <v>NA</v>
          </cell>
          <cell r="G737" t="str">
            <v>NA</v>
          </cell>
          <cell r="H737" t="str">
            <v>NA</v>
          </cell>
          <cell r="I737" t="str">
            <v>NA</v>
          </cell>
          <cell r="J737" t="str">
            <v>NA</v>
          </cell>
          <cell r="K737" t="str">
            <v>NA</v>
          </cell>
          <cell r="L737" t="str">
            <v>NA</v>
          </cell>
          <cell r="M737" t="str">
            <v>NA</v>
          </cell>
          <cell r="N737" t="str">
            <v>NA</v>
          </cell>
          <cell r="O737" t="str">
            <v>NA</v>
          </cell>
          <cell r="P737" t="str">
            <v>NA</v>
          </cell>
          <cell r="Q737" t="str">
            <v>NA</v>
          </cell>
          <cell r="R737" t="str">
            <v>NA</v>
          </cell>
          <cell r="S737" t="str">
            <v>NA</v>
          </cell>
          <cell r="T737" t="str">
            <v>CER002</v>
          </cell>
          <cell r="U737" t="str">
            <v>NA</v>
          </cell>
          <cell r="V737" t="str">
            <v>NA</v>
          </cell>
          <cell r="W737" t="str">
            <v>NA</v>
          </cell>
          <cell r="X737" t="str">
            <v>NA</v>
          </cell>
          <cell r="Y737" t="str">
            <v>CMC012</v>
          </cell>
          <cell r="Z737" t="str">
            <v>NA</v>
          </cell>
          <cell r="AA737" t="str">
            <v>NA</v>
          </cell>
          <cell r="AB737" t="str">
            <v>NA</v>
          </cell>
          <cell r="AC737" t="str">
            <v>NA</v>
          </cell>
          <cell r="AD737">
            <v>1</v>
          </cell>
          <cell r="AE737" t="str">
            <v>NA</v>
          </cell>
          <cell r="AF737" t="str">
            <v>NA</v>
          </cell>
          <cell r="AG737" t="str">
            <v>NA</v>
          </cell>
          <cell r="AH737" t="str">
            <v>NA</v>
          </cell>
          <cell r="AI737">
            <v>12</v>
          </cell>
          <cell r="AJ737">
            <v>12</v>
          </cell>
          <cell r="AO737">
            <v>12226</v>
          </cell>
          <cell r="AP737">
            <v>0</v>
          </cell>
          <cell r="AQ737">
            <v>0</v>
          </cell>
          <cell r="AR737">
            <v>0</v>
          </cell>
          <cell r="AS737">
            <v>0</v>
          </cell>
          <cell r="AT737">
            <v>0</v>
          </cell>
          <cell r="AU737">
            <v>0</v>
          </cell>
          <cell r="AV737">
            <v>0</v>
          </cell>
          <cell r="AW737">
            <v>0</v>
          </cell>
          <cell r="AX737">
            <v>0</v>
          </cell>
          <cell r="AY737">
            <v>0</v>
          </cell>
          <cell r="AZ737">
            <v>0</v>
          </cell>
          <cell r="BA737">
            <v>0</v>
          </cell>
          <cell r="BB737">
            <v>0</v>
          </cell>
          <cell r="BC737">
            <v>0</v>
          </cell>
          <cell r="BD737">
            <v>0</v>
          </cell>
          <cell r="BE737">
            <v>48564</v>
          </cell>
          <cell r="BF737">
            <v>0</v>
          </cell>
          <cell r="BG737">
            <v>0</v>
          </cell>
          <cell r="BH737">
            <v>0</v>
          </cell>
          <cell r="BI737">
            <v>0</v>
          </cell>
          <cell r="BJ737">
            <v>4047</v>
          </cell>
          <cell r="BK737">
            <v>0</v>
          </cell>
          <cell r="BL737">
            <v>0</v>
          </cell>
          <cell r="BM737">
            <v>0</v>
          </cell>
          <cell r="BN737">
            <v>0</v>
          </cell>
          <cell r="BO737">
            <v>4047</v>
          </cell>
          <cell r="BP737">
            <v>98147</v>
          </cell>
          <cell r="BQ737">
            <v>0</v>
          </cell>
          <cell r="BR737">
            <v>0</v>
          </cell>
          <cell r="BS737">
            <v>0</v>
          </cell>
          <cell r="BT737">
            <v>0</v>
          </cell>
          <cell r="BU737">
            <v>8179</v>
          </cell>
          <cell r="BV737">
            <v>0</v>
          </cell>
          <cell r="BW737">
            <v>0</v>
          </cell>
          <cell r="BX737">
            <v>0</v>
          </cell>
          <cell r="BY737">
            <v>0</v>
          </cell>
          <cell r="BZ737">
            <v>8179</v>
          </cell>
          <cell r="CA737">
            <v>4047</v>
          </cell>
          <cell r="CB737">
            <v>12226</v>
          </cell>
          <cell r="CD737">
            <v>12226</v>
          </cell>
        </row>
        <row r="738">
          <cell r="B738" t="str">
            <v>RCC03</v>
          </cell>
          <cell r="C738" t="str">
            <v>CAP47</v>
          </cell>
          <cell r="D738" t="str">
            <v>De    30  pares</v>
          </cell>
          <cell r="E738" t="str">
            <v>m</v>
          </cell>
          <cell r="F738" t="str">
            <v>NA</v>
          </cell>
          <cell r="G738" t="str">
            <v>NA</v>
          </cell>
          <cell r="H738" t="str">
            <v>NA</v>
          </cell>
          <cell r="I738" t="str">
            <v>NA</v>
          </cell>
          <cell r="J738" t="str">
            <v>NA</v>
          </cell>
          <cell r="K738" t="str">
            <v>NA</v>
          </cell>
          <cell r="L738" t="str">
            <v>NA</v>
          </cell>
          <cell r="M738" t="str">
            <v>NA</v>
          </cell>
          <cell r="N738" t="str">
            <v>NA</v>
          </cell>
          <cell r="O738" t="str">
            <v>NA</v>
          </cell>
          <cell r="P738" t="str">
            <v>NA</v>
          </cell>
          <cell r="Q738" t="str">
            <v>NA</v>
          </cell>
          <cell r="R738" t="str">
            <v>NA</v>
          </cell>
          <cell r="S738" t="str">
            <v>NA</v>
          </cell>
          <cell r="T738" t="str">
            <v>CER001</v>
          </cell>
          <cell r="U738" t="str">
            <v>NA</v>
          </cell>
          <cell r="V738" t="str">
            <v>NA</v>
          </cell>
          <cell r="W738" t="str">
            <v>NA</v>
          </cell>
          <cell r="X738" t="str">
            <v>NA</v>
          </cell>
          <cell r="Y738" t="str">
            <v>CMC011</v>
          </cell>
          <cell r="Z738" t="str">
            <v>NA</v>
          </cell>
          <cell r="AA738" t="str">
            <v>NA</v>
          </cell>
          <cell r="AB738" t="str">
            <v>NA</v>
          </cell>
          <cell r="AC738" t="str">
            <v>NA</v>
          </cell>
          <cell r="AD738">
            <v>1</v>
          </cell>
          <cell r="AE738" t="str">
            <v>NA</v>
          </cell>
          <cell r="AF738" t="str">
            <v>NA</v>
          </cell>
          <cell r="AG738" t="str">
            <v>NA</v>
          </cell>
          <cell r="AH738" t="str">
            <v>NA</v>
          </cell>
          <cell r="AI738">
            <v>980</v>
          </cell>
          <cell r="AJ738">
            <v>980</v>
          </cell>
          <cell r="AO738">
            <v>384</v>
          </cell>
          <cell r="AP738">
            <v>0</v>
          </cell>
          <cell r="AQ738">
            <v>0</v>
          </cell>
          <cell r="AR738">
            <v>0</v>
          </cell>
          <cell r="AS738">
            <v>0</v>
          </cell>
          <cell r="AT738">
            <v>0</v>
          </cell>
          <cell r="AU738">
            <v>0</v>
          </cell>
          <cell r="AV738">
            <v>0</v>
          </cell>
          <cell r="AW738">
            <v>0</v>
          </cell>
          <cell r="AX738">
            <v>0</v>
          </cell>
          <cell r="AY738">
            <v>0</v>
          </cell>
          <cell r="AZ738">
            <v>0</v>
          </cell>
          <cell r="BA738">
            <v>0</v>
          </cell>
          <cell r="BB738">
            <v>0</v>
          </cell>
          <cell r="BC738">
            <v>0</v>
          </cell>
          <cell r="BD738">
            <v>0</v>
          </cell>
          <cell r="BE738">
            <v>250716</v>
          </cell>
          <cell r="BF738">
            <v>0</v>
          </cell>
          <cell r="BG738">
            <v>0</v>
          </cell>
          <cell r="BH738">
            <v>0</v>
          </cell>
          <cell r="BI738">
            <v>0</v>
          </cell>
          <cell r="BJ738">
            <v>256</v>
          </cell>
          <cell r="BK738">
            <v>0</v>
          </cell>
          <cell r="BL738">
            <v>0</v>
          </cell>
          <cell r="BM738">
            <v>0</v>
          </cell>
          <cell r="BN738">
            <v>0</v>
          </cell>
          <cell r="BO738">
            <v>256</v>
          </cell>
          <cell r="BP738">
            <v>125868</v>
          </cell>
          <cell r="BQ738">
            <v>0</v>
          </cell>
          <cell r="BR738">
            <v>0</v>
          </cell>
          <cell r="BS738">
            <v>0</v>
          </cell>
          <cell r="BT738">
            <v>0</v>
          </cell>
          <cell r="BU738">
            <v>128</v>
          </cell>
          <cell r="BV738">
            <v>0</v>
          </cell>
          <cell r="BW738">
            <v>0</v>
          </cell>
          <cell r="BX738">
            <v>0</v>
          </cell>
          <cell r="BY738">
            <v>0</v>
          </cell>
          <cell r="BZ738">
            <v>128</v>
          </cell>
          <cell r="CA738">
            <v>256</v>
          </cell>
          <cell r="CB738">
            <v>384</v>
          </cell>
          <cell r="CC738">
            <v>0.05</v>
          </cell>
          <cell r="CD738">
            <v>384</v>
          </cell>
        </row>
        <row r="739">
          <cell r="B739" t="str">
            <v>RCA04</v>
          </cell>
          <cell r="C739" t="str">
            <v>CAP47</v>
          </cell>
          <cell r="D739" t="str">
            <v>De    40  pares</v>
          </cell>
          <cell r="E739" t="str">
            <v>m</v>
          </cell>
          <cell r="F739" t="str">
            <v>NA</v>
          </cell>
          <cell r="G739" t="str">
            <v>NA</v>
          </cell>
          <cell r="H739" t="str">
            <v>NA</v>
          </cell>
          <cell r="I739" t="str">
            <v>NA</v>
          </cell>
          <cell r="J739" t="str">
            <v>NA</v>
          </cell>
          <cell r="K739" t="str">
            <v>NA</v>
          </cell>
          <cell r="L739" t="str">
            <v>NA</v>
          </cell>
          <cell r="M739" t="str">
            <v>NA</v>
          </cell>
          <cell r="N739" t="str">
            <v>NA</v>
          </cell>
          <cell r="O739" t="str">
            <v>NA</v>
          </cell>
          <cell r="P739" t="str">
            <v>NA</v>
          </cell>
          <cell r="Q739" t="str">
            <v>NA</v>
          </cell>
          <cell r="R739" t="str">
            <v>NA</v>
          </cell>
          <cell r="S739" t="str">
            <v>NA</v>
          </cell>
          <cell r="T739" t="str">
            <v>CER002</v>
          </cell>
          <cell r="U739" t="str">
            <v>NA</v>
          </cell>
          <cell r="V739" t="str">
            <v>NA</v>
          </cell>
          <cell r="W739" t="str">
            <v>NA</v>
          </cell>
          <cell r="X739" t="str">
            <v>NA</v>
          </cell>
          <cell r="Y739" t="str">
            <v>CMC012</v>
          </cell>
          <cell r="Z739" t="str">
            <v>NA</v>
          </cell>
          <cell r="AA739" t="str">
            <v>NA</v>
          </cell>
          <cell r="AB739" t="str">
            <v>NA</v>
          </cell>
          <cell r="AC739" t="str">
            <v>NA</v>
          </cell>
          <cell r="AD739">
            <v>1</v>
          </cell>
          <cell r="AE739" t="str">
            <v>NA</v>
          </cell>
          <cell r="AF739" t="str">
            <v>NA</v>
          </cell>
          <cell r="AG739" t="str">
            <v>NA</v>
          </cell>
          <cell r="AH739" t="str">
            <v>NA</v>
          </cell>
          <cell r="AI739">
            <v>340</v>
          </cell>
          <cell r="AJ739">
            <v>340</v>
          </cell>
          <cell r="AO739">
            <v>432</v>
          </cell>
          <cell r="AP739">
            <v>0</v>
          </cell>
          <cell r="AQ739">
            <v>0</v>
          </cell>
          <cell r="AR739">
            <v>0</v>
          </cell>
          <cell r="AS739">
            <v>0</v>
          </cell>
          <cell r="AT739">
            <v>0</v>
          </cell>
          <cell r="AU739">
            <v>0</v>
          </cell>
          <cell r="AV739">
            <v>0</v>
          </cell>
          <cell r="AW739">
            <v>0</v>
          </cell>
          <cell r="AX739">
            <v>0</v>
          </cell>
          <cell r="AY739">
            <v>0</v>
          </cell>
          <cell r="AZ739">
            <v>0</v>
          </cell>
          <cell r="BA739">
            <v>0</v>
          </cell>
          <cell r="BB739">
            <v>0</v>
          </cell>
          <cell r="BC739">
            <v>0</v>
          </cell>
          <cell r="BD739">
            <v>0</v>
          </cell>
          <cell r="BE739">
            <v>48564</v>
          </cell>
          <cell r="BF739">
            <v>0</v>
          </cell>
          <cell r="BG739">
            <v>0</v>
          </cell>
          <cell r="BH739">
            <v>0</v>
          </cell>
          <cell r="BI739">
            <v>0</v>
          </cell>
          <cell r="BJ739">
            <v>143</v>
          </cell>
          <cell r="BK739">
            <v>0</v>
          </cell>
          <cell r="BL739">
            <v>0</v>
          </cell>
          <cell r="BM739">
            <v>0</v>
          </cell>
          <cell r="BN739">
            <v>0</v>
          </cell>
          <cell r="BO739">
            <v>143</v>
          </cell>
          <cell r="BP739">
            <v>98147</v>
          </cell>
          <cell r="BQ739">
            <v>0</v>
          </cell>
          <cell r="BR739">
            <v>0</v>
          </cell>
          <cell r="BS739">
            <v>0</v>
          </cell>
          <cell r="BT739">
            <v>0</v>
          </cell>
          <cell r="BU739">
            <v>289</v>
          </cell>
          <cell r="BV739">
            <v>0</v>
          </cell>
          <cell r="BW739">
            <v>0</v>
          </cell>
          <cell r="BX739">
            <v>0</v>
          </cell>
          <cell r="BY739">
            <v>0</v>
          </cell>
          <cell r="BZ739">
            <v>289</v>
          </cell>
          <cell r="CA739">
            <v>143</v>
          </cell>
          <cell r="CB739">
            <v>432</v>
          </cell>
          <cell r="CC739">
            <v>0.05</v>
          </cell>
          <cell r="CD739">
            <v>432</v>
          </cell>
        </row>
        <row r="740">
          <cell r="B740" t="str">
            <v>RCC04</v>
          </cell>
          <cell r="C740" t="str">
            <v>CAP47</v>
          </cell>
          <cell r="D740" t="str">
            <v>De    40  pares</v>
          </cell>
          <cell r="E740" t="str">
            <v>m</v>
          </cell>
          <cell r="F740" t="str">
            <v>NA</v>
          </cell>
          <cell r="G740" t="str">
            <v>NA</v>
          </cell>
          <cell r="H740" t="str">
            <v>NA</v>
          </cell>
          <cell r="I740" t="str">
            <v>NA</v>
          </cell>
          <cell r="J740" t="str">
            <v>NA</v>
          </cell>
          <cell r="K740" t="str">
            <v>NA</v>
          </cell>
          <cell r="L740" t="str">
            <v>NA</v>
          </cell>
          <cell r="M740" t="str">
            <v>NA</v>
          </cell>
          <cell r="N740" t="str">
            <v>NA</v>
          </cell>
          <cell r="O740" t="str">
            <v>NA</v>
          </cell>
          <cell r="P740" t="str">
            <v>NA</v>
          </cell>
          <cell r="Q740" t="str">
            <v>NA</v>
          </cell>
          <cell r="R740" t="str">
            <v>NA</v>
          </cell>
          <cell r="S740" t="str">
            <v>NA</v>
          </cell>
          <cell r="T740" t="str">
            <v>CER001</v>
          </cell>
          <cell r="U740" t="str">
            <v>NA</v>
          </cell>
          <cell r="V740" t="str">
            <v>NA</v>
          </cell>
          <cell r="W740" t="str">
            <v>NA</v>
          </cell>
          <cell r="X740" t="str">
            <v>NA</v>
          </cell>
          <cell r="Y740" t="str">
            <v>CMC011</v>
          </cell>
          <cell r="Z740" t="str">
            <v>NA</v>
          </cell>
          <cell r="AA740" t="str">
            <v>NA</v>
          </cell>
          <cell r="AB740" t="str">
            <v>NA</v>
          </cell>
          <cell r="AC740" t="str">
            <v>NA</v>
          </cell>
          <cell r="AD740">
            <v>1</v>
          </cell>
          <cell r="AE740" t="str">
            <v>NA</v>
          </cell>
          <cell r="AF740" t="str">
            <v>NA</v>
          </cell>
          <cell r="AG740" t="str">
            <v>NA</v>
          </cell>
          <cell r="AH740" t="str">
            <v>NA</v>
          </cell>
          <cell r="AI740">
            <v>980</v>
          </cell>
          <cell r="AJ740">
            <v>980</v>
          </cell>
          <cell r="AO740">
            <v>384</v>
          </cell>
          <cell r="AP740">
            <v>0</v>
          </cell>
          <cell r="AQ740">
            <v>0</v>
          </cell>
          <cell r="AR740">
            <v>0</v>
          </cell>
          <cell r="AS740">
            <v>0</v>
          </cell>
          <cell r="AT740">
            <v>0</v>
          </cell>
          <cell r="AU740">
            <v>0</v>
          </cell>
          <cell r="AV740">
            <v>0</v>
          </cell>
          <cell r="AW740">
            <v>0</v>
          </cell>
          <cell r="AX740">
            <v>0</v>
          </cell>
          <cell r="AY740">
            <v>0</v>
          </cell>
          <cell r="AZ740">
            <v>0</v>
          </cell>
          <cell r="BA740">
            <v>0</v>
          </cell>
          <cell r="BB740">
            <v>0</v>
          </cell>
          <cell r="BC740">
            <v>0</v>
          </cell>
          <cell r="BD740">
            <v>0</v>
          </cell>
          <cell r="BE740">
            <v>250716</v>
          </cell>
          <cell r="BF740">
            <v>0</v>
          </cell>
          <cell r="BG740">
            <v>0</v>
          </cell>
          <cell r="BH740">
            <v>0</v>
          </cell>
          <cell r="BI740">
            <v>0</v>
          </cell>
          <cell r="BJ740">
            <v>256</v>
          </cell>
          <cell r="BK740">
            <v>0</v>
          </cell>
          <cell r="BL740">
            <v>0</v>
          </cell>
          <cell r="BM740">
            <v>0</v>
          </cell>
          <cell r="BN740">
            <v>0</v>
          </cell>
          <cell r="BO740">
            <v>256</v>
          </cell>
          <cell r="BP740">
            <v>125868</v>
          </cell>
          <cell r="BQ740">
            <v>0</v>
          </cell>
          <cell r="BR740">
            <v>0</v>
          </cell>
          <cell r="BS740">
            <v>0</v>
          </cell>
          <cell r="BT740">
            <v>0</v>
          </cell>
          <cell r="BU740">
            <v>128</v>
          </cell>
          <cell r="BV740">
            <v>0</v>
          </cell>
          <cell r="BW740">
            <v>0</v>
          </cell>
          <cell r="BX740">
            <v>0</v>
          </cell>
          <cell r="BY740">
            <v>0</v>
          </cell>
          <cell r="BZ740">
            <v>128</v>
          </cell>
          <cell r="CA740">
            <v>256</v>
          </cell>
          <cell r="CB740">
            <v>384</v>
          </cell>
          <cell r="CC740">
            <v>0.05</v>
          </cell>
          <cell r="CD740">
            <v>384</v>
          </cell>
        </row>
        <row r="741">
          <cell r="B741" t="str">
            <v>RCM04</v>
          </cell>
          <cell r="C741" t="str">
            <v>CAP47</v>
          </cell>
          <cell r="D741" t="str">
            <v>De    40  pares</v>
          </cell>
          <cell r="E741" t="str">
            <v>m</v>
          </cell>
          <cell r="F741" t="str">
            <v>NA</v>
          </cell>
          <cell r="G741" t="str">
            <v>NA</v>
          </cell>
          <cell r="H741" t="str">
            <v>NA</v>
          </cell>
          <cell r="I741" t="str">
            <v>NA</v>
          </cell>
          <cell r="J741" t="str">
            <v>NA</v>
          </cell>
          <cell r="K741" t="str">
            <v>NA</v>
          </cell>
          <cell r="L741" t="str">
            <v>NA</v>
          </cell>
          <cell r="M741" t="str">
            <v>NA</v>
          </cell>
          <cell r="N741" t="str">
            <v>NA</v>
          </cell>
          <cell r="O741" t="str">
            <v>NA</v>
          </cell>
          <cell r="P741" t="str">
            <v>NA</v>
          </cell>
          <cell r="Q741" t="str">
            <v>NA</v>
          </cell>
          <cell r="R741" t="str">
            <v>NA</v>
          </cell>
          <cell r="S741" t="str">
            <v>NA</v>
          </cell>
          <cell r="T741" t="str">
            <v>NA</v>
          </cell>
          <cell r="U741" t="str">
            <v>NA</v>
          </cell>
          <cell r="V741" t="str">
            <v>NA</v>
          </cell>
          <cell r="W741" t="str">
            <v>NA</v>
          </cell>
          <cell r="X741" t="str">
            <v>NA</v>
          </cell>
          <cell r="Y741" t="str">
            <v>NA</v>
          </cell>
          <cell r="Z741" t="str">
            <v>NA</v>
          </cell>
          <cell r="AA741" t="str">
            <v>NA</v>
          </cell>
          <cell r="AB741" t="str">
            <v>NA</v>
          </cell>
          <cell r="AC741" t="str">
            <v>NA</v>
          </cell>
          <cell r="AD741" t="str">
            <v>NA</v>
          </cell>
          <cell r="AE741" t="str">
            <v>NA</v>
          </cell>
          <cell r="AF741" t="str">
            <v>NA</v>
          </cell>
          <cell r="AG741" t="str">
            <v>NA</v>
          </cell>
          <cell r="AH741" t="str">
            <v>NA</v>
          </cell>
          <cell r="AI741">
            <v>0</v>
          </cell>
          <cell r="AO741">
            <v>0</v>
          </cell>
          <cell r="AP741">
            <v>0</v>
          </cell>
          <cell r="AQ741">
            <v>0</v>
          </cell>
          <cell r="AR741">
            <v>0</v>
          </cell>
          <cell r="AS741">
            <v>0</v>
          </cell>
          <cell r="AT741">
            <v>0</v>
          </cell>
          <cell r="AU741">
            <v>0</v>
          </cell>
          <cell r="AV741">
            <v>0</v>
          </cell>
          <cell r="AW741">
            <v>0</v>
          </cell>
          <cell r="AX741">
            <v>0</v>
          </cell>
          <cell r="AY741">
            <v>0</v>
          </cell>
          <cell r="AZ741">
            <v>0</v>
          </cell>
          <cell r="BA741">
            <v>0</v>
          </cell>
          <cell r="BB741">
            <v>0</v>
          </cell>
          <cell r="BC741">
            <v>0</v>
          </cell>
          <cell r="BD741">
            <v>0</v>
          </cell>
          <cell r="BE741">
            <v>0</v>
          </cell>
          <cell r="BF741">
            <v>0</v>
          </cell>
          <cell r="BG741">
            <v>0</v>
          </cell>
          <cell r="BH741">
            <v>0</v>
          </cell>
          <cell r="BI741">
            <v>0</v>
          </cell>
          <cell r="BJ741">
            <v>0</v>
          </cell>
          <cell r="BK741">
            <v>0</v>
          </cell>
          <cell r="BL741">
            <v>0</v>
          </cell>
          <cell r="BM741">
            <v>0</v>
          </cell>
          <cell r="BN741">
            <v>0</v>
          </cell>
          <cell r="BO741">
            <v>0</v>
          </cell>
          <cell r="BP741">
            <v>0</v>
          </cell>
          <cell r="BQ741">
            <v>0</v>
          </cell>
          <cell r="BR741">
            <v>0</v>
          </cell>
          <cell r="BS741">
            <v>0</v>
          </cell>
          <cell r="BT741">
            <v>0</v>
          </cell>
          <cell r="BU741">
            <v>0</v>
          </cell>
          <cell r="BV741">
            <v>0</v>
          </cell>
          <cell r="BW741">
            <v>0</v>
          </cell>
          <cell r="BX741">
            <v>0</v>
          </cell>
          <cell r="BY741">
            <v>0</v>
          </cell>
          <cell r="BZ741">
            <v>0</v>
          </cell>
          <cell r="CA741">
            <v>0</v>
          </cell>
          <cell r="CB741">
            <v>0</v>
          </cell>
          <cell r="CC741">
            <v>0.05</v>
          </cell>
          <cell r="CD741">
            <v>0</v>
          </cell>
        </row>
        <row r="742">
          <cell r="B742" t="str">
            <v>RCA05</v>
          </cell>
          <cell r="C742" t="str">
            <v>CAP47</v>
          </cell>
          <cell r="D742" t="str">
            <v>De    50  pares</v>
          </cell>
          <cell r="E742" t="str">
            <v>m</v>
          </cell>
          <cell r="F742" t="str">
            <v>NA</v>
          </cell>
          <cell r="G742" t="str">
            <v>NA</v>
          </cell>
          <cell r="H742" t="str">
            <v>NA</v>
          </cell>
          <cell r="I742" t="str">
            <v>NA</v>
          </cell>
          <cell r="J742" t="str">
            <v>NA</v>
          </cell>
          <cell r="K742" t="str">
            <v>NA</v>
          </cell>
          <cell r="L742" t="str">
            <v>NA</v>
          </cell>
          <cell r="M742" t="str">
            <v>NA</v>
          </cell>
          <cell r="N742" t="str">
            <v>NA</v>
          </cell>
          <cell r="O742" t="str">
            <v>NA</v>
          </cell>
          <cell r="P742" t="str">
            <v>NA</v>
          </cell>
          <cell r="Q742" t="str">
            <v>NA</v>
          </cell>
          <cell r="R742" t="str">
            <v>NA</v>
          </cell>
          <cell r="S742" t="str">
            <v>NA</v>
          </cell>
          <cell r="T742" t="str">
            <v>CER002</v>
          </cell>
          <cell r="U742" t="str">
            <v>NA</v>
          </cell>
          <cell r="V742" t="str">
            <v>NA</v>
          </cell>
          <cell r="W742" t="str">
            <v>NA</v>
          </cell>
          <cell r="X742" t="str">
            <v>NA</v>
          </cell>
          <cell r="Y742" t="str">
            <v>CMC012</v>
          </cell>
          <cell r="Z742" t="str">
            <v>NA</v>
          </cell>
          <cell r="AA742" t="str">
            <v>NA</v>
          </cell>
          <cell r="AB742" t="str">
            <v>NA</v>
          </cell>
          <cell r="AC742" t="str">
            <v>NA</v>
          </cell>
          <cell r="AD742">
            <v>1</v>
          </cell>
          <cell r="AE742" t="str">
            <v>NA</v>
          </cell>
          <cell r="AF742" t="str">
            <v>NA</v>
          </cell>
          <cell r="AG742" t="str">
            <v>NA</v>
          </cell>
          <cell r="AH742" t="str">
            <v>NA</v>
          </cell>
          <cell r="AI742">
            <v>350</v>
          </cell>
          <cell r="AJ742">
            <v>350</v>
          </cell>
          <cell r="AO742">
            <v>419</v>
          </cell>
          <cell r="AP742">
            <v>0</v>
          </cell>
          <cell r="AQ742">
            <v>0</v>
          </cell>
          <cell r="AR742">
            <v>0</v>
          </cell>
          <cell r="AS742">
            <v>0</v>
          </cell>
          <cell r="AT742">
            <v>0</v>
          </cell>
          <cell r="AU742">
            <v>0</v>
          </cell>
          <cell r="AV742">
            <v>0</v>
          </cell>
          <cell r="AW742">
            <v>0</v>
          </cell>
          <cell r="AX742">
            <v>0</v>
          </cell>
          <cell r="AY742">
            <v>0</v>
          </cell>
          <cell r="AZ742">
            <v>0</v>
          </cell>
          <cell r="BA742">
            <v>0</v>
          </cell>
          <cell r="BB742">
            <v>0</v>
          </cell>
          <cell r="BC742">
            <v>0</v>
          </cell>
          <cell r="BD742">
            <v>0</v>
          </cell>
          <cell r="BE742">
            <v>48564</v>
          </cell>
          <cell r="BF742">
            <v>0</v>
          </cell>
          <cell r="BG742">
            <v>0</v>
          </cell>
          <cell r="BH742">
            <v>0</v>
          </cell>
          <cell r="BI742">
            <v>0</v>
          </cell>
          <cell r="BJ742">
            <v>139</v>
          </cell>
          <cell r="BK742">
            <v>0</v>
          </cell>
          <cell r="BL742">
            <v>0</v>
          </cell>
          <cell r="BM742">
            <v>0</v>
          </cell>
          <cell r="BN742">
            <v>0</v>
          </cell>
          <cell r="BO742">
            <v>139</v>
          </cell>
          <cell r="BP742">
            <v>98147</v>
          </cell>
          <cell r="BQ742">
            <v>0</v>
          </cell>
          <cell r="BR742">
            <v>0</v>
          </cell>
          <cell r="BS742">
            <v>0</v>
          </cell>
          <cell r="BT742">
            <v>0</v>
          </cell>
          <cell r="BU742">
            <v>280</v>
          </cell>
          <cell r="BV742">
            <v>0</v>
          </cell>
          <cell r="BW742">
            <v>0</v>
          </cell>
          <cell r="BX742">
            <v>0</v>
          </cell>
          <cell r="BY742">
            <v>0</v>
          </cell>
          <cell r="BZ742">
            <v>280</v>
          </cell>
          <cell r="CA742">
            <v>139</v>
          </cell>
          <cell r="CB742">
            <v>419</v>
          </cell>
          <cell r="CD742">
            <v>419</v>
          </cell>
        </row>
        <row r="743">
          <cell r="B743" t="str">
            <v>RCC05</v>
          </cell>
          <cell r="C743" t="str">
            <v>CAP47</v>
          </cell>
          <cell r="D743" t="str">
            <v>De    50  pares</v>
          </cell>
          <cell r="E743" t="str">
            <v>m</v>
          </cell>
          <cell r="F743" t="str">
            <v>NA</v>
          </cell>
          <cell r="G743" t="str">
            <v>NA</v>
          </cell>
          <cell r="H743" t="str">
            <v>NA</v>
          </cell>
          <cell r="I743" t="str">
            <v>NA</v>
          </cell>
          <cell r="J743" t="str">
            <v>NA</v>
          </cell>
          <cell r="K743" t="str">
            <v>NA</v>
          </cell>
          <cell r="L743" t="str">
            <v>NA</v>
          </cell>
          <cell r="M743" t="str">
            <v>NA</v>
          </cell>
          <cell r="N743" t="str">
            <v>NA</v>
          </cell>
          <cell r="O743" t="str">
            <v>NA</v>
          </cell>
          <cell r="P743" t="str">
            <v>NA</v>
          </cell>
          <cell r="Q743" t="str">
            <v>NA</v>
          </cell>
          <cell r="R743" t="str">
            <v>NA</v>
          </cell>
          <cell r="S743" t="str">
            <v>NA</v>
          </cell>
          <cell r="T743" t="str">
            <v>CER001</v>
          </cell>
          <cell r="U743" t="str">
            <v>NA</v>
          </cell>
          <cell r="V743" t="str">
            <v>NA</v>
          </cell>
          <cell r="W743" t="str">
            <v>NA</v>
          </cell>
          <cell r="X743" t="str">
            <v>NA</v>
          </cell>
          <cell r="Y743" t="str">
            <v>CMC011</v>
          </cell>
          <cell r="Z743" t="str">
            <v>NA</v>
          </cell>
          <cell r="AA743" t="str">
            <v>NA</v>
          </cell>
          <cell r="AB743" t="str">
            <v>NA</v>
          </cell>
          <cell r="AC743" t="str">
            <v>NA</v>
          </cell>
          <cell r="AD743">
            <v>1</v>
          </cell>
          <cell r="AE743" t="str">
            <v>NA</v>
          </cell>
          <cell r="AF743" t="str">
            <v>NA</v>
          </cell>
          <cell r="AG743" t="str">
            <v>NA</v>
          </cell>
          <cell r="AH743" t="str">
            <v>NA</v>
          </cell>
          <cell r="AI743">
            <v>980</v>
          </cell>
          <cell r="AJ743">
            <v>980</v>
          </cell>
          <cell r="AO743">
            <v>384</v>
          </cell>
          <cell r="AP743">
            <v>0</v>
          </cell>
          <cell r="AQ743">
            <v>0</v>
          </cell>
          <cell r="AR743">
            <v>0</v>
          </cell>
          <cell r="AS743">
            <v>0</v>
          </cell>
          <cell r="AT743">
            <v>0</v>
          </cell>
          <cell r="AU743">
            <v>0</v>
          </cell>
          <cell r="AV743">
            <v>0</v>
          </cell>
          <cell r="AW743">
            <v>0</v>
          </cell>
          <cell r="AX743">
            <v>0</v>
          </cell>
          <cell r="AY743">
            <v>0</v>
          </cell>
          <cell r="AZ743">
            <v>0</v>
          </cell>
          <cell r="BA743">
            <v>0</v>
          </cell>
          <cell r="BB743">
            <v>0</v>
          </cell>
          <cell r="BC743">
            <v>0</v>
          </cell>
          <cell r="BD743">
            <v>0</v>
          </cell>
          <cell r="BE743">
            <v>250716</v>
          </cell>
          <cell r="BF743">
            <v>0</v>
          </cell>
          <cell r="BG743">
            <v>0</v>
          </cell>
          <cell r="BH743">
            <v>0</v>
          </cell>
          <cell r="BI743">
            <v>0</v>
          </cell>
          <cell r="BJ743">
            <v>256</v>
          </cell>
          <cell r="BK743">
            <v>0</v>
          </cell>
          <cell r="BL743">
            <v>0</v>
          </cell>
          <cell r="BM743">
            <v>0</v>
          </cell>
          <cell r="BN743">
            <v>0</v>
          </cell>
          <cell r="BO743">
            <v>256</v>
          </cell>
          <cell r="BP743">
            <v>125868</v>
          </cell>
          <cell r="BQ743">
            <v>0</v>
          </cell>
          <cell r="BR743">
            <v>0</v>
          </cell>
          <cell r="BS743">
            <v>0</v>
          </cell>
          <cell r="BT743">
            <v>0</v>
          </cell>
          <cell r="BU743">
            <v>128</v>
          </cell>
          <cell r="BV743">
            <v>0</v>
          </cell>
          <cell r="BW743">
            <v>0</v>
          </cell>
          <cell r="BX743">
            <v>0</v>
          </cell>
          <cell r="BY743">
            <v>0</v>
          </cell>
          <cell r="BZ743">
            <v>128</v>
          </cell>
          <cell r="CA743">
            <v>256</v>
          </cell>
          <cell r="CB743">
            <v>384</v>
          </cell>
          <cell r="CC743">
            <v>0.05</v>
          </cell>
          <cell r="CD743">
            <v>384</v>
          </cell>
        </row>
        <row r="744">
          <cell r="B744" t="str">
            <v>RCM05</v>
          </cell>
          <cell r="C744" t="str">
            <v>CAP47</v>
          </cell>
          <cell r="D744" t="str">
            <v>De    50  pares</v>
          </cell>
          <cell r="E744" t="str">
            <v>m</v>
          </cell>
          <cell r="F744" t="str">
            <v>NA</v>
          </cell>
          <cell r="G744" t="str">
            <v>NA</v>
          </cell>
          <cell r="H744" t="str">
            <v>NA</v>
          </cell>
          <cell r="I744" t="str">
            <v>NA</v>
          </cell>
          <cell r="J744" t="str">
            <v>NA</v>
          </cell>
          <cell r="K744" t="str">
            <v>NA</v>
          </cell>
          <cell r="L744" t="str">
            <v>NA</v>
          </cell>
          <cell r="M744" t="str">
            <v>NA</v>
          </cell>
          <cell r="N744" t="str">
            <v>NA</v>
          </cell>
          <cell r="O744" t="str">
            <v>NA</v>
          </cell>
          <cell r="P744" t="str">
            <v>NA</v>
          </cell>
          <cell r="Q744" t="str">
            <v>NA</v>
          </cell>
          <cell r="R744" t="str">
            <v>NA</v>
          </cell>
          <cell r="S744" t="str">
            <v>NA</v>
          </cell>
          <cell r="T744" t="str">
            <v>NA</v>
          </cell>
          <cell r="U744" t="str">
            <v>NA</v>
          </cell>
          <cell r="V744" t="str">
            <v>NA</v>
          </cell>
          <cell r="W744" t="str">
            <v>NA</v>
          </cell>
          <cell r="X744" t="str">
            <v>NA</v>
          </cell>
          <cell r="Y744" t="str">
            <v>NA</v>
          </cell>
          <cell r="Z744" t="str">
            <v>NA</v>
          </cell>
          <cell r="AA744" t="str">
            <v>NA</v>
          </cell>
          <cell r="AB744" t="str">
            <v>NA</v>
          </cell>
          <cell r="AC744" t="str">
            <v>NA</v>
          </cell>
          <cell r="AD744" t="str">
            <v>NA</v>
          </cell>
          <cell r="AE744" t="str">
            <v>NA</v>
          </cell>
          <cell r="AF744" t="str">
            <v>NA</v>
          </cell>
          <cell r="AG744" t="str">
            <v>NA</v>
          </cell>
          <cell r="AH744" t="str">
            <v>NA</v>
          </cell>
          <cell r="AI744">
            <v>0</v>
          </cell>
          <cell r="AO744">
            <v>0</v>
          </cell>
          <cell r="AP744">
            <v>0</v>
          </cell>
          <cell r="AQ744">
            <v>0</v>
          </cell>
          <cell r="AR744">
            <v>0</v>
          </cell>
          <cell r="AS744">
            <v>0</v>
          </cell>
          <cell r="AT744">
            <v>0</v>
          </cell>
          <cell r="AU744">
            <v>0</v>
          </cell>
          <cell r="AV744">
            <v>0</v>
          </cell>
          <cell r="AW744">
            <v>0</v>
          </cell>
          <cell r="AX744">
            <v>0</v>
          </cell>
          <cell r="AY744">
            <v>0</v>
          </cell>
          <cell r="AZ744">
            <v>0</v>
          </cell>
          <cell r="BA744">
            <v>0</v>
          </cell>
          <cell r="BB744">
            <v>0</v>
          </cell>
          <cell r="BC744">
            <v>0</v>
          </cell>
          <cell r="BD744">
            <v>0</v>
          </cell>
          <cell r="BE744">
            <v>0</v>
          </cell>
          <cell r="BF744">
            <v>0</v>
          </cell>
          <cell r="BG744">
            <v>0</v>
          </cell>
          <cell r="BH744">
            <v>0</v>
          </cell>
          <cell r="BI744">
            <v>0</v>
          </cell>
          <cell r="BJ744">
            <v>0</v>
          </cell>
          <cell r="BK744">
            <v>0</v>
          </cell>
          <cell r="BL744">
            <v>0</v>
          </cell>
          <cell r="BM744">
            <v>0</v>
          </cell>
          <cell r="BN744">
            <v>0</v>
          </cell>
          <cell r="BO744">
            <v>0</v>
          </cell>
          <cell r="BP744">
            <v>0</v>
          </cell>
          <cell r="BQ744">
            <v>0</v>
          </cell>
          <cell r="BR744">
            <v>0</v>
          </cell>
          <cell r="BS744">
            <v>0</v>
          </cell>
          <cell r="BT744">
            <v>0</v>
          </cell>
          <cell r="BU744">
            <v>0</v>
          </cell>
          <cell r="BV744">
            <v>0</v>
          </cell>
          <cell r="BW744">
            <v>0</v>
          </cell>
          <cell r="BX744">
            <v>0</v>
          </cell>
          <cell r="BY744">
            <v>0</v>
          </cell>
          <cell r="BZ744">
            <v>0</v>
          </cell>
          <cell r="CA744">
            <v>0</v>
          </cell>
          <cell r="CB744">
            <v>0</v>
          </cell>
          <cell r="CC744">
            <v>0.05</v>
          </cell>
          <cell r="CD744">
            <v>0</v>
          </cell>
        </row>
        <row r="745">
          <cell r="B745" t="str">
            <v>RCA06</v>
          </cell>
          <cell r="C745" t="str">
            <v>CAP47</v>
          </cell>
          <cell r="D745" t="str">
            <v>De    70  pares</v>
          </cell>
          <cell r="E745" t="str">
            <v>m</v>
          </cell>
          <cell r="F745" t="str">
            <v>NA</v>
          </cell>
          <cell r="G745" t="str">
            <v>NA</v>
          </cell>
          <cell r="H745" t="str">
            <v>NA</v>
          </cell>
          <cell r="I745" t="str">
            <v>NA</v>
          </cell>
          <cell r="J745" t="str">
            <v>NA</v>
          </cell>
          <cell r="K745" t="str">
            <v>NA</v>
          </cell>
          <cell r="L745" t="str">
            <v>NA</v>
          </cell>
          <cell r="M745" t="str">
            <v>NA</v>
          </cell>
          <cell r="N745" t="str">
            <v>NA</v>
          </cell>
          <cell r="O745" t="str">
            <v>NA</v>
          </cell>
          <cell r="P745" t="str">
            <v>NA</v>
          </cell>
          <cell r="Q745" t="str">
            <v>NA</v>
          </cell>
          <cell r="R745" t="str">
            <v>NA</v>
          </cell>
          <cell r="S745" t="str">
            <v>NA</v>
          </cell>
          <cell r="T745" t="str">
            <v>CER002</v>
          </cell>
          <cell r="U745" t="str">
            <v>NA</v>
          </cell>
          <cell r="V745" t="str">
            <v>NA</v>
          </cell>
          <cell r="W745" t="str">
            <v>NA</v>
          </cell>
          <cell r="X745" t="str">
            <v>NA</v>
          </cell>
          <cell r="Y745" t="str">
            <v>CMC012</v>
          </cell>
          <cell r="Z745" t="str">
            <v>NA</v>
          </cell>
          <cell r="AA745" t="str">
            <v>NA</v>
          </cell>
          <cell r="AB745" t="str">
            <v>NA</v>
          </cell>
          <cell r="AC745" t="str">
            <v>NA</v>
          </cell>
          <cell r="AD745">
            <v>1</v>
          </cell>
          <cell r="AE745" t="str">
            <v>NA</v>
          </cell>
          <cell r="AF745" t="str">
            <v>NA</v>
          </cell>
          <cell r="AG745" t="str">
            <v>NA</v>
          </cell>
          <cell r="AH745" t="str">
            <v>NA</v>
          </cell>
          <cell r="AI745">
            <v>12</v>
          </cell>
          <cell r="AJ745">
            <v>12</v>
          </cell>
          <cell r="AO745">
            <v>12226</v>
          </cell>
          <cell r="AP745">
            <v>0</v>
          </cell>
          <cell r="AQ745">
            <v>0</v>
          </cell>
          <cell r="AR745">
            <v>0</v>
          </cell>
          <cell r="AS745">
            <v>0</v>
          </cell>
          <cell r="AT745">
            <v>0</v>
          </cell>
          <cell r="AU745">
            <v>0</v>
          </cell>
          <cell r="AV745">
            <v>0</v>
          </cell>
          <cell r="AW745">
            <v>0</v>
          </cell>
          <cell r="AX745">
            <v>0</v>
          </cell>
          <cell r="AY745">
            <v>0</v>
          </cell>
          <cell r="AZ745">
            <v>0</v>
          </cell>
          <cell r="BA745">
            <v>0</v>
          </cell>
          <cell r="BB745">
            <v>0</v>
          </cell>
          <cell r="BC745">
            <v>0</v>
          </cell>
          <cell r="BD745">
            <v>0</v>
          </cell>
          <cell r="BE745">
            <v>48564</v>
          </cell>
          <cell r="BF745">
            <v>0</v>
          </cell>
          <cell r="BG745">
            <v>0</v>
          </cell>
          <cell r="BH745">
            <v>0</v>
          </cell>
          <cell r="BI745">
            <v>0</v>
          </cell>
          <cell r="BJ745">
            <v>4047</v>
          </cell>
          <cell r="BK745">
            <v>0</v>
          </cell>
          <cell r="BL745">
            <v>0</v>
          </cell>
          <cell r="BM745">
            <v>0</v>
          </cell>
          <cell r="BN745">
            <v>0</v>
          </cell>
          <cell r="BO745">
            <v>4047</v>
          </cell>
          <cell r="BP745">
            <v>98147</v>
          </cell>
          <cell r="BQ745">
            <v>0</v>
          </cell>
          <cell r="BR745">
            <v>0</v>
          </cell>
          <cell r="BS745">
            <v>0</v>
          </cell>
          <cell r="BT745">
            <v>0</v>
          </cell>
          <cell r="BU745">
            <v>8179</v>
          </cell>
          <cell r="BV745">
            <v>0</v>
          </cell>
          <cell r="BW745">
            <v>0</v>
          </cell>
          <cell r="BX745">
            <v>0</v>
          </cell>
          <cell r="BY745">
            <v>0</v>
          </cell>
          <cell r="BZ745">
            <v>8179</v>
          </cell>
          <cell r="CA745">
            <v>4047</v>
          </cell>
          <cell r="CB745">
            <v>12226</v>
          </cell>
          <cell r="CD745">
            <v>12226</v>
          </cell>
        </row>
        <row r="746">
          <cell r="B746" t="str">
            <v>RCC06</v>
          </cell>
          <cell r="C746" t="str">
            <v>CAP47</v>
          </cell>
          <cell r="D746" t="str">
            <v>De    70  pares</v>
          </cell>
          <cell r="E746" t="str">
            <v>m</v>
          </cell>
          <cell r="F746" t="str">
            <v>NA</v>
          </cell>
          <cell r="G746" t="str">
            <v>NA</v>
          </cell>
          <cell r="H746" t="str">
            <v>NA</v>
          </cell>
          <cell r="I746" t="str">
            <v>NA</v>
          </cell>
          <cell r="J746" t="str">
            <v>NA</v>
          </cell>
          <cell r="K746" t="str">
            <v>NA</v>
          </cell>
          <cell r="L746" t="str">
            <v>NA</v>
          </cell>
          <cell r="M746" t="str">
            <v>NA</v>
          </cell>
          <cell r="N746" t="str">
            <v>NA</v>
          </cell>
          <cell r="O746" t="str">
            <v>NA</v>
          </cell>
          <cell r="P746" t="str">
            <v>NA</v>
          </cell>
          <cell r="Q746" t="str">
            <v>NA</v>
          </cell>
          <cell r="R746" t="str">
            <v>NA</v>
          </cell>
          <cell r="S746" t="str">
            <v>NA</v>
          </cell>
          <cell r="T746" t="str">
            <v>CER001</v>
          </cell>
          <cell r="U746" t="str">
            <v>NA</v>
          </cell>
          <cell r="V746" t="str">
            <v>NA</v>
          </cell>
          <cell r="W746" t="str">
            <v>NA</v>
          </cell>
          <cell r="X746" t="str">
            <v>NA</v>
          </cell>
          <cell r="Y746" t="str">
            <v>CMC011</v>
          </cell>
          <cell r="Z746" t="str">
            <v>NA</v>
          </cell>
          <cell r="AA746" t="str">
            <v>NA</v>
          </cell>
          <cell r="AB746" t="str">
            <v>NA</v>
          </cell>
          <cell r="AC746" t="str">
            <v>NA</v>
          </cell>
          <cell r="AD746">
            <v>1</v>
          </cell>
          <cell r="AE746" t="str">
            <v>NA</v>
          </cell>
          <cell r="AF746" t="str">
            <v>NA</v>
          </cell>
          <cell r="AG746" t="str">
            <v>NA</v>
          </cell>
          <cell r="AH746" t="str">
            <v>NA</v>
          </cell>
          <cell r="AI746">
            <v>800</v>
          </cell>
          <cell r="AJ746">
            <v>800</v>
          </cell>
          <cell r="AO746">
            <v>470</v>
          </cell>
          <cell r="AP746">
            <v>0</v>
          </cell>
          <cell r="AQ746">
            <v>0</v>
          </cell>
          <cell r="AR746">
            <v>0</v>
          </cell>
          <cell r="AS746">
            <v>0</v>
          </cell>
          <cell r="AT746">
            <v>0</v>
          </cell>
          <cell r="AU746">
            <v>0</v>
          </cell>
          <cell r="AV746">
            <v>0</v>
          </cell>
          <cell r="AW746">
            <v>0</v>
          </cell>
          <cell r="AX746">
            <v>0</v>
          </cell>
          <cell r="AY746">
            <v>0</v>
          </cell>
          <cell r="AZ746">
            <v>0</v>
          </cell>
          <cell r="BA746">
            <v>0</v>
          </cell>
          <cell r="BB746">
            <v>0</v>
          </cell>
          <cell r="BC746">
            <v>0</v>
          </cell>
          <cell r="BD746">
            <v>0</v>
          </cell>
          <cell r="BE746">
            <v>250716</v>
          </cell>
          <cell r="BF746">
            <v>0</v>
          </cell>
          <cell r="BG746">
            <v>0</v>
          </cell>
          <cell r="BH746">
            <v>0</v>
          </cell>
          <cell r="BI746">
            <v>0</v>
          </cell>
          <cell r="BJ746">
            <v>313</v>
          </cell>
          <cell r="BK746">
            <v>0</v>
          </cell>
          <cell r="BL746">
            <v>0</v>
          </cell>
          <cell r="BM746">
            <v>0</v>
          </cell>
          <cell r="BN746">
            <v>0</v>
          </cell>
          <cell r="BO746">
            <v>313</v>
          </cell>
          <cell r="BP746">
            <v>125868</v>
          </cell>
          <cell r="BQ746">
            <v>0</v>
          </cell>
          <cell r="BR746">
            <v>0</v>
          </cell>
          <cell r="BS746">
            <v>0</v>
          </cell>
          <cell r="BT746">
            <v>0</v>
          </cell>
          <cell r="BU746">
            <v>157</v>
          </cell>
          <cell r="BV746">
            <v>0</v>
          </cell>
          <cell r="BW746">
            <v>0</v>
          </cell>
          <cell r="BX746">
            <v>0</v>
          </cell>
          <cell r="BY746">
            <v>0</v>
          </cell>
          <cell r="BZ746">
            <v>157</v>
          </cell>
          <cell r="CA746">
            <v>313</v>
          </cell>
          <cell r="CB746">
            <v>470</v>
          </cell>
          <cell r="CC746">
            <v>0.05</v>
          </cell>
          <cell r="CD746">
            <v>470</v>
          </cell>
        </row>
        <row r="747">
          <cell r="B747" t="str">
            <v>RCM06</v>
          </cell>
          <cell r="C747" t="str">
            <v>CAP47</v>
          </cell>
          <cell r="D747" t="str">
            <v>De    70  pares</v>
          </cell>
          <cell r="E747" t="str">
            <v>m</v>
          </cell>
          <cell r="F747" t="str">
            <v>NA</v>
          </cell>
          <cell r="G747" t="str">
            <v>NA</v>
          </cell>
          <cell r="H747" t="str">
            <v>NA</v>
          </cell>
          <cell r="I747" t="str">
            <v>NA</v>
          </cell>
          <cell r="J747" t="str">
            <v>NA</v>
          </cell>
          <cell r="K747" t="str">
            <v>NA</v>
          </cell>
          <cell r="L747" t="str">
            <v>NA</v>
          </cell>
          <cell r="M747" t="str">
            <v>NA</v>
          </cell>
          <cell r="N747" t="str">
            <v>NA</v>
          </cell>
          <cell r="O747" t="str">
            <v>NA</v>
          </cell>
          <cell r="P747" t="str">
            <v>NA</v>
          </cell>
          <cell r="Q747" t="str">
            <v>NA</v>
          </cell>
          <cell r="R747" t="str">
            <v>NA</v>
          </cell>
          <cell r="S747" t="str">
            <v>NA</v>
          </cell>
          <cell r="T747" t="str">
            <v>NA</v>
          </cell>
          <cell r="U747" t="str">
            <v>NA</v>
          </cell>
          <cell r="V747" t="str">
            <v>NA</v>
          </cell>
          <cell r="W747" t="str">
            <v>NA</v>
          </cell>
          <cell r="X747" t="str">
            <v>NA</v>
          </cell>
          <cell r="Y747" t="str">
            <v>NA</v>
          </cell>
          <cell r="Z747" t="str">
            <v>NA</v>
          </cell>
          <cell r="AA747" t="str">
            <v>NA</v>
          </cell>
          <cell r="AB747" t="str">
            <v>NA</v>
          </cell>
          <cell r="AC747" t="str">
            <v>NA</v>
          </cell>
          <cell r="AD747" t="str">
            <v>NA</v>
          </cell>
          <cell r="AE747" t="str">
            <v>NA</v>
          </cell>
          <cell r="AF747" t="str">
            <v>NA</v>
          </cell>
          <cell r="AG747" t="str">
            <v>NA</v>
          </cell>
          <cell r="AH747" t="str">
            <v>NA</v>
          </cell>
          <cell r="AI747">
            <v>0</v>
          </cell>
          <cell r="AO747">
            <v>0</v>
          </cell>
          <cell r="AP747">
            <v>0</v>
          </cell>
          <cell r="AQ747">
            <v>0</v>
          </cell>
          <cell r="AR747">
            <v>0</v>
          </cell>
          <cell r="AS747">
            <v>0</v>
          </cell>
          <cell r="AT747">
            <v>0</v>
          </cell>
          <cell r="AU747">
            <v>0</v>
          </cell>
          <cell r="AV747">
            <v>0</v>
          </cell>
          <cell r="AW747">
            <v>0</v>
          </cell>
          <cell r="AX747">
            <v>0</v>
          </cell>
          <cell r="AY747">
            <v>0</v>
          </cell>
          <cell r="AZ747">
            <v>0</v>
          </cell>
          <cell r="BA747">
            <v>0</v>
          </cell>
          <cell r="BB747">
            <v>0</v>
          </cell>
          <cell r="BC747">
            <v>0</v>
          </cell>
          <cell r="BD747">
            <v>0</v>
          </cell>
          <cell r="BE747">
            <v>0</v>
          </cell>
          <cell r="BF747">
            <v>0</v>
          </cell>
          <cell r="BG747">
            <v>0</v>
          </cell>
          <cell r="BH747">
            <v>0</v>
          </cell>
          <cell r="BI747">
            <v>0</v>
          </cell>
          <cell r="BJ747">
            <v>0</v>
          </cell>
          <cell r="BK747">
            <v>0</v>
          </cell>
          <cell r="BL747">
            <v>0</v>
          </cell>
          <cell r="BM747">
            <v>0</v>
          </cell>
          <cell r="BN747">
            <v>0</v>
          </cell>
          <cell r="BO747">
            <v>0</v>
          </cell>
          <cell r="BP747">
            <v>0</v>
          </cell>
          <cell r="BQ747">
            <v>0</v>
          </cell>
          <cell r="BR747">
            <v>0</v>
          </cell>
          <cell r="BS747">
            <v>0</v>
          </cell>
          <cell r="BT747">
            <v>0</v>
          </cell>
          <cell r="BU747">
            <v>0</v>
          </cell>
          <cell r="BV747">
            <v>0</v>
          </cell>
          <cell r="BW747">
            <v>0</v>
          </cell>
          <cell r="BX747">
            <v>0</v>
          </cell>
          <cell r="BY747">
            <v>0</v>
          </cell>
          <cell r="BZ747">
            <v>0</v>
          </cell>
          <cell r="CA747">
            <v>0</v>
          </cell>
          <cell r="CB747">
            <v>0</v>
          </cell>
          <cell r="CC747">
            <v>0.05</v>
          </cell>
          <cell r="CD747">
            <v>0</v>
          </cell>
        </row>
        <row r="748">
          <cell r="B748" t="str">
            <v>RCA07</v>
          </cell>
          <cell r="C748" t="str">
            <v>CAP47</v>
          </cell>
          <cell r="D748" t="str">
            <v>De   100  pares</v>
          </cell>
          <cell r="E748" t="str">
            <v>m</v>
          </cell>
          <cell r="F748" t="str">
            <v>NA</v>
          </cell>
          <cell r="G748" t="str">
            <v>NA</v>
          </cell>
          <cell r="H748" t="str">
            <v>NA</v>
          </cell>
          <cell r="I748" t="str">
            <v>NA</v>
          </cell>
          <cell r="J748" t="str">
            <v>NA</v>
          </cell>
          <cell r="K748" t="str">
            <v>NA</v>
          </cell>
          <cell r="L748" t="str">
            <v>NA</v>
          </cell>
          <cell r="M748" t="str">
            <v>NA</v>
          </cell>
          <cell r="N748" t="str">
            <v>NA</v>
          </cell>
          <cell r="O748" t="str">
            <v>NA</v>
          </cell>
          <cell r="P748" t="str">
            <v>NA</v>
          </cell>
          <cell r="Q748" t="str">
            <v>NA</v>
          </cell>
          <cell r="R748" t="str">
            <v>NA</v>
          </cell>
          <cell r="S748" t="str">
            <v>NA</v>
          </cell>
          <cell r="T748" t="str">
            <v>CER002</v>
          </cell>
          <cell r="U748" t="str">
            <v>NA</v>
          </cell>
          <cell r="V748" t="str">
            <v>NA</v>
          </cell>
          <cell r="W748" t="str">
            <v>NA</v>
          </cell>
          <cell r="X748" t="str">
            <v>NA</v>
          </cell>
          <cell r="Y748" t="str">
            <v>CMC012</v>
          </cell>
          <cell r="Z748" t="str">
            <v>NA</v>
          </cell>
          <cell r="AA748" t="str">
            <v>NA</v>
          </cell>
          <cell r="AB748" t="str">
            <v>NA</v>
          </cell>
          <cell r="AC748" t="str">
            <v>NA</v>
          </cell>
          <cell r="AD748">
            <v>1</v>
          </cell>
          <cell r="AE748" t="str">
            <v>NA</v>
          </cell>
          <cell r="AF748" t="str">
            <v>NA</v>
          </cell>
          <cell r="AG748" t="str">
            <v>NA</v>
          </cell>
          <cell r="AH748" t="str">
            <v>NA</v>
          </cell>
          <cell r="AI748">
            <v>300</v>
          </cell>
          <cell r="AJ748">
            <v>300</v>
          </cell>
          <cell r="AO748">
            <v>489</v>
          </cell>
          <cell r="AP748">
            <v>0</v>
          </cell>
          <cell r="AQ748">
            <v>0</v>
          </cell>
          <cell r="AR748">
            <v>0</v>
          </cell>
          <cell r="AS748">
            <v>0</v>
          </cell>
          <cell r="AT748">
            <v>0</v>
          </cell>
          <cell r="AU748">
            <v>0</v>
          </cell>
          <cell r="AV748">
            <v>0</v>
          </cell>
          <cell r="AW748">
            <v>0</v>
          </cell>
          <cell r="AX748">
            <v>0</v>
          </cell>
          <cell r="AY748">
            <v>0</v>
          </cell>
          <cell r="AZ748">
            <v>0</v>
          </cell>
          <cell r="BA748">
            <v>0</v>
          </cell>
          <cell r="BB748">
            <v>0</v>
          </cell>
          <cell r="BC748">
            <v>0</v>
          </cell>
          <cell r="BD748">
            <v>0</v>
          </cell>
          <cell r="BE748">
            <v>48564</v>
          </cell>
          <cell r="BF748">
            <v>0</v>
          </cell>
          <cell r="BG748">
            <v>0</v>
          </cell>
          <cell r="BH748">
            <v>0</v>
          </cell>
          <cell r="BI748">
            <v>0</v>
          </cell>
          <cell r="BJ748">
            <v>162</v>
          </cell>
          <cell r="BK748">
            <v>0</v>
          </cell>
          <cell r="BL748">
            <v>0</v>
          </cell>
          <cell r="BM748">
            <v>0</v>
          </cell>
          <cell r="BN748">
            <v>0</v>
          </cell>
          <cell r="BO748">
            <v>162</v>
          </cell>
          <cell r="BP748">
            <v>98147</v>
          </cell>
          <cell r="BQ748">
            <v>0</v>
          </cell>
          <cell r="BR748">
            <v>0</v>
          </cell>
          <cell r="BS748">
            <v>0</v>
          </cell>
          <cell r="BT748">
            <v>0</v>
          </cell>
          <cell r="BU748">
            <v>327</v>
          </cell>
          <cell r="BV748">
            <v>0</v>
          </cell>
          <cell r="BW748">
            <v>0</v>
          </cell>
          <cell r="BX748">
            <v>0</v>
          </cell>
          <cell r="BY748">
            <v>0</v>
          </cell>
          <cell r="BZ748">
            <v>327</v>
          </cell>
          <cell r="CA748">
            <v>162</v>
          </cell>
          <cell r="CB748">
            <v>489</v>
          </cell>
          <cell r="CD748">
            <v>489</v>
          </cell>
        </row>
        <row r="749">
          <cell r="B749" t="str">
            <v>RCC07</v>
          </cell>
          <cell r="C749" t="str">
            <v>CAP47</v>
          </cell>
          <cell r="D749" t="str">
            <v>De   100  pares</v>
          </cell>
          <cell r="E749" t="str">
            <v>m</v>
          </cell>
          <cell r="F749" t="str">
            <v>NA</v>
          </cell>
          <cell r="G749" t="str">
            <v>NA</v>
          </cell>
          <cell r="H749" t="str">
            <v>NA</v>
          </cell>
          <cell r="I749" t="str">
            <v>NA</v>
          </cell>
          <cell r="J749" t="str">
            <v>NA</v>
          </cell>
          <cell r="K749" t="str">
            <v>NA</v>
          </cell>
          <cell r="L749" t="str">
            <v>NA</v>
          </cell>
          <cell r="M749" t="str">
            <v>NA</v>
          </cell>
          <cell r="N749" t="str">
            <v>NA</v>
          </cell>
          <cell r="O749" t="str">
            <v>NA</v>
          </cell>
          <cell r="P749" t="str">
            <v>NA</v>
          </cell>
          <cell r="Q749" t="str">
            <v>NA</v>
          </cell>
          <cell r="R749" t="str">
            <v>NA</v>
          </cell>
          <cell r="S749" t="str">
            <v>NA</v>
          </cell>
          <cell r="T749" t="str">
            <v>CER001</v>
          </cell>
          <cell r="U749" t="str">
            <v>NA</v>
          </cell>
          <cell r="V749" t="str">
            <v>NA</v>
          </cell>
          <cell r="W749" t="str">
            <v>NA</v>
          </cell>
          <cell r="X749" t="str">
            <v>NA</v>
          </cell>
          <cell r="Y749" t="str">
            <v>CMC011</v>
          </cell>
          <cell r="Z749" t="str">
            <v>NA</v>
          </cell>
          <cell r="AA749" t="str">
            <v>NA</v>
          </cell>
          <cell r="AB749" t="str">
            <v>NA</v>
          </cell>
          <cell r="AC749" t="str">
            <v>NA</v>
          </cell>
          <cell r="AD749">
            <v>1</v>
          </cell>
          <cell r="AE749" t="str">
            <v>NA</v>
          </cell>
          <cell r="AF749" t="str">
            <v>NA</v>
          </cell>
          <cell r="AG749" t="str">
            <v>NA</v>
          </cell>
          <cell r="AH749" t="str">
            <v>NA</v>
          </cell>
          <cell r="AI749">
            <v>800</v>
          </cell>
          <cell r="AJ749">
            <v>800</v>
          </cell>
          <cell r="AO749">
            <v>470</v>
          </cell>
          <cell r="AP749">
            <v>0</v>
          </cell>
          <cell r="AQ749">
            <v>0</v>
          </cell>
          <cell r="AR749">
            <v>0</v>
          </cell>
          <cell r="AS749">
            <v>0</v>
          </cell>
          <cell r="AT749">
            <v>0</v>
          </cell>
          <cell r="AU749">
            <v>0</v>
          </cell>
          <cell r="AV749">
            <v>0</v>
          </cell>
          <cell r="AW749">
            <v>0</v>
          </cell>
          <cell r="AX749">
            <v>0</v>
          </cell>
          <cell r="AY749">
            <v>0</v>
          </cell>
          <cell r="AZ749">
            <v>0</v>
          </cell>
          <cell r="BA749">
            <v>0</v>
          </cell>
          <cell r="BB749">
            <v>0</v>
          </cell>
          <cell r="BC749">
            <v>0</v>
          </cell>
          <cell r="BD749">
            <v>0</v>
          </cell>
          <cell r="BE749">
            <v>250716</v>
          </cell>
          <cell r="BF749">
            <v>0</v>
          </cell>
          <cell r="BG749">
            <v>0</v>
          </cell>
          <cell r="BH749">
            <v>0</v>
          </cell>
          <cell r="BI749">
            <v>0</v>
          </cell>
          <cell r="BJ749">
            <v>313</v>
          </cell>
          <cell r="BK749">
            <v>0</v>
          </cell>
          <cell r="BL749">
            <v>0</v>
          </cell>
          <cell r="BM749">
            <v>0</v>
          </cell>
          <cell r="BN749">
            <v>0</v>
          </cell>
          <cell r="BO749">
            <v>313</v>
          </cell>
          <cell r="BP749">
            <v>125868</v>
          </cell>
          <cell r="BQ749">
            <v>0</v>
          </cell>
          <cell r="BR749">
            <v>0</v>
          </cell>
          <cell r="BS749">
            <v>0</v>
          </cell>
          <cell r="BT749">
            <v>0</v>
          </cell>
          <cell r="BU749">
            <v>157</v>
          </cell>
          <cell r="BV749">
            <v>0</v>
          </cell>
          <cell r="BW749">
            <v>0</v>
          </cell>
          <cell r="BX749">
            <v>0</v>
          </cell>
          <cell r="BY749">
            <v>0</v>
          </cell>
          <cell r="BZ749">
            <v>157</v>
          </cell>
          <cell r="CA749">
            <v>313</v>
          </cell>
          <cell r="CB749">
            <v>470</v>
          </cell>
          <cell r="CC749">
            <v>0.05</v>
          </cell>
          <cell r="CD749">
            <v>470</v>
          </cell>
        </row>
        <row r="750">
          <cell r="B750" t="str">
            <v>RCM07</v>
          </cell>
          <cell r="C750" t="str">
            <v>CAP47</v>
          </cell>
          <cell r="D750" t="str">
            <v>De   100  pares</v>
          </cell>
          <cell r="E750" t="str">
            <v>m</v>
          </cell>
          <cell r="F750" t="str">
            <v>NA</v>
          </cell>
          <cell r="G750" t="str">
            <v>NA</v>
          </cell>
          <cell r="H750" t="str">
            <v>NA</v>
          </cell>
          <cell r="I750" t="str">
            <v>NA</v>
          </cell>
          <cell r="J750" t="str">
            <v>NA</v>
          </cell>
          <cell r="K750" t="str">
            <v>NA</v>
          </cell>
          <cell r="L750" t="str">
            <v>NA</v>
          </cell>
          <cell r="M750" t="str">
            <v>NA</v>
          </cell>
          <cell r="N750" t="str">
            <v>NA</v>
          </cell>
          <cell r="O750" t="str">
            <v>NA</v>
          </cell>
          <cell r="P750" t="str">
            <v>NA</v>
          </cell>
          <cell r="Q750" t="str">
            <v>NA</v>
          </cell>
          <cell r="R750" t="str">
            <v>NA</v>
          </cell>
          <cell r="S750" t="str">
            <v>NA</v>
          </cell>
          <cell r="T750" t="str">
            <v>NA</v>
          </cell>
          <cell r="U750" t="str">
            <v>NA</v>
          </cell>
          <cell r="V750" t="str">
            <v>NA</v>
          </cell>
          <cell r="W750" t="str">
            <v>NA</v>
          </cell>
          <cell r="X750" t="str">
            <v>NA</v>
          </cell>
          <cell r="Y750" t="str">
            <v>NA</v>
          </cell>
          <cell r="Z750" t="str">
            <v>NA</v>
          </cell>
          <cell r="AA750" t="str">
            <v>NA</v>
          </cell>
          <cell r="AB750" t="str">
            <v>NA</v>
          </cell>
          <cell r="AC750" t="str">
            <v>NA</v>
          </cell>
          <cell r="AD750" t="str">
            <v>NA</v>
          </cell>
          <cell r="AE750" t="str">
            <v>NA</v>
          </cell>
          <cell r="AF750" t="str">
            <v>NA</v>
          </cell>
          <cell r="AG750" t="str">
            <v>NA</v>
          </cell>
          <cell r="AH750" t="str">
            <v>NA</v>
          </cell>
          <cell r="AI750">
            <v>0</v>
          </cell>
          <cell r="AO750">
            <v>0</v>
          </cell>
          <cell r="AP750">
            <v>0</v>
          </cell>
          <cell r="AQ750">
            <v>0</v>
          </cell>
          <cell r="AR750">
            <v>0</v>
          </cell>
          <cell r="AS750">
            <v>0</v>
          </cell>
          <cell r="AT750">
            <v>0</v>
          </cell>
          <cell r="AU750">
            <v>0</v>
          </cell>
          <cell r="AV750">
            <v>0</v>
          </cell>
          <cell r="AW750">
            <v>0</v>
          </cell>
          <cell r="AX750">
            <v>0</v>
          </cell>
          <cell r="AY750">
            <v>0</v>
          </cell>
          <cell r="AZ750">
            <v>0</v>
          </cell>
          <cell r="BA750">
            <v>0</v>
          </cell>
          <cell r="BB750">
            <v>0</v>
          </cell>
          <cell r="BC750">
            <v>0</v>
          </cell>
          <cell r="BD750">
            <v>0</v>
          </cell>
          <cell r="BE750">
            <v>0</v>
          </cell>
          <cell r="BF750">
            <v>0</v>
          </cell>
          <cell r="BG750">
            <v>0</v>
          </cell>
          <cell r="BH750">
            <v>0</v>
          </cell>
          <cell r="BI750">
            <v>0</v>
          </cell>
          <cell r="BJ750">
            <v>0</v>
          </cell>
          <cell r="BK750">
            <v>0</v>
          </cell>
          <cell r="BL750">
            <v>0</v>
          </cell>
          <cell r="BM750">
            <v>0</v>
          </cell>
          <cell r="BN750">
            <v>0</v>
          </cell>
          <cell r="BO750">
            <v>0</v>
          </cell>
          <cell r="BP750">
            <v>0</v>
          </cell>
          <cell r="BQ750">
            <v>0</v>
          </cell>
          <cell r="BR750">
            <v>0</v>
          </cell>
          <cell r="BS750">
            <v>0</v>
          </cell>
          <cell r="BT750">
            <v>0</v>
          </cell>
          <cell r="BU750">
            <v>0</v>
          </cell>
          <cell r="BV750">
            <v>0</v>
          </cell>
          <cell r="BW750">
            <v>0</v>
          </cell>
          <cell r="BX750">
            <v>0</v>
          </cell>
          <cell r="BY750">
            <v>0</v>
          </cell>
          <cell r="BZ750">
            <v>0</v>
          </cell>
          <cell r="CA750">
            <v>0</v>
          </cell>
          <cell r="CB750">
            <v>0</v>
          </cell>
          <cell r="CC750">
            <v>0.05</v>
          </cell>
          <cell r="CD750">
            <v>0</v>
          </cell>
        </row>
        <row r="751">
          <cell r="B751" t="str">
            <v>RCA08</v>
          </cell>
          <cell r="C751" t="str">
            <v>CAP47</v>
          </cell>
          <cell r="D751" t="str">
            <v>De   150  pares</v>
          </cell>
          <cell r="E751" t="str">
            <v>m</v>
          </cell>
          <cell r="F751" t="str">
            <v>NA</v>
          </cell>
          <cell r="G751" t="str">
            <v>NA</v>
          </cell>
          <cell r="H751" t="str">
            <v>NA</v>
          </cell>
          <cell r="I751" t="str">
            <v>NA</v>
          </cell>
          <cell r="J751" t="str">
            <v>NA</v>
          </cell>
          <cell r="K751" t="str">
            <v>NA</v>
          </cell>
          <cell r="L751" t="str">
            <v>NA</v>
          </cell>
          <cell r="M751" t="str">
            <v>NA</v>
          </cell>
          <cell r="N751" t="str">
            <v>NA</v>
          </cell>
          <cell r="O751" t="str">
            <v>NA</v>
          </cell>
          <cell r="P751" t="str">
            <v>NA</v>
          </cell>
          <cell r="Q751" t="str">
            <v>NA</v>
          </cell>
          <cell r="R751" t="str">
            <v>NA</v>
          </cell>
          <cell r="S751" t="str">
            <v>NA</v>
          </cell>
          <cell r="T751" t="str">
            <v>CER002</v>
          </cell>
          <cell r="U751" t="str">
            <v>NA</v>
          </cell>
          <cell r="V751" t="str">
            <v>NA</v>
          </cell>
          <cell r="W751" t="str">
            <v>NA</v>
          </cell>
          <cell r="X751" t="str">
            <v>NA</v>
          </cell>
          <cell r="Y751" t="str">
            <v>CMC012</v>
          </cell>
          <cell r="Z751" t="str">
            <v>NA</v>
          </cell>
          <cell r="AA751" t="str">
            <v>NA</v>
          </cell>
          <cell r="AB751" t="str">
            <v>NA</v>
          </cell>
          <cell r="AC751" t="str">
            <v>NA</v>
          </cell>
          <cell r="AD751">
            <v>1</v>
          </cell>
          <cell r="AE751" t="str">
            <v>NA</v>
          </cell>
          <cell r="AF751" t="str">
            <v>NA</v>
          </cell>
          <cell r="AG751" t="str">
            <v>NA</v>
          </cell>
          <cell r="AH751" t="str">
            <v>NA</v>
          </cell>
          <cell r="AI751">
            <v>275</v>
          </cell>
          <cell r="AJ751">
            <v>275</v>
          </cell>
          <cell r="AO751">
            <v>534</v>
          </cell>
          <cell r="AP751">
            <v>0</v>
          </cell>
          <cell r="AQ751">
            <v>0</v>
          </cell>
          <cell r="AR751">
            <v>0</v>
          </cell>
          <cell r="AS751">
            <v>0</v>
          </cell>
          <cell r="AT751">
            <v>0</v>
          </cell>
          <cell r="AU751">
            <v>0</v>
          </cell>
          <cell r="AV751">
            <v>0</v>
          </cell>
          <cell r="AW751">
            <v>0</v>
          </cell>
          <cell r="AX751">
            <v>0</v>
          </cell>
          <cell r="AY751">
            <v>0</v>
          </cell>
          <cell r="AZ751">
            <v>0</v>
          </cell>
          <cell r="BA751">
            <v>0</v>
          </cell>
          <cell r="BB751">
            <v>0</v>
          </cell>
          <cell r="BC751">
            <v>0</v>
          </cell>
          <cell r="BD751">
            <v>0</v>
          </cell>
          <cell r="BE751">
            <v>48564</v>
          </cell>
          <cell r="BF751">
            <v>0</v>
          </cell>
          <cell r="BG751">
            <v>0</v>
          </cell>
          <cell r="BH751">
            <v>0</v>
          </cell>
          <cell r="BI751">
            <v>0</v>
          </cell>
          <cell r="BJ751">
            <v>177</v>
          </cell>
          <cell r="BK751">
            <v>0</v>
          </cell>
          <cell r="BL751">
            <v>0</v>
          </cell>
          <cell r="BM751">
            <v>0</v>
          </cell>
          <cell r="BN751">
            <v>0</v>
          </cell>
          <cell r="BO751">
            <v>177</v>
          </cell>
          <cell r="BP751">
            <v>98147</v>
          </cell>
          <cell r="BQ751">
            <v>0</v>
          </cell>
          <cell r="BR751">
            <v>0</v>
          </cell>
          <cell r="BS751">
            <v>0</v>
          </cell>
          <cell r="BT751">
            <v>0</v>
          </cell>
          <cell r="BU751">
            <v>357</v>
          </cell>
          <cell r="BV751">
            <v>0</v>
          </cell>
          <cell r="BW751">
            <v>0</v>
          </cell>
          <cell r="BX751">
            <v>0</v>
          </cell>
          <cell r="BY751">
            <v>0</v>
          </cell>
          <cell r="BZ751">
            <v>357</v>
          </cell>
          <cell r="CA751">
            <v>177</v>
          </cell>
          <cell r="CB751">
            <v>534</v>
          </cell>
          <cell r="CC751">
            <v>0.05</v>
          </cell>
          <cell r="CD751">
            <v>534</v>
          </cell>
        </row>
        <row r="752">
          <cell r="B752" t="str">
            <v>RCC08</v>
          </cell>
          <cell r="C752" t="str">
            <v>CAP47</v>
          </cell>
          <cell r="D752" t="str">
            <v>De   150  pares</v>
          </cell>
          <cell r="E752" t="str">
            <v>m</v>
          </cell>
          <cell r="F752" t="str">
            <v>NA</v>
          </cell>
          <cell r="G752" t="str">
            <v>NA</v>
          </cell>
          <cell r="H752" t="str">
            <v>NA</v>
          </cell>
          <cell r="I752" t="str">
            <v>NA</v>
          </cell>
          <cell r="J752" t="str">
            <v>NA</v>
          </cell>
          <cell r="K752" t="str">
            <v>NA</v>
          </cell>
          <cell r="L752" t="str">
            <v>NA</v>
          </cell>
          <cell r="M752" t="str">
            <v>NA</v>
          </cell>
          <cell r="N752" t="str">
            <v>NA</v>
          </cell>
          <cell r="O752" t="str">
            <v>NA</v>
          </cell>
          <cell r="P752" t="str">
            <v>NA</v>
          </cell>
          <cell r="Q752" t="str">
            <v>NA</v>
          </cell>
          <cell r="R752" t="str">
            <v>NA</v>
          </cell>
          <cell r="S752" t="str">
            <v>NA</v>
          </cell>
          <cell r="T752" t="str">
            <v>CER001</v>
          </cell>
          <cell r="U752" t="str">
            <v>NA</v>
          </cell>
          <cell r="V752" t="str">
            <v>NA</v>
          </cell>
          <cell r="W752" t="str">
            <v>NA</v>
          </cell>
          <cell r="X752" t="str">
            <v>NA</v>
          </cell>
          <cell r="Y752" t="str">
            <v>CMC011</v>
          </cell>
          <cell r="Z752" t="str">
            <v>NA</v>
          </cell>
          <cell r="AA752" t="str">
            <v>NA</v>
          </cell>
          <cell r="AB752" t="str">
            <v>NA</v>
          </cell>
          <cell r="AC752" t="str">
            <v>NA</v>
          </cell>
          <cell r="AD752">
            <v>1</v>
          </cell>
          <cell r="AE752" t="str">
            <v>NA</v>
          </cell>
          <cell r="AF752" t="str">
            <v>NA</v>
          </cell>
          <cell r="AG752" t="str">
            <v>NA</v>
          </cell>
          <cell r="AH752" t="str">
            <v>NA</v>
          </cell>
          <cell r="AI752">
            <v>775</v>
          </cell>
          <cell r="AJ752">
            <v>775</v>
          </cell>
          <cell r="AO752">
            <v>486</v>
          </cell>
          <cell r="AP752">
            <v>0</v>
          </cell>
          <cell r="AQ752">
            <v>0</v>
          </cell>
          <cell r="AR752">
            <v>0</v>
          </cell>
          <cell r="AS752">
            <v>0</v>
          </cell>
          <cell r="AT752">
            <v>0</v>
          </cell>
          <cell r="AU752">
            <v>0</v>
          </cell>
          <cell r="AV752">
            <v>0</v>
          </cell>
          <cell r="AW752">
            <v>0</v>
          </cell>
          <cell r="AX752">
            <v>0</v>
          </cell>
          <cell r="AY752">
            <v>0</v>
          </cell>
          <cell r="AZ752">
            <v>0</v>
          </cell>
          <cell r="BA752">
            <v>0</v>
          </cell>
          <cell r="BB752">
            <v>0</v>
          </cell>
          <cell r="BC752">
            <v>0</v>
          </cell>
          <cell r="BD752">
            <v>0</v>
          </cell>
          <cell r="BE752">
            <v>250716</v>
          </cell>
          <cell r="BF752">
            <v>0</v>
          </cell>
          <cell r="BG752">
            <v>0</v>
          </cell>
          <cell r="BH752">
            <v>0</v>
          </cell>
          <cell r="BI752">
            <v>0</v>
          </cell>
          <cell r="BJ752">
            <v>324</v>
          </cell>
          <cell r="BK752">
            <v>0</v>
          </cell>
          <cell r="BL752">
            <v>0</v>
          </cell>
          <cell r="BM752">
            <v>0</v>
          </cell>
          <cell r="BN752">
            <v>0</v>
          </cell>
          <cell r="BO752">
            <v>324</v>
          </cell>
          <cell r="BP752">
            <v>125868</v>
          </cell>
          <cell r="BQ752">
            <v>0</v>
          </cell>
          <cell r="BR752">
            <v>0</v>
          </cell>
          <cell r="BS752">
            <v>0</v>
          </cell>
          <cell r="BT752">
            <v>0</v>
          </cell>
          <cell r="BU752">
            <v>162</v>
          </cell>
          <cell r="BV752">
            <v>0</v>
          </cell>
          <cell r="BW752">
            <v>0</v>
          </cell>
          <cell r="BX752">
            <v>0</v>
          </cell>
          <cell r="BY752">
            <v>0</v>
          </cell>
          <cell r="BZ752">
            <v>162</v>
          </cell>
          <cell r="CA752">
            <v>324</v>
          </cell>
          <cell r="CB752">
            <v>486</v>
          </cell>
          <cell r="CC752">
            <v>0.05</v>
          </cell>
          <cell r="CD752">
            <v>486</v>
          </cell>
        </row>
        <row r="753">
          <cell r="B753" t="str">
            <v>RCC09</v>
          </cell>
          <cell r="C753" t="str">
            <v>CAP47</v>
          </cell>
          <cell r="D753" t="str">
            <v>De   200  pares</v>
          </cell>
          <cell r="E753" t="str">
            <v>m</v>
          </cell>
          <cell r="F753" t="str">
            <v>NA</v>
          </cell>
          <cell r="G753" t="str">
            <v>NA</v>
          </cell>
          <cell r="H753" t="str">
            <v>NA</v>
          </cell>
          <cell r="I753" t="str">
            <v>NA</v>
          </cell>
          <cell r="J753" t="str">
            <v>NA</v>
          </cell>
          <cell r="K753" t="str">
            <v>NA</v>
          </cell>
          <cell r="L753" t="str">
            <v>NA</v>
          </cell>
          <cell r="M753" t="str">
            <v>NA</v>
          </cell>
          <cell r="N753" t="str">
            <v>NA</v>
          </cell>
          <cell r="O753" t="str">
            <v>NA</v>
          </cell>
          <cell r="P753" t="str">
            <v>NA</v>
          </cell>
          <cell r="Q753" t="str">
            <v>NA</v>
          </cell>
          <cell r="R753" t="str">
            <v>NA</v>
          </cell>
          <cell r="S753" t="str">
            <v>NA</v>
          </cell>
          <cell r="T753" t="str">
            <v>CER001</v>
          </cell>
          <cell r="U753" t="str">
            <v>NA</v>
          </cell>
          <cell r="V753" t="str">
            <v>NA</v>
          </cell>
          <cell r="W753" t="str">
            <v>NA</v>
          </cell>
          <cell r="X753" t="str">
            <v>NA</v>
          </cell>
          <cell r="Y753" t="str">
            <v>CMC011</v>
          </cell>
          <cell r="Z753" t="str">
            <v>NA</v>
          </cell>
          <cell r="AA753" t="str">
            <v>NA</v>
          </cell>
          <cell r="AB753" t="str">
            <v>NA</v>
          </cell>
          <cell r="AC753" t="str">
            <v>NA</v>
          </cell>
          <cell r="AD753">
            <v>1</v>
          </cell>
          <cell r="AE753" t="str">
            <v>NA</v>
          </cell>
          <cell r="AF753" t="str">
            <v>NA</v>
          </cell>
          <cell r="AG753" t="str">
            <v>NA</v>
          </cell>
          <cell r="AH753" t="str">
            <v>NA</v>
          </cell>
          <cell r="AI753">
            <v>775</v>
          </cell>
          <cell r="AJ753">
            <v>775</v>
          </cell>
          <cell r="AO753">
            <v>486</v>
          </cell>
          <cell r="AP753">
            <v>0</v>
          </cell>
          <cell r="AQ753">
            <v>0</v>
          </cell>
          <cell r="AR753">
            <v>0</v>
          </cell>
          <cell r="AS753">
            <v>0</v>
          </cell>
          <cell r="AT753">
            <v>0</v>
          </cell>
          <cell r="AU753">
            <v>0</v>
          </cell>
          <cell r="AV753">
            <v>0</v>
          </cell>
          <cell r="AW753">
            <v>0</v>
          </cell>
          <cell r="AX753">
            <v>0</v>
          </cell>
          <cell r="AY753">
            <v>0</v>
          </cell>
          <cell r="AZ753">
            <v>0</v>
          </cell>
          <cell r="BA753">
            <v>0</v>
          </cell>
          <cell r="BB753">
            <v>0</v>
          </cell>
          <cell r="BC753">
            <v>0</v>
          </cell>
          <cell r="BD753">
            <v>0</v>
          </cell>
          <cell r="BE753">
            <v>250716</v>
          </cell>
          <cell r="BF753">
            <v>0</v>
          </cell>
          <cell r="BG753">
            <v>0</v>
          </cell>
          <cell r="BH753">
            <v>0</v>
          </cell>
          <cell r="BI753">
            <v>0</v>
          </cell>
          <cell r="BJ753">
            <v>324</v>
          </cell>
          <cell r="BK753">
            <v>0</v>
          </cell>
          <cell r="BL753">
            <v>0</v>
          </cell>
          <cell r="BM753">
            <v>0</v>
          </cell>
          <cell r="BN753">
            <v>0</v>
          </cell>
          <cell r="BO753">
            <v>324</v>
          </cell>
          <cell r="BP753">
            <v>125868</v>
          </cell>
          <cell r="BQ753">
            <v>0</v>
          </cell>
          <cell r="BR753">
            <v>0</v>
          </cell>
          <cell r="BS753">
            <v>0</v>
          </cell>
          <cell r="BT753">
            <v>0</v>
          </cell>
          <cell r="BU753">
            <v>162</v>
          </cell>
          <cell r="BV753">
            <v>0</v>
          </cell>
          <cell r="BW753">
            <v>0</v>
          </cell>
          <cell r="BX753">
            <v>0</v>
          </cell>
          <cell r="BY753">
            <v>0</v>
          </cell>
          <cell r="BZ753">
            <v>162</v>
          </cell>
          <cell r="CA753">
            <v>324</v>
          </cell>
          <cell r="CB753">
            <v>486</v>
          </cell>
          <cell r="CC753">
            <v>0.05</v>
          </cell>
          <cell r="CD753">
            <v>486</v>
          </cell>
        </row>
        <row r="754">
          <cell r="B754" t="str">
            <v>RCM09</v>
          </cell>
          <cell r="C754" t="str">
            <v>CAP47</v>
          </cell>
          <cell r="D754" t="str">
            <v>De   200  pares</v>
          </cell>
          <cell r="E754" t="str">
            <v>m</v>
          </cell>
          <cell r="F754" t="str">
            <v>NA</v>
          </cell>
          <cell r="G754" t="str">
            <v>NA</v>
          </cell>
          <cell r="H754" t="str">
            <v>NA</v>
          </cell>
          <cell r="I754" t="str">
            <v>NA</v>
          </cell>
          <cell r="J754" t="str">
            <v>NA</v>
          </cell>
          <cell r="K754" t="str">
            <v>NA</v>
          </cell>
          <cell r="L754" t="str">
            <v>NA</v>
          </cell>
          <cell r="M754" t="str">
            <v>NA</v>
          </cell>
          <cell r="N754" t="str">
            <v>NA</v>
          </cell>
          <cell r="O754" t="str">
            <v>NA</v>
          </cell>
          <cell r="P754" t="str">
            <v>NA</v>
          </cell>
          <cell r="Q754" t="str">
            <v>NA</v>
          </cell>
          <cell r="R754" t="str">
            <v>NA</v>
          </cell>
          <cell r="S754" t="str">
            <v>NA</v>
          </cell>
          <cell r="T754" t="str">
            <v>NA</v>
          </cell>
          <cell r="U754" t="str">
            <v>NA</v>
          </cell>
          <cell r="V754" t="str">
            <v>NA</v>
          </cell>
          <cell r="W754" t="str">
            <v>NA</v>
          </cell>
          <cell r="X754" t="str">
            <v>NA</v>
          </cell>
          <cell r="Y754" t="str">
            <v>NA</v>
          </cell>
          <cell r="Z754" t="str">
            <v>NA</v>
          </cell>
          <cell r="AA754" t="str">
            <v>NA</v>
          </cell>
          <cell r="AB754" t="str">
            <v>NA</v>
          </cell>
          <cell r="AC754" t="str">
            <v>NA</v>
          </cell>
          <cell r="AD754" t="str">
            <v>NA</v>
          </cell>
          <cell r="AE754" t="str">
            <v>NA</v>
          </cell>
          <cell r="AF754" t="str">
            <v>NA</v>
          </cell>
          <cell r="AG754" t="str">
            <v>NA</v>
          </cell>
          <cell r="AH754" t="str">
            <v>NA</v>
          </cell>
          <cell r="AI754">
            <v>0</v>
          </cell>
          <cell r="AO754">
            <v>0</v>
          </cell>
          <cell r="AP754">
            <v>0</v>
          </cell>
          <cell r="AQ754">
            <v>0</v>
          </cell>
          <cell r="AR754">
            <v>0</v>
          </cell>
          <cell r="AS754">
            <v>0</v>
          </cell>
          <cell r="AT754">
            <v>0</v>
          </cell>
          <cell r="AU754">
            <v>0</v>
          </cell>
          <cell r="AV754">
            <v>0</v>
          </cell>
          <cell r="AW754">
            <v>0</v>
          </cell>
          <cell r="AX754">
            <v>0</v>
          </cell>
          <cell r="AY754">
            <v>0</v>
          </cell>
          <cell r="AZ754">
            <v>0</v>
          </cell>
          <cell r="BA754">
            <v>0</v>
          </cell>
          <cell r="BB754">
            <v>0</v>
          </cell>
          <cell r="BC754">
            <v>0</v>
          </cell>
          <cell r="BD754">
            <v>0</v>
          </cell>
          <cell r="BE754">
            <v>0</v>
          </cell>
          <cell r="BF754">
            <v>0</v>
          </cell>
          <cell r="BG754">
            <v>0</v>
          </cell>
          <cell r="BH754">
            <v>0</v>
          </cell>
          <cell r="BI754">
            <v>0</v>
          </cell>
          <cell r="BJ754">
            <v>0</v>
          </cell>
          <cell r="BK754">
            <v>0</v>
          </cell>
          <cell r="BL754">
            <v>0</v>
          </cell>
          <cell r="BM754">
            <v>0</v>
          </cell>
          <cell r="BN754">
            <v>0</v>
          </cell>
          <cell r="BO754">
            <v>0</v>
          </cell>
          <cell r="BP754">
            <v>0</v>
          </cell>
          <cell r="BQ754">
            <v>0</v>
          </cell>
          <cell r="BR754">
            <v>0</v>
          </cell>
          <cell r="BS754">
            <v>0</v>
          </cell>
          <cell r="BT754">
            <v>0</v>
          </cell>
          <cell r="BU754">
            <v>0</v>
          </cell>
          <cell r="BV754">
            <v>0</v>
          </cell>
          <cell r="BW754">
            <v>0</v>
          </cell>
          <cell r="BX754">
            <v>0</v>
          </cell>
          <cell r="BY754">
            <v>0</v>
          </cell>
          <cell r="BZ754">
            <v>0</v>
          </cell>
          <cell r="CA754">
            <v>0</v>
          </cell>
          <cell r="CB754">
            <v>0</v>
          </cell>
          <cell r="CC754">
            <v>0.05</v>
          </cell>
          <cell r="CD754">
            <v>0</v>
          </cell>
        </row>
        <row r="755">
          <cell r="B755" t="str">
            <v>RCA09</v>
          </cell>
          <cell r="C755" t="str">
            <v>CAP47</v>
          </cell>
          <cell r="D755" t="str">
            <v>De   300  pares</v>
          </cell>
          <cell r="E755" t="str">
            <v>m</v>
          </cell>
          <cell r="F755" t="str">
            <v>NA</v>
          </cell>
          <cell r="G755" t="str">
            <v>NA</v>
          </cell>
          <cell r="H755" t="str">
            <v>NA</v>
          </cell>
          <cell r="I755" t="str">
            <v>NA</v>
          </cell>
          <cell r="J755" t="str">
            <v>NA</v>
          </cell>
          <cell r="K755" t="str">
            <v>NA</v>
          </cell>
          <cell r="L755" t="str">
            <v>NA</v>
          </cell>
          <cell r="M755" t="str">
            <v>NA</v>
          </cell>
          <cell r="N755" t="str">
            <v>NA</v>
          </cell>
          <cell r="O755" t="str">
            <v>NA</v>
          </cell>
          <cell r="P755" t="str">
            <v>NA</v>
          </cell>
          <cell r="Q755" t="str">
            <v>NA</v>
          </cell>
          <cell r="R755" t="str">
            <v>NA</v>
          </cell>
          <cell r="S755" t="str">
            <v>NA</v>
          </cell>
          <cell r="T755" t="str">
            <v>NA</v>
          </cell>
          <cell r="U755" t="str">
            <v>NA</v>
          </cell>
          <cell r="V755" t="str">
            <v>NA</v>
          </cell>
          <cell r="W755" t="str">
            <v>NA</v>
          </cell>
          <cell r="X755" t="str">
            <v>NA</v>
          </cell>
          <cell r="Y755" t="str">
            <v>CMC012</v>
          </cell>
          <cell r="Z755" t="str">
            <v>NA</v>
          </cell>
          <cell r="AA755" t="str">
            <v>NA</v>
          </cell>
          <cell r="AB755" t="str">
            <v>NA</v>
          </cell>
          <cell r="AC755" t="str">
            <v>NA</v>
          </cell>
          <cell r="AD755">
            <v>1</v>
          </cell>
          <cell r="AE755" t="str">
            <v>NA</v>
          </cell>
          <cell r="AF755" t="str">
            <v>NA</v>
          </cell>
          <cell r="AG755" t="str">
            <v>NA</v>
          </cell>
          <cell r="AH755" t="str">
            <v>NA</v>
          </cell>
          <cell r="AI755">
            <v>200</v>
          </cell>
          <cell r="AJ755">
            <v>200</v>
          </cell>
          <cell r="AO755">
            <v>491</v>
          </cell>
          <cell r="AP755">
            <v>0</v>
          </cell>
          <cell r="AQ755">
            <v>0</v>
          </cell>
          <cell r="AR755">
            <v>0</v>
          </cell>
          <cell r="AS755">
            <v>0</v>
          </cell>
          <cell r="AT755">
            <v>0</v>
          </cell>
          <cell r="AU755">
            <v>0</v>
          </cell>
          <cell r="AV755">
            <v>0</v>
          </cell>
          <cell r="AW755">
            <v>0</v>
          </cell>
          <cell r="AX755">
            <v>0</v>
          </cell>
          <cell r="AY755">
            <v>0</v>
          </cell>
          <cell r="AZ755">
            <v>0</v>
          </cell>
          <cell r="BA755">
            <v>0</v>
          </cell>
          <cell r="BB755">
            <v>0</v>
          </cell>
          <cell r="BC755">
            <v>0</v>
          </cell>
          <cell r="BD755">
            <v>0</v>
          </cell>
          <cell r="BE755">
            <v>0</v>
          </cell>
          <cell r="BF755">
            <v>0</v>
          </cell>
          <cell r="BG755">
            <v>0</v>
          </cell>
          <cell r="BH755">
            <v>0</v>
          </cell>
          <cell r="BI755">
            <v>0</v>
          </cell>
          <cell r="BJ755">
            <v>0</v>
          </cell>
          <cell r="BK755">
            <v>0</v>
          </cell>
          <cell r="BL755">
            <v>0</v>
          </cell>
          <cell r="BM755">
            <v>0</v>
          </cell>
          <cell r="BN755">
            <v>0</v>
          </cell>
          <cell r="BO755">
            <v>0</v>
          </cell>
          <cell r="BP755">
            <v>98147</v>
          </cell>
          <cell r="BQ755">
            <v>0</v>
          </cell>
          <cell r="BR755">
            <v>0</v>
          </cell>
          <cell r="BS755">
            <v>0</v>
          </cell>
          <cell r="BT755">
            <v>0</v>
          </cell>
          <cell r="BU755">
            <v>491</v>
          </cell>
          <cell r="BV755">
            <v>0</v>
          </cell>
          <cell r="BW755">
            <v>0</v>
          </cell>
          <cell r="BX755">
            <v>0</v>
          </cell>
          <cell r="BY755">
            <v>0</v>
          </cell>
          <cell r="BZ755">
            <v>491</v>
          </cell>
          <cell r="CA755">
            <v>0</v>
          </cell>
          <cell r="CB755">
            <v>491</v>
          </cell>
          <cell r="CC755">
            <v>0.05</v>
          </cell>
          <cell r="CD755">
            <v>491</v>
          </cell>
        </row>
        <row r="756">
          <cell r="B756" t="str">
            <v>RCC10</v>
          </cell>
          <cell r="C756" t="str">
            <v>CAP47</v>
          </cell>
          <cell r="D756" t="str">
            <v>De   300  pares</v>
          </cell>
          <cell r="E756" t="str">
            <v>m</v>
          </cell>
          <cell r="F756" t="str">
            <v>NA</v>
          </cell>
          <cell r="G756" t="str">
            <v>NA</v>
          </cell>
          <cell r="H756" t="str">
            <v>NA</v>
          </cell>
          <cell r="I756" t="str">
            <v>NA</v>
          </cell>
          <cell r="J756" t="str">
            <v>NA</v>
          </cell>
          <cell r="K756" t="str">
            <v>NA</v>
          </cell>
          <cell r="L756" t="str">
            <v>NA</v>
          </cell>
          <cell r="M756" t="str">
            <v>NA</v>
          </cell>
          <cell r="N756" t="str">
            <v>NA</v>
          </cell>
          <cell r="O756" t="str">
            <v>NA</v>
          </cell>
          <cell r="P756" t="str">
            <v>NA</v>
          </cell>
          <cell r="Q756" t="str">
            <v>NA</v>
          </cell>
          <cell r="R756" t="str">
            <v>NA</v>
          </cell>
          <cell r="S756" t="str">
            <v>NA</v>
          </cell>
          <cell r="T756" t="str">
            <v>CER001</v>
          </cell>
          <cell r="U756" t="str">
            <v>NA</v>
          </cell>
          <cell r="V756" t="str">
            <v>NA</v>
          </cell>
          <cell r="W756" t="str">
            <v>NA</v>
          </cell>
          <cell r="X756" t="str">
            <v>NA</v>
          </cell>
          <cell r="Y756" t="str">
            <v>CMC011</v>
          </cell>
          <cell r="Z756" t="str">
            <v>NA</v>
          </cell>
          <cell r="AA756" t="str">
            <v>NA</v>
          </cell>
          <cell r="AB756" t="str">
            <v>NA</v>
          </cell>
          <cell r="AC756" t="str">
            <v>NA</v>
          </cell>
          <cell r="AD756">
            <v>1</v>
          </cell>
          <cell r="AE756" t="str">
            <v>NA</v>
          </cell>
          <cell r="AF756" t="str">
            <v>NA</v>
          </cell>
          <cell r="AG756" t="str">
            <v>NA</v>
          </cell>
          <cell r="AH756" t="str">
            <v>NA</v>
          </cell>
          <cell r="AI756">
            <v>525</v>
          </cell>
          <cell r="AJ756">
            <v>525</v>
          </cell>
          <cell r="AO756">
            <v>718</v>
          </cell>
          <cell r="AP756">
            <v>0</v>
          </cell>
          <cell r="AQ756">
            <v>0</v>
          </cell>
          <cell r="AR756">
            <v>0</v>
          </cell>
          <cell r="AS756">
            <v>0</v>
          </cell>
          <cell r="AT756">
            <v>0</v>
          </cell>
          <cell r="AU756">
            <v>0</v>
          </cell>
          <cell r="AV756">
            <v>0</v>
          </cell>
          <cell r="AW756">
            <v>0</v>
          </cell>
          <cell r="AX756">
            <v>0</v>
          </cell>
          <cell r="AY756">
            <v>0</v>
          </cell>
          <cell r="AZ756">
            <v>0</v>
          </cell>
          <cell r="BA756">
            <v>0</v>
          </cell>
          <cell r="BB756">
            <v>0</v>
          </cell>
          <cell r="BC756">
            <v>0</v>
          </cell>
          <cell r="BD756">
            <v>0</v>
          </cell>
          <cell r="BE756">
            <v>250716</v>
          </cell>
          <cell r="BF756">
            <v>0</v>
          </cell>
          <cell r="BG756">
            <v>0</v>
          </cell>
          <cell r="BH756">
            <v>0</v>
          </cell>
          <cell r="BI756">
            <v>0</v>
          </cell>
          <cell r="BJ756">
            <v>478</v>
          </cell>
          <cell r="BK756">
            <v>0</v>
          </cell>
          <cell r="BL756">
            <v>0</v>
          </cell>
          <cell r="BM756">
            <v>0</v>
          </cell>
          <cell r="BN756">
            <v>0</v>
          </cell>
          <cell r="BO756">
            <v>478</v>
          </cell>
          <cell r="BP756">
            <v>125868</v>
          </cell>
          <cell r="BQ756">
            <v>0</v>
          </cell>
          <cell r="BR756">
            <v>0</v>
          </cell>
          <cell r="BS756">
            <v>0</v>
          </cell>
          <cell r="BT756">
            <v>0</v>
          </cell>
          <cell r="BU756">
            <v>240</v>
          </cell>
          <cell r="BV756">
            <v>0</v>
          </cell>
          <cell r="BW756">
            <v>0</v>
          </cell>
          <cell r="BX756">
            <v>0</v>
          </cell>
          <cell r="BY756">
            <v>0</v>
          </cell>
          <cell r="BZ756">
            <v>240</v>
          </cell>
          <cell r="CA756">
            <v>478</v>
          </cell>
          <cell r="CB756">
            <v>718</v>
          </cell>
          <cell r="CC756">
            <v>0.05</v>
          </cell>
          <cell r="CD756">
            <v>718</v>
          </cell>
        </row>
        <row r="757">
          <cell r="B757" t="str">
            <v>RCC11</v>
          </cell>
          <cell r="C757" t="str">
            <v>CAP47</v>
          </cell>
          <cell r="D757" t="str">
            <v>De   400  pares</v>
          </cell>
          <cell r="E757" t="str">
            <v>m</v>
          </cell>
          <cell r="F757" t="str">
            <v>NA</v>
          </cell>
          <cell r="G757" t="str">
            <v>NA</v>
          </cell>
          <cell r="H757" t="str">
            <v>NA</v>
          </cell>
          <cell r="I757" t="str">
            <v>NA</v>
          </cell>
          <cell r="J757" t="str">
            <v>NA</v>
          </cell>
          <cell r="K757" t="str">
            <v>NA</v>
          </cell>
          <cell r="L757" t="str">
            <v>NA</v>
          </cell>
          <cell r="M757" t="str">
            <v>NA</v>
          </cell>
          <cell r="N757" t="str">
            <v>NA</v>
          </cell>
          <cell r="O757" t="str">
            <v>NA</v>
          </cell>
          <cell r="P757" t="str">
            <v>NA</v>
          </cell>
          <cell r="Q757" t="str">
            <v>NA</v>
          </cell>
          <cell r="R757" t="str">
            <v>NA</v>
          </cell>
          <cell r="S757" t="str">
            <v>NA</v>
          </cell>
          <cell r="T757" t="str">
            <v>CER001</v>
          </cell>
          <cell r="U757" t="str">
            <v>NA</v>
          </cell>
          <cell r="V757" t="str">
            <v>NA</v>
          </cell>
          <cell r="W757" t="str">
            <v>NA</v>
          </cell>
          <cell r="X757" t="str">
            <v>NA</v>
          </cell>
          <cell r="Y757" t="str">
            <v>CMC011</v>
          </cell>
          <cell r="Z757" t="str">
            <v>NA</v>
          </cell>
          <cell r="AA757" t="str">
            <v>NA</v>
          </cell>
          <cell r="AB757" t="str">
            <v>NA</v>
          </cell>
          <cell r="AC757" t="str">
            <v>NA</v>
          </cell>
          <cell r="AD757">
            <v>1</v>
          </cell>
          <cell r="AE757" t="str">
            <v>NA</v>
          </cell>
          <cell r="AF757" t="str">
            <v>NA</v>
          </cell>
          <cell r="AG757" t="str">
            <v>NA</v>
          </cell>
          <cell r="AH757" t="str">
            <v>NA</v>
          </cell>
          <cell r="AI757">
            <v>525</v>
          </cell>
          <cell r="AJ757">
            <v>525</v>
          </cell>
          <cell r="AO757">
            <v>718</v>
          </cell>
          <cell r="AP757">
            <v>0</v>
          </cell>
          <cell r="AQ757">
            <v>0</v>
          </cell>
          <cell r="AR757">
            <v>0</v>
          </cell>
          <cell r="AS757">
            <v>0</v>
          </cell>
          <cell r="AT757">
            <v>0</v>
          </cell>
          <cell r="AU757">
            <v>0</v>
          </cell>
          <cell r="AV757">
            <v>0</v>
          </cell>
          <cell r="AW757">
            <v>0</v>
          </cell>
          <cell r="AX757">
            <v>0</v>
          </cell>
          <cell r="AY757">
            <v>0</v>
          </cell>
          <cell r="AZ757">
            <v>0</v>
          </cell>
          <cell r="BA757">
            <v>0</v>
          </cell>
          <cell r="BB757">
            <v>0</v>
          </cell>
          <cell r="BC757">
            <v>0</v>
          </cell>
          <cell r="BD757">
            <v>0</v>
          </cell>
          <cell r="BE757">
            <v>250716</v>
          </cell>
          <cell r="BF757">
            <v>0</v>
          </cell>
          <cell r="BG757">
            <v>0</v>
          </cell>
          <cell r="BH757">
            <v>0</v>
          </cell>
          <cell r="BI757">
            <v>0</v>
          </cell>
          <cell r="BJ757">
            <v>478</v>
          </cell>
          <cell r="BK757">
            <v>0</v>
          </cell>
          <cell r="BL757">
            <v>0</v>
          </cell>
          <cell r="BM757">
            <v>0</v>
          </cell>
          <cell r="BN757">
            <v>0</v>
          </cell>
          <cell r="BO757">
            <v>478</v>
          </cell>
          <cell r="BP757">
            <v>125868</v>
          </cell>
          <cell r="BQ757">
            <v>0</v>
          </cell>
          <cell r="BR757">
            <v>0</v>
          </cell>
          <cell r="BS757">
            <v>0</v>
          </cell>
          <cell r="BT757">
            <v>0</v>
          </cell>
          <cell r="BU757">
            <v>240</v>
          </cell>
          <cell r="BV757">
            <v>0</v>
          </cell>
          <cell r="BW757">
            <v>0</v>
          </cell>
          <cell r="BX757">
            <v>0</v>
          </cell>
          <cell r="BY757">
            <v>0</v>
          </cell>
          <cell r="BZ757">
            <v>240</v>
          </cell>
          <cell r="CA757">
            <v>478</v>
          </cell>
          <cell r="CB757">
            <v>718</v>
          </cell>
          <cell r="CC757">
            <v>0.05</v>
          </cell>
          <cell r="CD757">
            <v>718</v>
          </cell>
        </row>
        <row r="758">
          <cell r="B758" t="str">
            <v>RCC12</v>
          </cell>
          <cell r="C758" t="str">
            <v>CAP47</v>
          </cell>
          <cell r="D758" t="str">
            <v>De   500  pares</v>
          </cell>
          <cell r="E758" t="str">
            <v>m</v>
          </cell>
          <cell r="F758" t="str">
            <v>NA</v>
          </cell>
          <cell r="G758" t="str">
            <v>NA</v>
          </cell>
          <cell r="H758" t="str">
            <v>NA</v>
          </cell>
          <cell r="I758" t="str">
            <v>NA</v>
          </cell>
          <cell r="J758" t="str">
            <v>NA</v>
          </cell>
          <cell r="K758" t="str">
            <v>NA</v>
          </cell>
          <cell r="L758" t="str">
            <v>NA</v>
          </cell>
          <cell r="M758" t="str">
            <v>NA</v>
          </cell>
          <cell r="N758" t="str">
            <v>NA</v>
          </cell>
          <cell r="O758" t="str">
            <v>NA</v>
          </cell>
          <cell r="P758" t="str">
            <v>NA</v>
          </cell>
          <cell r="Q758" t="str">
            <v>NA</v>
          </cell>
          <cell r="R758" t="str">
            <v>NA</v>
          </cell>
          <cell r="S758" t="str">
            <v>NA</v>
          </cell>
          <cell r="T758" t="str">
            <v>CER001</v>
          </cell>
          <cell r="U758" t="str">
            <v>NA</v>
          </cell>
          <cell r="V758" t="str">
            <v>NA</v>
          </cell>
          <cell r="W758" t="str">
            <v>NA</v>
          </cell>
          <cell r="X758" t="str">
            <v>NA</v>
          </cell>
          <cell r="Y758" t="str">
            <v>CMC011</v>
          </cell>
          <cell r="Z758" t="str">
            <v>NA</v>
          </cell>
          <cell r="AA758" t="str">
            <v>NA</v>
          </cell>
          <cell r="AB758" t="str">
            <v>NA</v>
          </cell>
          <cell r="AC758" t="str">
            <v>NA</v>
          </cell>
          <cell r="AD758">
            <v>1</v>
          </cell>
          <cell r="AE758" t="str">
            <v>NA</v>
          </cell>
          <cell r="AF758" t="str">
            <v>NA</v>
          </cell>
          <cell r="AG758" t="str">
            <v>NA</v>
          </cell>
          <cell r="AH758" t="str">
            <v>NA</v>
          </cell>
          <cell r="AI758">
            <v>450</v>
          </cell>
          <cell r="AJ758">
            <v>450</v>
          </cell>
          <cell r="AO758">
            <v>837</v>
          </cell>
          <cell r="AP758">
            <v>0</v>
          </cell>
          <cell r="AQ758">
            <v>0</v>
          </cell>
          <cell r="AR758">
            <v>0</v>
          </cell>
          <cell r="AS758">
            <v>0</v>
          </cell>
          <cell r="AT758">
            <v>0</v>
          </cell>
          <cell r="AU758">
            <v>0</v>
          </cell>
          <cell r="AV758">
            <v>0</v>
          </cell>
          <cell r="AW758">
            <v>0</v>
          </cell>
          <cell r="AX758">
            <v>0</v>
          </cell>
          <cell r="AY758">
            <v>0</v>
          </cell>
          <cell r="AZ758">
            <v>0</v>
          </cell>
          <cell r="BA758">
            <v>0</v>
          </cell>
          <cell r="BB758">
            <v>0</v>
          </cell>
          <cell r="BC758">
            <v>0</v>
          </cell>
          <cell r="BD758">
            <v>0</v>
          </cell>
          <cell r="BE758">
            <v>250716</v>
          </cell>
          <cell r="BF758">
            <v>0</v>
          </cell>
          <cell r="BG758">
            <v>0</v>
          </cell>
          <cell r="BH758">
            <v>0</v>
          </cell>
          <cell r="BI758">
            <v>0</v>
          </cell>
          <cell r="BJ758">
            <v>557</v>
          </cell>
          <cell r="BK758">
            <v>0</v>
          </cell>
          <cell r="BL758">
            <v>0</v>
          </cell>
          <cell r="BM758">
            <v>0</v>
          </cell>
          <cell r="BN758">
            <v>0</v>
          </cell>
          <cell r="BO758">
            <v>557</v>
          </cell>
          <cell r="BP758">
            <v>125868</v>
          </cell>
          <cell r="BQ758">
            <v>0</v>
          </cell>
          <cell r="BR758">
            <v>0</v>
          </cell>
          <cell r="BS758">
            <v>0</v>
          </cell>
          <cell r="BT758">
            <v>0</v>
          </cell>
          <cell r="BU758">
            <v>280</v>
          </cell>
          <cell r="BV758">
            <v>0</v>
          </cell>
          <cell r="BW758">
            <v>0</v>
          </cell>
          <cell r="BX758">
            <v>0</v>
          </cell>
          <cell r="BY758">
            <v>0</v>
          </cell>
          <cell r="BZ758">
            <v>280</v>
          </cell>
          <cell r="CA758">
            <v>557</v>
          </cell>
          <cell r="CB758">
            <v>837</v>
          </cell>
          <cell r="CC758">
            <v>0.05</v>
          </cell>
          <cell r="CD758">
            <v>837</v>
          </cell>
        </row>
        <row r="759">
          <cell r="B759" t="str">
            <v>RCC13</v>
          </cell>
          <cell r="C759" t="str">
            <v>CAP47</v>
          </cell>
          <cell r="D759" t="str">
            <v>De   600  pares</v>
          </cell>
          <cell r="E759" t="str">
            <v>m</v>
          </cell>
          <cell r="F759" t="str">
            <v>NA</v>
          </cell>
          <cell r="G759" t="str">
            <v>NA</v>
          </cell>
          <cell r="H759" t="str">
            <v>NA</v>
          </cell>
          <cell r="I759" t="str">
            <v>NA</v>
          </cell>
          <cell r="J759" t="str">
            <v>NA</v>
          </cell>
          <cell r="K759" t="str">
            <v>NA</v>
          </cell>
          <cell r="L759" t="str">
            <v>NA</v>
          </cell>
          <cell r="M759" t="str">
            <v>NA</v>
          </cell>
          <cell r="N759" t="str">
            <v>NA</v>
          </cell>
          <cell r="O759" t="str">
            <v>NA</v>
          </cell>
          <cell r="P759" t="str">
            <v>NA</v>
          </cell>
          <cell r="Q759" t="str">
            <v>NA</v>
          </cell>
          <cell r="R759" t="str">
            <v>NA</v>
          </cell>
          <cell r="S759" t="str">
            <v>NA</v>
          </cell>
          <cell r="T759" t="str">
            <v>CER001</v>
          </cell>
          <cell r="U759" t="str">
            <v>NA</v>
          </cell>
          <cell r="V759" t="str">
            <v>NA</v>
          </cell>
          <cell r="W759" t="str">
            <v>NA</v>
          </cell>
          <cell r="X759" t="str">
            <v>NA</v>
          </cell>
          <cell r="Y759" t="str">
            <v>CMC011</v>
          </cell>
          <cell r="Z759" t="str">
            <v>NA</v>
          </cell>
          <cell r="AA759" t="str">
            <v>NA</v>
          </cell>
          <cell r="AB759" t="str">
            <v>NA</v>
          </cell>
          <cell r="AC759" t="str">
            <v>NA</v>
          </cell>
          <cell r="AD759">
            <v>1</v>
          </cell>
          <cell r="AE759" t="str">
            <v>NA</v>
          </cell>
          <cell r="AF759" t="str">
            <v>NA</v>
          </cell>
          <cell r="AG759" t="str">
            <v>NA</v>
          </cell>
          <cell r="AH759" t="str">
            <v>NA</v>
          </cell>
          <cell r="AI759">
            <v>375</v>
          </cell>
          <cell r="AJ759">
            <v>375</v>
          </cell>
          <cell r="AO759">
            <v>1005</v>
          </cell>
          <cell r="AP759">
            <v>0</v>
          </cell>
          <cell r="AQ759">
            <v>0</v>
          </cell>
          <cell r="AR759">
            <v>0</v>
          </cell>
          <cell r="AS759">
            <v>0</v>
          </cell>
          <cell r="AT759">
            <v>0</v>
          </cell>
          <cell r="AU759">
            <v>0</v>
          </cell>
          <cell r="AV759">
            <v>0</v>
          </cell>
          <cell r="AW759">
            <v>0</v>
          </cell>
          <cell r="AX759">
            <v>0</v>
          </cell>
          <cell r="AY759">
            <v>0</v>
          </cell>
          <cell r="AZ759">
            <v>0</v>
          </cell>
          <cell r="BA759">
            <v>0</v>
          </cell>
          <cell r="BB759">
            <v>0</v>
          </cell>
          <cell r="BC759">
            <v>0</v>
          </cell>
          <cell r="BD759">
            <v>0</v>
          </cell>
          <cell r="BE759">
            <v>250716</v>
          </cell>
          <cell r="BF759">
            <v>0</v>
          </cell>
          <cell r="BG759">
            <v>0</v>
          </cell>
          <cell r="BH759">
            <v>0</v>
          </cell>
          <cell r="BI759">
            <v>0</v>
          </cell>
          <cell r="BJ759">
            <v>669</v>
          </cell>
          <cell r="BK759">
            <v>0</v>
          </cell>
          <cell r="BL759">
            <v>0</v>
          </cell>
          <cell r="BM759">
            <v>0</v>
          </cell>
          <cell r="BN759">
            <v>0</v>
          </cell>
          <cell r="BO759">
            <v>669</v>
          </cell>
          <cell r="BP759">
            <v>125868</v>
          </cell>
          <cell r="BQ759">
            <v>0</v>
          </cell>
          <cell r="BR759">
            <v>0</v>
          </cell>
          <cell r="BS759">
            <v>0</v>
          </cell>
          <cell r="BT759">
            <v>0</v>
          </cell>
          <cell r="BU759">
            <v>336</v>
          </cell>
          <cell r="BV759">
            <v>0</v>
          </cell>
          <cell r="BW759">
            <v>0</v>
          </cell>
          <cell r="BX759">
            <v>0</v>
          </cell>
          <cell r="BY759">
            <v>0</v>
          </cell>
          <cell r="BZ759">
            <v>336</v>
          </cell>
          <cell r="CA759">
            <v>669</v>
          </cell>
          <cell r="CB759">
            <v>1005</v>
          </cell>
          <cell r="CC759">
            <v>0.05</v>
          </cell>
          <cell r="CD759">
            <v>1005</v>
          </cell>
        </row>
        <row r="760">
          <cell r="B760" t="str">
            <v>RCC14</v>
          </cell>
          <cell r="C760" t="str">
            <v>CAP47</v>
          </cell>
          <cell r="D760" t="str">
            <v>De   900  pares</v>
          </cell>
          <cell r="E760" t="str">
            <v>m</v>
          </cell>
          <cell r="F760" t="str">
            <v>NA</v>
          </cell>
          <cell r="G760" t="str">
            <v>NA</v>
          </cell>
          <cell r="H760" t="str">
            <v>NA</v>
          </cell>
          <cell r="I760" t="str">
            <v>NA</v>
          </cell>
          <cell r="J760" t="str">
            <v>NA</v>
          </cell>
          <cell r="K760" t="str">
            <v>NA</v>
          </cell>
          <cell r="L760" t="str">
            <v>NA</v>
          </cell>
          <cell r="M760" t="str">
            <v>NA</v>
          </cell>
          <cell r="N760" t="str">
            <v>NA</v>
          </cell>
          <cell r="O760" t="str">
            <v>NA</v>
          </cell>
          <cell r="P760" t="str">
            <v>NA</v>
          </cell>
          <cell r="Q760" t="str">
            <v>NA</v>
          </cell>
          <cell r="R760" t="str">
            <v>NA</v>
          </cell>
          <cell r="S760" t="str">
            <v>NA</v>
          </cell>
          <cell r="T760" t="str">
            <v>CER001</v>
          </cell>
          <cell r="U760" t="str">
            <v>NA</v>
          </cell>
          <cell r="V760" t="str">
            <v>NA</v>
          </cell>
          <cell r="W760" t="str">
            <v>NA</v>
          </cell>
          <cell r="X760" t="str">
            <v>NA</v>
          </cell>
          <cell r="Y760" t="str">
            <v>CMC011</v>
          </cell>
          <cell r="Z760" t="str">
            <v>NA</v>
          </cell>
          <cell r="AA760" t="str">
            <v>NA</v>
          </cell>
          <cell r="AB760" t="str">
            <v>NA</v>
          </cell>
          <cell r="AC760" t="str">
            <v>NA</v>
          </cell>
          <cell r="AD760">
            <v>1</v>
          </cell>
          <cell r="AE760" t="str">
            <v>NA</v>
          </cell>
          <cell r="AF760" t="str">
            <v>NA</v>
          </cell>
          <cell r="AG760" t="str">
            <v>NA</v>
          </cell>
          <cell r="AH760" t="str">
            <v>NA</v>
          </cell>
          <cell r="AI760">
            <v>375</v>
          </cell>
          <cell r="AJ760">
            <v>375</v>
          </cell>
          <cell r="AO760">
            <v>1005</v>
          </cell>
          <cell r="AP760">
            <v>0</v>
          </cell>
          <cell r="AQ760">
            <v>0</v>
          </cell>
          <cell r="AR760">
            <v>0</v>
          </cell>
          <cell r="AS760">
            <v>0</v>
          </cell>
          <cell r="AT760">
            <v>0</v>
          </cell>
          <cell r="AU760">
            <v>0</v>
          </cell>
          <cell r="AV760">
            <v>0</v>
          </cell>
          <cell r="AW760">
            <v>0</v>
          </cell>
          <cell r="AX760">
            <v>0</v>
          </cell>
          <cell r="AY760">
            <v>0</v>
          </cell>
          <cell r="AZ760">
            <v>0</v>
          </cell>
          <cell r="BA760">
            <v>0</v>
          </cell>
          <cell r="BB760">
            <v>0</v>
          </cell>
          <cell r="BC760">
            <v>0</v>
          </cell>
          <cell r="BD760">
            <v>0</v>
          </cell>
          <cell r="BE760">
            <v>250716</v>
          </cell>
          <cell r="BF760">
            <v>0</v>
          </cell>
          <cell r="BG760">
            <v>0</v>
          </cell>
          <cell r="BH760">
            <v>0</v>
          </cell>
          <cell r="BI760">
            <v>0</v>
          </cell>
          <cell r="BJ760">
            <v>669</v>
          </cell>
          <cell r="BK760">
            <v>0</v>
          </cell>
          <cell r="BL760">
            <v>0</v>
          </cell>
          <cell r="BM760">
            <v>0</v>
          </cell>
          <cell r="BN760">
            <v>0</v>
          </cell>
          <cell r="BO760">
            <v>669</v>
          </cell>
          <cell r="BP760">
            <v>125868</v>
          </cell>
          <cell r="BQ760">
            <v>0</v>
          </cell>
          <cell r="BR760">
            <v>0</v>
          </cell>
          <cell r="BS760">
            <v>0</v>
          </cell>
          <cell r="BT760">
            <v>0</v>
          </cell>
          <cell r="BU760">
            <v>336</v>
          </cell>
          <cell r="BV760">
            <v>0</v>
          </cell>
          <cell r="BW760">
            <v>0</v>
          </cell>
          <cell r="BX760">
            <v>0</v>
          </cell>
          <cell r="BY760">
            <v>0</v>
          </cell>
          <cell r="BZ760">
            <v>336</v>
          </cell>
          <cell r="CA760">
            <v>669</v>
          </cell>
          <cell r="CB760">
            <v>1005</v>
          </cell>
          <cell r="CC760">
            <v>0.05</v>
          </cell>
          <cell r="CD760">
            <v>1005</v>
          </cell>
        </row>
        <row r="761">
          <cell r="B761" t="str">
            <v>RCC15</v>
          </cell>
          <cell r="C761" t="str">
            <v>CAP47</v>
          </cell>
          <cell r="D761" t="str">
            <v>De  1200  pares</v>
          </cell>
          <cell r="E761" t="str">
            <v>m</v>
          </cell>
          <cell r="F761" t="str">
            <v>NA</v>
          </cell>
          <cell r="G761" t="str">
            <v>NA</v>
          </cell>
          <cell r="H761" t="str">
            <v>NA</v>
          </cell>
          <cell r="I761" t="str">
            <v>NA</v>
          </cell>
          <cell r="J761" t="str">
            <v>NA</v>
          </cell>
          <cell r="K761" t="str">
            <v>NA</v>
          </cell>
          <cell r="L761" t="str">
            <v>NA</v>
          </cell>
          <cell r="M761" t="str">
            <v>NA</v>
          </cell>
          <cell r="N761" t="str">
            <v>NA</v>
          </cell>
          <cell r="O761" t="str">
            <v>NA</v>
          </cell>
          <cell r="P761" t="str">
            <v>NA</v>
          </cell>
          <cell r="Q761" t="str">
            <v>NA</v>
          </cell>
          <cell r="R761" t="str">
            <v>NA</v>
          </cell>
          <cell r="S761" t="str">
            <v>NA</v>
          </cell>
          <cell r="T761" t="str">
            <v>CER001</v>
          </cell>
          <cell r="U761" t="str">
            <v>NA</v>
          </cell>
          <cell r="V761" t="str">
            <v>NA</v>
          </cell>
          <cell r="W761" t="str">
            <v>NA</v>
          </cell>
          <cell r="X761" t="str">
            <v>NA</v>
          </cell>
          <cell r="Y761" t="str">
            <v>CMC011</v>
          </cell>
          <cell r="Z761" t="str">
            <v>NA</v>
          </cell>
          <cell r="AA761" t="str">
            <v>NA</v>
          </cell>
          <cell r="AB761" t="str">
            <v>NA</v>
          </cell>
          <cell r="AC761" t="str">
            <v>NA</v>
          </cell>
          <cell r="AD761">
            <v>1</v>
          </cell>
          <cell r="AE761" t="str">
            <v>NA</v>
          </cell>
          <cell r="AF761" t="str">
            <v>NA</v>
          </cell>
          <cell r="AG761" t="str">
            <v>NA</v>
          </cell>
          <cell r="AH761" t="str">
            <v>NA</v>
          </cell>
          <cell r="AI761">
            <v>180</v>
          </cell>
          <cell r="AJ761">
            <v>180</v>
          </cell>
          <cell r="AO761">
            <v>2092</v>
          </cell>
          <cell r="AP761">
            <v>0</v>
          </cell>
          <cell r="AQ761">
            <v>0</v>
          </cell>
          <cell r="AR761">
            <v>0</v>
          </cell>
          <cell r="AS761">
            <v>0</v>
          </cell>
          <cell r="AT761">
            <v>0</v>
          </cell>
          <cell r="AU761">
            <v>0</v>
          </cell>
          <cell r="AV761">
            <v>0</v>
          </cell>
          <cell r="AW761">
            <v>0</v>
          </cell>
          <cell r="AX761">
            <v>0</v>
          </cell>
          <cell r="AY761">
            <v>0</v>
          </cell>
          <cell r="AZ761">
            <v>0</v>
          </cell>
          <cell r="BA761">
            <v>0</v>
          </cell>
          <cell r="BB761">
            <v>0</v>
          </cell>
          <cell r="BC761">
            <v>0</v>
          </cell>
          <cell r="BD761">
            <v>0</v>
          </cell>
          <cell r="BE761">
            <v>250716</v>
          </cell>
          <cell r="BF761">
            <v>0</v>
          </cell>
          <cell r="BG761">
            <v>0</v>
          </cell>
          <cell r="BH761">
            <v>0</v>
          </cell>
          <cell r="BI761">
            <v>0</v>
          </cell>
          <cell r="BJ761">
            <v>1393</v>
          </cell>
          <cell r="BK761">
            <v>0</v>
          </cell>
          <cell r="BL761">
            <v>0</v>
          </cell>
          <cell r="BM761">
            <v>0</v>
          </cell>
          <cell r="BN761">
            <v>0</v>
          </cell>
          <cell r="BO761">
            <v>1393</v>
          </cell>
          <cell r="BP761">
            <v>125868</v>
          </cell>
          <cell r="BQ761">
            <v>0</v>
          </cell>
          <cell r="BR761">
            <v>0</v>
          </cell>
          <cell r="BS761">
            <v>0</v>
          </cell>
          <cell r="BT761">
            <v>0</v>
          </cell>
          <cell r="BU761">
            <v>699</v>
          </cell>
          <cell r="BV761">
            <v>0</v>
          </cell>
          <cell r="BW761">
            <v>0</v>
          </cell>
          <cell r="BX761">
            <v>0</v>
          </cell>
          <cell r="BY761">
            <v>0</v>
          </cell>
          <cell r="BZ761">
            <v>699</v>
          </cell>
          <cell r="CA761">
            <v>1393</v>
          </cell>
          <cell r="CB761">
            <v>2092</v>
          </cell>
          <cell r="CC761">
            <v>0.05</v>
          </cell>
          <cell r="CD761">
            <v>2092</v>
          </cell>
        </row>
        <row r="762">
          <cell r="B762" t="str">
            <v>RCC16</v>
          </cell>
          <cell r="C762" t="str">
            <v>CAP47</v>
          </cell>
          <cell r="D762" t="str">
            <v>De  1800  pares</v>
          </cell>
          <cell r="E762" t="str">
            <v>m</v>
          </cell>
          <cell r="F762" t="str">
            <v>NA</v>
          </cell>
          <cell r="G762" t="str">
            <v>NA</v>
          </cell>
          <cell r="H762" t="str">
            <v>NA</v>
          </cell>
          <cell r="I762" t="str">
            <v>NA</v>
          </cell>
          <cell r="J762" t="str">
            <v>NA</v>
          </cell>
          <cell r="K762" t="str">
            <v>NA</v>
          </cell>
          <cell r="L762" t="str">
            <v>NA</v>
          </cell>
          <cell r="M762" t="str">
            <v>NA</v>
          </cell>
          <cell r="N762" t="str">
            <v>NA</v>
          </cell>
          <cell r="O762" t="str">
            <v>NA</v>
          </cell>
          <cell r="P762" t="str">
            <v>NA</v>
          </cell>
          <cell r="Q762" t="str">
            <v>NA</v>
          </cell>
          <cell r="R762" t="str">
            <v>NA</v>
          </cell>
          <cell r="S762" t="str">
            <v>NA</v>
          </cell>
          <cell r="T762" t="str">
            <v>CER001</v>
          </cell>
          <cell r="U762" t="str">
            <v>NA</v>
          </cell>
          <cell r="V762" t="str">
            <v>NA</v>
          </cell>
          <cell r="W762" t="str">
            <v>NA</v>
          </cell>
          <cell r="X762" t="str">
            <v>NA</v>
          </cell>
          <cell r="Y762" t="str">
            <v>CMC011</v>
          </cell>
          <cell r="Z762" t="str">
            <v>NA</v>
          </cell>
          <cell r="AA762" t="str">
            <v>NA</v>
          </cell>
          <cell r="AB762" t="str">
            <v>NA</v>
          </cell>
          <cell r="AC762" t="str">
            <v>NA</v>
          </cell>
          <cell r="AD762">
            <v>1</v>
          </cell>
          <cell r="AE762" t="str">
            <v>NA</v>
          </cell>
          <cell r="AF762" t="str">
            <v>NA</v>
          </cell>
          <cell r="AG762" t="str">
            <v>NA</v>
          </cell>
          <cell r="AH762" t="str">
            <v>NA</v>
          </cell>
          <cell r="AI762">
            <v>180</v>
          </cell>
          <cell r="AJ762">
            <v>180</v>
          </cell>
          <cell r="AO762">
            <v>2092</v>
          </cell>
          <cell r="AP762">
            <v>0</v>
          </cell>
          <cell r="AQ762">
            <v>0</v>
          </cell>
          <cell r="AR762">
            <v>0</v>
          </cell>
          <cell r="AS762">
            <v>0</v>
          </cell>
          <cell r="AT762">
            <v>0</v>
          </cell>
          <cell r="AU762">
            <v>0</v>
          </cell>
          <cell r="AV762">
            <v>0</v>
          </cell>
          <cell r="AW762">
            <v>0</v>
          </cell>
          <cell r="AX762">
            <v>0</v>
          </cell>
          <cell r="AY762">
            <v>0</v>
          </cell>
          <cell r="AZ762">
            <v>0</v>
          </cell>
          <cell r="BA762">
            <v>0</v>
          </cell>
          <cell r="BB762">
            <v>0</v>
          </cell>
          <cell r="BC762">
            <v>0</v>
          </cell>
          <cell r="BD762">
            <v>0</v>
          </cell>
          <cell r="BE762">
            <v>250716</v>
          </cell>
          <cell r="BF762">
            <v>0</v>
          </cell>
          <cell r="BG762">
            <v>0</v>
          </cell>
          <cell r="BH762">
            <v>0</v>
          </cell>
          <cell r="BI762">
            <v>0</v>
          </cell>
          <cell r="BJ762">
            <v>1393</v>
          </cell>
          <cell r="BK762">
            <v>0</v>
          </cell>
          <cell r="BL762">
            <v>0</v>
          </cell>
          <cell r="BM762">
            <v>0</v>
          </cell>
          <cell r="BN762">
            <v>0</v>
          </cell>
          <cell r="BO762">
            <v>1393</v>
          </cell>
          <cell r="BP762">
            <v>125868</v>
          </cell>
          <cell r="BQ762">
            <v>0</v>
          </cell>
          <cell r="BR762">
            <v>0</v>
          </cell>
          <cell r="BS762">
            <v>0</v>
          </cell>
          <cell r="BT762">
            <v>0</v>
          </cell>
          <cell r="BU762">
            <v>699</v>
          </cell>
          <cell r="BV762">
            <v>0</v>
          </cell>
          <cell r="BW762">
            <v>0</v>
          </cell>
          <cell r="BX762">
            <v>0</v>
          </cell>
          <cell r="BY762">
            <v>0</v>
          </cell>
          <cell r="BZ762">
            <v>699</v>
          </cell>
          <cell r="CA762">
            <v>1393</v>
          </cell>
          <cell r="CB762">
            <v>2092</v>
          </cell>
          <cell r="CC762">
            <v>0.05</v>
          </cell>
          <cell r="CD762">
            <v>2092</v>
          </cell>
        </row>
        <row r="763">
          <cell r="B763" t="str">
            <v>RCC17</v>
          </cell>
          <cell r="C763" t="str">
            <v>CAP47</v>
          </cell>
          <cell r="D763" t="str">
            <v>De  2400  pares</v>
          </cell>
          <cell r="E763" t="str">
            <v>m</v>
          </cell>
          <cell r="F763" t="str">
            <v>NA</v>
          </cell>
          <cell r="G763" t="str">
            <v>NA</v>
          </cell>
          <cell r="H763" t="str">
            <v>NA</v>
          </cell>
          <cell r="I763" t="str">
            <v>NA</v>
          </cell>
          <cell r="J763" t="str">
            <v>NA</v>
          </cell>
          <cell r="K763" t="str">
            <v>NA</v>
          </cell>
          <cell r="L763" t="str">
            <v>NA</v>
          </cell>
          <cell r="M763" t="str">
            <v>NA</v>
          </cell>
          <cell r="N763" t="str">
            <v>NA</v>
          </cell>
          <cell r="O763" t="str">
            <v>NA</v>
          </cell>
          <cell r="P763" t="str">
            <v>NA</v>
          </cell>
          <cell r="Q763" t="str">
            <v>NA</v>
          </cell>
          <cell r="R763" t="str">
            <v>NA</v>
          </cell>
          <cell r="S763" t="str">
            <v>NA</v>
          </cell>
          <cell r="T763" t="str">
            <v>CER001</v>
          </cell>
          <cell r="U763" t="str">
            <v>NA</v>
          </cell>
          <cell r="V763" t="str">
            <v>NA</v>
          </cell>
          <cell r="W763" t="str">
            <v>NA</v>
          </cell>
          <cell r="X763" t="str">
            <v>NA</v>
          </cell>
          <cell r="Y763" t="str">
            <v>CMC011</v>
          </cell>
          <cell r="Z763" t="str">
            <v>NA</v>
          </cell>
          <cell r="AA763" t="str">
            <v>NA</v>
          </cell>
          <cell r="AB763" t="str">
            <v>NA</v>
          </cell>
          <cell r="AC763" t="str">
            <v>NA</v>
          </cell>
          <cell r="AD763">
            <v>1</v>
          </cell>
          <cell r="AE763" t="str">
            <v>NA</v>
          </cell>
          <cell r="AF763" t="str">
            <v>NA</v>
          </cell>
          <cell r="AG763" t="str">
            <v>NA</v>
          </cell>
          <cell r="AH763" t="str">
            <v>NA</v>
          </cell>
          <cell r="AI763">
            <v>300</v>
          </cell>
          <cell r="AJ763">
            <v>300</v>
          </cell>
          <cell r="AO763">
            <v>1256</v>
          </cell>
          <cell r="AP763">
            <v>0</v>
          </cell>
          <cell r="AQ763">
            <v>0</v>
          </cell>
          <cell r="AR763">
            <v>0</v>
          </cell>
          <cell r="AS763">
            <v>0</v>
          </cell>
          <cell r="AT763">
            <v>0</v>
          </cell>
          <cell r="AU763">
            <v>0</v>
          </cell>
          <cell r="AV763">
            <v>0</v>
          </cell>
          <cell r="AW763">
            <v>0</v>
          </cell>
          <cell r="AX763">
            <v>0</v>
          </cell>
          <cell r="AY763">
            <v>0</v>
          </cell>
          <cell r="AZ763">
            <v>0</v>
          </cell>
          <cell r="BA763">
            <v>0</v>
          </cell>
          <cell r="BB763">
            <v>0</v>
          </cell>
          <cell r="BC763">
            <v>0</v>
          </cell>
          <cell r="BD763">
            <v>0</v>
          </cell>
          <cell r="BE763">
            <v>250716</v>
          </cell>
          <cell r="BF763">
            <v>0</v>
          </cell>
          <cell r="BG763">
            <v>0</v>
          </cell>
          <cell r="BH763">
            <v>0</v>
          </cell>
          <cell r="BI763">
            <v>0</v>
          </cell>
          <cell r="BJ763">
            <v>836</v>
          </cell>
          <cell r="BK763">
            <v>0</v>
          </cell>
          <cell r="BL763">
            <v>0</v>
          </cell>
          <cell r="BM763">
            <v>0</v>
          </cell>
          <cell r="BN763">
            <v>0</v>
          </cell>
          <cell r="BO763">
            <v>836</v>
          </cell>
          <cell r="BP763">
            <v>125868</v>
          </cell>
          <cell r="BQ763">
            <v>0</v>
          </cell>
          <cell r="BR763">
            <v>0</v>
          </cell>
          <cell r="BS763">
            <v>0</v>
          </cell>
          <cell r="BT763">
            <v>0</v>
          </cell>
          <cell r="BU763">
            <v>420</v>
          </cell>
          <cell r="BV763">
            <v>0</v>
          </cell>
          <cell r="BW763">
            <v>0</v>
          </cell>
          <cell r="BX763">
            <v>0</v>
          </cell>
          <cell r="BY763">
            <v>0</v>
          </cell>
          <cell r="BZ763">
            <v>420</v>
          </cell>
          <cell r="CA763">
            <v>836</v>
          </cell>
          <cell r="CB763">
            <v>1256</v>
          </cell>
          <cell r="CC763">
            <v>0.05</v>
          </cell>
          <cell r="CD763">
            <v>1256</v>
          </cell>
        </row>
        <row r="764">
          <cell r="B764" t="str">
            <v>VR011</v>
          </cell>
          <cell r="C764" t="str">
            <v>CAP48</v>
          </cell>
          <cell r="D764" t="str">
            <v>Const. tapas cámaras Tipo F</v>
          </cell>
          <cell r="E764" t="str">
            <v>U</v>
          </cell>
          <cell r="F764" t="str">
            <v>MOC026</v>
          </cell>
          <cell r="G764" t="str">
            <v>MOC085</v>
          </cell>
          <cell r="H764" t="str">
            <v>MOC076</v>
          </cell>
          <cell r="I764" t="str">
            <v>MOC009</v>
          </cell>
          <cell r="J764" t="str">
            <v>MOC101</v>
          </cell>
          <cell r="K764" t="str">
            <v>MOC013</v>
          </cell>
          <cell r="L764" t="str">
            <v>MOC130</v>
          </cell>
          <cell r="M764">
            <v>0.08</v>
          </cell>
          <cell r="N764">
            <v>0.05</v>
          </cell>
          <cell r="O764">
            <v>6</v>
          </cell>
          <cell r="P764">
            <v>12</v>
          </cell>
          <cell r="Q764">
            <v>3.6</v>
          </cell>
          <cell r="R764">
            <v>2</v>
          </cell>
          <cell r="S764">
            <v>0.6</v>
          </cell>
          <cell r="T764" t="str">
            <v>CEC007</v>
          </cell>
          <cell r="U764" t="str">
            <v>NA</v>
          </cell>
          <cell r="V764" t="str">
            <v>NA</v>
          </cell>
          <cell r="W764" t="str">
            <v>NA</v>
          </cell>
          <cell r="X764" t="str">
            <v>NA</v>
          </cell>
          <cell r="Y764" t="str">
            <v>CMC017</v>
          </cell>
          <cell r="Z764" t="str">
            <v>NA</v>
          </cell>
          <cell r="AA764" t="str">
            <v>NA</v>
          </cell>
          <cell r="AB764" t="str">
            <v>NA</v>
          </cell>
          <cell r="AC764" t="str">
            <v>NA</v>
          </cell>
          <cell r="AD764">
            <v>1</v>
          </cell>
          <cell r="AE764" t="str">
            <v>NA</v>
          </cell>
          <cell r="AF764" t="str">
            <v>NA</v>
          </cell>
          <cell r="AG764" t="str">
            <v>NA</v>
          </cell>
          <cell r="AH764" t="str">
            <v>NA</v>
          </cell>
          <cell r="AI764">
            <v>7</v>
          </cell>
          <cell r="AJ764">
            <v>7</v>
          </cell>
          <cell r="AO764">
            <v>132947</v>
          </cell>
          <cell r="AP764">
            <v>234000</v>
          </cell>
          <cell r="AQ764">
            <v>277817.40000000002</v>
          </cell>
          <cell r="AR764">
            <v>1600</v>
          </cell>
          <cell r="AS764">
            <v>1500</v>
          </cell>
          <cell r="AT764">
            <v>4970</v>
          </cell>
          <cell r="AU764">
            <v>1800</v>
          </cell>
          <cell r="AV764">
            <v>38222</v>
          </cell>
          <cell r="AW764">
            <v>18720</v>
          </cell>
          <cell r="AX764">
            <v>13891</v>
          </cell>
          <cell r="AY764">
            <v>9600</v>
          </cell>
          <cell r="AZ764">
            <v>18000</v>
          </cell>
          <cell r="BA764">
            <v>17892</v>
          </cell>
          <cell r="BB764">
            <v>3600</v>
          </cell>
          <cell r="BC764">
            <v>22933</v>
          </cell>
          <cell r="BD764">
            <v>109868</v>
          </cell>
          <cell r="BE764">
            <v>17038</v>
          </cell>
          <cell r="BF764">
            <v>0</v>
          </cell>
          <cell r="BG764">
            <v>0</v>
          </cell>
          <cell r="BH764">
            <v>0</v>
          </cell>
          <cell r="BI764">
            <v>0</v>
          </cell>
          <cell r="BJ764">
            <v>2434</v>
          </cell>
          <cell r="BK764">
            <v>0</v>
          </cell>
          <cell r="BL764">
            <v>0</v>
          </cell>
          <cell r="BM764">
            <v>0</v>
          </cell>
          <cell r="BN764">
            <v>0</v>
          </cell>
          <cell r="BO764">
            <v>2434</v>
          </cell>
          <cell r="BP764">
            <v>144513</v>
          </cell>
          <cell r="BQ764">
            <v>0</v>
          </cell>
          <cell r="BR764">
            <v>0</v>
          </cell>
          <cell r="BS764">
            <v>0</v>
          </cell>
          <cell r="BT764">
            <v>0</v>
          </cell>
          <cell r="BU764">
            <v>20645</v>
          </cell>
          <cell r="BV764">
            <v>0</v>
          </cell>
          <cell r="BW764">
            <v>0</v>
          </cell>
          <cell r="BX764">
            <v>0</v>
          </cell>
          <cell r="BY764">
            <v>0</v>
          </cell>
          <cell r="BZ764">
            <v>20645</v>
          </cell>
          <cell r="CA764">
            <v>2434</v>
          </cell>
          <cell r="CB764">
            <v>23079</v>
          </cell>
          <cell r="CC764">
            <v>0.05</v>
          </cell>
          <cell r="CD764">
            <v>132947</v>
          </cell>
        </row>
        <row r="765">
          <cell r="B765" t="str">
            <v>VR014</v>
          </cell>
          <cell r="C765" t="str">
            <v>CAP48</v>
          </cell>
          <cell r="D765" t="str">
            <v>Cruce de Puentes</v>
          </cell>
          <cell r="E765" t="str">
            <v>m</v>
          </cell>
          <cell r="F765" t="str">
            <v>MOC122</v>
          </cell>
          <cell r="G765" t="str">
            <v>MRD389</v>
          </cell>
          <cell r="H765" t="str">
            <v>NA</v>
          </cell>
          <cell r="I765" t="str">
            <v>NA</v>
          </cell>
          <cell r="J765" t="str">
            <v>NA</v>
          </cell>
          <cell r="K765" t="str">
            <v>NA</v>
          </cell>
          <cell r="L765" t="str">
            <v>NA</v>
          </cell>
          <cell r="M765">
            <v>2</v>
          </cell>
          <cell r="N765">
            <v>0.2</v>
          </cell>
          <cell r="O765" t="str">
            <v>NA</v>
          </cell>
          <cell r="P765" t="str">
            <v>NA</v>
          </cell>
          <cell r="Q765" t="str">
            <v>NA</v>
          </cell>
          <cell r="R765" t="str">
            <v>NA</v>
          </cell>
          <cell r="S765" t="str">
            <v>NA</v>
          </cell>
          <cell r="T765" t="str">
            <v>CEC022</v>
          </cell>
          <cell r="U765" t="str">
            <v>NA</v>
          </cell>
          <cell r="V765" t="str">
            <v>NA</v>
          </cell>
          <cell r="W765" t="str">
            <v>NA</v>
          </cell>
          <cell r="X765" t="str">
            <v>NA</v>
          </cell>
          <cell r="Y765" t="str">
            <v>CMC022</v>
          </cell>
          <cell r="Z765" t="str">
            <v>NA</v>
          </cell>
          <cell r="AA765" t="str">
            <v>NA</v>
          </cell>
          <cell r="AB765" t="str">
            <v>NA</v>
          </cell>
          <cell r="AC765" t="str">
            <v>NA</v>
          </cell>
          <cell r="AD765">
            <v>1</v>
          </cell>
          <cell r="AE765" t="str">
            <v>NA</v>
          </cell>
          <cell r="AF765" t="str">
            <v>NA</v>
          </cell>
          <cell r="AG765" t="str">
            <v>NA</v>
          </cell>
          <cell r="AH765" t="str">
            <v>NA</v>
          </cell>
          <cell r="AI765">
            <v>15</v>
          </cell>
          <cell r="AJ765">
            <v>15</v>
          </cell>
          <cell r="AO765">
            <v>200615</v>
          </cell>
          <cell r="AP765">
            <v>85000</v>
          </cell>
          <cell r="AQ765">
            <v>37000</v>
          </cell>
          <cell r="AR765">
            <v>0</v>
          </cell>
          <cell r="AS765">
            <v>0</v>
          </cell>
          <cell r="AT765">
            <v>0</v>
          </cell>
          <cell r="AU765">
            <v>0</v>
          </cell>
          <cell r="AV765">
            <v>0</v>
          </cell>
          <cell r="AW765">
            <v>170000</v>
          </cell>
          <cell r="AX765">
            <v>7400</v>
          </cell>
          <cell r="AY765">
            <v>0</v>
          </cell>
          <cell r="AZ765">
            <v>0</v>
          </cell>
          <cell r="BA765">
            <v>0</v>
          </cell>
          <cell r="BB765">
            <v>0</v>
          </cell>
          <cell r="BC765">
            <v>0</v>
          </cell>
          <cell r="BD765">
            <v>186270</v>
          </cell>
          <cell r="BE765">
            <v>50000</v>
          </cell>
          <cell r="BF765">
            <v>0</v>
          </cell>
          <cell r="BG765">
            <v>0</v>
          </cell>
          <cell r="BH765">
            <v>0</v>
          </cell>
          <cell r="BI765">
            <v>0</v>
          </cell>
          <cell r="BJ765">
            <v>3333</v>
          </cell>
          <cell r="BK765">
            <v>0</v>
          </cell>
          <cell r="BL765">
            <v>0</v>
          </cell>
          <cell r="BM765">
            <v>0</v>
          </cell>
          <cell r="BN765">
            <v>0</v>
          </cell>
          <cell r="BO765">
            <v>3333</v>
          </cell>
          <cell r="BP765">
            <v>165187</v>
          </cell>
          <cell r="BQ765">
            <v>0</v>
          </cell>
          <cell r="BR765">
            <v>0</v>
          </cell>
          <cell r="BS765">
            <v>0</v>
          </cell>
          <cell r="BT765">
            <v>0</v>
          </cell>
          <cell r="BU765">
            <v>11012</v>
          </cell>
          <cell r="BV765">
            <v>0</v>
          </cell>
          <cell r="BW765">
            <v>0</v>
          </cell>
          <cell r="BX765">
            <v>0</v>
          </cell>
          <cell r="BY765">
            <v>0</v>
          </cell>
          <cell r="BZ765">
            <v>11012</v>
          </cell>
          <cell r="CA765">
            <v>3333</v>
          </cell>
          <cell r="CB765">
            <v>14345</v>
          </cell>
          <cell r="CC765">
            <v>0.05</v>
          </cell>
          <cell r="CD765">
            <v>200615</v>
          </cell>
        </row>
        <row r="766">
          <cell r="B766" t="str">
            <v>VR003</v>
          </cell>
          <cell r="C766" t="str">
            <v>CAP48</v>
          </cell>
          <cell r="D766" t="str">
            <v>Instalación de regeneradores</v>
          </cell>
          <cell r="E766" t="str">
            <v>U</v>
          </cell>
          <cell r="F766" t="str">
            <v>NA</v>
          </cell>
          <cell r="G766" t="str">
            <v>NA</v>
          </cell>
          <cell r="H766" t="str">
            <v>NA</v>
          </cell>
          <cell r="I766" t="str">
            <v>NA</v>
          </cell>
          <cell r="J766" t="str">
            <v>NA</v>
          </cell>
          <cell r="K766" t="str">
            <v>NA</v>
          </cell>
          <cell r="L766" t="str">
            <v>NA</v>
          </cell>
          <cell r="M766" t="str">
            <v>NA</v>
          </cell>
          <cell r="N766" t="str">
            <v>NA</v>
          </cell>
          <cell r="O766" t="str">
            <v>NA</v>
          </cell>
          <cell r="P766" t="str">
            <v>NA</v>
          </cell>
          <cell r="Q766" t="str">
            <v>NA</v>
          </cell>
          <cell r="R766" t="str">
            <v>NA</v>
          </cell>
          <cell r="S766" t="str">
            <v>NA</v>
          </cell>
          <cell r="T766" t="str">
            <v>NA</v>
          </cell>
          <cell r="U766" t="str">
            <v>NA</v>
          </cell>
          <cell r="V766" t="str">
            <v>NA</v>
          </cell>
          <cell r="W766" t="str">
            <v>NA</v>
          </cell>
          <cell r="X766" t="str">
            <v>NA</v>
          </cell>
          <cell r="Y766" t="str">
            <v>NA</v>
          </cell>
          <cell r="Z766" t="str">
            <v>NA</v>
          </cell>
          <cell r="AA766" t="str">
            <v>NA</v>
          </cell>
          <cell r="AB766" t="str">
            <v>NA</v>
          </cell>
          <cell r="AC766" t="str">
            <v>NA</v>
          </cell>
          <cell r="AD766" t="str">
            <v>NA</v>
          </cell>
          <cell r="AE766" t="str">
            <v>NA</v>
          </cell>
          <cell r="AF766" t="str">
            <v>NA</v>
          </cell>
          <cell r="AG766" t="str">
            <v>NA</v>
          </cell>
          <cell r="AH766" t="str">
            <v>NA</v>
          </cell>
          <cell r="AI766">
            <v>0</v>
          </cell>
          <cell r="AO766">
            <v>0</v>
          </cell>
          <cell r="AP766">
            <v>0</v>
          </cell>
          <cell r="AQ766">
            <v>0</v>
          </cell>
          <cell r="AR766">
            <v>0</v>
          </cell>
          <cell r="AS766">
            <v>0</v>
          </cell>
          <cell r="AT766">
            <v>0</v>
          </cell>
          <cell r="AU766">
            <v>0</v>
          </cell>
          <cell r="AV766">
            <v>0</v>
          </cell>
          <cell r="AW766">
            <v>0</v>
          </cell>
          <cell r="AX766">
            <v>0</v>
          </cell>
          <cell r="AY766">
            <v>0</v>
          </cell>
          <cell r="AZ766">
            <v>0</v>
          </cell>
          <cell r="BA766">
            <v>0</v>
          </cell>
          <cell r="BB766">
            <v>0</v>
          </cell>
          <cell r="BC766">
            <v>0</v>
          </cell>
          <cell r="BD766">
            <v>0</v>
          </cell>
          <cell r="BE766">
            <v>0</v>
          </cell>
          <cell r="BF766">
            <v>0</v>
          </cell>
          <cell r="BG766">
            <v>0</v>
          </cell>
          <cell r="BH766">
            <v>0</v>
          </cell>
          <cell r="BI766">
            <v>0</v>
          </cell>
          <cell r="BJ766">
            <v>0</v>
          </cell>
          <cell r="BK766">
            <v>0</v>
          </cell>
          <cell r="BL766">
            <v>0</v>
          </cell>
          <cell r="BM766">
            <v>0</v>
          </cell>
          <cell r="BN766">
            <v>0</v>
          </cell>
          <cell r="BO766">
            <v>0</v>
          </cell>
          <cell r="BP766">
            <v>0</v>
          </cell>
          <cell r="BQ766">
            <v>0</v>
          </cell>
          <cell r="BR766">
            <v>0</v>
          </cell>
          <cell r="BS766">
            <v>0</v>
          </cell>
          <cell r="BT766">
            <v>0</v>
          </cell>
          <cell r="BU766">
            <v>0</v>
          </cell>
          <cell r="BV766">
            <v>0</v>
          </cell>
          <cell r="BW766">
            <v>0</v>
          </cell>
          <cell r="BX766">
            <v>0</v>
          </cell>
          <cell r="BY766">
            <v>0</v>
          </cell>
          <cell r="BZ766">
            <v>0</v>
          </cell>
          <cell r="CA766">
            <v>0</v>
          </cell>
          <cell r="CB766">
            <v>0</v>
          </cell>
          <cell r="CC766">
            <v>0.05</v>
          </cell>
          <cell r="CD766">
            <v>0</v>
          </cell>
        </row>
        <row r="767">
          <cell r="B767" t="str">
            <v>VR004</v>
          </cell>
          <cell r="C767" t="str">
            <v>CAP48</v>
          </cell>
          <cell r="D767" t="str">
            <v>Peldaños</v>
          </cell>
          <cell r="E767" t="str">
            <v>U</v>
          </cell>
          <cell r="F767" t="str">
            <v>NA</v>
          </cell>
          <cell r="G767" t="str">
            <v>NA</v>
          </cell>
          <cell r="H767" t="str">
            <v>NA</v>
          </cell>
          <cell r="I767" t="str">
            <v>NA</v>
          </cell>
          <cell r="J767" t="str">
            <v>NA</v>
          </cell>
          <cell r="K767" t="str">
            <v>NA</v>
          </cell>
          <cell r="L767" t="str">
            <v>NA</v>
          </cell>
          <cell r="M767" t="str">
            <v>NA</v>
          </cell>
          <cell r="N767" t="str">
            <v>NA</v>
          </cell>
          <cell r="O767" t="str">
            <v>NA</v>
          </cell>
          <cell r="P767" t="str">
            <v>NA</v>
          </cell>
          <cell r="Q767" t="str">
            <v>NA</v>
          </cell>
          <cell r="R767" t="str">
            <v>NA</v>
          </cell>
          <cell r="S767" t="str">
            <v>NA</v>
          </cell>
          <cell r="T767" t="str">
            <v>NA</v>
          </cell>
          <cell r="U767" t="str">
            <v>NA</v>
          </cell>
          <cell r="V767" t="str">
            <v>NA</v>
          </cell>
          <cell r="W767" t="str">
            <v>NA</v>
          </cell>
          <cell r="X767" t="str">
            <v>NA</v>
          </cell>
          <cell r="Y767" t="str">
            <v>NA</v>
          </cell>
          <cell r="Z767" t="str">
            <v>NA</v>
          </cell>
          <cell r="AA767" t="str">
            <v>NA</v>
          </cell>
          <cell r="AB767" t="str">
            <v>NA</v>
          </cell>
          <cell r="AC767" t="str">
            <v>NA</v>
          </cell>
          <cell r="AD767" t="str">
            <v>NA</v>
          </cell>
          <cell r="AE767" t="str">
            <v>NA</v>
          </cell>
          <cell r="AF767" t="str">
            <v>NA</v>
          </cell>
          <cell r="AG767" t="str">
            <v>NA</v>
          </cell>
          <cell r="AH767" t="str">
            <v>NA</v>
          </cell>
          <cell r="AI767">
            <v>0</v>
          </cell>
          <cell r="AO767">
            <v>0</v>
          </cell>
          <cell r="AP767">
            <v>0</v>
          </cell>
          <cell r="AQ767">
            <v>0</v>
          </cell>
          <cell r="AR767">
            <v>0</v>
          </cell>
          <cell r="AS767">
            <v>0</v>
          </cell>
          <cell r="AT767">
            <v>0</v>
          </cell>
          <cell r="AU767">
            <v>0</v>
          </cell>
          <cell r="AV767">
            <v>0</v>
          </cell>
          <cell r="AW767">
            <v>0</v>
          </cell>
          <cell r="AX767">
            <v>0</v>
          </cell>
          <cell r="AY767">
            <v>0</v>
          </cell>
          <cell r="AZ767">
            <v>0</v>
          </cell>
          <cell r="BA767">
            <v>0</v>
          </cell>
          <cell r="BB767">
            <v>0</v>
          </cell>
          <cell r="BC767">
            <v>0</v>
          </cell>
          <cell r="BD767">
            <v>0</v>
          </cell>
          <cell r="BE767">
            <v>0</v>
          </cell>
          <cell r="BF767">
            <v>0</v>
          </cell>
          <cell r="BG767">
            <v>0</v>
          </cell>
          <cell r="BH767">
            <v>0</v>
          </cell>
          <cell r="BI767">
            <v>0</v>
          </cell>
          <cell r="BJ767">
            <v>0</v>
          </cell>
          <cell r="BK767">
            <v>0</v>
          </cell>
          <cell r="BL767">
            <v>0</v>
          </cell>
          <cell r="BM767">
            <v>0</v>
          </cell>
          <cell r="BN767">
            <v>0</v>
          </cell>
          <cell r="BO767">
            <v>0</v>
          </cell>
          <cell r="BP767">
            <v>0</v>
          </cell>
          <cell r="BQ767">
            <v>0</v>
          </cell>
          <cell r="BR767">
            <v>0</v>
          </cell>
          <cell r="BS767">
            <v>0</v>
          </cell>
          <cell r="BT767">
            <v>0</v>
          </cell>
          <cell r="BU767">
            <v>0</v>
          </cell>
          <cell r="BV767">
            <v>0</v>
          </cell>
          <cell r="BW767">
            <v>0</v>
          </cell>
          <cell r="BX767">
            <v>0</v>
          </cell>
          <cell r="BY767">
            <v>0</v>
          </cell>
          <cell r="BZ767">
            <v>0</v>
          </cell>
          <cell r="CA767">
            <v>0</v>
          </cell>
          <cell r="CB767">
            <v>0</v>
          </cell>
          <cell r="CC767">
            <v>0.05</v>
          </cell>
          <cell r="CD767">
            <v>0</v>
          </cell>
        </row>
        <row r="768">
          <cell r="B768" t="str">
            <v>VR001</v>
          </cell>
          <cell r="C768" t="str">
            <v>CAP48</v>
          </cell>
          <cell r="D768" t="str">
            <v>Poda de árboles</v>
          </cell>
          <cell r="E768" t="str">
            <v>U</v>
          </cell>
          <cell r="F768" t="str">
            <v>NA</v>
          </cell>
          <cell r="G768" t="str">
            <v>NA</v>
          </cell>
          <cell r="H768" t="str">
            <v>NA</v>
          </cell>
          <cell r="I768" t="str">
            <v>NA</v>
          </cell>
          <cell r="J768" t="str">
            <v>NA</v>
          </cell>
          <cell r="K768" t="str">
            <v>NA</v>
          </cell>
          <cell r="L768" t="str">
            <v>NA</v>
          </cell>
          <cell r="M768" t="str">
            <v>NA</v>
          </cell>
          <cell r="N768" t="str">
            <v>NA</v>
          </cell>
          <cell r="O768" t="str">
            <v>NA</v>
          </cell>
          <cell r="P768" t="str">
            <v>NA</v>
          </cell>
          <cell r="Q768" t="str">
            <v>NA</v>
          </cell>
          <cell r="R768" t="str">
            <v>NA</v>
          </cell>
          <cell r="S768" t="str">
            <v>NA</v>
          </cell>
          <cell r="T768" t="str">
            <v>NA</v>
          </cell>
          <cell r="U768" t="str">
            <v>NA</v>
          </cell>
          <cell r="V768" t="str">
            <v>NA</v>
          </cell>
          <cell r="W768" t="str">
            <v>NA</v>
          </cell>
          <cell r="X768" t="str">
            <v>NA</v>
          </cell>
          <cell r="Y768" t="str">
            <v>NA</v>
          </cell>
          <cell r="Z768" t="str">
            <v>NA</v>
          </cell>
          <cell r="AA768" t="str">
            <v>NA</v>
          </cell>
          <cell r="AB768" t="str">
            <v>NA</v>
          </cell>
          <cell r="AC768" t="str">
            <v>NA</v>
          </cell>
          <cell r="AD768" t="str">
            <v>NA</v>
          </cell>
          <cell r="AE768" t="str">
            <v>NA</v>
          </cell>
          <cell r="AF768" t="str">
            <v>NA</v>
          </cell>
          <cell r="AG768" t="str">
            <v>NA</v>
          </cell>
          <cell r="AH768" t="str">
            <v>NA</v>
          </cell>
          <cell r="AI768">
            <v>0</v>
          </cell>
          <cell r="AO768">
            <v>0</v>
          </cell>
          <cell r="AP768">
            <v>0</v>
          </cell>
          <cell r="AQ768">
            <v>0</v>
          </cell>
          <cell r="AR768">
            <v>0</v>
          </cell>
          <cell r="AS768">
            <v>0</v>
          </cell>
          <cell r="AT768">
            <v>0</v>
          </cell>
          <cell r="AU768">
            <v>0</v>
          </cell>
          <cell r="AV768">
            <v>0</v>
          </cell>
          <cell r="AW768">
            <v>0</v>
          </cell>
          <cell r="AX768">
            <v>0</v>
          </cell>
          <cell r="AY768">
            <v>0</v>
          </cell>
          <cell r="AZ768">
            <v>0</v>
          </cell>
          <cell r="BA768">
            <v>0</v>
          </cell>
          <cell r="BB768">
            <v>0</v>
          </cell>
          <cell r="BC768">
            <v>0</v>
          </cell>
          <cell r="BD768">
            <v>0</v>
          </cell>
          <cell r="BE768">
            <v>0</v>
          </cell>
          <cell r="BF768">
            <v>0</v>
          </cell>
          <cell r="BG768">
            <v>0</v>
          </cell>
          <cell r="BH768">
            <v>0</v>
          </cell>
          <cell r="BI768">
            <v>0</v>
          </cell>
          <cell r="BJ768">
            <v>0</v>
          </cell>
          <cell r="BK768">
            <v>0</v>
          </cell>
          <cell r="BL768">
            <v>0</v>
          </cell>
          <cell r="BM768">
            <v>0</v>
          </cell>
          <cell r="BN768">
            <v>0</v>
          </cell>
          <cell r="BO768">
            <v>0</v>
          </cell>
          <cell r="BP768">
            <v>0</v>
          </cell>
          <cell r="BQ768">
            <v>0</v>
          </cell>
          <cell r="BR768">
            <v>0</v>
          </cell>
          <cell r="BS768">
            <v>0</v>
          </cell>
          <cell r="BT768">
            <v>0</v>
          </cell>
          <cell r="BU768">
            <v>0</v>
          </cell>
          <cell r="BV768">
            <v>0</v>
          </cell>
          <cell r="BW768">
            <v>0</v>
          </cell>
          <cell r="BX768">
            <v>0</v>
          </cell>
          <cell r="BY768">
            <v>0</v>
          </cell>
          <cell r="BZ768">
            <v>0</v>
          </cell>
          <cell r="CA768">
            <v>0</v>
          </cell>
          <cell r="CB768">
            <v>0</v>
          </cell>
          <cell r="CC768">
            <v>0.05</v>
          </cell>
          <cell r="CD768">
            <v>0</v>
          </cell>
        </row>
        <row r="769">
          <cell r="B769" t="str">
            <v>VR005</v>
          </cell>
          <cell r="C769" t="str">
            <v>CAP48</v>
          </cell>
          <cell r="D769" t="str">
            <v>Protector subida a poste HG 2"</v>
          </cell>
          <cell r="E769" t="str">
            <v>U</v>
          </cell>
          <cell r="F769" t="str">
            <v>NA</v>
          </cell>
          <cell r="G769" t="str">
            <v>NA</v>
          </cell>
          <cell r="H769" t="str">
            <v>NA</v>
          </cell>
          <cell r="I769" t="str">
            <v>NA</v>
          </cell>
          <cell r="J769" t="str">
            <v>NA</v>
          </cell>
          <cell r="K769" t="str">
            <v>NA</v>
          </cell>
          <cell r="L769" t="str">
            <v>NA</v>
          </cell>
          <cell r="M769" t="str">
            <v>NA</v>
          </cell>
          <cell r="N769" t="str">
            <v>NA</v>
          </cell>
          <cell r="O769" t="str">
            <v>NA</v>
          </cell>
          <cell r="P769" t="str">
            <v>NA</v>
          </cell>
          <cell r="Q769" t="str">
            <v>NA</v>
          </cell>
          <cell r="R769" t="str">
            <v>NA</v>
          </cell>
          <cell r="S769" t="str">
            <v>NA</v>
          </cell>
          <cell r="T769" t="str">
            <v>NA</v>
          </cell>
          <cell r="U769" t="str">
            <v>NA</v>
          </cell>
          <cell r="V769" t="str">
            <v>NA</v>
          </cell>
          <cell r="W769" t="str">
            <v>NA</v>
          </cell>
          <cell r="X769" t="str">
            <v>NA</v>
          </cell>
          <cell r="Y769" t="str">
            <v>NA</v>
          </cell>
          <cell r="Z769" t="str">
            <v>NA</v>
          </cell>
          <cell r="AA769" t="str">
            <v>NA</v>
          </cell>
          <cell r="AB769" t="str">
            <v>NA</v>
          </cell>
          <cell r="AC769" t="str">
            <v>NA</v>
          </cell>
          <cell r="AD769" t="str">
            <v>NA</v>
          </cell>
          <cell r="AE769" t="str">
            <v>NA</v>
          </cell>
          <cell r="AF769" t="str">
            <v>NA</v>
          </cell>
          <cell r="AG769" t="str">
            <v>NA</v>
          </cell>
          <cell r="AH769" t="str">
            <v>NA</v>
          </cell>
          <cell r="AI769">
            <v>0</v>
          </cell>
          <cell r="AO769">
            <v>0</v>
          </cell>
          <cell r="AP769">
            <v>0</v>
          </cell>
          <cell r="AQ769">
            <v>0</v>
          </cell>
          <cell r="AR769">
            <v>0</v>
          </cell>
          <cell r="AS769">
            <v>0</v>
          </cell>
          <cell r="AT769">
            <v>0</v>
          </cell>
          <cell r="AU769">
            <v>0</v>
          </cell>
          <cell r="AV769">
            <v>0</v>
          </cell>
          <cell r="AW769">
            <v>0</v>
          </cell>
          <cell r="AX769">
            <v>0</v>
          </cell>
          <cell r="AY769">
            <v>0</v>
          </cell>
          <cell r="AZ769">
            <v>0</v>
          </cell>
          <cell r="BA769">
            <v>0</v>
          </cell>
          <cell r="BB769">
            <v>0</v>
          </cell>
          <cell r="BC769">
            <v>0</v>
          </cell>
          <cell r="BD769">
            <v>0</v>
          </cell>
          <cell r="BE769">
            <v>0</v>
          </cell>
          <cell r="BF769">
            <v>0</v>
          </cell>
          <cell r="BG769">
            <v>0</v>
          </cell>
          <cell r="BH769">
            <v>0</v>
          </cell>
          <cell r="BI769">
            <v>0</v>
          </cell>
          <cell r="BJ769">
            <v>0</v>
          </cell>
          <cell r="BK769">
            <v>0</v>
          </cell>
          <cell r="BL769">
            <v>0</v>
          </cell>
          <cell r="BM769">
            <v>0</v>
          </cell>
          <cell r="BN769">
            <v>0</v>
          </cell>
          <cell r="BO769">
            <v>0</v>
          </cell>
          <cell r="BP769">
            <v>0</v>
          </cell>
          <cell r="BQ769">
            <v>0</v>
          </cell>
          <cell r="BR769">
            <v>0</v>
          </cell>
          <cell r="BS769">
            <v>0</v>
          </cell>
          <cell r="BT769">
            <v>0</v>
          </cell>
          <cell r="BU769">
            <v>0</v>
          </cell>
          <cell r="BV769">
            <v>0</v>
          </cell>
          <cell r="BW769">
            <v>0</v>
          </cell>
          <cell r="BX769">
            <v>0</v>
          </cell>
          <cell r="BY769">
            <v>0</v>
          </cell>
          <cell r="BZ769">
            <v>0</v>
          </cell>
          <cell r="CA769">
            <v>0</v>
          </cell>
          <cell r="CB769">
            <v>0</v>
          </cell>
          <cell r="CC769">
            <v>0.05</v>
          </cell>
          <cell r="CD769">
            <v>0</v>
          </cell>
        </row>
        <row r="770">
          <cell r="B770" t="str">
            <v>VR010</v>
          </cell>
          <cell r="C770" t="str">
            <v>CAP48</v>
          </cell>
          <cell r="D770" t="str">
            <v>Renivelación losa Cámara Tipo C</v>
          </cell>
          <cell r="E770" t="str">
            <v>U</v>
          </cell>
          <cell r="F770" t="str">
            <v>MOC026</v>
          </cell>
          <cell r="G770" t="str">
            <v>MOC151</v>
          </cell>
          <cell r="H770" t="str">
            <v>MOC019</v>
          </cell>
          <cell r="I770" t="str">
            <v>MOC085</v>
          </cell>
          <cell r="J770" t="str">
            <v>MOC063</v>
          </cell>
          <cell r="K770" t="str">
            <v>MOC088</v>
          </cell>
          <cell r="L770" t="str">
            <v>MOC073</v>
          </cell>
          <cell r="M770">
            <v>1.5</v>
          </cell>
          <cell r="N770">
            <v>1</v>
          </cell>
          <cell r="O770">
            <v>40</v>
          </cell>
          <cell r="P770">
            <v>0.1</v>
          </cell>
          <cell r="Q770">
            <v>6</v>
          </cell>
          <cell r="R770">
            <v>20</v>
          </cell>
          <cell r="S770">
            <v>100</v>
          </cell>
          <cell r="T770" t="str">
            <v>CEC007</v>
          </cell>
          <cell r="U770" t="str">
            <v>NA</v>
          </cell>
          <cell r="V770" t="str">
            <v>NA</v>
          </cell>
          <cell r="W770" t="str">
            <v>NA</v>
          </cell>
          <cell r="X770" t="str">
            <v>NA</v>
          </cell>
          <cell r="Y770" t="str">
            <v>CMC017</v>
          </cell>
          <cell r="Z770" t="str">
            <v>NA</v>
          </cell>
          <cell r="AA770" t="str">
            <v>NA</v>
          </cell>
          <cell r="AB770" t="str">
            <v>NA</v>
          </cell>
          <cell r="AC770" t="str">
            <v>NA</v>
          </cell>
          <cell r="AD770">
            <v>1</v>
          </cell>
          <cell r="AE770" t="str">
            <v>NA</v>
          </cell>
          <cell r="AF770" t="str">
            <v>NA</v>
          </cell>
          <cell r="AG770" t="str">
            <v>NA</v>
          </cell>
          <cell r="AH770" t="str">
            <v>NA</v>
          </cell>
          <cell r="AI770">
            <v>0.5</v>
          </cell>
          <cell r="AJ770">
            <v>0.5</v>
          </cell>
          <cell r="AO770">
            <v>1336963</v>
          </cell>
          <cell r="AP770">
            <v>234000</v>
          </cell>
          <cell r="AQ770">
            <v>184000</v>
          </cell>
          <cell r="AR770">
            <v>1500</v>
          </cell>
          <cell r="AS770">
            <v>277817.40000000002</v>
          </cell>
          <cell r="AT770">
            <v>13800</v>
          </cell>
          <cell r="AU770">
            <v>4500</v>
          </cell>
          <cell r="AV770">
            <v>1700</v>
          </cell>
          <cell r="AW770">
            <v>351000</v>
          </cell>
          <cell r="AX770">
            <v>184000</v>
          </cell>
          <cell r="AY770">
            <v>60000</v>
          </cell>
          <cell r="AZ770">
            <v>27782</v>
          </cell>
          <cell r="BA770">
            <v>82800</v>
          </cell>
          <cell r="BB770">
            <v>90000</v>
          </cell>
          <cell r="BC770">
            <v>170000</v>
          </cell>
          <cell r="BD770">
            <v>1013861</v>
          </cell>
          <cell r="BE770">
            <v>17038</v>
          </cell>
          <cell r="BF770">
            <v>0</v>
          </cell>
          <cell r="BG770">
            <v>0</v>
          </cell>
          <cell r="BH770">
            <v>0</v>
          </cell>
          <cell r="BI770">
            <v>0</v>
          </cell>
          <cell r="BJ770">
            <v>34076</v>
          </cell>
          <cell r="BK770">
            <v>0</v>
          </cell>
          <cell r="BL770">
            <v>0</v>
          </cell>
          <cell r="BM770">
            <v>0</v>
          </cell>
          <cell r="BN770">
            <v>0</v>
          </cell>
          <cell r="BO770">
            <v>34076</v>
          </cell>
          <cell r="BP770">
            <v>144513</v>
          </cell>
          <cell r="BQ770">
            <v>0</v>
          </cell>
          <cell r="BR770">
            <v>0</v>
          </cell>
          <cell r="BS770">
            <v>0</v>
          </cell>
          <cell r="BT770">
            <v>0</v>
          </cell>
          <cell r="BU770">
            <v>289026</v>
          </cell>
          <cell r="BV770">
            <v>0</v>
          </cell>
          <cell r="BW770">
            <v>0</v>
          </cell>
          <cell r="BX770">
            <v>0</v>
          </cell>
          <cell r="BY770">
            <v>0</v>
          </cell>
          <cell r="BZ770">
            <v>289026</v>
          </cell>
          <cell r="CA770">
            <v>34076</v>
          </cell>
          <cell r="CB770">
            <v>323102</v>
          </cell>
          <cell r="CC770">
            <v>0.05</v>
          </cell>
          <cell r="CD770">
            <v>1336963</v>
          </cell>
        </row>
        <row r="771">
          <cell r="B771" t="str">
            <v>VR006</v>
          </cell>
          <cell r="C771" t="str">
            <v>CAP48</v>
          </cell>
          <cell r="D771" t="str">
            <v>Sist. de tierra para armario</v>
          </cell>
          <cell r="E771" t="str">
            <v>U</v>
          </cell>
          <cell r="F771" t="str">
            <v>MOC145</v>
          </cell>
          <cell r="G771" t="str">
            <v>NA</v>
          </cell>
          <cell r="H771" t="str">
            <v>NA</v>
          </cell>
          <cell r="I771" t="str">
            <v>NA</v>
          </cell>
          <cell r="J771" t="str">
            <v>NA</v>
          </cell>
          <cell r="K771" t="str">
            <v>NA</v>
          </cell>
          <cell r="L771" t="str">
            <v>NA</v>
          </cell>
          <cell r="M771">
            <v>1</v>
          </cell>
          <cell r="N771" t="str">
            <v>NA</v>
          </cell>
          <cell r="O771" t="str">
            <v>NA</v>
          </cell>
          <cell r="P771" t="str">
            <v>NA</v>
          </cell>
          <cell r="Q771" t="str">
            <v>NA</v>
          </cell>
          <cell r="R771" t="str">
            <v>NA</v>
          </cell>
          <cell r="S771" t="str">
            <v>NA</v>
          </cell>
          <cell r="T771" t="str">
            <v>CER007</v>
          </cell>
          <cell r="U771" t="str">
            <v>NA</v>
          </cell>
          <cell r="V771" t="str">
            <v>NA</v>
          </cell>
          <cell r="W771" t="str">
            <v>NA</v>
          </cell>
          <cell r="X771" t="str">
            <v>NA</v>
          </cell>
          <cell r="Y771" t="str">
            <v>CMC017</v>
          </cell>
          <cell r="Z771" t="str">
            <v>NA</v>
          </cell>
          <cell r="AA771" t="str">
            <v>NA</v>
          </cell>
          <cell r="AB771" t="str">
            <v>NA</v>
          </cell>
          <cell r="AC771" t="str">
            <v>NA</v>
          </cell>
          <cell r="AD771">
            <v>1</v>
          </cell>
          <cell r="AE771" t="str">
            <v>NA</v>
          </cell>
          <cell r="AF771" t="str">
            <v>NA</v>
          </cell>
          <cell r="AG771" t="str">
            <v>NA</v>
          </cell>
          <cell r="AH771" t="str">
            <v>NA</v>
          </cell>
          <cell r="AI771">
            <v>6</v>
          </cell>
          <cell r="AJ771">
            <v>6</v>
          </cell>
          <cell r="AO771">
            <v>139697</v>
          </cell>
          <cell r="AP771">
            <v>106865</v>
          </cell>
          <cell r="AQ771">
            <v>0</v>
          </cell>
          <cell r="AR771">
            <v>0</v>
          </cell>
          <cell r="AS771">
            <v>0</v>
          </cell>
          <cell r="AT771">
            <v>0</v>
          </cell>
          <cell r="AU771">
            <v>0</v>
          </cell>
          <cell r="AV771">
            <v>0</v>
          </cell>
          <cell r="AW771">
            <v>106865</v>
          </cell>
          <cell r="AX771">
            <v>0</v>
          </cell>
          <cell r="AY771">
            <v>0</v>
          </cell>
          <cell r="AZ771">
            <v>0</v>
          </cell>
          <cell r="BA771">
            <v>0</v>
          </cell>
          <cell r="BB771">
            <v>0</v>
          </cell>
          <cell r="BC771">
            <v>0</v>
          </cell>
          <cell r="BD771">
            <v>112208</v>
          </cell>
          <cell r="BE771">
            <v>20418</v>
          </cell>
          <cell r="BF771">
            <v>0</v>
          </cell>
          <cell r="BG771">
            <v>0</v>
          </cell>
          <cell r="BH771">
            <v>0</v>
          </cell>
          <cell r="BI771">
            <v>0</v>
          </cell>
          <cell r="BJ771">
            <v>3403</v>
          </cell>
          <cell r="BK771">
            <v>0</v>
          </cell>
          <cell r="BL771">
            <v>0</v>
          </cell>
          <cell r="BM771">
            <v>0</v>
          </cell>
          <cell r="BN771">
            <v>0</v>
          </cell>
          <cell r="BO771">
            <v>3403</v>
          </cell>
          <cell r="BP771">
            <v>144513</v>
          </cell>
          <cell r="BQ771">
            <v>0</v>
          </cell>
          <cell r="BR771">
            <v>0</v>
          </cell>
          <cell r="BS771">
            <v>0</v>
          </cell>
          <cell r="BT771">
            <v>0</v>
          </cell>
          <cell r="BU771">
            <v>24086</v>
          </cell>
          <cell r="BV771">
            <v>0</v>
          </cell>
          <cell r="BW771">
            <v>0</v>
          </cell>
          <cell r="BX771">
            <v>0</v>
          </cell>
          <cell r="BY771">
            <v>0</v>
          </cell>
          <cell r="BZ771">
            <v>24086</v>
          </cell>
          <cell r="CA771">
            <v>3403</v>
          </cell>
          <cell r="CB771">
            <v>27489</v>
          </cell>
          <cell r="CC771">
            <v>0.05</v>
          </cell>
          <cell r="CD771">
            <v>139697</v>
          </cell>
        </row>
        <row r="772">
          <cell r="B772" t="str">
            <v>VR009</v>
          </cell>
          <cell r="C772" t="str">
            <v>CAP48</v>
          </cell>
          <cell r="D772" t="str">
            <v>Sumi. e instalación tapa de hierro con bisagra</v>
          </cell>
          <cell r="E772" t="str">
            <v>U</v>
          </cell>
          <cell r="F772" t="str">
            <v>MOC012</v>
          </cell>
          <cell r="G772" t="str">
            <v>MOC110</v>
          </cell>
          <cell r="H772" t="str">
            <v>NA</v>
          </cell>
          <cell r="I772" t="str">
            <v>NA</v>
          </cell>
          <cell r="J772" t="str">
            <v>NA</v>
          </cell>
          <cell r="K772" t="str">
            <v>NA</v>
          </cell>
          <cell r="L772" t="str">
            <v>NA</v>
          </cell>
          <cell r="M772">
            <v>1</v>
          </cell>
          <cell r="N772">
            <v>1</v>
          </cell>
          <cell r="O772" t="str">
            <v>NA</v>
          </cell>
          <cell r="P772" t="str">
            <v>NA</v>
          </cell>
          <cell r="Q772" t="str">
            <v>NA</v>
          </cell>
          <cell r="R772" t="str">
            <v>NA</v>
          </cell>
          <cell r="S772" t="str">
            <v>NA</v>
          </cell>
          <cell r="T772" t="str">
            <v>CEC007</v>
          </cell>
          <cell r="U772" t="str">
            <v>NA</v>
          </cell>
          <cell r="V772" t="str">
            <v>NA</v>
          </cell>
          <cell r="W772" t="str">
            <v>NA</v>
          </cell>
          <cell r="X772" t="str">
            <v>NA</v>
          </cell>
          <cell r="Y772" t="str">
            <v>CMC017</v>
          </cell>
          <cell r="Z772" t="str">
            <v>NA</v>
          </cell>
          <cell r="AA772" t="str">
            <v>NA</v>
          </cell>
          <cell r="AB772" t="str">
            <v>NA</v>
          </cell>
          <cell r="AC772" t="str">
            <v>NA</v>
          </cell>
          <cell r="AD772">
            <v>1</v>
          </cell>
          <cell r="AE772" t="str">
            <v>NA</v>
          </cell>
          <cell r="AF772" t="str">
            <v>NA</v>
          </cell>
          <cell r="AG772" t="str">
            <v>NA</v>
          </cell>
          <cell r="AH772" t="str">
            <v>NA</v>
          </cell>
          <cell r="AI772">
            <v>7</v>
          </cell>
          <cell r="AJ772">
            <v>7</v>
          </cell>
          <cell r="AO772">
            <v>557529</v>
          </cell>
          <cell r="AP772">
            <v>417000</v>
          </cell>
          <cell r="AQ772">
            <v>92000</v>
          </cell>
          <cell r="AR772">
            <v>0</v>
          </cell>
          <cell r="AS772">
            <v>0</v>
          </cell>
          <cell r="AT772">
            <v>0</v>
          </cell>
          <cell r="AU772">
            <v>0</v>
          </cell>
          <cell r="AV772">
            <v>0</v>
          </cell>
          <cell r="AW772">
            <v>417000</v>
          </cell>
          <cell r="AX772">
            <v>92000</v>
          </cell>
          <cell r="AY772">
            <v>0</v>
          </cell>
          <cell r="AZ772">
            <v>0</v>
          </cell>
          <cell r="BA772">
            <v>0</v>
          </cell>
          <cell r="BB772">
            <v>0</v>
          </cell>
          <cell r="BC772">
            <v>0</v>
          </cell>
          <cell r="BD772">
            <v>534450</v>
          </cell>
          <cell r="BE772">
            <v>17038</v>
          </cell>
          <cell r="BF772">
            <v>0</v>
          </cell>
          <cell r="BG772">
            <v>0</v>
          </cell>
          <cell r="BH772">
            <v>0</v>
          </cell>
          <cell r="BI772">
            <v>0</v>
          </cell>
          <cell r="BJ772">
            <v>2434</v>
          </cell>
          <cell r="BK772">
            <v>0</v>
          </cell>
          <cell r="BL772">
            <v>0</v>
          </cell>
          <cell r="BM772">
            <v>0</v>
          </cell>
          <cell r="BN772">
            <v>0</v>
          </cell>
          <cell r="BO772">
            <v>2434</v>
          </cell>
          <cell r="BP772">
            <v>144513</v>
          </cell>
          <cell r="BQ772">
            <v>0</v>
          </cell>
          <cell r="BR772">
            <v>0</v>
          </cell>
          <cell r="BS772">
            <v>0</v>
          </cell>
          <cell r="BT772">
            <v>0</v>
          </cell>
          <cell r="BU772">
            <v>20645</v>
          </cell>
          <cell r="BV772">
            <v>0</v>
          </cell>
          <cell r="BW772">
            <v>0</v>
          </cell>
          <cell r="BX772">
            <v>0</v>
          </cell>
          <cell r="BY772">
            <v>0</v>
          </cell>
          <cell r="BZ772">
            <v>20645</v>
          </cell>
          <cell r="CA772">
            <v>2434</v>
          </cell>
          <cell r="CB772">
            <v>23079</v>
          </cell>
          <cell r="CC772">
            <v>0.05</v>
          </cell>
          <cell r="CD772">
            <v>557529</v>
          </cell>
        </row>
        <row r="773">
          <cell r="B773" t="str">
            <v>VR008</v>
          </cell>
          <cell r="C773" t="str">
            <v>CAP48</v>
          </cell>
          <cell r="D773" t="str">
            <v>Tensionar rienda</v>
          </cell>
          <cell r="E773" t="str">
            <v>U</v>
          </cell>
          <cell r="F773" t="str">
            <v>MRD030</v>
          </cell>
          <cell r="G773" t="str">
            <v>MRD242</v>
          </cell>
          <cell r="H773" t="str">
            <v>NA</v>
          </cell>
          <cell r="I773" t="str">
            <v>NA</v>
          </cell>
          <cell r="J773" t="str">
            <v>NA</v>
          </cell>
          <cell r="K773" t="str">
            <v>NA</v>
          </cell>
          <cell r="L773" t="str">
            <v>NA</v>
          </cell>
          <cell r="M773">
            <v>1</v>
          </cell>
          <cell r="N773">
            <v>1</v>
          </cell>
          <cell r="O773" t="str">
            <v>NA</v>
          </cell>
          <cell r="P773" t="str">
            <v>NA</v>
          </cell>
          <cell r="Q773" t="str">
            <v>NA</v>
          </cell>
          <cell r="R773" t="str">
            <v>NA</v>
          </cell>
          <cell r="S773" t="str">
            <v>NA</v>
          </cell>
          <cell r="T773" t="str">
            <v>CER006</v>
          </cell>
          <cell r="U773" t="str">
            <v>NA</v>
          </cell>
          <cell r="V773" t="str">
            <v>NA</v>
          </cell>
          <cell r="W773" t="str">
            <v>NA</v>
          </cell>
          <cell r="X773" t="str">
            <v>NA</v>
          </cell>
          <cell r="Y773" t="str">
            <v>CMC006</v>
          </cell>
          <cell r="Z773" t="str">
            <v>NA</v>
          </cell>
          <cell r="AA773" t="str">
            <v>NA</v>
          </cell>
          <cell r="AB773" t="str">
            <v>NA</v>
          </cell>
          <cell r="AC773" t="str">
            <v>NA</v>
          </cell>
          <cell r="AD773">
            <v>1</v>
          </cell>
          <cell r="AE773" t="str">
            <v>NA</v>
          </cell>
          <cell r="AF773" t="str">
            <v>NA</v>
          </cell>
          <cell r="AG773" t="str">
            <v>NA</v>
          </cell>
          <cell r="AH773" t="str">
            <v>NA</v>
          </cell>
          <cell r="AI773">
            <v>7</v>
          </cell>
          <cell r="AJ773">
            <v>7</v>
          </cell>
          <cell r="AO773">
            <v>45181</v>
          </cell>
          <cell r="AP773">
            <v>7300</v>
          </cell>
          <cell r="AQ773">
            <v>15660</v>
          </cell>
          <cell r="AR773">
            <v>0</v>
          </cell>
          <cell r="AS773">
            <v>0</v>
          </cell>
          <cell r="AT773">
            <v>0</v>
          </cell>
          <cell r="AU773">
            <v>0</v>
          </cell>
          <cell r="AV773">
            <v>0</v>
          </cell>
          <cell r="AW773">
            <v>7300</v>
          </cell>
          <cell r="AX773">
            <v>15660</v>
          </cell>
          <cell r="AY773">
            <v>0</v>
          </cell>
          <cell r="AZ773">
            <v>0</v>
          </cell>
          <cell r="BA773">
            <v>0</v>
          </cell>
          <cell r="BB773">
            <v>0</v>
          </cell>
          <cell r="BC773">
            <v>0</v>
          </cell>
          <cell r="BD773">
            <v>24108</v>
          </cell>
          <cell r="BE773">
            <v>47972</v>
          </cell>
          <cell r="BF773">
            <v>0</v>
          </cell>
          <cell r="BG773">
            <v>0</v>
          </cell>
          <cell r="BH773">
            <v>0</v>
          </cell>
          <cell r="BI773">
            <v>0</v>
          </cell>
          <cell r="BJ773">
            <v>6853</v>
          </cell>
          <cell r="BK773">
            <v>0</v>
          </cell>
          <cell r="BL773">
            <v>0</v>
          </cell>
          <cell r="BM773">
            <v>0</v>
          </cell>
          <cell r="BN773">
            <v>0</v>
          </cell>
          <cell r="BO773">
            <v>6853</v>
          </cell>
          <cell r="BP773">
            <v>99537</v>
          </cell>
          <cell r="BQ773">
            <v>0</v>
          </cell>
          <cell r="BR773">
            <v>0</v>
          </cell>
          <cell r="BS773">
            <v>0</v>
          </cell>
          <cell r="BT773">
            <v>0</v>
          </cell>
          <cell r="BU773">
            <v>14220</v>
          </cell>
          <cell r="BV773">
            <v>0</v>
          </cell>
          <cell r="BW773">
            <v>0</v>
          </cell>
          <cell r="BX773">
            <v>0</v>
          </cell>
          <cell r="BY773">
            <v>0</v>
          </cell>
          <cell r="BZ773">
            <v>14220</v>
          </cell>
          <cell r="CA773">
            <v>6853</v>
          </cell>
          <cell r="CB773">
            <v>21073</v>
          </cell>
          <cell r="CC773">
            <v>0.05</v>
          </cell>
          <cell r="CD773">
            <v>45181</v>
          </cell>
        </row>
        <row r="774">
          <cell r="B774" t="str">
            <v>VR007</v>
          </cell>
          <cell r="C774" t="str">
            <v>CAP48</v>
          </cell>
          <cell r="D774" t="str">
            <v>Trasladar poste</v>
          </cell>
          <cell r="E774" t="str">
            <v>U</v>
          </cell>
          <cell r="F774" t="str">
            <v>NA</v>
          </cell>
          <cell r="G774" t="str">
            <v>NA</v>
          </cell>
          <cell r="H774" t="str">
            <v>NA</v>
          </cell>
          <cell r="I774" t="str">
            <v>NA</v>
          </cell>
          <cell r="J774" t="str">
            <v>NA</v>
          </cell>
          <cell r="K774" t="str">
            <v>NA</v>
          </cell>
          <cell r="L774" t="str">
            <v>NA</v>
          </cell>
          <cell r="M774" t="str">
            <v>NA</v>
          </cell>
          <cell r="N774" t="str">
            <v>NA</v>
          </cell>
          <cell r="O774" t="str">
            <v>NA</v>
          </cell>
          <cell r="P774" t="str">
            <v>NA</v>
          </cell>
          <cell r="Q774" t="str">
            <v>NA</v>
          </cell>
          <cell r="R774" t="str">
            <v>NA</v>
          </cell>
          <cell r="S774" t="str">
            <v>NA</v>
          </cell>
          <cell r="T774" t="str">
            <v>NA</v>
          </cell>
          <cell r="U774" t="str">
            <v>NA</v>
          </cell>
          <cell r="V774" t="str">
            <v>NA</v>
          </cell>
          <cell r="W774" t="str">
            <v>NA</v>
          </cell>
          <cell r="X774" t="str">
            <v>NA</v>
          </cell>
          <cell r="Y774" t="str">
            <v>NA</v>
          </cell>
          <cell r="Z774" t="str">
            <v>NA</v>
          </cell>
          <cell r="AA774" t="str">
            <v>NA</v>
          </cell>
          <cell r="AB774" t="str">
            <v>NA</v>
          </cell>
          <cell r="AC774" t="str">
            <v>NA</v>
          </cell>
          <cell r="AD774" t="str">
            <v>NA</v>
          </cell>
          <cell r="AE774" t="str">
            <v>NA</v>
          </cell>
          <cell r="AF774" t="str">
            <v>NA</v>
          </cell>
          <cell r="AG774" t="str">
            <v>NA</v>
          </cell>
          <cell r="AH774" t="str">
            <v>NA</v>
          </cell>
          <cell r="AI774">
            <v>0</v>
          </cell>
          <cell r="AO774">
            <v>0</v>
          </cell>
          <cell r="AP774">
            <v>0</v>
          </cell>
          <cell r="AQ774">
            <v>0</v>
          </cell>
          <cell r="AR774">
            <v>0</v>
          </cell>
          <cell r="AS774">
            <v>0</v>
          </cell>
          <cell r="AT774">
            <v>0</v>
          </cell>
          <cell r="AU774">
            <v>0</v>
          </cell>
          <cell r="AV774">
            <v>0</v>
          </cell>
          <cell r="AW774">
            <v>0</v>
          </cell>
          <cell r="AX774">
            <v>0</v>
          </cell>
          <cell r="AY774">
            <v>0</v>
          </cell>
          <cell r="AZ774">
            <v>0</v>
          </cell>
          <cell r="BA774">
            <v>0</v>
          </cell>
          <cell r="BB774">
            <v>0</v>
          </cell>
          <cell r="BC774">
            <v>0</v>
          </cell>
          <cell r="BD774">
            <v>0</v>
          </cell>
          <cell r="BE774">
            <v>0</v>
          </cell>
          <cell r="BF774">
            <v>0</v>
          </cell>
          <cell r="BG774">
            <v>0</v>
          </cell>
          <cell r="BH774">
            <v>0</v>
          </cell>
          <cell r="BI774">
            <v>0</v>
          </cell>
          <cell r="BJ774">
            <v>0</v>
          </cell>
          <cell r="BK774">
            <v>0</v>
          </cell>
          <cell r="BL774">
            <v>0</v>
          </cell>
          <cell r="BM774">
            <v>0</v>
          </cell>
          <cell r="BN774">
            <v>0</v>
          </cell>
          <cell r="BO774">
            <v>0</v>
          </cell>
          <cell r="BP774">
            <v>0</v>
          </cell>
          <cell r="BQ774">
            <v>0</v>
          </cell>
          <cell r="BR774">
            <v>0</v>
          </cell>
          <cell r="BS774">
            <v>0</v>
          </cell>
          <cell r="BT774">
            <v>0</v>
          </cell>
          <cell r="BU774">
            <v>0</v>
          </cell>
          <cell r="BV774">
            <v>0</v>
          </cell>
          <cell r="BW774">
            <v>0</v>
          </cell>
          <cell r="BX774">
            <v>0</v>
          </cell>
          <cell r="BY774">
            <v>0</v>
          </cell>
          <cell r="BZ774">
            <v>0</v>
          </cell>
          <cell r="CA774">
            <v>0</v>
          </cell>
          <cell r="CB774">
            <v>0</v>
          </cell>
          <cell r="CC774">
            <v>0.05</v>
          </cell>
          <cell r="CD774">
            <v>0</v>
          </cell>
        </row>
        <row r="775">
          <cell r="B775" t="str">
            <v>VR012</v>
          </cell>
          <cell r="C775" t="str">
            <v>CAP48</v>
          </cell>
          <cell r="D775" t="str">
            <v>Vestida de postes para apoyo de línea de abonado</v>
          </cell>
          <cell r="E775" t="str">
            <v>U</v>
          </cell>
          <cell r="F775" t="str">
            <v>MRD026</v>
          </cell>
          <cell r="G775" t="str">
            <v>MRD218</v>
          </cell>
          <cell r="H775" t="str">
            <v>MRD069</v>
          </cell>
          <cell r="I775" t="str">
            <v>MRD067</v>
          </cell>
          <cell r="J775" t="str">
            <v>MRD228</v>
          </cell>
          <cell r="K775" t="str">
            <v>NA</v>
          </cell>
          <cell r="L775" t="str">
            <v>NA</v>
          </cell>
          <cell r="M775">
            <v>4</v>
          </cell>
          <cell r="N775">
            <v>4</v>
          </cell>
          <cell r="O775">
            <v>1.8</v>
          </cell>
          <cell r="P775">
            <v>2</v>
          </cell>
          <cell r="Q775">
            <v>4</v>
          </cell>
          <cell r="R775" t="str">
            <v>NA</v>
          </cell>
          <cell r="S775" t="str">
            <v>NA</v>
          </cell>
          <cell r="T775" t="str">
            <v>CER007</v>
          </cell>
          <cell r="U775" t="str">
            <v>CER011</v>
          </cell>
          <cell r="V775" t="str">
            <v>NA</v>
          </cell>
          <cell r="W775" t="str">
            <v>NA</v>
          </cell>
          <cell r="X775" t="str">
            <v>NA</v>
          </cell>
          <cell r="Y775" t="str">
            <v>CMC017</v>
          </cell>
          <cell r="Z775" t="str">
            <v>CMC015</v>
          </cell>
          <cell r="AA775" t="str">
            <v>NA</v>
          </cell>
          <cell r="AB775" t="str">
            <v>NA</v>
          </cell>
          <cell r="AC775" t="str">
            <v>NA</v>
          </cell>
          <cell r="AD775">
            <v>1</v>
          </cell>
          <cell r="AE775">
            <v>1</v>
          </cell>
          <cell r="AF775" t="str">
            <v>NA</v>
          </cell>
          <cell r="AG775" t="str">
            <v>NA</v>
          </cell>
          <cell r="AH775" t="str">
            <v>NA</v>
          </cell>
          <cell r="AI775">
            <v>8</v>
          </cell>
          <cell r="AJ775">
            <v>8</v>
          </cell>
          <cell r="AK775">
            <v>8</v>
          </cell>
          <cell r="AO775">
            <v>63959</v>
          </cell>
          <cell r="AP775">
            <v>201</v>
          </cell>
          <cell r="AQ775">
            <v>782</v>
          </cell>
          <cell r="AR775">
            <v>6300</v>
          </cell>
          <cell r="AS775">
            <v>550</v>
          </cell>
          <cell r="AT775">
            <v>290</v>
          </cell>
          <cell r="AU775">
            <v>0</v>
          </cell>
          <cell r="AV775">
            <v>0</v>
          </cell>
          <cell r="AW775">
            <v>804</v>
          </cell>
          <cell r="AX775">
            <v>3128</v>
          </cell>
          <cell r="AY775">
            <v>11340</v>
          </cell>
          <cell r="AZ775">
            <v>1100</v>
          </cell>
          <cell r="BA775">
            <v>1160</v>
          </cell>
          <cell r="BB775">
            <v>0</v>
          </cell>
          <cell r="BC775">
            <v>0</v>
          </cell>
          <cell r="BD775">
            <v>18409</v>
          </cell>
          <cell r="BE775">
            <v>20418</v>
          </cell>
          <cell r="BF775">
            <v>19028</v>
          </cell>
          <cell r="BG775">
            <v>0</v>
          </cell>
          <cell r="BH775">
            <v>0</v>
          </cell>
          <cell r="BI775">
            <v>0</v>
          </cell>
          <cell r="BJ775">
            <v>2552</v>
          </cell>
          <cell r="BK775">
            <v>2379</v>
          </cell>
          <cell r="BL775">
            <v>0</v>
          </cell>
          <cell r="BM775">
            <v>0</v>
          </cell>
          <cell r="BN775">
            <v>0</v>
          </cell>
          <cell r="BO775">
            <v>4931</v>
          </cell>
          <cell r="BP775">
            <v>144513</v>
          </cell>
          <cell r="BQ775">
            <v>180437</v>
          </cell>
          <cell r="BR775">
            <v>0</v>
          </cell>
          <cell r="BS775">
            <v>0</v>
          </cell>
          <cell r="BT775">
            <v>0</v>
          </cell>
          <cell r="BU775">
            <v>18064</v>
          </cell>
          <cell r="BV775">
            <v>22555</v>
          </cell>
          <cell r="BW775">
            <v>0</v>
          </cell>
          <cell r="BX775">
            <v>0</v>
          </cell>
          <cell r="BY775">
            <v>0</v>
          </cell>
          <cell r="BZ775">
            <v>40619</v>
          </cell>
          <cell r="CA775">
            <v>4931</v>
          </cell>
          <cell r="CB775">
            <v>45550</v>
          </cell>
          <cell r="CC775">
            <v>0.05</v>
          </cell>
          <cell r="CD775">
            <v>63959</v>
          </cell>
        </row>
        <row r="776">
          <cell r="D776" t="str">
            <v>CANALIZACION Incluye excavacion, arena, relleno en recebo y compactacion zanja</v>
          </cell>
        </row>
        <row r="777">
          <cell r="D777" t="str">
            <v>REPAVIMENTACIÓN</v>
          </cell>
        </row>
      </sheetData>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2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1. AIU"/>
      <sheetName val="2. Factor Multiplicador UT"/>
      <sheetName val="3. Presupuesto Interventoria"/>
      <sheetName val="4. Retie-Retilab"/>
      <sheetName val="5. Presupuesto"/>
      <sheetName val="1.1"/>
      <sheetName val="1.2"/>
      <sheetName val="1.3"/>
      <sheetName val="1.4"/>
      <sheetName val="1.5"/>
      <sheetName val="1.6"/>
      <sheetName val="1.7"/>
      <sheetName val="1.8"/>
      <sheetName val="1.9"/>
      <sheetName val="1.10"/>
      <sheetName val="1.11"/>
      <sheetName val="1.12"/>
      <sheetName val="1.13"/>
      <sheetName val="1.14"/>
      <sheetName val="1.15"/>
      <sheetName val="1.16"/>
      <sheetName val="1.17"/>
      <sheetName val="2.1.1"/>
      <sheetName val="2.1.2"/>
      <sheetName val="2.1.3"/>
      <sheetName val="2.1.4"/>
      <sheetName val="2.1.5"/>
      <sheetName val="2.1.6"/>
      <sheetName val="2.1.7"/>
      <sheetName val="2.1.8"/>
      <sheetName val="2.1.9"/>
      <sheetName val="2.1.10"/>
      <sheetName val="2.1.11"/>
      <sheetName val="2.1.12"/>
      <sheetName val="2.2.1"/>
      <sheetName val="2.2.2"/>
      <sheetName val="2.2.3"/>
      <sheetName val="2.2.4"/>
      <sheetName val="2.2.5"/>
      <sheetName val="2.2.6"/>
      <sheetName val="2.2.7"/>
      <sheetName val="2.2.8"/>
      <sheetName val="2.2.9"/>
      <sheetName val="2.2.10"/>
      <sheetName val="3.1.1"/>
      <sheetName val="3.1.2"/>
      <sheetName val="3.1.3"/>
      <sheetName val="3.1.4"/>
      <sheetName val="3.1.5"/>
      <sheetName val="3.1.6"/>
      <sheetName val="3.1.7"/>
      <sheetName val="3.1.8"/>
      <sheetName val="3.1.9"/>
      <sheetName val="3.1.10"/>
      <sheetName val="3.1.11"/>
      <sheetName val="3.1.12"/>
      <sheetName val="3.1.13"/>
      <sheetName val="3.1.14"/>
      <sheetName val="3.1.15"/>
      <sheetName val="3.1.16"/>
      <sheetName val="3.1.17"/>
      <sheetName val="3.1.18"/>
      <sheetName val="3.1.19"/>
      <sheetName val="3.1.20"/>
      <sheetName val="3.1.21"/>
      <sheetName val="3.1.22"/>
      <sheetName val="3.1.23"/>
      <sheetName val="3.1.24"/>
      <sheetName val="3.1.25"/>
      <sheetName val="3.1.26"/>
      <sheetName val="3.2.1"/>
      <sheetName val="3.2.2"/>
      <sheetName val="3.2.3"/>
      <sheetName val="3.2.4"/>
      <sheetName val="3.3.1"/>
      <sheetName val="3.3.2"/>
      <sheetName val="3.3.3"/>
      <sheetName val="3.3.4"/>
      <sheetName val="3.3.5"/>
      <sheetName val="4.1"/>
      <sheetName val="4.2"/>
      <sheetName val="4.3"/>
      <sheetName val="4.4"/>
      <sheetName val="4.5"/>
      <sheetName val="4.6"/>
      <sheetName val="4.7"/>
      <sheetName val="4.8"/>
      <sheetName val="5.1"/>
      <sheetName val="5.2"/>
      <sheetName val="5.3"/>
      <sheetName val="5.4"/>
      <sheetName val="5.5"/>
      <sheetName val="5.6"/>
      <sheetName val="5.7"/>
      <sheetName val="5.8"/>
      <sheetName val="5.9"/>
      <sheetName val="6.1"/>
      <sheetName val="6.2"/>
      <sheetName val="6.3"/>
      <sheetName val="6.4"/>
      <sheetName val="6.5"/>
      <sheetName val="6.6"/>
      <sheetName val="7.1"/>
      <sheetName val="7.2"/>
      <sheetName val="7.3"/>
      <sheetName val="7.4"/>
      <sheetName val="7.5"/>
      <sheetName val="8.1"/>
      <sheetName val="8.2"/>
      <sheetName val="8.3"/>
      <sheetName val="8.4"/>
      <sheetName val="8.5"/>
      <sheetName val="8.6"/>
      <sheetName val="8.7"/>
      <sheetName val="8.8"/>
      <sheetName val="9.1"/>
      <sheetName val="9.2"/>
      <sheetName val="9.3"/>
      <sheetName val="9.4"/>
      <sheetName val="9.5"/>
      <sheetName val="9.6"/>
      <sheetName val="9.7"/>
      <sheetName val="9.8"/>
      <sheetName val="9.9"/>
      <sheetName val="10.1"/>
      <sheetName val="10.2"/>
      <sheetName val="10.3"/>
      <sheetName val="11.1"/>
      <sheetName val="11.2"/>
      <sheetName val="11.3"/>
      <sheetName val="11.4"/>
      <sheetName val="11.5"/>
      <sheetName val="11.6"/>
      <sheetName val="12.1"/>
      <sheetName val="12.2"/>
      <sheetName val="12.3"/>
      <sheetName val="12.4"/>
      <sheetName val="12.5"/>
      <sheetName val="12.6"/>
      <sheetName val="12.7"/>
      <sheetName val="12.8"/>
      <sheetName val="12.9"/>
      <sheetName val="13.1"/>
      <sheetName val="13.2"/>
      <sheetName val="13.3"/>
      <sheetName val="13.4"/>
      <sheetName val="13.5"/>
      <sheetName val="13.6"/>
      <sheetName val="13.7"/>
      <sheetName val="13.8"/>
      <sheetName val="13.9"/>
      <sheetName val="13.10"/>
      <sheetName val="14.1"/>
      <sheetName val="14.2"/>
      <sheetName val="14.3"/>
      <sheetName val="14.4"/>
      <sheetName val="14.5"/>
      <sheetName val="14.6"/>
      <sheetName val="15.1"/>
      <sheetName val="15.2"/>
      <sheetName val="15.3"/>
      <sheetName val="15.4"/>
      <sheetName val="15.5"/>
      <sheetName val="15.6"/>
      <sheetName val="15.7"/>
      <sheetName val="15.8"/>
      <sheetName val="15.9"/>
      <sheetName val="16.1"/>
      <sheetName val="16.2"/>
      <sheetName val="16.3"/>
      <sheetName val="16.4"/>
      <sheetName val="16.5"/>
      <sheetName val="16.6"/>
      <sheetName val="16.7"/>
      <sheetName val="16.8"/>
      <sheetName val="16.9"/>
      <sheetName val="16.10"/>
      <sheetName val="16.11"/>
      <sheetName val="16.12"/>
      <sheetName val="17.1"/>
      <sheetName val="17.2"/>
      <sheetName val="17.3"/>
      <sheetName val="17.4"/>
      <sheetName val="17.5"/>
      <sheetName val="17.6"/>
      <sheetName val="18.1.1"/>
      <sheetName val="18.1.2"/>
      <sheetName val="18.1.3"/>
      <sheetName val="18.1.4"/>
      <sheetName val="18.1.5"/>
      <sheetName val="18.1.6"/>
      <sheetName val="18.1.7"/>
      <sheetName val="18.1.8"/>
      <sheetName val="18.1.9"/>
      <sheetName val="18.2.1"/>
      <sheetName val="18.2.2"/>
      <sheetName val="18.2.3"/>
      <sheetName val="18.2.4"/>
      <sheetName val="18.2.5"/>
      <sheetName val="18.2.6"/>
      <sheetName val="18.2.7"/>
      <sheetName val="18.3.1"/>
      <sheetName val="18.3.2"/>
      <sheetName val="18.3.3"/>
      <sheetName val="18.3.4"/>
      <sheetName val="18.3.5"/>
      <sheetName val="18.3.6"/>
      <sheetName val="19.1"/>
      <sheetName val="20.1"/>
      <sheetName val="20.2"/>
      <sheetName val="20.3"/>
      <sheetName val="20.4"/>
      <sheetName val="20.5"/>
      <sheetName val="20.6"/>
      <sheetName val="20.7"/>
      <sheetName val="20.8"/>
      <sheetName val="20.9"/>
      <sheetName val="20.10"/>
      <sheetName val="20.11"/>
      <sheetName val="20.12"/>
      <sheetName val="20.13"/>
      <sheetName val="20.14"/>
      <sheetName val="20.15"/>
      <sheetName val="20.16"/>
      <sheetName val="20.17"/>
      <sheetName val="20.18"/>
      <sheetName val="20.19"/>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1.22"/>
      <sheetName val="21.23"/>
      <sheetName val="21.24"/>
      <sheetName val="21.25"/>
      <sheetName val="21.26"/>
      <sheetName val="21.27"/>
      <sheetName val="21.28"/>
      <sheetName val="21.29"/>
      <sheetName val="21.30"/>
      <sheetName val="21.31"/>
      <sheetName val="21.32"/>
      <sheetName val="21.33"/>
      <sheetName val="21.34"/>
      <sheetName val="21.35"/>
      <sheetName val="21.36"/>
      <sheetName val="21.37"/>
      <sheetName val="21.38"/>
      <sheetName val="22.1"/>
      <sheetName val="22.2"/>
      <sheetName val="22.3"/>
      <sheetName val="22.4"/>
      <sheetName val="22.5"/>
      <sheetName val="22.6"/>
      <sheetName val="22.7"/>
      <sheetName val="22.8"/>
      <sheetName val="22.9"/>
      <sheetName val="22.10"/>
      <sheetName val="22.11"/>
      <sheetName val="22.12"/>
      <sheetName val="22.13"/>
      <sheetName val="22.14"/>
      <sheetName val="22.15"/>
      <sheetName val="22.16"/>
      <sheetName val="22.17"/>
      <sheetName val="22.18"/>
      <sheetName val="22.19"/>
      <sheetName val="22.20"/>
      <sheetName val="22.21"/>
      <sheetName val="22.22"/>
      <sheetName val="22.23"/>
      <sheetName val="22.24"/>
      <sheetName val="22.25"/>
      <sheetName val="22.26"/>
      <sheetName val="22.27"/>
      <sheetName val="22.28"/>
      <sheetName val="22.29"/>
      <sheetName val="22.30"/>
      <sheetName val="22.31"/>
      <sheetName val="22.32"/>
      <sheetName val="22.33"/>
      <sheetName val="22.34"/>
      <sheetName val="22.35"/>
      <sheetName val="22.36"/>
      <sheetName val="22.37"/>
      <sheetName val="22.38"/>
      <sheetName val="22.39"/>
      <sheetName val="22.40"/>
      <sheetName val="22.41"/>
      <sheetName val="22.42"/>
      <sheetName val="22.43"/>
      <sheetName val="22.44"/>
      <sheetName val="22.45"/>
      <sheetName val="22.46"/>
      <sheetName val="22.47"/>
      <sheetName val="23.1"/>
      <sheetName val="23.2"/>
      <sheetName val="23.3"/>
      <sheetName val="23.4"/>
      <sheetName val="23.5"/>
      <sheetName val="23.6"/>
      <sheetName val="23.7"/>
      <sheetName val="23.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Set>
  </externalBook>
</externalLink>
</file>

<file path=xl/externalLinks/externalLink2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V 6.0"/>
      <sheetName val="Presupuesto V 7.0"/>
      <sheetName val="1.1"/>
      <sheetName val="1.2"/>
      <sheetName val="1.3"/>
      <sheetName val="1.4"/>
      <sheetName val="1.5"/>
      <sheetName val="1.6"/>
      <sheetName val="1.7"/>
      <sheetName val="1.8"/>
      <sheetName val="1.9"/>
      <sheetName val="1.10"/>
      <sheetName val="1.11"/>
      <sheetName val="1.12"/>
      <sheetName val="1.13"/>
      <sheetName val="1.14"/>
      <sheetName val="1.15"/>
      <sheetName val="1.16"/>
      <sheetName val="1.17"/>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2.1"/>
      <sheetName val="2.2.2"/>
      <sheetName val="2.2.3"/>
      <sheetName val="2.2.4"/>
      <sheetName val="2.2.5"/>
      <sheetName val="2.2.6"/>
      <sheetName val="2.2.7"/>
      <sheetName val="2.2.8"/>
      <sheetName val="2.2.9"/>
      <sheetName val="2.2.10"/>
      <sheetName val="2.2.11"/>
      <sheetName val="2.2.12"/>
      <sheetName val="2.2.13"/>
      <sheetName val="2.2.14"/>
      <sheetName val="3.1.1"/>
      <sheetName val="3.1.2"/>
      <sheetName val="3.1.3"/>
      <sheetName val="3.1.4"/>
      <sheetName val="3.1.5"/>
      <sheetName val="3.1.6"/>
      <sheetName val="3.1.7"/>
      <sheetName val="3.1.8"/>
      <sheetName val="3.1.9"/>
      <sheetName val="3.1.10"/>
      <sheetName val="3.1.11"/>
      <sheetName val="3.1.12"/>
      <sheetName val="3.1.13"/>
      <sheetName val="3.1.14"/>
      <sheetName val="3.1.15"/>
      <sheetName val="3.1.16"/>
      <sheetName val="3.1.17"/>
      <sheetName val="3.1.18"/>
      <sheetName val="3.1.19"/>
      <sheetName val="3.1.20"/>
      <sheetName val="3.1.21"/>
      <sheetName val="3.1.22"/>
      <sheetName val="3.1.23"/>
      <sheetName val="3.1.24"/>
      <sheetName val="3.1.25"/>
      <sheetName val="3.1.26"/>
      <sheetName val="3.2.1"/>
      <sheetName val="3.2.2"/>
      <sheetName val="3.2.3"/>
      <sheetName val="3.2.4"/>
      <sheetName val="3.3.1"/>
      <sheetName val="3.3.2"/>
      <sheetName val="3.3.3"/>
      <sheetName val="3.3.4"/>
      <sheetName val="3.3.5"/>
      <sheetName val="4.1"/>
      <sheetName val="4.2"/>
      <sheetName val="4.3"/>
      <sheetName val="4.4"/>
      <sheetName val="4.5"/>
      <sheetName val="4.6"/>
      <sheetName val="4.7"/>
      <sheetName val="4.8"/>
      <sheetName val="5.1"/>
      <sheetName val="5.2"/>
      <sheetName val="5.3"/>
      <sheetName val="5.4"/>
      <sheetName val="5.5"/>
      <sheetName val="5.6"/>
      <sheetName val="5.7"/>
      <sheetName val="5.8"/>
      <sheetName val="5.9"/>
      <sheetName val="6.1"/>
      <sheetName val="6.2"/>
      <sheetName val="6.3"/>
      <sheetName val="6.4"/>
      <sheetName val="6.5"/>
      <sheetName val="6.6"/>
      <sheetName val="7.1"/>
      <sheetName val="7.2"/>
      <sheetName val="7.3"/>
      <sheetName val="7.4"/>
      <sheetName val="7.5"/>
      <sheetName val="8.1"/>
      <sheetName val="8.2"/>
      <sheetName val="8.3"/>
      <sheetName val="8.4"/>
      <sheetName val="8.5"/>
      <sheetName val="8.6"/>
      <sheetName val="8.7"/>
      <sheetName val="8.8"/>
      <sheetName val="9.1"/>
      <sheetName val="9.2"/>
      <sheetName val="9.3"/>
      <sheetName val="9.4"/>
      <sheetName val="9.5"/>
      <sheetName val="9.6"/>
      <sheetName val="9.7"/>
      <sheetName val="9.8"/>
      <sheetName val="9.9"/>
      <sheetName val="10.1"/>
      <sheetName val="10.2"/>
      <sheetName val="10.3"/>
      <sheetName val="10.4"/>
      <sheetName val="10.5"/>
      <sheetName val="11.1"/>
      <sheetName val="11.2"/>
      <sheetName val="11.3"/>
      <sheetName val="11.4"/>
      <sheetName val="11.5"/>
      <sheetName val="11.6"/>
      <sheetName val="11.7"/>
      <sheetName val="12.1"/>
      <sheetName val="12.2"/>
      <sheetName val="12.3"/>
      <sheetName val="12.4"/>
      <sheetName val="12.5"/>
      <sheetName val="12.6"/>
      <sheetName val="12.7"/>
      <sheetName val="12.8"/>
      <sheetName val="13.1"/>
      <sheetName val="13.2"/>
      <sheetName val="13.3"/>
      <sheetName val="13.4"/>
      <sheetName val="13.5"/>
      <sheetName val="13.6"/>
      <sheetName val="13.7"/>
      <sheetName val="13.8"/>
      <sheetName val="14.1"/>
      <sheetName val="14.2"/>
      <sheetName val="14.3"/>
      <sheetName val="14.4"/>
      <sheetName val="14.5"/>
      <sheetName val="14.6"/>
      <sheetName val="14.7"/>
      <sheetName val="14.8"/>
      <sheetName val="14.9"/>
      <sheetName val="14.10"/>
      <sheetName val="15.1"/>
      <sheetName val="15.2"/>
      <sheetName val="15.3"/>
      <sheetName val="15.4"/>
      <sheetName val="15.5"/>
      <sheetName val="15.6"/>
      <sheetName val="15.7"/>
      <sheetName val="15.8"/>
      <sheetName val="15.9"/>
      <sheetName val="16.1"/>
      <sheetName val="16.2"/>
      <sheetName val="16.3"/>
      <sheetName val="16.4"/>
      <sheetName val="16.5"/>
      <sheetName val="16.6"/>
      <sheetName val="16.7"/>
      <sheetName val="16.8"/>
      <sheetName val="16.9"/>
      <sheetName val="16.10"/>
      <sheetName val="16.11"/>
      <sheetName val="16.12"/>
      <sheetName val="16.13"/>
      <sheetName val="16.14"/>
      <sheetName val="16.15"/>
      <sheetName val="16.16"/>
      <sheetName val="16.17"/>
      <sheetName val="17.1"/>
      <sheetName val="17.2"/>
      <sheetName val="17.3"/>
      <sheetName val="17.4"/>
      <sheetName val="17.5"/>
      <sheetName val="17.6"/>
      <sheetName val="17.7"/>
      <sheetName val="17.8"/>
      <sheetName val="17.9"/>
      <sheetName val="17.10"/>
      <sheetName val="17.11"/>
      <sheetName val="18.1"/>
      <sheetName val="18.2"/>
      <sheetName val="18.3"/>
      <sheetName val="18.4"/>
      <sheetName val="18.5"/>
      <sheetName val="18.6"/>
      <sheetName val="19.1.1"/>
      <sheetName val="19.1.2"/>
      <sheetName val="19.1.3"/>
      <sheetName val="19.1.4"/>
      <sheetName val="19.1.5"/>
      <sheetName val="19.1.6"/>
      <sheetName val="19.1.7"/>
      <sheetName val="19.1.8"/>
      <sheetName val="19.1.9"/>
      <sheetName val="19.1.10"/>
      <sheetName val="19.1.11"/>
      <sheetName val="19.2.1"/>
      <sheetName val="19.2.2"/>
      <sheetName val="19.2.3"/>
      <sheetName val="19.2.4"/>
      <sheetName val="19.2.5"/>
      <sheetName val="19.2.6"/>
      <sheetName val="19.2.7"/>
      <sheetName val="20.1"/>
      <sheetName val="20.2"/>
      <sheetName val="20.3"/>
      <sheetName val="20.4"/>
      <sheetName val="20.5"/>
      <sheetName val="20.6"/>
      <sheetName val="20.7"/>
      <sheetName val="20.8"/>
      <sheetName val="20.9"/>
      <sheetName val="20.10"/>
      <sheetName val="20.11"/>
      <sheetName val="20.12"/>
      <sheetName val="20.13"/>
      <sheetName val="20.14"/>
      <sheetName val="20.15"/>
      <sheetName val="20.16"/>
      <sheetName val="20.17"/>
      <sheetName val="20.18"/>
      <sheetName val="20.19"/>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1.22"/>
      <sheetName val="21.23"/>
      <sheetName val="21.24"/>
      <sheetName val="21.25"/>
      <sheetName val="21.26"/>
      <sheetName val="21.27"/>
      <sheetName val="21.28"/>
      <sheetName val="21.29"/>
      <sheetName val="21.30"/>
      <sheetName val="21.31"/>
      <sheetName val="21.32"/>
      <sheetName val="21.33"/>
      <sheetName val="21.34"/>
      <sheetName val="21.35"/>
      <sheetName val="21.36"/>
      <sheetName val="21.37"/>
      <sheetName val="21.38"/>
      <sheetName val="22.1"/>
      <sheetName val="22.2"/>
      <sheetName val="22.3"/>
      <sheetName val="22.4"/>
      <sheetName val="22.5"/>
      <sheetName val="22.6"/>
      <sheetName val="22.7"/>
      <sheetName val="22.8"/>
      <sheetName val="22.9"/>
      <sheetName val="22.10"/>
      <sheetName val="22.11"/>
      <sheetName val="22.12"/>
      <sheetName val="22.13"/>
      <sheetName val="22.14"/>
      <sheetName val="22.15"/>
      <sheetName val="22.16"/>
      <sheetName val="22.17"/>
      <sheetName val="22.18"/>
      <sheetName val="22.19"/>
      <sheetName val="22.20"/>
      <sheetName val="22.21"/>
      <sheetName val="22.22"/>
      <sheetName val="22.23"/>
      <sheetName val="22.24"/>
      <sheetName val="22.25"/>
      <sheetName val="22.26"/>
      <sheetName val="22.27"/>
      <sheetName val="22.28"/>
      <sheetName val="22.29"/>
      <sheetName val="22.30"/>
      <sheetName val="22.31"/>
      <sheetName val="22.32"/>
      <sheetName val="22.33"/>
      <sheetName val="22.34"/>
      <sheetName val="22.35"/>
      <sheetName val="22.36"/>
      <sheetName val="22.37"/>
      <sheetName val="22.38"/>
      <sheetName val="22.39"/>
      <sheetName val="22.40"/>
      <sheetName val="22.41"/>
      <sheetName val="22.42"/>
      <sheetName val="22.43"/>
      <sheetName val="22.44"/>
      <sheetName val="22.45"/>
      <sheetName val="22.46"/>
      <sheetName val="22.47"/>
      <sheetName val="23.1"/>
      <sheetName val="23.2"/>
      <sheetName val="23.3"/>
      <sheetName val="23.4"/>
      <sheetName val="23.5"/>
      <sheetName val="23.6"/>
      <sheetName val="23.7"/>
      <sheetName val="23.8"/>
      <sheetName val="AIU"/>
      <sheetName val="Factor Multiplicador UT"/>
      <sheetName val="INTERVENTORIA"/>
      <sheetName val="Flujo de Caja"/>
    </sheet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refreshError="1"/>
      <sheetData sheetId="118" refreshError="1"/>
      <sheetData sheetId="119" refreshError="1"/>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refreshError="1"/>
      <sheetData sheetId="341" refreshError="1"/>
      <sheetData sheetId="342" refreshError="1"/>
      <sheetData sheetId="343" refreshError="1"/>
    </sheetDataSet>
  </externalBook>
</externalLink>
</file>

<file path=xl/externalLinks/externalLink2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5"/>
      <sheetName val="PU630,6"/>
      <sheetName val="PU630,6 especial por M3"/>
      <sheetName val="PU630,6 Simple"/>
      <sheetName val="PU630,6 especial por M2"/>
      <sheetName val="PU630,6 F"/>
      <sheetName val="PU630P.7 "/>
      <sheetName val="PU630,7 "/>
      <sheetName val="PU630,7 Especial"/>
      <sheetName val="PU630,11"/>
      <sheetName val="PU630P.15"/>
      <sheetName val="PU640,3"/>
      <sheetName val="PU660.2"/>
      <sheetName val="PU661"/>
      <sheetName val="670.3"/>
      <sheetName val="PU671P,1"/>
      <sheetName val="PU673 "/>
      <sheetName val="PU681,1"/>
      <sheetName val="PU681,1 Esp. Q Caliche"/>
      <sheetName val="PU820,1"/>
      <sheetName val="PU830P.1 "/>
      <sheetName val="PU1000P,2"/>
      <sheetName val="INDICE"/>
      <sheetName val="ESTADO RED"/>
      <sheetName val="CARRETERAS"/>
      <sheetName val="GENERALIDADES "/>
      <sheetName val="PR 1"/>
      <sheetName val="ACTA DE OBRA"/>
      <sheetName val="presupuesto"/>
      <sheetName val="ESTADO FINANCIERO"/>
      <sheetName val="PREACTA"/>
      <sheetName val="FORMULA"/>
      <sheetName val="SKJ452"/>
      <sheetName val="ITA878"/>
      <sheetName val="AEA-944"/>
      <sheetName val="DUB-823"/>
      <sheetName val="GPI 526"/>
      <sheetName val="XXJ617"/>
      <sheetName val="SNG_855"/>
      <sheetName val="VEA 374"/>
      <sheetName val="HFB024"/>
      <sheetName val="PAJ825"/>
      <sheetName val="BASE"/>
      <sheetName val="PRECIOS"/>
      <sheetName val="EQUIPO"/>
      <sheetName val="MATERIALES"/>
      <sheetName val="MANO DE OBRA"/>
      <sheetName val="Itemes Renovación"/>
      <sheetName val="CONT_ADI"/>
      <sheetName val="necesidades_de_la_via"/>
      <sheetName val="5+440_RÍO_SECO"/>
      <sheetName val="21+100_"/>
      <sheetName val="31+250_PTE__GUADUALITO"/>
      <sheetName val="31+580_P__GUADUAL"/>
      <sheetName val="34+_270"/>
      <sheetName val="36+380_"/>
      <sheetName val="64+110_P__GUADUAS_II"/>
      <sheetName val="64+180_P__GUADUAS_I"/>
      <sheetName val="64+820_P__QUEBRADA_CUNE"/>
      <sheetName val="66+480_PUENTE_VARIANTE_2"/>
      <sheetName val="FRESADO_68_-_114"/>
      <sheetName val="68+370_P__FÉRREO_"/>
      <sheetName val="68+520_P__GUANÁBANO"/>
      <sheetName val="69+030_RÍO_VILLETA"/>
      <sheetName val="Villeta_centro"/>
      <sheetName val="72+1020_LA_MARÍA"/>
      <sheetName val="78+600_EL_ZANCUDO"/>
      <sheetName val="81+650_LA_HONDA"/>
      <sheetName val="83+230_QDA__NAUTATÁ"/>
      <sheetName val="86+220_PUENTE_AZUL"/>
      <sheetName val="86+600_PUENTE_HILA"/>
      <sheetName val="101+800_QDA__EL_CHUSCAL"/>
      <sheetName val="FRESADO_68-_114"/>
      <sheetName val="REMOCION_DERRUMBES_68_-__114"/>
      <sheetName val="DESARENADORES_68-114_"/>
      <sheetName val="Lineas_de_demarcacion_68-11_"/>
      <sheetName val="REALCE_BORDILLOS_68-114_"/>
      <sheetName val="PARCHEO_68-114_"/>
      <sheetName val="DESTAPE_ALCANTARILLAS_000-1_"/>
      <sheetName val="tachas_reflectivas_68-114_"/>
      <sheetName val="pinmuros_68+114_"/>
      <sheetName val="CUNETAS_68-114_"/>
      <sheetName val="DEFENSAS_METALICAS_68-114_"/>
      <sheetName val="REFERENCICACIÓN_VIAL_"/>
      <sheetName val="REMOCION_DERRUMBES"/>
      <sheetName val="DESARENADORES_68-114"/>
      <sheetName val="REALCE_BORDILLOS_68-114"/>
      <sheetName val="PARCHEO_68-114"/>
      <sheetName val="DESTAPE_ALCANTARILLAS_000-114"/>
      <sheetName val="pinmuros_68+114"/>
      <sheetName val="CUNETAS_68-114"/>
      <sheetName val="SEÑALI_68-114"/>
      <sheetName val="DEFENSAS_METALICAS_68-114"/>
      <sheetName val="REFERENCICACIÓN_VIAL"/>
      <sheetName val="juntas_de_expansion"/>
      <sheetName val="Hincado_de_rieles"/>
      <sheetName val="Pintura_muros_y_cabezotes"/>
      <sheetName val="Suministro_e_instal_rieles"/>
      <sheetName val="Drenes_PVC_4_pulg"/>
      <sheetName val="SELLOS_PARA_JUNTAS_DE_PUENTES"/>
      <sheetName val="Sello_de_grietas_de_concreto"/>
      <sheetName val="Tubería_PVC_4_pulg"/>
      <sheetName val="SECCIÓN_FINAL"/>
      <sheetName val="DEFENSA_METÁLICA"/>
      <sheetName val="Postes_de_kilometraje"/>
      <sheetName val="REMOCIÓN_DE_DERRUMBES"/>
      <sheetName val="Mant__Postes_de_kilometraje"/>
      <sheetName val="PU_201,3_"/>
      <sheetName val="PU211P_1"/>
      <sheetName val="PU211P_2"/>
      <sheetName val="201p_3"/>
      <sheetName val="PU_320,1"/>
      <sheetName val="PU330,1_"/>
      <sheetName val="PU450P,1_(tapada_huecos)"/>
      <sheetName val="PU460_Parcheo"/>
      <sheetName val="PU600P_1_"/>
      <sheetName val="PU610,1_"/>
      <sheetName val="PU630,4_"/>
      <sheetName val="PU630,4_acelerante"/>
      <sheetName val="PU630,4_D"/>
      <sheetName val="PU630,6_especial_por_M3"/>
      <sheetName val="PU630,6_Simple"/>
      <sheetName val="PU630,6_especial_por_M2"/>
      <sheetName val="PU630,6_F"/>
      <sheetName val="PU630P_7_"/>
      <sheetName val="PU630,7_"/>
      <sheetName val="PU630,7_Especial"/>
      <sheetName val="PU630P_15"/>
      <sheetName val="PU660_2"/>
      <sheetName val="670_3"/>
      <sheetName val="PU673_"/>
      <sheetName val="PU681,1_Esp__Q_Caliche"/>
      <sheetName val="PU830P_1_"/>
      <sheetName val="OCTUBRE"/>
      <sheetName val="AIU"/>
      <sheetName val="PR_1"/>
      <sheetName val="MANO_DE_OBRA"/>
      <sheetName val="ESTADO_RED"/>
      <sheetName val="GENERALIDADES_"/>
      <sheetName val="necesidades_de_la_via1"/>
      <sheetName val="5+440_RÍO_SECO1"/>
      <sheetName val="21+100_1"/>
      <sheetName val="31+250_PTE__GUADUALITO1"/>
      <sheetName val="31+580_P__GUADUAL1"/>
      <sheetName val="34+_2701"/>
      <sheetName val="36+380_1"/>
      <sheetName val="64+110_P__GUADUAS_II1"/>
      <sheetName val="64+180_P__GUADUAS_I1"/>
      <sheetName val="64+820_P__QUEBRADA_CUNE1"/>
      <sheetName val="66+480_PUENTE_VARIANTE_21"/>
      <sheetName val="FRESADO_68_-_1141"/>
      <sheetName val="68+370_P__FÉRREO_1"/>
      <sheetName val="68+520_P__GUANÁBANO1"/>
      <sheetName val="69+030_RÍO_VILLETA1"/>
      <sheetName val="Villeta_centro1"/>
      <sheetName val="72+1020_LA_MARÍA1"/>
      <sheetName val="78+600_EL_ZANCUDO1"/>
      <sheetName val="81+650_LA_HONDA1"/>
      <sheetName val="83+230_QDA__NAUTATÁ1"/>
      <sheetName val="86+220_PUENTE_AZUL1"/>
      <sheetName val="86+600_PUENTE_HILA1"/>
      <sheetName val="101+800_QDA__EL_CHUSCAL1"/>
      <sheetName val="FRESADO_68-_1141"/>
      <sheetName val="REMOCION_DERRUMBES_68_-__1141"/>
      <sheetName val="DESARENADORES_68-114_1"/>
      <sheetName val="Lineas_de_demarcacion_68-11_1"/>
      <sheetName val="REALCE_BORDILLOS_68-114_1"/>
      <sheetName val="PARCHEO_68-114_1"/>
      <sheetName val="DESTAPE_ALCANTARILLAS_000-1_1"/>
      <sheetName val="tachas_reflectivas_68-114_1"/>
      <sheetName val="pinmuros_68+114_1"/>
      <sheetName val="CUNETAS_68-114_1"/>
      <sheetName val="DEFENSAS_METALICAS_68-114_1"/>
      <sheetName val="REFERENCICACIÓN_VIAL_1"/>
      <sheetName val="REMOCION_DERRUMBES1"/>
      <sheetName val="DESARENADORES_68-1141"/>
      <sheetName val="REALCE_BORDILLOS_68-1141"/>
      <sheetName val="PARCHEO_68-1141"/>
      <sheetName val="DESTAPE_ALCANTARILLAS_000-1141"/>
      <sheetName val="pinmuros_68+1141"/>
      <sheetName val="CUNETAS_68-1141"/>
      <sheetName val="SEÑALI_68-1141"/>
      <sheetName val="DEFENSAS_METALICAS_68-1141"/>
      <sheetName val="REFERENCICACIÓN_VIAL1"/>
      <sheetName val="juntas_de_expansion1"/>
      <sheetName val="Hincado_de_rieles1"/>
      <sheetName val="Pintura_muros_y_cabezotes1"/>
      <sheetName val="Suministro_e_instal_rieles1"/>
      <sheetName val="Drenes_PVC_4_pulg1"/>
      <sheetName val="SELLOS_PARA_JUNTAS_DE_PUENTES1"/>
      <sheetName val="Sello_de_grietas_de_concreto1"/>
      <sheetName val="Tubería_PVC_4_pulg1"/>
      <sheetName val="SECCIÓN_FINAL1"/>
      <sheetName val="DEFENSA_METÁLICA1"/>
      <sheetName val="Postes_de_kilometraje1"/>
      <sheetName val="REMOCIÓN_DE_DERRUMBES1"/>
      <sheetName val="Mant__Postes_de_kilometraje1"/>
      <sheetName val="PU_201,3_1"/>
      <sheetName val="PU211P_11"/>
      <sheetName val="PU211P_21"/>
      <sheetName val="201p_31"/>
      <sheetName val="PU_320,11"/>
      <sheetName val="PU330,1_1"/>
      <sheetName val="PU450P,1_(tapada_huecos)1"/>
      <sheetName val="PU460_Parcheo1"/>
      <sheetName val="PU600P_1_1"/>
      <sheetName val="PU610,1_1"/>
      <sheetName val="PU630,4_1"/>
      <sheetName val="PU630,4_acelerante1"/>
      <sheetName val="PU630,4_D1"/>
      <sheetName val="PU630,6_especial_por_M31"/>
      <sheetName val="PU630,6_Simple1"/>
      <sheetName val="PU630,6_especial_por_M21"/>
      <sheetName val="PU630,6_F1"/>
      <sheetName val="PU630P_7_1"/>
      <sheetName val="PU630,7_1"/>
      <sheetName val="PU630,7_Especial1"/>
      <sheetName val="PU630P_151"/>
      <sheetName val="PU660_21"/>
      <sheetName val="670_31"/>
      <sheetName val="PU673_1"/>
      <sheetName val="PU681,1_Esp__Q_Caliche1"/>
      <sheetName val="PU830P_1_1"/>
      <sheetName val="PR_11"/>
      <sheetName val="MANO_DE_OBRA1"/>
      <sheetName val="ESTADO_RED1"/>
      <sheetName val="GENERALIDADES_1"/>
      <sheetName val="necesidades_de_la_via2"/>
      <sheetName val="5+440_RÍO_SECO2"/>
      <sheetName val="21+100_2"/>
      <sheetName val="31+250_PTE__GUADUALITO2"/>
      <sheetName val="31+580_P__GUADUAL2"/>
      <sheetName val="34+_2702"/>
      <sheetName val="36+380_2"/>
      <sheetName val="64+110_P__GUADUAS_II2"/>
      <sheetName val="64+180_P__GUADUAS_I2"/>
      <sheetName val="64+820_P__QUEBRADA_CUNE2"/>
      <sheetName val="66+480_PUENTE_VARIANTE_22"/>
      <sheetName val="FRESADO_68_-_1142"/>
      <sheetName val="68+370_P__FÉRREO_2"/>
      <sheetName val="68+520_P__GUANÁBANO2"/>
      <sheetName val="69+030_RÍO_VILLETA2"/>
      <sheetName val="Villeta_centro2"/>
      <sheetName val="72+1020_LA_MARÍA2"/>
      <sheetName val="78+600_EL_ZANCUDO2"/>
      <sheetName val="81+650_LA_HONDA2"/>
      <sheetName val="83+230_QDA__NAUTATÁ2"/>
      <sheetName val="86+220_PUENTE_AZUL2"/>
      <sheetName val="86+600_PUENTE_HILA2"/>
      <sheetName val="101+800_QDA__EL_CHUSCAL2"/>
      <sheetName val="FRESADO_68-_1142"/>
      <sheetName val="REMOCION_DERRUMBES_68_-__1142"/>
      <sheetName val="DESARENADORES_68-114_2"/>
      <sheetName val="Lineas_de_demarcacion_68-11_2"/>
      <sheetName val="REALCE_BORDILLOS_68-114_2"/>
      <sheetName val="PARCHEO_68-114_2"/>
      <sheetName val="DESTAPE_ALCANTARILLAS_000-1_2"/>
      <sheetName val="tachas_reflectivas_68-114_2"/>
      <sheetName val="pinmuros_68+114_2"/>
      <sheetName val="CUNETAS_68-114_2"/>
      <sheetName val="DEFENSAS_METALICAS_68-114_2"/>
      <sheetName val="REFERENCICACIÓN_VIAL_2"/>
      <sheetName val="REMOCION_DERRUMBES2"/>
      <sheetName val="DESARENADORES_68-1142"/>
      <sheetName val="REALCE_BORDILLOS_68-1142"/>
      <sheetName val="PARCHEO_68-1142"/>
      <sheetName val="DESTAPE_ALCANTARILLAS_000-1142"/>
      <sheetName val="pinmuros_68+1142"/>
      <sheetName val="CUNETAS_68-1142"/>
      <sheetName val="SEÑALI_68-1142"/>
      <sheetName val="DEFENSAS_METALICAS_68-1142"/>
      <sheetName val="REFERENCICACIÓN_VIAL2"/>
      <sheetName val="juntas_de_expansion2"/>
      <sheetName val="Hincado_de_rieles2"/>
      <sheetName val="Pintura_muros_y_cabezotes2"/>
      <sheetName val="Suministro_e_instal_rieles2"/>
      <sheetName val="Drenes_PVC_4_pulg2"/>
      <sheetName val="SELLOS_PARA_JUNTAS_DE_PUENTES2"/>
      <sheetName val="Sello_de_grietas_de_concreto2"/>
      <sheetName val="Tubería_PVC_4_pulg2"/>
      <sheetName val="SECCIÓN_FINAL2"/>
      <sheetName val="DEFENSA_METÁLICA2"/>
      <sheetName val="Postes_de_kilometraje2"/>
      <sheetName val="REMOCIÓN_DE_DERRUMBES2"/>
      <sheetName val="Mant__Postes_de_kilometraje2"/>
      <sheetName val="PU_201,3_2"/>
      <sheetName val="PU211P_12"/>
      <sheetName val="PU211P_22"/>
      <sheetName val="201p_32"/>
      <sheetName val="PU_320,12"/>
      <sheetName val="PU330,1_2"/>
      <sheetName val="PU450P,1_(tapada_huecos)2"/>
      <sheetName val="PU460_Parcheo2"/>
      <sheetName val="PU600P_1_2"/>
      <sheetName val="PU610,1_2"/>
      <sheetName val="PU630,4_2"/>
      <sheetName val="PU630,4_acelerante2"/>
      <sheetName val="PU630,4_D2"/>
      <sheetName val="PU630,6_especial_por_M32"/>
      <sheetName val="PU630,6_Simple2"/>
      <sheetName val="PU630,6_especial_por_M22"/>
      <sheetName val="PU630,6_F2"/>
      <sheetName val="PU630P_7_2"/>
      <sheetName val="PU630,7_2"/>
      <sheetName val="PU630,7_Especial2"/>
      <sheetName val="PU630P_152"/>
      <sheetName val="PU660_22"/>
      <sheetName val="670_32"/>
      <sheetName val="PU673_2"/>
      <sheetName val="PU681,1_Esp__Q_Caliche2"/>
      <sheetName val="PU830P_1_2"/>
      <sheetName val="PR_12"/>
      <sheetName val="MANO_DE_OBRA2"/>
      <sheetName val="ESTADO_RED2"/>
      <sheetName val="GENERALIDADES_2"/>
      <sheetName val="necesidades_de_la_via3"/>
      <sheetName val="5+440_RÍO_SECO3"/>
      <sheetName val="21+100_3"/>
      <sheetName val="31+250_PTE__GUADUALITO3"/>
      <sheetName val="31+580_P__GUADUAL3"/>
      <sheetName val="34+_2703"/>
      <sheetName val="36+380_3"/>
      <sheetName val="64+110_P__GUADUAS_II3"/>
      <sheetName val="64+180_P__GUADUAS_I3"/>
      <sheetName val="64+820_P__QUEBRADA_CUNE3"/>
      <sheetName val="66+480_PUENTE_VARIANTE_23"/>
      <sheetName val="FRESADO_68_-_1143"/>
      <sheetName val="68+370_P__FÉRREO_3"/>
      <sheetName val="68+520_P__GUANÁBANO3"/>
      <sheetName val="69+030_RÍO_VILLETA3"/>
      <sheetName val="Villeta_centro3"/>
      <sheetName val="72+1020_LA_MARÍA3"/>
      <sheetName val="78+600_EL_ZANCUDO3"/>
      <sheetName val="81+650_LA_HONDA3"/>
      <sheetName val="83+230_QDA__NAUTATÁ3"/>
      <sheetName val="86+220_PUENTE_AZUL3"/>
      <sheetName val="86+600_PUENTE_HILA3"/>
      <sheetName val="101+800_QDA__EL_CHUSCAL3"/>
      <sheetName val="FRESADO_68-_1143"/>
      <sheetName val="REMOCION_DERRUMBES_68_-__1143"/>
      <sheetName val="DESARENADORES_68-114_3"/>
      <sheetName val="Lineas_de_demarcacion_68-11_3"/>
      <sheetName val="REALCE_BORDILLOS_68-114_3"/>
      <sheetName val="PARCHEO_68-114_3"/>
      <sheetName val="DESTAPE_ALCANTARILLAS_000-1_3"/>
      <sheetName val="tachas_reflectivas_68-114_3"/>
      <sheetName val="pinmuros_68+114_3"/>
      <sheetName val="CUNETAS_68-114_3"/>
      <sheetName val="DEFENSAS_METALICAS_68-114_3"/>
      <sheetName val="REFERENCICACIÓN_VIAL_3"/>
      <sheetName val="REMOCION_DERRUMBES3"/>
      <sheetName val="DESARENADORES_68-1143"/>
      <sheetName val="REALCE_BORDILLOS_68-1143"/>
      <sheetName val="PARCHEO_68-1143"/>
      <sheetName val="DESTAPE_ALCANTARILLAS_000-1143"/>
      <sheetName val="pinmuros_68+1143"/>
      <sheetName val="CUNETAS_68-1143"/>
      <sheetName val="SEÑALI_68-1143"/>
      <sheetName val="DEFENSAS_METALICAS_68-1143"/>
      <sheetName val="REFERENCICACIÓN_VIAL3"/>
      <sheetName val="juntas_de_expansion3"/>
      <sheetName val="Hincado_de_rieles3"/>
      <sheetName val="Pintura_muros_y_cabezotes3"/>
      <sheetName val="Suministro_e_instal_rieles3"/>
      <sheetName val="Drenes_PVC_4_pulg3"/>
      <sheetName val="SELLOS_PARA_JUNTAS_DE_PUENTES3"/>
      <sheetName val="Sello_de_grietas_de_concreto3"/>
      <sheetName val="Tubería_PVC_4_pulg3"/>
      <sheetName val="SECCIÓN_FINAL3"/>
      <sheetName val="DEFENSA_METÁLICA3"/>
      <sheetName val="Postes_de_kilometraje3"/>
      <sheetName val="REMOCIÓN_DE_DERRUMBES3"/>
      <sheetName val="Mant__Postes_de_kilometraje3"/>
      <sheetName val="PU_201,3_3"/>
      <sheetName val="PU211P_13"/>
      <sheetName val="PU211P_23"/>
      <sheetName val="201p_33"/>
      <sheetName val="PU_320,13"/>
      <sheetName val="PU330,1_3"/>
      <sheetName val="PU450P,1_(tapada_huecos)3"/>
      <sheetName val="PU460_Parcheo3"/>
      <sheetName val="PU600P_1_3"/>
      <sheetName val="PU610,1_3"/>
      <sheetName val="PU630,4_3"/>
      <sheetName val="PU630,4_acelerante3"/>
      <sheetName val="PU630,4_D3"/>
      <sheetName val="PU630,6_especial_por_M33"/>
      <sheetName val="PU630,6_Simple3"/>
      <sheetName val="PU630,6_especial_por_M23"/>
      <sheetName val="PU630,6_F3"/>
      <sheetName val="PU630P_7_3"/>
      <sheetName val="PU630,7_3"/>
      <sheetName val="PU630,7_Especial3"/>
      <sheetName val="PU630P_153"/>
      <sheetName val="PU660_23"/>
      <sheetName val="670_33"/>
      <sheetName val="PU673_3"/>
      <sheetName val="PU681,1_Esp__Q_Caliche3"/>
      <sheetName val="PU830P_1_3"/>
      <sheetName val="PR_13"/>
      <sheetName val="MANO_DE_OBRA3"/>
      <sheetName val="ESTADO_RED3"/>
      <sheetName val="GENERALIDADES_3"/>
      <sheetName val="necesidades_de_la_via4"/>
      <sheetName val="5+440_RÍO_SECO4"/>
      <sheetName val="21+100_4"/>
      <sheetName val="31+250_PTE__GUADUALITO4"/>
      <sheetName val="31+580_P__GUADUAL4"/>
      <sheetName val="34+_2704"/>
      <sheetName val="36+380_4"/>
      <sheetName val="64+110_P__GUADUAS_II4"/>
      <sheetName val="64+180_P__GUADUAS_I4"/>
      <sheetName val="64+820_P__QUEBRADA_CUNE4"/>
      <sheetName val="66+480_PUENTE_VARIANTE_24"/>
      <sheetName val="FRESADO_68_-_1144"/>
      <sheetName val="68+370_P__FÉRREO_4"/>
      <sheetName val="68+520_P__GUANÁBANO4"/>
      <sheetName val="69+030_RÍO_VILLETA4"/>
      <sheetName val="Villeta_centro4"/>
      <sheetName val="72+1020_LA_MARÍA4"/>
      <sheetName val="78+600_EL_ZANCUDO4"/>
      <sheetName val="81+650_LA_HONDA4"/>
      <sheetName val="83+230_QDA__NAUTATÁ4"/>
      <sheetName val="86+220_PUENTE_AZUL4"/>
      <sheetName val="86+600_PUENTE_HILA4"/>
      <sheetName val="101+800_QDA__EL_CHUSCAL4"/>
      <sheetName val="FRESADO_68-_1144"/>
      <sheetName val="REMOCION_DERRUMBES_68_-__1144"/>
      <sheetName val="DESARENADORES_68-114_4"/>
      <sheetName val="Lineas_de_demarcacion_68-11_4"/>
      <sheetName val="REALCE_BORDILLOS_68-114_4"/>
      <sheetName val="PARCHEO_68-114_4"/>
      <sheetName val="DESTAPE_ALCANTARILLAS_000-1_4"/>
      <sheetName val="tachas_reflectivas_68-114_4"/>
      <sheetName val="pinmuros_68+114_4"/>
      <sheetName val="CUNETAS_68-114_4"/>
      <sheetName val="DEFENSAS_METALICAS_68-114_4"/>
      <sheetName val="REFERENCICACIÓN_VIAL_4"/>
      <sheetName val="REMOCION_DERRUMBES4"/>
      <sheetName val="DESARENADORES_68-1144"/>
      <sheetName val="REALCE_BORDILLOS_68-1144"/>
      <sheetName val="PARCHEO_68-1144"/>
      <sheetName val="DESTAPE_ALCANTARILLAS_000-1144"/>
      <sheetName val="pinmuros_68+1144"/>
      <sheetName val="CUNETAS_68-1144"/>
      <sheetName val="SEÑALI_68-1144"/>
      <sheetName val="DEFENSAS_METALICAS_68-1144"/>
      <sheetName val="REFERENCICACIÓN_VIAL4"/>
      <sheetName val="juntas_de_expansion4"/>
      <sheetName val="Hincado_de_rieles4"/>
      <sheetName val="Pintura_muros_y_cabezotes4"/>
      <sheetName val="Suministro_e_instal_rieles4"/>
      <sheetName val="Drenes_PVC_4_pulg4"/>
      <sheetName val="SELLOS_PARA_JUNTAS_DE_PUENTES4"/>
      <sheetName val="Sello_de_grietas_de_concreto4"/>
      <sheetName val="Tubería_PVC_4_pulg4"/>
      <sheetName val="SECCIÓN_FINAL4"/>
      <sheetName val="DEFENSA_METÁLICA4"/>
      <sheetName val="Postes_de_kilometraje4"/>
      <sheetName val="REMOCIÓN_DE_DERRUMBES4"/>
      <sheetName val="Mant__Postes_de_kilometraje4"/>
      <sheetName val="PU_201,3_4"/>
      <sheetName val="PU211P_14"/>
      <sheetName val="PU211P_24"/>
      <sheetName val="201p_34"/>
      <sheetName val="PU_320,14"/>
      <sheetName val="PU330,1_4"/>
      <sheetName val="PU450P,1_(tapada_huecos)4"/>
      <sheetName val="PU460_Parcheo4"/>
      <sheetName val="PU600P_1_4"/>
      <sheetName val="PU610,1_4"/>
      <sheetName val="PU630,4_4"/>
      <sheetName val="PU630,4_acelerante4"/>
      <sheetName val="PU630,4_D4"/>
      <sheetName val="PU630,6_especial_por_M34"/>
      <sheetName val="PU630,6_Simple4"/>
      <sheetName val="PU630,6_especial_por_M24"/>
      <sheetName val="PU630,6_F4"/>
      <sheetName val="PU630P_7_4"/>
      <sheetName val="PU630,7_4"/>
      <sheetName val="PU630,7_Especial4"/>
      <sheetName val="PU630P_154"/>
      <sheetName val="PU660_24"/>
      <sheetName val="670_34"/>
      <sheetName val="PU673_4"/>
      <sheetName val="PU681,1_Esp__Q_Caliche4"/>
      <sheetName val="PU830P_1_4"/>
      <sheetName val="PR_14"/>
      <sheetName val="MANO_DE_OBRA4"/>
      <sheetName val="ESTADO_RED4"/>
      <sheetName val="GENERALIDADES_4"/>
      <sheetName val="necesidades_de_la_via5"/>
      <sheetName val="5+440_RÍO_SECO5"/>
      <sheetName val="21+100_5"/>
      <sheetName val="31+250_PTE__GUADUALITO5"/>
      <sheetName val="31+580_P__GUADUAL5"/>
      <sheetName val="34+_2705"/>
      <sheetName val="36+380_5"/>
      <sheetName val="64+110_P__GUADUAS_II5"/>
      <sheetName val="64+180_P__GUADUAS_I5"/>
      <sheetName val="64+820_P__QUEBRADA_CUNE5"/>
      <sheetName val="66+480_PUENTE_VARIANTE_25"/>
      <sheetName val="FRESADO_68_-_1145"/>
      <sheetName val="68+370_P__FÉRREO_5"/>
      <sheetName val="68+520_P__GUANÁBANO5"/>
      <sheetName val="69+030_RÍO_VILLETA5"/>
      <sheetName val="Villeta_centro5"/>
      <sheetName val="72+1020_LA_MARÍA5"/>
      <sheetName val="78+600_EL_ZANCUDO5"/>
      <sheetName val="81+650_LA_HONDA5"/>
      <sheetName val="83+230_QDA__NAUTATÁ5"/>
      <sheetName val="86+220_PUENTE_AZUL5"/>
      <sheetName val="86+600_PUENTE_HILA5"/>
      <sheetName val="101+800_QDA__EL_CHUSCAL5"/>
      <sheetName val="FRESADO_68-_1145"/>
      <sheetName val="REMOCION_DERRUMBES_68_-__1145"/>
      <sheetName val="DESARENADORES_68-114_5"/>
      <sheetName val="Lineas_de_demarcacion_68-11_5"/>
      <sheetName val="REALCE_BORDILLOS_68-114_5"/>
      <sheetName val="PARCHEO_68-114_5"/>
      <sheetName val="DESTAPE_ALCANTARILLAS_000-1_5"/>
      <sheetName val="tachas_reflectivas_68-114_5"/>
      <sheetName val="pinmuros_68+114_5"/>
      <sheetName val="CUNETAS_68-114_5"/>
      <sheetName val="DEFENSAS_METALICAS_68-114_5"/>
      <sheetName val="REFERENCICACIÓN_VIAL_5"/>
      <sheetName val="REMOCION_DERRUMBES5"/>
      <sheetName val="DESARENADORES_68-1145"/>
      <sheetName val="REALCE_BORDILLOS_68-1145"/>
      <sheetName val="PARCHEO_68-1145"/>
      <sheetName val="DESTAPE_ALCANTARILLAS_000-1145"/>
      <sheetName val="pinmuros_68+1145"/>
      <sheetName val="CUNETAS_68-1145"/>
      <sheetName val="SEÑALI_68-1145"/>
      <sheetName val="DEFENSAS_METALICAS_68-1145"/>
      <sheetName val="REFERENCICACIÓN_VIAL5"/>
      <sheetName val="juntas_de_expansion5"/>
      <sheetName val="Hincado_de_rieles5"/>
      <sheetName val="Pintura_muros_y_cabezotes5"/>
      <sheetName val="Suministro_e_instal_rieles5"/>
      <sheetName val="Drenes_PVC_4_pulg5"/>
      <sheetName val="SELLOS_PARA_JUNTAS_DE_PUENTES5"/>
      <sheetName val="Sello_de_grietas_de_concreto5"/>
      <sheetName val="Tubería_PVC_4_pulg5"/>
      <sheetName val="SECCIÓN_FINAL5"/>
      <sheetName val="DEFENSA_METÁLICA5"/>
      <sheetName val="Postes_de_kilometraje5"/>
      <sheetName val="REMOCIÓN_DE_DERRUMBES5"/>
      <sheetName val="Mant__Postes_de_kilometraje5"/>
      <sheetName val="PU_201,3_5"/>
      <sheetName val="PU211P_15"/>
      <sheetName val="PU211P_25"/>
      <sheetName val="201p_35"/>
      <sheetName val="PU_320,15"/>
      <sheetName val="PU330,1_5"/>
      <sheetName val="PU450P,1_(tapada_huecos)5"/>
      <sheetName val="PU460_Parcheo5"/>
      <sheetName val="PU600P_1_5"/>
      <sheetName val="PU610,1_5"/>
      <sheetName val="PU630,4_5"/>
      <sheetName val="PU630,4_acelerante5"/>
      <sheetName val="PU630,4_D5"/>
      <sheetName val="PU630,6_especial_por_M35"/>
      <sheetName val="PU630,6_Simple5"/>
      <sheetName val="PU630,6_especial_por_M25"/>
      <sheetName val="PU630,6_F5"/>
      <sheetName val="PU630P_7_5"/>
      <sheetName val="PU630,7_5"/>
      <sheetName val="PU630,7_Especial5"/>
      <sheetName val="PU630P_155"/>
      <sheetName val="PU660_25"/>
      <sheetName val="670_35"/>
      <sheetName val="PU673_5"/>
      <sheetName val="PU681,1_Esp__Q_Caliche5"/>
      <sheetName val="PU830P_1_5"/>
      <sheetName val="PR_15"/>
      <sheetName val="MANO_DE_OBRA5"/>
      <sheetName val="ESTADO_RED5"/>
      <sheetName val="GENERALIDADES_5"/>
      <sheetName val="necesidades_de_la_via8"/>
      <sheetName val="5+440_RÍO_SECO8"/>
      <sheetName val="21+100_8"/>
      <sheetName val="31+250_PTE__GUADUALITO8"/>
      <sheetName val="31+580_P__GUADUAL8"/>
      <sheetName val="34+_2708"/>
      <sheetName val="36+380_8"/>
      <sheetName val="64+110_P__GUADUAS_II8"/>
      <sheetName val="64+180_P__GUADUAS_I8"/>
      <sheetName val="64+820_P__QUEBRADA_CUNE8"/>
      <sheetName val="66+480_PUENTE_VARIANTE_28"/>
      <sheetName val="FRESADO_68_-_1148"/>
      <sheetName val="68+370_P__FÉRREO_8"/>
      <sheetName val="68+520_P__GUANÁBANO8"/>
      <sheetName val="69+030_RÍO_VILLETA8"/>
      <sheetName val="Villeta_centro8"/>
      <sheetName val="72+1020_LA_MARÍA8"/>
      <sheetName val="78+600_EL_ZANCUDO8"/>
      <sheetName val="81+650_LA_HONDA8"/>
      <sheetName val="83+230_QDA__NAUTATÁ8"/>
      <sheetName val="86+220_PUENTE_AZUL8"/>
      <sheetName val="86+600_PUENTE_HILA8"/>
      <sheetName val="101+800_QDA__EL_CHUSCAL8"/>
      <sheetName val="FRESADO_68-_1148"/>
      <sheetName val="REMOCION_DERRUMBES_68_-__1148"/>
      <sheetName val="DESARENADORES_68-114_8"/>
      <sheetName val="Lineas_de_demarcacion_68-11_8"/>
      <sheetName val="REALCE_BORDILLOS_68-114_8"/>
      <sheetName val="PARCHEO_68-114_8"/>
      <sheetName val="DESTAPE_ALCANTARILLAS_000-1_8"/>
      <sheetName val="tachas_reflectivas_68-114_8"/>
      <sheetName val="pinmuros_68+114_8"/>
      <sheetName val="CUNETAS_68-114_8"/>
      <sheetName val="DEFENSAS_METALICAS_68-114_8"/>
      <sheetName val="REFERENCICACIÓN_VIAL_8"/>
      <sheetName val="REMOCION_DERRUMBES8"/>
      <sheetName val="DESARENADORES_68-1148"/>
      <sheetName val="REALCE_BORDILLOS_68-1148"/>
      <sheetName val="PARCHEO_68-1148"/>
      <sheetName val="DESTAPE_ALCANTARILLAS_000-1148"/>
      <sheetName val="pinmuros_68+1148"/>
      <sheetName val="CUNETAS_68-1148"/>
      <sheetName val="SEÑALI_68-1148"/>
      <sheetName val="DEFENSAS_METALICAS_68-1148"/>
      <sheetName val="REFERENCICACIÓN_VIAL8"/>
      <sheetName val="juntas_de_expansion8"/>
      <sheetName val="Hincado_de_rieles8"/>
      <sheetName val="Pintura_muros_y_cabezotes8"/>
      <sheetName val="Suministro_e_instal_rieles8"/>
      <sheetName val="Drenes_PVC_4_pulg8"/>
      <sheetName val="SELLOS_PARA_JUNTAS_DE_PUENTES8"/>
      <sheetName val="Sello_de_grietas_de_concreto8"/>
      <sheetName val="Tubería_PVC_4_pulg8"/>
      <sheetName val="SECCIÓN_FINAL8"/>
      <sheetName val="DEFENSA_METÁLICA8"/>
      <sheetName val="Postes_de_kilometraje8"/>
      <sheetName val="REMOCIÓN_DE_DERRUMBES8"/>
      <sheetName val="Mant__Postes_de_kilometraje8"/>
      <sheetName val="PU_201,3_8"/>
      <sheetName val="PU211P_18"/>
      <sheetName val="PU211P_28"/>
      <sheetName val="201p_38"/>
      <sheetName val="PU_320,18"/>
      <sheetName val="PU330,1_8"/>
      <sheetName val="PU450P,1_(tapada_huecos)8"/>
      <sheetName val="PU460_Parcheo8"/>
      <sheetName val="PU600P_1_8"/>
      <sheetName val="PU610,1_8"/>
      <sheetName val="PU630,4_8"/>
      <sheetName val="PU630,4_acelerante8"/>
      <sheetName val="PU630,4_D8"/>
      <sheetName val="PU630,6_especial_por_M38"/>
      <sheetName val="PU630,6_Simple8"/>
      <sheetName val="PU630,6_especial_por_M28"/>
      <sheetName val="PU630,6_F8"/>
      <sheetName val="PU630P_7_8"/>
      <sheetName val="PU630,7_8"/>
      <sheetName val="PU630,7_Especial8"/>
      <sheetName val="PU630P_158"/>
      <sheetName val="PU660_28"/>
      <sheetName val="670_38"/>
      <sheetName val="PU673_8"/>
      <sheetName val="PU681,1_Esp__Q_Caliche8"/>
      <sheetName val="PU830P_1_8"/>
      <sheetName val="PR_18"/>
      <sheetName val="MANO_DE_OBRA8"/>
      <sheetName val="ESTADO_RED8"/>
      <sheetName val="GENERALIDADES_8"/>
      <sheetName val="necesidades_de_la_via6"/>
      <sheetName val="5+440_RÍO_SECO6"/>
      <sheetName val="21+100_6"/>
      <sheetName val="31+250_PTE__GUADUALITO6"/>
      <sheetName val="31+580_P__GUADUAL6"/>
      <sheetName val="34+_2706"/>
      <sheetName val="36+380_6"/>
      <sheetName val="64+110_P__GUADUAS_II6"/>
      <sheetName val="64+180_P__GUADUAS_I6"/>
      <sheetName val="64+820_P__QUEBRADA_CUNE6"/>
      <sheetName val="66+480_PUENTE_VARIANTE_26"/>
      <sheetName val="FRESADO_68_-_1146"/>
      <sheetName val="68+370_P__FÉRREO_6"/>
      <sheetName val="68+520_P__GUANÁBANO6"/>
      <sheetName val="69+030_RÍO_VILLETA6"/>
      <sheetName val="Villeta_centro6"/>
      <sheetName val="72+1020_LA_MARÍA6"/>
      <sheetName val="78+600_EL_ZANCUDO6"/>
      <sheetName val="81+650_LA_HONDA6"/>
      <sheetName val="83+230_QDA__NAUTATÁ6"/>
      <sheetName val="86+220_PUENTE_AZUL6"/>
      <sheetName val="86+600_PUENTE_HILA6"/>
      <sheetName val="101+800_QDA__EL_CHUSCAL6"/>
      <sheetName val="FRESADO_68-_1146"/>
      <sheetName val="REMOCION_DERRUMBES_68_-__1146"/>
      <sheetName val="DESARENADORES_68-114_6"/>
      <sheetName val="Lineas_de_demarcacion_68-11_6"/>
      <sheetName val="REALCE_BORDILLOS_68-114_6"/>
      <sheetName val="PARCHEO_68-114_6"/>
      <sheetName val="DESTAPE_ALCANTARILLAS_000-1_6"/>
      <sheetName val="tachas_reflectivas_68-114_6"/>
      <sheetName val="pinmuros_68+114_6"/>
      <sheetName val="CUNETAS_68-114_6"/>
      <sheetName val="DEFENSAS_METALICAS_68-114_6"/>
      <sheetName val="REFERENCICACIÓN_VIAL_6"/>
      <sheetName val="REMOCION_DERRUMBES6"/>
      <sheetName val="DESARENADORES_68-1146"/>
      <sheetName val="REALCE_BORDILLOS_68-1146"/>
      <sheetName val="PARCHEO_68-1146"/>
      <sheetName val="DESTAPE_ALCANTARILLAS_000-1146"/>
      <sheetName val="pinmuros_68+1146"/>
      <sheetName val="CUNETAS_68-1146"/>
      <sheetName val="SEÑALI_68-1146"/>
      <sheetName val="DEFENSAS_METALICAS_68-1146"/>
      <sheetName val="REFERENCICACIÓN_VIAL6"/>
      <sheetName val="juntas_de_expansion6"/>
      <sheetName val="Hincado_de_rieles6"/>
      <sheetName val="Pintura_muros_y_cabezotes6"/>
      <sheetName val="Suministro_e_instal_rieles6"/>
      <sheetName val="Drenes_PVC_4_pulg6"/>
      <sheetName val="SELLOS_PARA_JUNTAS_DE_PUENTES6"/>
      <sheetName val="Sello_de_grietas_de_concreto6"/>
      <sheetName val="Tubería_PVC_4_pulg6"/>
      <sheetName val="SECCIÓN_FINAL6"/>
      <sheetName val="DEFENSA_METÁLICA6"/>
      <sheetName val="Postes_de_kilometraje6"/>
      <sheetName val="REMOCIÓN_DE_DERRUMBES6"/>
      <sheetName val="Mant__Postes_de_kilometraje6"/>
      <sheetName val="PU_201,3_6"/>
      <sheetName val="PU211P_16"/>
      <sheetName val="PU211P_26"/>
      <sheetName val="201p_36"/>
      <sheetName val="PU_320,16"/>
      <sheetName val="PU330,1_6"/>
      <sheetName val="PU450P,1_(tapada_huecos)6"/>
      <sheetName val="PU460_Parcheo6"/>
      <sheetName val="PU600P_1_6"/>
      <sheetName val="PU610,1_6"/>
      <sheetName val="PU630,4_6"/>
      <sheetName val="PU630,4_acelerante6"/>
      <sheetName val="PU630,4_D6"/>
      <sheetName val="PU630,6_especial_por_M36"/>
      <sheetName val="PU630,6_Simple6"/>
      <sheetName val="PU630,6_especial_por_M26"/>
      <sheetName val="PU630,6_F6"/>
      <sheetName val="PU630P_7_6"/>
      <sheetName val="PU630,7_6"/>
      <sheetName val="PU630,7_Especial6"/>
      <sheetName val="PU630P_156"/>
      <sheetName val="PU660_26"/>
      <sheetName val="670_36"/>
      <sheetName val="PU673_6"/>
      <sheetName val="PU681,1_Esp__Q_Caliche6"/>
      <sheetName val="PU830P_1_6"/>
      <sheetName val="PR_16"/>
      <sheetName val="MANO_DE_OBRA6"/>
      <sheetName val="ESTADO_RED6"/>
      <sheetName val="GENERALIDADES_6"/>
      <sheetName val="necesidades_de_la_via7"/>
      <sheetName val="5+440_RÍO_SECO7"/>
      <sheetName val="21+100_7"/>
      <sheetName val="31+250_PTE__GUADUALITO7"/>
      <sheetName val="31+580_P__GUADUAL7"/>
      <sheetName val="34+_2707"/>
      <sheetName val="36+380_7"/>
      <sheetName val="64+110_P__GUADUAS_II7"/>
      <sheetName val="64+180_P__GUADUAS_I7"/>
      <sheetName val="64+820_P__QUEBRADA_CUNE7"/>
      <sheetName val="66+480_PUENTE_VARIANTE_27"/>
      <sheetName val="FRESADO_68_-_1147"/>
      <sheetName val="68+370_P__FÉRREO_7"/>
      <sheetName val="68+520_P__GUANÁBANO7"/>
      <sheetName val="69+030_RÍO_VILLETA7"/>
      <sheetName val="Villeta_centro7"/>
      <sheetName val="72+1020_LA_MARÍA7"/>
      <sheetName val="78+600_EL_ZANCUDO7"/>
      <sheetName val="81+650_LA_HONDA7"/>
      <sheetName val="83+230_QDA__NAUTATÁ7"/>
      <sheetName val="86+220_PUENTE_AZUL7"/>
      <sheetName val="86+600_PUENTE_HILA7"/>
      <sheetName val="101+800_QDA__EL_CHUSCAL7"/>
      <sheetName val="FRESADO_68-_1147"/>
      <sheetName val="REMOCION_DERRUMBES_68_-__1147"/>
      <sheetName val="DESARENADORES_68-114_7"/>
      <sheetName val="Lineas_de_demarcacion_68-11_7"/>
      <sheetName val="REALCE_BORDILLOS_68-114_7"/>
      <sheetName val="PARCHEO_68-114_7"/>
      <sheetName val="DESTAPE_ALCANTARILLAS_000-1_7"/>
      <sheetName val="tachas_reflectivas_68-114_7"/>
      <sheetName val="pinmuros_68+114_7"/>
      <sheetName val="CUNETAS_68-114_7"/>
      <sheetName val="DEFENSAS_METALICAS_68-114_7"/>
      <sheetName val="REFERENCICACIÓN_VIAL_7"/>
      <sheetName val="REMOCION_DERRUMBES7"/>
      <sheetName val="DESARENADORES_68-1147"/>
      <sheetName val="REALCE_BORDILLOS_68-1147"/>
      <sheetName val="PARCHEO_68-1147"/>
      <sheetName val="DESTAPE_ALCANTARILLAS_000-1147"/>
      <sheetName val="pinmuros_68+1147"/>
      <sheetName val="CUNETAS_68-1147"/>
      <sheetName val="SEÑALI_68-1147"/>
      <sheetName val="DEFENSAS_METALICAS_68-1147"/>
      <sheetName val="REFERENCICACIÓN_VIAL7"/>
      <sheetName val="juntas_de_expansion7"/>
      <sheetName val="Hincado_de_rieles7"/>
      <sheetName val="Pintura_muros_y_cabezotes7"/>
      <sheetName val="Suministro_e_instal_rieles7"/>
      <sheetName val="Drenes_PVC_4_pulg7"/>
      <sheetName val="SELLOS_PARA_JUNTAS_DE_PUENTES7"/>
      <sheetName val="Sello_de_grietas_de_concreto7"/>
      <sheetName val="Tubería_PVC_4_pulg7"/>
      <sheetName val="SECCIÓN_FINAL7"/>
      <sheetName val="DEFENSA_METÁLICA7"/>
      <sheetName val="Postes_de_kilometraje7"/>
      <sheetName val="REMOCIÓN_DE_DERRUMBES7"/>
      <sheetName val="Mant__Postes_de_kilometraje7"/>
      <sheetName val="PU_201,3_7"/>
      <sheetName val="PU211P_17"/>
      <sheetName val="PU211P_27"/>
      <sheetName val="201p_37"/>
      <sheetName val="PU_320,17"/>
      <sheetName val="PU330,1_7"/>
      <sheetName val="PU450P,1_(tapada_huecos)7"/>
      <sheetName val="PU460_Parcheo7"/>
      <sheetName val="PU600P_1_7"/>
      <sheetName val="PU610,1_7"/>
      <sheetName val="PU630,4_7"/>
      <sheetName val="PU630,4_acelerante7"/>
      <sheetName val="PU630,4_D7"/>
      <sheetName val="PU630,6_especial_por_M37"/>
      <sheetName val="PU630,6_Simple7"/>
      <sheetName val="PU630,6_especial_por_M27"/>
      <sheetName val="PU630,6_F7"/>
      <sheetName val="PU630P_7_7"/>
      <sheetName val="PU630,7_7"/>
      <sheetName val="PU630,7_Especial7"/>
      <sheetName val="PU630P_157"/>
      <sheetName val="PU660_27"/>
      <sheetName val="670_37"/>
      <sheetName val="PU673_7"/>
      <sheetName val="PU681,1_Esp__Q_Caliche7"/>
      <sheetName val="PU830P_1_7"/>
      <sheetName val="PR_17"/>
      <sheetName val="MANO_DE_OBRA7"/>
      <sheetName val="ESTADO_RED7"/>
      <sheetName val="GENERALIDADES_7"/>
      <sheetName val="necesidades_de_la_via9"/>
      <sheetName val="5+440_RÍO_SECO9"/>
      <sheetName val="21+100_9"/>
      <sheetName val="31+250_PTE__GUADUALITO9"/>
      <sheetName val="31+580_P__GUADUAL9"/>
      <sheetName val="34+_2709"/>
      <sheetName val="36+380_9"/>
      <sheetName val="64+110_P__GUADUAS_II9"/>
      <sheetName val="64+180_P__GUADUAS_I9"/>
      <sheetName val="64+820_P__QUEBRADA_CUNE9"/>
      <sheetName val="66+480_PUENTE_VARIANTE_29"/>
      <sheetName val="FRESADO_68_-_1149"/>
      <sheetName val="68+370_P__FÉRREO_9"/>
      <sheetName val="68+520_P__GUANÁBANO9"/>
      <sheetName val="69+030_RÍO_VILLETA9"/>
      <sheetName val="Villeta_centro9"/>
      <sheetName val="72+1020_LA_MARÍA9"/>
      <sheetName val="78+600_EL_ZANCUDO9"/>
      <sheetName val="81+650_LA_HONDA9"/>
      <sheetName val="83+230_QDA__NAUTATÁ9"/>
      <sheetName val="86+220_PUENTE_AZUL9"/>
      <sheetName val="86+600_PUENTE_HILA9"/>
      <sheetName val="101+800_QDA__EL_CHUSCAL9"/>
      <sheetName val="FRESADO_68-_1149"/>
      <sheetName val="REMOCION_DERRUMBES_68_-__1149"/>
      <sheetName val="DESARENADORES_68-114_9"/>
      <sheetName val="Lineas_de_demarcacion_68-11_9"/>
      <sheetName val="REALCE_BORDILLOS_68-114_9"/>
      <sheetName val="PARCHEO_68-114_9"/>
      <sheetName val="DESTAPE_ALCANTARILLAS_000-1_9"/>
      <sheetName val="tachas_reflectivas_68-114_9"/>
      <sheetName val="pinmuros_68+114_9"/>
      <sheetName val="CUNETAS_68-114_9"/>
      <sheetName val="DEFENSAS_METALICAS_68-114_9"/>
      <sheetName val="REFERENCICACIÓN_VIAL_9"/>
      <sheetName val="REMOCION_DERRUMBES9"/>
      <sheetName val="DESARENADORES_68-1149"/>
      <sheetName val="REALCE_BORDILLOS_68-1149"/>
      <sheetName val="PARCHEO_68-1149"/>
      <sheetName val="DESTAPE_ALCANTARILLAS_000-1149"/>
      <sheetName val="pinmuros_68+1149"/>
      <sheetName val="CUNETAS_68-1149"/>
      <sheetName val="SEÑALI_68-1149"/>
      <sheetName val="DEFENSAS_METALICAS_68-1149"/>
      <sheetName val="REFERENCICACIÓN_VIAL9"/>
      <sheetName val="juntas_de_expansion9"/>
      <sheetName val="Hincado_de_rieles9"/>
      <sheetName val="Pintura_muros_y_cabezotes9"/>
      <sheetName val="Suministro_e_instal_rieles9"/>
      <sheetName val="Drenes_PVC_4_pulg9"/>
      <sheetName val="SELLOS_PARA_JUNTAS_DE_PUENTES9"/>
      <sheetName val="Sello_de_grietas_de_concreto9"/>
      <sheetName val="Tubería_PVC_4_pulg9"/>
      <sheetName val="SECCIÓN_FINAL9"/>
      <sheetName val="DEFENSA_METÁLICA9"/>
      <sheetName val="Postes_de_kilometraje9"/>
      <sheetName val="REMOCIÓN_DE_DERRUMBES9"/>
      <sheetName val="Mant__Postes_de_kilometraje9"/>
      <sheetName val="PU_201,3_9"/>
      <sheetName val="PU211P_19"/>
      <sheetName val="PU211P_29"/>
      <sheetName val="201p_39"/>
      <sheetName val="PU_320,19"/>
      <sheetName val="PU330,1_9"/>
      <sheetName val="PU450P,1_(tapada_huecos)9"/>
      <sheetName val="PU460_Parcheo9"/>
      <sheetName val="PU600P_1_9"/>
      <sheetName val="PU610,1_9"/>
      <sheetName val="PU630,4_9"/>
      <sheetName val="PU630,4_acelerante9"/>
      <sheetName val="PU630,4_D9"/>
      <sheetName val="PU630,6_especial_por_M39"/>
      <sheetName val="PU630,6_Simple9"/>
      <sheetName val="PU630,6_especial_por_M29"/>
      <sheetName val="PU630,6_F9"/>
      <sheetName val="PU630P_7_9"/>
      <sheetName val="PU630,7_9"/>
      <sheetName val="PU630,7_Especial9"/>
      <sheetName val="PU630P_159"/>
      <sheetName val="PU660_29"/>
      <sheetName val="670_39"/>
      <sheetName val="PU673_9"/>
      <sheetName val="PU681,1_Esp__Q_Caliche9"/>
      <sheetName val="PU830P_1_9"/>
      <sheetName val="PR_19"/>
      <sheetName val="MANO_DE_OBRA9"/>
      <sheetName val="ESTADO_RED9"/>
      <sheetName val="GENERALIDADES_9"/>
      <sheetName val="necesidades_de_la_via10"/>
      <sheetName val="5+440_RÍO_SECO10"/>
      <sheetName val="21+100_10"/>
      <sheetName val="31+250_PTE__GUADUALITO10"/>
      <sheetName val="31+580_P__GUADUAL10"/>
      <sheetName val="34+_27010"/>
      <sheetName val="36+380_10"/>
      <sheetName val="64+110_P__GUADUAS_II10"/>
      <sheetName val="64+180_P__GUADUAS_I10"/>
      <sheetName val="64+820_P__QUEBRADA_CUNE10"/>
      <sheetName val="66+480_PUENTE_VARIANTE_210"/>
      <sheetName val="FRESADO_68_-_11410"/>
      <sheetName val="68+370_P__FÉRREO_10"/>
      <sheetName val="68+520_P__GUANÁBANO10"/>
      <sheetName val="69+030_RÍO_VILLETA10"/>
      <sheetName val="Villeta_centro10"/>
      <sheetName val="72+1020_LA_MARÍA10"/>
      <sheetName val="78+600_EL_ZANCUDO10"/>
      <sheetName val="81+650_LA_HONDA10"/>
      <sheetName val="83+230_QDA__NAUTATÁ10"/>
      <sheetName val="86+220_PUENTE_AZUL10"/>
      <sheetName val="86+600_PUENTE_HILA10"/>
      <sheetName val="101+800_QDA__EL_CHUSCAL10"/>
      <sheetName val="FRESADO_68-_11410"/>
      <sheetName val="REMOCION_DERRUMBES_68_-__11410"/>
      <sheetName val="DESARENADORES_68-114_10"/>
      <sheetName val="Lineas_de_demarcacion_68-11_10"/>
      <sheetName val="REALCE_BORDILLOS_68-114_10"/>
      <sheetName val="PARCHEO_68-114_10"/>
      <sheetName val="DESTAPE_ALCANTARILLAS_000-1_10"/>
      <sheetName val="tachas_reflectivas_68-114_10"/>
      <sheetName val="pinmuros_68+114_10"/>
      <sheetName val="CUNETAS_68-114_10"/>
      <sheetName val="DEFENSAS_METALICAS_68-114_10"/>
      <sheetName val="REFERENCICACIÓN_VIAL_10"/>
      <sheetName val="REMOCION_DERRUMBES10"/>
      <sheetName val="DESARENADORES_68-11410"/>
      <sheetName val="REALCE_BORDILLOS_68-11410"/>
      <sheetName val="PARCHEO_68-11410"/>
      <sheetName val="DESTAPE_ALCANTARILLAS_000-11410"/>
      <sheetName val="pinmuros_68+11410"/>
      <sheetName val="CUNETAS_68-11410"/>
      <sheetName val="SEÑALI_68-11410"/>
      <sheetName val="DEFENSAS_METALICAS_68-11410"/>
      <sheetName val="REFERENCICACIÓN_VIAL10"/>
      <sheetName val="juntas_de_expansion10"/>
      <sheetName val="Hincado_de_rieles10"/>
      <sheetName val="Pintura_muros_y_cabezotes10"/>
      <sheetName val="Suministro_e_instal_rieles10"/>
      <sheetName val="Drenes_PVC_4_pulg10"/>
      <sheetName val="SELLOS_PARA_JUNTAS_DE_PUENTES10"/>
      <sheetName val="Sello_de_grietas_de_concreto10"/>
      <sheetName val="Tubería_PVC_4_pulg10"/>
      <sheetName val="SECCIÓN_FINAL10"/>
      <sheetName val="DEFENSA_METÁLICA10"/>
      <sheetName val="Postes_de_kilometraje10"/>
      <sheetName val="REMOCIÓN_DE_DERRUMBES10"/>
      <sheetName val="Mant__Postes_de_kilometraje10"/>
      <sheetName val="PU_201,3_10"/>
      <sheetName val="PU211P_110"/>
      <sheetName val="PU211P_210"/>
      <sheetName val="201p_310"/>
      <sheetName val="PU_320,110"/>
      <sheetName val="PU330,1_10"/>
      <sheetName val="PU450P,1_(tapada_huecos)10"/>
      <sheetName val="PU460_Parcheo10"/>
      <sheetName val="PU600P_1_10"/>
      <sheetName val="PU610,1_10"/>
      <sheetName val="PU630,4_10"/>
      <sheetName val="PU630,4_acelerante10"/>
      <sheetName val="PU630,4_D10"/>
      <sheetName val="PU630,6_especial_por_M310"/>
      <sheetName val="PU630,6_Simple10"/>
      <sheetName val="PU630,6_especial_por_M210"/>
      <sheetName val="PU630,6_F10"/>
      <sheetName val="PU630P_7_10"/>
      <sheetName val="PU630,7_10"/>
      <sheetName val="PU630,7_Especial10"/>
      <sheetName val="PU630P_1510"/>
      <sheetName val="PU660_210"/>
      <sheetName val="670_310"/>
      <sheetName val="PU673_10"/>
      <sheetName val="PU681,1_Esp__Q_Caliche10"/>
      <sheetName val="PU830P_1_10"/>
      <sheetName val="PR_110"/>
      <sheetName val="MANO_DE_OBRA10"/>
      <sheetName val="ESTADO_RED10"/>
      <sheetName val="GENERALIDADES_10"/>
      <sheetName val="necesidades_de_la_via15"/>
      <sheetName val="5+440_RÍO_SECO15"/>
      <sheetName val="21+100_15"/>
      <sheetName val="31+250_PTE__GUADUALITO15"/>
      <sheetName val="31+580_P__GUADUAL15"/>
      <sheetName val="34+_27015"/>
      <sheetName val="36+380_15"/>
      <sheetName val="64+110_P__GUADUAS_II15"/>
      <sheetName val="64+180_P__GUADUAS_I15"/>
      <sheetName val="64+820_P__QUEBRADA_CUNE15"/>
      <sheetName val="66+480_PUENTE_VARIANTE_215"/>
      <sheetName val="FRESADO_68_-_11415"/>
      <sheetName val="68+370_P__FÉRREO_15"/>
      <sheetName val="68+520_P__GUANÁBANO15"/>
      <sheetName val="69+030_RÍO_VILLETA15"/>
      <sheetName val="Villeta_centro15"/>
      <sheetName val="72+1020_LA_MARÍA15"/>
      <sheetName val="78+600_EL_ZANCUDO15"/>
      <sheetName val="81+650_LA_HONDA15"/>
      <sheetName val="83+230_QDA__NAUTATÁ15"/>
      <sheetName val="86+220_PUENTE_AZUL15"/>
      <sheetName val="86+600_PUENTE_HILA15"/>
      <sheetName val="101+800_QDA__EL_CHUSCAL15"/>
      <sheetName val="FRESADO_68-_11415"/>
      <sheetName val="REMOCION_DERRUMBES_68_-__11415"/>
      <sheetName val="DESARENADORES_68-114_15"/>
      <sheetName val="Lineas_de_demarcacion_68-11_15"/>
      <sheetName val="REALCE_BORDILLOS_68-114_15"/>
      <sheetName val="PARCHEO_68-114_15"/>
      <sheetName val="DESTAPE_ALCANTARILLAS_000-1_15"/>
      <sheetName val="tachas_reflectivas_68-114_15"/>
      <sheetName val="pinmuros_68+114_15"/>
      <sheetName val="CUNETAS_68-114_15"/>
      <sheetName val="DEFENSAS_METALICAS_68-114_15"/>
      <sheetName val="REFERENCICACIÓN_VIAL_15"/>
      <sheetName val="REMOCION_DERRUMBES15"/>
      <sheetName val="DESARENADORES_68-11415"/>
      <sheetName val="REALCE_BORDILLOS_68-11415"/>
      <sheetName val="PARCHEO_68-11415"/>
      <sheetName val="DESTAPE_ALCANTARILLAS_000-11415"/>
      <sheetName val="pinmuros_68+11415"/>
      <sheetName val="CUNETAS_68-11415"/>
      <sheetName val="SEÑALI_68-11415"/>
      <sheetName val="DEFENSAS_METALICAS_68-11415"/>
      <sheetName val="REFERENCICACIÓN_VIAL15"/>
      <sheetName val="juntas_de_expansion15"/>
      <sheetName val="Hincado_de_rieles15"/>
      <sheetName val="Pintura_muros_y_cabezotes15"/>
      <sheetName val="Suministro_e_instal_rieles15"/>
      <sheetName val="Drenes_PVC_4_pulg15"/>
      <sheetName val="SELLOS_PARA_JUNTAS_DE_PUENTES15"/>
      <sheetName val="Sello_de_grietas_de_concreto15"/>
      <sheetName val="Tubería_PVC_4_pulg15"/>
      <sheetName val="SECCIÓN_FINAL15"/>
      <sheetName val="DEFENSA_METÁLICA15"/>
      <sheetName val="Postes_de_kilometraje15"/>
      <sheetName val="REMOCIÓN_DE_DERRUMBES15"/>
      <sheetName val="Mant__Postes_de_kilometraje15"/>
      <sheetName val="PU_201,3_15"/>
      <sheetName val="PU211P_115"/>
      <sheetName val="PU211P_215"/>
      <sheetName val="201p_315"/>
      <sheetName val="PU_320,115"/>
      <sheetName val="PU330,1_15"/>
      <sheetName val="PU450P,1_(tapada_huecos)15"/>
      <sheetName val="PU460_Parcheo15"/>
      <sheetName val="PU600P_1_15"/>
      <sheetName val="PU610,1_15"/>
      <sheetName val="PU630,4_15"/>
      <sheetName val="PU630,4_acelerante15"/>
      <sheetName val="PU630,4_D15"/>
      <sheetName val="PU630,6_especial_por_M315"/>
      <sheetName val="PU630,6_Simple15"/>
      <sheetName val="PU630,6_especial_por_M215"/>
      <sheetName val="PU630,6_F15"/>
      <sheetName val="PU630P_7_15"/>
      <sheetName val="PU630,7_15"/>
      <sheetName val="PU630,7_Especial15"/>
      <sheetName val="PU630P_1515"/>
      <sheetName val="PU660_215"/>
      <sheetName val="670_315"/>
      <sheetName val="PU673_15"/>
      <sheetName val="PU681,1_Esp__Q_Caliche15"/>
      <sheetName val="PU830P_1_15"/>
      <sheetName val="PR_115"/>
      <sheetName val="MANO_DE_OBRA15"/>
      <sheetName val="ESTADO_RED15"/>
      <sheetName val="GENERALIDADES_15"/>
      <sheetName val="necesidades_de_la_via13"/>
      <sheetName val="5+440_RÍO_SECO13"/>
      <sheetName val="21+100_13"/>
      <sheetName val="31+250_PTE__GUADUALITO13"/>
      <sheetName val="31+580_P__GUADUAL13"/>
      <sheetName val="34+_27013"/>
      <sheetName val="36+380_13"/>
      <sheetName val="64+110_P__GUADUAS_II13"/>
      <sheetName val="64+180_P__GUADUAS_I13"/>
      <sheetName val="64+820_P__QUEBRADA_CUNE13"/>
      <sheetName val="66+480_PUENTE_VARIANTE_213"/>
      <sheetName val="FRESADO_68_-_11413"/>
      <sheetName val="68+370_P__FÉRREO_13"/>
      <sheetName val="68+520_P__GUANÁBANO13"/>
      <sheetName val="69+030_RÍO_VILLETA13"/>
      <sheetName val="Villeta_centro13"/>
      <sheetName val="72+1020_LA_MARÍA13"/>
      <sheetName val="78+600_EL_ZANCUDO13"/>
      <sheetName val="81+650_LA_HONDA13"/>
      <sheetName val="83+230_QDA__NAUTATÁ13"/>
      <sheetName val="86+220_PUENTE_AZUL13"/>
      <sheetName val="86+600_PUENTE_HILA13"/>
      <sheetName val="101+800_QDA__EL_CHUSCAL13"/>
      <sheetName val="FRESADO_68-_11413"/>
      <sheetName val="REMOCION_DERRUMBES_68_-__11413"/>
      <sheetName val="DESARENADORES_68-114_13"/>
      <sheetName val="Lineas_de_demarcacion_68-11_13"/>
      <sheetName val="REALCE_BORDILLOS_68-114_13"/>
      <sheetName val="PARCHEO_68-114_13"/>
      <sheetName val="DESTAPE_ALCANTARILLAS_000-1_13"/>
      <sheetName val="tachas_reflectivas_68-114_13"/>
      <sheetName val="pinmuros_68+114_13"/>
      <sheetName val="CUNETAS_68-114_13"/>
      <sheetName val="DEFENSAS_METALICAS_68-114_13"/>
      <sheetName val="REFERENCICACIÓN_VIAL_13"/>
      <sheetName val="REMOCION_DERRUMBES13"/>
      <sheetName val="DESARENADORES_68-11413"/>
      <sheetName val="REALCE_BORDILLOS_68-11413"/>
      <sheetName val="PARCHEO_68-11413"/>
      <sheetName val="DESTAPE_ALCANTARILLAS_000-11413"/>
      <sheetName val="pinmuros_68+11413"/>
      <sheetName val="CUNETAS_68-11413"/>
      <sheetName val="SEÑALI_68-11413"/>
      <sheetName val="DEFENSAS_METALICAS_68-11413"/>
      <sheetName val="REFERENCICACIÓN_VIAL13"/>
      <sheetName val="juntas_de_expansion13"/>
      <sheetName val="Hincado_de_rieles13"/>
      <sheetName val="Pintura_muros_y_cabezotes13"/>
      <sheetName val="Suministro_e_instal_rieles13"/>
      <sheetName val="Drenes_PVC_4_pulg13"/>
      <sheetName val="SELLOS_PARA_JUNTAS_DE_PUENTES13"/>
      <sheetName val="Sello_de_grietas_de_concreto13"/>
      <sheetName val="Tubería_PVC_4_pulg13"/>
      <sheetName val="SECCIÓN_FINAL13"/>
      <sheetName val="DEFENSA_METÁLICA13"/>
      <sheetName val="Postes_de_kilometraje13"/>
      <sheetName val="REMOCIÓN_DE_DERRUMBES13"/>
      <sheetName val="Mant__Postes_de_kilometraje13"/>
      <sheetName val="PU_201,3_13"/>
      <sheetName val="PU211P_113"/>
      <sheetName val="PU211P_213"/>
      <sheetName val="201p_313"/>
      <sheetName val="PU_320,113"/>
      <sheetName val="PU330,1_13"/>
      <sheetName val="PU450P,1_(tapada_huecos)13"/>
      <sheetName val="PU460_Parcheo13"/>
      <sheetName val="PU600P_1_13"/>
      <sheetName val="PU610,1_13"/>
      <sheetName val="PU630,4_13"/>
      <sheetName val="PU630,4_acelerante13"/>
      <sheetName val="PU630,4_D13"/>
      <sheetName val="PU630,6_especial_por_M313"/>
      <sheetName val="PU630,6_Simple13"/>
      <sheetName val="PU630,6_especial_por_M213"/>
      <sheetName val="PU630,6_F13"/>
      <sheetName val="PU630P_7_13"/>
      <sheetName val="PU630,7_13"/>
      <sheetName val="PU630,7_Especial13"/>
      <sheetName val="PU630P_1513"/>
      <sheetName val="PU660_213"/>
      <sheetName val="670_313"/>
      <sheetName val="PU673_13"/>
      <sheetName val="PU681,1_Esp__Q_Caliche13"/>
      <sheetName val="PU830P_1_13"/>
      <sheetName val="PR_113"/>
      <sheetName val="MANO_DE_OBRA13"/>
      <sheetName val="ESTADO_RED13"/>
      <sheetName val="GENERALIDADES_13"/>
      <sheetName val="necesidades_de_la_via11"/>
      <sheetName val="5+440_RÍO_SECO11"/>
      <sheetName val="21+100_11"/>
      <sheetName val="31+250_PTE__GUADUALITO11"/>
      <sheetName val="31+580_P__GUADUAL11"/>
      <sheetName val="34+_27011"/>
      <sheetName val="36+380_11"/>
      <sheetName val="64+110_P__GUADUAS_II11"/>
      <sheetName val="64+180_P__GUADUAS_I11"/>
      <sheetName val="64+820_P__QUEBRADA_CUNE11"/>
      <sheetName val="66+480_PUENTE_VARIANTE_211"/>
      <sheetName val="FRESADO_68_-_11411"/>
      <sheetName val="68+370_P__FÉRREO_11"/>
      <sheetName val="68+520_P__GUANÁBANO11"/>
      <sheetName val="69+030_RÍO_VILLETA11"/>
      <sheetName val="Villeta_centro11"/>
      <sheetName val="72+1020_LA_MARÍA11"/>
      <sheetName val="78+600_EL_ZANCUDO11"/>
      <sheetName val="81+650_LA_HONDA11"/>
      <sheetName val="83+230_QDA__NAUTATÁ11"/>
      <sheetName val="86+220_PUENTE_AZUL11"/>
      <sheetName val="86+600_PUENTE_HILA11"/>
      <sheetName val="101+800_QDA__EL_CHUSCAL11"/>
      <sheetName val="FRESADO_68-_11411"/>
      <sheetName val="REMOCION_DERRUMBES_68_-__11411"/>
      <sheetName val="DESARENADORES_68-114_11"/>
      <sheetName val="Lineas_de_demarcacion_68-11_11"/>
      <sheetName val="REALCE_BORDILLOS_68-114_11"/>
      <sheetName val="PARCHEO_68-114_11"/>
      <sheetName val="DESTAPE_ALCANTARILLAS_000-1_11"/>
      <sheetName val="tachas_reflectivas_68-114_11"/>
      <sheetName val="pinmuros_68+114_11"/>
      <sheetName val="CUNETAS_68-114_11"/>
      <sheetName val="DEFENSAS_METALICAS_68-114_11"/>
      <sheetName val="REFERENCICACIÓN_VIAL_11"/>
      <sheetName val="REMOCION_DERRUMBES11"/>
      <sheetName val="DESARENADORES_68-11411"/>
      <sheetName val="REALCE_BORDILLOS_68-11411"/>
      <sheetName val="PARCHEO_68-11411"/>
      <sheetName val="DESTAPE_ALCANTARILLAS_000-11411"/>
      <sheetName val="pinmuros_68+11411"/>
      <sheetName val="CUNETAS_68-11411"/>
      <sheetName val="SEÑALI_68-11411"/>
      <sheetName val="DEFENSAS_METALICAS_68-11411"/>
      <sheetName val="REFERENCICACIÓN_VIAL11"/>
      <sheetName val="juntas_de_expansion11"/>
      <sheetName val="Hincado_de_rieles11"/>
      <sheetName val="Pintura_muros_y_cabezotes11"/>
      <sheetName val="Suministro_e_instal_rieles11"/>
      <sheetName val="Drenes_PVC_4_pulg11"/>
      <sheetName val="SELLOS_PARA_JUNTAS_DE_PUENTES11"/>
      <sheetName val="Sello_de_grietas_de_concreto11"/>
      <sheetName val="Tubería_PVC_4_pulg11"/>
      <sheetName val="SECCIÓN_FINAL11"/>
      <sheetName val="DEFENSA_METÁLICA11"/>
      <sheetName val="Postes_de_kilometraje11"/>
      <sheetName val="REMOCIÓN_DE_DERRUMBES11"/>
      <sheetName val="Mant__Postes_de_kilometraje11"/>
      <sheetName val="PU_201,3_11"/>
      <sheetName val="PU211P_111"/>
      <sheetName val="PU211P_211"/>
      <sheetName val="201p_311"/>
      <sheetName val="PU_320,111"/>
      <sheetName val="PU330,1_11"/>
      <sheetName val="PU450P,1_(tapada_huecos)11"/>
      <sheetName val="PU460_Parcheo11"/>
      <sheetName val="PU600P_1_11"/>
      <sheetName val="PU610,1_11"/>
      <sheetName val="PU630,4_11"/>
      <sheetName val="PU630,4_acelerante11"/>
      <sheetName val="PU630,4_D11"/>
      <sheetName val="PU630,6_especial_por_M311"/>
      <sheetName val="PU630,6_Simple11"/>
      <sheetName val="PU630,6_especial_por_M211"/>
      <sheetName val="PU630,6_F11"/>
      <sheetName val="PU630P_7_11"/>
      <sheetName val="PU630,7_11"/>
      <sheetName val="PU630,7_Especial11"/>
      <sheetName val="PU630P_1511"/>
      <sheetName val="PU660_211"/>
      <sheetName val="670_311"/>
      <sheetName val="PU673_11"/>
      <sheetName val="PU681,1_Esp__Q_Caliche11"/>
      <sheetName val="PU830P_1_11"/>
      <sheetName val="PR_111"/>
      <sheetName val="MANO_DE_OBRA11"/>
      <sheetName val="ESTADO_RED11"/>
      <sheetName val="GENERALIDADES_11"/>
      <sheetName val="necesidades_de_la_via12"/>
      <sheetName val="5+440_RÍO_SECO12"/>
      <sheetName val="21+100_12"/>
      <sheetName val="31+250_PTE__GUADUALITO12"/>
      <sheetName val="31+580_P__GUADUAL12"/>
      <sheetName val="34+_27012"/>
      <sheetName val="36+380_12"/>
      <sheetName val="64+110_P__GUADUAS_II12"/>
      <sheetName val="64+180_P__GUADUAS_I12"/>
      <sheetName val="64+820_P__QUEBRADA_CUNE12"/>
      <sheetName val="66+480_PUENTE_VARIANTE_212"/>
      <sheetName val="FRESADO_68_-_11412"/>
      <sheetName val="68+370_P__FÉRREO_12"/>
      <sheetName val="68+520_P__GUANÁBANO12"/>
      <sheetName val="69+030_RÍO_VILLETA12"/>
      <sheetName val="Villeta_centro12"/>
      <sheetName val="72+1020_LA_MARÍA12"/>
      <sheetName val="78+600_EL_ZANCUDO12"/>
      <sheetName val="81+650_LA_HONDA12"/>
      <sheetName val="83+230_QDA__NAUTATÁ12"/>
      <sheetName val="86+220_PUENTE_AZUL12"/>
      <sheetName val="86+600_PUENTE_HILA12"/>
      <sheetName val="101+800_QDA__EL_CHUSCAL12"/>
      <sheetName val="FRESADO_68-_11412"/>
      <sheetName val="REMOCION_DERRUMBES_68_-__11412"/>
      <sheetName val="DESARENADORES_68-114_12"/>
      <sheetName val="Lineas_de_demarcacion_68-11_12"/>
      <sheetName val="REALCE_BORDILLOS_68-114_12"/>
      <sheetName val="PARCHEO_68-114_12"/>
      <sheetName val="DESTAPE_ALCANTARILLAS_000-1_12"/>
      <sheetName val="tachas_reflectivas_68-114_12"/>
      <sheetName val="pinmuros_68+114_12"/>
      <sheetName val="CUNETAS_68-114_12"/>
      <sheetName val="DEFENSAS_METALICAS_68-114_12"/>
      <sheetName val="REFERENCICACIÓN_VIAL_12"/>
      <sheetName val="REMOCION_DERRUMBES12"/>
      <sheetName val="DESARENADORES_68-11412"/>
      <sheetName val="REALCE_BORDILLOS_68-11412"/>
      <sheetName val="PARCHEO_68-11412"/>
      <sheetName val="DESTAPE_ALCANTARILLAS_000-11412"/>
      <sheetName val="pinmuros_68+11412"/>
      <sheetName val="CUNETAS_68-11412"/>
      <sheetName val="SEÑALI_68-11412"/>
      <sheetName val="DEFENSAS_METALICAS_68-11412"/>
      <sheetName val="REFERENCICACIÓN_VIAL12"/>
      <sheetName val="juntas_de_expansion12"/>
      <sheetName val="Hincado_de_rieles12"/>
      <sheetName val="Pintura_muros_y_cabezotes12"/>
      <sheetName val="Suministro_e_instal_rieles12"/>
      <sheetName val="Drenes_PVC_4_pulg12"/>
      <sheetName val="SELLOS_PARA_JUNTAS_DE_PUENTES12"/>
      <sheetName val="Sello_de_grietas_de_concreto12"/>
      <sheetName val="Tubería_PVC_4_pulg12"/>
      <sheetName val="SECCIÓN_FINAL12"/>
      <sheetName val="DEFENSA_METÁLICA12"/>
      <sheetName val="Postes_de_kilometraje12"/>
      <sheetName val="REMOCIÓN_DE_DERRUMBES12"/>
      <sheetName val="Mant__Postes_de_kilometraje12"/>
      <sheetName val="PU_201,3_12"/>
      <sheetName val="PU211P_112"/>
      <sheetName val="PU211P_212"/>
      <sheetName val="201p_312"/>
      <sheetName val="PU_320,112"/>
      <sheetName val="PU330,1_12"/>
      <sheetName val="PU450P,1_(tapada_huecos)12"/>
      <sheetName val="PU460_Parcheo12"/>
      <sheetName val="PU600P_1_12"/>
      <sheetName val="PU610,1_12"/>
      <sheetName val="PU630,4_12"/>
      <sheetName val="PU630,4_acelerante12"/>
      <sheetName val="PU630,4_D12"/>
      <sheetName val="PU630,6_especial_por_M312"/>
      <sheetName val="PU630,6_Simple12"/>
      <sheetName val="PU630,6_especial_por_M212"/>
      <sheetName val="PU630,6_F12"/>
      <sheetName val="PU630P_7_12"/>
      <sheetName val="PU630,7_12"/>
      <sheetName val="PU630,7_Especial12"/>
      <sheetName val="PU630P_1512"/>
      <sheetName val="PU660_212"/>
      <sheetName val="670_312"/>
      <sheetName val="PU673_12"/>
      <sheetName val="PU681,1_Esp__Q_Caliche12"/>
      <sheetName val="PU830P_1_12"/>
      <sheetName val="PR_112"/>
      <sheetName val="MANO_DE_OBRA12"/>
      <sheetName val="ESTADO_RED12"/>
      <sheetName val="GENERALIDADES_12"/>
      <sheetName val="necesidades_de_la_via14"/>
      <sheetName val="5+440_RÍO_SECO14"/>
      <sheetName val="21+100_14"/>
      <sheetName val="31+250_PTE__GUADUALITO14"/>
      <sheetName val="31+580_P__GUADUAL14"/>
      <sheetName val="34+_27014"/>
      <sheetName val="36+380_14"/>
      <sheetName val="64+110_P__GUADUAS_II14"/>
      <sheetName val="64+180_P__GUADUAS_I14"/>
      <sheetName val="64+820_P__QUEBRADA_CUNE14"/>
      <sheetName val="66+480_PUENTE_VARIANTE_214"/>
      <sheetName val="FRESADO_68_-_11414"/>
      <sheetName val="68+370_P__FÉRREO_14"/>
      <sheetName val="68+520_P__GUANÁBANO14"/>
      <sheetName val="69+030_RÍO_VILLETA14"/>
      <sheetName val="Villeta_centro14"/>
      <sheetName val="72+1020_LA_MARÍA14"/>
      <sheetName val="78+600_EL_ZANCUDO14"/>
      <sheetName val="81+650_LA_HONDA14"/>
      <sheetName val="83+230_QDA__NAUTATÁ14"/>
      <sheetName val="86+220_PUENTE_AZUL14"/>
      <sheetName val="86+600_PUENTE_HILA14"/>
      <sheetName val="101+800_QDA__EL_CHUSCAL14"/>
      <sheetName val="FRESADO_68-_11414"/>
      <sheetName val="REMOCION_DERRUMBES_68_-__11414"/>
      <sheetName val="DESARENADORES_68-114_14"/>
      <sheetName val="Lineas_de_demarcacion_68-11_14"/>
      <sheetName val="REALCE_BORDILLOS_68-114_14"/>
      <sheetName val="PARCHEO_68-114_14"/>
      <sheetName val="DESTAPE_ALCANTARILLAS_000-1_14"/>
      <sheetName val="tachas_reflectivas_68-114_14"/>
      <sheetName val="pinmuros_68+114_14"/>
      <sheetName val="CUNETAS_68-114_14"/>
      <sheetName val="DEFENSAS_METALICAS_68-114_14"/>
      <sheetName val="REFERENCICACIÓN_VIAL_14"/>
      <sheetName val="REMOCION_DERRUMBES14"/>
      <sheetName val="DESARENADORES_68-11414"/>
      <sheetName val="REALCE_BORDILLOS_68-11414"/>
      <sheetName val="PARCHEO_68-11414"/>
      <sheetName val="DESTAPE_ALCANTARILLAS_000-11414"/>
      <sheetName val="pinmuros_68+11414"/>
      <sheetName val="CUNETAS_68-11414"/>
      <sheetName val="SEÑALI_68-11414"/>
      <sheetName val="DEFENSAS_METALICAS_68-11414"/>
      <sheetName val="REFERENCICACIÓN_VIAL14"/>
      <sheetName val="juntas_de_expansion14"/>
      <sheetName val="Hincado_de_rieles14"/>
      <sheetName val="Pintura_muros_y_cabezotes14"/>
      <sheetName val="Suministro_e_instal_rieles14"/>
      <sheetName val="Drenes_PVC_4_pulg14"/>
      <sheetName val="SELLOS_PARA_JUNTAS_DE_PUENTES14"/>
      <sheetName val="Sello_de_grietas_de_concreto14"/>
      <sheetName val="Tubería_PVC_4_pulg14"/>
      <sheetName val="SECCIÓN_FINAL14"/>
      <sheetName val="DEFENSA_METÁLICA14"/>
      <sheetName val="Postes_de_kilometraje14"/>
      <sheetName val="REMOCIÓN_DE_DERRUMBES14"/>
      <sheetName val="Mant__Postes_de_kilometraje14"/>
      <sheetName val="PU_201,3_14"/>
      <sheetName val="PU211P_114"/>
      <sheetName val="PU211P_214"/>
      <sheetName val="201p_314"/>
      <sheetName val="PU_320,114"/>
      <sheetName val="PU330,1_14"/>
      <sheetName val="PU450P,1_(tapada_huecos)14"/>
      <sheetName val="PU460_Parcheo14"/>
      <sheetName val="PU600P_1_14"/>
      <sheetName val="PU610,1_14"/>
      <sheetName val="PU630,4_14"/>
      <sheetName val="PU630,4_acelerante14"/>
      <sheetName val="PU630,4_D14"/>
      <sheetName val="PU630,6_especial_por_M314"/>
      <sheetName val="PU630,6_Simple14"/>
      <sheetName val="PU630,6_especial_por_M214"/>
      <sheetName val="PU630,6_F14"/>
      <sheetName val="PU630P_7_14"/>
      <sheetName val="PU630,7_14"/>
      <sheetName val="PU630,7_Especial14"/>
      <sheetName val="PU630P_1514"/>
      <sheetName val="PU660_214"/>
      <sheetName val="670_314"/>
      <sheetName val="PU673_14"/>
      <sheetName val="PU681,1_Esp__Q_Caliche14"/>
      <sheetName val="PU830P_1_14"/>
      <sheetName val="PR_114"/>
      <sheetName val="MANO_DE_OBRA14"/>
      <sheetName val="ESTADO_RED14"/>
      <sheetName val="GENERALIDADES_14"/>
      <sheetName val="necesidades_de_la_via16"/>
      <sheetName val="5+440_RÍO_SECO16"/>
      <sheetName val="21+100_16"/>
      <sheetName val="31+250_PTE__GUADUALITO16"/>
      <sheetName val="31+580_P__GUADUAL16"/>
      <sheetName val="34+_27016"/>
      <sheetName val="36+380_16"/>
      <sheetName val="64+110_P__GUADUAS_II16"/>
      <sheetName val="64+180_P__GUADUAS_I16"/>
      <sheetName val="64+820_P__QUEBRADA_CUNE16"/>
      <sheetName val="66+480_PUENTE_VARIANTE_216"/>
      <sheetName val="FRESADO_68_-_11416"/>
      <sheetName val="68+370_P__FÉRREO_16"/>
      <sheetName val="68+520_P__GUANÁBANO16"/>
      <sheetName val="69+030_RÍO_VILLETA16"/>
      <sheetName val="Villeta_centro16"/>
      <sheetName val="72+1020_LA_MARÍA16"/>
      <sheetName val="78+600_EL_ZANCUDO16"/>
      <sheetName val="81+650_LA_HONDA16"/>
      <sheetName val="83+230_QDA__NAUTATÁ16"/>
      <sheetName val="86+220_PUENTE_AZUL16"/>
      <sheetName val="86+600_PUENTE_HILA16"/>
      <sheetName val="101+800_QDA__EL_CHUSCAL16"/>
      <sheetName val="FRESADO_68-_11416"/>
      <sheetName val="REMOCION_DERRUMBES_68_-__11416"/>
      <sheetName val="DESARENADORES_68-114_16"/>
      <sheetName val="Lineas_de_demarcacion_68-11_16"/>
      <sheetName val="REALCE_BORDILLOS_68-114_16"/>
      <sheetName val="PARCHEO_68-114_16"/>
      <sheetName val="DESTAPE_ALCANTARILLAS_000-1_16"/>
      <sheetName val="tachas_reflectivas_68-114_16"/>
      <sheetName val="pinmuros_68+114_16"/>
      <sheetName val="CUNETAS_68-114_16"/>
      <sheetName val="DEFENSAS_METALICAS_68-114_16"/>
      <sheetName val="REFERENCICACIÓN_VIAL_16"/>
      <sheetName val="REMOCION_DERRUMBES16"/>
      <sheetName val="DESARENADORES_68-11416"/>
      <sheetName val="REALCE_BORDILLOS_68-11416"/>
      <sheetName val="PARCHEO_68-11416"/>
      <sheetName val="DESTAPE_ALCANTARILLAS_000-11416"/>
      <sheetName val="pinmuros_68+11416"/>
      <sheetName val="CUNETAS_68-11416"/>
      <sheetName val="SEÑALI_68-11416"/>
      <sheetName val="DEFENSAS_METALICAS_68-11416"/>
      <sheetName val="REFERENCICACIÓN_VIAL16"/>
      <sheetName val="juntas_de_expansion16"/>
      <sheetName val="Hincado_de_rieles16"/>
      <sheetName val="Pintura_muros_y_cabezotes16"/>
      <sheetName val="Suministro_e_instal_rieles16"/>
      <sheetName val="Drenes_PVC_4_pulg16"/>
      <sheetName val="SELLOS_PARA_JUNTAS_DE_PUENTES16"/>
      <sheetName val="Sello_de_grietas_de_concreto16"/>
      <sheetName val="Tubería_PVC_4_pulg16"/>
      <sheetName val="SECCIÓN_FINAL16"/>
      <sheetName val="DEFENSA_METÁLICA16"/>
      <sheetName val="Postes_de_kilometraje16"/>
      <sheetName val="REMOCIÓN_DE_DERRUMBES16"/>
      <sheetName val="Mant__Postes_de_kilometraje16"/>
      <sheetName val="PU_201,3_16"/>
      <sheetName val="PU211P_116"/>
      <sheetName val="PU211P_216"/>
      <sheetName val="201p_316"/>
      <sheetName val="PU_320,116"/>
      <sheetName val="PU330,1_16"/>
      <sheetName val="PU450P,1_(tapada_huecos)16"/>
      <sheetName val="PU460_Parcheo16"/>
      <sheetName val="PU600P_1_16"/>
      <sheetName val="PU610,1_16"/>
      <sheetName val="PU630,4_16"/>
      <sheetName val="PU630,4_acelerante16"/>
      <sheetName val="PU630,4_D16"/>
      <sheetName val="PU630,6_especial_por_M316"/>
      <sheetName val="PU630,6_Simple16"/>
      <sheetName val="PU630,6_especial_por_M216"/>
      <sheetName val="PU630,6_F16"/>
      <sheetName val="PU630P_7_16"/>
      <sheetName val="PU630,7_16"/>
      <sheetName val="PU630,7_Especial16"/>
      <sheetName val="PU630P_1516"/>
      <sheetName val="PU660_216"/>
      <sheetName val="670_316"/>
      <sheetName val="PU673_16"/>
      <sheetName val="PU681,1_Esp__Q_Caliche16"/>
      <sheetName val="PU830P_1_16"/>
      <sheetName val="PR_116"/>
      <sheetName val="MANO_DE_OBRA16"/>
      <sheetName val="ESTADO_RED16"/>
      <sheetName val="GENERALIDADES_16"/>
      <sheetName val="necesidades_de_la_via17"/>
      <sheetName val="5+440_RÍO_SECO17"/>
      <sheetName val="21+100_17"/>
      <sheetName val="31+250_PTE__GUADUALITO17"/>
      <sheetName val="31+580_P__GUADUAL17"/>
      <sheetName val="34+_27017"/>
      <sheetName val="36+380_17"/>
      <sheetName val="64+110_P__GUADUAS_II17"/>
      <sheetName val="64+180_P__GUADUAS_I17"/>
      <sheetName val="64+820_P__QUEBRADA_CUNE17"/>
      <sheetName val="66+480_PUENTE_VARIANTE_217"/>
      <sheetName val="FRESADO_68_-_11417"/>
      <sheetName val="68+370_P__FÉRREO_17"/>
      <sheetName val="68+520_P__GUANÁBANO17"/>
      <sheetName val="69+030_RÍO_VILLETA17"/>
      <sheetName val="Villeta_centro17"/>
      <sheetName val="72+1020_LA_MARÍA17"/>
      <sheetName val="78+600_EL_ZANCUDO17"/>
      <sheetName val="81+650_LA_HONDA17"/>
      <sheetName val="83+230_QDA__NAUTATÁ17"/>
      <sheetName val="86+220_PUENTE_AZUL17"/>
      <sheetName val="86+600_PUENTE_HILA17"/>
      <sheetName val="101+800_QDA__EL_CHUSCAL17"/>
      <sheetName val="FRESADO_68-_11417"/>
      <sheetName val="REMOCION_DERRUMBES_68_-__11417"/>
      <sheetName val="DESARENADORES_68-114_17"/>
      <sheetName val="Lineas_de_demarcacion_68-11_17"/>
      <sheetName val="REALCE_BORDILLOS_68-114_17"/>
      <sheetName val="PARCHEO_68-114_17"/>
      <sheetName val="DESTAPE_ALCANTARILLAS_000-1_17"/>
      <sheetName val="tachas_reflectivas_68-114_17"/>
      <sheetName val="pinmuros_68+114_17"/>
      <sheetName val="CUNETAS_68-114_17"/>
      <sheetName val="DEFENSAS_METALICAS_68-114_17"/>
      <sheetName val="REFERENCICACIÓN_VIAL_17"/>
      <sheetName val="REMOCION_DERRUMBES17"/>
      <sheetName val="DESARENADORES_68-11417"/>
      <sheetName val="REALCE_BORDILLOS_68-11417"/>
      <sheetName val="PARCHEO_68-11417"/>
      <sheetName val="DESTAPE_ALCANTARILLAS_000-11417"/>
      <sheetName val="pinmuros_68+11417"/>
      <sheetName val="CUNETAS_68-11417"/>
      <sheetName val="SEÑALI_68-11417"/>
      <sheetName val="DEFENSAS_METALICAS_68-11417"/>
      <sheetName val="REFERENCICACIÓN_VIAL17"/>
      <sheetName val="juntas_de_expansion17"/>
      <sheetName val="Hincado_de_rieles17"/>
      <sheetName val="Pintura_muros_y_cabezotes17"/>
      <sheetName val="Suministro_e_instal_rieles17"/>
      <sheetName val="Drenes_PVC_4_pulg17"/>
      <sheetName val="SELLOS_PARA_JUNTAS_DE_PUENTES17"/>
      <sheetName val="Sello_de_grietas_de_concreto17"/>
      <sheetName val="Tubería_PVC_4_pulg17"/>
      <sheetName val="SECCIÓN_FINAL17"/>
      <sheetName val="DEFENSA_METÁLICA17"/>
      <sheetName val="Postes_de_kilometraje17"/>
      <sheetName val="REMOCIÓN_DE_DERRUMBES17"/>
      <sheetName val="Mant__Postes_de_kilometraje17"/>
      <sheetName val="PU_201,3_17"/>
      <sheetName val="PU211P_117"/>
      <sheetName val="PU211P_217"/>
      <sheetName val="201p_317"/>
      <sheetName val="PU_320,117"/>
      <sheetName val="PU330,1_17"/>
      <sheetName val="PU450P,1_(tapada_huecos)17"/>
      <sheetName val="PU460_Parcheo17"/>
      <sheetName val="PU600P_1_17"/>
      <sheetName val="PU610,1_17"/>
      <sheetName val="PU630,4_17"/>
      <sheetName val="PU630,4_acelerante17"/>
      <sheetName val="PU630,4_D17"/>
      <sheetName val="PU630,6_especial_por_M317"/>
      <sheetName val="PU630,6_Simple17"/>
      <sheetName val="PU630,6_especial_por_M217"/>
      <sheetName val="PU630,6_F17"/>
      <sheetName val="PU630P_7_17"/>
      <sheetName val="PU630,7_17"/>
      <sheetName val="PU630,7_Especial17"/>
      <sheetName val="PU630P_1517"/>
      <sheetName val="PU660_217"/>
      <sheetName val="670_317"/>
      <sheetName val="PU673_17"/>
      <sheetName val="PU681,1_Esp__Q_Caliche17"/>
      <sheetName val="PU830P_1_17"/>
      <sheetName val="PR_117"/>
      <sheetName val="MANO_DE_OBRA17"/>
      <sheetName val="ESTADO_RED17"/>
      <sheetName val="GENERALIDADES_17"/>
      <sheetName val="necesidades_de_la_via18"/>
      <sheetName val="5+440_RÍO_SECO18"/>
      <sheetName val="21+100_18"/>
      <sheetName val="31+250_PTE__GUADUALITO18"/>
      <sheetName val="31+580_P__GUADUAL18"/>
      <sheetName val="34+_27018"/>
      <sheetName val="36+380_18"/>
      <sheetName val="64+110_P__GUADUAS_II18"/>
      <sheetName val="64+180_P__GUADUAS_I18"/>
      <sheetName val="64+820_P__QUEBRADA_CUNE18"/>
      <sheetName val="66+480_PUENTE_VARIANTE_218"/>
      <sheetName val="FRESADO_68_-_11418"/>
      <sheetName val="68+370_P__FÉRREO_18"/>
      <sheetName val="68+520_P__GUANÁBANO18"/>
      <sheetName val="69+030_RÍO_VILLETA18"/>
      <sheetName val="Villeta_centro18"/>
      <sheetName val="72+1020_LA_MARÍA18"/>
      <sheetName val="78+600_EL_ZANCUDO18"/>
      <sheetName val="81+650_LA_HONDA18"/>
      <sheetName val="83+230_QDA__NAUTATÁ18"/>
      <sheetName val="86+220_PUENTE_AZUL18"/>
      <sheetName val="86+600_PUENTE_HILA18"/>
      <sheetName val="101+800_QDA__EL_CHUSCAL18"/>
      <sheetName val="FRESADO_68-_11418"/>
      <sheetName val="REMOCION_DERRUMBES_68_-__11418"/>
      <sheetName val="DESARENADORES_68-114_18"/>
      <sheetName val="Lineas_de_demarcacion_68-11_18"/>
      <sheetName val="REALCE_BORDILLOS_68-114_18"/>
      <sheetName val="PARCHEO_68-114_18"/>
      <sheetName val="DESTAPE_ALCANTARILLAS_000-1_18"/>
      <sheetName val="tachas_reflectivas_68-114_18"/>
      <sheetName val="pinmuros_68+114_18"/>
      <sheetName val="CUNETAS_68-114_18"/>
      <sheetName val="DEFENSAS_METALICAS_68-114_18"/>
      <sheetName val="REFERENCICACIÓN_VIAL_18"/>
      <sheetName val="REMOCION_DERRUMBES18"/>
      <sheetName val="DESARENADORES_68-11418"/>
      <sheetName val="REALCE_BORDILLOS_68-11418"/>
      <sheetName val="PARCHEO_68-11418"/>
      <sheetName val="DESTAPE_ALCANTARILLAS_000-11418"/>
      <sheetName val="pinmuros_68+11418"/>
      <sheetName val="CUNETAS_68-11418"/>
      <sheetName val="SEÑALI_68-11418"/>
      <sheetName val="DEFENSAS_METALICAS_68-11418"/>
      <sheetName val="REFERENCICACIÓN_VIAL18"/>
      <sheetName val="juntas_de_expansion18"/>
      <sheetName val="Hincado_de_rieles18"/>
      <sheetName val="Pintura_muros_y_cabezotes18"/>
      <sheetName val="Suministro_e_instal_rieles18"/>
      <sheetName val="Drenes_PVC_4_pulg18"/>
      <sheetName val="SELLOS_PARA_JUNTAS_DE_PUENTES18"/>
      <sheetName val="Sello_de_grietas_de_concreto18"/>
      <sheetName val="Tubería_PVC_4_pulg18"/>
      <sheetName val="SECCIÓN_FINAL18"/>
      <sheetName val="DEFENSA_METÁLICA18"/>
      <sheetName val="Postes_de_kilometraje18"/>
      <sheetName val="REMOCIÓN_DE_DERRUMBES18"/>
      <sheetName val="Mant__Postes_de_kilometraje18"/>
      <sheetName val="PU_201,3_18"/>
      <sheetName val="PU211P_118"/>
      <sheetName val="PU211P_218"/>
      <sheetName val="201p_318"/>
      <sheetName val="PU_320,118"/>
      <sheetName val="PU330,1_18"/>
      <sheetName val="PU450P,1_(tapada_huecos)18"/>
      <sheetName val="PU460_Parcheo18"/>
      <sheetName val="PU600P_1_18"/>
      <sheetName val="PU610,1_18"/>
      <sheetName val="PU630,4_18"/>
      <sheetName val="PU630,4_acelerante18"/>
      <sheetName val="PU630,4_D18"/>
      <sheetName val="PU630,6_especial_por_M318"/>
      <sheetName val="PU630,6_Simple18"/>
      <sheetName val="PU630,6_especial_por_M218"/>
      <sheetName val="PU630,6_F18"/>
      <sheetName val="PU630P_7_18"/>
      <sheetName val="PU630,7_18"/>
      <sheetName val="PU630,7_Especial18"/>
      <sheetName val="PU630P_1518"/>
      <sheetName val="PU660_218"/>
      <sheetName val="670_318"/>
      <sheetName val="PU673_18"/>
      <sheetName val="PU681,1_Esp__Q_Caliche18"/>
      <sheetName val="PU830P_1_18"/>
      <sheetName val="PR_118"/>
      <sheetName val="MANO_DE_OBRA18"/>
      <sheetName val="ESTADO_RED18"/>
      <sheetName val="GENERALIDADES_18"/>
      <sheetName val="necesidades_de_la_via20"/>
      <sheetName val="5+440_RÍO_SECO20"/>
      <sheetName val="21+100_20"/>
      <sheetName val="31+250_PTE__GUADUALITO20"/>
      <sheetName val="31+580_P__GUADUAL20"/>
      <sheetName val="34+_27020"/>
      <sheetName val="36+380_20"/>
      <sheetName val="64+110_P__GUADUAS_II20"/>
      <sheetName val="64+180_P__GUADUAS_I20"/>
      <sheetName val="64+820_P__QUEBRADA_CUNE20"/>
      <sheetName val="66+480_PUENTE_VARIANTE_220"/>
      <sheetName val="FRESADO_68_-_11420"/>
      <sheetName val="68+370_P__FÉRREO_20"/>
      <sheetName val="68+520_P__GUANÁBANO20"/>
      <sheetName val="69+030_RÍO_VILLETA20"/>
      <sheetName val="Villeta_centro20"/>
      <sheetName val="72+1020_LA_MARÍA20"/>
      <sheetName val="78+600_EL_ZANCUDO20"/>
      <sheetName val="81+650_LA_HONDA20"/>
      <sheetName val="83+230_QDA__NAUTATÁ20"/>
      <sheetName val="86+220_PUENTE_AZUL20"/>
      <sheetName val="86+600_PUENTE_HILA20"/>
      <sheetName val="101+800_QDA__EL_CHUSCAL20"/>
      <sheetName val="FRESADO_68-_11420"/>
      <sheetName val="REMOCION_DERRUMBES_68_-__11420"/>
      <sheetName val="DESARENADORES_68-114_20"/>
      <sheetName val="Lineas_de_demarcacion_68-11_20"/>
      <sheetName val="REALCE_BORDILLOS_68-114_20"/>
      <sheetName val="PARCHEO_68-114_20"/>
      <sheetName val="DESTAPE_ALCANTARILLAS_000-1_20"/>
      <sheetName val="tachas_reflectivas_68-114_20"/>
      <sheetName val="pinmuros_68+114_20"/>
      <sheetName val="CUNETAS_68-114_20"/>
      <sheetName val="DEFENSAS_METALICAS_68-114_20"/>
      <sheetName val="REFERENCICACIÓN_VIAL_20"/>
      <sheetName val="REMOCION_DERRUMBES20"/>
      <sheetName val="DESARENADORES_68-11420"/>
      <sheetName val="REALCE_BORDILLOS_68-11420"/>
      <sheetName val="PARCHEO_68-11420"/>
      <sheetName val="DESTAPE_ALCANTARILLAS_000-11420"/>
      <sheetName val="pinmuros_68+11420"/>
      <sheetName val="CUNETAS_68-11420"/>
      <sheetName val="SEÑALI_68-11420"/>
      <sheetName val="DEFENSAS_METALICAS_68-11420"/>
      <sheetName val="REFERENCICACIÓN_VIAL20"/>
      <sheetName val="juntas_de_expansion20"/>
      <sheetName val="Hincado_de_rieles20"/>
      <sheetName val="Pintura_muros_y_cabezotes20"/>
      <sheetName val="Suministro_e_instal_rieles20"/>
      <sheetName val="Drenes_PVC_4_pulg20"/>
      <sheetName val="SELLOS_PARA_JUNTAS_DE_PUENTES20"/>
      <sheetName val="Sello_de_grietas_de_concreto20"/>
      <sheetName val="Tubería_PVC_4_pulg20"/>
      <sheetName val="SECCIÓN_FINAL20"/>
      <sheetName val="DEFENSA_METÁLICA20"/>
      <sheetName val="Postes_de_kilometraje20"/>
      <sheetName val="REMOCIÓN_DE_DERRUMBES20"/>
      <sheetName val="Mant__Postes_de_kilometraje20"/>
      <sheetName val="PU_201,3_20"/>
      <sheetName val="PU211P_120"/>
      <sheetName val="PU211P_220"/>
      <sheetName val="201p_320"/>
      <sheetName val="PU_320,120"/>
      <sheetName val="PU330,1_20"/>
      <sheetName val="PU450P,1_(tapada_huecos)20"/>
      <sheetName val="PU460_Parcheo20"/>
      <sheetName val="PU600P_1_20"/>
      <sheetName val="PU610,1_20"/>
      <sheetName val="PU630,4_20"/>
      <sheetName val="PU630,4_acelerante20"/>
      <sheetName val="PU630,4_D20"/>
      <sheetName val="PU630,6_especial_por_M320"/>
      <sheetName val="PU630,6_Simple20"/>
      <sheetName val="PU630,6_especial_por_M220"/>
      <sheetName val="PU630,6_F20"/>
      <sheetName val="PU630P_7_20"/>
      <sheetName val="PU630,7_20"/>
      <sheetName val="PU630,7_Especial20"/>
      <sheetName val="PU630P_1520"/>
      <sheetName val="PU660_220"/>
      <sheetName val="670_320"/>
      <sheetName val="PU673_20"/>
      <sheetName val="PU681,1_Esp__Q_Caliche20"/>
      <sheetName val="PU830P_1_20"/>
      <sheetName val="PR_120"/>
      <sheetName val="MANO_DE_OBRA20"/>
      <sheetName val="ESTADO_RED20"/>
      <sheetName val="GENERALIDADES_20"/>
      <sheetName val="necesidades_de_la_via19"/>
      <sheetName val="5+440_RÍO_SECO19"/>
      <sheetName val="21+100_19"/>
      <sheetName val="31+250_PTE__GUADUALITO19"/>
      <sheetName val="31+580_P__GUADUAL19"/>
      <sheetName val="34+_27019"/>
      <sheetName val="36+380_19"/>
      <sheetName val="64+110_P__GUADUAS_II19"/>
      <sheetName val="64+180_P__GUADUAS_I19"/>
      <sheetName val="64+820_P__QUEBRADA_CUNE19"/>
      <sheetName val="66+480_PUENTE_VARIANTE_219"/>
      <sheetName val="FRESADO_68_-_11419"/>
      <sheetName val="68+370_P__FÉRREO_19"/>
      <sheetName val="68+520_P__GUANÁBANO19"/>
      <sheetName val="69+030_RÍO_VILLETA19"/>
      <sheetName val="Villeta_centro19"/>
      <sheetName val="72+1020_LA_MARÍA19"/>
      <sheetName val="78+600_EL_ZANCUDO19"/>
      <sheetName val="81+650_LA_HONDA19"/>
      <sheetName val="83+230_QDA__NAUTATÁ19"/>
      <sheetName val="86+220_PUENTE_AZUL19"/>
      <sheetName val="86+600_PUENTE_HILA19"/>
      <sheetName val="101+800_QDA__EL_CHUSCAL19"/>
      <sheetName val="FRESADO_68-_11419"/>
      <sheetName val="REMOCION_DERRUMBES_68_-__11419"/>
      <sheetName val="DESARENADORES_68-114_19"/>
      <sheetName val="Lineas_de_demarcacion_68-11_19"/>
      <sheetName val="REALCE_BORDILLOS_68-114_19"/>
      <sheetName val="PARCHEO_68-114_19"/>
      <sheetName val="DESTAPE_ALCANTARILLAS_000-1_19"/>
      <sheetName val="tachas_reflectivas_68-114_19"/>
      <sheetName val="pinmuros_68+114_19"/>
      <sheetName val="CUNETAS_68-114_19"/>
      <sheetName val="DEFENSAS_METALICAS_68-114_19"/>
      <sheetName val="REFERENCICACIÓN_VIAL_19"/>
      <sheetName val="REMOCION_DERRUMBES19"/>
      <sheetName val="DESARENADORES_68-11419"/>
      <sheetName val="REALCE_BORDILLOS_68-11419"/>
      <sheetName val="PARCHEO_68-11419"/>
      <sheetName val="DESTAPE_ALCANTARILLAS_000-11419"/>
      <sheetName val="pinmuros_68+11419"/>
      <sheetName val="CUNETAS_68-11419"/>
      <sheetName val="SEÑALI_68-11419"/>
      <sheetName val="DEFENSAS_METALICAS_68-11419"/>
      <sheetName val="REFERENCICACIÓN_VIAL19"/>
      <sheetName val="juntas_de_expansion19"/>
      <sheetName val="Hincado_de_rieles19"/>
      <sheetName val="Pintura_muros_y_cabezotes19"/>
      <sheetName val="Suministro_e_instal_rieles19"/>
      <sheetName val="Drenes_PVC_4_pulg19"/>
      <sheetName val="SELLOS_PARA_JUNTAS_DE_PUENTES19"/>
      <sheetName val="Sello_de_grietas_de_concreto19"/>
      <sheetName val="Tubería_PVC_4_pulg19"/>
      <sheetName val="SECCIÓN_FINAL19"/>
      <sheetName val="DEFENSA_METÁLICA19"/>
      <sheetName val="Postes_de_kilometraje19"/>
      <sheetName val="REMOCIÓN_DE_DERRUMBES19"/>
      <sheetName val="Mant__Postes_de_kilometraje19"/>
      <sheetName val="PU_201,3_19"/>
      <sheetName val="PU211P_119"/>
      <sheetName val="PU211P_219"/>
      <sheetName val="201p_319"/>
      <sheetName val="PU_320,119"/>
      <sheetName val="PU330,1_19"/>
      <sheetName val="PU450P,1_(tapada_huecos)19"/>
      <sheetName val="PU460_Parcheo19"/>
      <sheetName val="PU600P_1_19"/>
      <sheetName val="PU610,1_19"/>
      <sheetName val="PU630,4_19"/>
      <sheetName val="PU630,4_acelerante19"/>
      <sheetName val="PU630,4_D19"/>
      <sheetName val="PU630,6_especial_por_M319"/>
      <sheetName val="PU630,6_Simple19"/>
      <sheetName val="PU630,6_especial_por_M219"/>
      <sheetName val="PU630,6_F19"/>
      <sheetName val="PU630P_7_19"/>
      <sheetName val="PU630,7_19"/>
      <sheetName val="PU630,7_Especial19"/>
      <sheetName val="PU630P_1519"/>
      <sheetName val="PU660_219"/>
      <sheetName val="670_319"/>
      <sheetName val="PU673_19"/>
      <sheetName val="PU681,1_Esp__Q_Caliche19"/>
      <sheetName val="PU830P_1_19"/>
      <sheetName val="PR_119"/>
      <sheetName val="MANO_DE_OBRA19"/>
      <sheetName val="ESTADO_RED19"/>
      <sheetName val="GENERALIDADES_19"/>
      <sheetName val="320.1"/>
      <sheetName val="330.2"/>
      <sheetName val="700.1"/>
      <sheetName val="Sheet1"/>
      <sheetName val="Indicadores de Producto"/>
      <sheetName val="UnitPrices"/>
      <sheetName val="DATOS GRAFICOS"/>
    </sheetNames>
    <sheetDataSet>
      <sheetData sheetId="0">
        <row r="4">
          <cell r="C4">
            <v>200.1</v>
          </cell>
        </row>
      </sheetData>
      <sheetData sheetId="1" refreshError="1">
        <row r="4">
          <cell r="C4">
            <v>200.1</v>
          </cell>
          <cell r="D4">
            <v>200</v>
          </cell>
          <cell r="F4" t="str">
            <v>Desmonte y limpieza en bosque</v>
          </cell>
          <cell r="G4" t="str">
            <v>Ha</v>
          </cell>
          <cell r="H4" t="str">
            <v>Ha</v>
          </cell>
          <cell r="J4" t="str">
            <v>No incluye excavación o descapote</v>
          </cell>
        </row>
        <row r="5">
          <cell r="C5">
            <v>200.2</v>
          </cell>
          <cell r="D5">
            <v>200</v>
          </cell>
          <cell r="F5" t="str">
            <v>Desmonte y limpieza en zonas no boscosas</v>
          </cell>
          <cell r="G5" t="str">
            <v>Ha</v>
          </cell>
          <cell r="H5" t="str">
            <v>Ha</v>
          </cell>
        </row>
        <row r="6">
          <cell r="C6">
            <v>201.1</v>
          </cell>
          <cell r="D6">
            <v>201</v>
          </cell>
          <cell r="F6" t="str">
            <v>Demolición de edificaciones</v>
          </cell>
          <cell r="G6" t="str">
            <v>Global</v>
          </cell>
          <cell r="H6" t="str">
            <v>Global</v>
          </cell>
        </row>
        <row r="7">
          <cell r="C7">
            <v>201.2</v>
          </cell>
          <cell r="D7">
            <v>201</v>
          </cell>
          <cell r="F7" t="str">
            <v>Demolición de estructuras</v>
          </cell>
          <cell r="G7" t="str">
            <v>Global</v>
          </cell>
          <cell r="H7" t="str">
            <v>Global</v>
          </cell>
        </row>
        <row r="8">
          <cell r="C8">
            <v>201.3</v>
          </cell>
          <cell r="D8">
            <v>201</v>
          </cell>
          <cell r="F8" t="str">
            <v>Demolición de pavimentos, pisos, andén y bordillos de concreto</v>
          </cell>
          <cell r="G8" t="str">
            <v>m3</v>
          </cell>
          <cell r="H8">
            <v>33199</v>
          </cell>
        </row>
        <row r="9">
          <cell r="C9">
            <v>201.4</v>
          </cell>
          <cell r="D9">
            <v>201</v>
          </cell>
          <cell r="F9" t="str">
            <v>Demolición de obstáculos</v>
          </cell>
          <cell r="G9" t="str">
            <v>Global</v>
          </cell>
          <cell r="H9" t="str">
            <v>Global</v>
          </cell>
        </row>
        <row r="10">
          <cell r="C10">
            <v>201.5</v>
          </cell>
          <cell r="D10">
            <v>201</v>
          </cell>
          <cell r="F10" t="str">
            <v>Demolición de edificaciones</v>
          </cell>
          <cell r="G10" t="str">
            <v>Un</v>
          </cell>
          <cell r="H10" t="str">
            <v>Un</v>
          </cell>
        </row>
        <row r="11">
          <cell r="C11">
            <v>201.6</v>
          </cell>
          <cell r="D11">
            <v>201</v>
          </cell>
          <cell r="F11" t="str">
            <v>Demolición de estructuras</v>
          </cell>
          <cell r="G11" t="str">
            <v>Un</v>
          </cell>
          <cell r="H11" t="str">
            <v>Un</v>
          </cell>
        </row>
        <row r="12">
          <cell r="C12">
            <v>201.7</v>
          </cell>
          <cell r="D12">
            <v>201</v>
          </cell>
          <cell r="F12" t="str">
            <v>Demolición de pavimentos, pisos, andén y bordillos de concreto</v>
          </cell>
          <cell r="G12" t="str">
            <v>m2</v>
          </cell>
          <cell r="H12" t="str">
            <v>m2</v>
          </cell>
        </row>
        <row r="13">
          <cell r="C13">
            <v>201.8</v>
          </cell>
          <cell r="D13">
            <v>201</v>
          </cell>
          <cell r="F13" t="str">
            <v>Desmontaje y traslado de estructuras metálicas</v>
          </cell>
          <cell r="G13" t="str">
            <v>Un</v>
          </cell>
          <cell r="H13" t="str">
            <v>Un</v>
          </cell>
        </row>
        <row r="14">
          <cell r="C14">
            <v>201.9</v>
          </cell>
          <cell r="D14">
            <v>201</v>
          </cell>
          <cell r="F14" t="str">
            <v>Remoción de especies vegetales</v>
          </cell>
          <cell r="G14" t="str">
            <v>Un</v>
          </cell>
          <cell r="H14" t="str">
            <v>Un</v>
          </cell>
        </row>
        <row r="15">
          <cell r="C15" t="str">
            <v>201.10</v>
          </cell>
          <cell r="D15">
            <v>201</v>
          </cell>
          <cell r="F15" t="str">
            <v>Remoción de obstáculos</v>
          </cell>
          <cell r="G15" t="str">
            <v>Un</v>
          </cell>
          <cell r="H15" t="str">
            <v>Un</v>
          </cell>
        </row>
        <row r="16">
          <cell r="C16">
            <v>201.11</v>
          </cell>
          <cell r="D16">
            <v>201</v>
          </cell>
          <cell r="F16" t="str">
            <v>Remoción de servicios existentes</v>
          </cell>
          <cell r="G16" t="str">
            <v>Un</v>
          </cell>
          <cell r="H16" t="str">
            <v>Un</v>
          </cell>
        </row>
        <row r="17">
          <cell r="C17">
            <v>201.12</v>
          </cell>
          <cell r="D17">
            <v>201</v>
          </cell>
          <cell r="F17" t="str">
            <v>Remoción de alcantarillas</v>
          </cell>
          <cell r="G17" t="str">
            <v>ml</v>
          </cell>
          <cell r="H17" t="str">
            <v>ml</v>
          </cell>
        </row>
        <row r="18">
          <cell r="C18">
            <v>201.13</v>
          </cell>
          <cell r="D18">
            <v>201</v>
          </cell>
          <cell r="F18" t="str">
            <v>Remoción de cercas de alambre</v>
          </cell>
          <cell r="G18" t="str">
            <v>ml</v>
          </cell>
          <cell r="H18" t="str">
            <v>ml</v>
          </cell>
        </row>
        <row r="19">
          <cell r="C19">
            <v>201.14</v>
          </cell>
          <cell r="D19">
            <v>201</v>
          </cell>
          <cell r="F19" t="str">
            <v>Remoción de servicios existentes</v>
          </cell>
          <cell r="G19" t="str">
            <v>ml</v>
          </cell>
          <cell r="H19" t="str">
            <v>ml</v>
          </cell>
        </row>
        <row r="20">
          <cell r="C20">
            <v>201.15</v>
          </cell>
          <cell r="D20">
            <v>201</v>
          </cell>
          <cell r="F20" t="str">
            <v>Remoción de obstáculos</v>
          </cell>
          <cell r="G20" t="str">
            <v>ml</v>
          </cell>
          <cell r="H20" t="str">
            <v>ml</v>
          </cell>
        </row>
        <row r="21">
          <cell r="C21">
            <v>201.16</v>
          </cell>
          <cell r="D21">
            <v>201</v>
          </cell>
          <cell r="E21" t="str">
            <v>201P</v>
          </cell>
          <cell r="F21" t="str">
            <v>Demolición de estructuras</v>
          </cell>
          <cell r="G21" t="str">
            <v>m3</v>
          </cell>
          <cell r="H21" t="str">
            <v>m3</v>
          </cell>
          <cell r="J21" t="str">
            <v>La unidad de pago es el m³</v>
          </cell>
        </row>
        <row r="22">
          <cell r="C22" t="str">
            <v>201P.1</v>
          </cell>
          <cell r="D22">
            <v>201</v>
          </cell>
          <cell r="E22" t="str">
            <v>201P.1</v>
          </cell>
          <cell r="F22" t="str">
            <v>Demolición total o parcial de estructuras de concreto</v>
          </cell>
          <cell r="G22" t="str">
            <v>m3</v>
          </cell>
          <cell r="H22">
            <v>28917</v>
          </cell>
        </row>
        <row r="23">
          <cell r="C23" t="str">
            <v>201P.3</v>
          </cell>
          <cell r="E23" t="str">
            <v>201P.3</v>
          </cell>
          <cell r="F23" t="str">
            <v>Revestimiento de gaviones incluye concreto, formaleta y limpieza</v>
          </cell>
          <cell r="G23" t="str">
            <v>m3</v>
          </cell>
          <cell r="H23">
            <v>393147</v>
          </cell>
        </row>
        <row r="24">
          <cell r="C24">
            <v>210.1</v>
          </cell>
          <cell r="D24">
            <v>210</v>
          </cell>
          <cell r="F24" t="str">
            <v>Excavación sin clasificar de la explanación, canales y préstamos</v>
          </cell>
          <cell r="G24" t="str">
            <v>m3</v>
          </cell>
          <cell r="H24">
            <v>4001</v>
          </cell>
          <cell r="J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cell r="H25">
            <v>22042</v>
          </cell>
        </row>
        <row r="26">
          <cell r="C26">
            <v>210.3</v>
          </cell>
          <cell r="D26">
            <v>210</v>
          </cell>
          <cell r="F26" t="str">
            <v>Excavación en material común  de la explanación, canales y préstamos</v>
          </cell>
          <cell r="G26" t="str">
            <v>m3</v>
          </cell>
          <cell r="H26" t="str">
            <v>m3</v>
          </cell>
        </row>
        <row r="27">
          <cell r="C27">
            <v>211</v>
          </cell>
          <cell r="D27">
            <v>211</v>
          </cell>
          <cell r="F27" t="str">
            <v>Remoción de derrumbes</v>
          </cell>
          <cell r="G27" t="str">
            <v>m3</v>
          </cell>
          <cell r="J27" t="str">
            <v>No incluye el transporte a distancias mayores a 100 ml</v>
          </cell>
        </row>
        <row r="28">
          <cell r="C28" t="str">
            <v>211P.1</v>
          </cell>
          <cell r="D28">
            <v>211</v>
          </cell>
          <cell r="E28" t="str">
            <v>211P.1</v>
          </cell>
          <cell r="F28" t="str">
            <v>Remoción de derrumbes</v>
          </cell>
          <cell r="G28" t="str">
            <v>m3</v>
          </cell>
          <cell r="H28">
            <v>6952</v>
          </cell>
        </row>
        <row r="29">
          <cell r="C29" t="str">
            <v>211P.2</v>
          </cell>
          <cell r="D29">
            <v>211</v>
          </cell>
          <cell r="E29" t="str">
            <v>211P.2</v>
          </cell>
          <cell r="F29" t="str">
            <v>Remoción de Material en Roca</v>
          </cell>
          <cell r="G29" t="str">
            <v>m3</v>
          </cell>
          <cell r="H29">
            <v>21182</v>
          </cell>
        </row>
        <row r="30">
          <cell r="C30">
            <v>220</v>
          </cell>
          <cell r="D30">
            <v>220</v>
          </cell>
          <cell r="F30" t="str">
            <v>Terraplenes</v>
          </cell>
          <cell r="G30" t="str">
            <v>m3</v>
          </cell>
          <cell r="H30" t="str">
            <v>m3</v>
          </cell>
          <cell r="J30" t="str">
            <v>No incluye el suministro de materiales y el transporte</v>
          </cell>
        </row>
        <row r="31">
          <cell r="C31">
            <v>220.1</v>
          </cell>
          <cell r="D31">
            <v>220</v>
          </cell>
          <cell r="E31" t="str">
            <v>220P</v>
          </cell>
          <cell r="F31" t="str">
            <v>Terraplenes</v>
          </cell>
          <cell r="G31" t="str">
            <v>m3</v>
          </cell>
          <cell r="H31" t="str">
            <v>m3</v>
          </cell>
          <cell r="J31" t="str">
            <v>Incluye el suministro y transporte de materiales</v>
          </cell>
        </row>
        <row r="32">
          <cell r="C32">
            <v>221.1</v>
          </cell>
          <cell r="D32">
            <v>221</v>
          </cell>
          <cell r="F32" t="str">
            <v>Pedraplén compacto</v>
          </cell>
          <cell r="G32" t="str">
            <v>m3</v>
          </cell>
          <cell r="H32" t="str">
            <v>m3</v>
          </cell>
          <cell r="J32" t="str">
            <v>No incluye la corona, el suministro de materiales y el transporte</v>
          </cell>
        </row>
        <row r="33">
          <cell r="C33">
            <v>221.2</v>
          </cell>
          <cell r="D33">
            <v>221</v>
          </cell>
          <cell r="F33" t="str">
            <v>Pedraplén suelto</v>
          </cell>
          <cell r="G33" t="str">
            <v>m3</v>
          </cell>
          <cell r="H33" t="str">
            <v>m3</v>
          </cell>
        </row>
        <row r="34">
          <cell r="C34">
            <v>230.1</v>
          </cell>
          <cell r="D34">
            <v>230</v>
          </cell>
          <cell r="F34" t="str">
            <v>Mejoramiento de la subrasante involucrando el suelo existente</v>
          </cell>
          <cell r="G34" t="str">
            <v>m2</v>
          </cell>
          <cell r="H34" t="str">
            <v>m2</v>
          </cell>
          <cell r="J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cell r="H35" t="str">
            <v>m3</v>
          </cell>
        </row>
        <row r="36">
          <cell r="C36">
            <v>310</v>
          </cell>
          <cell r="D36">
            <v>310</v>
          </cell>
          <cell r="F36" t="str">
            <v>Conformación de la calzada existente</v>
          </cell>
          <cell r="G36" t="str">
            <v>m2</v>
          </cell>
          <cell r="H36">
            <v>455</v>
          </cell>
          <cell r="J36" t="str">
            <v>No incluye suministro transporte y colocación de los materiales de afirmado y subbase.</v>
          </cell>
        </row>
        <row r="37">
          <cell r="C37">
            <v>311</v>
          </cell>
          <cell r="D37">
            <v>311</v>
          </cell>
          <cell r="F37" t="str">
            <v>Afirmado</v>
          </cell>
          <cell r="G37" t="str">
            <v>m3</v>
          </cell>
          <cell r="H37" t="str">
            <v>m3</v>
          </cell>
          <cell r="J37" t="str">
            <v>No incluye producto estabilizante</v>
          </cell>
        </row>
        <row r="38">
          <cell r="C38" t="str">
            <v>311P.5</v>
          </cell>
          <cell r="D38">
            <v>311</v>
          </cell>
          <cell r="E38" t="str">
            <v>311P.5</v>
          </cell>
          <cell r="F38" t="str">
            <v>Relleno con material de afirmado</v>
          </cell>
          <cell r="G38" t="str">
            <v>m3</v>
          </cell>
          <cell r="H38">
            <v>55436</v>
          </cell>
        </row>
        <row r="39">
          <cell r="C39">
            <v>312</v>
          </cell>
          <cell r="E39" t="str">
            <v>312P</v>
          </cell>
          <cell r="F39" t="str">
            <v>Relleno con material de afirmado para realce de cunetas</v>
          </cell>
          <cell r="G39" t="str">
            <v>m3</v>
          </cell>
          <cell r="H39">
            <v>28000</v>
          </cell>
        </row>
        <row r="40">
          <cell r="C40">
            <v>320.10000000000002</v>
          </cell>
          <cell r="D40">
            <v>320</v>
          </cell>
          <cell r="F40" t="str">
            <v>Subbase granular de C.B.R.&gt; 20%</v>
          </cell>
          <cell r="G40" t="str">
            <v>m3</v>
          </cell>
          <cell r="H40" t="str">
            <v>m3</v>
          </cell>
          <cell r="J40" t="str">
            <v>No incluye producto estabilizante</v>
          </cell>
        </row>
        <row r="41">
          <cell r="C41">
            <v>320.2</v>
          </cell>
          <cell r="D41">
            <v>320</v>
          </cell>
          <cell r="F41" t="str">
            <v>Subbase granular de C.B.R.&gt; 30%</v>
          </cell>
          <cell r="G41" t="str">
            <v>m3</v>
          </cell>
          <cell r="H41">
            <v>35462</v>
          </cell>
        </row>
        <row r="42">
          <cell r="C42">
            <v>320.3</v>
          </cell>
          <cell r="D42">
            <v>320</v>
          </cell>
          <cell r="F42" t="str">
            <v>Subbase granular de C.B.R.&gt; 40%</v>
          </cell>
          <cell r="G42" t="str">
            <v>m3</v>
          </cell>
          <cell r="H42" t="str">
            <v>m3</v>
          </cell>
        </row>
        <row r="43">
          <cell r="C43">
            <v>320.39999999999998</v>
          </cell>
          <cell r="D43">
            <v>320</v>
          </cell>
          <cell r="F43" t="str">
            <v>Subbase granular para bacheo</v>
          </cell>
          <cell r="G43" t="str">
            <v>m3</v>
          </cell>
          <cell r="H43" t="str">
            <v>m3</v>
          </cell>
        </row>
        <row r="44">
          <cell r="C44">
            <v>330.1</v>
          </cell>
          <cell r="D44">
            <v>330</v>
          </cell>
          <cell r="F44" t="str">
            <v>Base granular</v>
          </cell>
          <cell r="G44" t="str">
            <v>m3</v>
          </cell>
          <cell r="H44">
            <v>59602</v>
          </cell>
          <cell r="J44" t="str">
            <v>No incluye producto estabilizante</v>
          </cell>
        </row>
        <row r="45">
          <cell r="C45">
            <v>330.2</v>
          </cell>
          <cell r="D45">
            <v>330</v>
          </cell>
          <cell r="F45" t="str">
            <v>Base granular para bacheo</v>
          </cell>
          <cell r="G45" t="str">
            <v>m3</v>
          </cell>
          <cell r="H45" t="str">
            <v>m3</v>
          </cell>
        </row>
        <row r="46">
          <cell r="C46">
            <v>340.1</v>
          </cell>
          <cell r="D46">
            <v>340</v>
          </cell>
          <cell r="F46" t="str">
            <v>Base estabilizada con emulsión asfáltica tipo BEE-1</v>
          </cell>
          <cell r="G46" t="str">
            <v>m3</v>
          </cell>
          <cell r="H46" t="str">
            <v>m3</v>
          </cell>
          <cell r="J46" t="str">
            <v>No incluye la emulsión asfáltica</v>
          </cell>
        </row>
        <row r="47">
          <cell r="C47">
            <v>340.2</v>
          </cell>
          <cell r="D47">
            <v>340</v>
          </cell>
          <cell r="F47" t="str">
            <v>Base estabilizada con emulsión asfáltica tipo BEE-2</v>
          </cell>
          <cell r="G47" t="str">
            <v>m3</v>
          </cell>
          <cell r="H47" t="str">
            <v>m3</v>
          </cell>
        </row>
        <row r="48">
          <cell r="C48">
            <v>340.3</v>
          </cell>
          <cell r="D48">
            <v>340</v>
          </cell>
          <cell r="F48" t="str">
            <v>Base estabilizada con emulsión asfáltica tipo BEE-3</v>
          </cell>
          <cell r="G48" t="str">
            <v>m3</v>
          </cell>
          <cell r="H48" t="str">
            <v>m3</v>
          </cell>
        </row>
        <row r="49">
          <cell r="C49">
            <v>341.1</v>
          </cell>
          <cell r="D49">
            <v>341</v>
          </cell>
          <cell r="F49" t="str">
            <v>Base estabilizada con cemento</v>
          </cell>
          <cell r="G49" t="str">
            <v>m3</v>
          </cell>
          <cell r="H49" t="str">
            <v>m3</v>
          </cell>
        </row>
        <row r="50">
          <cell r="C50" t="str">
            <v>341P,1</v>
          </cell>
          <cell r="D50">
            <v>341</v>
          </cell>
          <cell r="E50" t="str">
            <v>341P.1</v>
          </cell>
          <cell r="F50" t="str">
            <v>Base estabilizada con cemento</v>
          </cell>
          <cell r="G50" t="str">
            <v>m3</v>
          </cell>
          <cell r="H50">
            <v>45878</v>
          </cell>
        </row>
        <row r="51">
          <cell r="C51">
            <v>341.2</v>
          </cell>
          <cell r="D51">
            <v>341</v>
          </cell>
          <cell r="F51" t="str">
            <v>Cemento</v>
          </cell>
          <cell r="G51" t="str">
            <v>Kg</v>
          </cell>
          <cell r="H51" t="str">
            <v>Kg</v>
          </cell>
        </row>
        <row r="52">
          <cell r="C52" t="str">
            <v>341P,2</v>
          </cell>
          <cell r="D52">
            <v>341</v>
          </cell>
          <cell r="E52" t="str">
            <v>341P.1</v>
          </cell>
          <cell r="F52" t="str">
            <v>Cemento</v>
          </cell>
          <cell r="G52" t="str">
            <v>Kg</v>
          </cell>
          <cell r="H52">
            <v>699</v>
          </cell>
        </row>
        <row r="53">
          <cell r="C53" t="str">
            <v>341P,3</v>
          </cell>
          <cell r="D53">
            <v>341</v>
          </cell>
          <cell r="E53" t="str">
            <v>341P.1</v>
          </cell>
          <cell r="F53" t="str">
            <v>Cemento para recalce de causes</v>
          </cell>
          <cell r="G53" t="str">
            <v>m3</v>
          </cell>
          <cell r="H53" t="str">
            <v>m3</v>
          </cell>
        </row>
        <row r="54">
          <cell r="C54">
            <v>342.1</v>
          </cell>
          <cell r="D54">
            <v>342</v>
          </cell>
          <cell r="F54" t="str">
            <v>Base estabilizada con compuestos multienzimáticos orgánicos tipo BEMO-1</v>
          </cell>
          <cell r="G54" t="str">
            <v>m3</v>
          </cell>
          <cell r="H54" t="str">
            <v>m3</v>
          </cell>
        </row>
        <row r="55">
          <cell r="C55">
            <v>342.2</v>
          </cell>
          <cell r="D55">
            <v>342</v>
          </cell>
          <cell r="F55" t="str">
            <v>Base estabilizada con compuestos multienzimáticos orgánicos tipo BEMO-2</v>
          </cell>
          <cell r="G55" t="str">
            <v>m3</v>
          </cell>
          <cell r="H55" t="str">
            <v>m3</v>
          </cell>
        </row>
        <row r="56">
          <cell r="C56">
            <v>342.3</v>
          </cell>
          <cell r="D56">
            <v>342</v>
          </cell>
          <cell r="F56" t="str">
            <v>Compuesto multienzimático orgánico</v>
          </cell>
          <cell r="G56" t="str">
            <v>Cl</v>
          </cell>
          <cell r="H56" t="str">
            <v>Cl</v>
          </cell>
        </row>
        <row r="57">
          <cell r="C57">
            <v>410</v>
          </cell>
          <cell r="D57">
            <v>410</v>
          </cell>
          <cell r="F57" t="str">
            <v>Cemento asfáltico</v>
          </cell>
          <cell r="G57" t="str">
            <v>Kg</v>
          </cell>
          <cell r="H57" t="str">
            <v>Kg</v>
          </cell>
        </row>
        <row r="58">
          <cell r="C58">
            <v>411.1</v>
          </cell>
          <cell r="D58">
            <v>411</v>
          </cell>
          <cell r="F58" t="str">
            <v>Emulsión asfáltica de rotura media CRM</v>
          </cell>
          <cell r="G58" t="str">
            <v>Lt</v>
          </cell>
          <cell r="H58" t="str">
            <v>Lt</v>
          </cell>
        </row>
        <row r="59">
          <cell r="C59">
            <v>411.2</v>
          </cell>
          <cell r="D59">
            <v>411</v>
          </cell>
          <cell r="F59" t="str">
            <v>Emulsión asfáltica de rotura lenta CRL-1</v>
          </cell>
          <cell r="G59" t="str">
            <v>Lt</v>
          </cell>
          <cell r="H59" t="str">
            <v>Lt</v>
          </cell>
        </row>
        <row r="60">
          <cell r="C60">
            <v>411.3</v>
          </cell>
          <cell r="D60">
            <v>411</v>
          </cell>
          <cell r="F60" t="str">
            <v>Emulsión asfáltica de rotura lenta CRL-1h</v>
          </cell>
          <cell r="G60" t="str">
            <v>Lt</v>
          </cell>
          <cell r="H60" t="str">
            <v>Lt</v>
          </cell>
        </row>
        <row r="61">
          <cell r="C61">
            <v>413</v>
          </cell>
          <cell r="D61">
            <v>413</v>
          </cell>
          <cell r="F61" t="str">
            <v>Excavación para reparación del pavimento existente</v>
          </cell>
          <cell r="G61" t="str">
            <v>m3</v>
          </cell>
          <cell r="H61">
            <v>34304</v>
          </cell>
        </row>
        <row r="62">
          <cell r="C62">
            <v>413.1</v>
          </cell>
          <cell r="D62">
            <v>413</v>
          </cell>
          <cell r="E62" t="str">
            <v>413P</v>
          </cell>
          <cell r="F62" t="str">
            <v>Excavación para reparación del pavimento existente</v>
          </cell>
          <cell r="G62" t="str">
            <v>m3</v>
          </cell>
          <cell r="H62" t="str">
            <v>m3</v>
          </cell>
          <cell r="J62" t="str">
            <v>Tiene en cuenta el programa PICO y PALA</v>
          </cell>
        </row>
        <row r="63">
          <cell r="C63">
            <v>420</v>
          </cell>
          <cell r="D63">
            <v>420</v>
          </cell>
          <cell r="F63" t="str">
            <v>Imprimación</v>
          </cell>
          <cell r="G63" t="str">
            <v>m2</v>
          </cell>
          <cell r="H63">
            <v>1614</v>
          </cell>
        </row>
        <row r="64">
          <cell r="C64">
            <v>421</v>
          </cell>
          <cell r="D64">
            <v>421</v>
          </cell>
          <cell r="F64" t="str">
            <v>Riego de liga</v>
          </cell>
          <cell r="G64" t="str">
            <v>m2</v>
          </cell>
          <cell r="H64" t="str">
            <v>m2</v>
          </cell>
        </row>
        <row r="65">
          <cell r="C65">
            <v>421.1</v>
          </cell>
          <cell r="D65">
            <v>421</v>
          </cell>
          <cell r="F65" t="str">
            <v>Riego de liga (cemento asfáltico)</v>
          </cell>
          <cell r="G65" t="str">
            <v>m2</v>
          </cell>
          <cell r="H65" t="str">
            <v>m2</v>
          </cell>
        </row>
        <row r="66">
          <cell r="C66">
            <v>421.2</v>
          </cell>
          <cell r="D66">
            <v>421</v>
          </cell>
          <cell r="F66" t="str">
            <v>Riego de liga (emulsión asfáltica)</v>
          </cell>
          <cell r="G66" t="str">
            <v>m2</v>
          </cell>
          <cell r="H66" t="str">
            <v>m2</v>
          </cell>
        </row>
        <row r="67">
          <cell r="C67">
            <v>430</v>
          </cell>
          <cell r="D67">
            <v>430</v>
          </cell>
          <cell r="F67" t="str">
            <v>Tratamiento superficial simple</v>
          </cell>
          <cell r="G67" t="str">
            <v>m2</v>
          </cell>
          <cell r="H67" t="str">
            <v>m2</v>
          </cell>
        </row>
        <row r="68">
          <cell r="C68" t="str">
            <v>430P</v>
          </cell>
          <cell r="E68" t="str">
            <v>430P</v>
          </cell>
          <cell r="F68" t="str">
            <v>Baranda metálica tubular para puentes</v>
          </cell>
          <cell r="G68" t="str">
            <v>ml</v>
          </cell>
          <cell r="H68" t="str">
            <v>ml</v>
          </cell>
        </row>
        <row r="69">
          <cell r="C69">
            <v>431</v>
          </cell>
          <cell r="D69">
            <v>431</v>
          </cell>
          <cell r="F69" t="str">
            <v>Tratamiento superficial doble</v>
          </cell>
          <cell r="G69" t="str">
            <v>m2</v>
          </cell>
          <cell r="H69" t="str">
            <v>m2</v>
          </cell>
        </row>
        <row r="70">
          <cell r="C70">
            <v>432</v>
          </cell>
          <cell r="D70">
            <v>432</v>
          </cell>
          <cell r="F70" t="str">
            <v>Sello de arena - asfalto</v>
          </cell>
          <cell r="G70" t="str">
            <v>m2</v>
          </cell>
          <cell r="H70" t="str">
            <v>m2</v>
          </cell>
        </row>
        <row r="71">
          <cell r="C71">
            <v>433</v>
          </cell>
          <cell r="D71">
            <v>433</v>
          </cell>
          <cell r="F71" t="str">
            <v>Lechada asfáltica</v>
          </cell>
          <cell r="G71" t="str">
            <v>m2</v>
          </cell>
          <cell r="H71" t="str">
            <v>m2</v>
          </cell>
        </row>
        <row r="72">
          <cell r="C72">
            <v>434</v>
          </cell>
          <cell r="E72" t="str">
            <v>434P</v>
          </cell>
          <cell r="F72" t="str">
            <v>Sello de grietas</v>
          </cell>
          <cell r="G72" t="str">
            <v>ml</v>
          </cell>
          <cell r="H72" t="str">
            <v>ml</v>
          </cell>
        </row>
        <row r="73">
          <cell r="C73" t="str">
            <v>434P.1</v>
          </cell>
          <cell r="E73" t="str">
            <v>434P</v>
          </cell>
          <cell r="F73" t="str">
            <v>Sello de grietas en concreto</v>
          </cell>
          <cell r="G73" t="str">
            <v>ml</v>
          </cell>
          <cell r="H73">
            <v>23935</v>
          </cell>
        </row>
        <row r="74">
          <cell r="C74">
            <v>435</v>
          </cell>
          <cell r="E74" t="str">
            <v>435P</v>
          </cell>
          <cell r="F74" t="str">
            <v>Sello de juntas de pavimento de concreto hidráulico</v>
          </cell>
          <cell r="G74" t="str">
            <v>ml</v>
          </cell>
          <cell r="H74" t="str">
            <v>ml</v>
          </cell>
        </row>
        <row r="75">
          <cell r="C75">
            <v>440.1</v>
          </cell>
          <cell r="D75">
            <v>440</v>
          </cell>
          <cell r="F75" t="str">
            <v>Mezcla densa en frío tipo MDF-1</v>
          </cell>
          <cell r="G75" t="str">
            <v>m3</v>
          </cell>
          <cell r="H75" t="str">
            <v>m3</v>
          </cell>
          <cell r="J75" t="str">
            <v>No incluye suministro y almacenamiento del cemento asfáltico</v>
          </cell>
        </row>
        <row r="76">
          <cell r="C76">
            <v>440.2</v>
          </cell>
          <cell r="D76">
            <v>440</v>
          </cell>
          <cell r="F76" t="str">
            <v>Mezcla densa en frío tipo MDF-2</v>
          </cell>
          <cell r="G76" t="str">
            <v>m3</v>
          </cell>
          <cell r="H76" t="str">
            <v>m3</v>
          </cell>
        </row>
        <row r="77">
          <cell r="C77">
            <v>440.3</v>
          </cell>
          <cell r="D77">
            <v>440</v>
          </cell>
          <cell r="F77" t="str">
            <v>Mezcla densa en frío tipo MDF-3</v>
          </cell>
          <cell r="G77" t="str">
            <v>m3</v>
          </cell>
          <cell r="H77" t="str">
            <v>m3</v>
          </cell>
        </row>
        <row r="78">
          <cell r="C78">
            <v>440.5</v>
          </cell>
          <cell r="D78">
            <v>440</v>
          </cell>
          <cell r="F78" t="str">
            <v>Mezcla densa en frío para bacheo</v>
          </cell>
          <cell r="G78" t="str">
            <v>m3</v>
          </cell>
          <cell r="H78" t="str">
            <v>m3</v>
          </cell>
        </row>
        <row r="79">
          <cell r="C79">
            <v>441.1</v>
          </cell>
          <cell r="D79">
            <v>441</v>
          </cell>
          <cell r="F79" t="str">
            <v>Mezcla abierta en frío tipo MAF-1</v>
          </cell>
          <cell r="G79" t="str">
            <v>m3</v>
          </cell>
          <cell r="H79" t="str">
            <v>m3</v>
          </cell>
          <cell r="J79" t="str">
            <v>No incluye suministro y almacenamiento del cemento asfáltico</v>
          </cell>
        </row>
        <row r="80">
          <cell r="C80">
            <v>441.2</v>
          </cell>
          <cell r="D80">
            <v>441</v>
          </cell>
          <cell r="F80" t="str">
            <v>Mezcla abierta en frío tipo MAF-2</v>
          </cell>
          <cell r="G80" t="str">
            <v>m3</v>
          </cell>
          <cell r="H80" t="str">
            <v>m3</v>
          </cell>
        </row>
        <row r="81">
          <cell r="C81">
            <v>441.3</v>
          </cell>
          <cell r="D81">
            <v>441</v>
          </cell>
          <cell r="F81" t="str">
            <v>Mezcla abierta en frío tipo MAF-3</v>
          </cell>
          <cell r="G81" t="str">
            <v>m3</v>
          </cell>
          <cell r="H81" t="str">
            <v>m3</v>
          </cell>
        </row>
        <row r="82">
          <cell r="C82">
            <v>441.4</v>
          </cell>
          <cell r="D82">
            <v>441</v>
          </cell>
          <cell r="F82" t="str">
            <v>Mezcla abierta en frío para bacheo</v>
          </cell>
          <cell r="G82" t="str">
            <v>m3</v>
          </cell>
          <cell r="H82" t="str">
            <v>m3</v>
          </cell>
        </row>
        <row r="83">
          <cell r="C83">
            <v>450.1</v>
          </cell>
          <cell r="D83">
            <v>450</v>
          </cell>
          <cell r="F83" t="str">
            <v>Mezcla densa en caliente tipo MDC-1</v>
          </cell>
          <cell r="G83" t="str">
            <v>m3</v>
          </cell>
          <cell r="H83" t="str">
            <v>m3</v>
          </cell>
          <cell r="J83" t="str">
            <v>No incluye suministro y almacenamiento del cemento asfáltico</v>
          </cell>
        </row>
        <row r="84">
          <cell r="C84">
            <v>450.2</v>
          </cell>
          <cell r="D84">
            <v>450</v>
          </cell>
          <cell r="F84" t="str">
            <v>Mezcla densa en caliente tipo MDC-2</v>
          </cell>
          <cell r="G84" t="str">
            <v>m3</v>
          </cell>
          <cell r="H84" t="str">
            <v>m3</v>
          </cell>
        </row>
        <row r="85">
          <cell r="C85">
            <v>450.3</v>
          </cell>
          <cell r="D85">
            <v>450</v>
          </cell>
          <cell r="F85" t="str">
            <v>Mezcla densa en caliente tipo MDC-3</v>
          </cell>
          <cell r="G85" t="str">
            <v>m3</v>
          </cell>
          <cell r="H85">
            <v>230745</v>
          </cell>
        </row>
        <row r="86">
          <cell r="C86">
            <v>450.4</v>
          </cell>
          <cell r="D86">
            <v>450</v>
          </cell>
          <cell r="F86" t="str">
            <v>Mezcla densa en caliente para bacheo</v>
          </cell>
          <cell r="G86" t="str">
            <v>m3</v>
          </cell>
          <cell r="H86" t="str">
            <v>m3</v>
          </cell>
        </row>
        <row r="87">
          <cell r="C87">
            <v>450.5</v>
          </cell>
          <cell r="D87">
            <v>450</v>
          </cell>
          <cell r="E87" t="str">
            <v>450P</v>
          </cell>
          <cell r="F87" t="str">
            <v>Parcheo con mezcla densa en caliente tipo MDC-2</v>
          </cell>
          <cell r="G87" t="str">
            <v>m3</v>
          </cell>
          <cell r="H87" t="str">
            <v>m3</v>
          </cell>
          <cell r="J87" t="str">
            <v>Incluye riego de liga, suministro y transporte del cemento asfáltico</v>
          </cell>
        </row>
        <row r="88">
          <cell r="C88">
            <v>450.6</v>
          </cell>
          <cell r="D88">
            <v>450</v>
          </cell>
          <cell r="E88" t="str">
            <v>450P-1</v>
          </cell>
          <cell r="F88" t="str">
            <v>Mezcla densa en caliente tipo MDC-2</v>
          </cell>
          <cell r="G88" t="str">
            <v>m3</v>
          </cell>
          <cell r="H88" t="str">
            <v>m3</v>
          </cell>
          <cell r="J88" t="str">
            <v>Incluye riego de liga, suministro y transporte del cemento asfáltico</v>
          </cell>
        </row>
        <row r="89">
          <cell r="C89">
            <v>450.7</v>
          </cell>
          <cell r="D89">
            <v>450</v>
          </cell>
          <cell r="E89" t="str">
            <v>450P-1</v>
          </cell>
          <cell r="F89" t="str">
            <v>Mezcla densa en caliente tipo MDC-1</v>
          </cell>
          <cell r="G89" t="str">
            <v>m3</v>
          </cell>
          <cell r="H89" t="str">
            <v>m3</v>
          </cell>
          <cell r="J89" t="str">
            <v>Incluye riego de liga, suministro y transporte del cemento asfáltico</v>
          </cell>
        </row>
        <row r="90">
          <cell r="C90">
            <v>450.8</v>
          </cell>
          <cell r="D90">
            <v>450</v>
          </cell>
          <cell r="E90" t="str">
            <v>450P-1</v>
          </cell>
          <cell r="F90" t="str">
            <v>Mezcla densa en caliente tipo MDC-3</v>
          </cell>
          <cell r="G90" t="str">
            <v>m3</v>
          </cell>
          <cell r="H90" t="str">
            <v>m3</v>
          </cell>
          <cell r="J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v>318664</v>
          </cell>
        </row>
        <row r="92">
          <cell r="C92">
            <v>450.11</v>
          </cell>
          <cell r="D92">
            <v>450</v>
          </cell>
          <cell r="E92" t="str">
            <v>450P-3</v>
          </cell>
          <cell r="F92" t="str">
            <v>Mezcla densa en caliente tipo MDC-2 para bacheo</v>
          </cell>
          <cell r="G92" t="str">
            <v>m3</v>
          </cell>
          <cell r="H92" t="str">
            <v>m3</v>
          </cell>
          <cell r="J92" t="str">
            <v>Incluye suministro y transporte del cemento asfáltico</v>
          </cell>
        </row>
        <row r="93">
          <cell r="C93">
            <v>450.12</v>
          </cell>
          <cell r="D93">
            <v>450</v>
          </cell>
          <cell r="E93" t="str">
            <v>450P-3</v>
          </cell>
          <cell r="F93" t="str">
            <v>Mezcla densa en caliente tipo MDC-1 para bacheo</v>
          </cell>
          <cell r="G93" t="str">
            <v>m3</v>
          </cell>
          <cell r="H93" t="str">
            <v>m3</v>
          </cell>
        </row>
        <row r="94">
          <cell r="C94">
            <v>450.13</v>
          </cell>
          <cell r="D94">
            <v>450</v>
          </cell>
          <cell r="E94" t="str">
            <v>450P-1</v>
          </cell>
          <cell r="F94" t="str">
            <v>Mezcla densa en caliente tipo MDC-2</v>
          </cell>
          <cell r="G94" t="str">
            <v>m3</v>
          </cell>
          <cell r="H94" t="str">
            <v>m3</v>
          </cell>
        </row>
        <row r="95">
          <cell r="C95" t="str">
            <v>450P,1</v>
          </cell>
          <cell r="D95">
            <v>450</v>
          </cell>
          <cell r="E95" t="str">
            <v>450P-1</v>
          </cell>
          <cell r="F95" t="str">
            <v>Mezcla densa en caliente tipo MDC-2</v>
          </cell>
          <cell r="G95" t="str">
            <v>m3</v>
          </cell>
          <cell r="H95">
            <v>325244</v>
          </cell>
        </row>
        <row r="96">
          <cell r="C96" t="str">
            <v>450P,2</v>
          </cell>
          <cell r="D96">
            <v>450</v>
          </cell>
          <cell r="E96" t="str">
            <v>450P-2</v>
          </cell>
          <cell r="F96" t="str">
            <v>Parcheo con mezcla densa en caliente tipo MDC-2</v>
          </cell>
          <cell r="G96" t="str">
            <v>m3</v>
          </cell>
          <cell r="H96">
            <v>358746</v>
          </cell>
        </row>
        <row r="97">
          <cell r="C97">
            <v>451.1</v>
          </cell>
          <cell r="D97">
            <v>451</v>
          </cell>
          <cell r="F97" t="str">
            <v>Mezcla abierta en caliente tipo MAC-1</v>
          </cell>
          <cell r="G97" t="str">
            <v>m3</v>
          </cell>
          <cell r="H97" t="str">
            <v>m3</v>
          </cell>
        </row>
        <row r="98">
          <cell r="C98">
            <v>451.2</v>
          </cell>
          <cell r="D98">
            <v>451</v>
          </cell>
          <cell r="F98" t="str">
            <v>Mezcla abierta en caliente tipo MAC-2</v>
          </cell>
          <cell r="G98" t="str">
            <v>m3</v>
          </cell>
          <cell r="H98">
            <v>159158</v>
          </cell>
        </row>
        <row r="99">
          <cell r="C99">
            <v>451.3</v>
          </cell>
          <cell r="D99">
            <v>451</v>
          </cell>
          <cell r="F99" t="str">
            <v>Mezcla abierta en caliente tipo MAC-3</v>
          </cell>
          <cell r="G99" t="str">
            <v>m3</v>
          </cell>
          <cell r="H99" t="str">
            <v>m3</v>
          </cell>
        </row>
        <row r="100">
          <cell r="C100">
            <v>460</v>
          </cell>
          <cell r="D100">
            <v>460</v>
          </cell>
          <cell r="F100" t="str">
            <v>Fresado de pavimento asfáltico</v>
          </cell>
          <cell r="G100" t="str">
            <v>m3</v>
          </cell>
          <cell r="H100">
            <v>60691</v>
          </cell>
        </row>
        <row r="101">
          <cell r="C101">
            <v>461</v>
          </cell>
          <cell r="D101">
            <v>461</v>
          </cell>
          <cell r="F101" t="str">
            <v>Pavimento asfáltico reciclado en frío</v>
          </cell>
          <cell r="G101" t="str">
            <v>m3</v>
          </cell>
          <cell r="H101" t="str">
            <v>m3</v>
          </cell>
          <cell r="J101" t="str">
            <v>No incluye suministro y almacenamiento del cemento asfáltico o la emulsión.</v>
          </cell>
        </row>
        <row r="102">
          <cell r="C102">
            <v>461.1</v>
          </cell>
          <cell r="D102">
            <v>461</v>
          </cell>
          <cell r="E102" t="str">
            <v>461P</v>
          </cell>
          <cell r="F102" t="str">
            <v>Pavimento asfáltico reciclado en frío</v>
          </cell>
          <cell r="G102" t="str">
            <v>m3</v>
          </cell>
          <cell r="H102" t="str">
            <v>m3</v>
          </cell>
          <cell r="J102" t="str">
            <v>Incluye el cemento asfáltico o la emulsión asfáltica</v>
          </cell>
        </row>
        <row r="103">
          <cell r="C103">
            <v>462.1</v>
          </cell>
          <cell r="D103">
            <v>462</v>
          </cell>
          <cell r="F103" t="str">
            <v>Pavimento asfáltico reciclado en caliente tipo MDC-1</v>
          </cell>
          <cell r="G103" t="str">
            <v>m3</v>
          </cell>
          <cell r="H103" t="str">
            <v>m3</v>
          </cell>
          <cell r="J103" t="str">
            <v>No incluye suministro y almacenamiento del cemento asfáltico o la emulsión. Tampoco el agente rejuvenecedor</v>
          </cell>
        </row>
        <row r="104">
          <cell r="C104">
            <v>462.2</v>
          </cell>
          <cell r="D104">
            <v>462</v>
          </cell>
          <cell r="F104" t="str">
            <v>Pavimento asfáltico reciclado en caliente tipo MDC-2</v>
          </cell>
          <cell r="G104" t="str">
            <v>m3</v>
          </cell>
          <cell r="H104" t="str">
            <v>m3</v>
          </cell>
        </row>
        <row r="105">
          <cell r="C105">
            <v>462.3</v>
          </cell>
          <cell r="D105">
            <v>462</v>
          </cell>
          <cell r="F105" t="str">
            <v>Pavimento asfáltico reciclado en caliente tipo MDC-3</v>
          </cell>
          <cell r="G105" t="str">
            <v>m3</v>
          </cell>
          <cell r="H105" t="str">
            <v>m3</v>
          </cell>
        </row>
        <row r="106">
          <cell r="C106">
            <v>462.4</v>
          </cell>
          <cell r="D106">
            <v>462</v>
          </cell>
          <cell r="F106" t="str">
            <v>Pavimento asfáltico reciclado en caliente para bacheo</v>
          </cell>
          <cell r="G106" t="str">
            <v>m3</v>
          </cell>
          <cell r="H106" t="str">
            <v>m3</v>
          </cell>
        </row>
        <row r="107">
          <cell r="C107">
            <v>470</v>
          </cell>
          <cell r="E107" t="str">
            <v>470P</v>
          </cell>
          <cell r="F107" t="str">
            <v>Asfalto Natural (Asfaltita)</v>
          </cell>
          <cell r="G107" t="str">
            <v>m3</v>
          </cell>
          <cell r="H107" t="str">
            <v>m3</v>
          </cell>
        </row>
        <row r="108">
          <cell r="C108">
            <v>500</v>
          </cell>
          <cell r="D108">
            <v>500</v>
          </cell>
          <cell r="F108" t="str">
            <v>Pavimento de concreto hidráulico</v>
          </cell>
          <cell r="G108" t="str">
            <v>m3</v>
          </cell>
          <cell r="H108">
            <v>426121</v>
          </cell>
          <cell r="J108" t="str">
            <v>No incluye la preparación de la superficie existente</v>
          </cell>
        </row>
        <row r="109">
          <cell r="C109">
            <v>501</v>
          </cell>
          <cell r="E109" t="str">
            <v>501P</v>
          </cell>
          <cell r="F109" t="str">
            <v>Corte en losas de pavimento rígido</v>
          </cell>
          <cell r="G109" t="str">
            <v>ml</v>
          </cell>
          <cell r="H109">
            <v>4125</v>
          </cell>
        </row>
        <row r="110">
          <cell r="C110">
            <v>510</v>
          </cell>
          <cell r="D110">
            <v>510</v>
          </cell>
          <cell r="F110" t="str">
            <v>Pavimento de adoquines de concreto</v>
          </cell>
          <cell r="G110" t="str">
            <v>m2</v>
          </cell>
          <cell r="H110" t="str">
            <v>m2</v>
          </cell>
          <cell r="J110" t="str">
            <v>No incluye la preparación de la superficie existente. Tampoco las obras de confinamiento del pavimento.</v>
          </cell>
        </row>
        <row r="111">
          <cell r="C111">
            <v>600.1</v>
          </cell>
          <cell r="D111">
            <v>600</v>
          </cell>
          <cell r="F111" t="str">
            <v>Excavaciones varias sin clasificar</v>
          </cell>
          <cell r="G111" t="str">
            <v>m3</v>
          </cell>
          <cell r="H111">
            <v>9990</v>
          </cell>
        </row>
        <row r="112">
          <cell r="C112">
            <v>600.20000000000005</v>
          </cell>
          <cell r="D112">
            <v>600</v>
          </cell>
          <cell r="F112" t="str">
            <v>Excavaciones varias en roca en seco</v>
          </cell>
          <cell r="G112" t="str">
            <v>m3</v>
          </cell>
          <cell r="H112">
            <v>38000</v>
          </cell>
        </row>
        <row r="113">
          <cell r="C113">
            <v>600.29999999999995</v>
          </cell>
          <cell r="D113">
            <v>600</v>
          </cell>
          <cell r="F113" t="str">
            <v>Excavaciones varias en roca bajo agua</v>
          </cell>
          <cell r="G113" t="str">
            <v>m3</v>
          </cell>
          <cell r="H113" t="str">
            <v>m3</v>
          </cell>
        </row>
        <row r="114">
          <cell r="C114">
            <v>600.4</v>
          </cell>
          <cell r="D114">
            <v>600</v>
          </cell>
          <cell r="F114" t="str">
            <v>Excavaciones varias en material común en seco</v>
          </cell>
          <cell r="G114" t="str">
            <v>m3</v>
          </cell>
          <cell r="H114">
            <v>24253</v>
          </cell>
        </row>
        <row r="115">
          <cell r="C115">
            <v>600.5</v>
          </cell>
          <cell r="D115">
            <v>600</v>
          </cell>
          <cell r="F115" t="str">
            <v>Excavaciones varias en material común bajo agua</v>
          </cell>
          <cell r="G115" t="str">
            <v>m3</v>
          </cell>
          <cell r="H115">
            <v>29716</v>
          </cell>
        </row>
        <row r="116">
          <cell r="C116">
            <v>600.6</v>
          </cell>
          <cell r="D116">
            <v>600</v>
          </cell>
          <cell r="E116" t="str">
            <v>600P</v>
          </cell>
          <cell r="F116" t="str">
            <v>Excavaciones varias sin clasificar</v>
          </cell>
          <cell r="G116" t="str">
            <v>m3</v>
          </cell>
          <cell r="H116" t="str">
            <v>m3</v>
          </cell>
          <cell r="J116" t="str">
            <v>Tiene en cuenta el programa PICO y PALA</v>
          </cell>
        </row>
        <row r="117">
          <cell r="C117">
            <v>600.70000000000005</v>
          </cell>
          <cell r="D117">
            <v>600</v>
          </cell>
          <cell r="E117" t="str">
            <v>600P</v>
          </cell>
          <cell r="F117" t="str">
            <v>Excavaciones varias en material común en seco</v>
          </cell>
          <cell r="G117" t="str">
            <v>m3</v>
          </cell>
          <cell r="H117" t="str">
            <v>m3</v>
          </cell>
          <cell r="J117" t="str">
            <v>Tiene en cuenta el programa PICO y PALA</v>
          </cell>
        </row>
        <row r="118">
          <cell r="C118" t="str">
            <v>600P.1</v>
          </cell>
          <cell r="D118">
            <v>600</v>
          </cell>
          <cell r="E118" t="str">
            <v>600P.1</v>
          </cell>
          <cell r="F118" t="str">
            <v>Excavaciones manuales varias sin clasificar</v>
          </cell>
          <cell r="G118" t="str">
            <v>m3</v>
          </cell>
          <cell r="H118">
            <v>18224</v>
          </cell>
          <cell r="J118" t="str">
            <v>Tiene en cuenta el programa PICO y PALA</v>
          </cell>
        </row>
        <row r="119">
          <cell r="C119">
            <v>600.79999999999995</v>
          </cell>
          <cell r="D119">
            <v>600</v>
          </cell>
          <cell r="E119" t="str">
            <v>600P</v>
          </cell>
          <cell r="F119" t="str">
            <v>Excavaciones varias en material común bajo agua</v>
          </cell>
          <cell r="G119" t="str">
            <v>m3</v>
          </cell>
          <cell r="H119" t="str">
            <v>m3</v>
          </cell>
          <cell r="J119" t="str">
            <v>Tiene en cuenta el programa PICO y PALA</v>
          </cell>
        </row>
        <row r="120">
          <cell r="C120">
            <v>601.1</v>
          </cell>
          <cell r="D120">
            <v>601</v>
          </cell>
          <cell r="F120" t="str">
            <v>Excavaciones varias en roca en seco</v>
          </cell>
          <cell r="G120" t="str">
            <v>m3</v>
          </cell>
          <cell r="H120" t="str">
            <v>m3</v>
          </cell>
        </row>
        <row r="121">
          <cell r="C121">
            <v>601.20000000000005</v>
          </cell>
          <cell r="D121">
            <v>601</v>
          </cell>
          <cell r="F121" t="str">
            <v>Excavaciones varias en roca bajo agua</v>
          </cell>
          <cell r="G121" t="str">
            <v>m3</v>
          </cell>
          <cell r="H121" t="str">
            <v>m3</v>
          </cell>
        </row>
        <row r="122">
          <cell r="C122">
            <v>601.29999999999995</v>
          </cell>
          <cell r="D122">
            <v>601</v>
          </cell>
          <cell r="F122" t="str">
            <v>Excavaciones varias en material común en seco</v>
          </cell>
          <cell r="G122" t="str">
            <v>m3</v>
          </cell>
          <cell r="H122" t="str">
            <v>m3</v>
          </cell>
        </row>
        <row r="123">
          <cell r="C123">
            <v>601.4</v>
          </cell>
          <cell r="D123">
            <v>601</v>
          </cell>
          <cell r="F123" t="str">
            <v>Excavaciones varias en material común bajo agua</v>
          </cell>
          <cell r="G123" t="str">
            <v>m3</v>
          </cell>
          <cell r="H123" t="str">
            <v>m3</v>
          </cell>
        </row>
        <row r="124">
          <cell r="C124">
            <v>610.1</v>
          </cell>
          <cell r="D124">
            <v>610</v>
          </cell>
          <cell r="F124" t="str">
            <v>Rellenos para estructuras</v>
          </cell>
          <cell r="G124" t="str">
            <v>m3</v>
          </cell>
          <cell r="H124">
            <v>38345</v>
          </cell>
          <cell r="J124" t="str">
            <v>No incluye la preparación de la superficie sobre la que irá el relleno.</v>
          </cell>
        </row>
        <row r="125">
          <cell r="C125">
            <v>610.20000000000005</v>
          </cell>
          <cell r="D125">
            <v>610</v>
          </cell>
          <cell r="F125" t="str">
            <v>Material filtrante</v>
          </cell>
          <cell r="G125" t="str">
            <v>m3</v>
          </cell>
          <cell r="H125" t="str">
            <v>m3</v>
          </cell>
        </row>
        <row r="126">
          <cell r="C126">
            <v>612</v>
          </cell>
          <cell r="E126" t="str">
            <v>612P</v>
          </cell>
          <cell r="F126" t="str">
            <v>Geobloques</v>
          </cell>
          <cell r="G126" t="str">
            <v>m3</v>
          </cell>
          <cell r="H126" t="str">
            <v>m3</v>
          </cell>
        </row>
        <row r="127">
          <cell r="C127">
            <v>620.1</v>
          </cell>
          <cell r="D127">
            <v>620</v>
          </cell>
          <cell r="F127" t="str">
            <v>Pilotes prefabricados de concreto</v>
          </cell>
          <cell r="G127" t="str">
            <v>ml</v>
          </cell>
          <cell r="H127" t="str">
            <v>ml</v>
          </cell>
        </row>
        <row r="128">
          <cell r="C128">
            <v>620.20000000000005</v>
          </cell>
          <cell r="D128">
            <v>620</v>
          </cell>
          <cell r="F128" t="str">
            <v>Extensión de pilotes</v>
          </cell>
          <cell r="G128" t="str">
            <v>ml</v>
          </cell>
          <cell r="H128" t="str">
            <v>ml</v>
          </cell>
        </row>
        <row r="129">
          <cell r="C129">
            <v>620.29999999999995</v>
          </cell>
          <cell r="D129">
            <v>620</v>
          </cell>
          <cell r="F129" t="str">
            <v>Prueba de carga</v>
          </cell>
          <cell r="G129" t="str">
            <v>Un</v>
          </cell>
          <cell r="H129" t="str">
            <v>Un</v>
          </cell>
        </row>
        <row r="130">
          <cell r="C130">
            <v>621.1</v>
          </cell>
          <cell r="D130">
            <v>621</v>
          </cell>
          <cell r="F130" t="str">
            <v>Pilote de concreto fundido in-situ de diámetro____</v>
          </cell>
          <cell r="G130" t="str">
            <v>ml</v>
          </cell>
          <cell r="H130" t="str">
            <v>ml</v>
          </cell>
        </row>
        <row r="131">
          <cell r="C131">
            <v>621.20000000000005</v>
          </cell>
          <cell r="D131">
            <v>621</v>
          </cell>
          <cell r="F131" t="str">
            <v>Base acampanada</v>
          </cell>
          <cell r="G131" t="str">
            <v>m3</v>
          </cell>
          <cell r="H131" t="str">
            <v>m3</v>
          </cell>
        </row>
        <row r="132">
          <cell r="C132">
            <v>621.29999999999995</v>
          </cell>
          <cell r="D132">
            <v>621</v>
          </cell>
          <cell r="F132" t="str">
            <v>Pilote de prueba de diámetro ____</v>
          </cell>
          <cell r="G132" t="str">
            <v>ml</v>
          </cell>
          <cell r="H132" t="str">
            <v>ml</v>
          </cell>
        </row>
        <row r="133">
          <cell r="C133">
            <v>621.4</v>
          </cell>
          <cell r="D133">
            <v>621</v>
          </cell>
          <cell r="F133" t="str">
            <v>Base acampanada de prueba</v>
          </cell>
          <cell r="G133" t="str">
            <v>m3</v>
          </cell>
          <cell r="H133" t="str">
            <v>m3</v>
          </cell>
        </row>
        <row r="134">
          <cell r="C134">
            <v>621.5</v>
          </cell>
          <cell r="D134">
            <v>621</v>
          </cell>
          <cell r="F134" t="str">
            <v>Camisa permanente de diámetro exterior ____</v>
          </cell>
          <cell r="G134" t="str">
            <v>ml</v>
          </cell>
          <cell r="H134" t="str">
            <v>ml</v>
          </cell>
        </row>
        <row r="135">
          <cell r="C135">
            <v>621.6</v>
          </cell>
          <cell r="D135">
            <v>621</v>
          </cell>
          <cell r="F135" t="str">
            <v>Prueba de carga</v>
          </cell>
          <cell r="G135" t="str">
            <v>Un</v>
          </cell>
          <cell r="H135" t="str">
            <v>Un</v>
          </cell>
        </row>
        <row r="136">
          <cell r="C136">
            <v>622.1</v>
          </cell>
          <cell r="D136">
            <v>622</v>
          </cell>
          <cell r="F136" t="str">
            <v>Tablestacado de madera</v>
          </cell>
          <cell r="G136" t="str">
            <v>m2</v>
          </cell>
          <cell r="H136" t="str">
            <v>m2</v>
          </cell>
        </row>
        <row r="137">
          <cell r="C137">
            <v>622.20000000000005</v>
          </cell>
          <cell r="D137">
            <v>622</v>
          </cell>
          <cell r="F137" t="str">
            <v>Tablestacado metálico</v>
          </cell>
          <cell r="G137" t="str">
            <v>m2</v>
          </cell>
          <cell r="H137" t="str">
            <v>m2</v>
          </cell>
        </row>
        <row r="138">
          <cell r="C138">
            <v>622.29999999999995</v>
          </cell>
          <cell r="D138">
            <v>622</v>
          </cell>
          <cell r="F138" t="str">
            <v>Tablestacado de concreto reforzado</v>
          </cell>
          <cell r="G138" t="str">
            <v>m2</v>
          </cell>
          <cell r="H138" t="str">
            <v>m2</v>
          </cell>
        </row>
        <row r="139">
          <cell r="C139">
            <v>622.4</v>
          </cell>
          <cell r="D139">
            <v>622</v>
          </cell>
          <cell r="F139" t="str">
            <v>Tablestacado de concreto preesforzado</v>
          </cell>
          <cell r="G139" t="str">
            <v>m2</v>
          </cell>
          <cell r="H139" t="str">
            <v>m2</v>
          </cell>
        </row>
        <row r="140">
          <cell r="C140">
            <v>622.5</v>
          </cell>
          <cell r="D140">
            <v>622</v>
          </cell>
          <cell r="F140" t="str">
            <v>Corte del extremo superior del elemento</v>
          </cell>
          <cell r="G140" t="str">
            <v>ml</v>
          </cell>
          <cell r="H140" t="str">
            <v>ml</v>
          </cell>
        </row>
        <row r="141">
          <cell r="C141">
            <v>622.6</v>
          </cell>
          <cell r="D141">
            <v>622</v>
          </cell>
          <cell r="E141" t="str">
            <v>622P</v>
          </cell>
          <cell r="F141" t="str">
            <v>Tablestacado metálico</v>
          </cell>
          <cell r="G141" t="str">
            <v>ml</v>
          </cell>
          <cell r="H141" t="str">
            <v>ml</v>
          </cell>
          <cell r="J141" t="str">
            <v>La unidad de medida es el metro lineal</v>
          </cell>
        </row>
        <row r="142">
          <cell r="C142">
            <v>623.1</v>
          </cell>
          <cell r="E142" t="str">
            <v>623P</v>
          </cell>
          <cell r="F142" t="str">
            <v>Suministro e hincamiento de rieles</v>
          </cell>
          <cell r="G142" t="str">
            <v>ml</v>
          </cell>
          <cell r="H142">
            <v>92683</v>
          </cell>
        </row>
        <row r="143">
          <cell r="C143">
            <v>623.20000000000005</v>
          </cell>
          <cell r="E143" t="str">
            <v>623P</v>
          </cell>
          <cell r="F143" t="str">
            <v>Suministro e instalación de rieles</v>
          </cell>
          <cell r="G143" t="str">
            <v>ml</v>
          </cell>
          <cell r="H143">
            <v>76829</v>
          </cell>
        </row>
        <row r="144">
          <cell r="C144">
            <v>630.1</v>
          </cell>
          <cell r="D144">
            <v>630</v>
          </cell>
          <cell r="F144" t="str">
            <v>Concreto Clase A</v>
          </cell>
          <cell r="G144" t="str">
            <v>m3</v>
          </cell>
          <cell r="H144" t="str">
            <v>m3</v>
          </cell>
          <cell r="J144" t="str">
            <v>5000PSI</v>
          </cell>
        </row>
        <row r="145">
          <cell r="C145">
            <v>630.20000000000005</v>
          </cell>
          <cell r="D145">
            <v>630</v>
          </cell>
          <cell r="F145" t="str">
            <v>Concreto Clase B</v>
          </cell>
          <cell r="G145" t="str">
            <v>m3</v>
          </cell>
          <cell r="H145" t="str">
            <v>m3</v>
          </cell>
          <cell r="J145" t="str">
            <v>4000PSI</v>
          </cell>
        </row>
        <row r="146">
          <cell r="C146">
            <v>630.29999999999995</v>
          </cell>
          <cell r="D146">
            <v>630</v>
          </cell>
          <cell r="F146" t="str">
            <v>Concreto Clase C</v>
          </cell>
          <cell r="G146" t="str">
            <v>m3</v>
          </cell>
          <cell r="H146" t="str">
            <v>m3</v>
          </cell>
          <cell r="J146" t="str">
            <v>3000PSI</v>
          </cell>
        </row>
        <row r="147">
          <cell r="C147">
            <v>630.4</v>
          </cell>
          <cell r="D147">
            <v>630</v>
          </cell>
          <cell r="F147" t="str">
            <v>Concreto Clase D</v>
          </cell>
          <cell r="G147" t="str">
            <v>m3</v>
          </cell>
          <cell r="H147">
            <v>374399</v>
          </cell>
          <cell r="J147" t="str">
            <v>2000PSI</v>
          </cell>
        </row>
        <row r="148">
          <cell r="C148">
            <v>630.5</v>
          </cell>
          <cell r="D148">
            <v>630</v>
          </cell>
          <cell r="F148" t="str">
            <v>Concreto Clase E</v>
          </cell>
          <cell r="G148" t="str">
            <v>m3</v>
          </cell>
          <cell r="H148">
            <v>325680</v>
          </cell>
        </row>
        <row r="149">
          <cell r="C149">
            <v>630.6</v>
          </cell>
          <cell r="D149">
            <v>630</v>
          </cell>
          <cell r="F149" t="str">
            <v>Concreto Simple de 175 Kg/cm2</v>
          </cell>
          <cell r="G149" t="str">
            <v>m3</v>
          </cell>
          <cell r="H149">
            <v>326357</v>
          </cell>
        </row>
        <row r="150">
          <cell r="C150" t="str">
            <v>630P.7</v>
          </cell>
          <cell r="D150">
            <v>630</v>
          </cell>
          <cell r="F150" t="str">
            <v>Concreto ciplopeo de resistencia 211 Kg/cm2</v>
          </cell>
          <cell r="G150" t="str">
            <v>m3</v>
          </cell>
          <cell r="H150">
            <v>288781</v>
          </cell>
        </row>
        <row r="151">
          <cell r="C151">
            <v>630.70000000000005</v>
          </cell>
          <cell r="D151">
            <v>630</v>
          </cell>
          <cell r="F151" t="str">
            <v>Concreto Clase G</v>
          </cell>
          <cell r="G151" t="str">
            <v>m3</v>
          </cell>
          <cell r="H151">
            <v>282866</v>
          </cell>
        </row>
        <row r="152">
          <cell r="C152">
            <v>630.79999999999995</v>
          </cell>
          <cell r="D152">
            <v>630</v>
          </cell>
          <cell r="E152" t="str">
            <v>630P</v>
          </cell>
          <cell r="F152" t="str">
            <v>Concreto Clase A con aditivo</v>
          </cell>
          <cell r="G152" t="str">
            <v>m3</v>
          </cell>
          <cell r="H152" t="str">
            <v>m3</v>
          </cell>
        </row>
        <row r="153">
          <cell r="C153">
            <v>630.9</v>
          </cell>
          <cell r="D153">
            <v>630</v>
          </cell>
          <cell r="E153" t="str">
            <v>630P</v>
          </cell>
          <cell r="F153" t="str">
            <v>Concreto Clase D con aditivo</v>
          </cell>
          <cell r="G153" t="str">
            <v>m3</v>
          </cell>
          <cell r="H153" t="str">
            <v>m3</v>
          </cell>
        </row>
        <row r="154">
          <cell r="C154">
            <v>630.1</v>
          </cell>
          <cell r="D154">
            <v>630</v>
          </cell>
          <cell r="E154" t="str">
            <v>630P-1</v>
          </cell>
          <cell r="F154" t="str">
            <v>Realce de cabezotes de alcantarillas</v>
          </cell>
          <cell r="G154" t="str">
            <v>m3</v>
          </cell>
          <cell r="H154" t="str">
            <v>m3</v>
          </cell>
        </row>
        <row r="155">
          <cell r="C155">
            <v>630.11</v>
          </cell>
          <cell r="D155">
            <v>630</v>
          </cell>
          <cell r="E155" t="str">
            <v>630P-2</v>
          </cell>
          <cell r="F155" t="str">
            <v>Realce de bordillo de cunetas</v>
          </cell>
          <cell r="G155" t="str">
            <v>ml</v>
          </cell>
          <cell r="H155">
            <v>30840</v>
          </cell>
        </row>
        <row r="156">
          <cell r="C156">
            <v>630.12</v>
          </cell>
          <cell r="D156">
            <v>630</v>
          </cell>
          <cell r="E156" t="str">
            <v>630P-3</v>
          </cell>
          <cell r="F156" t="str">
            <v>Concreto Clase G para cimientos</v>
          </cell>
          <cell r="G156" t="str">
            <v>m3</v>
          </cell>
          <cell r="H156" t="str">
            <v>m3</v>
          </cell>
        </row>
        <row r="157">
          <cell r="C157">
            <v>630.13</v>
          </cell>
          <cell r="D157">
            <v>630</v>
          </cell>
          <cell r="E157" t="str">
            <v>630P-3</v>
          </cell>
          <cell r="F157" t="str">
            <v>Concreto Clase G para elevaciones</v>
          </cell>
          <cell r="G157" t="str">
            <v>m3</v>
          </cell>
          <cell r="H157" t="str">
            <v>m3</v>
          </cell>
        </row>
        <row r="158">
          <cell r="C158">
            <v>630.14</v>
          </cell>
          <cell r="D158">
            <v>630</v>
          </cell>
          <cell r="E158" t="str">
            <v>630P-4</v>
          </cell>
          <cell r="F158" t="str">
            <v>Recubrimiento con malla y mortero 1:4, e=5cm</v>
          </cell>
          <cell r="G158" t="str">
            <v>m2</v>
          </cell>
          <cell r="H158" t="str">
            <v>m2</v>
          </cell>
        </row>
        <row r="159">
          <cell r="C159">
            <v>630.15</v>
          </cell>
          <cell r="D159">
            <v>630</v>
          </cell>
          <cell r="E159" t="str">
            <v>630P-5</v>
          </cell>
          <cell r="F159" t="str">
            <v>Recalce de alcantarillas</v>
          </cell>
          <cell r="G159" t="str">
            <v>ml</v>
          </cell>
          <cell r="H159">
            <v>77402</v>
          </cell>
        </row>
        <row r="160">
          <cell r="C160">
            <v>632</v>
          </cell>
          <cell r="D160">
            <v>632</v>
          </cell>
          <cell r="F160" t="str">
            <v>Baranda de concreto</v>
          </cell>
          <cell r="G160" t="str">
            <v>ml</v>
          </cell>
          <cell r="H160" t="str">
            <v>ml</v>
          </cell>
          <cell r="J160" t="str">
            <v>No incluye el acero de refuerzo</v>
          </cell>
        </row>
        <row r="161">
          <cell r="C161">
            <v>632.1</v>
          </cell>
          <cell r="D161">
            <v>632</v>
          </cell>
          <cell r="E161" t="str">
            <v>632P</v>
          </cell>
          <cell r="F161" t="str">
            <v>Baranda metálica tubular</v>
          </cell>
          <cell r="G161" t="str">
            <v>ml</v>
          </cell>
          <cell r="H161" t="str">
            <v>ml</v>
          </cell>
        </row>
        <row r="162">
          <cell r="C162">
            <v>640.1</v>
          </cell>
          <cell r="D162">
            <v>640</v>
          </cell>
          <cell r="F162" t="str">
            <v>Acero de refuerzo Grado 37</v>
          </cell>
          <cell r="G162" t="str">
            <v>Kg</v>
          </cell>
          <cell r="H162" t="str">
            <v>Kg</v>
          </cell>
        </row>
        <row r="163">
          <cell r="C163">
            <v>640.20000000000005</v>
          </cell>
          <cell r="D163">
            <v>640</v>
          </cell>
          <cell r="F163" t="str">
            <v>Acero de refuerzo Grado 40</v>
          </cell>
          <cell r="G163" t="str">
            <v>Kg</v>
          </cell>
          <cell r="H163" t="str">
            <v>Kg</v>
          </cell>
        </row>
        <row r="164">
          <cell r="C164">
            <v>640.29999999999995</v>
          </cell>
          <cell r="D164">
            <v>640</v>
          </cell>
          <cell r="F164" t="str">
            <v>Acero de refuerzo Grado 60</v>
          </cell>
          <cell r="G164" t="str">
            <v>Kg</v>
          </cell>
          <cell r="H164">
            <v>2737</v>
          </cell>
        </row>
        <row r="165">
          <cell r="C165">
            <v>641</v>
          </cell>
          <cell r="D165">
            <v>641</v>
          </cell>
          <cell r="F165" t="str">
            <v>Acero de preesfuerzo</v>
          </cell>
          <cell r="G165" t="str">
            <v>t-m</v>
          </cell>
          <cell r="H165" t="str">
            <v>t-m</v>
          </cell>
        </row>
        <row r="166">
          <cell r="C166">
            <v>642.1</v>
          </cell>
          <cell r="D166">
            <v>642</v>
          </cell>
          <cell r="F166" t="str">
            <v>Apoyo elastomérico</v>
          </cell>
          <cell r="G166" t="str">
            <v>Un</v>
          </cell>
          <cell r="H166" t="str">
            <v>Un</v>
          </cell>
        </row>
        <row r="167">
          <cell r="C167">
            <v>642.20000000000005</v>
          </cell>
          <cell r="D167">
            <v>642</v>
          </cell>
          <cell r="F167" t="str">
            <v>Sello para juntas de puentes</v>
          </cell>
          <cell r="G167" t="str">
            <v>ml</v>
          </cell>
          <cell r="H167">
            <v>8342</v>
          </cell>
        </row>
        <row r="168">
          <cell r="C168">
            <v>643</v>
          </cell>
          <cell r="E168" t="str">
            <v>643P</v>
          </cell>
          <cell r="F168" t="str">
            <v>Suministro e instalación de juntas de dilatación</v>
          </cell>
          <cell r="G168" t="str">
            <v>ml</v>
          </cell>
          <cell r="H168" t="str">
            <v>ml</v>
          </cell>
        </row>
        <row r="169">
          <cell r="C169">
            <v>644</v>
          </cell>
          <cell r="E169" t="str">
            <v>644P</v>
          </cell>
          <cell r="F169" t="str">
            <v>Suministro e instalación de sellos para juntas de puentes</v>
          </cell>
          <cell r="G169" t="str">
            <v>ml</v>
          </cell>
          <cell r="H169">
            <v>8342</v>
          </cell>
        </row>
        <row r="170">
          <cell r="C170">
            <v>650.1</v>
          </cell>
          <cell r="D170">
            <v>650</v>
          </cell>
          <cell r="F170" t="str">
            <v>Diseño y fabricación de estructura metálica</v>
          </cell>
          <cell r="G170" t="str">
            <v>Kg</v>
          </cell>
          <cell r="H170" t="str">
            <v>Kg</v>
          </cell>
        </row>
        <row r="171">
          <cell r="C171">
            <v>650.20000000000005</v>
          </cell>
          <cell r="D171">
            <v>650</v>
          </cell>
          <cell r="F171" t="str">
            <v>Fabricación de la estructura metálica</v>
          </cell>
          <cell r="G171" t="str">
            <v>Kg</v>
          </cell>
          <cell r="H171" t="str">
            <v>Kg</v>
          </cell>
        </row>
        <row r="172">
          <cell r="C172">
            <v>650.29999999999995</v>
          </cell>
          <cell r="D172">
            <v>650</v>
          </cell>
          <cell r="F172" t="str">
            <v>Transporte de estructura metálica</v>
          </cell>
          <cell r="G172" t="str">
            <v>Kg</v>
          </cell>
          <cell r="H172" t="str">
            <v>Kg</v>
          </cell>
        </row>
        <row r="173">
          <cell r="C173">
            <v>650.4</v>
          </cell>
          <cell r="D173">
            <v>650</v>
          </cell>
          <cell r="F173" t="str">
            <v>Montaje y pintura de estructura metálica</v>
          </cell>
          <cell r="G173" t="str">
            <v>Kg</v>
          </cell>
          <cell r="H173" t="str">
            <v>Kg</v>
          </cell>
        </row>
        <row r="174">
          <cell r="C174">
            <v>660.1</v>
          </cell>
          <cell r="D174">
            <v>660</v>
          </cell>
          <cell r="F174" t="str">
            <v>Tubería de concreto simple de diámetro 450 mm</v>
          </cell>
          <cell r="G174" t="str">
            <v>ml</v>
          </cell>
          <cell r="H174" t="str">
            <v>ml</v>
          </cell>
        </row>
        <row r="175">
          <cell r="C175">
            <v>660.2</v>
          </cell>
          <cell r="D175">
            <v>660</v>
          </cell>
          <cell r="F175" t="str">
            <v>Tubería de concreto simple de diámetro 600 mm</v>
          </cell>
          <cell r="G175" t="str">
            <v>ml</v>
          </cell>
          <cell r="H175">
            <v>132715</v>
          </cell>
        </row>
        <row r="176">
          <cell r="C176">
            <v>660.3</v>
          </cell>
          <cell r="D176">
            <v>660</v>
          </cell>
          <cell r="F176" t="str">
            <v>Tubería de concreto simple de diámetro 750 mm</v>
          </cell>
          <cell r="G176" t="str">
            <v>ml</v>
          </cell>
          <cell r="H176" t="str">
            <v>ml</v>
          </cell>
        </row>
        <row r="177">
          <cell r="C177">
            <v>661</v>
          </cell>
          <cell r="D177">
            <v>661</v>
          </cell>
          <cell r="F177" t="str">
            <v>Tubería de concreto reforzado de 900 mm diámetro interior</v>
          </cell>
          <cell r="G177" t="str">
            <v>ml</v>
          </cell>
          <cell r="H177">
            <v>226838</v>
          </cell>
        </row>
        <row r="178">
          <cell r="C178">
            <v>662.1</v>
          </cell>
          <cell r="D178">
            <v>662</v>
          </cell>
          <cell r="F178" t="str">
            <v>Tubería corrugada de acero galvanizado de lámina calibre __ y diámetro __ mm</v>
          </cell>
          <cell r="G178" t="str">
            <v>ml</v>
          </cell>
          <cell r="H178" t="str">
            <v>ml</v>
          </cell>
        </row>
        <row r="179">
          <cell r="C179">
            <v>662.2</v>
          </cell>
          <cell r="D179">
            <v>662</v>
          </cell>
          <cell r="F179" t="str">
            <v>Tubería corrugada de acero con recubrimiento bituminoso de lámina calibre __ y diámetro __ mm</v>
          </cell>
          <cell r="G179" t="str">
            <v>ml</v>
          </cell>
          <cell r="H179" t="str">
            <v>ml</v>
          </cell>
        </row>
        <row r="180">
          <cell r="C180">
            <v>669.1</v>
          </cell>
          <cell r="E180" t="str">
            <v>669P</v>
          </cell>
          <cell r="F180" t="str">
            <v>Andenes de sección 2m de ancho x 0.12 m de espesor</v>
          </cell>
          <cell r="G180" t="str">
            <v>m2</v>
          </cell>
          <cell r="H180" t="str">
            <v>m2</v>
          </cell>
        </row>
        <row r="181">
          <cell r="C181">
            <v>670.1</v>
          </cell>
          <cell r="D181">
            <v>670</v>
          </cell>
          <cell r="F181" t="str">
            <v>Disipadores de energía y sedimentadores en gaviones</v>
          </cell>
          <cell r="G181" t="str">
            <v>m3</v>
          </cell>
          <cell r="H181" t="str">
            <v>m3</v>
          </cell>
        </row>
        <row r="182">
          <cell r="C182">
            <v>670.2</v>
          </cell>
          <cell r="D182">
            <v>670</v>
          </cell>
          <cell r="F182" t="str">
            <v>Disipadores de energía y sedimentadores en concreto ciclópeo</v>
          </cell>
          <cell r="G182" t="str">
            <v>m3</v>
          </cell>
          <cell r="H182" t="str">
            <v>m3</v>
          </cell>
        </row>
        <row r="183">
          <cell r="C183">
            <v>670.3</v>
          </cell>
          <cell r="D183">
            <v>670</v>
          </cell>
          <cell r="F183" t="str">
            <v>Disipadores de energía empotrado en muro</v>
          </cell>
          <cell r="G183" t="str">
            <v>Ml</v>
          </cell>
          <cell r="H183">
            <v>119719</v>
          </cell>
        </row>
        <row r="184">
          <cell r="C184">
            <v>671</v>
          </cell>
          <cell r="D184">
            <v>671</v>
          </cell>
          <cell r="F184" t="str">
            <v>Cunetas revestidas en concreto</v>
          </cell>
          <cell r="G184" t="str">
            <v>m3</v>
          </cell>
          <cell r="H184">
            <v>269566</v>
          </cell>
        </row>
        <row r="185">
          <cell r="C185" t="str">
            <v>671P.1</v>
          </cell>
          <cell r="D185">
            <v>671</v>
          </cell>
          <cell r="E185" t="str">
            <v>671P.1</v>
          </cell>
          <cell r="F185" t="str">
            <v>Cunetas revestidas en concreto</v>
          </cell>
          <cell r="G185" t="str">
            <v>m3</v>
          </cell>
          <cell r="H185">
            <v>343826</v>
          </cell>
        </row>
        <row r="186">
          <cell r="C186">
            <v>672</v>
          </cell>
          <cell r="D186">
            <v>672</v>
          </cell>
          <cell r="F186" t="str">
            <v>Bordillo</v>
          </cell>
          <cell r="G186" t="str">
            <v>ml</v>
          </cell>
          <cell r="H186" t="str">
            <v>ml</v>
          </cell>
        </row>
        <row r="187">
          <cell r="C187">
            <v>673</v>
          </cell>
          <cell r="D187">
            <v>673</v>
          </cell>
          <cell r="F187" t="str">
            <v>Material filtrante</v>
          </cell>
          <cell r="G187" t="str">
            <v>m3</v>
          </cell>
          <cell r="H187">
            <v>56507</v>
          </cell>
        </row>
        <row r="188">
          <cell r="C188">
            <v>673.1</v>
          </cell>
          <cell r="D188">
            <v>673</v>
          </cell>
          <cell r="E188" t="str">
            <v>673P</v>
          </cell>
          <cell r="F188" t="str">
            <v>Dren horizontal 0-10 m</v>
          </cell>
          <cell r="G188" t="str">
            <v>ml</v>
          </cell>
          <cell r="H188" t="str">
            <v>ml</v>
          </cell>
        </row>
        <row r="189">
          <cell r="C189">
            <v>673.2</v>
          </cell>
          <cell r="D189">
            <v>673</v>
          </cell>
          <cell r="E189" t="str">
            <v>673P</v>
          </cell>
          <cell r="F189" t="str">
            <v>Dren horizontal 0-30 m</v>
          </cell>
          <cell r="G189" t="str">
            <v>ml</v>
          </cell>
          <cell r="H189" t="str">
            <v>ml</v>
          </cell>
        </row>
        <row r="190">
          <cell r="C190">
            <v>673.3</v>
          </cell>
          <cell r="D190">
            <v>673</v>
          </cell>
          <cell r="E190" t="str">
            <v>673P-1</v>
          </cell>
          <cell r="F190" t="str">
            <v>Filtros geocompuestos Tipo Geodren o Pack drain</v>
          </cell>
          <cell r="G190" t="str">
            <v>ml</v>
          </cell>
          <cell r="H190" t="str">
            <v>ml</v>
          </cell>
        </row>
        <row r="191">
          <cell r="C191">
            <v>674.1</v>
          </cell>
          <cell r="E191" t="str">
            <v>674P</v>
          </cell>
          <cell r="F191" t="str">
            <v>Nivelación y reconstrucción de pozos de inspección</v>
          </cell>
          <cell r="G191" t="str">
            <v>Un</v>
          </cell>
          <cell r="H191" t="str">
            <v>Un</v>
          </cell>
        </row>
        <row r="192">
          <cell r="C192">
            <v>674.2</v>
          </cell>
          <cell r="E192" t="str">
            <v>674P</v>
          </cell>
          <cell r="F192" t="str">
            <v>Nivelación y reconstrucción de sumideros</v>
          </cell>
          <cell r="G192" t="str">
            <v>Un</v>
          </cell>
          <cell r="H192" t="str">
            <v>Un</v>
          </cell>
        </row>
        <row r="193">
          <cell r="C193">
            <v>674.3</v>
          </cell>
          <cell r="E193" t="str">
            <v>674P</v>
          </cell>
          <cell r="F193" t="str">
            <v>Nivelación y reconstrucción de cajas de válvulas de la E.A.A.B</v>
          </cell>
          <cell r="G193" t="str">
            <v>Un</v>
          </cell>
          <cell r="H193" t="str">
            <v>Un</v>
          </cell>
        </row>
        <row r="194">
          <cell r="C194">
            <v>674.4</v>
          </cell>
          <cell r="E194" t="str">
            <v>674P</v>
          </cell>
          <cell r="F194" t="str">
            <v>Nivelación y reconstrucción de cajas de energía de CODENSA</v>
          </cell>
          <cell r="G194" t="str">
            <v>Un</v>
          </cell>
          <cell r="H194" t="str">
            <v>Un</v>
          </cell>
        </row>
        <row r="195">
          <cell r="C195">
            <v>674.5</v>
          </cell>
          <cell r="E195" t="str">
            <v>674P</v>
          </cell>
          <cell r="F195" t="str">
            <v>Nivelación y reconstrucción de cajas de la ETB</v>
          </cell>
          <cell r="G195" t="str">
            <v>Un</v>
          </cell>
          <cell r="H195" t="str">
            <v>Un</v>
          </cell>
        </row>
        <row r="196">
          <cell r="C196">
            <v>675</v>
          </cell>
          <cell r="E196" t="str">
            <v>675P</v>
          </cell>
          <cell r="F196" t="str">
            <v>Caja de inspección para alumbrado público</v>
          </cell>
          <cell r="G196" t="str">
            <v>Un</v>
          </cell>
          <cell r="H196" t="str">
            <v>Un</v>
          </cell>
        </row>
        <row r="197">
          <cell r="C197">
            <v>678.1</v>
          </cell>
          <cell r="E197" t="str">
            <v>678P</v>
          </cell>
          <cell r="F197" t="str">
            <v>Suministro y colocación de ductos de PVC o similar</v>
          </cell>
          <cell r="G197" t="str">
            <v>ml</v>
          </cell>
          <cell r="H197">
            <v>24007</v>
          </cell>
        </row>
        <row r="198">
          <cell r="C198" t="str">
            <v>678P.1</v>
          </cell>
          <cell r="E198" t="str">
            <v>678P</v>
          </cell>
          <cell r="F198" t="str">
            <v>Suministro e instalación de drenes de PVC de 4" diam.</v>
          </cell>
          <cell r="G198" t="str">
            <v>Un</v>
          </cell>
          <cell r="H198">
            <v>32398</v>
          </cell>
        </row>
        <row r="199">
          <cell r="C199">
            <v>680.1</v>
          </cell>
          <cell r="D199">
            <v>680</v>
          </cell>
          <cell r="F199" t="str">
            <v>Escamas en concreto</v>
          </cell>
          <cell r="G199" t="str">
            <v>m2</v>
          </cell>
          <cell r="H199" t="str">
            <v>m2</v>
          </cell>
        </row>
        <row r="200">
          <cell r="C200">
            <v>680.2</v>
          </cell>
          <cell r="D200">
            <v>680</v>
          </cell>
          <cell r="F200" t="str">
            <v>Armadura galvanizada</v>
          </cell>
          <cell r="G200" t="str">
            <v>ml</v>
          </cell>
          <cell r="H200" t="str">
            <v>ml</v>
          </cell>
        </row>
        <row r="201">
          <cell r="C201">
            <v>680.3</v>
          </cell>
          <cell r="D201">
            <v>680</v>
          </cell>
          <cell r="F201" t="str">
            <v>Relleno granular para tierra armada</v>
          </cell>
          <cell r="G201" t="str">
            <v>m3</v>
          </cell>
          <cell r="H201" t="str">
            <v>m3</v>
          </cell>
        </row>
        <row r="202">
          <cell r="C202">
            <v>681.1</v>
          </cell>
          <cell r="D202">
            <v>681</v>
          </cell>
          <cell r="F202" t="str">
            <v>Gaviones</v>
          </cell>
          <cell r="G202" t="str">
            <v>m3</v>
          </cell>
          <cell r="H202">
            <v>83069</v>
          </cell>
        </row>
        <row r="203">
          <cell r="C203" t="str">
            <v>681.1</v>
          </cell>
          <cell r="D203">
            <v>681</v>
          </cell>
          <cell r="F203" t="str">
            <v>Gaviones incluye transporte especial.</v>
          </cell>
          <cell r="G203" t="str">
            <v>m3</v>
          </cell>
          <cell r="H203">
            <v>93816</v>
          </cell>
        </row>
        <row r="204">
          <cell r="C204">
            <v>682</v>
          </cell>
          <cell r="D204">
            <v>682</v>
          </cell>
          <cell r="F204" t="str">
            <v>Muro de contención de suelo reforzado con Geotextil</v>
          </cell>
          <cell r="G204" t="str">
            <v>m3</v>
          </cell>
          <cell r="H204" t="str">
            <v>m3</v>
          </cell>
          <cell r="J204" t="str">
            <v>No incluye Geotextil ni recubrimiento del muro</v>
          </cell>
        </row>
        <row r="205">
          <cell r="C205">
            <v>683</v>
          </cell>
          <cell r="E205" t="str">
            <v>683P</v>
          </cell>
          <cell r="F205" t="str">
            <v>Bolsacretos en concreto Clase F</v>
          </cell>
          <cell r="G205" t="str">
            <v>m3</v>
          </cell>
          <cell r="H205" t="str">
            <v>m3</v>
          </cell>
        </row>
        <row r="206">
          <cell r="C206">
            <v>683.1</v>
          </cell>
          <cell r="E206" t="str">
            <v>683P-1</v>
          </cell>
          <cell r="F206" t="str">
            <v>Bolsacretos en concreto Clase D</v>
          </cell>
          <cell r="G206" t="str">
            <v>Un</v>
          </cell>
        </row>
        <row r="207">
          <cell r="C207">
            <v>700.1</v>
          </cell>
          <cell r="E207" t="str">
            <v>700P.1</v>
          </cell>
          <cell r="F207" t="str">
            <v>Línea de demarcación acrilica</v>
          </cell>
          <cell r="G207" t="str">
            <v>ml</v>
          </cell>
          <cell r="H207">
            <v>720</v>
          </cell>
        </row>
        <row r="208">
          <cell r="C208">
            <v>700.1</v>
          </cell>
          <cell r="D208">
            <v>700</v>
          </cell>
          <cell r="E208" t="str">
            <v>700P.2</v>
          </cell>
          <cell r="F208" t="str">
            <v>Línea de demarcación termoplastica</v>
          </cell>
          <cell r="G208" t="str">
            <v>ml</v>
          </cell>
          <cell r="H208">
            <v>4060</v>
          </cell>
        </row>
        <row r="209">
          <cell r="C209">
            <v>700.2</v>
          </cell>
          <cell r="D209">
            <v>700</v>
          </cell>
          <cell r="E209" t="str">
            <v>700P.3</v>
          </cell>
          <cell r="F209" t="str">
            <v>Marca vial termoplastica</v>
          </cell>
          <cell r="G209" t="str">
            <v>m2</v>
          </cell>
          <cell r="H209">
            <v>40600</v>
          </cell>
        </row>
        <row r="210">
          <cell r="C210">
            <v>700.2</v>
          </cell>
          <cell r="E210" t="str">
            <v>700P.4</v>
          </cell>
          <cell r="F210" t="str">
            <v>Marca vial acrilica</v>
          </cell>
          <cell r="G210" t="str">
            <v>m2</v>
          </cell>
          <cell r="H210">
            <v>14800</v>
          </cell>
        </row>
        <row r="211">
          <cell r="C211">
            <v>700.3</v>
          </cell>
          <cell r="D211">
            <v>700</v>
          </cell>
          <cell r="E211" t="str">
            <v>700P</v>
          </cell>
          <cell r="F211" t="str">
            <v>Línea de demarcación sobre concreto rígido</v>
          </cell>
          <cell r="G211" t="str">
            <v>ml</v>
          </cell>
          <cell r="H211" t="str">
            <v>ml</v>
          </cell>
        </row>
        <row r="212">
          <cell r="C212">
            <v>701</v>
          </cell>
          <cell r="D212">
            <v>701</v>
          </cell>
          <cell r="F212" t="str">
            <v>Tacha reflectiva</v>
          </cell>
          <cell r="G212" t="str">
            <v>Un</v>
          </cell>
          <cell r="H212">
            <v>6982</v>
          </cell>
        </row>
        <row r="213">
          <cell r="C213">
            <v>710.1</v>
          </cell>
          <cell r="D213">
            <v>710</v>
          </cell>
          <cell r="F213" t="str">
            <v>Señal de tránsito grupo I</v>
          </cell>
          <cell r="G213" t="str">
            <v>Un</v>
          </cell>
          <cell r="H213">
            <v>167063</v>
          </cell>
        </row>
        <row r="214">
          <cell r="C214">
            <v>710.2</v>
          </cell>
          <cell r="D214">
            <v>710</v>
          </cell>
          <cell r="F214" t="str">
            <v>Señal de tránsito grupo II</v>
          </cell>
          <cell r="G214" t="str">
            <v>Un</v>
          </cell>
          <cell r="H214">
            <v>334126</v>
          </cell>
        </row>
        <row r="215">
          <cell r="C215">
            <v>710.3</v>
          </cell>
          <cell r="D215">
            <v>710</v>
          </cell>
          <cell r="F215" t="str">
            <v>Señal de tránsito grupo III</v>
          </cell>
          <cell r="G215" t="str">
            <v>Un</v>
          </cell>
          <cell r="H215" t="str">
            <v>Un</v>
          </cell>
        </row>
        <row r="216">
          <cell r="C216">
            <v>710.4</v>
          </cell>
          <cell r="D216">
            <v>710</v>
          </cell>
          <cell r="F216" t="str">
            <v>Señal de tránsito grupo IV</v>
          </cell>
          <cell r="G216" t="str">
            <v>Un</v>
          </cell>
          <cell r="H216" t="str">
            <v>Un</v>
          </cell>
        </row>
        <row r="217">
          <cell r="C217">
            <v>710.5</v>
          </cell>
          <cell r="D217">
            <v>710</v>
          </cell>
          <cell r="F217" t="str">
            <v>Señal de tránsito grupo V</v>
          </cell>
          <cell r="G217" t="str">
            <v>m2</v>
          </cell>
          <cell r="H217" t="str">
            <v>m2</v>
          </cell>
        </row>
        <row r="218">
          <cell r="C218">
            <v>710.6</v>
          </cell>
          <cell r="D218">
            <v>710</v>
          </cell>
          <cell r="E218" t="str">
            <v>710P</v>
          </cell>
          <cell r="F218" t="str">
            <v>Suministro e instalación de pasavías</v>
          </cell>
          <cell r="G218" t="str">
            <v>Un</v>
          </cell>
          <cell r="H218">
            <v>6000000</v>
          </cell>
        </row>
        <row r="219">
          <cell r="C219">
            <v>720</v>
          </cell>
          <cell r="D219">
            <v>720</v>
          </cell>
          <cell r="F219" t="str">
            <v>Poste de kilometraje</v>
          </cell>
          <cell r="G219" t="str">
            <v>Un</v>
          </cell>
          <cell r="H219">
            <v>161271</v>
          </cell>
        </row>
        <row r="220">
          <cell r="C220" t="str">
            <v>720P.1</v>
          </cell>
          <cell r="F220" t="str">
            <v>Mantenimiento postes de kilometraje</v>
          </cell>
          <cell r="G220" t="str">
            <v>Un</v>
          </cell>
          <cell r="H220">
            <v>26987</v>
          </cell>
        </row>
        <row r="221">
          <cell r="C221">
            <v>730.1</v>
          </cell>
          <cell r="D221">
            <v>730</v>
          </cell>
          <cell r="F221" t="str">
            <v>Defensa metálica</v>
          </cell>
          <cell r="G221" t="str">
            <v>ml</v>
          </cell>
          <cell r="H221">
            <v>67574</v>
          </cell>
        </row>
        <row r="222">
          <cell r="C222">
            <v>730.2</v>
          </cell>
          <cell r="D222">
            <v>730</v>
          </cell>
          <cell r="F222" t="str">
            <v>Sección final</v>
          </cell>
          <cell r="G222" t="str">
            <v>Un</v>
          </cell>
          <cell r="H222">
            <v>35959</v>
          </cell>
        </row>
        <row r="223">
          <cell r="C223">
            <v>730.3</v>
          </cell>
          <cell r="D223">
            <v>730</v>
          </cell>
          <cell r="F223" t="str">
            <v>Sección de tope</v>
          </cell>
          <cell r="G223" t="str">
            <v>Un</v>
          </cell>
          <cell r="H223" t="str">
            <v>Un</v>
          </cell>
        </row>
        <row r="224">
          <cell r="C224">
            <v>731</v>
          </cell>
          <cell r="E224" t="str">
            <v>731P</v>
          </cell>
          <cell r="F224" t="str">
            <v>Amortiguadores para defensa metálica</v>
          </cell>
          <cell r="G224" t="str">
            <v>Un</v>
          </cell>
          <cell r="H224">
            <v>3768</v>
          </cell>
        </row>
        <row r="225">
          <cell r="C225">
            <v>740</v>
          </cell>
          <cell r="D225">
            <v>740</v>
          </cell>
          <cell r="F225" t="str">
            <v>Captafaros</v>
          </cell>
          <cell r="G225" t="str">
            <v>Un</v>
          </cell>
          <cell r="H225">
            <v>6728</v>
          </cell>
        </row>
        <row r="226">
          <cell r="C226">
            <v>741</v>
          </cell>
          <cell r="E226" t="str">
            <v>741P</v>
          </cell>
          <cell r="F226" t="str">
            <v>Pintura de muros</v>
          </cell>
          <cell r="G226" t="str">
            <v>m2</v>
          </cell>
          <cell r="H226">
            <v>11341</v>
          </cell>
        </row>
        <row r="227">
          <cell r="C227">
            <v>741.1</v>
          </cell>
          <cell r="E227" t="str">
            <v>741P-1</v>
          </cell>
          <cell r="F227" t="str">
            <v>Pintura de muros</v>
          </cell>
          <cell r="G227" t="str">
            <v>m2</v>
          </cell>
          <cell r="H227" t="str">
            <v>m2</v>
          </cell>
        </row>
        <row r="228">
          <cell r="C228">
            <v>750</v>
          </cell>
          <cell r="E228" t="str">
            <v>750P</v>
          </cell>
          <cell r="F228" t="str">
            <v>Bandas sonoras reductoras de velocidad</v>
          </cell>
          <cell r="G228" t="str">
            <v>m2</v>
          </cell>
          <cell r="H228">
            <v>69121</v>
          </cell>
        </row>
        <row r="229">
          <cell r="C229">
            <v>800.1</v>
          </cell>
          <cell r="D229">
            <v>800</v>
          </cell>
          <cell r="F229" t="str">
            <v>Cerca de alambre de púas con postes de madera</v>
          </cell>
          <cell r="G229" t="str">
            <v>ml</v>
          </cell>
          <cell r="H229" t="str">
            <v>ml</v>
          </cell>
        </row>
        <row r="230">
          <cell r="C230">
            <v>800.2</v>
          </cell>
          <cell r="D230">
            <v>800</v>
          </cell>
          <cell r="F230" t="str">
            <v>Cerca de alambre de púas con postes de concreto</v>
          </cell>
          <cell r="G230" t="str">
            <v>ml</v>
          </cell>
          <cell r="H230" t="str">
            <v>ml</v>
          </cell>
        </row>
        <row r="231">
          <cell r="C231">
            <v>800.3</v>
          </cell>
          <cell r="D231">
            <v>800</v>
          </cell>
          <cell r="F231" t="str">
            <v>Cerca de malla con postes de madera</v>
          </cell>
          <cell r="G231" t="str">
            <v>ml</v>
          </cell>
          <cell r="H231" t="str">
            <v>ml</v>
          </cell>
        </row>
        <row r="232">
          <cell r="C232">
            <v>800.4</v>
          </cell>
          <cell r="D232">
            <v>800</v>
          </cell>
          <cell r="F232" t="str">
            <v>Cerca de malla con postes de concreto</v>
          </cell>
          <cell r="G232" t="str">
            <v>ml</v>
          </cell>
          <cell r="H232" t="str">
            <v>ml</v>
          </cell>
        </row>
        <row r="233">
          <cell r="C233">
            <v>810.1</v>
          </cell>
          <cell r="D233">
            <v>810</v>
          </cell>
          <cell r="F233" t="str">
            <v>Empradización de taludes con bloques de césped</v>
          </cell>
          <cell r="G233" t="str">
            <v>m2</v>
          </cell>
          <cell r="H233">
            <v>3561</v>
          </cell>
          <cell r="J233" t="str">
            <v>No incluye transporte de materiales</v>
          </cell>
        </row>
        <row r="234">
          <cell r="C234">
            <v>810.2</v>
          </cell>
          <cell r="D234">
            <v>810</v>
          </cell>
          <cell r="F234" t="str">
            <v>Empradización de taludes con tierra orgánica y semillas</v>
          </cell>
          <cell r="G234" t="str">
            <v>m2</v>
          </cell>
          <cell r="H234">
            <v>6600</v>
          </cell>
          <cell r="J234" t="str">
            <v>No incluye transporte de materiales</v>
          </cell>
        </row>
        <row r="235">
          <cell r="C235">
            <v>810.3</v>
          </cell>
          <cell r="D235">
            <v>810</v>
          </cell>
          <cell r="E235" t="str">
            <v>810P</v>
          </cell>
          <cell r="F235" t="str">
            <v>Empradización de taludes con bloques de césped</v>
          </cell>
          <cell r="G235" t="str">
            <v>m2</v>
          </cell>
          <cell r="H235" t="str">
            <v>m2</v>
          </cell>
          <cell r="J235" t="str">
            <v>Incluye transporte de materiales</v>
          </cell>
        </row>
        <row r="236">
          <cell r="C236">
            <v>810.4</v>
          </cell>
          <cell r="D236">
            <v>810</v>
          </cell>
          <cell r="E236" t="str">
            <v>810P</v>
          </cell>
          <cell r="F236" t="str">
            <v>Empradización de taludes con tierra orgánica y semillas</v>
          </cell>
          <cell r="G236" t="str">
            <v>m2</v>
          </cell>
          <cell r="H236" t="str">
            <v>m2</v>
          </cell>
          <cell r="J236" t="str">
            <v>Incluye transporte de materiales</v>
          </cell>
        </row>
        <row r="237">
          <cell r="C237">
            <v>810.5</v>
          </cell>
          <cell r="D237">
            <v>810</v>
          </cell>
          <cell r="F237" t="str">
            <v>Revegetalizacion de taludes con vetivert</v>
          </cell>
          <cell r="G237" t="str">
            <v>m2</v>
          </cell>
          <cell r="H237">
            <v>5600</v>
          </cell>
        </row>
        <row r="238">
          <cell r="C238">
            <v>820.1</v>
          </cell>
          <cell r="D238">
            <v>820</v>
          </cell>
          <cell r="F238" t="str">
            <v>Geotextil</v>
          </cell>
          <cell r="G238" t="str">
            <v>m2</v>
          </cell>
          <cell r="H238">
            <v>3590</v>
          </cell>
        </row>
        <row r="239">
          <cell r="C239">
            <v>820.2</v>
          </cell>
          <cell r="D239">
            <v>820</v>
          </cell>
          <cell r="F239" t="str">
            <v>Geotextil para refuerzo del pavimento</v>
          </cell>
          <cell r="G239" t="str">
            <v>m2</v>
          </cell>
          <cell r="H239" t="str">
            <v>m2</v>
          </cell>
        </row>
        <row r="240">
          <cell r="C240">
            <v>830</v>
          </cell>
          <cell r="E240" t="str">
            <v>830P</v>
          </cell>
          <cell r="F240" t="str">
            <v>Limpieza de bermas, incluye cargue y retiro del material sobrante</v>
          </cell>
          <cell r="G240" t="str">
            <v>m2</v>
          </cell>
          <cell r="H240" t="str">
            <v>m2</v>
          </cell>
        </row>
        <row r="241">
          <cell r="C241" t="str">
            <v>830P.1</v>
          </cell>
          <cell r="D241">
            <v>830</v>
          </cell>
          <cell r="E241" t="str">
            <v>830P.1</v>
          </cell>
          <cell r="F241" t="str">
            <v>Limpieza de cajon, incluye cargue y retiro del material.</v>
          </cell>
          <cell r="G241" t="str">
            <v>m3</v>
          </cell>
          <cell r="H241">
            <v>12831</v>
          </cell>
        </row>
        <row r="242">
          <cell r="C242">
            <v>900.1</v>
          </cell>
          <cell r="D242">
            <v>900</v>
          </cell>
          <cell r="F242" t="str">
            <v>Transporte de materiales provenientes de excavación de la explanación, canales y préstamos, entre 100m y 1000m</v>
          </cell>
          <cell r="G242" t="str">
            <v>m³-E</v>
          </cell>
          <cell r="H242" t="str">
            <v>m³-E</v>
          </cell>
        </row>
        <row r="243">
          <cell r="C243">
            <v>900.2</v>
          </cell>
          <cell r="D243">
            <v>900</v>
          </cell>
          <cell r="F243" t="str">
            <v>Transporte de materiales provenientes de la excavación de la explanación, canales y préstamos para distancias mayores de 1000m</v>
          </cell>
          <cell r="G243" t="str">
            <v>m³-km</v>
          </cell>
          <cell r="H243" t="str">
            <v>m³-km</v>
          </cell>
        </row>
        <row r="244">
          <cell r="C244">
            <v>900.3</v>
          </cell>
          <cell r="D244">
            <v>900</v>
          </cell>
          <cell r="F244" t="str">
            <v>Transporte de materiales provenientes de derrumbes</v>
          </cell>
          <cell r="G244" t="str">
            <v>m³-km</v>
          </cell>
          <cell r="H244" t="str">
            <v>m³-km</v>
          </cell>
        </row>
        <row r="245">
          <cell r="C245">
            <v>1000.1</v>
          </cell>
          <cell r="E245" t="str">
            <v>1000P</v>
          </cell>
          <cell r="F245" t="str">
            <v>Retroexcavadora sobre orugas de capacidad mínima 1.5 yardas cúbicas</v>
          </cell>
          <cell r="G245" t="str">
            <v>H-maq</v>
          </cell>
          <cell r="H245" t="str">
            <v>H-maq</v>
          </cell>
        </row>
        <row r="246">
          <cell r="C246">
            <v>1000.2</v>
          </cell>
          <cell r="E246" t="str">
            <v>1000P.2</v>
          </cell>
          <cell r="F246" t="str">
            <v>Desmonte programado de rocas y material de derrumbe</v>
          </cell>
          <cell r="G246" t="str">
            <v>m3</v>
          </cell>
          <cell r="H246">
            <v>17488</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refreshError="1"/>
      <sheetData sheetId="1194" refreshError="1"/>
      <sheetData sheetId="1195" refreshError="1"/>
      <sheetData sheetId="1196" refreshError="1"/>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Set>
  </externalBook>
</externalLink>
</file>

<file path=xl/externalLinks/externalLink2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PUs"/>
      <sheetName val="MUROS"/>
      <sheetName val="PPTO DEFINITIVO"/>
      <sheetName val="ACTA N°1"/>
    </sheetNames>
    <sheetDataSet>
      <sheetData sheetId="0" refreshError="1"/>
      <sheetData sheetId="1" refreshError="1"/>
      <sheetData sheetId="2" refreshError="1"/>
      <sheetData sheetId="3" refreshError="1"/>
      <sheetData sheetId="4" refreshError="1"/>
    </sheetDataSet>
  </externalBook>
</externalLink>
</file>

<file path=xl/externalLinks/externalLink2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OFICIAL"/>
      <sheetName val="MEMORIA PAVIMENTO"/>
      <sheetName val="AIU"/>
      <sheetName val="PLAN AMBIENTAL"/>
      <sheetName val="MO"/>
      <sheetName val="M.OBRA"/>
      <sheetName val="APU BASICO"/>
      <sheetName val="INTERVENTORIA"/>
      <sheetName val="FACTOR MULTIPLICADOR"/>
      <sheetName val="1"/>
      <sheetName val="APU"/>
      <sheetName val="2"/>
      <sheetName val="3"/>
      <sheetName val="4"/>
      <sheetName val="1.3_2"/>
      <sheetName val="5"/>
      <sheetName val="6"/>
      <sheetName val="7"/>
      <sheetName val="8"/>
      <sheetName val="9"/>
      <sheetName val="10"/>
      <sheetName val="11"/>
      <sheetName val="12"/>
      <sheetName val="MATERIA"/>
      <sheetName val="Cortes y Llenos"/>
      <sheetName val="Pavimento"/>
      <sheetName val="LISTA DE PRECIOS"/>
      <sheetName val="FSE-01 HOJA 1 "/>
      <sheetName val="PRESUPUESTO VIA SAN LUIS JULIO "/>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Set>
  </externalBook>
</externalLink>
</file>

<file path=xl/externalLinks/externalLink2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1"/>
      <sheetName val="AFE COVER"/>
      <sheetName val="Hoja2"/>
      <sheetName val="BASE"/>
      <sheetName val="PRECIOS"/>
    </sheetNames>
    <sheetDataSet>
      <sheetData sheetId="0"/>
      <sheetData sheetId="1"/>
      <sheetData sheetId="2"/>
      <sheetData sheetId="3" refreshError="1"/>
      <sheetData sheetId="4" refreshError="1"/>
    </sheetDataSet>
  </externalBook>
</externalLink>
</file>

<file path=xl/externalLinks/externalLink2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2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CIOS"/>
    </sheetNames>
    <sheetDataSet>
      <sheetData sheetId="0"/>
    </sheetDataSet>
  </externalBook>
</externalLink>
</file>

<file path=xl/externalLinks/externalLink2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Hoja2"/>
      <sheetName val="Hoja1"/>
      <sheetName val="BASE DE DATOS ORIG"/>
      <sheetName val="pv orig"/>
      <sheetName val="bd victoria"/>
      <sheetName val="secu limpia abril"/>
      <sheetName val="secu limpia abril 27"/>
      <sheetName val="secuencia abril por mnatos"/>
      <sheetName val="BD no 4-4a-8 limpia CUIDAR bck"/>
      <sheetName val="BD no 4-4a-8 limp CUIDAR jun18"/>
      <sheetName val="secuencia cuidar jun18 (2)"/>
      <sheetName val="pv DB CUIDAR jun30"/>
      <sheetName val="pv DB CUIDAR jun30 SUMM"/>
      <sheetName val="BD no 4-4a-8 limp CUIDAR jun30"/>
      <sheetName val="sec DB CUIDAR jun30 "/>
      <sheetName val="sec DB CUIDAR jun30 RE-FOR"/>
      <sheetName val="SEC DB CUIDAR JUL08 RE-FO"/>
      <sheetName val="SEC DB CUIDAR JUL30 plan agos"/>
      <sheetName val="SEC DB CUIDAR jun30 AGO10"/>
      <sheetName val="SEC DB CUIDAR jun30 SUMM "/>
      <sheetName val="SEC DB CUIDAR BUD OCT03 BCK"/>
      <sheetName val="SEC DB CUIDAR BUD OCT03 SEC "/>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2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alisis Individual"/>
      <sheetName val="Datos de Entrada"/>
      <sheetName val="Mat"/>
      <sheetName val="MO"/>
      <sheetName val="Ac. Monof"/>
      <sheetName val="Ac Trifas"/>
      <sheetName val="Bandejas y Canaletas"/>
      <sheetName val="Cables"/>
      <sheetName val="Redes Exteriores"/>
      <sheetName val="Salidas PVC"/>
      <sheetName val="Salidas EMT"/>
      <sheetName val="Tuberías"/>
      <sheetName val="Tableros Y Cajas"/>
      <sheetName val="Voz y Dat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Set>
  </externalBook>
</externalLink>
</file>

<file path=xl/externalLinks/externalLink2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RO RESUMEN."/>
      <sheetName val="MATRIZ"/>
      <sheetName val="MATERIAL TRANSPORTADO"/>
      <sheetName val="MATERIAL TRANSPORTADO POR PLACA"/>
      <sheetName val="VIAJES CORTOS"/>
      <sheetName val="CARROTANQUES"/>
      <sheetName val="VOLQUETAS POR DIAS"/>
      <sheetName val="Hoja1"/>
    </sheetNames>
    <sheetDataSet>
      <sheetData sheetId="0"/>
      <sheetData sheetId="1"/>
      <sheetData sheetId="2"/>
      <sheetData sheetId="3"/>
      <sheetData sheetId="4"/>
      <sheetData sheetId="5"/>
      <sheetData sheetId="6"/>
      <sheetData sheetId="7"/>
    </sheetDataSet>
  </externalBook>
</externalLink>
</file>

<file path=xl/externalLinks/externalLink2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1"/>
      <sheetName val="Var Summary page"/>
      <sheetName val="Chart1"/>
      <sheetName val="Cover"/>
      <sheetName val="FCF Cht"/>
      <sheetName val="Summary page"/>
      <sheetName val="Index"/>
      <sheetName val="PV -JV"/>
      <sheetName val="NPV Summary"/>
      <sheetName val="Price"/>
      <sheetName val="Cost Summ"/>
      <sheetName val="Economic  Graphs"/>
      <sheetName val="Tax workings"/>
      <sheetName val="Sensitivities"/>
      <sheetName val="Tax summary"/>
      <sheetName val="Quantity Graphs"/>
      <sheetName val="Deprec"/>
      <sheetName val="Coal Stocks &amp; Wkg Cap"/>
      <sheetName val="Total Cap"/>
      <sheetName val="Other Cap"/>
      <sheetName val="Repl Cap"/>
      <sheetName val="Repl Cap - Contractor"/>
      <sheetName val="Init Cap"/>
      <sheetName val="Init Cap - Contractor"/>
      <sheetName val="Init"/>
      <sheetName val="Repl"/>
      <sheetName val="Total Op Costs"/>
      <sheetName val="Other Op Costs"/>
      <sheetName val="Other Op Costs-Security"/>
      <sheetName val="Blasting"/>
      <sheetName val="Contractors"/>
      <sheetName val="Total Lab Costs"/>
      <sheetName val="Total Lab Nos"/>
      <sheetName val="Mtce Lab Costs"/>
      <sheetName val="Mtce Lab Nos"/>
      <sheetName val="Op Lab Costs"/>
      <sheetName val="Op Lab Nos"/>
      <sheetName val="Tot Equip Op Costs"/>
      <sheetName val="Equip Ownership Cost"/>
      <sheetName val="Spare parts"/>
      <sheetName val="Tyres"/>
      <sheetName val="Power"/>
      <sheetName val="Fuel &amp; lube"/>
      <sheetName val="Fuel Cons"/>
      <sheetName val="Power Consump"/>
      <sheetName val="Equip Annual Hours"/>
      <sheetName val="Fleet Cost Hrs"/>
      <sheetName val="Fleet Op Hrs"/>
      <sheetName val="Roster"/>
      <sheetName val="Utilisation"/>
      <sheetName val="Fleet"/>
      <sheetName val="Combined Schedule Summary"/>
      <sheetName val="Waste Sched"/>
      <sheetName val="Coal Sched"/>
      <sheetName val="Paste In Utilisation"/>
      <sheetName val="Paste in Roster"/>
      <sheetName val="Paste In Fleet"/>
      <sheetName val="Equip Data"/>
      <sheetName val="Depr VAT Plan Vallejo - Prodeco"/>
      <sheetName val="Summary"/>
      <sheetName val="Port &amp; HO Costs"/>
      <sheetName val="NOTES"/>
      <sheetName val="Updated CAPEX"/>
      <sheetName val="Not Used ------&gt;"/>
      <sheetName val="Nom IS&amp;BS"/>
      <sheetName val="Update_Header_Footer"/>
      <sheetName val="BASE DE DATOS ORIG"/>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Set>
  </externalBook>
</externalLink>
</file>

<file path=xl/externalLinks/externalLink2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Resumen"/>
      <sheetName val="TORTA"/>
      <sheetName val="Resum_Pav"/>
      <sheetName val="INVENT.ALC-CUNETAS 90BLB"/>
      <sheetName val="PUENTES Y PONTONES"/>
      <sheetName val="SEÑAL VERTICAL90BLB"/>
      <sheetName val="SEÑAL HORIZONTAL90BLB"/>
      <sheetName val="Tabla"/>
    </sheetNames>
    <sheetDataSet>
      <sheetData sheetId="0"/>
      <sheetData sheetId="1"/>
      <sheetData sheetId="2"/>
      <sheetData sheetId="3"/>
      <sheetData sheetId="4"/>
      <sheetData sheetId="5"/>
      <sheetData sheetId="6"/>
      <sheetData sheetId="7"/>
    </sheetDataSet>
  </externalBook>
</externalLink>
</file>

<file path=xl/externalLinks/externalLink2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2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didas"/>
      <sheetName val="Curva-sistema"/>
      <sheetName val="Curva.bomba"/>
      <sheetName val="Datos-Gráfica-Apartada"/>
      <sheetName val="Gráf.-Apartada-01"/>
      <sheetName val="Datos Garavito"/>
      <sheetName val="Gráfica Garavito"/>
      <sheetName val="Lagunas"/>
      <sheetName val="Linea de Impulsion"/>
      <sheetName val="items"/>
      <sheetName val="Linea de Impulsion.xls"/>
      <sheetName val="Linea%20de%20Impulsion.xls"/>
      <sheetName val="1.1"/>
      <sheetName val="1.2"/>
      <sheetName val="1.3"/>
      <sheetName val="2.1"/>
      <sheetName val="2.2"/>
      <sheetName val="3.1"/>
      <sheetName val="3.2"/>
      <sheetName val="3.3"/>
      <sheetName val="3.4"/>
      <sheetName val="3.5"/>
      <sheetName val="4.1"/>
      <sheetName val="4.2"/>
      <sheetName val="5.1"/>
      <sheetName val="5.2"/>
      <sheetName val="5.3"/>
      <sheetName val="6.1"/>
      <sheetName val="6.2"/>
      <sheetName val="6.3"/>
      <sheetName val="6.4"/>
      <sheetName val="7.1"/>
      <sheetName val="7.2"/>
      <sheetName val="Estado Resumen"/>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refreshError="1"/>
    </sheetDataSet>
  </externalBook>
</externalLink>
</file>

<file path=xl/externalLinks/externalLink2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COSTOS OFICINA"/>
      <sheetName val="Formatos"/>
      <sheetName val="Accidentalidad"/>
      <sheetName val="Causa Posible"/>
      <sheetName val="Elementos Involucrados"/>
      <sheetName val="ESTADO RED"/>
      <sheetName val="CARRETERAS"/>
      <sheetName val="GENERALIDADES "/>
      <sheetName val="Res-Accide-10"/>
      <sheetName val="COSTOS SEMANALES"/>
      <sheetName val="Prog.Inver (2)"/>
      <sheetName val="INSUMOS"/>
      <sheetName val="A.P.U."/>
      <sheetName val="A.P.U. (2)"/>
      <sheetName val="RESUMEN VIAS"/>
      <sheetName val="COSTOS POR KM"/>
      <sheetName val="RESUMEN UNITARIOS"/>
      <sheetName val="PORTADA "/>
      <sheetName val="INDICE"/>
      <sheetName val="Materiales"/>
      <sheetName val="200.1"/>
      <sheetName val="200.2"/>
      <sheetName val="201.1"/>
      <sheetName val="201.2"/>
      <sheetName val="201.3"/>
      <sheetName val="201.4"/>
      <sheetName val="201.8"/>
      <sheetName val="201.10"/>
      <sheetName val="201.11"/>
      <sheetName val="201.12"/>
      <sheetName val="201.13"/>
      <sheetName val="201.14"/>
      <sheetName val="201.15"/>
      <sheetName val="201.16"/>
      <sheetName val="201.17"/>
      <sheetName val="201.18"/>
      <sheetName val="201.19"/>
      <sheetName val="201.20"/>
      <sheetName val="201.21"/>
      <sheetName val="201.5"/>
      <sheetName val="201.6"/>
      <sheetName val="201.7"/>
      <sheetName val="201.9"/>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10"/>
      <sheetName val="350.11"/>
      <sheetName val="350.12"/>
      <sheetName val="350.13"/>
      <sheetName val="350.14"/>
      <sheetName val="350.2"/>
      <sheetName val="350.3"/>
      <sheetName val="350.4"/>
      <sheetName val="351.1"/>
      <sheetName val="351.10"/>
      <sheetName val="351.11"/>
      <sheetName val="351.12"/>
      <sheetName val="35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sheetName val="420.3"/>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10"/>
      <sheetName val="450.11"/>
      <sheetName val="450.12"/>
      <sheetName val="450.2"/>
      <sheetName val="450.3"/>
      <sheetName val="450.4"/>
      <sheetName val="450.5"/>
      <sheetName val="450.6"/>
      <sheetName val="450.7"/>
      <sheetName val="450.8"/>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3P"/>
      <sheetName val="600.2.4"/>
      <sheetName val="610.1"/>
      <sheetName val="610.2"/>
      <sheetName val="610.3"/>
      <sheetName val="610.4"/>
      <sheetName val="610.5"/>
      <sheetName val="610.6"/>
      <sheetName val="610.7"/>
      <sheetName val="620.1"/>
      <sheetName val="620.2"/>
      <sheetName val="620.3"/>
      <sheetName val="621.1"/>
      <sheetName val="621.2"/>
      <sheetName val="621.3"/>
      <sheetName val="621.4"/>
      <sheetName val="621.5"/>
      <sheetName val="621.6"/>
      <sheetName val="621.7"/>
      <sheetName val="622.1"/>
      <sheetName val="622.2"/>
      <sheetName val="622.3"/>
      <sheetName val="622.4"/>
      <sheetName val="622.5"/>
      <sheetName val="623.1"/>
      <sheetName val="623.2"/>
      <sheetName val="630.1"/>
      <sheetName val="630.1P"/>
      <sheetName val="630.2"/>
      <sheetName val="630.3"/>
      <sheetName val="630.4"/>
      <sheetName val="632.1"/>
      <sheetName val="640.1"/>
      <sheetName val="640.2"/>
      <sheetName val="641.1"/>
      <sheetName val="641.2"/>
      <sheetName val="642.1"/>
      <sheetName val="642.2"/>
      <sheetName val="650.1"/>
      <sheetName val="650.2"/>
      <sheetName val="650.3"/>
      <sheetName val="650.4"/>
      <sheetName val="660.1"/>
      <sheetName val="661.1 "/>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
      <sheetName val="673.2"/>
      <sheetName val="673.3"/>
      <sheetName val="673.3 (2)"/>
      <sheetName val="674.1"/>
      <sheetName val="674.2"/>
      <sheetName val="680.1"/>
      <sheetName val="680.2"/>
      <sheetName val="680.3"/>
      <sheetName val="681.1"/>
      <sheetName val="681.2"/>
      <sheetName val="681.3"/>
      <sheetName val="681.4"/>
      <sheetName val="682.1"/>
      <sheetName val="682.2"/>
      <sheetName val="682.3"/>
      <sheetName val="682.4"/>
      <sheetName val="683.1"/>
      <sheetName val="683.2"/>
      <sheetName val="683.3"/>
      <sheetName val="683.4"/>
      <sheetName val="683.5"/>
      <sheetName val="690.1"/>
      <sheetName val="700.1"/>
      <sheetName val="700.2"/>
      <sheetName val="700.3"/>
      <sheetName val="2_01_02(1)2"/>
      <sheetName val="2_01_02(2)2"/>
      <sheetName val="2_01_02(3)2"/>
      <sheetName val="2_01_03(1)2"/>
      <sheetName val="2_01_03(2)2"/>
      <sheetName val="2_01_03(3)2"/>
      <sheetName val="2_03_02(1)2"/>
      <sheetName val="2_03_02(2)2"/>
      <sheetName val="2_03_02(3)2"/>
      <sheetName val="2_03_03(1)2"/>
      <sheetName val="2_03_03(2)2"/>
      <sheetName val="2_03_03(3)2"/>
      <sheetName val="2_03_04(1)2"/>
      <sheetName val="2_03_04(2)2"/>
      <sheetName val="2_03_04(3)2"/>
      <sheetName val="2_03_05(1)2"/>
      <sheetName val="2_03_05(2)2"/>
      <sheetName val="2_03_05(3)2"/>
      <sheetName val="2_04_02(1)2"/>
      <sheetName val="2_04_02(2)2"/>
      <sheetName val="2_04_02(3)2"/>
      <sheetName val="2_04_03(1)2"/>
      <sheetName val="2_04_03(2)2"/>
      <sheetName val="2_04_03(3)2"/>
      <sheetName val="2_04_04(1)2"/>
      <sheetName val="2_04_04(2)2"/>
      <sheetName val="2_04_04(3)2"/>
      <sheetName val="1_05_01(1)2"/>
      <sheetName val="1_05_01(2)2"/>
      <sheetName val="1_05_01(3)2"/>
      <sheetName val="6_00_01(1)2"/>
      <sheetName val="6_00_01(2)2"/>
      <sheetName val="6_00_01(3)2"/>
      <sheetName val="6_00_02(1)2"/>
      <sheetName val="6_00_02(2)2"/>
      <sheetName val="6_00_02(3)2"/>
      <sheetName val="6_00_03(1)2"/>
      <sheetName val="6_00_03(2)2"/>
      <sheetName val="6_00_03(3)2"/>
      <sheetName val="6_00_04(1)2"/>
      <sheetName val="6_00_04(2)2"/>
      <sheetName val="6_00_04(3)2"/>
      <sheetName val="6_00_05(1)2"/>
      <sheetName val="6_00_05(2)2"/>
      <sheetName val="6_00_05(3)2"/>
      <sheetName val="6_02_01(1)2"/>
      <sheetName val="6_02_01(2)2"/>
      <sheetName val="6_02_01(3)2"/>
      <sheetName val="6_02_02(1)2"/>
      <sheetName val="6_02_02(2)2"/>
      <sheetName val="6_02_02(3)2"/>
      <sheetName val="6_02_03(1)2"/>
      <sheetName val="6_02_03(2)2"/>
      <sheetName val="6_02_03(3)2"/>
      <sheetName val="6_02_04(1)2"/>
      <sheetName val="6_02_04(2)2"/>
      <sheetName val="6_02_04(3)2"/>
      <sheetName val="6_02_05(1)2"/>
      <sheetName val="6_02_05(2)2"/>
      <sheetName val="6_02_05(3)2"/>
      <sheetName val="6_02_06(1)2"/>
      <sheetName val="6_02_06(2)2"/>
      <sheetName val="6_02_06(3)2"/>
      <sheetName val="6_02_07(1)2"/>
      <sheetName val="2_10_04(2)2"/>
      <sheetName val="2_10_04(3)2"/>
      <sheetName val="2_10_05(1)2"/>
      <sheetName val="2_10_05(2)2"/>
      <sheetName val="2_10_05(3)2"/>
      <sheetName val="2_10_06(1)2"/>
      <sheetName val="2_10_06(2)2"/>
      <sheetName val="2_10_06(3)2"/>
      <sheetName val="2_14_01(1)2"/>
      <sheetName val="2_14_01(2)2"/>
      <sheetName val="2_14_01(3)2"/>
      <sheetName val="2_14_02(1)2"/>
      <sheetName val="2_14_02(2)2"/>
      <sheetName val="2_14_02(3)2"/>
      <sheetName val="2_17_01(1)2"/>
      <sheetName val="2_17_01(2)2"/>
      <sheetName val="2_17_01(3)2"/>
      <sheetName val="2_17_02(1)2"/>
      <sheetName val="2_17_02(2)2"/>
      <sheetName val="2_17_02(3)2"/>
      <sheetName val="2_20_02(1)2"/>
      <sheetName val="2_20_02(2)2"/>
      <sheetName val="2_20_02(3)2"/>
      <sheetName val="2_21_01(1)2"/>
      <sheetName val="2_21_01(2)2"/>
      <sheetName val="2_21_01(3)2"/>
      <sheetName val="2_21_02(1)2"/>
      <sheetName val="2_21_02(2)2"/>
      <sheetName val="2_21_02(3)2"/>
      <sheetName val="2_21_03(1)2"/>
      <sheetName val="2_21_03(2)2"/>
      <sheetName val="2_21_03(3)2"/>
      <sheetName val="2_22_01(1)2"/>
      <sheetName val="2_22_01(2)2"/>
      <sheetName val="2_22_01(3)2"/>
      <sheetName val="2_23_01(1)2"/>
      <sheetName val="2_23_01(2)2"/>
      <sheetName val="2_23_01(3)2"/>
      <sheetName val="2_24_01(1)2"/>
      <sheetName val="2_24_01(2)2"/>
      <sheetName val="2_24_01(3)2"/>
      <sheetName val="2_25_01(1)2"/>
      <sheetName val="2_25_01(2)2"/>
      <sheetName val="2_25_01(3)2"/>
      <sheetName val="2_26_01(1)2"/>
      <sheetName val="2_26_01(2)2"/>
      <sheetName val="2_26_01(3)2"/>
      <sheetName val="3_01_01(1)2"/>
      <sheetName val="3_01_01(2)2"/>
      <sheetName val="3_01_01(3)2"/>
      <sheetName val="3_02_01(1)2"/>
      <sheetName val="3_02_01(2)2"/>
      <sheetName val="3_02_01(3)2"/>
      <sheetName val="3_03_02(1)2"/>
      <sheetName val="3_03_02(2)2"/>
      <sheetName val="3_03_02(3)2"/>
      <sheetName val="3_03_11(1)2"/>
      <sheetName val="3_03_11(2)2"/>
      <sheetName val="3_03_11(3)2"/>
      <sheetName val="3_08_05(1)2"/>
      <sheetName val="3_08_05(2)2"/>
      <sheetName val="3_08_05(3)2"/>
      <sheetName val="3_08_06(1)2"/>
      <sheetName val="3_08_06(2)2"/>
      <sheetName val="3_08_06(3)2"/>
      <sheetName val="4_01_01(1)2"/>
      <sheetName val="4_01_01(2)2"/>
      <sheetName val="4_01_01(3)2"/>
      <sheetName val="4_02_01(1)2"/>
      <sheetName val="4_02_01(2)2"/>
      <sheetName val="4_02_01(3)2"/>
      <sheetName val="4_03_01(1)2"/>
      <sheetName val="4_03_01(2)2"/>
      <sheetName val="4_03_01(3)2"/>
      <sheetName val="4_05_01(1)2"/>
      <sheetName val="4_05_01(2)2"/>
      <sheetName val="4_05_01(3)2"/>
      <sheetName val="1_01_01(1)2"/>
      <sheetName val="2_01_02(1)3"/>
      <sheetName val="2_01_02(2)3"/>
      <sheetName val="2_01_02(3)3"/>
      <sheetName val="2_01_03(1)3"/>
      <sheetName val="2_01_03(2)3"/>
      <sheetName val="2_01_03(3)3"/>
      <sheetName val="2_03_02(1)3"/>
      <sheetName val="2_03_02(2)3"/>
      <sheetName val="2_03_02(3)3"/>
      <sheetName val="2_03_03(1)3"/>
      <sheetName val="2_03_03(2)3"/>
      <sheetName val="2_03_03(3)3"/>
      <sheetName val="2_03_04(1)3"/>
      <sheetName val="2_03_04(2)3"/>
      <sheetName val="2_03_04(3)3"/>
      <sheetName val="2_03_05(1)3"/>
      <sheetName val="2_03_05(2)3"/>
      <sheetName val="2_03_05(3)3"/>
      <sheetName val="2_04_02(1)3"/>
      <sheetName val="2_04_02(2)3"/>
      <sheetName val="2_04_02(3)3"/>
      <sheetName val="2_04_03(1)3"/>
      <sheetName val="2_04_03(2)3"/>
      <sheetName val="2_04_03(3)3"/>
      <sheetName val="2_04_04(1)3"/>
      <sheetName val="2_04_04(2)3"/>
      <sheetName val="2_04_04(3)3"/>
      <sheetName val="1_05_01(1)3"/>
      <sheetName val="1_05_01(2)3"/>
      <sheetName val="1_05_01(3)3"/>
      <sheetName val="6_00_01(1)3"/>
      <sheetName val="6_00_01(2)3"/>
      <sheetName val="6_00_01(3)3"/>
      <sheetName val="6_00_02(1)3"/>
      <sheetName val="6_00_02(2)3"/>
      <sheetName val="6_00_02(3)3"/>
      <sheetName val="6_00_03(1)3"/>
      <sheetName val="6_00_03(2)3"/>
      <sheetName val="6_00_03(3)3"/>
      <sheetName val="6_00_04(1)3"/>
      <sheetName val="6_00_04(2)3"/>
      <sheetName val="6_00_04(3)3"/>
      <sheetName val="6_00_05(1)3"/>
      <sheetName val="6_00_05(2)3"/>
      <sheetName val="6_00_05(3)3"/>
      <sheetName val="6_02_01(1)3"/>
      <sheetName val="6_02_01(2)3"/>
      <sheetName val="6_02_01(3)3"/>
      <sheetName val="6_02_02(1)3"/>
      <sheetName val="6_02_02(2)3"/>
      <sheetName val="6_02_02(3)3"/>
      <sheetName val="6_02_03(1)3"/>
      <sheetName val="6_02_03(2)3"/>
      <sheetName val="6_02_03(3)3"/>
      <sheetName val="6_02_04(1)3"/>
      <sheetName val="6_02_04(2)3"/>
      <sheetName val="6_02_04(3)3"/>
      <sheetName val="6_02_05(1)3"/>
      <sheetName val="6_02_05(2)3"/>
      <sheetName val="6_02_05(3)3"/>
      <sheetName val="6_02_06(1)3"/>
      <sheetName val="6_02_06(2)3"/>
      <sheetName val="6_02_06(3)3"/>
      <sheetName val="6_02_07(1)3"/>
      <sheetName val="2_10_04(2)3"/>
      <sheetName val="2_10_04(3)3"/>
      <sheetName val="2_10_05(1)3"/>
      <sheetName val="2_10_05(2)3"/>
      <sheetName val="2_10_05(3)3"/>
      <sheetName val="2_10_06(1)3"/>
      <sheetName val="2_10_06(2)3"/>
      <sheetName val="2_10_06(3)3"/>
      <sheetName val="2_14_01(1)3"/>
      <sheetName val="2_14_01(2)3"/>
      <sheetName val="2_14_01(3)3"/>
      <sheetName val="2_14_02(1)3"/>
      <sheetName val="2_14_02(2)3"/>
      <sheetName val="2_14_02(3)3"/>
      <sheetName val="2_17_01(1)3"/>
      <sheetName val="2_17_01(2)3"/>
      <sheetName val="2_17_01(3)3"/>
      <sheetName val="2_17_02(1)3"/>
      <sheetName val="2_17_02(2)3"/>
      <sheetName val="2_17_02(3)3"/>
      <sheetName val="2_20_02(1)3"/>
      <sheetName val="2_20_02(2)3"/>
      <sheetName val="2_20_02(3)3"/>
      <sheetName val="2_21_01(1)3"/>
      <sheetName val="2_21_01(2)3"/>
      <sheetName val="2_21_01(3)3"/>
      <sheetName val="2_21_02(1)3"/>
      <sheetName val="2_21_02(2)3"/>
      <sheetName val="2_21_02(3)3"/>
      <sheetName val="2_21_03(1)3"/>
      <sheetName val="2_21_03(2)3"/>
      <sheetName val="2_21_03(3)3"/>
      <sheetName val="2_22_01(1)3"/>
      <sheetName val="2_22_01(2)3"/>
      <sheetName val="2_22_01(3)3"/>
      <sheetName val="2_23_01(1)3"/>
      <sheetName val="2_23_01(2)3"/>
      <sheetName val="2_23_01(3)3"/>
      <sheetName val="2_24_01(1)3"/>
      <sheetName val="2_24_01(2)3"/>
      <sheetName val="2_24_01(3)3"/>
      <sheetName val="2_25_01(1)3"/>
      <sheetName val="2_25_01(2)3"/>
      <sheetName val="2_25_01(3)3"/>
      <sheetName val="2_26_01(1)3"/>
      <sheetName val="2_26_01(2)3"/>
      <sheetName val="2_26_01(3)3"/>
      <sheetName val="3_01_01(1)3"/>
      <sheetName val="3_01_01(2)3"/>
      <sheetName val="3_01_01(3)3"/>
      <sheetName val="3_02_01(1)3"/>
      <sheetName val="3_02_01(2)3"/>
      <sheetName val="3_02_01(3)3"/>
      <sheetName val="3_03_02(1)3"/>
      <sheetName val="3_03_02(2)3"/>
      <sheetName val="3_03_02(3)3"/>
      <sheetName val="3_03_11(1)3"/>
      <sheetName val="3_03_11(2)3"/>
      <sheetName val="3_03_11(3)3"/>
      <sheetName val="3_08_05(1)3"/>
      <sheetName val="3_08_05(2)3"/>
      <sheetName val="3_08_05(3)3"/>
      <sheetName val="3_08_06(1)3"/>
      <sheetName val="3_08_06(2)3"/>
      <sheetName val="3_08_06(3)3"/>
      <sheetName val="4_01_01(1)3"/>
      <sheetName val="4_01_01(2)3"/>
      <sheetName val="4_01_01(3)3"/>
      <sheetName val="4_02_01(1)3"/>
      <sheetName val="4_02_01(2)3"/>
      <sheetName val="4_02_01(3)3"/>
      <sheetName val="4_03_01(1)3"/>
      <sheetName val="4_03_01(2)3"/>
      <sheetName val="4_03_01(3)3"/>
      <sheetName val="4_05_01(1)3"/>
      <sheetName val="4_05_01(2)3"/>
      <sheetName val="4_05_01(3)3"/>
      <sheetName val="1_01_01(1)3"/>
      <sheetName val="2_01_02(1)5"/>
      <sheetName val="2_01_02(2)5"/>
      <sheetName val="2_01_02(3)5"/>
      <sheetName val="2_01_03(1)5"/>
      <sheetName val="2_01_03(2)5"/>
      <sheetName val="2_01_03(3)5"/>
      <sheetName val="2_03_02(1)5"/>
      <sheetName val="2_03_02(2)5"/>
      <sheetName val="2_03_02(3)5"/>
      <sheetName val="2_03_03(1)5"/>
      <sheetName val="2_03_03(2)5"/>
      <sheetName val="2_03_03(3)5"/>
      <sheetName val="2_03_04(1)5"/>
      <sheetName val="2_03_04(2)5"/>
      <sheetName val="2_03_04(3)5"/>
      <sheetName val="2_03_05(1)5"/>
      <sheetName val="2_03_05(2)5"/>
      <sheetName val="2_03_05(3)5"/>
      <sheetName val="2_04_02(1)5"/>
      <sheetName val="2_04_02(2)5"/>
      <sheetName val="2_04_02(3)5"/>
      <sheetName val="2_04_03(1)5"/>
      <sheetName val="2_04_03(2)5"/>
      <sheetName val="2_04_03(3)5"/>
      <sheetName val="2_04_04(1)5"/>
      <sheetName val="2_04_04(2)5"/>
      <sheetName val="2_04_04(3)5"/>
      <sheetName val="1_05_01(1)5"/>
      <sheetName val="1_05_01(2)5"/>
      <sheetName val="1_05_01(3)5"/>
      <sheetName val="6_00_01(1)5"/>
      <sheetName val="6_00_01(2)5"/>
      <sheetName val="6_00_01(3)5"/>
      <sheetName val="6_00_02(1)5"/>
      <sheetName val="6_00_02(2)5"/>
      <sheetName val="6_00_02(3)5"/>
      <sheetName val="6_00_03(1)5"/>
      <sheetName val="6_00_03(2)5"/>
      <sheetName val="6_00_03(3)5"/>
      <sheetName val="6_00_04(1)5"/>
      <sheetName val="6_00_04(2)5"/>
      <sheetName val="6_00_04(3)5"/>
      <sheetName val="6_00_05(1)5"/>
      <sheetName val="6_00_05(2)5"/>
      <sheetName val="6_00_05(3)5"/>
      <sheetName val="6_02_01(1)5"/>
      <sheetName val="6_02_01(2)5"/>
      <sheetName val="6_02_01(3)5"/>
      <sheetName val="6_02_02(1)5"/>
      <sheetName val="6_02_02(2)5"/>
      <sheetName val="6_02_02(3)5"/>
      <sheetName val="6_02_03(1)5"/>
      <sheetName val="6_02_03(2)5"/>
      <sheetName val="6_02_03(3)5"/>
      <sheetName val="6_02_04(1)5"/>
      <sheetName val="6_02_04(2)5"/>
      <sheetName val="6_02_04(3)5"/>
      <sheetName val="6_02_05(1)5"/>
      <sheetName val="6_02_05(2)5"/>
      <sheetName val="6_02_05(3)5"/>
      <sheetName val="6_02_06(1)5"/>
      <sheetName val="6_02_06(2)5"/>
      <sheetName val="6_02_06(3)5"/>
      <sheetName val="6_02_07(1)5"/>
      <sheetName val="2_10_04(2)5"/>
      <sheetName val="2_10_04(3)5"/>
      <sheetName val="2_10_05(1)5"/>
      <sheetName val="2_10_05(2)5"/>
      <sheetName val="2_10_05(3)5"/>
      <sheetName val="2_10_06(1)5"/>
      <sheetName val="2_10_06(2)5"/>
      <sheetName val="2_10_06(3)5"/>
      <sheetName val="2_14_01(1)5"/>
      <sheetName val="2_14_01(2)5"/>
      <sheetName val="2_14_01(3)5"/>
      <sheetName val="2_14_02(1)5"/>
      <sheetName val="2_14_02(2)5"/>
      <sheetName val="2_14_02(3)5"/>
      <sheetName val="2_17_01(1)5"/>
      <sheetName val="2_17_01(2)5"/>
      <sheetName val="2_17_01(3)5"/>
      <sheetName val="2_17_02(1)5"/>
      <sheetName val="2_17_02(2)5"/>
      <sheetName val="2_17_02(3)5"/>
      <sheetName val="2_20_02(1)5"/>
      <sheetName val="2_20_02(2)5"/>
      <sheetName val="2_20_02(3)5"/>
      <sheetName val="2_21_01(1)5"/>
      <sheetName val="2_21_01(2)5"/>
      <sheetName val="2_21_01(3)5"/>
      <sheetName val="2_21_02(1)5"/>
      <sheetName val="2_21_02(2)5"/>
      <sheetName val="2_21_02(3)5"/>
      <sheetName val="2_21_03(1)5"/>
      <sheetName val="2_21_03(2)5"/>
      <sheetName val="2_21_03(3)5"/>
      <sheetName val="2_22_01(1)5"/>
      <sheetName val="2_22_01(2)5"/>
      <sheetName val="2_22_01(3)5"/>
      <sheetName val="2_23_01(1)5"/>
      <sheetName val="2_23_01(2)5"/>
      <sheetName val="2_23_01(3)5"/>
      <sheetName val="2_24_01(1)5"/>
      <sheetName val="2_24_01(2)5"/>
      <sheetName val="2_24_01(3)5"/>
      <sheetName val="2_25_01(1)5"/>
      <sheetName val="2_25_01(2)5"/>
      <sheetName val="2_25_01(3)5"/>
      <sheetName val="2_26_01(1)5"/>
      <sheetName val="2_26_01(2)5"/>
      <sheetName val="2_26_01(3)5"/>
      <sheetName val="3_01_01(1)5"/>
      <sheetName val="3_01_01(2)5"/>
      <sheetName val="3_01_01(3)5"/>
      <sheetName val="3_02_01(1)5"/>
      <sheetName val="3_02_01(2)5"/>
      <sheetName val="3_02_01(3)5"/>
      <sheetName val="3_03_02(1)5"/>
      <sheetName val="3_03_02(2)5"/>
      <sheetName val="3_03_02(3)5"/>
      <sheetName val="3_03_11(1)5"/>
      <sheetName val="3_03_11(2)5"/>
      <sheetName val="3_03_11(3)5"/>
      <sheetName val="3_08_05(1)5"/>
      <sheetName val="3_08_05(2)5"/>
      <sheetName val="3_08_05(3)5"/>
      <sheetName val="3_08_06(1)5"/>
      <sheetName val="3_08_06(2)5"/>
      <sheetName val="3_08_06(3)5"/>
      <sheetName val="4_01_01(1)5"/>
      <sheetName val="4_01_01(2)5"/>
      <sheetName val="4_01_01(3)5"/>
      <sheetName val="4_02_01(1)5"/>
      <sheetName val="4_02_01(2)5"/>
      <sheetName val="4_02_01(3)5"/>
      <sheetName val="4_03_01(1)5"/>
      <sheetName val="4_03_01(2)5"/>
      <sheetName val="4_03_01(3)5"/>
      <sheetName val="4_05_01(1)5"/>
      <sheetName val="4_05_01(2)5"/>
      <sheetName val="4_05_01(3)5"/>
      <sheetName val="1_01_01(1)5"/>
      <sheetName val="2_01_02(1)4"/>
      <sheetName val="2_01_02(2)4"/>
      <sheetName val="2_01_02(3)4"/>
      <sheetName val="2_01_03(1)4"/>
      <sheetName val="2_01_03(2)4"/>
      <sheetName val="2_01_03(3)4"/>
      <sheetName val="2_03_02(1)4"/>
      <sheetName val="2_03_02(2)4"/>
      <sheetName val="2_03_02(3)4"/>
      <sheetName val="2_03_03(1)4"/>
      <sheetName val="2_03_03(2)4"/>
      <sheetName val="2_03_03(3)4"/>
      <sheetName val="2_03_04(1)4"/>
      <sheetName val="2_03_04(2)4"/>
      <sheetName val="2_03_04(3)4"/>
      <sheetName val="2_03_05(1)4"/>
      <sheetName val="2_03_05(2)4"/>
      <sheetName val="2_03_05(3)4"/>
      <sheetName val="2_04_02(1)4"/>
      <sheetName val="2_04_02(2)4"/>
      <sheetName val="2_04_02(3)4"/>
      <sheetName val="2_04_03(1)4"/>
      <sheetName val="2_04_03(2)4"/>
      <sheetName val="2_04_03(3)4"/>
      <sheetName val="2_04_04(1)4"/>
      <sheetName val="2_04_04(2)4"/>
      <sheetName val="2_04_04(3)4"/>
      <sheetName val="1_05_01(1)4"/>
      <sheetName val="1_05_01(2)4"/>
      <sheetName val="1_05_01(3)4"/>
      <sheetName val="6_00_01(1)4"/>
      <sheetName val="6_00_01(2)4"/>
      <sheetName val="6_00_01(3)4"/>
      <sheetName val="6_00_02(1)4"/>
      <sheetName val="6_00_02(2)4"/>
      <sheetName val="6_00_02(3)4"/>
      <sheetName val="6_00_03(1)4"/>
      <sheetName val="6_00_03(2)4"/>
      <sheetName val="6_00_03(3)4"/>
      <sheetName val="6_00_04(1)4"/>
      <sheetName val="6_00_04(2)4"/>
      <sheetName val="6_00_04(3)4"/>
      <sheetName val="6_00_05(1)4"/>
      <sheetName val="6_00_05(2)4"/>
      <sheetName val="6_00_05(3)4"/>
      <sheetName val="6_02_01(1)4"/>
      <sheetName val="6_02_01(2)4"/>
      <sheetName val="6_02_01(3)4"/>
      <sheetName val="6_02_02(1)4"/>
      <sheetName val="6_02_02(2)4"/>
      <sheetName val="6_02_02(3)4"/>
      <sheetName val="6_02_03(1)4"/>
      <sheetName val="6_02_03(2)4"/>
      <sheetName val="6_02_03(3)4"/>
      <sheetName val="6_02_04(1)4"/>
      <sheetName val="6_02_04(2)4"/>
      <sheetName val="6_02_04(3)4"/>
      <sheetName val="6_02_05(1)4"/>
      <sheetName val="6_02_05(2)4"/>
      <sheetName val="6_02_05(3)4"/>
      <sheetName val="6_02_06(1)4"/>
      <sheetName val="6_02_06(2)4"/>
      <sheetName val="6_02_06(3)4"/>
      <sheetName val="6_02_07(1)4"/>
      <sheetName val="2_10_04(2)4"/>
      <sheetName val="2_10_04(3)4"/>
      <sheetName val="2_10_05(1)4"/>
      <sheetName val="2_10_05(2)4"/>
      <sheetName val="2_10_05(3)4"/>
      <sheetName val="2_10_06(1)4"/>
      <sheetName val="2_10_06(2)4"/>
      <sheetName val="2_10_06(3)4"/>
      <sheetName val="2_14_01(1)4"/>
      <sheetName val="2_14_01(2)4"/>
      <sheetName val="2_14_01(3)4"/>
      <sheetName val="2_14_02(1)4"/>
      <sheetName val="2_14_02(2)4"/>
      <sheetName val="2_14_02(3)4"/>
      <sheetName val="2_17_01(1)4"/>
      <sheetName val="2_17_01(2)4"/>
      <sheetName val="2_17_01(3)4"/>
      <sheetName val="2_17_02(1)4"/>
      <sheetName val="2_17_02(2)4"/>
      <sheetName val="2_17_02(3)4"/>
      <sheetName val="2_20_02(1)4"/>
      <sheetName val="2_20_02(2)4"/>
      <sheetName val="2_20_02(3)4"/>
      <sheetName val="2_21_01(1)4"/>
      <sheetName val="2_21_01(2)4"/>
      <sheetName val="2_21_01(3)4"/>
      <sheetName val="2_21_02(1)4"/>
      <sheetName val="2_21_02(2)4"/>
      <sheetName val="2_21_02(3)4"/>
      <sheetName val="2_21_03(1)4"/>
      <sheetName val="2_21_03(2)4"/>
      <sheetName val="2_21_03(3)4"/>
      <sheetName val="2_22_01(1)4"/>
      <sheetName val="2_22_01(2)4"/>
      <sheetName val="2_22_01(3)4"/>
      <sheetName val="2_23_01(1)4"/>
      <sheetName val="2_23_01(2)4"/>
      <sheetName val="2_23_01(3)4"/>
      <sheetName val="2_24_01(1)4"/>
      <sheetName val="2_24_01(2)4"/>
      <sheetName val="2_24_01(3)4"/>
      <sheetName val="2_25_01(1)4"/>
      <sheetName val="2_25_01(2)4"/>
      <sheetName val="2_25_01(3)4"/>
      <sheetName val="2_26_01(1)4"/>
      <sheetName val="2_26_01(2)4"/>
      <sheetName val="2_26_01(3)4"/>
      <sheetName val="3_01_01(1)4"/>
      <sheetName val="3_01_01(2)4"/>
      <sheetName val="3_01_01(3)4"/>
      <sheetName val="3_02_01(1)4"/>
      <sheetName val="3_02_01(2)4"/>
      <sheetName val="3_02_01(3)4"/>
      <sheetName val="3_03_02(1)4"/>
      <sheetName val="3_03_02(2)4"/>
      <sheetName val="3_03_02(3)4"/>
      <sheetName val="3_03_11(1)4"/>
      <sheetName val="3_03_11(2)4"/>
      <sheetName val="3_03_11(3)4"/>
      <sheetName val="3_08_05(1)4"/>
      <sheetName val="3_08_05(2)4"/>
      <sheetName val="3_08_05(3)4"/>
      <sheetName val="3_08_06(1)4"/>
      <sheetName val="3_08_06(2)4"/>
      <sheetName val="3_08_06(3)4"/>
      <sheetName val="4_01_01(1)4"/>
      <sheetName val="4_01_01(2)4"/>
      <sheetName val="4_01_01(3)4"/>
      <sheetName val="4_02_01(1)4"/>
      <sheetName val="4_02_01(2)4"/>
      <sheetName val="4_02_01(3)4"/>
      <sheetName val="4_03_01(1)4"/>
      <sheetName val="4_03_01(2)4"/>
      <sheetName val="4_03_01(3)4"/>
      <sheetName val="4_05_01(1)4"/>
      <sheetName val="4_05_01(2)4"/>
      <sheetName val="4_05_01(3)4"/>
      <sheetName val="1_01_01(1)4"/>
      <sheetName val="2_01_02(1)6"/>
      <sheetName val="2_01_02(2)6"/>
      <sheetName val="2_01_02(3)6"/>
      <sheetName val="2_01_03(1)6"/>
      <sheetName val="2_01_03(2)6"/>
      <sheetName val="2_01_03(3)6"/>
      <sheetName val="2_03_02(1)6"/>
      <sheetName val="2_03_02(2)6"/>
      <sheetName val="2_03_02(3)6"/>
      <sheetName val="2_03_03(1)6"/>
      <sheetName val="2_03_03(2)6"/>
      <sheetName val="2_03_03(3)6"/>
      <sheetName val="2_03_04(1)6"/>
      <sheetName val="2_03_04(2)6"/>
      <sheetName val="2_03_04(3)6"/>
      <sheetName val="2_03_05(1)6"/>
      <sheetName val="2_03_05(2)6"/>
      <sheetName val="2_03_05(3)6"/>
      <sheetName val="2_04_02(1)6"/>
      <sheetName val="2_04_02(2)6"/>
      <sheetName val="2_04_02(3)6"/>
      <sheetName val="2_04_03(1)6"/>
      <sheetName val="2_04_03(2)6"/>
      <sheetName val="2_04_03(3)6"/>
      <sheetName val="2_04_04(1)6"/>
      <sheetName val="2_04_04(2)6"/>
      <sheetName val="2_04_04(3)6"/>
      <sheetName val="1_05_01(1)6"/>
      <sheetName val="1_05_01(2)6"/>
      <sheetName val="1_05_01(3)6"/>
      <sheetName val="6_00_01(1)6"/>
      <sheetName val="6_00_01(2)6"/>
      <sheetName val="6_00_01(3)6"/>
      <sheetName val="6_00_02(1)6"/>
      <sheetName val="6_00_02(2)6"/>
      <sheetName val="6_00_02(3)6"/>
      <sheetName val="6_00_03(1)6"/>
      <sheetName val="6_00_03(2)6"/>
      <sheetName val="6_00_03(3)6"/>
      <sheetName val="6_00_04(1)6"/>
      <sheetName val="6_00_04(2)6"/>
      <sheetName val="6_00_04(3)6"/>
      <sheetName val="6_00_05(1)6"/>
      <sheetName val="6_00_05(2)6"/>
      <sheetName val="6_00_05(3)6"/>
      <sheetName val="6_02_01(1)6"/>
      <sheetName val="6_02_01(2)6"/>
      <sheetName val="6_02_01(3)6"/>
      <sheetName val="6_02_02(1)6"/>
      <sheetName val="6_02_02(2)6"/>
      <sheetName val="6_02_02(3)6"/>
      <sheetName val="6_02_03(1)6"/>
      <sheetName val="6_02_03(2)6"/>
      <sheetName val="6_02_03(3)6"/>
      <sheetName val="6_02_04(1)6"/>
      <sheetName val="6_02_04(2)6"/>
      <sheetName val="6_02_04(3)6"/>
      <sheetName val="6_02_05(1)6"/>
      <sheetName val="6_02_05(2)6"/>
      <sheetName val="6_02_05(3)6"/>
      <sheetName val="6_02_06(1)6"/>
      <sheetName val="6_02_06(2)6"/>
      <sheetName val="6_02_06(3)6"/>
      <sheetName val="6_02_07(1)6"/>
      <sheetName val="2_10_04(2)6"/>
      <sheetName val="2_10_04(3)6"/>
      <sheetName val="2_10_05(1)6"/>
      <sheetName val="2_10_05(2)6"/>
      <sheetName val="2_10_05(3)6"/>
      <sheetName val="2_10_06(1)6"/>
      <sheetName val="2_10_06(2)6"/>
      <sheetName val="2_10_06(3)6"/>
      <sheetName val="2_14_01(1)6"/>
      <sheetName val="2_14_01(2)6"/>
      <sheetName val="2_14_01(3)6"/>
      <sheetName val="2_14_02(1)6"/>
      <sheetName val="2_14_02(2)6"/>
      <sheetName val="2_14_02(3)6"/>
      <sheetName val="2_17_01(1)6"/>
      <sheetName val="2_17_01(2)6"/>
      <sheetName val="2_17_01(3)6"/>
      <sheetName val="2_17_02(1)6"/>
      <sheetName val="2_17_02(2)6"/>
      <sheetName val="2_17_02(3)6"/>
      <sheetName val="2_20_02(1)6"/>
      <sheetName val="2_20_02(2)6"/>
      <sheetName val="2_20_02(3)6"/>
      <sheetName val="2_21_01(1)6"/>
      <sheetName val="2_21_01(2)6"/>
      <sheetName val="2_21_01(3)6"/>
      <sheetName val="2_21_02(1)6"/>
      <sheetName val="2_21_02(2)6"/>
      <sheetName val="2_21_02(3)6"/>
      <sheetName val="2_21_03(1)6"/>
      <sheetName val="2_21_03(2)6"/>
      <sheetName val="2_21_03(3)6"/>
      <sheetName val="2_22_01(1)6"/>
      <sheetName val="2_22_01(2)6"/>
      <sheetName val="2_22_01(3)6"/>
      <sheetName val="2_23_01(1)6"/>
      <sheetName val="2_23_01(2)6"/>
      <sheetName val="2_23_01(3)6"/>
      <sheetName val="2_24_01(1)6"/>
      <sheetName val="2_24_01(2)6"/>
      <sheetName val="2_24_01(3)6"/>
      <sheetName val="2_25_01(1)6"/>
      <sheetName val="2_25_01(2)6"/>
      <sheetName val="2_25_01(3)6"/>
      <sheetName val="2_26_01(1)6"/>
      <sheetName val="2_26_01(2)6"/>
      <sheetName val="2_26_01(3)6"/>
      <sheetName val="3_01_01(1)6"/>
      <sheetName val="3_01_01(2)6"/>
      <sheetName val="3_01_01(3)6"/>
      <sheetName val="3_02_01(1)6"/>
      <sheetName val="3_02_01(2)6"/>
      <sheetName val="3_02_01(3)6"/>
      <sheetName val="3_03_02(1)6"/>
      <sheetName val="3_03_02(2)6"/>
      <sheetName val="3_03_02(3)6"/>
      <sheetName val="3_03_11(1)6"/>
      <sheetName val="3_03_11(2)6"/>
      <sheetName val="3_03_11(3)6"/>
      <sheetName val="3_08_05(1)6"/>
      <sheetName val="3_08_05(2)6"/>
      <sheetName val="3_08_05(3)6"/>
      <sheetName val="3_08_06(1)6"/>
      <sheetName val="3_08_06(2)6"/>
      <sheetName val="3_08_06(3)6"/>
      <sheetName val="4_01_01(1)6"/>
      <sheetName val="4_01_01(2)6"/>
      <sheetName val="4_01_01(3)6"/>
      <sheetName val="4_02_01(1)6"/>
      <sheetName val="4_02_01(2)6"/>
      <sheetName val="4_02_01(3)6"/>
      <sheetName val="4_03_01(1)6"/>
      <sheetName val="4_03_01(2)6"/>
      <sheetName val="4_03_01(3)6"/>
      <sheetName val="4_05_01(1)6"/>
      <sheetName val="4_05_01(2)6"/>
      <sheetName val="4_05_01(3)6"/>
      <sheetName val="1_01_01(1)6"/>
      <sheetName val="A__P__U_2"/>
      <sheetName val="2_01_02(1)7"/>
      <sheetName val="2_01_02(2)7"/>
      <sheetName val="2_01_02(3)7"/>
      <sheetName val="2_01_03(1)7"/>
      <sheetName val="2_01_03(2)7"/>
      <sheetName val="2_01_03(3)7"/>
      <sheetName val="2_03_02(1)7"/>
      <sheetName val="2_03_02(2)7"/>
      <sheetName val="2_03_02(3)7"/>
      <sheetName val="2_03_03(1)7"/>
      <sheetName val="2_03_03(2)7"/>
      <sheetName val="2_03_03(3)7"/>
      <sheetName val="2_03_04(1)7"/>
      <sheetName val="2_03_04(2)7"/>
      <sheetName val="2_03_04(3)7"/>
      <sheetName val="2_03_05(1)7"/>
      <sheetName val="2_03_05(2)7"/>
      <sheetName val="2_03_05(3)7"/>
      <sheetName val="2_04_02(1)7"/>
      <sheetName val="2_04_02(2)7"/>
      <sheetName val="2_04_02(3)7"/>
      <sheetName val="2_04_03(1)7"/>
      <sheetName val="2_04_03(2)7"/>
      <sheetName val="2_04_03(3)7"/>
      <sheetName val="2_04_04(1)7"/>
      <sheetName val="2_04_04(2)7"/>
      <sheetName val="2_04_04(3)7"/>
      <sheetName val="1_05_01(1)7"/>
      <sheetName val="1_05_01(2)7"/>
      <sheetName val="1_05_01(3)7"/>
      <sheetName val="6_00_01(1)7"/>
      <sheetName val="6_00_01(2)7"/>
      <sheetName val="6_00_01(3)7"/>
      <sheetName val="6_00_02(1)7"/>
      <sheetName val="6_00_02(2)7"/>
      <sheetName val="6_00_02(3)7"/>
      <sheetName val="6_00_03(1)7"/>
      <sheetName val="6_00_03(2)7"/>
      <sheetName val="6_00_03(3)7"/>
      <sheetName val="6_00_04(1)7"/>
      <sheetName val="6_00_04(2)7"/>
      <sheetName val="6_00_04(3)7"/>
      <sheetName val="6_00_05(1)7"/>
      <sheetName val="6_00_05(2)7"/>
      <sheetName val="6_00_05(3)7"/>
      <sheetName val="6_02_01(1)7"/>
      <sheetName val="6_02_01(2)7"/>
      <sheetName val="6_02_01(3)7"/>
      <sheetName val="6_02_02(1)7"/>
      <sheetName val="6_02_02(2)7"/>
      <sheetName val="6_02_02(3)7"/>
      <sheetName val="6_02_03(1)7"/>
      <sheetName val="6_02_03(2)7"/>
      <sheetName val="6_02_03(3)7"/>
      <sheetName val="6_02_04(1)7"/>
      <sheetName val="6_02_04(2)7"/>
      <sheetName val="6_02_04(3)7"/>
      <sheetName val="6_02_05(1)7"/>
      <sheetName val="6_02_05(2)7"/>
      <sheetName val="6_02_05(3)7"/>
      <sheetName val="6_02_06(1)7"/>
      <sheetName val="6_02_06(2)7"/>
      <sheetName val="6_02_06(3)7"/>
      <sheetName val="6_02_07(1)7"/>
      <sheetName val="2_10_04(2)7"/>
      <sheetName val="2_10_04(3)7"/>
      <sheetName val="2_10_05(1)7"/>
      <sheetName val="2_10_05(2)7"/>
      <sheetName val="2_10_05(3)7"/>
      <sheetName val="2_10_06(1)7"/>
      <sheetName val="2_10_06(2)7"/>
      <sheetName val="2_10_06(3)7"/>
      <sheetName val="2_14_01(1)7"/>
      <sheetName val="2_14_01(2)7"/>
      <sheetName val="2_14_01(3)7"/>
      <sheetName val="2_14_02(1)7"/>
      <sheetName val="2_14_02(2)7"/>
      <sheetName val="2_14_02(3)7"/>
      <sheetName val="2_17_01(1)7"/>
      <sheetName val="2_17_01(2)7"/>
      <sheetName val="2_17_01(3)7"/>
      <sheetName val="2_17_02(1)7"/>
      <sheetName val="2_17_02(2)7"/>
      <sheetName val="2_17_02(3)7"/>
      <sheetName val="2_20_02(1)7"/>
      <sheetName val="2_20_02(2)7"/>
      <sheetName val="2_20_02(3)7"/>
      <sheetName val="2_21_01(1)7"/>
      <sheetName val="2_21_01(2)7"/>
      <sheetName val="2_21_01(3)7"/>
      <sheetName val="2_21_02(1)7"/>
      <sheetName val="2_21_02(2)7"/>
      <sheetName val="2_21_02(3)7"/>
      <sheetName val="2_21_03(1)7"/>
      <sheetName val="2_21_03(2)7"/>
      <sheetName val="2_21_03(3)7"/>
      <sheetName val="2_22_01(1)7"/>
      <sheetName val="2_22_01(2)7"/>
      <sheetName val="2_22_01(3)7"/>
      <sheetName val="2_23_01(1)7"/>
      <sheetName val="2_23_01(2)7"/>
      <sheetName val="2_23_01(3)7"/>
      <sheetName val="2_24_01(1)7"/>
      <sheetName val="2_24_01(2)7"/>
      <sheetName val="2_24_01(3)7"/>
      <sheetName val="2_25_01(1)7"/>
      <sheetName val="2_25_01(2)7"/>
      <sheetName val="2_25_01(3)7"/>
      <sheetName val="2_26_01(1)7"/>
      <sheetName val="2_26_01(2)7"/>
      <sheetName val="2_26_01(3)7"/>
      <sheetName val="3_01_01(1)7"/>
      <sheetName val="3_01_01(2)7"/>
      <sheetName val="3_01_01(3)7"/>
      <sheetName val="3_02_01(1)7"/>
      <sheetName val="3_02_01(2)7"/>
      <sheetName val="3_02_01(3)7"/>
      <sheetName val="3_03_02(1)7"/>
      <sheetName val="3_03_02(2)7"/>
      <sheetName val="3_03_02(3)7"/>
      <sheetName val="3_03_11(1)7"/>
      <sheetName val="3_03_11(2)7"/>
      <sheetName val="3_03_11(3)7"/>
      <sheetName val="3_08_05(1)7"/>
      <sheetName val="3_08_05(2)7"/>
      <sheetName val="3_08_05(3)7"/>
      <sheetName val="3_08_06(1)7"/>
      <sheetName val="3_08_06(2)7"/>
      <sheetName val="3_08_06(3)7"/>
      <sheetName val="4_01_01(1)7"/>
      <sheetName val="4_01_01(2)7"/>
      <sheetName val="4_01_01(3)7"/>
      <sheetName val="4_02_01(1)7"/>
      <sheetName val="4_02_01(2)7"/>
      <sheetName val="4_02_01(3)7"/>
      <sheetName val="4_03_01(1)7"/>
      <sheetName val="4_03_01(2)7"/>
      <sheetName val="4_03_01(3)7"/>
      <sheetName val="4_05_01(1)7"/>
      <sheetName val="4_05_01(2)7"/>
      <sheetName val="4_05_01(3)7"/>
      <sheetName val="1_01_01(1)7"/>
      <sheetName val="A__P__U_3"/>
      <sheetName val="GENERAL"/>
      <sheetName val="Hoja6"/>
      <sheetName val="RESUMEN"/>
      <sheetName val="221,1"/>
      <sheetName val="221,1p"/>
      <sheetName val="230,1P"/>
      <sheetName val="2P"/>
      <sheetName val="420,2"/>
      <sheetName val="421.1 "/>
      <sheetName val="630.3 (2)"/>
      <sheetName val="630.4P"/>
      <sheetName val="630.6"/>
      <sheetName val="630.7"/>
      <sheetName val="632.1P"/>
      <sheetName val="632.2P "/>
      <sheetName val="632.3P  "/>
      <sheetName val="661.1"/>
      <sheetName val="642 "/>
      <sheetName val="663,1P"/>
      <sheetName val="671.1 (2)"/>
      <sheetName val="673.2 (2)"/>
      <sheetName val="800.2"/>
      <sheetName val="810.2"/>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683.1P"/>
      <sheetName val="3P "/>
      <sheetName val="683.3P"/>
      <sheetName val="673.1P"/>
      <sheetName val="PNP 4.7"/>
      <sheetName val="201,7p"/>
      <sheetName val="TRIPLE"/>
      <sheetName val="673.2P "/>
      <sheetName val="623.1P"/>
      <sheetName val="621.1.3"/>
      <sheetName val="220.2P"/>
      <sheetName val="683.4P "/>
      <sheetName val="683.3P (2)"/>
      <sheetName val="683.4P  (2)"/>
      <sheetName val="683.5P  "/>
      <sheetName val="4P"/>
      <sheetName val="Hoja5"/>
      <sheetName val="642.2P"/>
      <sheetName val="641,1"/>
      <sheetName val="Hoja4"/>
      <sheetName val="INT 17"/>
      <sheetName val="INT 18"/>
      <sheetName val="2_01_02(1)8"/>
      <sheetName val="2_01_02(2)8"/>
      <sheetName val="2_01_02(3)8"/>
      <sheetName val="2_01_03(1)8"/>
      <sheetName val="2_01_03(2)8"/>
      <sheetName val="2_01_03(3)8"/>
      <sheetName val="2_03_02(1)8"/>
      <sheetName val="2_03_02(2)8"/>
      <sheetName val="2_03_02(3)8"/>
      <sheetName val="2_03_03(1)8"/>
      <sheetName val="2_03_03(2)8"/>
      <sheetName val="2_03_03(3)8"/>
      <sheetName val="2_03_04(1)8"/>
      <sheetName val="2_03_04(2)8"/>
      <sheetName val="2_03_04(3)8"/>
      <sheetName val="2_03_05(1)8"/>
      <sheetName val="2_03_05(2)8"/>
      <sheetName val="2_03_05(3)8"/>
      <sheetName val="2_04_02(1)8"/>
      <sheetName val="2_04_02(2)8"/>
      <sheetName val="2_04_02(3)8"/>
      <sheetName val="2_04_03(1)8"/>
      <sheetName val="2_04_03(2)8"/>
      <sheetName val="2_04_03(3)8"/>
      <sheetName val="2_04_04(1)8"/>
      <sheetName val="2_04_04(2)8"/>
      <sheetName val="2_04_04(3)8"/>
      <sheetName val="1_05_01(1)8"/>
      <sheetName val="1_05_01(2)8"/>
      <sheetName val="1_05_01(3)8"/>
      <sheetName val="6_00_01(1)8"/>
      <sheetName val="6_00_01(2)8"/>
      <sheetName val="6_00_01(3)8"/>
      <sheetName val="6_00_02(1)8"/>
      <sheetName val="6_00_02(2)8"/>
      <sheetName val="6_00_02(3)8"/>
      <sheetName val="6_00_03(1)8"/>
      <sheetName val="6_00_03(2)8"/>
      <sheetName val="6_00_03(3)8"/>
      <sheetName val="6_00_04(1)8"/>
      <sheetName val="6_00_04(2)8"/>
      <sheetName val="6_00_04(3)8"/>
      <sheetName val="6_00_05(1)8"/>
      <sheetName val="6_00_05(2)8"/>
      <sheetName val="6_00_05(3)8"/>
      <sheetName val="6_02_01(1)8"/>
      <sheetName val="6_02_01(2)8"/>
      <sheetName val="6_02_01(3)8"/>
      <sheetName val="6_02_02(1)8"/>
      <sheetName val="6_02_02(2)8"/>
      <sheetName val="6_02_02(3)8"/>
      <sheetName val="6_02_03(1)8"/>
      <sheetName val="6_02_03(2)8"/>
      <sheetName val="6_02_03(3)8"/>
      <sheetName val="6_02_04(1)8"/>
      <sheetName val="6_02_04(2)8"/>
      <sheetName val="6_02_04(3)8"/>
      <sheetName val="6_02_05(1)8"/>
      <sheetName val="6_02_05(2)8"/>
      <sheetName val="6_02_05(3)8"/>
      <sheetName val="6_02_06(1)8"/>
      <sheetName val="6_02_06(2)8"/>
      <sheetName val="6_02_06(3)8"/>
      <sheetName val="6_02_07(1)8"/>
      <sheetName val="2_10_04(2)8"/>
      <sheetName val="2_10_04(3)8"/>
      <sheetName val="2_10_05(1)8"/>
      <sheetName val="2_10_05(2)8"/>
      <sheetName val="2_10_05(3)8"/>
      <sheetName val="2_10_06(1)8"/>
      <sheetName val="2_10_06(2)8"/>
      <sheetName val="2_10_06(3)8"/>
      <sheetName val="2_14_01(1)8"/>
      <sheetName val="2_14_01(2)8"/>
      <sheetName val="2_14_01(3)8"/>
      <sheetName val="2_14_02(1)8"/>
      <sheetName val="2_14_02(2)8"/>
      <sheetName val="2_14_02(3)8"/>
      <sheetName val="2_17_01(1)8"/>
      <sheetName val="2_17_01(2)8"/>
      <sheetName val="2_17_01(3)8"/>
      <sheetName val="2_17_02(1)8"/>
      <sheetName val="2_17_02(2)8"/>
      <sheetName val="2_17_02(3)8"/>
      <sheetName val="2_20_02(1)8"/>
      <sheetName val="2_20_02(2)8"/>
      <sheetName val="2_20_02(3)8"/>
      <sheetName val="2_21_01(1)8"/>
      <sheetName val="2_21_01(2)8"/>
      <sheetName val="2_21_01(3)8"/>
      <sheetName val="2_21_02(1)8"/>
      <sheetName val="2_21_02(2)8"/>
      <sheetName val="2_21_02(3)8"/>
      <sheetName val="2_21_03(1)8"/>
      <sheetName val="2_21_03(2)8"/>
      <sheetName val="2_21_03(3)8"/>
      <sheetName val="2_22_01(1)8"/>
      <sheetName val="2_22_01(2)8"/>
      <sheetName val="2_22_01(3)8"/>
      <sheetName val="2_23_01(1)8"/>
      <sheetName val="2_23_01(2)8"/>
      <sheetName val="2_23_01(3)8"/>
      <sheetName val="2_24_01(1)8"/>
      <sheetName val="2_24_01(2)8"/>
      <sheetName val="2_24_01(3)8"/>
      <sheetName val="2_25_01(1)8"/>
      <sheetName val="2_25_01(2)8"/>
      <sheetName val="2_25_01(3)8"/>
      <sheetName val="2_26_01(1)8"/>
      <sheetName val="2_26_01(2)8"/>
      <sheetName val="2_26_01(3)8"/>
      <sheetName val="3_01_01(1)8"/>
      <sheetName val="3_01_01(2)8"/>
      <sheetName val="3_01_01(3)8"/>
      <sheetName val="3_02_01(1)8"/>
      <sheetName val="3_02_01(2)8"/>
      <sheetName val="3_02_01(3)8"/>
      <sheetName val="3_03_02(1)8"/>
      <sheetName val="3_03_02(2)8"/>
      <sheetName val="3_03_02(3)8"/>
      <sheetName val="3_03_11(1)8"/>
      <sheetName val="3_03_11(2)8"/>
      <sheetName val="3_03_11(3)8"/>
      <sheetName val="3_08_05(1)8"/>
      <sheetName val="3_08_05(2)8"/>
      <sheetName val="3_08_05(3)8"/>
      <sheetName val="3_08_06(1)8"/>
      <sheetName val="3_08_06(2)8"/>
      <sheetName val="3_08_06(3)8"/>
      <sheetName val="4_01_01(1)8"/>
      <sheetName val="4_01_01(2)8"/>
      <sheetName val="4_01_01(3)8"/>
      <sheetName val="4_02_01(1)8"/>
      <sheetName val="4_02_01(2)8"/>
      <sheetName val="4_02_01(3)8"/>
      <sheetName val="4_03_01(1)8"/>
      <sheetName val="4_03_01(2)8"/>
      <sheetName val="4_03_01(3)8"/>
      <sheetName val="4_05_01(1)8"/>
      <sheetName val="4_05_01(2)8"/>
      <sheetName val="4_05_01(3)8"/>
      <sheetName val="1_01_01(1)8"/>
      <sheetName val="A__P__U_4"/>
      <sheetName val="A_P_U_"/>
      <sheetName val="A_P_U__(2)"/>
      <sheetName val="RESUMEN_VIAS"/>
      <sheetName val="COSTOS_POR_KM"/>
      <sheetName val="RESUMEN_UNITARIOS"/>
      <sheetName val="Causa_Posible"/>
      <sheetName val="Elementos_Involucrados"/>
      <sheetName val="ESTADO_RED"/>
      <sheetName val="GENERALIDADES_"/>
      <sheetName val="PORTADA_"/>
      <sheetName val="200_1"/>
      <sheetName val="200_2"/>
      <sheetName val="201_1"/>
      <sheetName val="201_2"/>
      <sheetName val="201_3"/>
      <sheetName val="201_4"/>
      <sheetName val="201_8"/>
      <sheetName val="201_10"/>
      <sheetName val="201_11"/>
      <sheetName val="201_12"/>
      <sheetName val="201_13"/>
      <sheetName val="201_14"/>
      <sheetName val="201_15"/>
      <sheetName val="201_16"/>
      <sheetName val="201_17"/>
      <sheetName val="201_18"/>
      <sheetName val="201_19"/>
      <sheetName val="201_20"/>
      <sheetName val="201_21"/>
      <sheetName val="201_5"/>
      <sheetName val="201_6"/>
      <sheetName val="201_7"/>
      <sheetName val="201_9"/>
      <sheetName val="203_1"/>
      <sheetName val="203_2"/>
      <sheetName val="203_3"/>
      <sheetName val="203_4"/>
      <sheetName val="203_5"/>
      <sheetName val="203_6"/>
      <sheetName val="203_7"/>
      <sheetName val="203_8"/>
      <sheetName val="203_9"/>
      <sheetName val="203_10"/>
      <sheetName val="203_11"/>
      <sheetName val="203_12"/>
      <sheetName val="210_1_1"/>
      <sheetName val="210_1_2"/>
      <sheetName val="210_2_1"/>
      <sheetName val="210_2_2"/>
      <sheetName val="210_2_3"/>
      <sheetName val="210_2_4"/>
      <sheetName val="211_1"/>
      <sheetName val="220_1"/>
      <sheetName val="221_1"/>
      <sheetName val="221_2"/>
      <sheetName val="223_1"/>
      <sheetName val="223_2"/>
      <sheetName val="223_3"/>
      <sheetName val="230_1"/>
      <sheetName val="231_1"/>
      <sheetName val="232_1"/>
      <sheetName val="233_1"/>
      <sheetName val="233_10"/>
      <sheetName val="234_1"/>
      <sheetName val="235_1"/>
      <sheetName val="235_10"/>
      <sheetName val="235_11"/>
      <sheetName val="236_1"/>
      <sheetName val="236_10"/>
      <sheetName val="236_11"/>
      <sheetName val="310_1"/>
      <sheetName val="311_1"/>
      <sheetName val="312_1"/>
      <sheetName val="312_2"/>
      <sheetName val="312_3"/>
      <sheetName val="312_4"/>
      <sheetName val="320_1"/>
      <sheetName val="320_2"/>
      <sheetName val="320_3"/>
      <sheetName val="320_4"/>
      <sheetName val="320_5"/>
      <sheetName val="320_6"/>
      <sheetName val="330_1"/>
      <sheetName val="330_2"/>
      <sheetName val="330_3"/>
      <sheetName val="330_4"/>
      <sheetName val="330_5"/>
      <sheetName val="330_6"/>
      <sheetName val="340_1"/>
      <sheetName val="340_2"/>
      <sheetName val="340_3"/>
      <sheetName val="350_1"/>
      <sheetName val="350_10"/>
      <sheetName val="350_11"/>
      <sheetName val="350_12"/>
      <sheetName val="350_13"/>
      <sheetName val="350_14"/>
      <sheetName val="350_2"/>
      <sheetName val="350_3"/>
      <sheetName val="350_4"/>
      <sheetName val="351_1"/>
      <sheetName val="351_10"/>
      <sheetName val="351_11"/>
      <sheetName val="351_12"/>
      <sheetName val="351_2"/>
      <sheetName val="410_1"/>
      <sheetName val="410_2"/>
      <sheetName val="410_3"/>
      <sheetName val="411_1"/>
      <sheetName val="411_2"/>
      <sheetName val="411_3"/>
      <sheetName val="411_4"/>
      <sheetName val="413_1"/>
      <sheetName val="413_2"/>
      <sheetName val="413_3"/>
      <sheetName val="414_1"/>
      <sheetName val="414_2"/>
      <sheetName val="414_3"/>
      <sheetName val="414_4"/>
      <sheetName val="414_5"/>
      <sheetName val="414_6"/>
      <sheetName val="415_1"/>
      <sheetName val="420_1"/>
      <sheetName val="420_2"/>
      <sheetName val="420_3"/>
      <sheetName val="421_1"/>
      <sheetName val="421_2"/>
      <sheetName val="421_3"/>
      <sheetName val="421_4"/>
      <sheetName val="430_1"/>
      <sheetName val="430_2"/>
      <sheetName val="431_1"/>
      <sheetName val="431_2"/>
      <sheetName val="432_1"/>
      <sheetName val="432_2"/>
      <sheetName val="433_1"/>
      <sheetName val="433_2"/>
      <sheetName val="433_3"/>
      <sheetName val="433_4"/>
      <sheetName val="433_5"/>
      <sheetName val="433_6"/>
      <sheetName val="433_7"/>
      <sheetName val="433_8"/>
      <sheetName val="440_1"/>
      <sheetName val="440_2"/>
      <sheetName val="440_3"/>
      <sheetName val="440_4"/>
      <sheetName val="441_1"/>
      <sheetName val="441_2"/>
      <sheetName val="441_3"/>
      <sheetName val="441_4"/>
      <sheetName val="450_1"/>
      <sheetName val="450_10"/>
      <sheetName val="450_11"/>
      <sheetName val="450_12"/>
      <sheetName val="450_2"/>
      <sheetName val="450_3"/>
      <sheetName val="450_4"/>
      <sheetName val="450_5"/>
      <sheetName val="450_6"/>
      <sheetName val="450_7"/>
      <sheetName val="450_8"/>
      <sheetName val="451_1"/>
      <sheetName val="451_2"/>
      <sheetName val="451_3"/>
      <sheetName val="451_4"/>
      <sheetName val="452_1"/>
      <sheetName val="452_2"/>
      <sheetName val="452_3"/>
      <sheetName val="452_4"/>
      <sheetName val="453_1"/>
      <sheetName val="460_1"/>
      <sheetName val="461_1"/>
      <sheetName val="461_2"/>
      <sheetName val="462_1"/>
      <sheetName val="462_2"/>
      <sheetName val="464_1"/>
      <sheetName val="465_1"/>
      <sheetName val="465_2"/>
      <sheetName val="466_1"/>
      <sheetName val="466_2"/>
      <sheetName val="500_1"/>
      <sheetName val="500_2"/>
      <sheetName val="501_1"/>
      <sheetName val="501_10"/>
      <sheetName val="501_20"/>
      <sheetName val="505_1"/>
      <sheetName val="510_1"/>
      <sheetName val="600_1_1"/>
      <sheetName val="600_2_1"/>
      <sheetName val="600_2_2"/>
      <sheetName val="600_2_3"/>
      <sheetName val="600_2_3P"/>
      <sheetName val="600_2_4"/>
      <sheetName val="610_1"/>
      <sheetName val="610_2"/>
      <sheetName val="610_3"/>
      <sheetName val="610_4"/>
      <sheetName val="610_5"/>
      <sheetName val="610_6"/>
      <sheetName val="610_7"/>
      <sheetName val="620_1"/>
      <sheetName val="620_2"/>
      <sheetName val="620_3"/>
      <sheetName val="621_1"/>
      <sheetName val="621_2"/>
      <sheetName val="621_3"/>
      <sheetName val="621_4"/>
      <sheetName val="621_5"/>
      <sheetName val="621_6"/>
      <sheetName val="621_7"/>
      <sheetName val="622_1"/>
      <sheetName val="622_2"/>
      <sheetName val="622_3"/>
      <sheetName val="622_4"/>
      <sheetName val="622_5"/>
      <sheetName val="623_1"/>
      <sheetName val="623_2"/>
      <sheetName val="630_1"/>
      <sheetName val="630_1P"/>
      <sheetName val="630_2"/>
      <sheetName val="630_3"/>
      <sheetName val="630_4"/>
      <sheetName val="632_1"/>
      <sheetName val="640_1"/>
      <sheetName val="640_2"/>
      <sheetName val="641_1"/>
      <sheetName val="641_2"/>
      <sheetName val="642_1"/>
      <sheetName val="642_2"/>
      <sheetName val="650_1"/>
      <sheetName val="650_2"/>
      <sheetName val="650_3"/>
      <sheetName val="650_4"/>
      <sheetName val="660_1"/>
      <sheetName val="661_1_"/>
      <sheetName val="662_1"/>
      <sheetName val="662_2"/>
      <sheetName val="663_1"/>
      <sheetName val="670_1"/>
      <sheetName val="670_2"/>
      <sheetName val="670_3"/>
      <sheetName val="670_4"/>
      <sheetName val="670_5"/>
      <sheetName val="671_1"/>
      <sheetName val="671_2"/>
      <sheetName val="671_3"/>
      <sheetName val="671_4"/>
      <sheetName val="672_1"/>
      <sheetName val="672_2"/>
      <sheetName val="672_3"/>
      <sheetName val="672_4"/>
      <sheetName val="673_1"/>
      <sheetName val="673_2"/>
      <sheetName val="673_3"/>
      <sheetName val="673_3_(2)"/>
      <sheetName val="674_1"/>
      <sheetName val="674_2"/>
      <sheetName val="680_1"/>
      <sheetName val="680_2"/>
      <sheetName val="680_3"/>
      <sheetName val="681_1"/>
      <sheetName val="681_2"/>
      <sheetName val="681_3"/>
      <sheetName val="681_4"/>
      <sheetName val="682_1"/>
      <sheetName val="682_2"/>
      <sheetName val="682_3"/>
      <sheetName val="682_4"/>
      <sheetName val="683_1"/>
      <sheetName val="683_2"/>
      <sheetName val="683_3"/>
      <sheetName val="683_4"/>
      <sheetName val="683_5"/>
      <sheetName val="690_1"/>
      <sheetName val="700_1"/>
      <sheetName val="700_2"/>
      <sheetName val="700_3"/>
      <sheetName val="COSTOS_SEMANALES"/>
      <sheetName val="Prog_Inver_(2)"/>
      <sheetName val="2_01_02(1)9"/>
      <sheetName val="2_01_02(2)9"/>
      <sheetName val="2_01_02(3)9"/>
      <sheetName val="2_01_03(1)9"/>
      <sheetName val="2_01_03(2)9"/>
      <sheetName val="2_01_03(3)9"/>
      <sheetName val="2_03_02(1)9"/>
      <sheetName val="2_03_02(2)9"/>
      <sheetName val="2_03_02(3)9"/>
      <sheetName val="2_03_03(1)9"/>
      <sheetName val="2_03_03(2)9"/>
      <sheetName val="2_03_03(3)9"/>
      <sheetName val="2_03_04(1)9"/>
      <sheetName val="2_03_04(2)9"/>
      <sheetName val="2_03_04(3)9"/>
      <sheetName val="2_03_05(1)9"/>
      <sheetName val="2_03_05(2)9"/>
      <sheetName val="2_03_05(3)9"/>
      <sheetName val="2_04_02(1)9"/>
      <sheetName val="2_04_02(2)9"/>
      <sheetName val="2_04_02(3)9"/>
      <sheetName val="2_04_03(1)9"/>
      <sheetName val="2_04_03(2)9"/>
      <sheetName val="2_04_03(3)9"/>
      <sheetName val="2_04_04(1)9"/>
      <sheetName val="2_04_04(2)9"/>
      <sheetName val="2_04_04(3)9"/>
      <sheetName val="1_05_01(1)9"/>
      <sheetName val="1_05_01(2)9"/>
      <sheetName val="1_05_01(3)9"/>
      <sheetName val="6_00_01(1)9"/>
      <sheetName val="6_00_01(2)9"/>
      <sheetName val="6_00_01(3)9"/>
      <sheetName val="6_00_02(1)9"/>
      <sheetName val="6_00_02(2)9"/>
      <sheetName val="6_00_02(3)9"/>
      <sheetName val="6_00_03(1)9"/>
      <sheetName val="6_00_03(2)9"/>
      <sheetName val="6_00_03(3)9"/>
      <sheetName val="6_00_04(1)9"/>
      <sheetName val="6_00_04(2)9"/>
      <sheetName val="6_00_04(3)9"/>
      <sheetName val="6_00_05(1)9"/>
      <sheetName val="6_00_05(2)9"/>
      <sheetName val="6_00_05(3)9"/>
      <sheetName val="6_02_01(1)9"/>
      <sheetName val="6_02_01(2)9"/>
      <sheetName val="6_02_01(3)9"/>
      <sheetName val="6_02_02(1)9"/>
      <sheetName val="6_02_02(2)9"/>
      <sheetName val="6_02_02(3)9"/>
      <sheetName val="6_02_03(1)9"/>
      <sheetName val="6_02_03(2)9"/>
      <sheetName val="6_02_03(3)9"/>
      <sheetName val="6_02_04(1)9"/>
      <sheetName val="6_02_04(2)9"/>
      <sheetName val="6_02_04(3)9"/>
      <sheetName val="6_02_05(1)9"/>
      <sheetName val="6_02_05(2)9"/>
      <sheetName val="6_02_05(3)9"/>
      <sheetName val="6_02_06(1)9"/>
      <sheetName val="6_02_06(2)9"/>
      <sheetName val="6_02_06(3)9"/>
      <sheetName val="6_02_07(1)9"/>
      <sheetName val="2_10_04(2)9"/>
      <sheetName val="2_10_04(3)9"/>
      <sheetName val="2_10_05(1)9"/>
      <sheetName val="2_10_05(2)9"/>
      <sheetName val="2_10_05(3)9"/>
      <sheetName val="2_10_06(1)9"/>
      <sheetName val="2_10_06(2)9"/>
      <sheetName val="2_10_06(3)9"/>
      <sheetName val="2_14_01(1)9"/>
      <sheetName val="2_14_01(2)9"/>
      <sheetName val="2_14_01(3)9"/>
      <sheetName val="2_14_02(1)9"/>
      <sheetName val="2_14_02(2)9"/>
      <sheetName val="2_14_02(3)9"/>
      <sheetName val="2_17_01(1)9"/>
      <sheetName val="2_17_01(2)9"/>
      <sheetName val="2_17_01(3)9"/>
      <sheetName val="2_17_02(1)9"/>
      <sheetName val="2_17_02(2)9"/>
      <sheetName val="2_17_02(3)9"/>
      <sheetName val="2_20_02(1)9"/>
      <sheetName val="2_20_02(2)9"/>
      <sheetName val="2_20_02(3)9"/>
      <sheetName val="2_21_01(1)9"/>
      <sheetName val="2_21_01(2)9"/>
      <sheetName val="2_21_01(3)9"/>
      <sheetName val="2_21_02(1)9"/>
      <sheetName val="2_21_02(2)9"/>
      <sheetName val="2_21_02(3)9"/>
      <sheetName val="2_21_03(1)9"/>
      <sheetName val="2_21_03(2)9"/>
      <sheetName val="2_21_03(3)9"/>
      <sheetName val="2_22_01(1)9"/>
      <sheetName val="2_22_01(2)9"/>
      <sheetName val="2_22_01(3)9"/>
      <sheetName val="2_23_01(1)9"/>
      <sheetName val="2_23_01(2)9"/>
      <sheetName val="2_23_01(3)9"/>
      <sheetName val="2_24_01(1)9"/>
      <sheetName val="2_24_01(2)9"/>
      <sheetName val="2_24_01(3)9"/>
      <sheetName val="2_25_01(1)9"/>
      <sheetName val="2_25_01(2)9"/>
      <sheetName val="2_25_01(3)9"/>
      <sheetName val="2_26_01(1)9"/>
      <sheetName val="2_26_01(2)9"/>
      <sheetName val="2_26_01(3)9"/>
      <sheetName val="3_01_01(1)9"/>
      <sheetName val="3_01_01(2)9"/>
      <sheetName val="3_01_01(3)9"/>
      <sheetName val="3_02_01(1)9"/>
      <sheetName val="3_02_01(2)9"/>
      <sheetName val="3_02_01(3)9"/>
      <sheetName val="3_03_02(1)9"/>
      <sheetName val="3_03_02(2)9"/>
      <sheetName val="3_03_02(3)9"/>
      <sheetName val="3_03_11(1)9"/>
      <sheetName val="3_03_11(2)9"/>
      <sheetName val="3_03_11(3)9"/>
      <sheetName val="3_08_05(1)9"/>
      <sheetName val="3_08_05(2)9"/>
      <sheetName val="3_08_05(3)9"/>
      <sheetName val="3_08_06(1)9"/>
      <sheetName val="3_08_06(2)9"/>
      <sheetName val="3_08_06(3)9"/>
      <sheetName val="4_01_01(1)9"/>
      <sheetName val="4_01_01(2)9"/>
      <sheetName val="4_01_01(3)9"/>
      <sheetName val="4_02_01(1)9"/>
      <sheetName val="4_02_01(2)9"/>
      <sheetName val="4_02_01(3)9"/>
      <sheetName val="4_03_01(1)9"/>
      <sheetName val="4_03_01(2)9"/>
      <sheetName val="4_03_01(3)9"/>
      <sheetName val="4_05_01(1)9"/>
      <sheetName val="4_05_01(2)9"/>
      <sheetName val="4_05_01(3)9"/>
      <sheetName val="1_01_01(1)9"/>
      <sheetName val="A__P__U_5"/>
      <sheetName val="A_P_U_1"/>
      <sheetName val="A_P_U__(2)1"/>
      <sheetName val="RESUMEN_VIAS1"/>
      <sheetName val="COSTOS_POR_KM1"/>
      <sheetName val="RESUMEN_UNITARIOS1"/>
      <sheetName val="Causa_Posible1"/>
      <sheetName val="Elementos_Involucrados1"/>
      <sheetName val="ESTADO_RED1"/>
      <sheetName val="GENERALIDADES_1"/>
      <sheetName val="PORTADA_1"/>
      <sheetName val="200_11"/>
      <sheetName val="200_21"/>
      <sheetName val="201_110"/>
      <sheetName val="201_22"/>
      <sheetName val="201_31"/>
      <sheetName val="201_41"/>
      <sheetName val="201_81"/>
      <sheetName val="201_101"/>
      <sheetName val="201_111"/>
      <sheetName val="201_121"/>
      <sheetName val="201_131"/>
      <sheetName val="201_141"/>
      <sheetName val="201_151"/>
      <sheetName val="201_161"/>
      <sheetName val="201_171"/>
      <sheetName val="201_181"/>
      <sheetName val="201_191"/>
      <sheetName val="201_201"/>
      <sheetName val="201_211"/>
      <sheetName val="201_51"/>
      <sheetName val="201_61"/>
      <sheetName val="201_71"/>
      <sheetName val="201_91"/>
      <sheetName val="203_13"/>
      <sheetName val="203_21"/>
      <sheetName val="203_31"/>
      <sheetName val="203_41"/>
      <sheetName val="203_51"/>
      <sheetName val="203_61"/>
      <sheetName val="203_71"/>
      <sheetName val="203_81"/>
      <sheetName val="203_91"/>
      <sheetName val="203_101"/>
      <sheetName val="203_111"/>
      <sheetName val="203_121"/>
      <sheetName val="210_1_11"/>
      <sheetName val="210_1_21"/>
      <sheetName val="210_2_11"/>
      <sheetName val="210_2_21"/>
      <sheetName val="210_2_31"/>
      <sheetName val="210_2_41"/>
      <sheetName val="211_11"/>
      <sheetName val="220_11"/>
      <sheetName val="221_11"/>
      <sheetName val="221_21"/>
      <sheetName val="223_11"/>
      <sheetName val="223_21"/>
      <sheetName val="223_31"/>
      <sheetName val="230_11"/>
      <sheetName val="231_11"/>
      <sheetName val="232_11"/>
      <sheetName val="233_11"/>
      <sheetName val="233_101"/>
      <sheetName val="234_11"/>
      <sheetName val="235_12"/>
      <sheetName val="235_101"/>
      <sheetName val="235_111"/>
      <sheetName val="236_12"/>
      <sheetName val="236_101"/>
      <sheetName val="236_111"/>
      <sheetName val="310_11"/>
      <sheetName val="311_11"/>
      <sheetName val="312_11"/>
      <sheetName val="312_21"/>
      <sheetName val="312_31"/>
      <sheetName val="312_41"/>
      <sheetName val="320_11"/>
      <sheetName val="320_21"/>
      <sheetName val="320_31"/>
      <sheetName val="320_41"/>
      <sheetName val="320_51"/>
      <sheetName val="320_61"/>
      <sheetName val="330_11"/>
      <sheetName val="330_21"/>
      <sheetName val="330_31"/>
      <sheetName val="330_41"/>
      <sheetName val="330_51"/>
      <sheetName val="330_61"/>
      <sheetName val="340_11"/>
      <sheetName val="340_21"/>
      <sheetName val="340_31"/>
      <sheetName val="350_15"/>
      <sheetName val="350_101"/>
      <sheetName val="350_111"/>
      <sheetName val="350_121"/>
      <sheetName val="350_131"/>
      <sheetName val="350_141"/>
      <sheetName val="350_21"/>
      <sheetName val="350_31"/>
      <sheetName val="350_41"/>
      <sheetName val="351_13"/>
      <sheetName val="351_101"/>
      <sheetName val="351_111"/>
      <sheetName val="351_121"/>
      <sheetName val="351_21"/>
      <sheetName val="410_11"/>
      <sheetName val="410_21"/>
      <sheetName val="410_31"/>
      <sheetName val="411_11"/>
      <sheetName val="411_21"/>
      <sheetName val="411_31"/>
      <sheetName val="411_41"/>
      <sheetName val="413_11"/>
      <sheetName val="413_21"/>
      <sheetName val="413_31"/>
      <sheetName val="414_11"/>
      <sheetName val="414_21"/>
      <sheetName val="414_31"/>
      <sheetName val="414_41"/>
      <sheetName val="414_51"/>
      <sheetName val="414_61"/>
      <sheetName val="415_11"/>
      <sheetName val="420_11"/>
      <sheetName val="420_21"/>
      <sheetName val="420_31"/>
      <sheetName val="421_11"/>
      <sheetName val="421_21"/>
      <sheetName val="421_31"/>
      <sheetName val="421_41"/>
      <sheetName val="430_11"/>
      <sheetName val="430_21"/>
      <sheetName val="431_11"/>
      <sheetName val="431_21"/>
      <sheetName val="432_11"/>
      <sheetName val="432_21"/>
      <sheetName val="433_11"/>
      <sheetName val="433_21"/>
      <sheetName val="433_31"/>
      <sheetName val="433_41"/>
      <sheetName val="433_51"/>
      <sheetName val="433_61"/>
      <sheetName val="433_71"/>
      <sheetName val="433_81"/>
      <sheetName val="440_11"/>
      <sheetName val="440_21"/>
      <sheetName val="440_31"/>
      <sheetName val="440_41"/>
      <sheetName val="441_11"/>
      <sheetName val="441_21"/>
      <sheetName val="441_31"/>
      <sheetName val="441_41"/>
      <sheetName val="450_13"/>
      <sheetName val="450_101"/>
      <sheetName val="450_111"/>
      <sheetName val="450_121"/>
      <sheetName val="450_21"/>
      <sheetName val="450_31"/>
      <sheetName val="450_41"/>
      <sheetName val="450_51"/>
      <sheetName val="450_61"/>
      <sheetName val="450_71"/>
      <sheetName val="450_81"/>
      <sheetName val="451_11"/>
      <sheetName val="451_21"/>
      <sheetName val="451_31"/>
      <sheetName val="451_41"/>
      <sheetName val="452_11"/>
      <sheetName val="452_21"/>
      <sheetName val="452_31"/>
      <sheetName val="452_41"/>
      <sheetName val="453_11"/>
      <sheetName val="460_11"/>
      <sheetName val="461_11"/>
      <sheetName val="461_21"/>
      <sheetName val="462_11"/>
      <sheetName val="462_21"/>
      <sheetName val="464_11"/>
      <sheetName val="465_11"/>
      <sheetName val="465_21"/>
      <sheetName val="466_11"/>
      <sheetName val="466_21"/>
      <sheetName val="500_11"/>
      <sheetName val="500_21"/>
      <sheetName val="501_11"/>
      <sheetName val="501_101"/>
      <sheetName val="501_201"/>
      <sheetName val="505_11"/>
      <sheetName val="510_11"/>
      <sheetName val="600_1_11"/>
      <sheetName val="600_2_11"/>
      <sheetName val="600_2_21"/>
      <sheetName val="600_2_31"/>
      <sheetName val="600_2_3P1"/>
      <sheetName val="600_2_41"/>
      <sheetName val="610_11"/>
      <sheetName val="610_21"/>
      <sheetName val="610_31"/>
      <sheetName val="610_41"/>
      <sheetName val="610_51"/>
      <sheetName val="610_61"/>
      <sheetName val="610_71"/>
      <sheetName val="620_11"/>
      <sheetName val="620_21"/>
      <sheetName val="620_31"/>
      <sheetName val="621_11"/>
      <sheetName val="621_21"/>
      <sheetName val="621_31"/>
      <sheetName val="621_41"/>
      <sheetName val="621_51"/>
      <sheetName val="621_61"/>
      <sheetName val="621_71"/>
      <sheetName val="622_11"/>
      <sheetName val="622_21"/>
      <sheetName val="622_31"/>
      <sheetName val="622_41"/>
      <sheetName val="622_51"/>
      <sheetName val="623_11"/>
      <sheetName val="623_21"/>
      <sheetName val="630_11"/>
      <sheetName val="630_1P1"/>
      <sheetName val="630_21"/>
      <sheetName val="630_31"/>
      <sheetName val="630_41"/>
      <sheetName val="632_11"/>
      <sheetName val="640_11"/>
      <sheetName val="640_21"/>
      <sheetName val="641_11"/>
      <sheetName val="641_21"/>
      <sheetName val="642_11"/>
      <sheetName val="642_21"/>
      <sheetName val="650_11"/>
      <sheetName val="650_21"/>
      <sheetName val="650_31"/>
      <sheetName val="650_41"/>
      <sheetName val="660_11"/>
      <sheetName val="661_1_1"/>
      <sheetName val="662_11"/>
      <sheetName val="662_21"/>
      <sheetName val="663_11"/>
      <sheetName val="670_11"/>
      <sheetName val="670_21"/>
      <sheetName val="670_31"/>
      <sheetName val="670_41"/>
      <sheetName val="670_51"/>
      <sheetName val="671_11"/>
      <sheetName val="671_21"/>
      <sheetName val="671_31"/>
      <sheetName val="671_41"/>
      <sheetName val="672_11"/>
      <sheetName val="672_21"/>
      <sheetName val="672_31"/>
      <sheetName val="672_41"/>
      <sheetName val="673_11"/>
      <sheetName val="673_21"/>
      <sheetName val="673_31"/>
      <sheetName val="673_3_(2)1"/>
      <sheetName val="674_11"/>
      <sheetName val="674_21"/>
      <sheetName val="680_11"/>
      <sheetName val="680_21"/>
      <sheetName val="680_31"/>
      <sheetName val="681_11"/>
      <sheetName val="681_21"/>
      <sheetName val="681_31"/>
      <sheetName val="681_41"/>
      <sheetName val="682_11"/>
      <sheetName val="682_21"/>
      <sheetName val="682_31"/>
      <sheetName val="682_41"/>
      <sheetName val="683_11"/>
      <sheetName val="683_21"/>
      <sheetName val="683_31"/>
      <sheetName val="683_41"/>
      <sheetName val="683_51"/>
      <sheetName val="690_11"/>
      <sheetName val="700_11"/>
      <sheetName val="700_21"/>
      <sheetName val="700_31"/>
      <sheetName val="COSTOS_SEMANALES1"/>
      <sheetName val="Prog_Inver_(2)1"/>
      <sheetName val="2_01_02(1)10"/>
      <sheetName val="2_01_02(2)10"/>
      <sheetName val="2_01_02(3)10"/>
      <sheetName val="2_01_03(1)10"/>
      <sheetName val="2_01_03(2)10"/>
      <sheetName val="2_01_03(3)10"/>
      <sheetName val="2_03_02(1)10"/>
      <sheetName val="2_03_02(2)10"/>
      <sheetName val="2_03_02(3)10"/>
      <sheetName val="2_03_03(1)10"/>
      <sheetName val="2_03_03(2)10"/>
      <sheetName val="2_03_03(3)10"/>
      <sheetName val="2_03_04(1)10"/>
      <sheetName val="2_03_04(2)10"/>
      <sheetName val="2_03_04(3)10"/>
      <sheetName val="2_03_05(1)10"/>
      <sheetName val="2_03_05(2)10"/>
      <sheetName val="2_03_05(3)10"/>
      <sheetName val="2_04_02(1)10"/>
      <sheetName val="2_04_02(2)10"/>
      <sheetName val="2_04_02(3)10"/>
      <sheetName val="2_04_03(1)10"/>
      <sheetName val="2_04_03(2)10"/>
      <sheetName val="2_04_03(3)10"/>
      <sheetName val="2_04_04(1)10"/>
      <sheetName val="2_04_04(2)10"/>
      <sheetName val="2_04_04(3)10"/>
      <sheetName val="1_05_01(1)10"/>
      <sheetName val="1_05_01(2)10"/>
      <sheetName val="1_05_01(3)10"/>
      <sheetName val="6_00_01(1)10"/>
      <sheetName val="6_00_01(2)10"/>
      <sheetName val="6_00_01(3)10"/>
      <sheetName val="6_00_02(1)10"/>
      <sheetName val="6_00_02(2)10"/>
      <sheetName val="6_00_02(3)10"/>
      <sheetName val="6_00_03(1)10"/>
      <sheetName val="6_00_03(2)10"/>
      <sheetName val="6_00_03(3)10"/>
      <sheetName val="6_00_04(1)10"/>
      <sheetName val="6_00_04(2)10"/>
      <sheetName val="6_00_04(3)10"/>
      <sheetName val="6_00_05(1)10"/>
      <sheetName val="6_00_05(2)10"/>
      <sheetName val="6_00_05(3)10"/>
      <sheetName val="6_02_01(1)10"/>
      <sheetName val="6_02_01(2)10"/>
      <sheetName val="6_02_01(3)10"/>
      <sheetName val="6_02_02(1)10"/>
      <sheetName val="6_02_02(2)10"/>
      <sheetName val="6_02_02(3)10"/>
      <sheetName val="6_02_03(1)10"/>
      <sheetName val="6_02_03(2)10"/>
      <sheetName val="6_02_03(3)10"/>
      <sheetName val="6_02_04(1)10"/>
      <sheetName val="6_02_04(2)10"/>
      <sheetName val="6_02_04(3)10"/>
      <sheetName val="6_02_05(1)10"/>
      <sheetName val="6_02_05(2)10"/>
      <sheetName val="6_02_05(3)10"/>
      <sheetName val="6_02_06(1)10"/>
      <sheetName val="6_02_06(2)10"/>
      <sheetName val="6_02_06(3)10"/>
      <sheetName val="6_02_07(1)10"/>
      <sheetName val="2_10_04(2)10"/>
      <sheetName val="2_10_04(3)10"/>
      <sheetName val="2_10_05(1)10"/>
      <sheetName val="2_10_05(2)10"/>
      <sheetName val="2_10_05(3)10"/>
      <sheetName val="2_10_06(1)10"/>
      <sheetName val="2_10_06(2)10"/>
      <sheetName val="2_10_06(3)10"/>
      <sheetName val="2_14_01(1)10"/>
      <sheetName val="2_14_01(2)10"/>
      <sheetName val="2_14_01(3)10"/>
      <sheetName val="2_14_02(1)10"/>
      <sheetName val="2_14_02(2)10"/>
      <sheetName val="2_14_02(3)10"/>
      <sheetName val="2_17_01(1)10"/>
      <sheetName val="2_17_01(2)10"/>
      <sheetName val="2_17_01(3)10"/>
      <sheetName val="2_17_02(1)10"/>
      <sheetName val="2_17_02(2)10"/>
      <sheetName val="2_17_02(3)10"/>
      <sheetName val="2_20_02(1)10"/>
      <sheetName val="2_20_02(2)10"/>
      <sheetName val="2_20_02(3)10"/>
      <sheetName val="2_21_01(1)10"/>
      <sheetName val="2_21_01(2)10"/>
      <sheetName val="2_21_01(3)10"/>
      <sheetName val="2_21_02(1)10"/>
      <sheetName val="2_21_02(2)10"/>
      <sheetName val="2_21_02(3)10"/>
      <sheetName val="2_21_03(1)10"/>
      <sheetName val="2_21_03(2)10"/>
      <sheetName val="2_21_03(3)10"/>
      <sheetName val="2_22_01(1)10"/>
      <sheetName val="2_22_01(2)10"/>
      <sheetName val="2_22_01(3)10"/>
      <sheetName val="2_23_01(1)10"/>
      <sheetName val="2_23_01(2)10"/>
      <sheetName val="2_23_01(3)10"/>
      <sheetName val="2_24_01(1)10"/>
      <sheetName val="2_24_01(2)10"/>
      <sheetName val="2_24_01(3)10"/>
      <sheetName val="2_25_01(1)10"/>
      <sheetName val="2_25_01(2)10"/>
      <sheetName val="2_25_01(3)10"/>
      <sheetName val="2_26_01(1)10"/>
      <sheetName val="2_26_01(2)10"/>
      <sheetName val="2_26_01(3)10"/>
      <sheetName val="3_01_01(1)10"/>
      <sheetName val="3_01_01(2)10"/>
      <sheetName val="3_01_01(3)10"/>
      <sheetName val="3_02_01(1)10"/>
      <sheetName val="3_02_01(2)10"/>
      <sheetName val="3_02_01(3)10"/>
      <sheetName val="3_03_02(1)10"/>
      <sheetName val="3_03_02(2)10"/>
      <sheetName val="3_03_02(3)10"/>
      <sheetName val="3_03_11(1)10"/>
      <sheetName val="3_03_11(2)10"/>
      <sheetName val="3_03_11(3)10"/>
      <sheetName val="3_08_05(1)10"/>
      <sheetName val="3_08_05(2)10"/>
      <sheetName val="3_08_05(3)10"/>
      <sheetName val="3_08_06(1)10"/>
      <sheetName val="3_08_06(2)10"/>
      <sheetName val="3_08_06(3)10"/>
      <sheetName val="4_01_01(1)10"/>
      <sheetName val="4_01_01(2)10"/>
      <sheetName val="4_01_01(3)10"/>
      <sheetName val="4_02_01(1)10"/>
      <sheetName val="4_02_01(2)10"/>
      <sheetName val="4_02_01(3)10"/>
      <sheetName val="4_03_01(1)10"/>
      <sheetName val="4_03_01(2)10"/>
      <sheetName val="4_03_01(3)10"/>
      <sheetName val="4_05_01(1)10"/>
      <sheetName val="4_05_01(2)10"/>
      <sheetName val="4_05_01(3)10"/>
      <sheetName val="1_01_01(1)10"/>
      <sheetName val="A__P__U_6"/>
      <sheetName val="A_P_U_2"/>
      <sheetName val="A_P_U__(2)2"/>
      <sheetName val="RESUMEN_VIAS2"/>
      <sheetName val="COSTOS_POR_KM2"/>
      <sheetName val="RESUMEN_UNITARIOS2"/>
      <sheetName val="Causa_Posible2"/>
      <sheetName val="Elementos_Involucrados2"/>
      <sheetName val="ESTADO_RED2"/>
      <sheetName val="GENERALIDADES_2"/>
      <sheetName val="PORTADA_2"/>
      <sheetName val="200_12"/>
      <sheetName val="200_22"/>
      <sheetName val="201_112"/>
      <sheetName val="201_23"/>
      <sheetName val="201_32"/>
      <sheetName val="201_42"/>
      <sheetName val="201_82"/>
      <sheetName val="201_102"/>
      <sheetName val="201_113"/>
      <sheetName val="201_122"/>
      <sheetName val="201_132"/>
      <sheetName val="201_142"/>
      <sheetName val="201_152"/>
      <sheetName val="201_162"/>
      <sheetName val="201_172"/>
      <sheetName val="201_182"/>
      <sheetName val="201_192"/>
      <sheetName val="201_202"/>
      <sheetName val="201_212"/>
      <sheetName val="201_52"/>
      <sheetName val="201_62"/>
      <sheetName val="201_72"/>
      <sheetName val="201_92"/>
      <sheetName val="203_14"/>
      <sheetName val="203_22"/>
      <sheetName val="203_32"/>
      <sheetName val="203_42"/>
      <sheetName val="203_52"/>
      <sheetName val="203_62"/>
      <sheetName val="203_72"/>
      <sheetName val="203_82"/>
      <sheetName val="203_92"/>
      <sheetName val="203_102"/>
      <sheetName val="203_112"/>
      <sheetName val="203_122"/>
      <sheetName val="210_1_12"/>
      <sheetName val="210_1_22"/>
      <sheetName val="210_2_12"/>
      <sheetName val="210_2_22"/>
      <sheetName val="210_2_32"/>
      <sheetName val="210_2_42"/>
      <sheetName val="211_12"/>
      <sheetName val="220_12"/>
      <sheetName val="221_12"/>
      <sheetName val="221_22"/>
      <sheetName val="223_12"/>
      <sheetName val="223_22"/>
      <sheetName val="223_32"/>
      <sheetName val="230_12"/>
      <sheetName val="231_12"/>
      <sheetName val="232_12"/>
      <sheetName val="233_12"/>
      <sheetName val="233_102"/>
      <sheetName val="234_12"/>
      <sheetName val="235_13"/>
      <sheetName val="235_102"/>
      <sheetName val="235_112"/>
      <sheetName val="236_13"/>
      <sheetName val="236_102"/>
      <sheetName val="236_112"/>
      <sheetName val="310_12"/>
      <sheetName val="311_12"/>
      <sheetName val="312_12"/>
      <sheetName val="312_22"/>
      <sheetName val="312_32"/>
      <sheetName val="312_42"/>
      <sheetName val="320_12"/>
      <sheetName val="320_22"/>
      <sheetName val="320_32"/>
      <sheetName val="320_42"/>
      <sheetName val="320_52"/>
      <sheetName val="320_62"/>
      <sheetName val="330_12"/>
      <sheetName val="330_22"/>
      <sheetName val="330_32"/>
      <sheetName val="330_42"/>
      <sheetName val="330_52"/>
      <sheetName val="330_62"/>
      <sheetName val="340_12"/>
      <sheetName val="340_22"/>
      <sheetName val="340_32"/>
      <sheetName val="350_16"/>
      <sheetName val="350_102"/>
      <sheetName val="350_112"/>
      <sheetName val="350_122"/>
      <sheetName val="350_132"/>
      <sheetName val="350_142"/>
      <sheetName val="350_22"/>
      <sheetName val="350_32"/>
      <sheetName val="350_42"/>
      <sheetName val="351_14"/>
      <sheetName val="351_102"/>
      <sheetName val="351_112"/>
      <sheetName val="351_122"/>
      <sheetName val="351_22"/>
      <sheetName val="410_12"/>
      <sheetName val="410_22"/>
      <sheetName val="410_32"/>
      <sheetName val="411_12"/>
      <sheetName val="411_22"/>
      <sheetName val="411_32"/>
      <sheetName val="411_42"/>
      <sheetName val="413_12"/>
      <sheetName val="413_22"/>
      <sheetName val="413_32"/>
      <sheetName val="414_12"/>
      <sheetName val="414_22"/>
      <sheetName val="414_32"/>
      <sheetName val="414_42"/>
      <sheetName val="414_52"/>
      <sheetName val="414_62"/>
      <sheetName val="415_12"/>
      <sheetName val="420_12"/>
      <sheetName val="420_22"/>
      <sheetName val="420_32"/>
      <sheetName val="421_12"/>
      <sheetName val="421_22"/>
      <sheetName val="421_32"/>
      <sheetName val="421_42"/>
      <sheetName val="430_12"/>
      <sheetName val="430_22"/>
      <sheetName val="431_12"/>
      <sheetName val="431_22"/>
      <sheetName val="432_12"/>
      <sheetName val="432_22"/>
      <sheetName val="433_12"/>
      <sheetName val="433_22"/>
      <sheetName val="433_32"/>
      <sheetName val="433_42"/>
      <sheetName val="433_52"/>
      <sheetName val="433_62"/>
      <sheetName val="433_72"/>
      <sheetName val="433_82"/>
      <sheetName val="440_12"/>
      <sheetName val="440_22"/>
      <sheetName val="440_32"/>
      <sheetName val="440_42"/>
      <sheetName val="441_12"/>
      <sheetName val="441_22"/>
      <sheetName val="441_32"/>
      <sheetName val="441_42"/>
      <sheetName val="450_14"/>
      <sheetName val="450_102"/>
      <sheetName val="450_112"/>
      <sheetName val="450_122"/>
      <sheetName val="450_22"/>
      <sheetName val="450_32"/>
      <sheetName val="450_42"/>
      <sheetName val="450_52"/>
      <sheetName val="450_62"/>
      <sheetName val="450_72"/>
      <sheetName val="450_82"/>
      <sheetName val="451_12"/>
      <sheetName val="451_22"/>
      <sheetName val="451_32"/>
      <sheetName val="451_42"/>
      <sheetName val="452_12"/>
      <sheetName val="452_22"/>
      <sheetName val="452_32"/>
      <sheetName val="452_42"/>
      <sheetName val="453_12"/>
      <sheetName val="460_12"/>
      <sheetName val="461_12"/>
      <sheetName val="461_22"/>
      <sheetName val="462_12"/>
      <sheetName val="462_22"/>
      <sheetName val="464_12"/>
      <sheetName val="465_12"/>
      <sheetName val="465_22"/>
      <sheetName val="466_12"/>
      <sheetName val="466_22"/>
      <sheetName val="500_12"/>
      <sheetName val="500_22"/>
      <sheetName val="501_12"/>
      <sheetName val="501_102"/>
      <sheetName val="501_202"/>
      <sheetName val="505_12"/>
      <sheetName val="510_12"/>
      <sheetName val="600_1_12"/>
      <sheetName val="600_2_12"/>
      <sheetName val="600_2_22"/>
      <sheetName val="600_2_32"/>
      <sheetName val="600_2_3P2"/>
      <sheetName val="600_2_42"/>
      <sheetName val="610_12"/>
      <sheetName val="610_22"/>
      <sheetName val="610_32"/>
      <sheetName val="610_42"/>
      <sheetName val="610_52"/>
      <sheetName val="610_62"/>
      <sheetName val="610_72"/>
      <sheetName val="620_12"/>
      <sheetName val="620_22"/>
      <sheetName val="620_32"/>
      <sheetName val="621_12"/>
      <sheetName val="621_22"/>
      <sheetName val="621_32"/>
      <sheetName val="621_42"/>
      <sheetName val="621_52"/>
      <sheetName val="621_62"/>
      <sheetName val="621_72"/>
      <sheetName val="622_12"/>
      <sheetName val="622_22"/>
      <sheetName val="622_32"/>
      <sheetName val="622_42"/>
      <sheetName val="622_52"/>
      <sheetName val="623_12"/>
      <sheetName val="623_22"/>
      <sheetName val="630_12"/>
      <sheetName val="630_1P2"/>
      <sheetName val="630_22"/>
      <sheetName val="630_32"/>
      <sheetName val="630_42"/>
      <sheetName val="632_12"/>
      <sheetName val="640_12"/>
      <sheetName val="640_22"/>
      <sheetName val="641_12"/>
      <sheetName val="641_22"/>
      <sheetName val="642_12"/>
      <sheetName val="642_22"/>
      <sheetName val="650_12"/>
      <sheetName val="650_22"/>
      <sheetName val="650_32"/>
      <sheetName val="650_42"/>
      <sheetName val="660_12"/>
      <sheetName val="661_1_2"/>
      <sheetName val="662_12"/>
      <sheetName val="662_22"/>
      <sheetName val="663_12"/>
      <sheetName val="670_12"/>
      <sheetName val="670_22"/>
      <sheetName val="670_32"/>
      <sheetName val="670_42"/>
      <sheetName val="670_52"/>
      <sheetName val="671_12"/>
      <sheetName val="671_22"/>
      <sheetName val="671_32"/>
      <sheetName val="671_42"/>
      <sheetName val="672_12"/>
      <sheetName val="672_22"/>
      <sheetName val="672_32"/>
      <sheetName val="672_42"/>
      <sheetName val="673_12"/>
      <sheetName val="673_22"/>
      <sheetName val="673_32"/>
      <sheetName val="673_3_(2)2"/>
      <sheetName val="674_12"/>
      <sheetName val="674_22"/>
      <sheetName val="680_12"/>
      <sheetName val="680_22"/>
      <sheetName val="680_32"/>
      <sheetName val="681_12"/>
      <sheetName val="681_22"/>
      <sheetName val="681_32"/>
      <sheetName val="681_42"/>
      <sheetName val="682_12"/>
      <sheetName val="682_22"/>
      <sheetName val="682_32"/>
      <sheetName val="682_42"/>
      <sheetName val="683_12"/>
      <sheetName val="683_22"/>
      <sheetName val="683_32"/>
      <sheetName val="683_42"/>
      <sheetName val="683_52"/>
      <sheetName val="690_12"/>
      <sheetName val="700_12"/>
      <sheetName val="700_22"/>
      <sheetName val="700_32"/>
      <sheetName val="COSTOS_SEMANALES2"/>
      <sheetName val="Prog_Inver_(2)2"/>
      <sheetName val="COSTOS_OFICINA"/>
    </sheetNames>
    <sheetDataSet>
      <sheetData sheetId="0" refreshError="1"/>
      <sheetData sheetId="1" refreshError="1"/>
      <sheetData sheetId="2" refreshError="1"/>
      <sheetData sheetId="3" refreshError="1">
        <row r="3">
          <cell r="A3" t="str">
            <v>CODIGO</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refreshError="1"/>
      <sheetData sheetId="727" refreshError="1"/>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row r="3">
          <cell r="B3">
            <v>0</v>
          </cell>
        </row>
      </sheetData>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Set>
  </externalBook>
</externalLink>
</file>

<file path=xl/externalLinks/externalLink2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An-Unit "/>
      <sheetName val="Insum"/>
      <sheetName val="U001"/>
      <sheetName val="U002"/>
      <sheetName val="U003"/>
      <sheetName val="U004"/>
      <sheetName val="U005"/>
      <sheetName val="U006"/>
      <sheetName val="U007"/>
      <sheetName val="U008"/>
      <sheetName val="U009"/>
      <sheetName val="U010"/>
      <sheetName val="U011"/>
      <sheetName val="U012"/>
      <sheetName val="U013"/>
      <sheetName val="U014"/>
      <sheetName val="U015"/>
      <sheetName val="U016"/>
      <sheetName val="U017"/>
      <sheetName val="U018"/>
      <sheetName val="U019"/>
      <sheetName val="U020"/>
      <sheetName val="U021"/>
      <sheetName val="U022"/>
      <sheetName val="U023"/>
      <sheetName val="U024"/>
      <sheetName val="U025"/>
      <sheetName val="U026"/>
      <sheetName val="U027"/>
      <sheetName val="U028"/>
      <sheetName val="U029"/>
      <sheetName val="U030"/>
      <sheetName val="U031"/>
      <sheetName val="U032"/>
      <sheetName val="U033"/>
      <sheetName val="U034"/>
      <sheetName val="U035"/>
      <sheetName val="U036"/>
      <sheetName val="U037"/>
      <sheetName val="U038"/>
      <sheetName val="U039"/>
      <sheetName val="U040"/>
    </sheetNames>
    <sheetDataSet>
      <sheetData sheetId="0"/>
      <sheetData sheetId="1"/>
      <sheetData sheetId="2"/>
      <sheetData sheetId="3"/>
      <sheetData sheetId="4">
        <row r="76">
          <cell r="A76" t="str">
            <v>CODIGO</v>
          </cell>
          <cell r="B76" t="str">
            <v>DESCRIPCION</v>
          </cell>
          <cell r="C76" t="str">
            <v>MARCA</v>
          </cell>
          <cell r="D76" t="str">
            <v>TIPO</v>
          </cell>
          <cell r="E76" t="str">
            <v>TARIFA/HORA</v>
          </cell>
        </row>
        <row r="77">
          <cell r="A77" t="str">
            <v>Q0002</v>
          </cell>
          <cell r="B77" t="str">
            <v>RETROEXCAVADORA</v>
          </cell>
          <cell r="C77" t="str">
            <v>CASE</v>
          </cell>
          <cell r="D77" t="str">
            <v>GENERICO</v>
          </cell>
          <cell r="E77">
            <v>40000</v>
          </cell>
        </row>
        <row r="78">
          <cell r="A78" t="str">
            <v>Q0003</v>
          </cell>
          <cell r="B78" t="str">
            <v>MOTONIVELADORA</v>
          </cell>
          <cell r="C78" t="str">
            <v>CASE</v>
          </cell>
          <cell r="D78" t="str">
            <v>GENERICO</v>
          </cell>
          <cell r="E78">
            <v>35000</v>
          </cell>
        </row>
        <row r="79">
          <cell r="A79" t="str">
            <v>Q0004</v>
          </cell>
          <cell r="B79" t="str">
            <v>CARGADOR</v>
          </cell>
          <cell r="C79" t="str">
            <v>CATERPILLAR</v>
          </cell>
          <cell r="D79" t="str">
            <v>DIESEL</v>
          </cell>
          <cell r="E79">
            <v>30000</v>
          </cell>
        </row>
        <row r="80">
          <cell r="A80" t="str">
            <v>Q0005</v>
          </cell>
          <cell r="B80" t="str">
            <v>RANA</v>
          </cell>
          <cell r="C80" t="str">
            <v>RENE</v>
          </cell>
          <cell r="D80" t="str">
            <v>GASOLINA</v>
          </cell>
          <cell r="E80">
            <v>3000</v>
          </cell>
        </row>
        <row r="81">
          <cell r="A81" t="str">
            <v>Q0006</v>
          </cell>
          <cell r="B81" t="str">
            <v>COMPACTADOR</v>
          </cell>
          <cell r="C81" t="str">
            <v>CATERPILLAR</v>
          </cell>
          <cell r="D81" t="str">
            <v>DIESEL</v>
          </cell>
          <cell r="E81">
            <v>30000</v>
          </cell>
        </row>
        <row r="82">
          <cell r="A82" t="str">
            <v>Q0007</v>
          </cell>
          <cell r="B82" t="str">
            <v>CARROTANQUE</v>
          </cell>
          <cell r="C82" t="str">
            <v>FORD</v>
          </cell>
          <cell r="D82" t="str">
            <v>GASOLINA</v>
          </cell>
          <cell r="E82">
            <v>6000</v>
          </cell>
        </row>
        <row r="83">
          <cell r="A83" t="str">
            <v>Q0008</v>
          </cell>
          <cell r="B83" t="str">
            <v>FINISHER</v>
          </cell>
          <cell r="C83" t="str">
            <v>JOHN DEERE</v>
          </cell>
          <cell r="D83" t="str">
            <v>DISEL</v>
          </cell>
          <cell r="E83">
            <v>50000</v>
          </cell>
        </row>
        <row r="84">
          <cell r="A84" t="str">
            <v>Q0009</v>
          </cell>
          <cell r="B84" t="str">
            <v>IRRIGADOR DE ASFALTO</v>
          </cell>
          <cell r="D84" t="str">
            <v>REGADERA</v>
          </cell>
          <cell r="E84">
            <v>7000</v>
          </cell>
        </row>
        <row r="85">
          <cell r="A85" t="str">
            <v>Q0010</v>
          </cell>
          <cell r="B85" t="str">
            <v>VOLQUETA 3 M3</v>
          </cell>
          <cell r="C85" t="str">
            <v>KODIAC</v>
          </cell>
          <cell r="D85" t="str">
            <v>10 TON</v>
          </cell>
          <cell r="E85">
            <v>5000</v>
          </cell>
        </row>
        <row r="86">
          <cell r="A86" t="str">
            <v>Q0011</v>
          </cell>
          <cell r="B86" t="str">
            <v>BULLDOZER</v>
          </cell>
          <cell r="C86" t="str">
            <v>CATERPILLAR</v>
          </cell>
          <cell r="D86" t="str">
            <v>D-6</v>
          </cell>
          <cell r="E86">
            <v>35000</v>
          </cell>
        </row>
        <row r="87">
          <cell r="A87" t="str">
            <v>Q0012</v>
          </cell>
          <cell r="B87" t="str">
            <v>VIBRADOR DE CONCRETO</v>
          </cell>
          <cell r="C87" t="str">
            <v>SIMA</v>
          </cell>
          <cell r="D87" t="str">
            <v>GENERICO</v>
          </cell>
          <cell r="E87">
            <v>1000</v>
          </cell>
        </row>
        <row r="88">
          <cell r="A88" t="str">
            <v>Q0020</v>
          </cell>
          <cell r="B88" t="str">
            <v>VIBRO COMPACTADOR</v>
          </cell>
          <cell r="C88" t="str">
            <v>CASE</v>
          </cell>
          <cell r="D88" t="str">
            <v>GENERICO</v>
          </cell>
          <cell r="E88">
            <v>25000</v>
          </cell>
        </row>
        <row r="89">
          <cell r="A89" t="str">
            <v>Q0023</v>
          </cell>
          <cell r="B89" t="str">
            <v>MEZCLADORA</v>
          </cell>
          <cell r="C89" t="str">
            <v>SEMCO</v>
          </cell>
          <cell r="D89" t="str">
            <v>GASOLINA</v>
          </cell>
          <cell r="E89">
            <v>4000</v>
          </cell>
        </row>
        <row r="90">
          <cell r="A90" t="str">
            <v>Q0024</v>
          </cell>
          <cell r="B90" t="str">
            <v>GRUA SENCILLA</v>
          </cell>
          <cell r="C90" t="str">
            <v>DEGROUP</v>
          </cell>
          <cell r="D90" t="str">
            <v>GASOLINA</v>
          </cell>
          <cell r="E90">
            <v>25000</v>
          </cell>
        </row>
        <row r="91">
          <cell r="A91" t="str">
            <v>Q0025</v>
          </cell>
          <cell r="B91" t="str">
            <v>MOTOBOMBA</v>
          </cell>
          <cell r="C91" t="str">
            <v>YAMAHA</v>
          </cell>
          <cell r="D91" t="str">
            <v>ELECTRICO</v>
          </cell>
          <cell r="E91">
            <v>2500</v>
          </cell>
        </row>
        <row r="92">
          <cell r="A92" t="str">
            <v>Q0035</v>
          </cell>
          <cell r="B92" t="str">
            <v>BENITIN</v>
          </cell>
          <cell r="C92" t="str">
            <v>TANDEN</v>
          </cell>
          <cell r="D92" t="str">
            <v>GENERICO</v>
          </cell>
          <cell r="E92">
            <v>5000</v>
          </cell>
        </row>
        <row r="93">
          <cell r="A93" t="str">
            <v>Q0087</v>
          </cell>
          <cell r="B93" t="str">
            <v>PLACA VIBRATORIA</v>
          </cell>
          <cell r="C93" t="str">
            <v>SEMCO</v>
          </cell>
          <cell r="D93" t="str">
            <v>RANA</v>
          </cell>
          <cell r="E93">
            <v>1500</v>
          </cell>
        </row>
        <row r="94">
          <cell r="A94" t="str">
            <v>Q0099</v>
          </cell>
          <cell r="B94" t="str">
            <v>HERRAMIENTA MENOR</v>
          </cell>
          <cell r="C94" t="str">
            <v>-</v>
          </cell>
          <cell r="D94" t="str">
            <v>-</v>
          </cell>
          <cell r="E94">
            <v>300</v>
          </cell>
        </row>
        <row r="95">
          <cell r="A95" t="str">
            <v>Q0103</v>
          </cell>
          <cell r="B95" t="str">
            <v>EQUIPO DE TOPOGRAFIA</v>
          </cell>
          <cell r="C95" t="str">
            <v>TRIMBLE</v>
          </cell>
          <cell r="D95" t="str">
            <v>GENERICO</v>
          </cell>
          <cell r="E95">
            <v>2000</v>
          </cell>
        </row>
        <row r="96">
          <cell r="A96" t="str">
            <v>Q0107</v>
          </cell>
          <cell r="B96" t="str">
            <v>FORMALETA PAVIMENTO</v>
          </cell>
          <cell r="C96" t="str">
            <v>-</v>
          </cell>
          <cell r="D96" t="str">
            <v>GENERICO</v>
          </cell>
          <cell r="E96">
            <v>1000</v>
          </cell>
        </row>
        <row r="97">
          <cell r="A97" t="str">
            <v>Q0109</v>
          </cell>
          <cell r="B97" t="str">
            <v>FORMALETA SARDINEL</v>
          </cell>
          <cell r="C97" t="str">
            <v>-</v>
          </cell>
          <cell r="D97" t="str">
            <v>GENERICO</v>
          </cell>
          <cell r="E97">
            <v>1000</v>
          </cell>
        </row>
        <row r="98">
          <cell r="A98" t="str">
            <v>Q0120</v>
          </cell>
          <cell r="B98" t="str">
            <v>EQUIPO DE DEMARCACION</v>
          </cell>
          <cell r="D98" t="str">
            <v>GENERICO</v>
          </cell>
          <cell r="E98">
            <v>17000</v>
          </cell>
        </row>
        <row r="99">
          <cell r="A99" t="str">
            <v>Q9999</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Set>
  </externalBook>
</externalLink>
</file>

<file path=xl/externalLinks/externalLink2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9"/>
      <sheetName val="Hoja1"/>
      <sheetName val="PRESUPUESTO"/>
      <sheetName val="INDICE"/>
      <sheetName val="Equipo"/>
      <sheetName val="Materiales"/>
      <sheetName val="Otros"/>
      <sheetName val="200.1"/>
      <sheetName val="200.2"/>
      <sheetName val="201.1"/>
      <sheetName val="201.2"/>
      <sheetName val="201.3"/>
      <sheetName val="201.4"/>
      <sheetName val="201.5 "/>
      <sheetName val="201.6"/>
      <sheetName val="201.6P"/>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1.22"/>
      <sheetName val="210.1.1"/>
      <sheetName val="210.1.2"/>
      <sheetName val="210.2.1"/>
      <sheetName val="210.2.2"/>
      <sheetName val="210.2.3"/>
      <sheetName val="210.2.4"/>
      <sheetName val="211.1"/>
      <sheetName val="220.1"/>
      <sheetName val="221.1"/>
      <sheetName val="221.2"/>
      <sheetName val="230.1"/>
      <sheetName val="230.2"/>
      <sheetName val="231.1"/>
      <sheetName val="232.1 "/>
      <sheetName val="234.1 "/>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9"/>
      <sheetName val="451.1"/>
      <sheetName val="451.1P COMPRADA "/>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1"/>
      <sheetName val="460.1"/>
      <sheetName val="461.1"/>
      <sheetName val="461.2"/>
      <sheetName val="462.1"/>
      <sheetName val="462.2"/>
      <sheetName val="462.1.1"/>
      <sheetName val="462.1.2"/>
      <sheetName val="464.1"/>
      <sheetName val="464.2"/>
      <sheetName val="464.3"/>
      <sheetName val="464.4"/>
      <sheetName val="465.1"/>
      <sheetName val="466.1"/>
      <sheetName val="466.2"/>
      <sheetName val="500.1"/>
      <sheetName val="501.1"/>
      <sheetName val="510.1"/>
      <sheetName val="600.1"/>
      <sheetName val="600.2"/>
      <sheetName val="600.2P"/>
      <sheetName val="600.3"/>
      <sheetName val="600.4"/>
      <sheetName val="600.4P"/>
      <sheetName val="600.5"/>
      <sheetName val="600.5P"/>
      <sheetName val="610.1"/>
      <sheetName val="610.2"/>
      <sheetName val="620.1"/>
      <sheetName val="620.2"/>
      <sheetName val="620.3"/>
      <sheetName val="621.1"/>
      <sheetName val="621.1P"/>
      <sheetName val="621.2"/>
      <sheetName val="621.3"/>
      <sheetName val="621.4"/>
      <sheetName val="621.5"/>
      <sheetName val="621.6"/>
      <sheetName val="621,7P"/>
      <sheetName val="622.1"/>
      <sheetName val="622.2"/>
      <sheetName val="622.3"/>
      <sheetName val="622.4"/>
      <sheetName val="622.5"/>
      <sheetName val="630.1"/>
      <sheetName val="630.2"/>
      <sheetName val="630.3"/>
      <sheetName val="630.4"/>
      <sheetName val="630.5"/>
      <sheetName val="630.6"/>
      <sheetName val="630.7"/>
      <sheetName val="630.8P MORTERO 1-4"/>
      <sheetName val="631,1P. BOLSACRETOS"/>
      <sheetName val="632.1"/>
      <sheetName val="632.1P"/>
      <sheetName val="640.3"/>
      <sheetName val="640.1P"/>
      <sheetName val="640.1P1"/>
      <sheetName val="640.2"/>
      <sheetName val="641.1"/>
      <sheetName val="641.2"/>
      <sheetName val="642.1"/>
      <sheetName val="642.2"/>
      <sheetName val="650.1"/>
      <sheetName val="650.2"/>
      <sheetName val="650.2P"/>
      <sheetName val="650.3"/>
      <sheetName val="650.3P"/>
      <sheetName val="650.4"/>
      <sheetName val="660.1"/>
      <sheetName val="660.2"/>
      <sheetName val="660.3"/>
      <sheetName val="661.1"/>
      <sheetName val="662.1"/>
      <sheetName val="662.2"/>
      <sheetName val="670.1"/>
      <sheetName val="670.2"/>
      <sheetName val="671.1"/>
      <sheetName val="671.2"/>
      <sheetName val="672.1"/>
      <sheetName val="673.1"/>
      <sheetName val="673.2"/>
      <sheetName val="673.3"/>
      <sheetName val="674.1"/>
      <sheetName val="674.2"/>
      <sheetName val="680.1"/>
      <sheetName val="680.2"/>
      <sheetName val="680.3"/>
      <sheetName val="681.1"/>
      <sheetName val="682.1"/>
      <sheetName val="690.1"/>
      <sheetName val="700.1"/>
      <sheetName val="700.2"/>
      <sheetName val="700.3"/>
      <sheetName val="700.4"/>
      <sheetName val="700P BANDAS SONORAS "/>
      <sheetName val="701.1"/>
      <sheetName val="710.1"/>
      <sheetName val="710.2"/>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1.1"/>
      <sheetName val="812.1"/>
      <sheetName val="900.1"/>
      <sheetName val="900.2"/>
      <sheetName val="900.3"/>
      <sheetName val="PLATINAS 40X40"/>
      <sheetName val="PILOTES 6&quot;"/>
      <sheetName val="PILOTES 8&quot;"/>
      <sheetName val="PILOTES 10&quot;"/>
      <sheetName val="PILOTES 12&quot;"/>
      <sheetName val="HINCADO"/>
      <sheetName val="EXAPODOS"/>
      <sheetName val="SOLDAD"/>
      <sheetName val="MONTAJE"/>
      <sheetName val="P9"/>
      <sheetName val="P1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Set>
  </externalBook>
</externalLink>
</file>

<file path=xl/externalLinks/externalLink2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PRESUPUESTO (2)"/>
      <sheetName val="MEMORIA ARQUITECTÓNICA "/>
      <sheetName val="Cuadro Resumen"/>
      <sheetName val="Cuadro Resumen (2)"/>
      <sheetName val="Datos entrada"/>
      <sheetName val="Salarios"/>
      <sheetName val="Cuadrillas"/>
      <sheetName val="Trans"/>
      <sheetName val="Equ"/>
      <sheetName val="Mat"/>
      <sheetName val="Mort 1-3"/>
      <sheetName val="Mort 1-3 Imper"/>
      <sheetName val="Mort 1-4"/>
      <sheetName val="Mort 1-4 Imper"/>
      <sheetName val="Mort 1-5"/>
      <sheetName val="Mort 1-7"/>
      <sheetName val="Concr 2,000"/>
      <sheetName val="Concr 2,500"/>
      <sheetName val="Concr 3,000"/>
      <sheetName val=" Acero 60000 Refuerzo "/>
      <sheetName val=" Malla Electrosoldada "/>
      <sheetName val="P Eléctrico"/>
      <sheetName val="P Agua Fria"/>
      <sheetName val="P Sanitario"/>
      <sheetName val="Cerraduras"/>
      <sheetName val="Granito pulido "/>
      <sheetName val="Marcos puerta"/>
      <sheetName val="Marcos ventana"/>
      <sheetName val="Hoja Base"/>
      <sheetName val="1,1,1 Campamt"/>
      <sheetName val="1,1,2 Alquiler Campameto"/>
      <sheetName val="1,1,3 Limpieza"/>
      <sheetName val="1,1,4 Localiz Equipo"/>
      <sheetName val="1,1,6 Cerramiento Lona"/>
      <sheetName val="1,1,7 Locali Manual"/>
      <sheetName val="1,3,1 Dm const"/>
      <sheetName val="1,3,2 Dm Cubiert"/>
      <sheetName val="1,3,3 Dm Muro"/>
      <sheetName val="1,3,4 Dm cimiento"/>
      <sheetName val="1,3,5 Dm Vig-colum"/>
      <sheetName val="1,3,6 Dm Placa Maciza"/>
      <sheetName val="1,3,7 Dm Manual"/>
      <sheetName val="1,4,2 Traslado postes"/>
      <sheetName val="1,4,3 Arb 5"/>
      <sheetName val="1,4,4 Arb 10"/>
      <sheetName val="1,4,5 Arb 15"/>
      <sheetName val="1,4,6 Arb 20"/>
      <sheetName val="1,4,7 Arb +20"/>
      <sheetName val="1,4,8 Traslado Arb"/>
      <sheetName val="2,1,1 Exc Mec"/>
      <sheetName val="2,1,2 Exc Man"/>
      <sheetName val="2,1,3 Exc M Sub base"/>
      <sheetName val="2,1,5 Relleno M Común"/>
      <sheetName val="2,1,6  Rellenos M Selec"/>
      <sheetName val="2,1,10 Relleno Recebo"/>
      <sheetName val="2,2,1 Concr pobre"/>
      <sheetName val="2,2,2 Concr Ciclopeo"/>
      <sheetName val="2,2,4 Concr Zapatas"/>
      <sheetName val="2,2,5 Vigas de cimentación"/>
      <sheetName val="2,2,10 Placas cont= 0,1"/>
      <sheetName val="2,2,11 Placas cont= 0,15"/>
      <sheetName val="2,3,2 Acero 60000 Refuerzo"/>
      <sheetName val="2,3,3 Malla Electrosoldada"/>
      <sheetName val="3,4,1 Caja inspección 0,60 "/>
      <sheetName val="3,4,9 Caja inspección 0,80"/>
      <sheetName val="3,4,10 Caja inspección 1,00"/>
      <sheetName val="3,4,11 Caja inspección 0,70"/>
      <sheetName val="3,5,1 Exc Man "/>
      <sheetName val="3,5,4 Relleno M Común "/>
      <sheetName val="4,1,1 Columnas"/>
      <sheetName val="4,2,1 Vigas aéreas"/>
      <sheetName val="4,2,4 Vigas aéreas EN ARCO"/>
      <sheetName val="4,3,2 Caseton"/>
      <sheetName val="4,3,6 Placa maciza 0,20"/>
      <sheetName val="4,3,3 Metal deck 0,10 m"/>
      <sheetName val="4,3,7 Placa maciza 0,10"/>
      <sheetName val="4,3,8 Placa maciza 0,15"/>
      <sheetName val="4,4,1 Escalera"/>
      <sheetName val="4,3,9 Placa maciza 0,12"/>
      <sheetName val="4,3,10 losa alig 0.35"/>
      <sheetName val="4,3,11 losa alig 0.45"/>
      <sheetName val="4,4,2 Rampas"/>
      <sheetName val="4,4,4 POZO CONCRETO"/>
      <sheetName val="4,4,5 Escel metaldeck"/>
      <sheetName val="4,5,2 Acero 60000 est"/>
      <sheetName val="4,5,3 Malla Electrosoldada est"/>
      <sheetName val="4,6,2,4 Perfil Anterior"/>
      <sheetName val="5,1,6 Bloq Conc Estruc 014"/>
      <sheetName val="4,6,2,4 Perfil"/>
      <sheetName val="4,6,2,5 Anclaje Col-Viga"/>
      <sheetName val="4,6,2,7 Columna 100"/>
      <sheetName val="4,6,2,8 Viga 60x120"/>
      <sheetName val="4,6,2,9 Viga 60x140"/>
      <sheetName val="4,6,2,10 Viga 65x180"/>
      <sheetName val="5,1,7 Bloq Conc Estruc 019"/>
      <sheetName val="5,1,8 BLOQUE CONCRETO 0,09"/>
      <sheetName val="5,2,7 Bloq arcilla No5"/>
      <sheetName val="5,2,8 Bloq arcilla No4"/>
      <sheetName val="5,4,1 Mort 1-4 "/>
      <sheetName val="5,5,2 Acero 60000 mamp"/>
      <sheetName val="6,1,1 Alfajias"/>
      <sheetName val="6,1,2 Dinteles"/>
      <sheetName val="6,1,3 CAPITEL Y BASE"/>
      <sheetName val="6,1,4 CORNISA"/>
      <sheetName val="6,1,5 Alfajias LADRILLO"/>
      <sheetName val="6,1,18 Cañuela Per"/>
      <sheetName val="6,2,2 Mesones lavamanos"/>
      <sheetName val="7,1,1,1 Acometida PVC-P"/>
      <sheetName val="7,1,2,3 Flotador 1"/>
      <sheetName val="7,1,2,4 Tanque Plastico"/>
      <sheetName val="7,1,2,4 Tanque Plastico (6)"/>
      <sheetName val="7,1,6,1 Acometida media"/>
      <sheetName val="7,1,6,2 Acometida 1PL"/>
      <sheetName val="7,1,6,3 Registro PD media"/>
      <sheetName val="7,1,6,4 Registro 1 plg"/>
      <sheetName val="7,1,6,5 Registro 114"/>
      <sheetName val="7,1,6,6 Registro 2"/>
      <sheetName val="7,1,6,7 Acometida 1 14"/>
      <sheetName val="7,1,6,8 Acometida 2"/>
      <sheetName val="7,1,6,9 Caja registro"/>
      <sheetName val="7,1,6,10 Acometida 1 12"/>
      <sheetName val="7,1,6,11 Registro 1 12 "/>
      <sheetName val="7,1,6,12 Acometida 2"/>
      <sheetName val="7,1,6,13 Acometida 3-4"/>
      <sheetName val="7,1,6,14 Acometida 2½PL "/>
      <sheetName val="7,1,8,1 P Agua Fria Lavamanos"/>
      <sheetName val="7,1,8,3 P Agua Fria Sanitarios"/>
      <sheetName val="7,1,8,4 P Agua Fria Orinales"/>
      <sheetName val="7,1,8,7 P Agua Fria Pocetas"/>
      <sheetName val="7,1,9,1 P Sanitario lavamanos"/>
      <sheetName val="7,1,9,3 P Sanitario Sanit"/>
      <sheetName val="7,1,9,4 P Sanitario Orinales"/>
      <sheetName val="7,1,9,7 P Sanitario Pocetas"/>
      <sheetName val="7,1,9,9 P Sanitario sifon"/>
      <sheetName val="7,1,9,9 Tapon sanitario 4&quot;"/>
      <sheetName val="7,1,10,1 sanit 4"/>
      <sheetName val="7,1,10,3 Sanit 2"/>
      <sheetName val="7,1,10,4 Sanit 6"/>
      <sheetName val="7,1,10,5 Sanit 3"/>
      <sheetName val="7,1,11,1 Acomet lluvia"/>
      <sheetName val="7,1,11,2 Acomet lluvia 2"/>
      <sheetName val="7,1,11,5 Bajante PVC "/>
      <sheetName val="8,1,1 Fluorescente"/>
      <sheetName val="8,1,2 Roseta"/>
      <sheetName val="8,1,5 toma Corr"/>
      <sheetName val="8,1,8 toma GFCI"/>
      <sheetName val="8,3,1 Canalización"/>
      <sheetName val="8,3,2 Cableado"/>
      <sheetName val="8,3,3 TG 114"/>
      <sheetName val="8,3,4 Cableado 2"/>
      <sheetName val="8,3,5 Canal PVC 1&quot;"/>
      <sheetName val="8,3,6 Canal PVC 1&quot; fachada"/>
      <sheetName val="8,3,7 TG 1&quot;"/>
      <sheetName val="8,3,8 Encauchetado 3x12"/>
      <sheetName val="8,3,9 Acometida 3x6"/>
      <sheetName val="8,3,10 Canalización 2X114"/>
      <sheetName val="8,3,11 PVC 114&quot; fachada "/>
      <sheetName val="8,3,12 Percha"/>
      <sheetName val="8,3,13 Acometida 3x8"/>
      <sheetName val="8,3,14 Acometida 3x2"/>
      <sheetName val="8,3,15 Canalización1 12"/>
      <sheetName val="8,3,16 PVC 112&quot; fachada"/>
      <sheetName val="8,3,17 TG 1 12"/>
      <sheetName val="8,3,18 Acometida 2 x 8"/>
      <sheetName val="8,3,19 Acometida 3x10"/>
      <sheetName val="8,3,20 Canalización zona dura"/>
      <sheetName val="8,3,21 Canalización zona d 1 12"/>
      <sheetName val="8,3,22 Canalización zona d 1&quot;"/>
      <sheetName val="8,3,23 Canalización zona du 114"/>
      <sheetName val="8,3,24 Encauchetado 3x10"/>
      <sheetName val="8,3,25 Cinta Band It"/>
      <sheetName val="8,3,26 Soporte cable Antifraude"/>
      <sheetName val="8,3,27 Canal PVC 3 4&quot;"/>
      <sheetName val="8,4,1 Tablero 18 Circuitos"/>
      <sheetName val="8,4,2 Tablero 12 Circuitos"/>
      <sheetName val="8,4,3 Tablero 16 circuitos"/>
      <sheetName val="8,4,4 Interrruptor Tripo"/>
      <sheetName val="8,4,5 CAJ MEDIDOR"/>
      <sheetName val="8,4,6 Interr bipol"/>
      <sheetName val="8,4,7 Interr 2 15 30"/>
      <sheetName val="8,4,8 Interr 2 40 60 "/>
      <sheetName val="8,4,9 Interrup 1 15 60"/>
      <sheetName val="8,4,10 CAJ  2 CIRCUITOS"/>
      <sheetName val="8,4,11 CAJ  4 CIRCUITOS"/>
      <sheetName val="8,4,12 Interr 2 70 "/>
      <sheetName val="8,4,13 Tablero 8 Circuitos"/>
      <sheetName val="8,4,14 Tablero 24 circuitos"/>
      <sheetName val="8,4,15 Medidor Monofásico"/>
      <sheetName val="8,6,1 Salida TV"/>
      <sheetName val="8,6,4 Ventilador Techo"/>
      <sheetName val="8,8,2 Puesta tierra"/>
      <sheetName val="8,11,1 Camara CS274"/>
      <sheetName val="8,11,2 Camara CS275"/>
      <sheetName val="8,11,3 Camara CS276"/>
      <sheetName val="8,11,4 Caja 30  x30"/>
      <sheetName val="9,1,1 Pañete impermeabilizado"/>
      <sheetName val="9,1,2 Pañete interiores"/>
      <sheetName val="9,1,3 Pañete Exteriores"/>
      <sheetName val="9,2,1 Pañete bajo placa"/>
      <sheetName val="10,1,3 Alistado pisos"/>
      <sheetName val="10,1,4 Mortero afinado"/>
      <sheetName val="10,2,4,1 Baldosin granito"/>
      <sheetName val="10,3,2,1 Guardaescoba"/>
      <sheetName val="10,3,2,3 Media Caña"/>
      <sheetName val="10,4,2 Escalera en Granito"/>
      <sheetName val="11,1,4 foil aluminio"/>
      <sheetName val="11,2,2 remate"/>
      <sheetName val="11,2,4,1  Cindu"/>
      <sheetName val="11,2,4,2 Cubierta placa"/>
      <sheetName val="11,3,5 Canal PVC"/>
      <sheetName val="11,3,6 Canal LAMINA GALV"/>
      <sheetName val="12,2,1,1 Marcos puerta"/>
      <sheetName val="12,2,1,2 Puerta Sencilla"/>
      <sheetName val="12,2,1,3 Puerta S niños"/>
      <sheetName val="12,2,1,5 Puertas Emtamborada"/>
      <sheetName val="12,2,2,3 Baranda Malla"/>
      <sheetName val=" 12,2,2,4 Baranda tubo"/>
      <sheetName val="12.2.2.5 Pasamanos 3"/>
      <sheetName val="12,2,3,1 Rejas en varilla cuadr"/>
      <sheetName val="12,2,3,2 Rejas ventana"/>
      <sheetName val="12,2,3,3 Rejas Puerta baño"/>
      <sheetName val="12,2,3,4 Reja Ventilación"/>
      <sheetName val="12,2,4,1 CORTASOL"/>
      <sheetName val="12,2,4,4 Ventana Malla"/>
      <sheetName val="14,1,1 Ceramica 20 x 20"/>
      <sheetName val="16,1,3 Sanitarios tanque"/>
      <sheetName val="16,1,4 Orinal "/>
      <sheetName val="16,1,7 Lavamanos"/>
      <sheetName val="16,2,1 Puerta PVC aulas "/>
      <sheetName val="16,2,2 Puerta PVC Baterias"/>
      <sheetName val="16,2,5 Llave Terminal"/>
      <sheetName val="16,2,6 Rejilla"/>
      <sheetName val="16,2,7 Barras disc"/>
      <sheetName val="17,2,3 Divisiones 0,06"/>
      <sheetName val="17,2,4 Divisiones baños "/>
      <sheetName val="18,1,1 pintura koraza"/>
      <sheetName val="18,1,2 pintura plastica"/>
      <sheetName val="18,1,3 Vinilo con estuco"/>
      <sheetName val="18,1,4 Vinilo sin estuco "/>
      <sheetName val="18,1,5 Vinilo Cielos "/>
      <sheetName val="19,3,1 Espejo"/>
      <sheetName val="20,2,1 Andenes"/>
      <sheetName val="20,2,2 Sardinel"/>
      <sheetName val="20,4,4 Arborización"/>
      <sheetName val="21,1,3 Aseo"/>
      <sheetName val="Pasamanos "/>
      <sheetName val="Hoja1"/>
      <sheetName val="Insum"/>
      <sheetName val="PU (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row r="11">
          <cell r="A11" t="str">
            <v>Descripción</v>
          </cell>
          <cell r="B11" t="str">
            <v>Unid</v>
          </cell>
          <cell r="C11" t="str">
            <v>Cant</v>
          </cell>
          <cell r="D11" t="str">
            <v>Valor unitario</v>
          </cell>
          <cell r="E11" t="str">
            <v>% Actualización</v>
          </cell>
          <cell r="F11" t="str">
            <v>Vlr Actualizado</v>
          </cell>
          <cell r="G11" t="str">
            <v>Observaciones / proveedor</v>
          </cell>
        </row>
        <row r="12">
          <cell r="A12" t="str">
            <v>Agua</v>
          </cell>
          <cell r="B12" t="str">
            <v>Litro</v>
          </cell>
          <cell r="C12">
            <v>1</v>
          </cell>
          <cell r="D12">
            <v>5</v>
          </cell>
          <cell r="E12">
            <v>4.4999999999999998E-2</v>
          </cell>
          <cell r="F12">
            <v>5</v>
          </cell>
        </row>
        <row r="13">
          <cell r="A13" t="str">
            <v>Abrazadera metálica</v>
          </cell>
          <cell r="B13" t="str">
            <v>UN</v>
          </cell>
          <cell r="C13">
            <v>1</v>
          </cell>
          <cell r="D13">
            <v>350</v>
          </cell>
          <cell r="E13">
            <v>4.4999999999999998E-2</v>
          </cell>
          <cell r="F13">
            <v>366</v>
          </cell>
        </row>
        <row r="14">
          <cell r="A14" t="str">
            <v>Abrazadera metálica 1"</v>
          </cell>
          <cell r="B14" t="str">
            <v>UN</v>
          </cell>
          <cell r="C14">
            <v>1</v>
          </cell>
          <cell r="D14">
            <v>500</v>
          </cell>
          <cell r="E14">
            <v>4.4999999999999998E-2</v>
          </cell>
          <cell r="F14">
            <v>523</v>
          </cell>
        </row>
        <row r="15">
          <cell r="A15" t="str">
            <v>Abrazadera metálica 1 1/4"</v>
          </cell>
          <cell r="B15" t="str">
            <v>UN</v>
          </cell>
          <cell r="C15">
            <v>1</v>
          </cell>
          <cell r="D15">
            <v>750</v>
          </cell>
          <cell r="E15">
            <v>4.4999999999999998E-2</v>
          </cell>
          <cell r="F15">
            <v>784</v>
          </cell>
        </row>
        <row r="16">
          <cell r="A16" t="str">
            <v>Abrazadera metálica 1 1/2"</v>
          </cell>
          <cell r="B16" t="str">
            <v>UN</v>
          </cell>
          <cell r="C16">
            <v>1</v>
          </cell>
          <cell r="D16">
            <v>1000</v>
          </cell>
          <cell r="E16">
            <v>4.4999999999999998E-2</v>
          </cell>
          <cell r="F16">
            <v>1045</v>
          </cell>
        </row>
        <row r="17">
          <cell r="A17" t="str">
            <v>Abrazadera metálica 2"</v>
          </cell>
          <cell r="B17" t="str">
            <v>UN</v>
          </cell>
          <cell r="C17">
            <v>1</v>
          </cell>
          <cell r="D17">
            <v>1200</v>
          </cell>
          <cell r="E17">
            <v>4.4999999999999998E-2</v>
          </cell>
          <cell r="F17">
            <v>1254</v>
          </cell>
        </row>
        <row r="18">
          <cell r="A18" t="str">
            <v>Ad.Terminal cond.1"</v>
          </cell>
          <cell r="B18" t="str">
            <v>UN</v>
          </cell>
          <cell r="C18">
            <v>1</v>
          </cell>
          <cell r="D18">
            <v>295</v>
          </cell>
          <cell r="E18">
            <v>4.4999999999999998E-2</v>
          </cell>
          <cell r="F18">
            <v>308</v>
          </cell>
        </row>
        <row r="19">
          <cell r="A19" t="str">
            <v>Ad.Terminal cond.3/4"</v>
          </cell>
          <cell r="B19" t="str">
            <v>UN</v>
          </cell>
          <cell r="C19">
            <v>1</v>
          </cell>
          <cell r="D19">
            <v>178.030303030303</v>
          </cell>
          <cell r="E19">
            <v>4.4999999999999998E-2</v>
          </cell>
          <cell r="F19">
            <v>186</v>
          </cell>
        </row>
        <row r="20">
          <cell r="A20" t="str">
            <v>Ad.Terminal cond.1/2"</v>
          </cell>
          <cell r="B20" t="str">
            <v>UN</v>
          </cell>
          <cell r="C20">
            <v>1</v>
          </cell>
          <cell r="D20">
            <v>110</v>
          </cell>
          <cell r="E20">
            <v>4.4999999999999998E-2</v>
          </cell>
          <cell r="F20">
            <v>115</v>
          </cell>
        </row>
        <row r="21">
          <cell r="A21" t="str">
            <v>Adoquín peatonal Santa Fe</v>
          </cell>
          <cell r="B21" t="str">
            <v>UN</v>
          </cell>
          <cell r="C21">
            <v>1</v>
          </cell>
          <cell r="D21">
            <v>900</v>
          </cell>
          <cell r="E21">
            <v>4.4999999999999998E-2</v>
          </cell>
          <cell r="F21">
            <v>941</v>
          </cell>
        </row>
        <row r="22">
          <cell r="A22" t="str">
            <v>Accesorios PVC-P 2"</v>
          </cell>
          <cell r="B22" t="str">
            <v>UN</v>
          </cell>
          <cell r="C22">
            <v>1</v>
          </cell>
          <cell r="D22">
            <v>6000</v>
          </cell>
          <cell r="E22">
            <v>4.4999999999999998E-2</v>
          </cell>
          <cell r="F22">
            <v>6270</v>
          </cell>
        </row>
        <row r="23">
          <cell r="A23" t="str">
            <v>Accesorios PVC-P 1 1/2"</v>
          </cell>
          <cell r="B23" t="str">
            <v>UN</v>
          </cell>
          <cell r="C23">
            <v>1</v>
          </cell>
          <cell r="D23">
            <v>2600</v>
          </cell>
          <cell r="E23">
            <v>4.4999999999999998E-2</v>
          </cell>
          <cell r="F23">
            <v>2717</v>
          </cell>
        </row>
        <row r="24">
          <cell r="A24" t="str">
            <v>Accesorios PVC-P 1 1/4"</v>
          </cell>
          <cell r="B24" t="str">
            <v>UN</v>
          </cell>
          <cell r="C24">
            <v>1</v>
          </cell>
          <cell r="D24">
            <v>1850</v>
          </cell>
          <cell r="E24">
            <v>4.4999999999999998E-2</v>
          </cell>
          <cell r="F24">
            <v>1933</v>
          </cell>
        </row>
        <row r="25">
          <cell r="A25" t="str">
            <v>Accesorios PVC-P 1"</v>
          </cell>
          <cell r="B25" t="str">
            <v>UN</v>
          </cell>
          <cell r="C25">
            <v>1</v>
          </cell>
          <cell r="D25">
            <v>980</v>
          </cell>
          <cell r="E25">
            <v>4.4999999999999998E-2</v>
          </cell>
          <cell r="F25">
            <v>1024</v>
          </cell>
        </row>
        <row r="26">
          <cell r="A26" t="str">
            <v>Accesorios PVC-P 3/4"</v>
          </cell>
          <cell r="B26" t="str">
            <v>UN</v>
          </cell>
          <cell r="C26">
            <v>1</v>
          </cell>
          <cell r="D26">
            <v>500</v>
          </cell>
          <cell r="E26">
            <v>4.4999999999999998E-2</v>
          </cell>
          <cell r="F26">
            <v>523</v>
          </cell>
        </row>
        <row r="27">
          <cell r="A27" t="str">
            <v>Accesorios PVC-P 1/2"</v>
          </cell>
          <cell r="B27" t="str">
            <v>UN</v>
          </cell>
          <cell r="C27">
            <v>1</v>
          </cell>
          <cell r="D27">
            <v>320</v>
          </cell>
          <cell r="E27">
            <v>4.4999999999999998E-2</v>
          </cell>
          <cell r="F27">
            <v>334</v>
          </cell>
        </row>
        <row r="28">
          <cell r="A28" t="str">
            <v>Accesorios - Codo de 90° 4"</v>
          </cell>
          <cell r="B28" t="str">
            <v>UN</v>
          </cell>
          <cell r="C28">
            <v>1</v>
          </cell>
          <cell r="D28">
            <v>6450</v>
          </cell>
          <cell r="E28">
            <v>4.4999999999999998E-2</v>
          </cell>
          <cell r="F28">
            <v>6740</v>
          </cell>
        </row>
        <row r="29">
          <cell r="A29" t="str">
            <v>Accesorios - Codo de 90° 3"</v>
          </cell>
          <cell r="B29" t="str">
            <v>UN</v>
          </cell>
          <cell r="C29">
            <v>1</v>
          </cell>
          <cell r="D29">
            <v>3500</v>
          </cell>
          <cell r="E29">
            <v>4.4999999999999998E-2</v>
          </cell>
          <cell r="F29">
            <v>3658</v>
          </cell>
        </row>
        <row r="30">
          <cell r="A30" t="str">
            <v>Accesorios - Codo de 90° 2"</v>
          </cell>
          <cell r="B30" t="str">
            <v>UN</v>
          </cell>
          <cell r="C30">
            <v>1</v>
          </cell>
          <cell r="D30">
            <v>1500</v>
          </cell>
          <cell r="E30">
            <v>4.4999999999999998E-2</v>
          </cell>
          <cell r="F30">
            <v>1568</v>
          </cell>
        </row>
        <row r="31">
          <cell r="A31" t="str">
            <v>Accesorios - Y de 4"</v>
          </cell>
          <cell r="B31" t="str">
            <v>UN</v>
          </cell>
          <cell r="C31">
            <v>1</v>
          </cell>
          <cell r="D31">
            <v>9396</v>
          </cell>
          <cell r="E31">
            <v>4.4999999999999998E-2</v>
          </cell>
          <cell r="F31">
            <v>9819</v>
          </cell>
        </row>
        <row r="32">
          <cell r="A32" t="str">
            <v>Accesorios - Y de 3"</v>
          </cell>
          <cell r="B32" t="str">
            <v>UN</v>
          </cell>
          <cell r="C32">
            <v>1</v>
          </cell>
          <cell r="D32">
            <v>5290</v>
          </cell>
          <cell r="E32">
            <v>4.4999999999999998E-2</v>
          </cell>
          <cell r="F32">
            <v>5528</v>
          </cell>
        </row>
        <row r="33">
          <cell r="A33" t="str">
            <v xml:space="preserve">Acero 60,000 p.s.i. </v>
          </cell>
          <cell r="B33" t="str">
            <v>KG</v>
          </cell>
          <cell r="C33">
            <v>1</v>
          </cell>
          <cell r="D33">
            <v>2800</v>
          </cell>
          <cell r="E33">
            <v>4.4999999999999998E-2</v>
          </cell>
          <cell r="F33">
            <v>2926</v>
          </cell>
        </row>
        <row r="34">
          <cell r="A34" t="str">
            <v>Acero 37,000 p.s.i. 1/4"</v>
          </cell>
          <cell r="B34" t="str">
            <v>KG</v>
          </cell>
          <cell r="C34">
            <v>1</v>
          </cell>
          <cell r="D34">
            <v>1800</v>
          </cell>
          <cell r="E34">
            <v>4.4999999999999998E-2</v>
          </cell>
          <cell r="F34">
            <v>1881</v>
          </cell>
        </row>
        <row r="35">
          <cell r="A35" t="str">
            <v>Acero de refuerzo 60000 PSI</v>
          </cell>
          <cell r="B35" t="str">
            <v>KG</v>
          </cell>
          <cell r="C35">
            <v>1</v>
          </cell>
          <cell r="D35">
            <v>3426</v>
          </cell>
          <cell r="E35">
            <v>0</v>
          </cell>
          <cell r="F35">
            <v>3426</v>
          </cell>
        </row>
        <row r="36">
          <cell r="A36" t="str">
            <v>Acero figurado 60,000 p.s.i. 1/2"</v>
          </cell>
          <cell r="B36" t="str">
            <v>KG</v>
          </cell>
          <cell r="C36">
            <v>1</v>
          </cell>
          <cell r="D36">
            <v>3426</v>
          </cell>
          <cell r="E36">
            <v>0</v>
          </cell>
          <cell r="F36">
            <v>3426</v>
          </cell>
        </row>
        <row r="37">
          <cell r="A37" t="str">
            <v>Acero figurado 37,000 p.s.i. 1/4"</v>
          </cell>
          <cell r="B37" t="str">
            <v>KG</v>
          </cell>
          <cell r="C37">
            <v>1</v>
          </cell>
          <cell r="D37">
            <v>1800</v>
          </cell>
          <cell r="E37">
            <v>4.4999999999999998E-2</v>
          </cell>
          <cell r="F37">
            <v>1881</v>
          </cell>
        </row>
        <row r="38">
          <cell r="A38" t="str">
            <v>A.C.P.M.</v>
          </cell>
          <cell r="B38" t="str">
            <v>GL</v>
          </cell>
          <cell r="C38">
            <v>1</v>
          </cell>
          <cell r="D38">
            <v>4000</v>
          </cell>
          <cell r="E38">
            <v>4.4999999999999998E-2</v>
          </cell>
          <cell r="F38">
            <v>4180</v>
          </cell>
        </row>
        <row r="39">
          <cell r="A39" t="str">
            <v>Adaptador conduit de 1/2"</v>
          </cell>
          <cell r="B39" t="str">
            <v>UN</v>
          </cell>
          <cell r="C39">
            <v>1</v>
          </cell>
          <cell r="D39">
            <v>300</v>
          </cell>
          <cell r="E39">
            <v>4.4999999999999998E-2</v>
          </cell>
          <cell r="F39">
            <v>314</v>
          </cell>
        </row>
        <row r="40">
          <cell r="A40" t="str">
            <v>Adaptador macho PVC de 1/2"</v>
          </cell>
          <cell r="B40" t="str">
            <v>UN</v>
          </cell>
          <cell r="C40">
            <v>1</v>
          </cell>
          <cell r="D40">
            <v>240</v>
          </cell>
          <cell r="E40">
            <v>4.4999999999999998E-2</v>
          </cell>
          <cell r="F40">
            <v>251</v>
          </cell>
        </row>
        <row r="41">
          <cell r="A41" t="str">
            <v>Adaptador macho PVC de 1"</v>
          </cell>
          <cell r="B41" t="str">
            <v>UN</v>
          </cell>
          <cell r="C41">
            <v>1</v>
          </cell>
          <cell r="D41">
            <v>910</v>
          </cell>
          <cell r="E41">
            <v>4.4999999999999998E-2</v>
          </cell>
          <cell r="F41">
            <v>951</v>
          </cell>
        </row>
        <row r="42">
          <cell r="A42" t="str">
            <v>Adaptador macho PVC de 2 plg</v>
          </cell>
          <cell r="B42" t="str">
            <v>UN</v>
          </cell>
          <cell r="C42">
            <v>1</v>
          </cell>
          <cell r="D42">
            <v>3050</v>
          </cell>
          <cell r="E42">
            <v>4.4999999999999998E-2</v>
          </cell>
          <cell r="F42">
            <v>3187</v>
          </cell>
        </row>
        <row r="43">
          <cell r="A43" t="str">
            <v>Agarraderas metálicas l=0.10</v>
          </cell>
          <cell r="B43" t="str">
            <v>UN</v>
          </cell>
          <cell r="C43">
            <v>1</v>
          </cell>
          <cell r="D43">
            <v>7500</v>
          </cell>
          <cell r="E43">
            <v>4.4999999999999998E-2</v>
          </cell>
          <cell r="F43">
            <v>7838</v>
          </cell>
        </row>
        <row r="44">
          <cell r="A44" t="str">
            <v>Aislador de carrete en porcelana</v>
          </cell>
          <cell r="B44" t="str">
            <v>UN</v>
          </cell>
          <cell r="C44">
            <v>1</v>
          </cell>
          <cell r="D44">
            <v>3500</v>
          </cell>
          <cell r="E44">
            <v>4.4999999999999998E-2</v>
          </cell>
          <cell r="F44">
            <v>3658</v>
          </cell>
        </row>
        <row r="45">
          <cell r="A45" t="str">
            <v>Alambre cobre THW 10 AWG</v>
          </cell>
          <cell r="B45" t="str">
            <v>ML</v>
          </cell>
          <cell r="C45">
            <v>1</v>
          </cell>
          <cell r="D45">
            <v>767</v>
          </cell>
          <cell r="E45">
            <v>4.4999999999999998E-2</v>
          </cell>
          <cell r="F45">
            <v>802</v>
          </cell>
        </row>
        <row r="46">
          <cell r="A46" t="str">
            <v>Alambre cobre THW 12 AWG</v>
          </cell>
          <cell r="B46" t="str">
            <v>ML</v>
          </cell>
          <cell r="C46">
            <v>1</v>
          </cell>
          <cell r="D46">
            <v>548.80000000000007</v>
          </cell>
          <cell r="E46">
            <v>4.4999999999999998E-2</v>
          </cell>
          <cell r="F46">
            <v>573</v>
          </cell>
        </row>
        <row r="47">
          <cell r="A47" t="str">
            <v>Alambre cobre THW 14 AWG</v>
          </cell>
          <cell r="B47" t="str">
            <v>ML</v>
          </cell>
          <cell r="C47">
            <v>1</v>
          </cell>
          <cell r="D47">
            <v>351</v>
          </cell>
          <cell r="E47">
            <v>4.4999999999999998E-2</v>
          </cell>
          <cell r="F47">
            <v>367</v>
          </cell>
        </row>
        <row r="48">
          <cell r="A48" t="str">
            <v>Alambre de cobre 12 THHN</v>
          </cell>
          <cell r="B48" t="str">
            <v>ML</v>
          </cell>
          <cell r="C48">
            <v>1</v>
          </cell>
          <cell r="D48">
            <v>1150</v>
          </cell>
          <cell r="E48">
            <v>4.4999999999999998E-2</v>
          </cell>
          <cell r="F48">
            <v>1202</v>
          </cell>
        </row>
        <row r="49">
          <cell r="A49" t="str">
            <v>Alambre Cu desnudo AWG 10</v>
          </cell>
          <cell r="B49" t="str">
            <v>KG</v>
          </cell>
          <cell r="C49">
            <v>1</v>
          </cell>
          <cell r="D49">
            <v>17342.5</v>
          </cell>
          <cell r="E49">
            <v>4.4999999999999998E-2</v>
          </cell>
          <cell r="F49">
            <v>18123</v>
          </cell>
        </row>
        <row r="50">
          <cell r="A50" t="str">
            <v>Alambre de cobre 12 AWG desnudo</v>
          </cell>
          <cell r="B50" t="str">
            <v>ML</v>
          </cell>
          <cell r="C50">
            <v>1</v>
          </cell>
          <cell r="D50">
            <v>1100</v>
          </cell>
          <cell r="E50">
            <v>4.4999999999999998E-2</v>
          </cell>
          <cell r="F50">
            <v>1150</v>
          </cell>
        </row>
        <row r="51">
          <cell r="A51" t="str">
            <v>Alambre Cu desnudo AWG 14 x kg</v>
          </cell>
          <cell r="B51" t="str">
            <v>KG</v>
          </cell>
          <cell r="C51">
            <v>1</v>
          </cell>
          <cell r="D51">
            <v>18937.5</v>
          </cell>
          <cell r="E51">
            <v>4.4999999999999998E-2</v>
          </cell>
          <cell r="F51">
            <v>19790</v>
          </cell>
        </row>
        <row r="52">
          <cell r="A52" t="str">
            <v>Alambre Cu desnudo AWG 14 x ML</v>
          </cell>
          <cell r="B52" t="str">
            <v>ML</v>
          </cell>
          <cell r="C52">
            <v>1</v>
          </cell>
          <cell r="D52">
            <v>300</v>
          </cell>
          <cell r="E52">
            <v>4.4999999999999998E-2</v>
          </cell>
          <cell r="F52">
            <v>314</v>
          </cell>
        </row>
        <row r="53">
          <cell r="A53" t="str">
            <v>Alambre negro Cal. 18</v>
          </cell>
          <cell r="B53" t="str">
            <v>KG</v>
          </cell>
          <cell r="C53">
            <v>1</v>
          </cell>
          <cell r="D53">
            <v>2800</v>
          </cell>
          <cell r="E53">
            <v>4.4999999999999998E-2</v>
          </cell>
          <cell r="F53">
            <v>2926</v>
          </cell>
        </row>
        <row r="54">
          <cell r="A54" t="str">
            <v>Alambre Teléfono 2x22 estañado</v>
          </cell>
          <cell r="B54" t="str">
            <v>ML</v>
          </cell>
          <cell r="C54">
            <v>1</v>
          </cell>
          <cell r="D54">
            <v>395</v>
          </cell>
          <cell r="E54">
            <v>4.4999999999999998E-2</v>
          </cell>
          <cell r="F54">
            <v>413</v>
          </cell>
        </row>
        <row r="55">
          <cell r="A55" t="str">
            <v>Alambre Teléfono 2x22 trenzado</v>
          </cell>
          <cell r="B55" t="str">
            <v>ML</v>
          </cell>
          <cell r="C55">
            <v>1</v>
          </cell>
          <cell r="D55">
            <v>195</v>
          </cell>
          <cell r="E55">
            <v>4.4999999999999998E-2</v>
          </cell>
          <cell r="F55">
            <v>204</v>
          </cell>
        </row>
        <row r="56">
          <cell r="A56" t="str">
            <v>Alquiler Campamento 20 a 60 M2</v>
          </cell>
          <cell r="B56" t="str">
            <v>MES</v>
          </cell>
          <cell r="C56">
            <v>1</v>
          </cell>
          <cell r="D56">
            <v>185000</v>
          </cell>
          <cell r="E56">
            <v>4.4999999999999998E-2</v>
          </cell>
          <cell r="F56">
            <v>193325</v>
          </cell>
        </row>
        <row r="57">
          <cell r="A57" t="str">
            <v>Alumol Sika</v>
          </cell>
          <cell r="B57" t="str">
            <v>GL</v>
          </cell>
          <cell r="C57">
            <v>1</v>
          </cell>
          <cell r="D57">
            <v>58000</v>
          </cell>
          <cell r="E57">
            <v>4.4999999999999998E-2</v>
          </cell>
          <cell r="F57">
            <v>60610</v>
          </cell>
        </row>
        <row r="58">
          <cell r="A58" t="str">
            <v>Anclajes con resina epoxica</v>
          </cell>
          <cell r="B58" t="str">
            <v>KG</v>
          </cell>
          <cell r="C58">
            <v>1</v>
          </cell>
          <cell r="D58">
            <v>39440</v>
          </cell>
          <cell r="E58">
            <v>4.4999999999999998E-2</v>
          </cell>
          <cell r="F58">
            <v>41215</v>
          </cell>
        </row>
        <row r="59">
          <cell r="A59" t="str">
            <v>Angulo 3/4 x 1/8</v>
          </cell>
          <cell r="B59" t="str">
            <v>ML</v>
          </cell>
          <cell r="C59">
            <v>1</v>
          </cell>
          <cell r="D59">
            <v>1500</v>
          </cell>
          <cell r="E59">
            <v>4.4999999999999998E-2</v>
          </cell>
          <cell r="F59">
            <v>1568</v>
          </cell>
        </row>
        <row r="60">
          <cell r="A60" t="str">
            <v>Angulo 1" x 1" x 3/16"</v>
          </cell>
          <cell r="B60" t="str">
            <v>ML</v>
          </cell>
          <cell r="C60">
            <v>1</v>
          </cell>
          <cell r="D60">
            <v>3900</v>
          </cell>
          <cell r="E60">
            <v>4.4999999999999998E-2</v>
          </cell>
          <cell r="F60">
            <v>4076</v>
          </cell>
        </row>
        <row r="61">
          <cell r="A61" t="str">
            <v>Anticorrosivo rojo claro PHLC</v>
          </cell>
          <cell r="B61" t="str">
            <v>GL</v>
          </cell>
          <cell r="C61">
            <v>1</v>
          </cell>
          <cell r="D61">
            <v>23000</v>
          </cell>
          <cell r="E61">
            <v>4.4999999999999998E-2</v>
          </cell>
          <cell r="F61">
            <v>24035</v>
          </cell>
        </row>
        <row r="62">
          <cell r="A62" t="str">
            <v>Arbol especie local de 1,80 a 2,00 mts</v>
          </cell>
          <cell r="B62" t="str">
            <v>UN</v>
          </cell>
          <cell r="C62">
            <v>1</v>
          </cell>
          <cell r="D62">
            <v>22000</v>
          </cell>
          <cell r="E62">
            <v>4.4999999999999998E-2</v>
          </cell>
          <cell r="F62">
            <v>22990</v>
          </cell>
        </row>
        <row r="63">
          <cell r="A63" t="str">
            <v>Arena de río</v>
          </cell>
          <cell r="B63" t="str">
            <v>M3</v>
          </cell>
          <cell r="C63">
            <v>1</v>
          </cell>
          <cell r="D63">
            <v>19000</v>
          </cell>
          <cell r="E63">
            <v>4.4999999999999998E-2</v>
          </cell>
          <cell r="F63">
            <v>19855</v>
          </cell>
        </row>
        <row r="64">
          <cell r="A64" t="str">
            <v>Arena Blanca</v>
          </cell>
          <cell r="B64" t="str">
            <v>M3</v>
          </cell>
          <cell r="C64">
            <v>1</v>
          </cell>
          <cell r="D64">
            <v>16000</v>
          </cell>
          <cell r="E64">
            <v>4.4999999999999998E-2</v>
          </cell>
          <cell r="F64">
            <v>16720</v>
          </cell>
          <cell r="G64" t="str">
            <v>Por viaje de 5 metros cúbicos</v>
          </cell>
        </row>
        <row r="65">
          <cell r="A65" t="str">
            <v>Arena de peña</v>
          </cell>
          <cell r="B65" t="str">
            <v>M3</v>
          </cell>
          <cell r="C65">
            <v>1</v>
          </cell>
          <cell r="D65">
            <v>16043</v>
          </cell>
          <cell r="E65">
            <v>4.4999999999999998E-2</v>
          </cell>
          <cell r="F65">
            <v>16765</v>
          </cell>
          <cell r="G65" t="str">
            <v>Por viaje de 4 metros cúbicos</v>
          </cell>
        </row>
        <row r="66">
          <cell r="A66" t="str">
            <v xml:space="preserve">Arena fina </v>
          </cell>
          <cell r="B66" t="str">
            <v>M3</v>
          </cell>
          <cell r="C66">
            <v>1</v>
          </cell>
          <cell r="D66">
            <v>28000</v>
          </cell>
          <cell r="E66">
            <v>4.4999999999999998E-2</v>
          </cell>
          <cell r="F66">
            <v>29260</v>
          </cell>
        </row>
        <row r="67">
          <cell r="A67" t="str">
            <v>Arena lavada de pozo</v>
          </cell>
          <cell r="B67" t="str">
            <v>M3</v>
          </cell>
          <cell r="C67">
            <v>1</v>
          </cell>
          <cell r="D67">
            <v>35000</v>
          </cell>
          <cell r="E67">
            <v>4.4999999999999998E-2</v>
          </cell>
          <cell r="F67">
            <v>36575</v>
          </cell>
          <cell r="G67" t="str">
            <v>Por viaje de 4 metros cúbicos</v>
          </cell>
        </row>
        <row r="68">
          <cell r="A68" t="str">
            <v xml:space="preserve">Arena lavada blanca </v>
          </cell>
          <cell r="B68" t="str">
            <v>M3</v>
          </cell>
          <cell r="C68">
            <v>1</v>
          </cell>
          <cell r="D68">
            <v>22500</v>
          </cell>
          <cell r="E68">
            <v>4.4999999999999998E-2</v>
          </cell>
          <cell r="F68">
            <v>23513</v>
          </cell>
          <cell r="G68" t="str">
            <v>Por viaje de 5 m3</v>
          </cell>
        </row>
        <row r="69">
          <cell r="A69" t="str">
            <v>Arena de río (viaje 5 m3)</v>
          </cell>
          <cell r="B69" t="str">
            <v>M3</v>
          </cell>
          <cell r="C69">
            <v>1</v>
          </cell>
          <cell r="D69">
            <v>16043</v>
          </cell>
          <cell r="E69">
            <v>4.4999999999999998E-2</v>
          </cell>
          <cell r="F69">
            <v>16765</v>
          </cell>
          <cell r="G69" t="str">
            <v>Por viaje de 5 metros cúbicos</v>
          </cell>
        </row>
        <row r="70">
          <cell r="A70" t="str">
            <v>Baldosin cerámico blanco 30 x 30</v>
          </cell>
          <cell r="B70" t="str">
            <v>m2</v>
          </cell>
          <cell r="C70">
            <v>1</v>
          </cell>
          <cell r="D70">
            <v>20000</v>
          </cell>
          <cell r="E70">
            <v>4.4999999999999998E-2</v>
          </cell>
          <cell r="F70">
            <v>20900</v>
          </cell>
        </row>
        <row r="71">
          <cell r="A71" t="str">
            <v>Baldosin cerámico cristanac corona 32,4 x 32,4</v>
          </cell>
          <cell r="B71" t="str">
            <v>M2</v>
          </cell>
          <cell r="C71">
            <v>1</v>
          </cell>
          <cell r="D71">
            <v>27000</v>
          </cell>
          <cell r="E71">
            <v>4.4999999999999998E-2</v>
          </cell>
          <cell r="F71">
            <v>28215</v>
          </cell>
        </row>
        <row r="72">
          <cell r="A72" t="str">
            <v>Baldosin cerámico pared corona Olimpia de 20,5 x 20,5 blanco primera</v>
          </cell>
          <cell r="B72" t="str">
            <v>M2</v>
          </cell>
          <cell r="C72">
            <v>1</v>
          </cell>
          <cell r="D72">
            <v>17500</v>
          </cell>
          <cell r="E72">
            <v>4.4999999999999998E-2</v>
          </cell>
          <cell r="F72">
            <v>18288</v>
          </cell>
        </row>
        <row r="73">
          <cell r="A73" t="str">
            <v>Baldosin cerámico pared Valencia 20,5 x 30,5</v>
          </cell>
          <cell r="B73" t="str">
            <v>M2</v>
          </cell>
          <cell r="C73">
            <v>1</v>
          </cell>
          <cell r="D73">
            <v>21000</v>
          </cell>
          <cell r="E73">
            <v>4.4999999999999998E-2</v>
          </cell>
          <cell r="F73">
            <v>21945</v>
          </cell>
        </row>
        <row r="74">
          <cell r="A74" t="str">
            <v>Baldosin cerámico Italia (30,5 x 30,5)</v>
          </cell>
          <cell r="B74" t="str">
            <v>M3</v>
          </cell>
          <cell r="C74">
            <v>1</v>
          </cell>
          <cell r="D74">
            <v>25000</v>
          </cell>
          <cell r="E74">
            <v>4.4999999999999998E-2</v>
          </cell>
          <cell r="F74">
            <v>26125</v>
          </cell>
        </row>
        <row r="75">
          <cell r="A75" t="str">
            <v>Baldosin de granito (30 x 30)</v>
          </cell>
          <cell r="B75" t="str">
            <v>M2</v>
          </cell>
          <cell r="C75">
            <v>1</v>
          </cell>
          <cell r="D75">
            <v>33000</v>
          </cell>
          <cell r="E75">
            <v>4.4999999999999998E-2</v>
          </cell>
          <cell r="F75">
            <v>34485</v>
          </cell>
        </row>
        <row r="76">
          <cell r="A76" t="str">
            <v>Balinera de acero 1/2"</v>
          </cell>
          <cell r="B76" t="str">
            <v>UN</v>
          </cell>
          <cell r="C76">
            <v>1</v>
          </cell>
          <cell r="D76">
            <v>16000</v>
          </cell>
          <cell r="E76">
            <v>4.4999999999999998E-2</v>
          </cell>
          <cell r="F76">
            <v>16720</v>
          </cell>
        </row>
        <row r="77">
          <cell r="A77" t="str">
            <v>Bajante PVC Trapezoidal tipo Amazonas</v>
          </cell>
          <cell r="B77" t="str">
            <v>Ml</v>
          </cell>
          <cell r="C77">
            <v>1</v>
          </cell>
          <cell r="D77">
            <v>17000</v>
          </cell>
          <cell r="E77">
            <v>4.4999999999999998E-2</v>
          </cell>
          <cell r="F77">
            <v>17765</v>
          </cell>
        </row>
        <row r="78">
          <cell r="A78" t="str">
            <v>Barniz vitriflex</v>
          </cell>
          <cell r="B78" t="str">
            <v>GL</v>
          </cell>
          <cell r="C78">
            <v>1</v>
          </cell>
          <cell r="D78">
            <v>96200</v>
          </cell>
          <cell r="E78">
            <v>4.4999999999999998E-2</v>
          </cell>
          <cell r="F78">
            <v>100529</v>
          </cell>
        </row>
        <row r="79">
          <cell r="A79" t="str">
            <v>Barra  discapacitados Inox (juego)</v>
          </cell>
          <cell r="B79" t="str">
            <v>UN</v>
          </cell>
          <cell r="C79">
            <v>1</v>
          </cell>
          <cell r="D79">
            <v>380000</v>
          </cell>
          <cell r="E79">
            <v>4.4999999999999998E-2</v>
          </cell>
          <cell r="F79">
            <v>397100</v>
          </cell>
        </row>
        <row r="80">
          <cell r="A80" t="str">
            <v>Barra discapacitados 18" (46 cm) cromo grival</v>
          </cell>
          <cell r="B80" t="str">
            <v>UN</v>
          </cell>
          <cell r="C80">
            <v>1</v>
          </cell>
          <cell r="D80">
            <v>95000</v>
          </cell>
          <cell r="E80">
            <v>4.4999999999999998E-2</v>
          </cell>
          <cell r="F80">
            <v>99275</v>
          </cell>
        </row>
        <row r="81">
          <cell r="A81" t="str">
            <v>Barra discapacitados 30" (76 cm) cromo grival</v>
          </cell>
          <cell r="B81" t="str">
            <v>UN</v>
          </cell>
          <cell r="C81">
            <v>1</v>
          </cell>
          <cell r="D81">
            <v>120000</v>
          </cell>
          <cell r="E81">
            <v>4.4999999999999998E-2</v>
          </cell>
          <cell r="F81">
            <v>125400</v>
          </cell>
        </row>
        <row r="82">
          <cell r="A82" t="str">
            <v>Bisagra alum.Ext 2"</v>
          </cell>
          <cell r="B82" t="str">
            <v>UN</v>
          </cell>
          <cell r="C82">
            <v>1</v>
          </cell>
          <cell r="D82">
            <v>801</v>
          </cell>
          <cell r="E82">
            <v>4.4999999999999998E-2</v>
          </cell>
          <cell r="F82">
            <v>837</v>
          </cell>
        </row>
        <row r="83">
          <cell r="A83" t="str">
            <v>Bisagra alum.Ext 3"</v>
          </cell>
          <cell r="B83" t="str">
            <v>UN</v>
          </cell>
          <cell r="C83">
            <v>1</v>
          </cell>
          <cell r="D83">
            <v>1802</v>
          </cell>
          <cell r="E83">
            <v>4.4999999999999998E-2</v>
          </cell>
          <cell r="F83">
            <v>1883</v>
          </cell>
        </row>
        <row r="84">
          <cell r="A84" t="str">
            <v>Bisagra Metalisteria triple</v>
          </cell>
          <cell r="B84" t="str">
            <v>UN</v>
          </cell>
          <cell r="C84">
            <v>1</v>
          </cell>
          <cell r="D84">
            <v>5400</v>
          </cell>
          <cell r="E84">
            <v>4.4999999999999998E-2</v>
          </cell>
          <cell r="F84">
            <v>5643</v>
          </cell>
        </row>
        <row r="85">
          <cell r="A85" t="str">
            <v>Bloque muro LN-14N</v>
          </cell>
          <cell r="B85" t="str">
            <v>UN</v>
          </cell>
          <cell r="C85">
            <v>1</v>
          </cell>
          <cell r="D85">
            <v>1022</v>
          </cell>
          <cell r="E85">
            <v>4.4999999999999998E-2</v>
          </cell>
          <cell r="F85">
            <v>1068</v>
          </cell>
          <cell r="G85" t="str">
            <v>Por viaje de 1000 bloques</v>
          </cell>
        </row>
        <row r="86">
          <cell r="A86" t="str">
            <v>Bloque en concreto para muros estructurales de 14x19x39</v>
          </cell>
          <cell r="B86" t="str">
            <v>UN</v>
          </cell>
          <cell r="C86">
            <v>1</v>
          </cell>
          <cell r="D86">
            <v>1676</v>
          </cell>
          <cell r="E86">
            <v>4.4999999999999998E-2</v>
          </cell>
          <cell r="F86">
            <v>1751</v>
          </cell>
        </row>
        <row r="87">
          <cell r="A87" t="str">
            <v>Bloque en concreto para muros estructurales de  19x19x39</v>
          </cell>
          <cell r="B87" t="str">
            <v>UN</v>
          </cell>
          <cell r="C87">
            <v>1</v>
          </cell>
          <cell r="D87">
            <v>1800</v>
          </cell>
          <cell r="E87">
            <v>4.4999999999999998E-2</v>
          </cell>
          <cell r="F87">
            <v>1881</v>
          </cell>
        </row>
        <row r="88">
          <cell r="A88" t="str">
            <v>Bloque en concreto para muros estructurales tipo piedra de e = 0,16 m</v>
          </cell>
          <cell r="B88" t="str">
            <v>UN</v>
          </cell>
          <cell r="C88">
            <v>1</v>
          </cell>
          <cell r="E88">
            <v>4.4999999999999998E-2</v>
          </cell>
          <cell r="F88">
            <v>0</v>
          </cell>
        </row>
        <row r="89">
          <cell r="A89" t="str">
            <v>Bloque en concreto par muros estructurales de 0,09 x 19 x 39</v>
          </cell>
          <cell r="B89" t="str">
            <v>UN</v>
          </cell>
          <cell r="C89">
            <v>1</v>
          </cell>
          <cell r="D89">
            <v>750</v>
          </cell>
          <cell r="E89">
            <v>4.4999999999999998E-2</v>
          </cell>
          <cell r="F89">
            <v>784</v>
          </cell>
        </row>
        <row r="90">
          <cell r="A90" t="str">
            <v>Bloque No.4</v>
          </cell>
          <cell r="B90" t="str">
            <v>UN</v>
          </cell>
          <cell r="C90">
            <v>1</v>
          </cell>
          <cell r="D90">
            <v>750</v>
          </cell>
          <cell r="E90">
            <v>4.4999999999999998E-2</v>
          </cell>
          <cell r="F90">
            <v>784</v>
          </cell>
        </row>
        <row r="91">
          <cell r="A91" t="str">
            <v>Bloque No.5</v>
          </cell>
          <cell r="B91" t="str">
            <v>UN</v>
          </cell>
          <cell r="C91">
            <v>1</v>
          </cell>
          <cell r="D91">
            <v>800</v>
          </cell>
          <cell r="E91">
            <v>4.4999999999999998E-2</v>
          </cell>
          <cell r="F91">
            <v>836</v>
          </cell>
        </row>
        <row r="92">
          <cell r="A92" t="str">
            <v>Bloque calado sencillo 20 x 20</v>
          </cell>
          <cell r="B92" t="str">
            <v>UN</v>
          </cell>
          <cell r="C92">
            <v>1</v>
          </cell>
          <cell r="D92">
            <v>1200</v>
          </cell>
          <cell r="E92">
            <v>4.4999999999999998E-2</v>
          </cell>
          <cell r="F92">
            <v>1254</v>
          </cell>
        </row>
        <row r="93">
          <cell r="A93" t="str">
            <v>Bomba de 1/2 HP, 2" de salida, H=4.50</v>
          </cell>
          <cell r="B93" t="str">
            <v>UN</v>
          </cell>
          <cell r="C93">
            <v>1</v>
          </cell>
          <cell r="D93">
            <v>1200000</v>
          </cell>
          <cell r="E93">
            <v>4.4999999999999998E-2</v>
          </cell>
          <cell r="F93">
            <v>1254000</v>
          </cell>
        </row>
        <row r="94">
          <cell r="A94" t="str">
            <v>Botón timbre</v>
          </cell>
          <cell r="B94" t="str">
            <v>UN</v>
          </cell>
          <cell r="C94">
            <v>1</v>
          </cell>
          <cell r="D94">
            <v>2500</v>
          </cell>
          <cell r="E94">
            <v>4.4999999999999998E-2</v>
          </cell>
          <cell r="F94">
            <v>2613</v>
          </cell>
        </row>
        <row r="95">
          <cell r="A95" t="str">
            <v>Breaker enchufable unip.1 x 20 A</v>
          </cell>
          <cell r="B95" t="str">
            <v>UN</v>
          </cell>
          <cell r="C95">
            <v>1</v>
          </cell>
          <cell r="D95">
            <v>6000</v>
          </cell>
          <cell r="E95">
            <v>4.4999999999999998E-2</v>
          </cell>
          <cell r="F95">
            <v>6270</v>
          </cell>
        </row>
        <row r="96">
          <cell r="A96" t="str">
            <v>Breaker enchufable unip.2 x 20 A</v>
          </cell>
          <cell r="B96" t="str">
            <v>UN</v>
          </cell>
          <cell r="C96">
            <v>1</v>
          </cell>
          <cell r="D96">
            <v>15000</v>
          </cell>
          <cell r="E96">
            <v>4.4999999999999998E-2</v>
          </cell>
          <cell r="F96">
            <v>15675</v>
          </cell>
        </row>
        <row r="97">
          <cell r="A97" t="str">
            <v>Breaker enchufable unip.3 x 50 A</v>
          </cell>
          <cell r="B97" t="str">
            <v>UN</v>
          </cell>
          <cell r="C97">
            <v>1</v>
          </cell>
          <cell r="D97">
            <v>60000</v>
          </cell>
          <cell r="E97">
            <v>4.4999999999999998E-2</v>
          </cell>
          <cell r="F97">
            <v>62700</v>
          </cell>
        </row>
        <row r="98">
          <cell r="A98" t="str">
            <v>Breaker tipo individual de 3 x 50 A</v>
          </cell>
          <cell r="B98" t="str">
            <v>UN</v>
          </cell>
          <cell r="C98">
            <v>1</v>
          </cell>
          <cell r="D98">
            <v>60000</v>
          </cell>
          <cell r="E98">
            <v>4.4999999999999998E-2</v>
          </cell>
          <cell r="F98">
            <v>62700</v>
          </cell>
        </row>
        <row r="99">
          <cell r="A99" t="str">
            <v>Breaker 3 x 100</v>
          </cell>
          <cell r="B99" t="str">
            <v>UN</v>
          </cell>
          <cell r="C99">
            <v>1</v>
          </cell>
          <cell r="D99">
            <v>150000</v>
          </cell>
          <cell r="E99">
            <v>4.4999999999999998E-2</v>
          </cell>
          <cell r="F99">
            <v>156750</v>
          </cell>
        </row>
        <row r="100">
          <cell r="A100" t="str">
            <v>Breaker de riel bipolar  2 x 100A</v>
          </cell>
          <cell r="B100" t="str">
            <v>UN</v>
          </cell>
          <cell r="C100">
            <v>1</v>
          </cell>
          <cell r="D100">
            <v>35000</v>
          </cell>
          <cell r="E100">
            <v>4.4999999999999998E-2</v>
          </cell>
          <cell r="F100">
            <v>36575</v>
          </cell>
        </row>
        <row r="101">
          <cell r="A101" t="str">
            <v>Buje roscado  3/4" x 1/2" PVC - Presión</v>
          </cell>
          <cell r="B101" t="str">
            <v>UN</v>
          </cell>
          <cell r="C101">
            <v>1</v>
          </cell>
          <cell r="D101">
            <v>810</v>
          </cell>
          <cell r="E101">
            <v>4.4999999999999998E-2</v>
          </cell>
          <cell r="F101">
            <v>846</v>
          </cell>
        </row>
        <row r="102">
          <cell r="A102" t="str">
            <v>Buje roscado  1" x 3/4"  PVC - Presión</v>
          </cell>
          <cell r="B102" t="str">
            <v>UN</v>
          </cell>
          <cell r="C102">
            <v>1</v>
          </cell>
          <cell r="D102">
            <v>1450</v>
          </cell>
          <cell r="E102">
            <v>4.4999999999999998E-2</v>
          </cell>
          <cell r="F102">
            <v>1515</v>
          </cell>
        </row>
        <row r="103">
          <cell r="A103" t="str">
            <v>Buje roscado  1" x 1 1/4"  PVC - Presión</v>
          </cell>
          <cell r="B103" t="str">
            <v>UN</v>
          </cell>
          <cell r="C103">
            <v>1</v>
          </cell>
          <cell r="D103">
            <v>1450</v>
          </cell>
          <cell r="E103">
            <v>4.4999999999999998E-2</v>
          </cell>
          <cell r="F103">
            <v>1515</v>
          </cell>
        </row>
        <row r="104">
          <cell r="A104" t="str">
            <v>Cable Coaxial Para TV RG 59</v>
          </cell>
          <cell r="B104" t="str">
            <v>ML</v>
          </cell>
          <cell r="C104">
            <v>1</v>
          </cell>
          <cell r="D104">
            <v>1200</v>
          </cell>
          <cell r="E104">
            <v>4.4999999999999998E-2</v>
          </cell>
          <cell r="F104">
            <v>1254</v>
          </cell>
        </row>
        <row r="105">
          <cell r="A105" t="str">
            <v>Cable de cobre desnudo Nº 6 AWG</v>
          </cell>
          <cell r="B105" t="str">
            <v>ML</v>
          </cell>
          <cell r="C105">
            <v>1</v>
          </cell>
          <cell r="D105">
            <v>4800</v>
          </cell>
          <cell r="E105">
            <v>4.4999999999999998E-2</v>
          </cell>
          <cell r="F105">
            <v>5016</v>
          </cell>
        </row>
        <row r="106">
          <cell r="A106" t="str">
            <v>Cable cobre desn.AWG No.8</v>
          </cell>
          <cell r="B106" t="str">
            <v>ML</v>
          </cell>
          <cell r="C106">
            <v>1</v>
          </cell>
          <cell r="D106">
            <v>650</v>
          </cell>
          <cell r="E106">
            <v>4.4999999999999998E-2</v>
          </cell>
          <cell r="F106">
            <v>679</v>
          </cell>
        </row>
        <row r="107">
          <cell r="A107" t="str">
            <v>Cable de cobre THHN Nº 2</v>
          </cell>
          <cell r="B107" t="str">
            <v>ML</v>
          </cell>
          <cell r="C107">
            <v>1</v>
          </cell>
          <cell r="D107">
            <v>12600</v>
          </cell>
          <cell r="E107">
            <v>4.4999999999999998E-2</v>
          </cell>
          <cell r="F107">
            <v>13167</v>
          </cell>
        </row>
        <row r="108">
          <cell r="A108" t="str">
            <v>Cable de cobre THHN Nº 4</v>
          </cell>
          <cell r="B108" t="str">
            <v>ML</v>
          </cell>
          <cell r="C108">
            <v>1</v>
          </cell>
          <cell r="D108">
            <v>8000</v>
          </cell>
          <cell r="E108">
            <v>4.4999999999999998E-2</v>
          </cell>
          <cell r="F108">
            <v>8360</v>
          </cell>
        </row>
        <row r="109">
          <cell r="A109" t="str">
            <v>Cable de cobre THHN Nº 6</v>
          </cell>
          <cell r="B109" t="str">
            <v>ML</v>
          </cell>
          <cell r="C109">
            <v>1</v>
          </cell>
          <cell r="D109">
            <v>5200</v>
          </cell>
          <cell r="E109">
            <v>4.4999999999999998E-2</v>
          </cell>
          <cell r="F109">
            <v>5434</v>
          </cell>
        </row>
        <row r="110">
          <cell r="A110" t="str">
            <v>Cable de cobre THHN Nº 8</v>
          </cell>
          <cell r="B110" t="str">
            <v>ML</v>
          </cell>
          <cell r="C110">
            <v>1</v>
          </cell>
          <cell r="D110">
            <v>3500</v>
          </cell>
          <cell r="E110">
            <v>4.4999999999999998E-2</v>
          </cell>
          <cell r="F110">
            <v>3658</v>
          </cell>
        </row>
        <row r="111">
          <cell r="A111" t="str">
            <v>Cable de cobre THHN Nº 10</v>
          </cell>
          <cell r="B111" t="str">
            <v>ML</v>
          </cell>
          <cell r="C111">
            <v>1</v>
          </cell>
          <cell r="D111">
            <v>2000</v>
          </cell>
          <cell r="E111">
            <v>4.4999999999999998E-2</v>
          </cell>
          <cell r="F111">
            <v>2090</v>
          </cell>
        </row>
        <row r="112">
          <cell r="A112" t="str">
            <v>Cable de cobre THW  2 x 8 + 1 x 8 Antifraude</v>
          </cell>
          <cell r="B112" t="str">
            <v>ML</v>
          </cell>
          <cell r="C112">
            <v>1</v>
          </cell>
          <cell r="D112">
            <v>13000</v>
          </cell>
          <cell r="E112">
            <v>4.4999999999999998E-2</v>
          </cell>
          <cell r="F112">
            <v>13585</v>
          </cell>
        </row>
        <row r="113">
          <cell r="A113" t="str">
            <v>Cable de cobre THW 8 AWG</v>
          </cell>
          <cell r="B113" t="str">
            <v>ML</v>
          </cell>
          <cell r="C113">
            <v>1</v>
          </cell>
          <cell r="D113">
            <v>2051.25</v>
          </cell>
          <cell r="E113">
            <v>4.4999999999999998E-2</v>
          </cell>
          <cell r="F113">
            <v>2144</v>
          </cell>
        </row>
        <row r="114">
          <cell r="A114" t="str">
            <v>Cable de cobre THW 10 AWG</v>
          </cell>
          <cell r="B114" t="str">
            <v>ML</v>
          </cell>
          <cell r="C114">
            <v>1</v>
          </cell>
          <cell r="D114">
            <v>1417.5</v>
          </cell>
          <cell r="E114">
            <v>4.4999999999999998E-2</v>
          </cell>
          <cell r="F114">
            <v>1481</v>
          </cell>
        </row>
        <row r="115">
          <cell r="A115" t="str">
            <v>Cable de cobre THW 12 AWG</v>
          </cell>
          <cell r="B115" t="str">
            <v>ML</v>
          </cell>
          <cell r="C115">
            <v>1</v>
          </cell>
          <cell r="D115">
            <v>986.25</v>
          </cell>
          <cell r="E115">
            <v>4.4999999999999998E-2</v>
          </cell>
          <cell r="F115">
            <v>1031</v>
          </cell>
        </row>
        <row r="116">
          <cell r="A116" t="str">
            <v xml:space="preserve">Cable de cobre THHN 14 </v>
          </cell>
          <cell r="B116" t="str">
            <v>ML</v>
          </cell>
          <cell r="C116">
            <v>1</v>
          </cell>
          <cell r="D116">
            <v>950</v>
          </cell>
          <cell r="E116">
            <v>4.4999999999999998E-2</v>
          </cell>
          <cell r="F116">
            <v>993</v>
          </cell>
        </row>
        <row r="117">
          <cell r="A117" t="str">
            <v>Cable de cobre desnudo Nº 4 AWG</v>
          </cell>
          <cell r="B117" t="str">
            <v>ML</v>
          </cell>
          <cell r="C117">
            <v>1</v>
          </cell>
          <cell r="D117">
            <v>4700</v>
          </cell>
          <cell r="E117">
            <v>4.4999999999999998E-2</v>
          </cell>
          <cell r="F117">
            <v>4912</v>
          </cell>
        </row>
        <row r="118">
          <cell r="A118" t="str">
            <v>Cable de cobre encauchetado 3 x 10</v>
          </cell>
          <cell r="B118" t="str">
            <v>ML</v>
          </cell>
          <cell r="C118">
            <v>1</v>
          </cell>
          <cell r="D118">
            <v>7800</v>
          </cell>
          <cell r="E118">
            <v>4.4999999999999998E-2</v>
          </cell>
          <cell r="F118">
            <v>8151</v>
          </cell>
        </row>
        <row r="119">
          <cell r="A119" t="str">
            <v>Cable de cobre encauchetado 3 x 12</v>
          </cell>
          <cell r="B119" t="str">
            <v>ML</v>
          </cell>
          <cell r="C119">
            <v>1</v>
          </cell>
          <cell r="D119">
            <v>5800</v>
          </cell>
          <cell r="E119">
            <v>4.4999999999999998E-2</v>
          </cell>
          <cell r="F119">
            <v>6061</v>
          </cell>
        </row>
        <row r="120">
          <cell r="A120" t="str">
            <v>Cable teléfonos 50 pares</v>
          </cell>
          <cell r="B120" t="str">
            <v>ML</v>
          </cell>
          <cell r="C120">
            <v>1</v>
          </cell>
          <cell r="D120">
            <v>5626.25</v>
          </cell>
          <cell r="E120">
            <v>4.4999999999999998E-2</v>
          </cell>
          <cell r="F120">
            <v>5879</v>
          </cell>
        </row>
        <row r="121">
          <cell r="A121" t="str">
            <v>Cable teléfonos 40 pares</v>
          </cell>
          <cell r="B121" t="str">
            <v>ML</v>
          </cell>
          <cell r="C121">
            <v>1</v>
          </cell>
          <cell r="D121">
            <v>4555</v>
          </cell>
          <cell r="E121">
            <v>4.4999999999999998E-2</v>
          </cell>
          <cell r="F121">
            <v>4760</v>
          </cell>
        </row>
        <row r="122">
          <cell r="A122" t="str">
            <v>Cable teléfonos 20 pares</v>
          </cell>
          <cell r="B122" t="str">
            <v>ML</v>
          </cell>
          <cell r="C122">
            <v>1</v>
          </cell>
          <cell r="D122">
            <v>2536.25</v>
          </cell>
          <cell r="E122">
            <v>4.4999999999999998E-2</v>
          </cell>
          <cell r="F122">
            <v>2650</v>
          </cell>
        </row>
        <row r="123">
          <cell r="A123" t="str">
            <v>Cable teléfonos 10 pares</v>
          </cell>
          <cell r="B123" t="str">
            <v>ML</v>
          </cell>
          <cell r="C123">
            <v>1</v>
          </cell>
          <cell r="D123">
            <v>1461.25</v>
          </cell>
          <cell r="E123">
            <v>4.4999999999999998E-2</v>
          </cell>
          <cell r="F123">
            <v>1527</v>
          </cell>
        </row>
        <row r="124">
          <cell r="A124" t="str">
            <v>Cable teléfonos 4 pares</v>
          </cell>
          <cell r="B124" t="str">
            <v>ML</v>
          </cell>
          <cell r="C124">
            <v>1</v>
          </cell>
          <cell r="D124">
            <v>1200</v>
          </cell>
          <cell r="E124">
            <v>4.4999999999999998E-2</v>
          </cell>
          <cell r="F124">
            <v>1254</v>
          </cell>
        </row>
        <row r="125">
          <cell r="A125" t="str">
            <v>Cable teléfonos 2 pares</v>
          </cell>
          <cell r="B125" t="str">
            <v>ML</v>
          </cell>
          <cell r="C125">
            <v>1</v>
          </cell>
          <cell r="D125">
            <v>411.25</v>
          </cell>
          <cell r="E125">
            <v>4.4999999999999998E-2</v>
          </cell>
          <cell r="F125">
            <v>430</v>
          </cell>
        </row>
        <row r="126">
          <cell r="A126" t="str">
            <v>Cadena Galvanizada 3/8"</v>
          </cell>
          <cell r="B126" t="str">
            <v>ML</v>
          </cell>
          <cell r="C126">
            <v>1</v>
          </cell>
          <cell r="D126">
            <v>10450</v>
          </cell>
          <cell r="E126">
            <v>4.4999999999999998E-2</v>
          </cell>
          <cell r="F126">
            <v>10920</v>
          </cell>
        </row>
        <row r="127">
          <cell r="A127" t="str">
            <v>Caja tapa registro europa de 15 x 15 blanca</v>
          </cell>
          <cell r="B127" t="str">
            <v>UN</v>
          </cell>
          <cell r="C127">
            <v>1</v>
          </cell>
          <cell r="D127">
            <v>4250</v>
          </cell>
          <cell r="E127">
            <v>4.4999999999999998E-2</v>
          </cell>
          <cell r="F127">
            <v>4441</v>
          </cell>
        </row>
        <row r="128">
          <cell r="A128" t="str">
            <v>Caja 4 x 4 met.Deko AK 2V</v>
          </cell>
          <cell r="B128" t="str">
            <v>UN</v>
          </cell>
          <cell r="C128">
            <v>1</v>
          </cell>
          <cell r="D128">
            <v>1867.1999999999998</v>
          </cell>
          <cell r="E128">
            <v>4.4999999999999998E-2</v>
          </cell>
          <cell r="F128">
            <v>1951</v>
          </cell>
        </row>
        <row r="129">
          <cell r="A129" t="str">
            <v>Caja de 40 x 40 mamposteria</v>
          </cell>
          <cell r="B129" t="str">
            <v>UN</v>
          </cell>
          <cell r="C129">
            <v>1</v>
          </cell>
          <cell r="D129">
            <v>74250</v>
          </cell>
          <cell r="E129">
            <v>4.4999999999999998E-2</v>
          </cell>
          <cell r="F129">
            <v>77591</v>
          </cell>
        </row>
        <row r="130">
          <cell r="A130" t="str">
            <v>Caja de 60 x 60 mamposteria</v>
          </cell>
          <cell r="B130" t="str">
            <v>UN</v>
          </cell>
          <cell r="C130">
            <v>1</v>
          </cell>
          <cell r="D130">
            <v>102618.75</v>
          </cell>
          <cell r="E130">
            <v>4.4999999999999998E-2</v>
          </cell>
          <cell r="F130">
            <v>107237</v>
          </cell>
        </row>
        <row r="131">
          <cell r="A131" t="str">
            <v>Caja de 60 x 60 x 12 cm</v>
          </cell>
          <cell r="B131" t="str">
            <v>UN</v>
          </cell>
          <cell r="C131">
            <v>1</v>
          </cell>
          <cell r="D131">
            <v>26773</v>
          </cell>
          <cell r="E131">
            <v>4.4999999999999998E-2</v>
          </cell>
          <cell r="F131">
            <v>27978</v>
          </cell>
        </row>
        <row r="132">
          <cell r="A132" t="str">
            <v>Caja metálica de 15 x 15</v>
          </cell>
          <cell r="B132" t="str">
            <v>UN</v>
          </cell>
          <cell r="C132">
            <v>1</v>
          </cell>
          <cell r="D132">
            <v>20000</v>
          </cell>
          <cell r="E132">
            <v>4.4999999999999998E-2</v>
          </cell>
          <cell r="F132">
            <v>20900</v>
          </cell>
        </row>
        <row r="133">
          <cell r="A133" t="str">
            <v>Caja monofás.3 circ.con barraje adic.para tierra</v>
          </cell>
          <cell r="B133" t="str">
            <v>UN</v>
          </cell>
          <cell r="C133">
            <v>1</v>
          </cell>
          <cell r="D133">
            <v>37500</v>
          </cell>
          <cell r="E133">
            <v>4.4999999999999998E-2</v>
          </cell>
          <cell r="F133">
            <v>39188</v>
          </cell>
        </row>
        <row r="134">
          <cell r="A134" t="str">
            <v>Caja monofásica 4 circuitos</v>
          </cell>
          <cell r="B134" t="str">
            <v>UN</v>
          </cell>
          <cell r="C134">
            <v>1</v>
          </cell>
          <cell r="D134">
            <v>16000</v>
          </cell>
          <cell r="E134">
            <v>4.4999999999999998E-2</v>
          </cell>
          <cell r="F134">
            <v>16720</v>
          </cell>
        </row>
        <row r="135">
          <cell r="A135" t="str">
            <v>Caja monofásica 2 circuitos</v>
          </cell>
          <cell r="B135" t="str">
            <v>UN</v>
          </cell>
          <cell r="C135">
            <v>1</v>
          </cell>
          <cell r="D135">
            <v>11000</v>
          </cell>
          <cell r="E135">
            <v>4.4999999999999998E-2</v>
          </cell>
          <cell r="F135">
            <v>11495</v>
          </cell>
        </row>
        <row r="136">
          <cell r="A136" t="str">
            <v>Caja doble Conduit</v>
          </cell>
          <cell r="B136" t="str">
            <v>UN</v>
          </cell>
          <cell r="C136">
            <v>1</v>
          </cell>
          <cell r="D136">
            <v>1400</v>
          </cell>
          <cell r="E136">
            <v>4.4999999999999998E-2</v>
          </cell>
          <cell r="F136">
            <v>1463</v>
          </cell>
        </row>
        <row r="137">
          <cell r="A137" t="str">
            <v>Caja Octogonal</v>
          </cell>
          <cell r="B137" t="str">
            <v>UN</v>
          </cell>
          <cell r="C137">
            <v>1</v>
          </cell>
          <cell r="D137">
            <v>980</v>
          </cell>
          <cell r="E137">
            <v>4.4999999999999998E-2</v>
          </cell>
          <cell r="F137">
            <v>1024</v>
          </cell>
        </row>
        <row r="138">
          <cell r="A138" t="str">
            <v>Caja 5800</v>
          </cell>
          <cell r="B138" t="str">
            <v>UN</v>
          </cell>
          <cell r="C138">
            <v>1</v>
          </cell>
          <cell r="D138">
            <v>950</v>
          </cell>
          <cell r="E138">
            <v>4.4999999999999998E-2</v>
          </cell>
          <cell r="F138">
            <v>993</v>
          </cell>
        </row>
        <row r="139">
          <cell r="A139" t="str">
            <v>Caja sencilla Conduit</v>
          </cell>
          <cell r="B139" t="str">
            <v>UN</v>
          </cell>
          <cell r="C139">
            <v>1</v>
          </cell>
          <cell r="D139">
            <v>950</v>
          </cell>
          <cell r="E139">
            <v>4.4999999999999998E-2</v>
          </cell>
          <cell r="F139">
            <v>993</v>
          </cell>
        </row>
        <row r="140">
          <cell r="A140" t="str">
            <v>Caja trifásica 6 circuitos</v>
          </cell>
          <cell r="B140" t="str">
            <v>UN</v>
          </cell>
          <cell r="C140">
            <v>1</v>
          </cell>
          <cell r="D140">
            <v>65500</v>
          </cell>
          <cell r="E140">
            <v>4.4999999999999998E-2</v>
          </cell>
          <cell r="F140">
            <v>68448</v>
          </cell>
        </row>
        <row r="141">
          <cell r="A141" t="str">
            <v>Caja trifásica 18 circuitos</v>
          </cell>
          <cell r="B141" t="str">
            <v>UN</v>
          </cell>
          <cell r="C141">
            <v>1</v>
          </cell>
          <cell r="D141">
            <v>65500</v>
          </cell>
          <cell r="E141">
            <v>4.4999999999999998E-2</v>
          </cell>
          <cell r="F141">
            <v>68448</v>
          </cell>
        </row>
        <row r="142">
          <cell r="A142" t="str">
            <v>Caja para medidor con espacio interruptor</v>
          </cell>
          <cell r="B142" t="str">
            <v>UN</v>
          </cell>
          <cell r="C142">
            <v>1</v>
          </cell>
          <cell r="D142">
            <v>165000</v>
          </cell>
          <cell r="E142">
            <v>4.4999999999999998E-2</v>
          </cell>
          <cell r="F142">
            <v>172425</v>
          </cell>
        </row>
        <row r="143">
          <cell r="A143" t="str">
            <v>Caja Monofásica 4 circuitos</v>
          </cell>
          <cell r="B143" t="str">
            <v>UN</v>
          </cell>
          <cell r="C143">
            <v>1</v>
          </cell>
          <cell r="D143">
            <v>16000</v>
          </cell>
          <cell r="E143">
            <v>4.4999999999999998E-2</v>
          </cell>
          <cell r="F143">
            <v>16720</v>
          </cell>
        </row>
        <row r="144">
          <cell r="A144" t="str">
            <v>Caja monofásica 2 circuitos</v>
          </cell>
          <cell r="B144" t="str">
            <v>UN</v>
          </cell>
          <cell r="C144">
            <v>1</v>
          </cell>
          <cell r="D144">
            <v>11000</v>
          </cell>
          <cell r="E144">
            <v>4.4999999999999998E-2</v>
          </cell>
          <cell r="F144">
            <v>11495</v>
          </cell>
        </row>
        <row r="145">
          <cell r="A145" t="str">
            <v>Canal PVC  Tipo Amazonas</v>
          </cell>
          <cell r="B145" t="str">
            <v>ML</v>
          </cell>
          <cell r="C145">
            <v>1</v>
          </cell>
          <cell r="D145">
            <v>18000</v>
          </cell>
          <cell r="E145">
            <v>4.4999999999999998E-2</v>
          </cell>
          <cell r="F145">
            <v>18810</v>
          </cell>
        </row>
        <row r="146">
          <cell r="A146" t="str">
            <v>Canaleta .8  L=2.40</v>
          </cell>
          <cell r="B146" t="str">
            <v>UN</v>
          </cell>
          <cell r="C146">
            <v>1</v>
          </cell>
          <cell r="D146">
            <v>9744.0000000000018</v>
          </cell>
          <cell r="E146">
            <v>4.4999999999999998E-2</v>
          </cell>
          <cell r="F146">
            <v>10182</v>
          </cell>
        </row>
        <row r="147">
          <cell r="A147" t="str">
            <v>Canaleta Metal C/Divis.10 x 4</v>
          </cell>
          <cell r="B147" t="str">
            <v>UN</v>
          </cell>
          <cell r="C147">
            <v>1</v>
          </cell>
          <cell r="D147">
            <v>13341.25</v>
          </cell>
          <cell r="E147">
            <v>4.4999999999999998E-2</v>
          </cell>
          <cell r="F147">
            <v>13942</v>
          </cell>
        </row>
        <row r="148">
          <cell r="A148" t="str">
            <v>Capacete de 1"</v>
          </cell>
          <cell r="B148" t="str">
            <v>UN</v>
          </cell>
          <cell r="C148">
            <v>1</v>
          </cell>
          <cell r="D148">
            <v>2000</v>
          </cell>
          <cell r="E148">
            <v>4.4999999999999998E-2</v>
          </cell>
          <cell r="F148">
            <v>2090</v>
          </cell>
        </row>
        <row r="149">
          <cell r="A149" t="str">
            <v>Caseton en lona sintética</v>
          </cell>
          <cell r="B149" t="str">
            <v>M2</v>
          </cell>
          <cell r="C149">
            <v>1</v>
          </cell>
          <cell r="D149">
            <v>15000</v>
          </cell>
          <cell r="E149">
            <v>4.4999999999999998E-2</v>
          </cell>
          <cell r="F149">
            <v>15675</v>
          </cell>
        </row>
        <row r="150">
          <cell r="A150" t="str">
            <v xml:space="preserve">Cemento gris </v>
          </cell>
          <cell r="B150" t="str">
            <v>KG</v>
          </cell>
          <cell r="C150">
            <v>1</v>
          </cell>
          <cell r="D150">
            <v>336</v>
          </cell>
          <cell r="E150">
            <v>4.4999999999999998E-2</v>
          </cell>
          <cell r="F150">
            <v>351</v>
          </cell>
          <cell r="G150" t="str">
            <v>Bulto de 50 Kilogramos, puesto en obra</v>
          </cell>
        </row>
        <row r="151">
          <cell r="A151" t="str">
            <v xml:space="preserve">Cemento blanco </v>
          </cell>
          <cell r="B151" t="str">
            <v>KG</v>
          </cell>
          <cell r="C151">
            <v>1</v>
          </cell>
          <cell r="D151">
            <v>1200</v>
          </cell>
          <cell r="E151">
            <v>4.4999999999999998E-2</v>
          </cell>
          <cell r="F151">
            <v>1254</v>
          </cell>
        </row>
        <row r="152">
          <cell r="A152" t="str">
            <v>Cerradura Inafer C-998 Madera</v>
          </cell>
          <cell r="B152" t="str">
            <v>UN</v>
          </cell>
          <cell r="C152">
            <v>1</v>
          </cell>
          <cell r="D152">
            <v>30900</v>
          </cell>
          <cell r="E152">
            <v>4.4999999999999998E-2</v>
          </cell>
          <cell r="F152">
            <v>32291</v>
          </cell>
        </row>
        <row r="153">
          <cell r="A153" t="str">
            <v>Cerradura Shalage Ref A30D - terraza, Georgia</v>
          </cell>
          <cell r="B153" t="str">
            <v>UN</v>
          </cell>
          <cell r="C153">
            <v>1</v>
          </cell>
          <cell r="D153">
            <v>35000</v>
          </cell>
          <cell r="E153">
            <v>4.4999999999999998E-2</v>
          </cell>
          <cell r="F153">
            <v>36575</v>
          </cell>
        </row>
        <row r="154">
          <cell r="A154" t="str">
            <v>Cerradura Shalage Ref B362 Doble cilindro</v>
          </cell>
          <cell r="B154" t="str">
            <v>UN</v>
          </cell>
          <cell r="C154">
            <v>1</v>
          </cell>
          <cell r="D154">
            <v>65000</v>
          </cell>
          <cell r="E154">
            <v>4.4999999999999998E-2</v>
          </cell>
          <cell r="F154">
            <v>67925</v>
          </cell>
        </row>
        <row r="155">
          <cell r="A155" t="str">
            <v>Cerradura Schlage T.A. Econ./Gold</v>
          </cell>
          <cell r="B155" t="str">
            <v>UN</v>
          </cell>
          <cell r="C155">
            <v>1</v>
          </cell>
          <cell r="D155">
            <v>14400</v>
          </cell>
          <cell r="E155">
            <v>4.4999999999999998E-2</v>
          </cell>
          <cell r="F155">
            <v>15048</v>
          </cell>
        </row>
        <row r="156">
          <cell r="A156" t="str">
            <v>Cerradura Gato doble cerrojo/210400</v>
          </cell>
          <cell r="B156" t="str">
            <v>UN</v>
          </cell>
          <cell r="C156">
            <v>1</v>
          </cell>
          <cell r="D156">
            <v>34200</v>
          </cell>
          <cell r="E156">
            <v>4.4999999999999998E-2</v>
          </cell>
          <cell r="F156">
            <v>35739</v>
          </cell>
        </row>
        <row r="157">
          <cell r="A157" t="str">
            <v>Cerradura YALE 170 1/4</v>
          </cell>
          <cell r="B157" t="str">
            <v>UN</v>
          </cell>
          <cell r="C157">
            <v>1</v>
          </cell>
          <cell r="D157">
            <v>41850</v>
          </cell>
          <cell r="E157">
            <v>4.4999999999999998E-2</v>
          </cell>
          <cell r="F157">
            <v>43733</v>
          </cell>
        </row>
        <row r="158">
          <cell r="A158" t="str">
            <v>Cerradura YALE doble pasador 987-1 1/4</v>
          </cell>
          <cell r="B158" t="str">
            <v>UN</v>
          </cell>
          <cell r="C158">
            <v>1</v>
          </cell>
          <cell r="D158">
            <v>54800</v>
          </cell>
          <cell r="E158">
            <v>4.4999999999999998E-2</v>
          </cell>
          <cell r="F158">
            <v>57266</v>
          </cell>
        </row>
        <row r="159">
          <cell r="A159" t="str">
            <v>Cerradura de alcoba en poma metálica</v>
          </cell>
          <cell r="B159" t="str">
            <v>UN</v>
          </cell>
          <cell r="C159">
            <v>1</v>
          </cell>
          <cell r="D159">
            <v>40550</v>
          </cell>
          <cell r="E159">
            <v>4.4999999999999998E-2</v>
          </cell>
          <cell r="F159">
            <v>42375</v>
          </cell>
        </row>
        <row r="160">
          <cell r="A160" t="str">
            <v>Cerradura puerta discapacitados 63 AA - F30 B A &amp; A</v>
          </cell>
          <cell r="B160" t="str">
            <v>UN</v>
          </cell>
          <cell r="C160">
            <v>1</v>
          </cell>
          <cell r="D160">
            <v>100000</v>
          </cell>
          <cell r="E160">
            <v>4.4999999999999998E-2</v>
          </cell>
          <cell r="F160">
            <v>104500</v>
          </cell>
        </row>
        <row r="161">
          <cell r="A161" t="str">
            <v>Chazo p/tornillo 1/8" x 1 1/4</v>
          </cell>
          <cell r="B161" t="str">
            <v>UN</v>
          </cell>
          <cell r="C161">
            <v>1</v>
          </cell>
          <cell r="D161">
            <v>634.5</v>
          </cell>
          <cell r="E161">
            <v>4.4999999999999998E-2</v>
          </cell>
          <cell r="F161">
            <v>663</v>
          </cell>
        </row>
        <row r="162">
          <cell r="A162" t="str">
            <v>Cheque red white roscado de   1/2"; incluye accesorios</v>
          </cell>
          <cell r="B162" t="str">
            <v>UN</v>
          </cell>
          <cell r="C162">
            <v>1</v>
          </cell>
          <cell r="D162">
            <v>28000</v>
          </cell>
          <cell r="E162">
            <v>4.4999999999999998E-2</v>
          </cell>
          <cell r="F162">
            <v>29260</v>
          </cell>
        </row>
        <row r="163">
          <cell r="A163" t="str">
            <v>Cheque red white roscado  3/4"; incluye accesorios</v>
          </cell>
          <cell r="B163" t="str">
            <v>UN</v>
          </cell>
          <cell r="C163">
            <v>1</v>
          </cell>
          <cell r="D163">
            <v>38000</v>
          </cell>
          <cell r="E163">
            <v>4.4999999999999998E-2</v>
          </cell>
          <cell r="F163">
            <v>39710</v>
          </cell>
        </row>
        <row r="164">
          <cell r="A164" t="str">
            <v>Cheque red white roscado de 1"; incluye accesorios</v>
          </cell>
          <cell r="B164" t="str">
            <v>UN</v>
          </cell>
          <cell r="C164">
            <v>1</v>
          </cell>
          <cell r="D164">
            <v>52000</v>
          </cell>
          <cell r="E164">
            <v>4.4999999999999998E-2</v>
          </cell>
          <cell r="F164">
            <v>54340</v>
          </cell>
        </row>
        <row r="165">
          <cell r="A165" t="str">
            <v>Valvula - Cheque cortina HICC Helbert  1 1/4" ; incluye accesorios</v>
          </cell>
          <cell r="B165" t="str">
            <v>UN</v>
          </cell>
          <cell r="C165">
            <v>1</v>
          </cell>
          <cell r="D165">
            <v>105000</v>
          </cell>
          <cell r="E165">
            <v>4.4999999999999998E-2</v>
          </cell>
          <cell r="F165">
            <v>109725</v>
          </cell>
        </row>
        <row r="166">
          <cell r="A166" t="str">
            <v>Valvula - Cheque cortina HICC Helbert  1 1/2" ; incluye accesorios</v>
          </cell>
          <cell r="B166" t="str">
            <v>UN</v>
          </cell>
          <cell r="C166">
            <v>1</v>
          </cell>
          <cell r="D166">
            <v>160000</v>
          </cell>
          <cell r="E166">
            <v>4.4999999999999998E-2</v>
          </cell>
          <cell r="F166">
            <v>167200</v>
          </cell>
        </row>
        <row r="167">
          <cell r="A167" t="str">
            <v>Valvula - Cheque cortina HICC Helbert  2" ; incluye accesorios</v>
          </cell>
          <cell r="B167" t="str">
            <v>UN</v>
          </cell>
          <cell r="C167">
            <v>1</v>
          </cell>
          <cell r="D167">
            <v>253000</v>
          </cell>
          <cell r="E167">
            <v>4.4999999999999998E-2</v>
          </cell>
          <cell r="F167">
            <v>264385</v>
          </cell>
        </row>
        <row r="168">
          <cell r="A168" t="str">
            <v>Valvula - Cheque cortina HICC Helbert   3" ; incluye accesorios</v>
          </cell>
          <cell r="B168" t="str">
            <v>UN</v>
          </cell>
          <cell r="C168">
            <v>1</v>
          </cell>
          <cell r="D168">
            <v>582000</v>
          </cell>
          <cell r="E168">
            <v>4.4999999999999998E-2</v>
          </cell>
          <cell r="F168">
            <v>608190</v>
          </cell>
        </row>
        <row r="169">
          <cell r="A169" t="str">
            <v>Cinta Aislante</v>
          </cell>
          <cell r="B169" t="str">
            <v>UN</v>
          </cell>
          <cell r="C169">
            <v>1</v>
          </cell>
          <cell r="D169">
            <v>1300</v>
          </cell>
          <cell r="E169">
            <v>4.4999999999999998E-2</v>
          </cell>
          <cell r="F169">
            <v>1359</v>
          </cell>
        </row>
        <row r="170">
          <cell r="A170" t="str">
            <v>Codo de Bajante 45º Amazonas</v>
          </cell>
          <cell r="B170" t="str">
            <v>UN</v>
          </cell>
          <cell r="C170">
            <v>1</v>
          </cell>
          <cell r="D170">
            <v>3890</v>
          </cell>
          <cell r="E170">
            <v>4.4999999999999998E-2</v>
          </cell>
          <cell r="F170">
            <v>4065</v>
          </cell>
        </row>
        <row r="171">
          <cell r="A171" t="str">
            <v>Codo 90º 1/4 CxC 3"</v>
          </cell>
          <cell r="B171" t="str">
            <v>UN</v>
          </cell>
          <cell r="C171">
            <v>1</v>
          </cell>
          <cell r="D171">
            <v>3510</v>
          </cell>
          <cell r="E171">
            <v>4.4999999999999998E-2</v>
          </cell>
          <cell r="F171">
            <v>3668</v>
          </cell>
        </row>
        <row r="172">
          <cell r="A172" t="str">
            <v>Codo 90º 1/4 CxC 4"</v>
          </cell>
          <cell r="B172" t="str">
            <v>UN</v>
          </cell>
          <cell r="C172">
            <v>1</v>
          </cell>
          <cell r="D172">
            <v>6430</v>
          </cell>
          <cell r="E172">
            <v>4.4999999999999998E-2</v>
          </cell>
          <cell r="F172">
            <v>6719</v>
          </cell>
        </row>
        <row r="173">
          <cell r="A173" t="str">
            <v>Codo 90º Pres.PVC 2"</v>
          </cell>
          <cell r="B173" t="str">
            <v>UN</v>
          </cell>
          <cell r="C173">
            <v>1</v>
          </cell>
          <cell r="D173">
            <v>6300</v>
          </cell>
          <cell r="E173">
            <v>4.4999999999999998E-2</v>
          </cell>
          <cell r="F173">
            <v>6584</v>
          </cell>
        </row>
        <row r="174">
          <cell r="A174" t="str">
            <v>Codo 90º Pres.PVC 1"</v>
          </cell>
          <cell r="B174" t="str">
            <v>UN</v>
          </cell>
          <cell r="C174">
            <v>1</v>
          </cell>
          <cell r="D174">
            <v>1000</v>
          </cell>
          <cell r="E174">
            <v>4.4999999999999998E-2</v>
          </cell>
          <cell r="F174">
            <v>1045</v>
          </cell>
        </row>
        <row r="175">
          <cell r="A175" t="str">
            <v>Codo 90º Pres.PVC 1/2"</v>
          </cell>
          <cell r="B175" t="str">
            <v>UN</v>
          </cell>
          <cell r="C175">
            <v>1</v>
          </cell>
          <cell r="D175">
            <v>270</v>
          </cell>
          <cell r="E175">
            <v>4.4999999999999998E-2</v>
          </cell>
          <cell r="F175">
            <v>282</v>
          </cell>
        </row>
        <row r="176">
          <cell r="A176" t="str">
            <v>Codo 90º Pres.PVC 3/4"</v>
          </cell>
          <cell r="B176" t="str">
            <v>UN</v>
          </cell>
          <cell r="C176">
            <v>1</v>
          </cell>
          <cell r="D176">
            <v>420</v>
          </cell>
          <cell r="E176">
            <v>4.4999999999999998E-2</v>
          </cell>
          <cell r="F176">
            <v>439</v>
          </cell>
        </row>
        <row r="177">
          <cell r="A177" t="str">
            <v>Codo 90º Pres.PVC 1 1/2"</v>
          </cell>
          <cell r="B177" t="str">
            <v>UN</v>
          </cell>
          <cell r="C177">
            <v>1</v>
          </cell>
          <cell r="D177">
            <v>3800</v>
          </cell>
          <cell r="E177">
            <v>4.4999999999999998E-2</v>
          </cell>
          <cell r="F177">
            <v>3971</v>
          </cell>
        </row>
        <row r="178">
          <cell r="A178" t="str">
            <v>Codo H.G: 1/2"</v>
          </cell>
          <cell r="B178" t="str">
            <v>UN</v>
          </cell>
          <cell r="C178">
            <v>1</v>
          </cell>
          <cell r="D178">
            <v>615</v>
          </cell>
          <cell r="E178">
            <v>4.4999999999999998E-2</v>
          </cell>
          <cell r="F178">
            <v>643</v>
          </cell>
        </row>
        <row r="179">
          <cell r="A179" t="str">
            <v>Codo PVC-P 3/4"</v>
          </cell>
          <cell r="B179" t="str">
            <v>UN</v>
          </cell>
          <cell r="C179">
            <v>1</v>
          </cell>
          <cell r="D179">
            <v>556</v>
          </cell>
          <cell r="E179">
            <v>4.4999999999999998E-2</v>
          </cell>
          <cell r="F179">
            <v>581</v>
          </cell>
        </row>
        <row r="180">
          <cell r="A180" t="str">
            <v>Codo PVC-P 1/2"</v>
          </cell>
          <cell r="B180" t="str">
            <v>UN</v>
          </cell>
          <cell r="C180">
            <v>1</v>
          </cell>
          <cell r="D180">
            <v>335</v>
          </cell>
          <cell r="E180">
            <v>4.4999999999999998E-2</v>
          </cell>
          <cell r="F180">
            <v>350</v>
          </cell>
        </row>
        <row r="181">
          <cell r="A181" t="str">
            <v>Codo PVC-S  22,5º</v>
          </cell>
          <cell r="B181" t="str">
            <v>UN</v>
          </cell>
          <cell r="C181">
            <v>1</v>
          </cell>
          <cell r="D181">
            <v>2500</v>
          </cell>
          <cell r="E181">
            <v>4.4999999999999998E-2</v>
          </cell>
          <cell r="F181">
            <v>2613</v>
          </cell>
        </row>
        <row r="182">
          <cell r="A182" t="str">
            <v>Codo 90º  CxC Sanitario 2"</v>
          </cell>
          <cell r="B182" t="str">
            <v>UN</v>
          </cell>
          <cell r="C182">
            <v>1</v>
          </cell>
          <cell r="D182">
            <v>1850</v>
          </cell>
          <cell r="E182">
            <v>4.4999999999999998E-2</v>
          </cell>
          <cell r="F182">
            <v>1933</v>
          </cell>
        </row>
        <row r="183">
          <cell r="A183" t="str">
            <v>Codo 90º  CxC Sanitario 3"</v>
          </cell>
          <cell r="B183" t="str">
            <v>UN</v>
          </cell>
          <cell r="C183">
            <v>1</v>
          </cell>
          <cell r="D183">
            <v>4100</v>
          </cell>
          <cell r="E183">
            <v>4.4999999999999998E-2</v>
          </cell>
          <cell r="F183">
            <v>4285</v>
          </cell>
        </row>
        <row r="184">
          <cell r="A184" t="str">
            <v>Codo 90º  CxC Sanitario 4"</v>
          </cell>
          <cell r="B184" t="str">
            <v>UN</v>
          </cell>
          <cell r="C184">
            <v>1</v>
          </cell>
          <cell r="D184">
            <v>7950</v>
          </cell>
          <cell r="E184">
            <v>4.4999999999999998E-2</v>
          </cell>
          <cell r="F184">
            <v>8308</v>
          </cell>
        </row>
        <row r="185">
          <cell r="A185" t="str">
            <v>Concreto de 2,000 p.s.i.</v>
          </cell>
          <cell r="B185" t="str">
            <v>M3</v>
          </cell>
          <cell r="C185">
            <v>1</v>
          </cell>
          <cell r="D185">
            <v>245321</v>
          </cell>
          <cell r="E185">
            <v>0</v>
          </cell>
          <cell r="F185">
            <v>245321</v>
          </cell>
        </row>
        <row r="186">
          <cell r="A186" t="str">
            <v>Concreto de 2,500 p.s.i.</v>
          </cell>
          <cell r="B186" t="str">
            <v>M3</v>
          </cell>
          <cell r="C186">
            <v>1</v>
          </cell>
          <cell r="D186">
            <v>247310</v>
          </cell>
          <cell r="E186">
            <v>0</v>
          </cell>
          <cell r="F186">
            <v>247310</v>
          </cell>
        </row>
        <row r="187">
          <cell r="A187" t="str">
            <v>Concreto de 3,000 p.s.i.</v>
          </cell>
          <cell r="B187" t="str">
            <v>M3</v>
          </cell>
          <cell r="C187">
            <v>1</v>
          </cell>
          <cell r="D187">
            <v>260080</v>
          </cell>
          <cell r="E187">
            <v>0</v>
          </cell>
          <cell r="F187">
            <v>260080</v>
          </cell>
        </row>
        <row r="188">
          <cell r="A188" t="str">
            <v>Conector resorte rojo</v>
          </cell>
          <cell r="B188" t="str">
            <v>UN</v>
          </cell>
          <cell r="C188">
            <v>1</v>
          </cell>
          <cell r="D188">
            <v>850</v>
          </cell>
          <cell r="E188">
            <v>4.4999999999999998E-2</v>
          </cell>
          <cell r="F188">
            <v>888</v>
          </cell>
        </row>
        <row r="189">
          <cell r="A189" t="str">
            <v>Conector para varilla cooper weld</v>
          </cell>
          <cell r="B189" t="str">
            <v>UN</v>
          </cell>
          <cell r="C189">
            <v>1</v>
          </cell>
          <cell r="D189">
            <v>4500</v>
          </cell>
          <cell r="E189">
            <v>4.4999999999999998E-2</v>
          </cell>
          <cell r="F189">
            <v>4703</v>
          </cell>
        </row>
        <row r="190">
          <cell r="A190" t="str">
            <v>Correa Z HR 305 x 80 Cal. 14 Long.6 m.</v>
          </cell>
          <cell r="B190" t="str">
            <v>ML</v>
          </cell>
          <cell r="C190">
            <v>1</v>
          </cell>
          <cell r="D190">
            <v>58085</v>
          </cell>
          <cell r="E190">
            <v>4.4999999999999998E-2</v>
          </cell>
          <cell r="F190">
            <v>60699</v>
          </cell>
        </row>
        <row r="191">
          <cell r="A191" t="str">
            <v>Cortina enrrollableBlackout</v>
          </cell>
          <cell r="B191" t="str">
            <v>M2</v>
          </cell>
          <cell r="C191">
            <v>1</v>
          </cell>
          <cell r="D191">
            <v>30000</v>
          </cell>
          <cell r="E191">
            <v>4.4999999999999998E-2</v>
          </cell>
          <cell r="F191">
            <v>31350</v>
          </cell>
        </row>
        <row r="192">
          <cell r="A192" t="str">
            <v>Cerco ordinario 3M</v>
          </cell>
          <cell r="B192" t="str">
            <v>ML</v>
          </cell>
          <cell r="C192">
            <v>1</v>
          </cell>
          <cell r="D192">
            <v>1550</v>
          </cell>
          <cell r="E192">
            <v>4.4999999999999998E-2</v>
          </cell>
          <cell r="F192">
            <v>1620</v>
          </cell>
        </row>
        <row r="193">
          <cell r="A193" t="str">
            <v>Curva galvanizada de 1"</v>
          </cell>
          <cell r="B193" t="str">
            <v>UN</v>
          </cell>
          <cell r="C193">
            <v>1</v>
          </cell>
          <cell r="D193">
            <v>6600</v>
          </cell>
          <cell r="E193">
            <v>4.4999999999999998E-2</v>
          </cell>
          <cell r="F193">
            <v>6897</v>
          </cell>
        </row>
        <row r="194">
          <cell r="A194" t="str">
            <v>Desperdicio acero 3%</v>
          </cell>
          <cell r="B194" t="str">
            <v>%</v>
          </cell>
          <cell r="C194">
            <v>1</v>
          </cell>
          <cell r="D194">
            <v>84</v>
          </cell>
          <cell r="E194">
            <v>4.4999999999999998E-2</v>
          </cell>
          <cell r="F194">
            <v>88</v>
          </cell>
        </row>
        <row r="195">
          <cell r="A195" t="str">
            <v>Detergentes, ácidos</v>
          </cell>
          <cell r="B195" t="str">
            <v>GL</v>
          </cell>
          <cell r="C195">
            <v>1</v>
          </cell>
          <cell r="D195">
            <v>750</v>
          </cell>
          <cell r="E195">
            <v>4.4999999999999998E-2</v>
          </cell>
          <cell r="F195">
            <v>784</v>
          </cell>
        </row>
        <row r="196">
          <cell r="A196" t="str">
            <v>Enchape de mesón en madera Cedro</v>
          </cell>
          <cell r="B196" t="str">
            <v>M2</v>
          </cell>
          <cell r="C196">
            <v>1</v>
          </cell>
          <cell r="D196">
            <v>95000</v>
          </cell>
          <cell r="E196">
            <v>4.4999999999999998E-2</v>
          </cell>
          <cell r="F196">
            <v>99275</v>
          </cell>
        </row>
        <row r="197">
          <cell r="A197" t="str">
            <v>Escuadra metálica para anclaje</v>
          </cell>
          <cell r="B197" t="str">
            <v>UN</v>
          </cell>
          <cell r="C197">
            <v>1</v>
          </cell>
          <cell r="D197">
            <v>3000</v>
          </cell>
          <cell r="E197">
            <v>4.4999999999999998E-2</v>
          </cell>
          <cell r="F197">
            <v>3135</v>
          </cell>
        </row>
        <row r="198">
          <cell r="A198" t="str">
            <v>Esfumado 20,5 x 20,5</v>
          </cell>
          <cell r="B198" t="str">
            <v>M2</v>
          </cell>
          <cell r="C198">
            <v>1</v>
          </cell>
          <cell r="D198">
            <v>12400</v>
          </cell>
          <cell r="E198">
            <v>4.4999999999999998E-2</v>
          </cell>
          <cell r="F198">
            <v>12958</v>
          </cell>
        </row>
        <row r="199">
          <cell r="A199" t="str">
            <v>Esmalte sobre reja</v>
          </cell>
          <cell r="B199" t="str">
            <v>M2</v>
          </cell>
          <cell r="C199">
            <v>1</v>
          </cell>
          <cell r="D199">
            <v>2500</v>
          </cell>
          <cell r="E199">
            <v>4.4999999999999998E-2</v>
          </cell>
          <cell r="F199">
            <v>2613</v>
          </cell>
        </row>
        <row r="200">
          <cell r="A200" t="str">
            <v>Esmalte mate supersintético</v>
          </cell>
          <cell r="B200" t="str">
            <v>GL</v>
          </cell>
          <cell r="C200">
            <v>1</v>
          </cell>
          <cell r="D200">
            <v>52200</v>
          </cell>
          <cell r="E200">
            <v>4.4999999999999998E-2</v>
          </cell>
          <cell r="F200">
            <v>54549</v>
          </cell>
        </row>
        <row r="201">
          <cell r="A201" t="str">
            <v>Esmalte sintético para señalización</v>
          </cell>
          <cell r="B201" t="str">
            <v>GL</v>
          </cell>
          <cell r="C201">
            <v>1</v>
          </cell>
          <cell r="D201">
            <v>48000</v>
          </cell>
          <cell r="E201">
            <v>4.4999999999999998E-2</v>
          </cell>
          <cell r="F201">
            <v>50160</v>
          </cell>
        </row>
        <row r="202">
          <cell r="A202" t="str">
            <v>Esmalte sintético Pintulux</v>
          </cell>
          <cell r="B202" t="str">
            <v>GL</v>
          </cell>
          <cell r="C202">
            <v>1</v>
          </cell>
          <cell r="D202">
            <v>45000</v>
          </cell>
          <cell r="E202">
            <v>4.4999999999999998E-2</v>
          </cell>
          <cell r="F202">
            <v>47025</v>
          </cell>
        </row>
        <row r="203">
          <cell r="A203" t="str">
            <v>Esmalte epoxico Epoxibler 2 componentes</v>
          </cell>
          <cell r="B203" t="str">
            <v>GL</v>
          </cell>
          <cell r="C203">
            <v>1</v>
          </cell>
          <cell r="D203">
            <v>108000</v>
          </cell>
          <cell r="E203">
            <v>4.4999999999999998E-2</v>
          </cell>
          <cell r="F203">
            <v>112860</v>
          </cell>
        </row>
        <row r="204">
          <cell r="A204" t="str">
            <v xml:space="preserve">Estuco </v>
          </cell>
          <cell r="B204" t="str">
            <v>KG</v>
          </cell>
          <cell r="C204">
            <v>1</v>
          </cell>
          <cell r="D204">
            <v>5000</v>
          </cell>
          <cell r="E204">
            <v>4.4999999999999998E-2</v>
          </cell>
          <cell r="F204">
            <v>5225</v>
          </cell>
        </row>
        <row r="205">
          <cell r="A205" t="str">
            <v>Espejo biselado de 4 mm</v>
          </cell>
          <cell r="B205" t="str">
            <v>M2</v>
          </cell>
          <cell r="C205">
            <v>1</v>
          </cell>
          <cell r="D205">
            <v>70000</v>
          </cell>
          <cell r="E205">
            <v>4.4999999999999998E-2</v>
          </cell>
          <cell r="F205">
            <v>73150</v>
          </cell>
        </row>
        <row r="206">
          <cell r="A206" t="str">
            <v>Disolvente Thinner</v>
          </cell>
          <cell r="B206" t="str">
            <v>GL</v>
          </cell>
          <cell r="C206">
            <v>1</v>
          </cell>
          <cell r="D206">
            <v>12250</v>
          </cell>
          <cell r="E206">
            <v>4.4999999999999998E-2</v>
          </cell>
          <cell r="F206">
            <v>12801</v>
          </cell>
        </row>
        <row r="207">
          <cell r="A207" t="str">
            <v>Ducha Galaxia sencilla</v>
          </cell>
          <cell r="B207" t="str">
            <v>UN</v>
          </cell>
          <cell r="C207">
            <v>1</v>
          </cell>
          <cell r="D207">
            <v>23200</v>
          </cell>
          <cell r="E207">
            <v>4.4999999999999998E-2</v>
          </cell>
          <cell r="F207">
            <v>24244</v>
          </cell>
        </row>
        <row r="208">
          <cell r="A208" t="str">
            <v>Durmiente abarco 4M</v>
          </cell>
          <cell r="B208" t="str">
            <v>ML</v>
          </cell>
          <cell r="C208">
            <v>1</v>
          </cell>
          <cell r="D208">
            <v>1913</v>
          </cell>
          <cell r="E208">
            <v>4.4999999999999998E-2</v>
          </cell>
          <cell r="F208">
            <v>1999</v>
          </cell>
        </row>
        <row r="209">
          <cell r="A209" t="str">
            <v>Durmiente ordinario 3 m</v>
          </cell>
          <cell r="B209" t="str">
            <v>ML</v>
          </cell>
          <cell r="C209">
            <v>1</v>
          </cell>
          <cell r="D209">
            <v>367</v>
          </cell>
          <cell r="E209">
            <v>4.4999999999999998E-2</v>
          </cell>
          <cell r="F209">
            <v>384</v>
          </cell>
        </row>
        <row r="210">
          <cell r="A210" t="str">
            <v>Gancho teja eternit</v>
          </cell>
          <cell r="B210" t="str">
            <v>UN</v>
          </cell>
          <cell r="C210">
            <v>1</v>
          </cell>
          <cell r="D210">
            <v>190</v>
          </cell>
          <cell r="E210">
            <v>4.4999999999999998E-2</v>
          </cell>
          <cell r="F210">
            <v>199</v>
          </cell>
        </row>
        <row r="211">
          <cell r="A211" t="str">
            <v>Gancho Tensor GalvanizadoTipo comercial 5/16 x 5"</v>
          </cell>
          <cell r="B211" t="str">
            <v>UN</v>
          </cell>
          <cell r="C211">
            <v>1</v>
          </cell>
          <cell r="D211">
            <v>2680</v>
          </cell>
          <cell r="E211">
            <v>4.4999999999999998E-2</v>
          </cell>
          <cell r="F211">
            <v>2801</v>
          </cell>
        </row>
        <row r="212">
          <cell r="A212" t="str">
            <v xml:space="preserve">Gancho galvanizado con platina </v>
          </cell>
          <cell r="B212" t="str">
            <v>UN</v>
          </cell>
          <cell r="C212">
            <v>1</v>
          </cell>
          <cell r="D212">
            <v>11500</v>
          </cell>
          <cell r="E212">
            <v>4.4999999999999998E-2</v>
          </cell>
          <cell r="F212">
            <v>12018</v>
          </cell>
        </row>
        <row r="213">
          <cell r="A213" t="str">
            <v>Gravilla de rio (viaje 5 m3)</v>
          </cell>
          <cell r="B213" t="str">
            <v>M3</v>
          </cell>
          <cell r="C213">
            <v>1</v>
          </cell>
          <cell r="D213">
            <v>44138</v>
          </cell>
          <cell r="E213">
            <v>4.4999999999999998E-2</v>
          </cell>
          <cell r="F213">
            <v>46124</v>
          </cell>
          <cell r="G213" t="str">
            <v>Por viaje de 5 metros cúbicos</v>
          </cell>
        </row>
        <row r="214">
          <cell r="A214" t="str">
            <v>Granito Pulido para mesones</v>
          </cell>
          <cell r="B214" t="str">
            <v>M2</v>
          </cell>
          <cell r="C214">
            <v>1</v>
          </cell>
          <cell r="D214">
            <v>24530</v>
          </cell>
          <cell r="E214">
            <v>0</v>
          </cell>
          <cell r="F214">
            <v>24530</v>
          </cell>
        </row>
        <row r="215">
          <cell r="A215" t="str">
            <v>Granito No.3</v>
          </cell>
          <cell r="B215" t="str">
            <v>Bulto</v>
          </cell>
          <cell r="C215">
            <v>1</v>
          </cell>
          <cell r="D215">
            <v>20000</v>
          </cell>
          <cell r="E215">
            <v>4.4999999999999998E-2</v>
          </cell>
          <cell r="F215">
            <v>20900</v>
          </cell>
        </row>
        <row r="216">
          <cell r="A216" t="str">
            <v>Gravilla mona Nº 2</v>
          </cell>
          <cell r="B216" t="str">
            <v>Bulto</v>
          </cell>
          <cell r="C216">
            <v>1</v>
          </cell>
          <cell r="D216">
            <v>18000</v>
          </cell>
          <cell r="E216">
            <v>4.4999999999999998E-2</v>
          </cell>
          <cell r="F216">
            <v>18810</v>
          </cell>
        </row>
        <row r="217">
          <cell r="A217" t="str">
            <v>Guaya 1/8"</v>
          </cell>
          <cell r="B217" t="str">
            <v>ML</v>
          </cell>
          <cell r="C217">
            <v>1</v>
          </cell>
          <cell r="D217">
            <v>500</v>
          </cell>
          <cell r="E217">
            <v>4.4999999999999998E-2</v>
          </cell>
          <cell r="F217">
            <v>523</v>
          </cell>
        </row>
        <row r="218">
          <cell r="A218" t="str">
            <v>Formaleta cedro macho</v>
          </cell>
          <cell r="B218" t="str">
            <v>m2</v>
          </cell>
          <cell r="C218">
            <v>1</v>
          </cell>
          <cell r="D218">
            <v>25000</v>
          </cell>
          <cell r="E218">
            <v>4.4999999999999998E-2</v>
          </cell>
          <cell r="F218">
            <v>26125</v>
          </cell>
        </row>
        <row r="219">
          <cell r="A219" t="str">
            <v>Flotador 3/4 plg - bronce, incluye accesorios</v>
          </cell>
          <cell r="B219" t="str">
            <v>UN</v>
          </cell>
          <cell r="C219">
            <v>1</v>
          </cell>
          <cell r="D219">
            <v>50000</v>
          </cell>
          <cell r="E219">
            <v>4.4999999999999998E-2</v>
          </cell>
          <cell r="F219">
            <v>52250</v>
          </cell>
        </row>
        <row r="220">
          <cell r="A220" t="str">
            <v>Flotador mecánico 1" Incluye accesorios</v>
          </cell>
          <cell r="B220" t="str">
            <v>UN</v>
          </cell>
          <cell r="C220">
            <v>1</v>
          </cell>
          <cell r="D220">
            <v>85000</v>
          </cell>
          <cell r="E220">
            <v>4.4999999999999998E-2</v>
          </cell>
          <cell r="F220">
            <v>88825</v>
          </cell>
        </row>
        <row r="221">
          <cell r="A221" t="str">
            <v>Falleva con portacandado</v>
          </cell>
          <cell r="B221" t="str">
            <v>UN</v>
          </cell>
          <cell r="C221">
            <v>1</v>
          </cell>
          <cell r="D221">
            <v>15000</v>
          </cell>
          <cell r="E221">
            <v>4.4999999999999998E-2</v>
          </cell>
          <cell r="F221">
            <v>15675</v>
          </cell>
        </row>
        <row r="222">
          <cell r="A222" t="str">
            <v xml:space="preserve">Falleva  </v>
          </cell>
          <cell r="B222" t="str">
            <v>UN</v>
          </cell>
          <cell r="C222">
            <v>1</v>
          </cell>
          <cell r="D222">
            <v>7800</v>
          </cell>
          <cell r="E222">
            <v>4.4999999999999998E-2</v>
          </cell>
          <cell r="F222">
            <v>8151</v>
          </cell>
        </row>
        <row r="223">
          <cell r="A223" t="str">
            <v>Guardaescoba granito  7 X 33</v>
          </cell>
          <cell r="B223" t="str">
            <v>Ml</v>
          </cell>
          <cell r="C223">
            <v>1</v>
          </cell>
          <cell r="D223">
            <v>9000</v>
          </cell>
          <cell r="E223">
            <v>4.4999999999999998E-2</v>
          </cell>
          <cell r="F223">
            <v>9405</v>
          </cell>
        </row>
        <row r="224">
          <cell r="A224" t="str">
            <v>Guardaescoba granito pulido media caña; tipo alfa</v>
          </cell>
          <cell r="B224" t="str">
            <v>Ml</v>
          </cell>
          <cell r="C224">
            <v>1</v>
          </cell>
          <cell r="D224">
            <v>35000</v>
          </cell>
          <cell r="E224">
            <v>4.4999999999999998E-2</v>
          </cell>
          <cell r="F224">
            <v>36575</v>
          </cell>
        </row>
        <row r="225">
          <cell r="A225" t="str">
            <v>Hidrosello Canal Amazonas</v>
          </cell>
          <cell r="B225" t="str">
            <v>UN</v>
          </cell>
          <cell r="C225">
            <v>1</v>
          </cell>
          <cell r="D225">
            <v>1028</v>
          </cell>
          <cell r="E225">
            <v>4.4999999999999998E-2</v>
          </cell>
          <cell r="F225">
            <v>1074</v>
          </cell>
        </row>
        <row r="226">
          <cell r="A226" t="str">
            <v>Interruptor doble</v>
          </cell>
          <cell r="B226" t="str">
            <v>UN</v>
          </cell>
          <cell r="C226">
            <v>1</v>
          </cell>
          <cell r="D226">
            <v>3173</v>
          </cell>
          <cell r="E226">
            <v>4.4999999999999998E-2</v>
          </cell>
          <cell r="F226">
            <v>3316</v>
          </cell>
        </row>
        <row r="227">
          <cell r="A227" t="str">
            <v xml:space="preserve">Interruptor sencillo </v>
          </cell>
          <cell r="B227" t="str">
            <v>UN</v>
          </cell>
          <cell r="C227">
            <v>1</v>
          </cell>
          <cell r="D227">
            <v>2180</v>
          </cell>
          <cell r="E227">
            <v>4.4999999999999998E-2</v>
          </cell>
          <cell r="F227">
            <v>2278</v>
          </cell>
        </row>
        <row r="228">
          <cell r="A228" t="str">
            <v>Interruptor Tipo industrial de 3 x 16/63 amp</v>
          </cell>
          <cell r="B228" t="str">
            <v>UN</v>
          </cell>
          <cell r="C228">
            <v>1</v>
          </cell>
          <cell r="D228">
            <v>250000</v>
          </cell>
          <cell r="E228">
            <v>4.4999999999999998E-2</v>
          </cell>
          <cell r="F228">
            <v>261250</v>
          </cell>
        </row>
        <row r="229">
          <cell r="A229" t="str">
            <v>Interruptor Tipo industrial de 3 x 75 amp ABB</v>
          </cell>
          <cell r="B229" t="str">
            <v>UN</v>
          </cell>
          <cell r="C229">
            <v>1</v>
          </cell>
          <cell r="D229">
            <v>275000</v>
          </cell>
          <cell r="E229">
            <v>4.4999999999999998E-2</v>
          </cell>
          <cell r="F229">
            <v>287375</v>
          </cell>
        </row>
        <row r="230">
          <cell r="E230">
            <v>4.4999999999999998E-2</v>
          </cell>
          <cell r="F230">
            <v>0</v>
          </cell>
        </row>
        <row r="231">
          <cell r="A231" t="str">
            <v>Interruptor enchufable de 3 x 15 amp</v>
          </cell>
          <cell r="B231" t="str">
            <v>UN</v>
          </cell>
          <cell r="C231">
            <v>1</v>
          </cell>
          <cell r="D231">
            <v>71900</v>
          </cell>
          <cell r="E231">
            <v>4.4999999999999998E-2</v>
          </cell>
          <cell r="F231">
            <v>75136</v>
          </cell>
        </row>
        <row r="232">
          <cell r="A232" t="str">
            <v>Interruptor enchufable de 1 x 15 / 60 amp</v>
          </cell>
          <cell r="B232" t="str">
            <v>UN</v>
          </cell>
          <cell r="C232">
            <v>1</v>
          </cell>
          <cell r="D232">
            <v>10750</v>
          </cell>
          <cell r="E232">
            <v>4.4999999999999998E-2</v>
          </cell>
          <cell r="F232">
            <v>11234</v>
          </cell>
        </row>
        <row r="233">
          <cell r="A233" t="str">
            <v>Interruptor enchufable de 2 x 15 / 30 amp</v>
          </cell>
          <cell r="B233" t="str">
            <v>UN</v>
          </cell>
          <cell r="C233">
            <v>1</v>
          </cell>
          <cell r="D233">
            <v>21500</v>
          </cell>
          <cell r="E233">
            <v>4.4999999999999998E-2</v>
          </cell>
          <cell r="F233">
            <v>22468</v>
          </cell>
        </row>
        <row r="234">
          <cell r="A234" t="str">
            <v>Interruptor enchufable de 2 x 40 / 60 amp</v>
          </cell>
          <cell r="B234" t="str">
            <v>UN</v>
          </cell>
          <cell r="C234">
            <v>1</v>
          </cell>
          <cell r="D234">
            <v>26000</v>
          </cell>
          <cell r="E234">
            <v>4.4999999999999998E-2</v>
          </cell>
          <cell r="F234">
            <v>27170</v>
          </cell>
        </row>
        <row r="235">
          <cell r="A235" t="str">
            <v>Interruptor enchufable de 2 x 70 amp</v>
          </cell>
          <cell r="B235" t="str">
            <v>UN</v>
          </cell>
          <cell r="C235">
            <v>1</v>
          </cell>
          <cell r="D235">
            <v>43000</v>
          </cell>
          <cell r="E235">
            <v>4.4999999999999998E-2</v>
          </cell>
          <cell r="F235">
            <v>44935</v>
          </cell>
        </row>
        <row r="236">
          <cell r="A236" t="str">
            <v>Hebilla  Band it de 1/2"</v>
          </cell>
          <cell r="B236" t="str">
            <v>UN</v>
          </cell>
          <cell r="C236">
            <v>1</v>
          </cell>
          <cell r="D236">
            <v>400</v>
          </cell>
          <cell r="E236">
            <v>4.4999999999999998E-2</v>
          </cell>
          <cell r="F236">
            <v>418</v>
          </cell>
        </row>
        <row r="237">
          <cell r="A237" t="str">
            <v>Hierro cuadrado 9 mm</v>
          </cell>
          <cell r="B237" t="str">
            <v>ML</v>
          </cell>
          <cell r="C237">
            <v>1</v>
          </cell>
          <cell r="D237">
            <v>1250</v>
          </cell>
          <cell r="E237">
            <v>4.4999999999999998E-2</v>
          </cell>
          <cell r="F237">
            <v>1306</v>
          </cell>
        </row>
        <row r="238">
          <cell r="A238" t="str">
            <v>Hoja puerta triplex 0,81</v>
          </cell>
          <cell r="B238" t="str">
            <v>UN</v>
          </cell>
          <cell r="C238">
            <v>1</v>
          </cell>
          <cell r="D238">
            <v>49200</v>
          </cell>
          <cell r="E238">
            <v>4.4999999999999998E-2</v>
          </cell>
          <cell r="F238">
            <v>51414</v>
          </cell>
        </row>
        <row r="239">
          <cell r="A239" t="str">
            <v>Hoja puerta triplex 4mm.(2x1). Entamborada. Estructura ancho=0.10 m., espesor 4cm.</v>
          </cell>
          <cell r="B239" t="str">
            <v>UN</v>
          </cell>
          <cell r="C239">
            <v>1</v>
          </cell>
          <cell r="D239">
            <v>85000</v>
          </cell>
          <cell r="E239">
            <v>4.4999999999999998E-2</v>
          </cell>
          <cell r="F239">
            <v>88825</v>
          </cell>
        </row>
        <row r="240">
          <cell r="A240" t="str">
            <v>Interruptor Doble Lum.101C</v>
          </cell>
          <cell r="B240" t="str">
            <v>UN</v>
          </cell>
          <cell r="C240">
            <v>1</v>
          </cell>
          <cell r="D240">
            <v>13700</v>
          </cell>
          <cell r="E240">
            <v>4.4999999999999998E-2</v>
          </cell>
          <cell r="F240">
            <v>14317</v>
          </cell>
        </row>
        <row r="241">
          <cell r="A241" t="str">
            <v>Instalación Acometidad Sanitaria - Baños inc Mat.</v>
          </cell>
          <cell r="B241" t="str">
            <v>UN</v>
          </cell>
          <cell r="C241">
            <v>1</v>
          </cell>
          <cell r="D241">
            <v>150000</v>
          </cell>
          <cell r="E241">
            <v>4.4999999999999998E-2</v>
          </cell>
          <cell r="F241">
            <v>156750</v>
          </cell>
        </row>
        <row r="242">
          <cell r="A242" t="str">
            <v>Juego conx. Tanque</v>
          </cell>
          <cell r="B242" t="str">
            <v>UN</v>
          </cell>
          <cell r="C242">
            <v>1</v>
          </cell>
          <cell r="D242">
            <v>9643</v>
          </cell>
          <cell r="E242">
            <v>4.4999999999999998E-2</v>
          </cell>
          <cell r="F242">
            <v>10077</v>
          </cell>
        </row>
        <row r="243">
          <cell r="A243" t="str">
            <v>Ladrillo prensado Santa Fe</v>
          </cell>
          <cell r="B243" t="str">
            <v>UN</v>
          </cell>
          <cell r="C243">
            <v>1</v>
          </cell>
          <cell r="D243">
            <v>650</v>
          </cell>
          <cell r="E243">
            <v>4.4999999999999998E-2</v>
          </cell>
          <cell r="F243">
            <v>679</v>
          </cell>
          <cell r="G243" t="str">
            <v>Por viaje de 1000 bloques</v>
          </cell>
        </row>
        <row r="244">
          <cell r="A244" t="str">
            <v>Ladrillo tolete recocido</v>
          </cell>
          <cell r="B244" t="str">
            <v>UN</v>
          </cell>
          <cell r="C244">
            <v>1</v>
          </cell>
          <cell r="D244">
            <v>400</v>
          </cell>
          <cell r="E244">
            <v>4.4999999999999998E-2</v>
          </cell>
          <cell r="F244">
            <v>418</v>
          </cell>
          <cell r="G244" t="str">
            <v>Por viaje de 1000 bloques</v>
          </cell>
        </row>
        <row r="245">
          <cell r="A245" t="str">
            <v>Ladrillo tolete común</v>
          </cell>
          <cell r="B245" t="str">
            <v>UN</v>
          </cell>
          <cell r="C245">
            <v>1</v>
          </cell>
          <cell r="D245">
            <v>450</v>
          </cell>
          <cell r="E245">
            <v>4.4999999999999998E-2</v>
          </cell>
          <cell r="F245">
            <v>470</v>
          </cell>
        </row>
        <row r="246">
          <cell r="A246" t="str">
            <v>Ladrillo estructural</v>
          </cell>
          <cell r="B246" t="str">
            <v>UN</v>
          </cell>
          <cell r="C246">
            <v>1</v>
          </cell>
          <cell r="D246">
            <v>500</v>
          </cell>
          <cell r="E246">
            <v>4.4999999999999998E-2</v>
          </cell>
          <cell r="F246">
            <v>523</v>
          </cell>
        </row>
        <row r="247">
          <cell r="A247" t="str">
            <v>Ladrillo rejilla</v>
          </cell>
          <cell r="B247" t="str">
            <v>UN</v>
          </cell>
          <cell r="C247">
            <v>1</v>
          </cell>
          <cell r="D247">
            <v>400</v>
          </cell>
          <cell r="E247">
            <v>4.4999999999999998E-2</v>
          </cell>
          <cell r="F247">
            <v>418</v>
          </cell>
        </row>
        <row r="248">
          <cell r="A248" t="str">
            <v>Lamina Cold-Rolled Cal.16</v>
          </cell>
          <cell r="B248" t="str">
            <v>UN</v>
          </cell>
          <cell r="C248">
            <v>1</v>
          </cell>
          <cell r="D248">
            <v>23210</v>
          </cell>
          <cell r="E248">
            <v>4.4999999999999998E-2</v>
          </cell>
          <cell r="F248">
            <v>24254</v>
          </cell>
        </row>
        <row r="249">
          <cell r="A249" t="str">
            <v>Lamina Cold-Rolled Cal.18  1 x 2 m</v>
          </cell>
          <cell r="B249" t="str">
            <v>UN</v>
          </cell>
          <cell r="C249">
            <v>1</v>
          </cell>
          <cell r="D249">
            <v>50000</v>
          </cell>
          <cell r="E249">
            <v>4.4999999999999998E-2</v>
          </cell>
          <cell r="F249">
            <v>52250</v>
          </cell>
        </row>
        <row r="250">
          <cell r="A250" t="str">
            <v>Lamina Cold-Rolled Cal. 18 -M2</v>
          </cell>
          <cell r="B250" t="str">
            <v>M2</v>
          </cell>
          <cell r="C250">
            <v>1</v>
          </cell>
          <cell r="D250">
            <v>25000</v>
          </cell>
          <cell r="E250">
            <v>4.4999999999999998E-2</v>
          </cell>
          <cell r="F250">
            <v>26125</v>
          </cell>
        </row>
        <row r="251">
          <cell r="A251" t="str">
            <v>Lamina galvanizada cal.22</v>
          </cell>
          <cell r="B251" t="str">
            <v>UN</v>
          </cell>
          <cell r="C251">
            <v>1</v>
          </cell>
          <cell r="D251">
            <v>32500</v>
          </cell>
          <cell r="E251">
            <v>4.4999999999999998E-2</v>
          </cell>
          <cell r="F251">
            <v>33963</v>
          </cell>
        </row>
        <row r="252">
          <cell r="A252" t="str">
            <v>Lámpara fluorescente 2 x 32 - T 8</v>
          </cell>
          <cell r="B252" t="str">
            <v>UN</v>
          </cell>
          <cell r="C252">
            <v>1</v>
          </cell>
          <cell r="D252">
            <v>65000</v>
          </cell>
          <cell r="E252">
            <v>4.4999999999999998E-2</v>
          </cell>
          <cell r="F252">
            <v>67925</v>
          </cell>
        </row>
        <row r="253">
          <cell r="A253" t="str">
            <v xml:space="preserve">Lámpara Fluorescente 2 x 48" </v>
          </cell>
          <cell r="B253" t="str">
            <v>UN</v>
          </cell>
          <cell r="C253">
            <v>1</v>
          </cell>
          <cell r="D253">
            <v>88000</v>
          </cell>
          <cell r="E253">
            <v>4.4999999999999998E-2</v>
          </cell>
          <cell r="F253">
            <v>91960</v>
          </cell>
        </row>
        <row r="254">
          <cell r="A254" t="str">
            <v>Lavadero de cemento 60 x 80</v>
          </cell>
          <cell r="B254" t="str">
            <v>UN</v>
          </cell>
          <cell r="C254">
            <v>1</v>
          </cell>
          <cell r="D254">
            <v>41000</v>
          </cell>
          <cell r="E254">
            <v>4.4999999999999998E-2</v>
          </cell>
          <cell r="F254">
            <v>42845</v>
          </cell>
        </row>
        <row r="255">
          <cell r="A255" t="str">
            <v>Lavamanos Acuacer</v>
          </cell>
          <cell r="B255" t="str">
            <v>UN</v>
          </cell>
          <cell r="C255">
            <v>1</v>
          </cell>
          <cell r="D255">
            <v>180000</v>
          </cell>
          <cell r="E255">
            <v>4.4999999999999998E-2</v>
          </cell>
          <cell r="F255">
            <v>188100</v>
          </cell>
        </row>
        <row r="256">
          <cell r="A256" t="str">
            <v>Lavamanos Acuacer, suministro e instalación</v>
          </cell>
          <cell r="B256" t="str">
            <v>UN</v>
          </cell>
          <cell r="C256">
            <v>1</v>
          </cell>
          <cell r="D256">
            <v>150000</v>
          </cell>
          <cell r="E256">
            <v>4.4999999999999998E-2</v>
          </cell>
          <cell r="F256">
            <v>156750</v>
          </cell>
        </row>
        <row r="257">
          <cell r="A257" t="str">
            <v>Lavaplatos galaxia</v>
          </cell>
          <cell r="B257" t="str">
            <v>UN</v>
          </cell>
          <cell r="C257">
            <v>1</v>
          </cell>
          <cell r="D257">
            <v>28900</v>
          </cell>
          <cell r="E257">
            <v>4.4999999999999998E-2</v>
          </cell>
          <cell r="F257">
            <v>30201</v>
          </cell>
        </row>
        <row r="258">
          <cell r="A258" t="str">
            <v>Llave terminal 1/2" - cromada , incluye adaptadores</v>
          </cell>
          <cell r="B258" t="str">
            <v>UN</v>
          </cell>
          <cell r="C258">
            <v>1</v>
          </cell>
          <cell r="D258">
            <v>9800</v>
          </cell>
          <cell r="E258">
            <v>4.4999999999999998E-2</v>
          </cell>
          <cell r="F258">
            <v>10241</v>
          </cell>
        </row>
        <row r="259">
          <cell r="A259" t="str">
            <v>Limpiador rem.PVC 760 gr</v>
          </cell>
          <cell r="B259" t="str">
            <v>UN</v>
          </cell>
          <cell r="C259">
            <v>1</v>
          </cell>
          <cell r="D259">
            <v>28672.000000000004</v>
          </cell>
          <cell r="E259">
            <v>4.4999999999999998E-2</v>
          </cell>
          <cell r="F259">
            <v>29962</v>
          </cell>
        </row>
        <row r="260">
          <cell r="A260" t="str">
            <v>Lona Verde</v>
          </cell>
          <cell r="B260" t="str">
            <v>ML</v>
          </cell>
          <cell r="C260">
            <v>1</v>
          </cell>
          <cell r="D260">
            <v>1800</v>
          </cell>
          <cell r="E260">
            <v>4.4999999999999998E-2</v>
          </cell>
          <cell r="F260">
            <v>1881</v>
          </cell>
        </row>
        <row r="261">
          <cell r="A261" t="str">
            <v>Lubricante de silicona Canal y Bajante Amazonas</v>
          </cell>
          <cell r="B261" t="str">
            <v>UN</v>
          </cell>
          <cell r="C261">
            <v>1</v>
          </cell>
          <cell r="D261">
            <v>2000</v>
          </cell>
          <cell r="E261">
            <v>4.4999999999999998E-2</v>
          </cell>
          <cell r="F261">
            <v>2090</v>
          </cell>
        </row>
        <row r="262">
          <cell r="A262" t="str">
            <v>Mallas electrosoldadas M - 131</v>
          </cell>
          <cell r="B262" t="str">
            <v>KG</v>
          </cell>
          <cell r="C262">
            <v>1</v>
          </cell>
          <cell r="D262">
            <v>2734.1079972658918</v>
          </cell>
          <cell r="E262">
            <v>4.4999999999999998E-2</v>
          </cell>
          <cell r="F262">
            <v>2857</v>
          </cell>
        </row>
        <row r="263">
          <cell r="A263" t="str">
            <v>Malla Eslabonada galvanizada Cal 12 huecos de 2 x  2 plg</v>
          </cell>
          <cell r="B263" t="str">
            <v>M2</v>
          </cell>
          <cell r="C263">
            <v>1</v>
          </cell>
          <cell r="D263">
            <v>10000</v>
          </cell>
          <cell r="E263">
            <v>4.4999999999999998E-2</v>
          </cell>
          <cell r="F263">
            <v>10450</v>
          </cell>
        </row>
        <row r="264">
          <cell r="A264" t="str">
            <v>Malla electrosoldada D 5 x 5 mm y Separación 15 x 15 cm</v>
          </cell>
          <cell r="B264" t="str">
            <v>KG</v>
          </cell>
          <cell r="C264">
            <v>1</v>
          </cell>
          <cell r="D264">
            <v>2734</v>
          </cell>
          <cell r="E264">
            <v>4.4999999999999998E-2</v>
          </cell>
          <cell r="F264">
            <v>2857</v>
          </cell>
        </row>
        <row r="265">
          <cell r="A265" t="str">
            <v>Malla con vena</v>
          </cell>
          <cell r="B265" t="str">
            <v>M2</v>
          </cell>
          <cell r="C265">
            <v>1</v>
          </cell>
          <cell r="D265">
            <v>3500</v>
          </cell>
          <cell r="E265">
            <v>4.4999999999999998E-2</v>
          </cell>
          <cell r="F265">
            <v>3658</v>
          </cell>
        </row>
        <row r="266">
          <cell r="A266" t="str">
            <v>Manija para ventana</v>
          </cell>
          <cell r="B266" t="str">
            <v>UN</v>
          </cell>
          <cell r="C266">
            <v>1</v>
          </cell>
          <cell r="D266">
            <v>1370</v>
          </cell>
          <cell r="E266">
            <v>4.4999999999999998E-2</v>
          </cell>
          <cell r="F266">
            <v>1432</v>
          </cell>
        </row>
        <row r="267">
          <cell r="A267" t="str">
            <v>Manto Asfaltico con foil de aluminio</v>
          </cell>
          <cell r="B267" t="str">
            <v>M2</v>
          </cell>
          <cell r="C267">
            <v>1</v>
          </cell>
          <cell r="D267">
            <v>16000</v>
          </cell>
          <cell r="E267">
            <v>4.4999999999999998E-2</v>
          </cell>
          <cell r="F267">
            <v>16720</v>
          </cell>
        </row>
        <row r="268">
          <cell r="A268" t="str">
            <v>Marco puerta de seguridad Cal.18</v>
          </cell>
          <cell r="B268" t="str">
            <v>ML</v>
          </cell>
          <cell r="C268">
            <v>1</v>
          </cell>
          <cell r="D268">
            <v>12000</v>
          </cell>
          <cell r="E268">
            <v>4.4999999999999998E-2</v>
          </cell>
          <cell r="F268">
            <v>12540</v>
          </cell>
        </row>
        <row r="269">
          <cell r="A269" t="str">
            <v>Marco puerta lámina Cold rolled Cal 18</v>
          </cell>
          <cell r="B269" t="str">
            <v>ML</v>
          </cell>
          <cell r="C269">
            <v>1</v>
          </cell>
          <cell r="D269">
            <v>13410</v>
          </cell>
          <cell r="E269">
            <v>0</v>
          </cell>
          <cell r="F269">
            <v>13410</v>
          </cell>
        </row>
        <row r="270">
          <cell r="A270" t="str">
            <v>Marco ventana lámina Cold rolled Cal 18</v>
          </cell>
          <cell r="B270" t="str">
            <v>ML</v>
          </cell>
          <cell r="C270">
            <v>1</v>
          </cell>
          <cell r="D270">
            <v>12908</v>
          </cell>
          <cell r="E270">
            <v>0</v>
          </cell>
          <cell r="F270">
            <v>12908</v>
          </cell>
        </row>
        <row r="271">
          <cell r="A271" t="str">
            <v>Marco puerta lámina 1.00. Lám.Cal.18</v>
          </cell>
          <cell r="B271" t="str">
            <v>UN</v>
          </cell>
          <cell r="C271">
            <v>1</v>
          </cell>
          <cell r="D271">
            <v>55000</v>
          </cell>
          <cell r="E271">
            <v>4.4999999999999998E-2</v>
          </cell>
          <cell r="F271">
            <v>57475</v>
          </cell>
        </row>
        <row r="272">
          <cell r="A272" t="str">
            <v>Marco y tapa para caja de inspección de  0,30 x 0,30 mts</v>
          </cell>
          <cell r="B272" t="str">
            <v>UN</v>
          </cell>
          <cell r="C272">
            <v>1</v>
          </cell>
          <cell r="D272">
            <v>35000</v>
          </cell>
          <cell r="E272">
            <v>0</v>
          </cell>
          <cell r="F272">
            <v>35000</v>
          </cell>
        </row>
        <row r="273">
          <cell r="A273" t="str">
            <v>Marco y tapa para cámara de inspección CS275</v>
          </cell>
          <cell r="B273" t="str">
            <v>UN</v>
          </cell>
          <cell r="C273">
            <v>1</v>
          </cell>
          <cell r="D273">
            <v>140000</v>
          </cell>
          <cell r="E273">
            <v>4.4999999999999998E-2</v>
          </cell>
          <cell r="F273">
            <v>146300</v>
          </cell>
        </row>
        <row r="274">
          <cell r="A274" t="str">
            <v>Marco y tapa para cámara de inspección CS274</v>
          </cell>
          <cell r="B274" t="str">
            <v>UN</v>
          </cell>
          <cell r="C274">
            <v>1</v>
          </cell>
          <cell r="D274">
            <v>126000</v>
          </cell>
          <cell r="E274">
            <v>4.4999999999999998E-2</v>
          </cell>
          <cell r="F274">
            <v>131670</v>
          </cell>
        </row>
        <row r="275">
          <cell r="A275" t="str">
            <v>Marmolina</v>
          </cell>
          <cell r="B275" t="str">
            <v>Bulto</v>
          </cell>
          <cell r="C275">
            <v>1</v>
          </cell>
          <cell r="D275">
            <v>7500</v>
          </cell>
          <cell r="E275">
            <v>4.4999999999999998E-2</v>
          </cell>
          <cell r="F275">
            <v>7838</v>
          </cell>
        </row>
        <row r="276">
          <cell r="A276" t="str">
            <v>Medidor monofásico 20 - 100 amp, 120/240 v</v>
          </cell>
          <cell r="B276" t="str">
            <v>UN</v>
          </cell>
          <cell r="C276">
            <v>1</v>
          </cell>
          <cell r="D276">
            <v>210000</v>
          </cell>
          <cell r="E276">
            <v>4.4999999999999998E-2</v>
          </cell>
          <cell r="F276">
            <v>219450</v>
          </cell>
        </row>
        <row r="277">
          <cell r="A277" t="str">
            <v>Micropersianas Flexalum (a=1.74 x h=1.68)</v>
          </cell>
          <cell r="E277">
            <v>4.4999999999999998E-2</v>
          </cell>
        </row>
        <row r="278">
          <cell r="A278" t="str">
            <v>Minirack de pared 37 x 52 x 51 cerrado, switch 8 puertos 10/100.</v>
          </cell>
          <cell r="B278" t="str">
            <v>UN</v>
          </cell>
          <cell r="C278">
            <v>1</v>
          </cell>
          <cell r="D278">
            <v>550000</v>
          </cell>
          <cell r="E278">
            <v>4.4999999999999998E-2</v>
          </cell>
          <cell r="F278">
            <v>574750</v>
          </cell>
        </row>
        <row r="279">
          <cell r="A279" t="str">
            <v>Mortero 1:3</v>
          </cell>
          <cell r="B279" t="str">
            <v>M3</v>
          </cell>
          <cell r="C279">
            <v>1</v>
          </cell>
          <cell r="D279">
            <v>209607</v>
          </cell>
          <cell r="E279">
            <v>0</v>
          </cell>
          <cell r="F279">
            <v>209607</v>
          </cell>
        </row>
        <row r="280">
          <cell r="A280" t="str">
            <v>Mortero 1:3 impermeabilizado</v>
          </cell>
          <cell r="B280" t="str">
            <v>M3</v>
          </cell>
          <cell r="C280">
            <v>1</v>
          </cell>
          <cell r="D280">
            <v>239079</v>
          </cell>
          <cell r="E280">
            <v>0</v>
          </cell>
          <cell r="F280">
            <v>239079</v>
          </cell>
        </row>
        <row r="281">
          <cell r="A281" t="str">
            <v>Mortero 1:4</v>
          </cell>
          <cell r="B281" t="str">
            <v>M3</v>
          </cell>
          <cell r="C281">
            <v>1</v>
          </cell>
          <cell r="D281">
            <v>179337</v>
          </cell>
          <cell r="E281">
            <v>0</v>
          </cell>
          <cell r="F281">
            <v>179337</v>
          </cell>
        </row>
        <row r="282">
          <cell r="A282" t="str">
            <v>Mortero 1:4 impermeabilizado</v>
          </cell>
          <cell r="B282" t="str">
            <v>M3</v>
          </cell>
          <cell r="C282">
            <v>1</v>
          </cell>
          <cell r="D282">
            <v>209540</v>
          </cell>
          <cell r="E282">
            <v>0</v>
          </cell>
          <cell r="F282">
            <v>209540</v>
          </cell>
        </row>
        <row r="283">
          <cell r="A283" t="str">
            <v>Mortero de pega 1:4 e=1,5 cm</v>
          </cell>
          <cell r="B283" t="str">
            <v>M3</v>
          </cell>
          <cell r="C283">
            <v>1</v>
          </cell>
          <cell r="D283">
            <v>179337</v>
          </cell>
          <cell r="E283">
            <v>0</v>
          </cell>
          <cell r="F283">
            <v>179337</v>
          </cell>
        </row>
        <row r="284">
          <cell r="A284" t="str">
            <v xml:space="preserve">Mortero de relleno 1:4 </v>
          </cell>
          <cell r="B284" t="str">
            <v>M3</v>
          </cell>
          <cell r="C284">
            <v>1</v>
          </cell>
          <cell r="D284">
            <v>179337</v>
          </cell>
          <cell r="E284">
            <v>0</v>
          </cell>
          <cell r="F284">
            <v>179337</v>
          </cell>
        </row>
        <row r="285">
          <cell r="A285" t="str">
            <v>Mortero 1:5</v>
          </cell>
          <cell r="B285" t="str">
            <v>M3</v>
          </cell>
          <cell r="C285">
            <v>1</v>
          </cell>
          <cell r="D285">
            <v>160931</v>
          </cell>
          <cell r="E285">
            <v>0</v>
          </cell>
          <cell r="F285">
            <v>160931</v>
          </cell>
        </row>
        <row r="286">
          <cell r="A286" t="str">
            <v>Mortero 1:7</v>
          </cell>
          <cell r="B286" t="str">
            <v>M3</v>
          </cell>
          <cell r="C286">
            <v>1</v>
          </cell>
          <cell r="D286">
            <v>132713</v>
          </cell>
          <cell r="E286">
            <v>0</v>
          </cell>
          <cell r="F286">
            <v>132713</v>
          </cell>
        </row>
        <row r="287">
          <cell r="A287" t="str">
            <v>MUEBLES ESPECIALES EN MADERA</v>
          </cell>
        </row>
        <row r="288">
          <cell r="A288" t="str">
            <v>Muebles individuales para cubículos. Estructura en flor morado, tabla triplex 4mm., cantos en cedro. Pintulaca caoba. Sistema de apoyo de los entrepaños en madera. Sistema de cierre cerradura tipo cajonera dorada, manijas plásticas. (A=0.60; L=0.85; h=1.0</v>
          </cell>
          <cell r="B288" t="str">
            <v>UN</v>
          </cell>
          <cell r="C288">
            <v>1</v>
          </cell>
          <cell r="D288">
            <v>300000</v>
          </cell>
          <cell r="E288">
            <v>4.4999999999999998E-2</v>
          </cell>
          <cell r="F288">
            <v>313500</v>
          </cell>
        </row>
        <row r="289">
          <cell r="A289" t="str">
            <v>Muebles individuales para cubículos. Estructura en flor morado, tabla triplex 4mm., cantos en cedro. Pintulaca caoba. Sistema de apoyo de los entrepaños en madera. Sistema de cierre cerradura tipo cajonera dorada, manijas plásticas. (A=0.76; L=1.02; h=1.0</v>
          </cell>
          <cell r="B289" t="str">
            <v>UN</v>
          </cell>
          <cell r="C289">
            <v>1</v>
          </cell>
          <cell r="D289">
            <v>350000</v>
          </cell>
          <cell r="E289">
            <v>4.4999999999999998E-2</v>
          </cell>
          <cell r="F289">
            <v>365750</v>
          </cell>
        </row>
        <row r="290">
          <cell r="A290" t="str">
            <v>Niple H.G. 1/2 " x 0,10 m</v>
          </cell>
          <cell r="B290" t="str">
            <v>UN</v>
          </cell>
          <cell r="C290">
            <v>1</v>
          </cell>
          <cell r="D290">
            <v>2100</v>
          </cell>
          <cell r="E290">
            <v>4.4999999999999998E-2</v>
          </cell>
          <cell r="F290">
            <v>2195</v>
          </cell>
        </row>
        <row r="291">
          <cell r="E291">
            <v>4.4999999999999998E-2</v>
          </cell>
        </row>
        <row r="292">
          <cell r="A292" t="str">
            <v>Niple H.G. 1/2 " x 0,20 m</v>
          </cell>
          <cell r="B292" t="str">
            <v>UN</v>
          </cell>
          <cell r="C292">
            <v>1</v>
          </cell>
          <cell r="D292">
            <v>2500</v>
          </cell>
          <cell r="E292">
            <v>4.4999999999999998E-2</v>
          </cell>
          <cell r="F292">
            <v>2613</v>
          </cell>
        </row>
        <row r="293">
          <cell r="A293" t="str">
            <v>DOTACIÓN MUEBLES AULAS</v>
          </cell>
        </row>
        <row r="294">
          <cell r="A294" t="str">
            <v>Una (1) mesa trapezoidal, con tres sillas según norma NTC 4731, clasifición clase 1.</v>
          </cell>
          <cell r="B294" t="str">
            <v>UN</v>
          </cell>
          <cell r="C294">
            <v>1</v>
          </cell>
          <cell r="D294">
            <v>209960</v>
          </cell>
          <cell r="E294">
            <v>0</v>
          </cell>
          <cell r="F294">
            <v>209960</v>
          </cell>
        </row>
        <row r="295">
          <cell r="A295" t="str">
            <v>Un (1) pupìtre con una (1)  silla, según norma NTC 4641, clasificación clase 3</v>
          </cell>
          <cell r="B295" t="str">
            <v>UN</v>
          </cell>
          <cell r="C295">
            <v>1</v>
          </cell>
          <cell r="D295">
            <v>220000</v>
          </cell>
          <cell r="E295">
            <v>4.4999999999999998E-2</v>
          </cell>
          <cell r="F295">
            <v>229900</v>
          </cell>
        </row>
        <row r="296">
          <cell r="A296" t="str">
            <v>Silla Universitaria Norma NTC 4734</v>
          </cell>
          <cell r="B296" t="str">
            <v>UN</v>
          </cell>
          <cell r="C296">
            <v>1</v>
          </cell>
          <cell r="D296">
            <v>69600</v>
          </cell>
          <cell r="E296">
            <v>0</v>
          </cell>
          <cell r="F296">
            <v>69600</v>
          </cell>
        </row>
        <row r="297">
          <cell r="A297" t="str">
            <v>Tablero blanco para escribir, con marcador de tinta seca borrable, de 2,40 x 1,20 m, Norma NTC 4726</v>
          </cell>
          <cell r="B297" t="str">
            <v>UN</v>
          </cell>
          <cell r="C297">
            <v>1</v>
          </cell>
          <cell r="D297">
            <v>266800</v>
          </cell>
          <cell r="E297">
            <v>0</v>
          </cell>
          <cell r="F297">
            <v>266800</v>
          </cell>
        </row>
        <row r="298">
          <cell r="A298" t="str">
            <v>Un (1) pupìtre con una (1)  silla, para instructores según norma NTC 4640</v>
          </cell>
          <cell r="B298" t="str">
            <v>UN</v>
          </cell>
          <cell r="C298">
            <v>1</v>
          </cell>
          <cell r="D298">
            <v>120060</v>
          </cell>
          <cell r="E298">
            <v>0</v>
          </cell>
          <cell r="F298">
            <v>120060</v>
          </cell>
        </row>
        <row r="299">
          <cell r="A299" t="str">
            <v>Un (1) pupìtre para instructores, según norma 4640</v>
          </cell>
          <cell r="B299" t="str">
            <v>UN</v>
          </cell>
          <cell r="C299">
            <v>1</v>
          </cell>
          <cell r="D299">
            <v>165000</v>
          </cell>
          <cell r="E299">
            <v>4.4999999999999998E-2</v>
          </cell>
          <cell r="F299">
            <v>172425</v>
          </cell>
        </row>
        <row r="300">
          <cell r="A300" t="str">
            <v>Una (1)  silla para instructores, según norma 4640</v>
          </cell>
          <cell r="B300" t="str">
            <v>UN</v>
          </cell>
          <cell r="C300">
            <v>1</v>
          </cell>
          <cell r="D300">
            <v>95000</v>
          </cell>
          <cell r="E300">
            <v>4.4999999999999998E-2</v>
          </cell>
          <cell r="F300">
            <v>99275</v>
          </cell>
        </row>
        <row r="301">
          <cell r="A301" t="str">
            <v>MUEBLES ESPECIALES METALICOS</v>
          </cell>
        </row>
        <row r="302">
          <cell r="A302" t="str">
            <v>Mesón acero inoxidable Cal.16. Dim.(0.60 x 0.85).</v>
          </cell>
          <cell r="B302" t="str">
            <v>UN</v>
          </cell>
          <cell r="C302">
            <v>1</v>
          </cell>
          <cell r="D302">
            <v>144000</v>
          </cell>
          <cell r="E302">
            <v>4.4999999999999998E-2</v>
          </cell>
          <cell r="F302">
            <v>150480</v>
          </cell>
        </row>
        <row r="303">
          <cell r="A303" t="str">
            <v>Mesón acero inoxidable Cal.16. Dim.(0.76 x 1.02).</v>
          </cell>
          <cell r="B303" t="str">
            <v>UN</v>
          </cell>
          <cell r="C303">
            <v>1</v>
          </cell>
          <cell r="D303">
            <v>168000</v>
          </cell>
          <cell r="E303">
            <v>4.4999999999999998E-2</v>
          </cell>
          <cell r="F303">
            <v>175560</v>
          </cell>
        </row>
        <row r="304">
          <cell r="A304" t="str">
            <v>Mesón acero inoxidable Cal.16. Dim.(1.30 x 4.15).</v>
          </cell>
          <cell r="B304" t="str">
            <v>UN</v>
          </cell>
          <cell r="C304">
            <v>1</v>
          </cell>
          <cell r="D304">
            <v>1500000</v>
          </cell>
          <cell r="E304">
            <v>4.4999999999999998E-2</v>
          </cell>
          <cell r="F304">
            <v>1567500</v>
          </cell>
        </row>
        <row r="305">
          <cell r="A305" t="str">
            <v>Mesón acero inoxidable Cal.16. Dim.(0.90 x 2.95).</v>
          </cell>
          <cell r="B305" t="str">
            <v>UN</v>
          </cell>
          <cell r="C305">
            <v>1</v>
          </cell>
          <cell r="D305">
            <v>800000</v>
          </cell>
          <cell r="E305">
            <v>4.4999999999999998E-2</v>
          </cell>
          <cell r="F305">
            <v>836000</v>
          </cell>
        </row>
        <row r="306">
          <cell r="A306" t="str">
            <v>Orinal Mediano institucional blanco  incluye griferia tradicional cromo Ref: 70320 o similar y accesorios</v>
          </cell>
          <cell r="B306" t="str">
            <v>UN</v>
          </cell>
          <cell r="C306">
            <v>1</v>
          </cell>
          <cell r="D306">
            <v>185000</v>
          </cell>
          <cell r="E306">
            <v>4.4999999999999998E-2</v>
          </cell>
          <cell r="F306">
            <v>193325</v>
          </cell>
        </row>
        <row r="307">
          <cell r="A307" t="str">
            <v>Paral de Madera 3m</v>
          </cell>
          <cell r="B307" t="str">
            <v>ML</v>
          </cell>
          <cell r="C307">
            <v>1</v>
          </cell>
          <cell r="D307">
            <v>4500</v>
          </cell>
          <cell r="E307">
            <v>4.4999999999999998E-2</v>
          </cell>
          <cell r="F307">
            <v>4703</v>
          </cell>
        </row>
        <row r="308">
          <cell r="A308" t="str">
            <v>Poceta Acero inoxidable Dim.(1.20 x 1.20)</v>
          </cell>
          <cell r="B308" t="str">
            <v>UN</v>
          </cell>
          <cell r="C308">
            <v>1</v>
          </cell>
          <cell r="D308">
            <v>895752.00000000012</v>
          </cell>
          <cell r="E308">
            <v>4.4999999999999998E-2</v>
          </cell>
          <cell r="F308">
            <v>936061</v>
          </cell>
        </row>
        <row r="309">
          <cell r="A309" t="str">
            <v>Poceta Acero inoxidable Dim.(0.60 x 0.90)</v>
          </cell>
          <cell r="B309" t="str">
            <v>UN</v>
          </cell>
          <cell r="C309">
            <v>1</v>
          </cell>
          <cell r="D309">
            <v>457446.00000000006</v>
          </cell>
          <cell r="E309">
            <v>4.4999999999999998E-2</v>
          </cell>
          <cell r="F309">
            <v>478031</v>
          </cell>
        </row>
        <row r="310">
          <cell r="A310" t="str">
            <v>Pabmeril pliego</v>
          </cell>
          <cell r="B310" t="str">
            <v>UN</v>
          </cell>
          <cell r="C310">
            <v>1</v>
          </cell>
          <cell r="D310">
            <v>1564.8000000000002</v>
          </cell>
          <cell r="E310">
            <v>4.4999999999999998E-2</v>
          </cell>
          <cell r="F310">
            <v>1635</v>
          </cell>
        </row>
        <row r="311">
          <cell r="A311" t="str">
            <v>Pegacor blanco</v>
          </cell>
          <cell r="B311" t="str">
            <v>KG</v>
          </cell>
          <cell r="C311">
            <v>1</v>
          </cell>
          <cell r="D311">
            <v>650</v>
          </cell>
          <cell r="E311">
            <v>4.4999999999999998E-2</v>
          </cell>
          <cell r="F311">
            <v>679</v>
          </cell>
        </row>
        <row r="312">
          <cell r="A312" t="str">
            <v>Percha galvanizada de 3 puestos</v>
          </cell>
          <cell r="B312" t="str">
            <v>UN</v>
          </cell>
          <cell r="C312">
            <v>1</v>
          </cell>
          <cell r="D312">
            <v>18000</v>
          </cell>
          <cell r="E312">
            <v>4.4999999999999998E-2</v>
          </cell>
          <cell r="F312">
            <v>18810</v>
          </cell>
        </row>
        <row r="313">
          <cell r="A313" t="str">
            <v>Percha galvanizada de 1 puesto</v>
          </cell>
          <cell r="B313" t="str">
            <v>UN</v>
          </cell>
          <cell r="C313">
            <v>1</v>
          </cell>
          <cell r="D313">
            <v>6500</v>
          </cell>
          <cell r="E313">
            <v>4.4999999999999998E-2</v>
          </cell>
          <cell r="F313">
            <v>6793</v>
          </cell>
        </row>
        <row r="314">
          <cell r="A314" t="str">
            <v>Perfil PAG C - 220 x 80 x 2,0 mm</v>
          </cell>
          <cell r="B314" t="str">
            <v>Kg</v>
          </cell>
          <cell r="C314">
            <v>1</v>
          </cell>
          <cell r="D314">
            <v>3155</v>
          </cell>
          <cell r="E314">
            <v>4.4999999999999998E-2</v>
          </cell>
          <cell r="F314">
            <v>3297</v>
          </cell>
        </row>
        <row r="315">
          <cell r="A315" t="str">
            <v>Perfil PHR C - 220 x 80  2,5 mm</v>
          </cell>
          <cell r="B315" t="str">
            <v>Kg</v>
          </cell>
          <cell r="C315">
            <v>1</v>
          </cell>
          <cell r="D315">
            <v>4080</v>
          </cell>
          <cell r="E315">
            <v>4.4999999999999998E-2</v>
          </cell>
          <cell r="F315">
            <v>4264</v>
          </cell>
        </row>
        <row r="316">
          <cell r="A316" t="str">
            <v>Perfil en aluminio 1/2" x 1/2"</v>
          </cell>
          <cell r="B316" t="str">
            <v>ML</v>
          </cell>
          <cell r="C316">
            <v>1</v>
          </cell>
          <cell r="D316">
            <v>1500</v>
          </cell>
          <cell r="E316">
            <v>4.4999999999999998E-2</v>
          </cell>
          <cell r="F316">
            <v>1568</v>
          </cell>
        </row>
        <row r="317">
          <cell r="A317" t="str">
            <v>Perfil para cubierta PHR C</v>
          </cell>
          <cell r="B317" t="str">
            <v>KG</v>
          </cell>
          <cell r="C317">
            <v>1</v>
          </cell>
          <cell r="D317">
            <v>4500</v>
          </cell>
          <cell r="E317">
            <v>4.4999999999999998E-2</v>
          </cell>
          <cell r="F317">
            <v>4703</v>
          </cell>
        </row>
        <row r="318">
          <cell r="A318" t="str">
            <v>Perfil PHR - PAG 160 X 60 - 1,5 MM</v>
          </cell>
          <cell r="B318" t="str">
            <v>KG</v>
          </cell>
          <cell r="C318">
            <v>1</v>
          </cell>
          <cell r="D318">
            <v>4650</v>
          </cell>
          <cell r="E318">
            <v>4.4999999999999998E-2</v>
          </cell>
          <cell r="F318">
            <v>4859</v>
          </cell>
        </row>
        <row r="319">
          <cell r="A319" t="str">
            <v>Perno 1/2" Alt.Vel..1 3/4"</v>
          </cell>
          <cell r="B319" t="str">
            <v>UN</v>
          </cell>
          <cell r="C319">
            <v>1</v>
          </cell>
          <cell r="D319">
            <v>516.04000000000008</v>
          </cell>
          <cell r="E319">
            <v>4.4999999999999998E-2</v>
          </cell>
          <cell r="F319">
            <v>539</v>
          </cell>
        </row>
        <row r="320">
          <cell r="A320" t="str">
            <v>Perno de expansión 3" x 3/8"</v>
          </cell>
          <cell r="B320" t="str">
            <v>UN</v>
          </cell>
          <cell r="C320">
            <v>1</v>
          </cell>
          <cell r="D320">
            <v>1600</v>
          </cell>
          <cell r="E320">
            <v>4.4999999999999998E-2</v>
          </cell>
          <cell r="F320">
            <v>1672</v>
          </cell>
        </row>
        <row r="321">
          <cell r="A321" t="str">
            <v>Perros de 1/8"</v>
          </cell>
          <cell r="B321" t="str">
            <v>UN</v>
          </cell>
          <cell r="C321">
            <v>1</v>
          </cell>
          <cell r="D321">
            <v>350</v>
          </cell>
          <cell r="E321">
            <v>4.4999999999999998E-2</v>
          </cell>
          <cell r="F321">
            <v>366</v>
          </cell>
        </row>
        <row r="322">
          <cell r="A322" t="str">
            <v>Piedra media zonga</v>
          </cell>
          <cell r="B322" t="str">
            <v>M3</v>
          </cell>
          <cell r="C322">
            <v>1</v>
          </cell>
          <cell r="D322">
            <v>14870</v>
          </cell>
          <cell r="E322">
            <v>4.4999999999999998E-2</v>
          </cell>
          <cell r="F322">
            <v>15539</v>
          </cell>
        </row>
        <row r="323">
          <cell r="A323" t="str">
            <v>Piedra Ciclopea, 4" a 15"</v>
          </cell>
          <cell r="B323" t="str">
            <v>M3</v>
          </cell>
          <cell r="C323">
            <v>1</v>
          </cell>
          <cell r="D323">
            <v>30000</v>
          </cell>
          <cell r="E323">
            <v>4.4999999999999998E-2</v>
          </cell>
          <cell r="F323">
            <v>31350</v>
          </cell>
        </row>
        <row r="324">
          <cell r="A324" t="str">
            <v>Pintura Koraza plastica</v>
          </cell>
          <cell r="B324" t="str">
            <v>GL</v>
          </cell>
          <cell r="C324">
            <v>1</v>
          </cell>
          <cell r="D324">
            <v>48700</v>
          </cell>
          <cell r="E324">
            <v>4.4999999999999998E-2</v>
          </cell>
          <cell r="F324">
            <v>50892</v>
          </cell>
        </row>
        <row r="325">
          <cell r="A325" t="str">
            <v xml:space="preserve">Pintura Wash Primer </v>
          </cell>
          <cell r="B325" t="str">
            <v>GL</v>
          </cell>
          <cell r="C325">
            <v>1</v>
          </cell>
          <cell r="D325">
            <v>58000</v>
          </cell>
          <cell r="E325">
            <v>4.4999999999999998E-2</v>
          </cell>
          <cell r="F325">
            <v>60610</v>
          </cell>
        </row>
        <row r="326">
          <cell r="A326" t="str">
            <v>Pirlan en bronce</v>
          </cell>
          <cell r="B326" t="str">
            <v>Ml</v>
          </cell>
          <cell r="C326">
            <v>1</v>
          </cell>
          <cell r="D326">
            <v>1850</v>
          </cell>
          <cell r="E326">
            <v>4.4999999999999998E-2</v>
          </cell>
          <cell r="F326">
            <v>1933</v>
          </cell>
        </row>
        <row r="327">
          <cell r="A327" t="str">
            <v>Placa de identificación 2 x 1 cm</v>
          </cell>
          <cell r="B327" t="str">
            <v>UN</v>
          </cell>
          <cell r="C327">
            <v>1</v>
          </cell>
          <cell r="D327">
            <v>1232.0000000000002</v>
          </cell>
          <cell r="E327">
            <v>4.4999999999999998E-2</v>
          </cell>
          <cell r="F327">
            <v>1287</v>
          </cell>
        </row>
        <row r="328">
          <cell r="A328" t="str">
            <v>Planchón - cedro macho (.15 x .04 x 3)</v>
          </cell>
          <cell r="B328" t="str">
            <v>ML</v>
          </cell>
          <cell r="C328">
            <v>1</v>
          </cell>
          <cell r="D328">
            <v>20944.000000000004</v>
          </cell>
          <cell r="E328">
            <v>4.4999999999999998E-2</v>
          </cell>
          <cell r="F328">
            <v>21886</v>
          </cell>
        </row>
        <row r="329">
          <cell r="A329" t="str">
            <v>Planchón ordinario 4 metros</v>
          </cell>
          <cell r="B329" t="str">
            <v>ML</v>
          </cell>
          <cell r="C329">
            <v>1</v>
          </cell>
          <cell r="D329">
            <v>1188</v>
          </cell>
          <cell r="E329">
            <v>4.4999999999999998E-2</v>
          </cell>
          <cell r="F329">
            <v>1241</v>
          </cell>
        </row>
        <row r="330">
          <cell r="A330" t="str">
            <v>Platina 3 x 3 x 1/4</v>
          </cell>
          <cell r="B330" t="str">
            <v>ML</v>
          </cell>
          <cell r="C330">
            <v>1</v>
          </cell>
          <cell r="D330">
            <v>11000</v>
          </cell>
          <cell r="E330">
            <v>4.4999999999999998E-2</v>
          </cell>
          <cell r="F330">
            <v>11495</v>
          </cell>
        </row>
        <row r="331">
          <cell r="A331" t="str">
            <v xml:space="preserve">Platina 1 x 1 x 1/4 </v>
          </cell>
          <cell r="B331" t="str">
            <v>ML</v>
          </cell>
          <cell r="C331">
            <v>1</v>
          </cell>
          <cell r="D331">
            <v>3950</v>
          </cell>
          <cell r="E331">
            <v>4.4999999999999998E-2</v>
          </cell>
          <cell r="F331">
            <v>4128</v>
          </cell>
        </row>
        <row r="332">
          <cell r="A332" t="str">
            <v>Platina 1/8 x 1"</v>
          </cell>
          <cell r="B332" t="str">
            <v>ML</v>
          </cell>
          <cell r="C332">
            <v>1</v>
          </cell>
          <cell r="D332">
            <v>1280</v>
          </cell>
          <cell r="E332">
            <v>4.4999999999999998E-2</v>
          </cell>
          <cell r="F332">
            <v>1338</v>
          </cell>
        </row>
        <row r="333">
          <cell r="A333" t="str">
            <v>Platina  1/2" X 3/16"</v>
          </cell>
          <cell r="B333" t="str">
            <v>ML</v>
          </cell>
          <cell r="C333">
            <v>1</v>
          </cell>
          <cell r="D333">
            <v>1100</v>
          </cell>
          <cell r="E333">
            <v>4.4999999999999998E-2</v>
          </cell>
          <cell r="F333">
            <v>1150</v>
          </cell>
        </row>
        <row r="334">
          <cell r="A334" t="str">
            <v>Platina 3/16" de 0,17 mts x 0,13 mts</v>
          </cell>
          <cell r="B334" t="str">
            <v>UN</v>
          </cell>
          <cell r="C334">
            <v>1</v>
          </cell>
          <cell r="D334">
            <v>15000</v>
          </cell>
          <cell r="E334">
            <v>4.4999999999999998E-2</v>
          </cell>
          <cell r="F334">
            <v>15675</v>
          </cell>
        </row>
        <row r="335">
          <cell r="A335" t="str">
            <v>Platina 3/16" de 0,06 x 0,13 mts</v>
          </cell>
          <cell r="B335" t="str">
            <v>UN</v>
          </cell>
          <cell r="C335">
            <v>1</v>
          </cell>
          <cell r="D335">
            <v>7500</v>
          </cell>
          <cell r="E335">
            <v>4.4999999999999998E-2</v>
          </cell>
          <cell r="F335">
            <v>7838</v>
          </cell>
        </row>
        <row r="336">
          <cell r="A336" t="str">
            <v>Plastocrete DM-IMP INTG</v>
          </cell>
          <cell r="B336" t="str">
            <v>Kg</v>
          </cell>
          <cell r="C336">
            <v>1</v>
          </cell>
          <cell r="D336">
            <v>2770</v>
          </cell>
          <cell r="E336">
            <v>4.4999999999999998E-2</v>
          </cell>
          <cell r="F336">
            <v>2895</v>
          </cell>
        </row>
        <row r="337">
          <cell r="A337" t="str">
            <v>Polietileno Cal 6</v>
          </cell>
          <cell r="B337" t="str">
            <v>M2</v>
          </cell>
          <cell r="C337">
            <v>1</v>
          </cell>
          <cell r="D337">
            <v>1200</v>
          </cell>
          <cell r="E337">
            <v>4.4999999999999998E-2</v>
          </cell>
          <cell r="F337">
            <v>1254</v>
          </cell>
        </row>
        <row r="338">
          <cell r="A338" t="str">
            <v>Portacandado y Candado Negro Nº 4</v>
          </cell>
          <cell r="B338" t="str">
            <v>Un</v>
          </cell>
          <cell r="C338">
            <v>1</v>
          </cell>
          <cell r="D338">
            <v>25000</v>
          </cell>
          <cell r="E338">
            <v>4.4999999999999998E-2</v>
          </cell>
          <cell r="F338">
            <v>26125</v>
          </cell>
        </row>
        <row r="339">
          <cell r="A339" t="str">
            <v>Puerta Baño Minusvalidos</v>
          </cell>
          <cell r="B339" t="str">
            <v>UN</v>
          </cell>
          <cell r="C339">
            <v>1</v>
          </cell>
          <cell r="D339">
            <v>95000</v>
          </cell>
          <cell r="E339">
            <v>4.4999999999999998E-2</v>
          </cell>
          <cell r="F339">
            <v>99275</v>
          </cell>
        </row>
        <row r="340">
          <cell r="A340" t="str">
            <v>Puerta Baños</v>
          </cell>
          <cell r="B340" t="str">
            <v>UN</v>
          </cell>
          <cell r="C340">
            <v>1</v>
          </cell>
          <cell r="D340">
            <v>70000</v>
          </cell>
          <cell r="E340">
            <v>4.4999999999999998E-2</v>
          </cell>
          <cell r="F340">
            <v>73150</v>
          </cell>
        </row>
        <row r="341">
          <cell r="A341" t="str">
            <v>Puerta económica Pizano 1.00. Triplex e=4mm.</v>
          </cell>
          <cell r="B341" t="str">
            <v>UN</v>
          </cell>
          <cell r="C341">
            <v>1</v>
          </cell>
          <cell r="D341">
            <v>66411.25</v>
          </cell>
          <cell r="E341">
            <v>4.4999999999999998E-2</v>
          </cell>
          <cell r="F341">
            <v>69400</v>
          </cell>
        </row>
        <row r="342">
          <cell r="A342" t="str">
            <v>Puerta especial esclusa para Lab.Fotográfico como trampa de luz (2.00 x 1.00)</v>
          </cell>
          <cell r="E342">
            <v>4.4999999999999998E-2</v>
          </cell>
          <cell r="F342">
            <v>0</v>
          </cell>
        </row>
        <row r="343">
          <cell r="A343" t="str">
            <v xml:space="preserve">Puerta sistema constructivo PVC de 0,95 x 2,05 m  </v>
          </cell>
          <cell r="B343" t="str">
            <v>UN</v>
          </cell>
          <cell r="C343">
            <v>1</v>
          </cell>
          <cell r="D343">
            <v>535000</v>
          </cell>
          <cell r="E343">
            <v>4.4999999999999998E-2</v>
          </cell>
          <cell r="F343">
            <v>559075</v>
          </cell>
        </row>
        <row r="344">
          <cell r="A344" t="str">
            <v>Puerta sistema constructivo PVC de 0,62 x 1,60 m</v>
          </cell>
          <cell r="B344" t="str">
            <v>UN</v>
          </cell>
          <cell r="C344">
            <v>1</v>
          </cell>
          <cell r="D344">
            <v>535000</v>
          </cell>
          <cell r="E344">
            <v>4.4999999999999998E-2</v>
          </cell>
          <cell r="F344">
            <v>559075</v>
          </cell>
        </row>
        <row r="345">
          <cell r="A345" t="str">
            <v>Puntilla con cabeza 2"</v>
          </cell>
          <cell r="B345" t="str">
            <v>LB</v>
          </cell>
          <cell r="C345">
            <v>1</v>
          </cell>
          <cell r="D345">
            <v>1800</v>
          </cell>
          <cell r="E345">
            <v>4.4999999999999998E-2</v>
          </cell>
          <cell r="F345">
            <v>1881</v>
          </cell>
        </row>
        <row r="346">
          <cell r="A346" t="str">
            <v>Punto Agua fría PVC</v>
          </cell>
          <cell r="B346" t="str">
            <v>UN</v>
          </cell>
          <cell r="C346">
            <v>1</v>
          </cell>
          <cell r="D346">
            <v>17994</v>
          </cell>
          <cell r="E346">
            <v>0</v>
          </cell>
          <cell r="F346">
            <v>17994</v>
          </cell>
        </row>
        <row r="347">
          <cell r="A347" t="str">
            <v>Punto desagüe PVC 3" y  4"</v>
          </cell>
          <cell r="B347" t="str">
            <v>UN</v>
          </cell>
          <cell r="C347">
            <v>1</v>
          </cell>
          <cell r="D347">
            <v>24966</v>
          </cell>
          <cell r="E347">
            <v>0</v>
          </cell>
          <cell r="F347">
            <v>24966</v>
          </cell>
        </row>
        <row r="348">
          <cell r="A348" t="str">
            <v>Punto Eléctrico</v>
          </cell>
          <cell r="B348" t="str">
            <v>UN</v>
          </cell>
          <cell r="C348">
            <v>1</v>
          </cell>
          <cell r="D348">
            <v>381506</v>
          </cell>
          <cell r="E348">
            <v>0</v>
          </cell>
          <cell r="F348">
            <v>381506</v>
          </cell>
        </row>
        <row r="349">
          <cell r="A349" t="str">
            <v xml:space="preserve">Recebo  </v>
          </cell>
          <cell r="B349" t="str">
            <v>M3</v>
          </cell>
          <cell r="C349">
            <v>1</v>
          </cell>
          <cell r="D349">
            <v>16000</v>
          </cell>
          <cell r="E349">
            <v>4.4999999999999998E-2</v>
          </cell>
          <cell r="F349">
            <v>16720</v>
          </cell>
        </row>
        <row r="350">
          <cell r="A350" t="str">
            <v>Recebo comun</v>
          </cell>
          <cell r="B350" t="str">
            <v>M3</v>
          </cell>
          <cell r="C350">
            <v>1</v>
          </cell>
          <cell r="D350">
            <v>25000</v>
          </cell>
          <cell r="E350">
            <v>4.4999999999999998E-2</v>
          </cell>
          <cell r="F350">
            <v>26125</v>
          </cell>
        </row>
        <row r="351">
          <cell r="A351" t="str">
            <v>Rejilla plastica con sosco</v>
          </cell>
          <cell r="B351" t="str">
            <v>UN</v>
          </cell>
          <cell r="C351">
            <v>1</v>
          </cell>
          <cell r="D351">
            <v>3000</v>
          </cell>
          <cell r="E351">
            <v>4.4999999999999998E-2</v>
          </cell>
          <cell r="F351">
            <v>3135</v>
          </cell>
        </row>
        <row r="352">
          <cell r="A352" t="str">
            <v>Remate Contramuro Lateral Superior para cubierta Cindu</v>
          </cell>
          <cell r="B352" t="str">
            <v>UN</v>
          </cell>
          <cell r="C352">
            <v>1</v>
          </cell>
          <cell r="D352">
            <v>8500</v>
          </cell>
          <cell r="E352">
            <v>4.4999999999999998E-2</v>
          </cell>
          <cell r="F352">
            <v>8883</v>
          </cell>
        </row>
        <row r="353">
          <cell r="A353" t="str">
            <v>Regadera corriente</v>
          </cell>
          <cell r="B353" t="str">
            <v>UN</v>
          </cell>
          <cell r="C353">
            <v>1</v>
          </cell>
          <cell r="D353">
            <v>9800</v>
          </cell>
          <cell r="E353">
            <v>4.4999999999999998E-2</v>
          </cell>
          <cell r="F353">
            <v>10241</v>
          </cell>
        </row>
        <row r="354">
          <cell r="A354" t="str">
            <v>Registro de cortina 1/2 R &amp; W italiano ; incluye accesorios</v>
          </cell>
          <cell r="B354" t="str">
            <v>UN</v>
          </cell>
          <cell r="C354">
            <v>1</v>
          </cell>
          <cell r="D354">
            <v>12000</v>
          </cell>
          <cell r="E354">
            <v>4.4999999999999998E-2</v>
          </cell>
          <cell r="F354">
            <v>12540</v>
          </cell>
        </row>
        <row r="355">
          <cell r="A355" t="str">
            <v>Registro R&amp;W  de cortina de  3/4" italiano; inlcuye accesorios</v>
          </cell>
          <cell r="B355" t="str">
            <v>UN</v>
          </cell>
          <cell r="C355">
            <v>1</v>
          </cell>
          <cell r="D355">
            <v>15000</v>
          </cell>
          <cell r="E355">
            <v>4.4999999999999998E-2</v>
          </cell>
          <cell r="F355">
            <v>15675</v>
          </cell>
        </row>
        <row r="356">
          <cell r="A356" t="str">
            <v>Registro de cortina R&amp;W italiano de   1"; incluye accesorios</v>
          </cell>
          <cell r="B356" t="str">
            <v>UN</v>
          </cell>
          <cell r="C356">
            <v>1</v>
          </cell>
          <cell r="D356">
            <v>18000</v>
          </cell>
          <cell r="E356">
            <v>4.4999999999999998E-2</v>
          </cell>
          <cell r="F356">
            <v>18810</v>
          </cell>
        </row>
        <row r="357">
          <cell r="A357" t="str">
            <v>Registro  de cortina R &amp; W 1 1/2" italiano; inlcuye accesorios</v>
          </cell>
          <cell r="B357" t="str">
            <v>UN</v>
          </cell>
          <cell r="C357">
            <v>1</v>
          </cell>
          <cell r="D357">
            <v>28000</v>
          </cell>
          <cell r="E357">
            <v>4.4999999999999998E-2</v>
          </cell>
          <cell r="F357">
            <v>29260</v>
          </cell>
        </row>
        <row r="358">
          <cell r="A358" t="str">
            <v>Registro de cortina R &amp; w 1 1/4" italiano; incluye accesorios</v>
          </cell>
          <cell r="B358" t="str">
            <v>UN</v>
          </cell>
          <cell r="C358">
            <v>1</v>
          </cell>
          <cell r="D358">
            <v>26000</v>
          </cell>
          <cell r="E358">
            <v>4.4999999999999998E-2</v>
          </cell>
          <cell r="F358">
            <v>27170</v>
          </cell>
        </row>
        <row r="359">
          <cell r="A359" t="str">
            <v>Registro de cortina Roscado liviano  Ref. 272 A Red &amp; White 2"; incluye accesorios</v>
          </cell>
          <cell r="B359" t="str">
            <v>UN</v>
          </cell>
          <cell r="C359">
            <v>1</v>
          </cell>
          <cell r="D359">
            <v>106000</v>
          </cell>
          <cell r="E359">
            <v>4.4999999999999998E-2</v>
          </cell>
          <cell r="F359">
            <v>110770</v>
          </cell>
        </row>
        <row r="360">
          <cell r="A360" t="str">
            <v>Remate contra culata A.C.</v>
          </cell>
          <cell r="B360" t="str">
            <v>UN</v>
          </cell>
          <cell r="C360">
            <v>1</v>
          </cell>
          <cell r="E360">
            <v>4.4999999999999998E-2</v>
          </cell>
          <cell r="F360">
            <v>0</v>
          </cell>
        </row>
        <row r="361">
          <cell r="A361" t="str">
            <v>Repisa ordinaria 3 metros</v>
          </cell>
          <cell r="B361" t="str">
            <v>UN</v>
          </cell>
          <cell r="C361">
            <v>1</v>
          </cell>
          <cell r="D361">
            <v>1000</v>
          </cell>
          <cell r="E361">
            <v>4.4999999999999998E-2</v>
          </cell>
          <cell r="F361">
            <v>1045</v>
          </cell>
        </row>
        <row r="362">
          <cell r="A362" t="str">
            <v>Riel metálico. Lam.Cal.14. Ancho:0.10</v>
          </cell>
          <cell r="B362" t="str">
            <v>ML</v>
          </cell>
          <cell r="C362">
            <v>1</v>
          </cell>
          <cell r="D362">
            <v>18500</v>
          </cell>
          <cell r="E362">
            <v>4.4999999999999998E-2</v>
          </cell>
          <cell r="F362">
            <v>19333</v>
          </cell>
        </row>
        <row r="363">
          <cell r="A363" t="str">
            <v>Roseta (Plafon)</v>
          </cell>
          <cell r="B363" t="str">
            <v>UN</v>
          </cell>
          <cell r="C363">
            <v>1</v>
          </cell>
          <cell r="D363">
            <v>945</v>
          </cell>
          <cell r="E363">
            <v>4.4999999999999998E-2</v>
          </cell>
          <cell r="F363">
            <v>988</v>
          </cell>
        </row>
        <row r="364">
          <cell r="A364" t="str">
            <v>Sanitario institucional Ref: aquajet comfort incluye griferia grival Atlantis 80620 o similar y accesorios</v>
          </cell>
          <cell r="B364" t="str">
            <v>UN</v>
          </cell>
          <cell r="C364">
            <v>1</v>
          </cell>
          <cell r="D364">
            <v>220000</v>
          </cell>
          <cell r="E364">
            <v>4.4999999999999998E-2</v>
          </cell>
          <cell r="F364">
            <v>229900</v>
          </cell>
        </row>
        <row r="365">
          <cell r="A365" t="str">
            <v>Sanitario Acuacer blanco; incluye griferia grival atlantis refn 80620 y  accesorios</v>
          </cell>
          <cell r="B365" t="str">
            <v>UN</v>
          </cell>
          <cell r="C365">
            <v>1</v>
          </cell>
          <cell r="D365">
            <v>190000</v>
          </cell>
          <cell r="E365">
            <v>4.4999999999999998E-2</v>
          </cell>
          <cell r="F365">
            <v>198550</v>
          </cell>
        </row>
        <row r="366">
          <cell r="A366" t="str">
            <v>Sanitario Acuacer, suministro e instalación</v>
          </cell>
          <cell r="B366" t="str">
            <v>UN</v>
          </cell>
          <cell r="C366">
            <v>1</v>
          </cell>
          <cell r="D366">
            <v>210000</v>
          </cell>
          <cell r="E366">
            <v>4.4999999999999998E-2</v>
          </cell>
          <cell r="F366">
            <v>219450</v>
          </cell>
        </row>
        <row r="367">
          <cell r="A367" t="str">
            <v>Sellador altos solidos/7238</v>
          </cell>
          <cell r="B367" t="str">
            <v>GL</v>
          </cell>
          <cell r="C367">
            <v>1</v>
          </cell>
          <cell r="D367">
            <v>32782.400000000001</v>
          </cell>
          <cell r="E367">
            <v>4.4999999999999998E-2</v>
          </cell>
          <cell r="F367">
            <v>34258</v>
          </cell>
        </row>
        <row r="368">
          <cell r="A368" t="str">
            <v>Sika-1 Imp.Integral</v>
          </cell>
          <cell r="B368" t="str">
            <v>KG</v>
          </cell>
          <cell r="C368">
            <v>1</v>
          </cell>
          <cell r="D368">
            <v>2350</v>
          </cell>
          <cell r="E368">
            <v>4.4999999999999998E-2</v>
          </cell>
          <cell r="F368">
            <v>2456</v>
          </cell>
        </row>
        <row r="369">
          <cell r="A369" t="str">
            <v>Silicona liquida 300 ML</v>
          </cell>
          <cell r="B369" t="str">
            <v>UN</v>
          </cell>
          <cell r="C369">
            <v>1</v>
          </cell>
          <cell r="D369">
            <v>5500</v>
          </cell>
          <cell r="E369">
            <v>4.4999999999999998E-2</v>
          </cell>
          <cell r="F369">
            <v>5748</v>
          </cell>
        </row>
        <row r="370">
          <cell r="A370" t="str">
            <v>Silla madera tipo cajero (h=0.7 D=0.3)</v>
          </cell>
          <cell r="E370">
            <v>4.4999999999999998E-2</v>
          </cell>
          <cell r="F370">
            <v>0</v>
          </cell>
        </row>
        <row r="371">
          <cell r="A371" t="str">
            <v xml:space="preserve">Silla estudiantil individual con brazo </v>
          </cell>
          <cell r="E371">
            <v>4.4999999999999998E-2</v>
          </cell>
          <cell r="F371">
            <v>0</v>
          </cell>
        </row>
        <row r="372">
          <cell r="A372" t="str">
            <v>Sistema corredizo metálico</v>
          </cell>
          <cell r="B372" t="str">
            <v>ML</v>
          </cell>
          <cell r="C372">
            <v>1</v>
          </cell>
          <cell r="D372">
            <v>8500</v>
          </cell>
          <cell r="E372">
            <v>4.4999999999999998E-2</v>
          </cell>
          <cell r="F372">
            <v>8883</v>
          </cell>
        </row>
        <row r="373">
          <cell r="A373" t="str">
            <v>Soldadura elect.004-3/23"</v>
          </cell>
          <cell r="B373" t="str">
            <v>KG</v>
          </cell>
          <cell r="C373">
            <v>1</v>
          </cell>
          <cell r="D373">
            <v>6400</v>
          </cell>
          <cell r="E373">
            <v>4.4999999999999998E-2</v>
          </cell>
          <cell r="F373">
            <v>6688</v>
          </cell>
        </row>
        <row r="374">
          <cell r="A374" t="str">
            <v>Soldadura de estaño P/Cobre</v>
          </cell>
          <cell r="B374" t="str">
            <v>ML</v>
          </cell>
          <cell r="C374">
            <v>1</v>
          </cell>
          <cell r="D374">
            <v>12275</v>
          </cell>
          <cell r="E374">
            <v>4.4999999999999998E-2</v>
          </cell>
          <cell r="F374">
            <v>12827</v>
          </cell>
        </row>
        <row r="375">
          <cell r="A375" t="str">
            <v>Soldadura PVC liquida 1/4</v>
          </cell>
          <cell r="B375" t="str">
            <v>UN</v>
          </cell>
          <cell r="C375">
            <v>1</v>
          </cell>
          <cell r="D375">
            <v>59808.000000000007</v>
          </cell>
          <cell r="E375">
            <v>4.4999999999999998E-2</v>
          </cell>
          <cell r="F375">
            <v>62499</v>
          </cell>
        </row>
        <row r="376">
          <cell r="A376" t="str">
            <v>Soporte Canal Amazonas</v>
          </cell>
          <cell r="B376" t="str">
            <v>UN</v>
          </cell>
          <cell r="C376">
            <v>1</v>
          </cell>
          <cell r="D376">
            <v>1890</v>
          </cell>
          <cell r="E376">
            <v>4.4999999999999998E-2</v>
          </cell>
          <cell r="F376">
            <v>1975</v>
          </cell>
        </row>
        <row r="377">
          <cell r="A377" t="str">
            <v>Soporte de bajante Amazonas</v>
          </cell>
          <cell r="B377" t="str">
            <v>UN</v>
          </cell>
          <cell r="C377">
            <v>1</v>
          </cell>
          <cell r="D377">
            <v>1460</v>
          </cell>
          <cell r="E377">
            <v>4.4999999999999998E-2</v>
          </cell>
          <cell r="F377">
            <v>1526</v>
          </cell>
        </row>
        <row r="378">
          <cell r="A378" t="str">
            <v>Subcontrato eléctrico</v>
          </cell>
          <cell r="B378" t="str">
            <v>%</v>
          </cell>
          <cell r="C378">
            <v>1</v>
          </cell>
          <cell r="D378">
            <v>26962.526315789473</v>
          </cell>
          <cell r="E378">
            <v>4.4999999999999998E-2</v>
          </cell>
          <cell r="F378">
            <v>28176</v>
          </cell>
        </row>
        <row r="379">
          <cell r="A379" t="str">
            <v>Tabla burra ordinario 0,30 - 3 mts</v>
          </cell>
          <cell r="B379" t="str">
            <v>UN</v>
          </cell>
          <cell r="C379">
            <v>1</v>
          </cell>
          <cell r="D379">
            <v>1800</v>
          </cell>
          <cell r="E379">
            <v>4.4999999999999998E-2</v>
          </cell>
          <cell r="F379">
            <v>1881</v>
          </cell>
        </row>
        <row r="380">
          <cell r="A380" t="str">
            <v>Tabla burra C Macho 0,28 - 3 mts</v>
          </cell>
          <cell r="B380" t="str">
            <v>UN</v>
          </cell>
          <cell r="C380">
            <v>1</v>
          </cell>
          <cell r="D380">
            <v>12342.400000000001</v>
          </cell>
          <cell r="E380">
            <v>4.4999999999999998E-2</v>
          </cell>
          <cell r="F380">
            <v>12898</v>
          </cell>
        </row>
        <row r="381">
          <cell r="A381" t="str">
            <v>Tabla chapa-ordinario 0,10 - 3 mts</v>
          </cell>
          <cell r="B381" t="str">
            <v>UN</v>
          </cell>
          <cell r="C381">
            <v>1</v>
          </cell>
          <cell r="D381">
            <v>535.36</v>
          </cell>
          <cell r="E381">
            <v>4.4999999999999998E-2</v>
          </cell>
          <cell r="F381">
            <v>559</v>
          </cell>
        </row>
        <row r="382">
          <cell r="A382" t="str">
            <v>Tabla chapa-ordinario 0,30 - 3 mts</v>
          </cell>
          <cell r="B382" t="str">
            <v>UN</v>
          </cell>
          <cell r="C382">
            <v>1</v>
          </cell>
          <cell r="D382">
            <v>1610.5600000000002</v>
          </cell>
          <cell r="E382">
            <v>4.4999999999999998E-2</v>
          </cell>
          <cell r="F382">
            <v>1683</v>
          </cell>
        </row>
        <row r="383">
          <cell r="A383" t="str">
            <v>Tablero acrílico (a=3.00 x h=1.20)</v>
          </cell>
          <cell r="E383">
            <v>4.4999999999999998E-2</v>
          </cell>
          <cell r="F383">
            <v>0</v>
          </cell>
        </row>
        <row r="384">
          <cell r="A384" t="str">
            <v>Tablero TBP - 8B con puerta y chapa plástica; para 8 cirucitos</v>
          </cell>
          <cell r="B384" t="str">
            <v>UN</v>
          </cell>
          <cell r="C384">
            <v>1</v>
          </cell>
          <cell r="D384">
            <v>115000</v>
          </cell>
          <cell r="E384">
            <v>4.4999999999999998E-2</v>
          </cell>
          <cell r="F384">
            <v>120175</v>
          </cell>
        </row>
        <row r="385">
          <cell r="A385" t="str">
            <v>Tablero TBP 12B  con puerta y chapas plastica de 12 Circuitos</v>
          </cell>
          <cell r="B385" t="str">
            <v>UN</v>
          </cell>
          <cell r="C385">
            <v>1</v>
          </cell>
          <cell r="D385">
            <v>129500</v>
          </cell>
          <cell r="E385">
            <v>4.4999999999999998E-2</v>
          </cell>
          <cell r="F385">
            <v>135328</v>
          </cell>
        </row>
        <row r="386">
          <cell r="A386" t="str">
            <v>Tablero TBP 16B con puerta y chapas plástico de 16 circuitos</v>
          </cell>
          <cell r="B386" t="str">
            <v>UN</v>
          </cell>
          <cell r="C386">
            <v>1</v>
          </cell>
          <cell r="D386">
            <v>152500</v>
          </cell>
          <cell r="E386">
            <v>4.4999999999999998E-2</v>
          </cell>
          <cell r="F386">
            <v>159363</v>
          </cell>
        </row>
        <row r="387">
          <cell r="A387" t="str">
            <v>Tablero 18 Circuitos con espacio para totalizador</v>
          </cell>
          <cell r="B387" t="str">
            <v>UN</v>
          </cell>
          <cell r="C387">
            <v>1</v>
          </cell>
          <cell r="D387">
            <v>320000</v>
          </cell>
          <cell r="E387">
            <v>4.4999999999999998E-2</v>
          </cell>
          <cell r="F387">
            <v>334400</v>
          </cell>
        </row>
        <row r="388">
          <cell r="A388" t="str">
            <v xml:space="preserve">Tablero bifasico TBC 24 circuitos </v>
          </cell>
          <cell r="B388" t="str">
            <v>UN</v>
          </cell>
          <cell r="C388">
            <v>1</v>
          </cell>
          <cell r="D388">
            <v>300000</v>
          </cell>
          <cell r="E388">
            <v>4.4999999999999998E-2</v>
          </cell>
          <cell r="F388">
            <v>313500</v>
          </cell>
        </row>
        <row r="389">
          <cell r="A389" t="str">
            <v>Tablero en madera entamborada</v>
          </cell>
          <cell r="B389" t="str">
            <v>M2</v>
          </cell>
          <cell r="C389">
            <v>1</v>
          </cell>
          <cell r="D389">
            <v>65000</v>
          </cell>
          <cell r="E389">
            <v>4.4999999999999998E-2</v>
          </cell>
          <cell r="F389">
            <v>67925</v>
          </cell>
        </row>
        <row r="390">
          <cell r="A390" t="str">
            <v>Taco terminal UNIP,HQP 30A</v>
          </cell>
          <cell r="B390" t="str">
            <v>UN</v>
          </cell>
          <cell r="C390">
            <v>1</v>
          </cell>
          <cell r="D390">
            <v>4800</v>
          </cell>
          <cell r="E390">
            <v>4.4999999999999998E-2</v>
          </cell>
          <cell r="F390">
            <v>5016</v>
          </cell>
        </row>
        <row r="391">
          <cell r="A391" t="str">
            <v>Tanque plástico 500 lts</v>
          </cell>
          <cell r="B391" t="str">
            <v>UN</v>
          </cell>
          <cell r="C391">
            <v>1</v>
          </cell>
          <cell r="D391">
            <v>210000</v>
          </cell>
          <cell r="E391">
            <v>4.4999999999999998E-2</v>
          </cell>
          <cell r="F391">
            <v>219450</v>
          </cell>
        </row>
        <row r="392">
          <cell r="A392" t="str">
            <v>Tanque plástico 1000 lts</v>
          </cell>
          <cell r="B392" t="str">
            <v>UN</v>
          </cell>
          <cell r="C392">
            <v>1</v>
          </cell>
          <cell r="D392">
            <v>300000</v>
          </cell>
          <cell r="E392">
            <v>4.4999999999999998E-2</v>
          </cell>
          <cell r="F392">
            <v>313500</v>
          </cell>
        </row>
        <row r="393">
          <cell r="A393" t="str">
            <v>Tapon PVC-P 1/2"</v>
          </cell>
          <cell r="B393" t="str">
            <v>UN</v>
          </cell>
          <cell r="C393">
            <v>1</v>
          </cell>
          <cell r="D393">
            <v>162</v>
          </cell>
          <cell r="E393">
            <v>4.4999999999999998E-2</v>
          </cell>
          <cell r="F393">
            <v>169</v>
          </cell>
        </row>
        <row r="394">
          <cell r="A394" t="str">
            <v>Tapon PVC 4" - Prueba</v>
          </cell>
          <cell r="B394" t="str">
            <v>UN</v>
          </cell>
          <cell r="C394">
            <v>1</v>
          </cell>
          <cell r="D394">
            <v>1629</v>
          </cell>
          <cell r="E394">
            <v>4.4999999999999998E-2</v>
          </cell>
          <cell r="F394">
            <v>1702</v>
          </cell>
        </row>
        <row r="395">
          <cell r="A395" t="str">
            <v>Tapon PVC 4" roscado</v>
          </cell>
          <cell r="B395" t="str">
            <v>UN</v>
          </cell>
          <cell r="C395">
            <v>1</v>
          </cell>
          <cell r="D395">
            <v>2450</v>
          </cell>
          <cell r="E395">
            <v>4.4999999999999998E-2</v>
          </cell>
          <cell r="F395">
            <v>2560</v>
          </cell>
        </row>
        <row r="396">
          <cell r="A396" t="str">
            <v>Tapon PVC 2" - Prueba</v>
          </cell>
          <cell r="B396" t="str">
            <v>UN</v>
          </cell>
          <cell r="C396">
            <v>1</v>
          </cell>
          <cell r="D396">
            <v>817</v>
          </cell>
          <cell r="E396">
            <v>4.4999999999999998E-2</v>
          </cell>
          <cell r="F396">
            <v>854</v>
          </cell>
        </row>
        <row r="397">
          <cell r="A397" t="str">
            <v>Tapa Int Izquierda Canal Amazonas</v>
          </cell>
          <cell r="B397" t="str">
            <v>UN</v>
          </cell>
          <cell r="C397">
            <v>1</v>
          </cell>
          <cell r="D397">
            <v>3264</v>
          </cell>
          <cell r="E397">
            <v>4.4999999999999998E-2</v>
          </cell>
          <cell r="F397">
            <v>3411</v>
          </cell>
        </row>
        <row r="398">
          <cell r="A398" t="str">
            <v>Tapa Int Derecha Canal Amazonas</v>
          </cell>
          <cell r="B398" t="str">
            <v>UN</v>
          </cell>
          <cell r="C398">
            <v>1</v>
          </cell>
          <cell r="D398">
            <v>3264</v>
          </cell>
          <cell r="E398">
            <v>4.4999999999999998E-2</v>
          </cell>
          <cell r="F398">
            <v>3411</v>
          </cell>
        </row>
        <row r="399">
          <cell r="A399" t="str">
            <v>Tapa troquel.Metal.2 Orif.</v>
          </cell>
          <cell r="B399" t="str">
            <v>UN</v>
          </cell>
          <cell r="C399">
            <v>1</v>
          </cell>
          <cell r="D399">
            <v>3593.75</v>
          </cell>
          <cell r="E399">
            <v>4.4999999999999998E-2</v>
          </cell>
          <cell r="F399">
            <v>3755</v>
          </cell>
        </row>
        <row r="400">
          <cell r="A400" t="str">
            <v>Tapaporos Nogal</v>
          </cell>
          <cell r="B400" t="str">
            <v>GL</v>
          </cell>
          <cell r="C400">
            <v>1</v>
          </cell>
          <cell r="D400">
            <v>35600</v>
          </cell>
          <cell r="E400">
            <v>4.4999999999999998E-2</v>
          </cell>
          <cell r="F400">
            <v>37202</v>
          </cell>
        </row>
        <row r="401">
          <cell r="A401" t="str">
            <v xml:space="preserve">Tensor para cable antifraude </v>
          </cell>
          <cell r="B401" t="str">
            <v>UN</v>
          </cell>
          <cell r="C401">
            <v>1</v>
          </cell>
          <cell r="D401">
            <v>4200</v>
          </cell>
          <cell r="E401">
            <v>4.4999999999999998E-2</v>
          </cell>
          <cell r="F401">
            <v>4389</v>
          </cell>
        </row>
        <row r="402">
          <cell r="A402" t="str">
            <v xml:space="preserve">Teflon </v>
          </cell>
          <cell r="B402" t="str">
            <v>UN</v>
          </cell>
          <cell r="C402">
            <v>1</v>
          </cell>
          <cell r="D402">
            <v>2500</v>
          </cell>
          <cell r="E402">
            <v>4.4999999999999998E-2</v>
          </cell>
          <cell r="F402">
            <v>2613</v>
          </cell>
        </row>
        <row r="403">
          <cell r="A403" t="str">
            <v>Tee 1/2" PVC - Presión</v>
          </cell>
          <cell r="B403" t="str">
            <v>UN</v>
          </cell>
          <cell r="C403">
            <v>1</v>
          </cell>
          <cell r="D403">
            <v>296</v>
          </cell>
          <cell r="E403">
            <v>4.4999999999999998E-2</v>
          </cell>
          <cell r="F403">
            <v>309</v>
          </cell>
        </row>
        <row r="404">
          <cell r="A404" t="str">
            <v>Tee 3/4"    PVC - Presión</v>
          </cell>
          <cell r="B404" t="str">
            <v>UN</v>
          </cell>
          <cell r="C404">
            <v>1</v>
          </cell>
          <cell r="D404">
            <v>800</v>
          </cell>
          <cell r="E404">
            <v>4.4999999999999998E-2</v>
          </cell>
          <cell r="F404">
            <v>836</v>
          </cell>
        </row>
        <row r="405">
          <cell r="A405" t="str">
            <v>Tee PVC-P 3/4" x 1/2"</v>
          </cell>
          <cell r="B405" t="str">
            <v>UN</v>
          </cell>
          <cell r="C405">
            <v>1</v>
          </cell>
          <cell r="D405">
            <v>692</v>
          </cell>
          <cell r="E405">
            <v>4.4999999999999998E-2</v>
          </cell>
          <cell r="F405">
            <v>723</v>
          </cell>
        </row>
        <row r="406">
          <cell r="A406" t="str">
            <v>Tee 1" PVC - Presión</v>
          </cell>
          <cell r="B406" t="str">
            <v>UN</v>
          </cell>
          <cell r="C406">
            <v>1</v>
          </cell>
          <cell r="D406">
            <v>1520</v>
          </cell>
          <cell r="E406">
            <v>4.4999999999999998E-2</v>
          </cell>
          <cell r="F406">
            <v>1588</v>
          </cell>
        </row>
        <row r="407">
          <cell r="A407" t="str">
            <v>Tee 1 1/4 PVC - Presión</v>
          </cell>
          <cell r="B407" t="str">
            <v>UN</v>
          </cell>
          <cell r="C407">
            <v>1</v>
          </cell>
          <cell r="D407">
            <v>4000</v>
          </cell>
          <cell r="E407">
            <v>4.4999999999999998E-2</v>
          </cell>
          <cell r="F407">
            <v>4180</v>
          </cell>
        </row>
        <row r="408">
          <cell r="A408" t="str">
            <v>Tee Sencilla 2" Sanitaria</v>
          </cell>
          <cell r="B408" t="str">
            <v>UN</v>
          </cell>
          <cell r="C408">
            <v>1</v>
          </cell>
          <cell r="D408">
            <v>3800</v>
          </cell>
          <cell r="E408">
            <v>4.4999999999999998E-2</v>
          </cell>
          <cell r="F408">
            <v>3971</v>
          </cell>
        </row>
        <row r="409">
          <cell r="A409" t="str">
            <v>Tee Sencilla 4" Sanitaria</v>
          </cell>
          <cell r="B409" t="str">
            <v>UN</v>
          </cell>
          <cell r="C409">
            <v>1</v>
          </cell>
          <cell r="D409">
            <v>9500</v>
          </cell>
          <cell r="E409">
            <v>4.4999999999999998E-2</v>
          </cell>
          <cell r="F409">
            <v>9928</v>
          </cell>
        </row>
        <row r="410">
          <cell r="A410" t="str">
            <v>Teja de asbesto cemento No.4</v>
          </cell>
          <cell r="B410" t="str">
            <v>UN</v>
          </cell>
          <cell r="C410">
            <v>1</v>
          </cell>
          <cell r="D410">
            <v>12860</v>
          </cell>
          <cell r="E410">
            <v>4.4999999999999998E-2</v>
          </cell>
          <cell r="F410">
            <v>13439</v>
          </cell>
        </row>
        <row r="411">
          <cell r="A411" t="str">
            <v>Teja de asbesto cemento No.6</v>
          </cell>
          <cell r="B411" t="str">
            <v>UN</v>
          </cell>
          <cell r="C411">
            <v>1</v>
          </cell>
          <cell r="D411">
            <v>19802</v>
          </cell>
          <cell r="E411">
            <v>4.4999999999999998E-2</v>
          </cell>
          <cell r="F411">
            <v>20693</v>
          </cell>
        </row>
        <row r="412">
          <cell r="A412" t="str">
            <v>Teja de asbesto cemento No.8</v>
          </cell>
          <cell r="B412" t="str">
            <v>UN</v>
          </cell>
          <cell r="C412">
            <v>1</v>
          </cell>
          <cell r="D412">
            <v>25700</v>
          </cell>
          <cell r="E412">
            <v>4.4999999999999998E-2</v>
          </cell>
          <cell r="F412">
            <v>26857</v>
          </cell>
        </row>
        <row r="413">
          <cell r="A413" t="str">
            <v>Teja cindu  Ref: Cindurib</v>
          </cell>
          <cell r="B413" t="str">
            <v>M2</v>
          </cell>
          <cell r="C413">
            <v>1</v>
          </cell>
          <cell r="D413">
            <v>38000</v>
          </cell>
          <cell r="E413">
            <v>4.4999999999999998E-2</v>
          </cell>
          <cell r="F413">
            <v>39710</v>
          </cell>
        </row>
        <row r="414">
          <cell r="A414" t="str">
            <v>Tierra negra fertilizada</v>
          </cell>
          <cell r="B414" t="str">
            <v>M3</v>
          </cell>
          <cell r="C414">
            <v>1</v>
          </cell>
          <cell r="D414">
            <v>50000</v>
          </cell>
          <cell r="E414">
            <v>4.4999999999999998E-2</v>
          </cell>
          <cell r="F414">
            <v>52250</v>
          </cell>
        </row>
        <row r="415">
          <cell r="A415" t="str">
            <v>Tintilla</v>
          </cell>
          <cell r="B415" t="str">
            <v>GL</v>
          </cell>
          <cell r="C415">
            <v>1</v>
          </cell>
          <cell r="D415">
            <v>18620</v>
          </cell>
          <cell r="E415">
            <v>4.4999999999999998E-2</v>
          </cell>
          <cell r="F415">
            <v>19458</v>
          </cell>
        </row>
        <row r="416">
          <cell r="A416" t="str">
            <v>Toma de T.V. para cable coaxial</v>
          </cell>
          <cell r="B416" t="str">
            <v>UN</v>
          </cell>
          <cell r="C416">
            <v>1</v>
          </cell>
          <cell r="D416">
            <v>3200</v>
          </cell>
          <cell r="E416">
            <v>4.4999999999999998E-2</v>
          </cell>
          <cell r="F416">
            <v>3344</v>
          </cell>
        </row>
        <row r="417">
          <cell r="A417" t="str">
            <v>Toma doble tipo hospitalaria P.T.</v>
          </cell>
          <cell r="B417" t="str">
            <v>UN</v>
          </cell>
          <cell r="C417">
            <v>1</v>
          </cell>
          <cell r="D417">
            <v>14500</v>
          </cell>
          <cell r="E417">
            <v>4.4999999999999998E-2</v>
          </cell>
          <cell r="F417">
            <v>15153</v>
          </cell>
        </row>
        <row r="418">
          <cell r="A418" t="str">
            <v xml:space="preserve">Toma eléctrica doble P.T. </v>
          </cell>
          <cell r="B418" t="str">
            <v>UN</v>
          </cell>
          <cell r="C418">
            <v>1</v>
          </cell>
          <cell r="D418">
            <v>4450</v>
          </cell>
          <cell r="E418">
            <v>4.4999999999999998E-2</v>
          </cell>
          <cell r="F418">
            <v>4650</v>
          </cell>
        </row>
        <row r="419">
          <cell r="A419" t="str">
            <v>Toma Doble GFCI</v>
          </cell>
          <cell r="B419" t="str">
            <v>UN</v>
          </cell>
          <cell r="C419">
            <v>1</v>
          </cell>
          <cell r="D419">
            <v>28000</v>
          </cell>
          <cell r="E419">
            <v>4.4999999999999998E-2</v>
          </cell>
          <cell r="F419">
            <v>29260</v>
          </cell>
        </row>
        <row r="420">
          <cell r="A420" t="str">
            <v>Toma eléctrica doble 20A pata trabada</v>
          </cell>
          <cell r="B420" t="str">
            <v>UN</v>
          </cell>
          <cell r="C420">
            <v>1</v>
          </cell>
          <cell r="D420">
            <v>14500</v>
          </cell>
          <cell r="E420">
            <v>4.4999999999999998E-2</v>
          </cell>
          <cell r="F420">
            <v>15153</v>
          </cell>
        </row>
        <row r="421">
          <cell r="A421" t="str">
            <v>Toma telefónica</v>
          </cell>
          <cell r="B421" t="str">
            <v>UN</v>
          </cell>
          <cell r="C421">
            <v>1</v>
          </cell>
          <cell r="D421">
            <v>2418</v>
          </cell>
          <cell r="E421">
            <v>4.4999999999999998E-2</v>
          </cell>
          <cell r="F421">
            <v>2527</v>
          </cell>
        </row>
        <row r="422">
          <cell r="A422" t="str">
            <v>Tornillo autoperforante fijador de correa</v>
          </cell>
          <cell r="B422" t="str">
            <v>UN</v>
          </cell>
          <cell r="C422">
            <v>1</v>
          </cell>
          <cell r="D422">
            <v>450</v>
          </cell>
          <cell r="E422">
            <v>4.4999999999999998E-2</v>
          </cell>
          <cell r="F422">
            <v>470</v>
          </cell>
        </row>
        <row r="423">
          <cell r="A423" t="str">
            <v>Tornillo goloso 1/8 x 1 1/4</v>
          </cell>
          <cell r="B423" t="str">
            <v>UN</v>
          </cell>
          <cell r="C423">
            <v>1</v>
          </cell>
          <cell r="D423">
            <v>10</v>
          </cell>
          <cell r="E423">
            <v>4.4999999999999998E-2</v>
          </cell>
          <cell r="F423">
            <v>10</v>
          </cell>
        </row>
        <row r="424">
          <cell r="A424" t="str">
            <v>Tornillo lámina D=3/8"</v>
          </cell>
          <cell r="B424" t="str">
            <v>UN</v>
          </cell>
          <cell r="C424">
            <v>1</v>
          </cell>
          <cell r="D424">
            <v>10</v>
          </cell>
          <cell r="E424">
            <v>4.4999999999999998E-2</v>
          </cell>
          <cell r="F424">
            <v>10</v>
          </cell>
        </row>
        <row r="425">
          <cell r="A425" t="str">
            <v xml:space="preserve">Tornillo teja Cindu </v>
          </cell>
          <cell r="B425" t="str">
            <v>UN</v>
          </cell>
          <cell r="C425">
            <v>1</v>
          </cell>
          <cell r="D425">
            <v>310</v>
          </cell>
          <cell r="E425">
            <v>4.4999999999999998E-2</v>
          </cell>
          <cell r="F425">
            <v>324</v>
          </cell>
        </row>
        <row r="426">
          <cell r="A426" t="str">
            <v>Tornillo Inoxidable Canal y Bajante Amazonas</v>
          </cell>
          <cell r="B426" t="str">
            <v>UN</v>
          </cell>
          <cell r="C426">
            <v>1</v>
          </cell>
          <cell r="D426">
            <v>105</v>
          </cell>
          <cell r="E426">
            <v>4.4999999999999998E-2</v>
          </cell>
          <cell r="F426">
            <v>110</v>
          </cell>
        </row>
        <row r="427">
          <cell r="A427" t="str">
            <v>Tornillo expansivo AH - 1614 5/16 x 3 "</v>
          </cell>
          <cell r="B427" t="str">
            <v>UN</v>
          </cell>
          <cell r="C427">
            <v>1</v>
          </cell>
          <cell r="D427">
            <v>1200</v>
          </cell>
          <cell r="E427">
            <v>4.4999999999999998E-2</v>
          </cell>
          <cell r="F427">
            <v>1254</v>
          </cell>
        </row>
        <row r="428">
          <cell r="A428" t="str">
            <v>Tornillo expansivo HLC 10x80/48</v>
          </cell>
          <cell r="B428" t="str">
            <v>UN</v>
          </cell>
          <cell r="C428">
            <v>1</v>
          </cell>
          <cell r="D428">
            <v>4500</v>
          </cell>
          <cell r="E428">
            <v>4.4999999999999998E-2</v>
          </cell>
          <cell r="F428">
            <v>4703</v>
          </cell>
        </row>
        <row r="429">
          <cell r="A429" t="str">
            <v>Triturado de máquina</v>
          </cell>
          <cell r="B429" t="str">
            <v>M3</v>
          </cell>
          <cell r="C429">
            <v>1</v>
          </cell>
          <cell r="D429">
            <v>42000</v>
          </cell>
          <cell r="E429">
            <v>4.4999999999999998E-2</v>
          </cell>
          <cell r="F429">
            <v>43890</v>
          </cell>
        </row>
        <row r="430">
          <cell r="A430" t="str">
            <v>Tubo Galvanizado de 1"</v>
          </cell>
          <cell r="B430" t="str">
            <v>ML</v>
          </cell>
          <cell r="C430">
            <v>1</v>
          </cell>
          <cell r="D430">
            <v>12000</v>
          </cell>
          <cell r="E430">
            <v>4.4999999999999998E-2</v>
          </cell>
          <cell r="F430">
            <v>12540</v>
          </cell>
        </row>
        <row r="431">
          <cell r="A431" t="str">
            <v>Tubo Galvanizado de 1 1/4"</v>
          </cell>
          <cell r="B431" t="str">
            <v>ML</v>
          </cell>
          <cell r="C431">
            <v>1</v>
          </cell>
          <cell r="D431">
            <v>15680</v>
          </cell>
          <cell r="E431">
            <v>4.4999999999999998E-2</v>
          </cell>
          <cell r="F431">
            <v>16386</v>
          </cell>
        </row>
        <row r="432">
          <cell r="A432" t="str">
            <v>Tubo Galvanizado de 1 1/2"</v>
          </cell>
          <cell r="B432" t="str">
            <v>ML</v>
          </cell>
          <cell r="C432">
            <v>1</v>
          </cell>
          <cell r="D432">
            <v>19800</v>
          </cell>
          <cell r="E432">
            <v>4.4999999999999998E-2</v>
          </cell>
          <cell r="F432">
            <v>20691</v>
          </cell>
        </row>
        <row r="433">
          <cell r="A433" t="str">
            <v>Curva galvanizada de 1 1/4"</v>
          </cell>
          <cell r="B433" t="str">
            <v>UN</v>
          </cell>
          <cell r="C433">
            <v>1</v>
          </cell>
          <cell r="D433">
            <v>10100</v>
          </cell>
          <cell r="E433">
            <v>4.4999999999999998E-2</v>
          </cell>
          <cell r="F433">
            <v>10555</v>
          </cell>
        </row>
        <row r="434">
          <cell r="A434" t="str">
            <v>Curva galvanizada de 1 1/2"</v>
          </cell>
          <cell r="B434" t="str">
            <v>UN</v>
          </cell>
          <cell r="D434">
            <v>13200</v>
          </cell>
          <cell r="E434">
            <v>4.4999999999999998E-2</v>
          </cell>
          <cell r="F434">
            <v>13794</v>
          </cell>
        </row>
        <row r="435">
          <cell r="A435" t="str">
            <v>Capacete de 1 1/4"</v>
          </cell>
          <cell r="B435" t="str">
            <v>UN</v>
          </cell>
          <cell r="C435">
            <v>1</v>
          </cell>
          <cell r="D435">
            <v>3100</v>
          </cell>
          <cell r="E435">
            <v>4.4999999999999998E-2</v>
          </cell>
          <cell r="F435">
            <v>3240</v>
          </cell>
        </row>
        <row r="436">
          <cell r="A436" t="str">
            <v>Capacete de 1 1/2"</v>
          </cell>
          <cell r="B436" t="str">
            <v>UN</v>
          </cell>
          <cell r="D436">
            <v>3600</v>
          </cell>
          <cell r="E436">
            <v>4.4999999999999998E-2</v>
          </cell>
          <cell r="F436">
            <v>3762</v>
          </cell>
        </row>
        <row r="437">
          <cell r="A437" t="str">
            <v>Juego de boquilla y contratuerca de 1 1/4"</v>
          </cell>
          <cell r="B437" t="str">
            <v>UN</v>
          </cell>
          <cell r="C437">
            <v>1</v>
          </cell>
          <cell r="D437">
            <v>1100</v>
          </cell>
          <cell r="E437">
            <v>4.4999999999999998E-2</v>
          </cell>
          <cell r="F437">
            <v>1150</v>
          </cell>
        </row>
        <row r="438">
          <cell r="A438" t="str">
            <v>Tubo Conduit 3/4"</v>
          </cell>
          <cell r="B438" t="str">
            <v>ML</v>
          </cell>
          <cell r="C438">
            <v>1</v>
          </cell>
          <cell r="D438">
            <v>3455</v>
          </cell>
          <cell r="E438">
            <v>4.4999999999999998E-2</v>
          </cell>
          <cell r="F438">
            <v>3610</v>
          </cell>
        </row>
        <row r="439">
          <cell r="A439" t="str">
            <v>Tubo Conduit  1/2"</v>
          </cell>
          <cell r="B439" t="str">
            <v>ML</v>
          </cell>
          <cell r="C439">
            <v>1</v>
          </cell>
          <cell r="D439">
            <v>2100</v>
          </cell>
          <cell r="E439">
            <v>4.4999999999999998E-2</v>
          </cell>
          <cell r="F439">
            <v>2195</v>
          </cell>
        </row>
        <row r="440">
          <cell r="A440" t="str">
            <v>Tubo Conduit PVC de 1/2"</v>
          </cell>
          <cell r="B440" t="str">
            <v>ML</v>
          </cell>
          <cell r="C440">
            <v>1</v>
          </cell>
          <cell r="D440">
            <v>1000</v>
          </cell>
          <cell r="E440">
            <v>4.4999999999999998E-2</v>
          </cell>
          <cell r="F440">
            <v>1045</v>
          </cell>
        </row>
        <row r="441">
          <cell r="A441" t="str">
            <v>Tubo Conduit PVC de 1"</v>
          </cell>
          <cell r="B441" t="str">
            <v>ML</v>
          </cell>
          <cell r="C441">
            <v>1</v>
          </cell>
          <cell r="D441">
            <v>2100</v>
          </cell>
          <cell r="E441">
            <v>4.4999999999999998E-2</v>
          </cell>
          <cell r="F441">
            <v>2195</v>
          </cell>
        </row>
        <row r="442">
          <cell r="A442" t="str">
            <v>Tubo Conduit PVC de 1 1/2"</v>
          </cell>
          <cell r="B442" t="str">
            <v>ML</v>
          </cell>
          <cell r="C442">
            <v>1</v>
          </cell>
          <cell r="D442">
            <v>4250</v>
          </cell>
          <cell r="E442">
            <v>4.4999999999999998E-2</v>
          </cell>
          <cell r="F442">
            <v>4441</v>
          </cell>
        </row>
        <row r="443">
          <cell r="A443" t="str">
            <v>Tubo Conduit PVC de 1 1/4</v>
          </cell>
          <cell r="B443" t="str">
            <v>ML</v>
          </cell>
          <cell r="C443">
            <v>1</v>
          </cell>
          <cell r="D443">
            <v>3200</v>
          </cell>
          <cell r="E443">
            <v>4.4999999999999998E-2</v>
          </cell>
          <cell r="F443">
            <v>3344</v>
          </cell>
        </row>
        <row r="444">
          <cell r="A444" t="str">
            <v>Tubo Conduit PVC de 3/4"</v>
          </cell>
          <cell r="B444" t="str">
            <v>ML</v>
          </cell>
          <cell r="C444">
            <v>1</v>
          </cell>
          <cell r="D444">
            <v>1200</v>
          </cell>
          <cell r="E444">
            <v>4.4999999999999998E-2</v>
          </cell>
          <cell r="F444">
            <v>1254</v>
          </cell>
        </row>
        <row r="445">
          <cell r="A445" t="str">
            <v>Tubo Galvanizado  de 3/4"</v>
          </cell>
          <cell r="B445" t="str">
            <v>ML</v>
          </cell>
          <cell r="C445">
            <v>1</v>
          </cell>
          <cell r="D445">
            <v>11000</v>
          </cell>
          <cell r="E445">
            <v>4.4999999999999998E-2</v>
          </cell>
          <cell r="F445">
            <v>11495</v>
          </cell>
        </row>
        <row r="446">
          <cell r="A446" t="str">
            <v>Tubo de concreto 8"</v>
          </cell>
          <cell r="B446" t="str">
            <v>ML</v>
          </cell>
          <cell r="C446">
            <v>1</v>
          </cell>
          <cell r="D446">
            <v>12000</v>
          </cell>
          <cell r="E446">
            <v>4.4999999999999998E-2</v>
          </cell>
          <cell r="F446">
            <v>12540</v>
          </cell>
        </row>
        <row r="447">
          <cell r="A447" t="str">
            <v>Tubo pres/21 PVC 2½"</v>
          </cell>
          <cell r="B447" t="str">
            <v>ML</v>
          </cell>
          <cell r="C447">
            <v>1</v>
          </cell>
          <cell r="D447">
            <v>15100</v>
          </cell>
          <cell r="E447">
            <v>4.4999999999999998E-2</v>
          </cell>
          <cell r="F447">
            <v>15780</v>
          </cell>
        </row>
        <row r="448">
          <cell r="A448" t="str">
            <v>Tubo pres/21 PVC 2"</v>
          </cell>
          <cell r="B448" t="str">
            <v>ML</v>
          </cell>
          <cell r="C448">
            <v>1</v>
          </cell>
          <cell r="D448">
            <v>10000</v>
          </cell>
          <cell r="E448">
            <v>4.4999999999999998E-2</v>
          </cell>
          <cell r="F448">
            <v>10450</v>
          </cell>
        </row>
        <row r="449">
          <cell r="A449" t="str">
            <v>Tubo pres/21 PVC 1 1/2"</v>
          </cell>
          <cell r="B449" t="str">
            <v>ML</v>
          </cell>
          <cell r="C449">
            <v>1</v>
          </cell>
          <cell r="D449">
            <v>6560</v>
          </cell>
          <cell r="E449">
            <v>4.4999999999999998E-2</v>
          </cell>
          <cell r="F449">
            <v>6855</v>
          </cell>
        </row>
        <row r="450">
          <cell r="A450" t="str">
            <v>Tubo pres/21 PVC 1 1/4</v>
          </cell>
          <cell r="B450" t="str">
            <v>ML</v>
          </cell>
          <cell r="C450">
            <v>1</v>
          </cell>
          <cell r="D450">
            <v>5030</v>
          </cell>
          <cell r="E450">
            <v>4.4999999999999998E-2</v>
          </cell>
          <cell r="F450">
            <v>5256</v>
          </cell>
        </row>
        <row r="451">
          <cell r="A451" t="str">
            <v>Tubo pres/11 PVC 3/4"</v>
          </cell>
          <cell r="B451" t="str">
            <v>ML</v>
          </cell>
          <cell r="C451">
            <v>1</v>
          </cell>
          <cell r="D451">
            <v>3110</v>
          </cell>
          <cell r="E451">
            <v>4.4999999999999998E-2</v>
          </cell>
          <cell r="F451">
            <v>3250</v>
          </cell>
        </row>
        <row r="452">
          <cell r="A452" t="str">
            <v>Tubo pres/13,5 PVC 1"</v>
          </cell>
          <cell r="B452" t="str">
            <v>ML</v>
          </cell>
          <cell r="C452">
            <v>1</v>
          </cell>
          <cell r="D452">
            <v>4000</v>
          </cell>
          <cell r="E452">
            <v>4.4999999999999998E-2</v>
          </cell>
          <cell r="F452">
            <v>4180</v>
          </cell>
        </row>
        <row r="453">
          <cell r="A453" t="str">
            <v>Tubo pres/9 PVC 1/2"</v>
          </cell>
          <cell r="B453" t="str">
            <v>ML</v>
          </cell>
          <cell r="C453">
            <v>1</v>
          </cell>
          <cell r="D453">
            <v>2150</v>
          </cell>
          <cell r="E453">
            <v>4.4999999999999998E-2</v>
          </cell>
          <cell r="F453">
            <v>2247</v>
          </cell>
        </row>
        <row r="454">
          <cell r="A454" t="str">
            <v>Tubo PVC de 2" Lluvias</v>
          </cell>
          <cell r="B454" t="str">
            <v>ML</v>
          </cell>
          <cell r="C454">
            <v>1</v>
          </cell>
          <cell r="D454">
            <v>4800</v>
          </cell>
          <cell r="E454">
            <v>4.4999999999999998E-2</v>
          </cell>
          <cell r="F454">
            <v>5016</v>
          </cell>
        </row>
        <row r="455">
          <cell r="A455" t="str">
            <v>Tubo PVC de 3" Lluvias</v>
          </cell>
          <cell r="B455" t="str">
            <v>ML</v>
          </cell>
          <cell r="C455">
            <v>1</v>
          </cell>
          <cell r="D455">
            <v>4140</v>
          </cell>
          <cell r="E455">
            <v>4.4999999999999998E-2</v>
          </cell>
          <cell r="F455">
            <v>4326</v>
          </cell>
        </row>
        <row r="456">
          <cell r="A456" t="str">
            <v>Tubo PVC de 4" lluvias</v>
          </cell>
          <cell r="B456" t="str">
            <v>ML</v>
          </cell>
          <cell r="C456">
            <v>1</v>
          </cell>
          <cell r="D456">
            <v>12000</v>
          </cell>
          <cell r="E456">
            <v>4.4999999999999998E-2</v>
          </cell>
          <cell r="F456">
            <v>12540</v>
          </cell>
        </row>
        <row r="457">
          <cell r="A457" t="str">
            <v>Tubo PVC de 6" Sanitaria</v>
          </cell>
          <cell r="B457" t="str">
            <v>ML</v>
          </cell>
          <cell r="C457">
            <v>1</v>
          </cell>
          <cell r="D457">
            <v>33000</v>
          </cell>
          <cell r="E457">
            <v>4.4999999999999998E-2</v>
          </cell>
          <cell r="F457">
            <v>34485</v>
          </cell>
        </row>
        <row r="458">
          <cell r="A458" t="str">
            <v>Tubo PVC de 4" Sanitaria</v>
          </cell>
          <cell r="B458" t="str">
            <v>ML</v>
          </cell>
          <cell r="C458">
            <v>1</v>
          </cell>
          <cell r="D458">
            <v>16000</v>
          </cell>
          <cell r="E458">
            <v>4.4999999999999998E-2</v>
          </cell>
          <cell r="F458">
            <v>16720</v>
          </cell>
        </row>
        <row r="459">
          <cell r="A459" t="str">
            <v>Tubo PVC de 4" Sanitaria flexible</v>
          </cell>
          <cell r="B459" t="str">
            <v>ML</v>
          </cell>
          <cell r="C459">
            <v>1</v>
          </cell>
          <cell r="D459">
            <v>19400</v>
          </cell>
          <cell r="E459">
            <v>4.4999999999999998E-2</v>
          </cell>
          <cell r="F459">
            <v>20273</v>
          </cell>
        </row>
        <row r="460">
          <cell r="A460" t="str">
            <v>Tubo PVC de 3" Sanitaria</v>
          </cell>
          <cell r="B460" t="str">
            <v>ML</v>
          </cell>
          <cell r="C460">
            <v>1</v>
          </cell>
          <cell r="D460">
            <v>8900</v>
          </cell>
          <cell r="E460">
            <v>4.4999999999999998E-2</v>
          </cell>
          <cell r="F460">
            <v>9301</v>
          </cell>
        </row>
        <row r="461">
          <cell r="A461" t="str">
            <v>Tubo PVC de 2" Sanitaria</v>
          </cell>
          <cell r="B461" t="str">
            <v>ML</v>
          </cell>
          <cell r="C461">
            <v>1</v>
          </cell>
          <cell r="D461">
            <v>8500</v>
          </cell>
          <cell r="E461">
            <v>4.4999999999999998E-2</v>
          </cell>
          <cell r="F461">
            <v>8883</v>
          </cell>
        </row>
        <row r="462">
          <cell r="A462" t="str">
            <v>Tuberia A.N. 3 plg 2,3 mm</v>
          </cell>
          <cell r="B462" t="str">
            <v>ML</v>
          </cell>
          <cell r="C462">
            <v>1</v>
          </cell>
          <cell r="D462">
            <v>18000</v>
          </cell>
          <cell r="E462">
            <v>4.4999999999999998E-2</v>
          </cell>
          <cell r="F462">
            <v>18810</v>
          </cell>
        </row>
        <row r="463">
          <cell r="A463" t="str">
            <v>Tuberia A.N. 2 plg 2mm</v>
          </cell>
          <cell r="B463" t="str">
            <v>ML</v>
          </cell>
          <cell r="C463">
            <v>1</v>
          </cell>
          <cell r="D463">
            <v>11500</v>
          </cell>
          <cell r="E463">
            <v>4.4999999999999998E-2</v>
          </cell>
          <cell r="F463">
            <v>12018</v>
          </cell>
        </row>
        <row r="464">
          <cell r="A464" t="str">
            <v>Tubo A.N. 1 1/2 plg, 2 mm</v>
          </cell>
          <cell r="B464" t="str">
            <v>ML</v>
          </cell>
          <cell r="C464">
            <v>1</v>
          </cell>
          <cell r="D464">
            <v>9500</v>
          </cell>
          <cell r="E464">
            <v>4.4999999999999998E-2</v>
          </cell>
          <cell r="F464">
            <v>9928</v>
          </cell>
        </row>
        <row r="465">
          <cell r="A465" t="str">
            <v>Tubo A.N. 1 plg, 2 mm</v>
          </cell>
          <cell r="B465" t="str">
            <v>ML</v>
          </cell>
          <cell r="C465">
            <v>1</v>
          </cell>
          <cell r="D465">
            <v>6500</v>
          </cell>
          <cell r="E465">
            <v>4.4999999999999998E-2</v>
          </cell>
          <cell r="F465">
            <v>6793</v>
          </cell>
        </row>
        <row r="466">
          <cell r="A466" t="str">
            <v>Tuberia A.N. Ø1 1/2"</v>
          </cell>
          <cell r="B466" t="str">
            <v>ML</v>
          </cell>
          <cell r="C466">
            <v>1</v>
          </cell>
          <cell r="D466">
            <v>9500</v>
          </cell>
          <cell r="E466">
            <v>4.4999999999999998E-2</v>
          </cell>
          <cell r="F466">
            <v>9928</v>
          </cell>
        </row>
        <row r="467">
          <cell r="A467" t="str">
            <v>Tuberia Galvanizada 1 1/2" 2,5 mm Cal 12</v>
          </cell>
          <cell r="B467" t="str">
            <v>ML</v>
          </cell>
          <cell r="C467">
            <v>1</v>
          </cell>
          <cell r="D467">
            <v>15000</v>
          </cell>
          <cell r="E467">
            <v>4.4999999999999998E-2</v>
          </cell>
          <cell r="F467">
            <v>15675</v>
          </cell>
        </row>
        <row r="468">
          <cell r="A468" t="str">
            <v>Unión PVC-S 4 plg</v>
          </cell>
          <cell r="B468" t="str">
            <v>UN</v>
          </cell>
          <cell r="C468">
            <v>1</v>
          </cell>
          <cell r="D468">
            <v>4200</v>
          </cell>
          <cell r="E468">
            <v>4.4999999999999998E-2</v>
          </cell>
          <cell r="F468">
            <v>4389</v>
          </cell>
        </row>
        <row r="469">
          <cell r="A469" t="str">
            <v>Unión PVC-S 3 plg</v>
          </cell>
          <cell r="B469" t="str">
            <v>UN</v>
          </cell>
          <cell r="C469">
            <v>1</v>
          </cell>
          <cell r="D469">
            <v>2450</v>
          </cell>
          <cell r="E469">
            <v>4.4999999999999998E-2</v>
          </cell>
          <cell r="F469">
            <v>2560</v>
          </cell>
        </row>
        <row r="470">
          <cell r="A470" t="str">
            <v>Unión PVC-S 2 plg</v>
          </cell>
          <cell r="B470" t="str">
            <v>UN</v>
          </cell>
          <cell r="C470">
            <v>1</v>
          </cell>
          <cell r="D470">
            <v>1764</v>
          </cell>
          <cell r="E470">
            <v>4.4999999999999998E-2</v>
          </cell>
          <cell r="F470">
            <v>1843</v>
          </cell>
        </row>
        <row r="471">
          <cell r="A471" t="str">
            <v>Unión PVC-P 1/2 plg</v>
          </cell>
          <cell r="B471" t="str">
            <v>ML</v>
          </cell>
          <cell r="C471">
            <v>1</v>
          </cell>
          <cell r="D471">
            <v>210</v>
          </cell>
          <cell r="E471">
            <v>4.4999999999999998E-2</v>
          </cell>
          <cell r="F471">
            <v>219</v>
          </cell>
        </row>
        <row r="472">
          <cell r="A472" t="str">
            <v>Unión PVC-P 1 plg</v>
          </cell>
          <cell r="B472" t="str">
            <v>UN</v>
          </cell>
          <cell r="C472">
            <v>1</v>
          </cell>
          <cell r="D472">
            <v>540</v>
          </cell>
          <cell r="E472">
            <v>4.4999999999999998E-2</v>
          </cell>
          <cell r="F472">
            <v>564</v>
          </cell>
        </row>
        <row r="473">
          <cell r="A473" t="str">
            <v>Unión PVC-P 1 1/4"</v>
          </cell>
          <cell r="B473" t="str">
            <v>UN</v>
          </cell>
          <cell r="C473">
            <v>1</v>
          </cell>
          <cell r="D473">
            <v>960</v>
          </cell>
          <cell r="E473">
            <v>4.4999999999999998E-2</v>
          </cell>
          <cell r="F473">
            <v>1003</v>
          </cell>
        </row>
        <row r="474">
          <cell r="A474" t="str">
            <v>Unión PVC-P 1 1/2"</v>
          </cell>
          <cell r="B474" t="str">
            <v>UN</v>
          </cell>
          <cell r="C474">
            <v>1</v>
          </cell>
          <cell r="D474">
            <v>1450</v>
          </cell>
          <cell r="E474">
            <v>4.4999999999999998E-2</v>
          </cell>
          <cell r="F474">
            <v>1515</v>
          </cell>
        </row>
        <row r="475">
          <cell r="A475" t="str">
            <v>Unión PVC-P 2 plg</v>
          </cell>
          <cell r="B475" t="str">
            <v>UN</v>
          </cell>
          <cell r="C475">
            <v>1</v>
          </cell>
          <cell r="D475">
            <v>2300</v>
          </cell>
          <cell r="E475">
            <v>4.4999999999999998E-2</v>
          </cell>
          <cell r="F475">
            <v>2404</v>
          </cell>
        </row>
        <row r="476">
          <cell r="A476" t="str">
            <v>Unión Conduit PVC 1/2"</v>
          </cell>
          <cell r="B476" t="str">
            <v>UN</v>
          </cell>
          <cell r="C476">
            <v>1</v>
          </cell>
          <cell r="D476">
            <v>135</v>
          </cell>
          <cell r="E476">
            <v>4.4999999999999998E-2</v>
          </cell>
          <cell r="F476">
            <v>141</v>
          </cell>
        </row>
        <row r="477">
          <cell r="A477" t="str">
            <v>Unión Canal amazonas</v>
          </cell>
          <cell r="B477" t="str">
            <v>UN</v>
          </cell>
          <cell r="C477">
            <v>1</v>
          </cell>
          <cell r="D477">
            <v>10610</v>
          </cell>
          <cell r="E477">
            <v>4.4999999999999998E-2</v>
          </cell>
          <cell r="F477">
            <v>11087</v>
          </cell>
        </row>
        <row r="478">
          <cell r="A478" t="str">
            <v>Unión canal a bajante Amazonas</v>
          </cell>
          <cell r="B478" t="str">
            <v>UN</v>
          </cell>
          <cell r="C478">
            <v>1</v>
          </cell>
          <cell r="D478">
            <v>14312</v>
          </cell>
          <cell r="E478">
            <v>4.4999999999999998E-2</v>
          </cell>
          <cell r="F478">
            <v>14956</v>
          </cell>
        </row>
        <row r="479">
          <cell r="A479" t="str">
            <v>Unión de Bajante Amazonas</v>
          </cell>
          <cell r="B479" t="str">
            <v>UN</v>
          </cell>
          <cell r="C479">
            <v>1</v>
          </cell>
          <cell r="D479">
            <v>2752</v>
          </cell>
          <cell r="E479">
            <v>4.4999999999999998E-2</v>
          </cell>
          <cell r="F479">
            <v>2876</v>
          </cell>
        </row>
        <row r="481">
          <cell r="A481" t="str">
            <v>Vara de clavo</v>
          </cell>
          <cell r="B481" t="str">
            <v>ML</v>
          </cell>
          <cell r="C481">
            <v>1</v>
          </cell>
          <cell r="D481">
            <v>700</v>
          </cell>
          <cell r="E481">
            <v>4.4999999999999998E-2</v>
          </cell>
          <cell r="F481">
            <v>732</v>
          </cell>
        </row>
        <row r="482">
          <cell r="A482" t="str">
            <v>Varilla Coper Well 5/8" x 8'</v>
          </cell>
          <cell r="B482" t="str">
            <v>UN</v>
          </cell>
          <cell r="C482">
            <v>1</v>
          </cell>
          <cell r="D482">
            <v>95000</v>
          </cell>
          <cell r="E482">
            <v>4.4999999999999998E-2</v>
          </cell>
          <cell r="F482">
            <v>99275</v>
          </cell>
          <cell r="G482" t="str">
            <v>Por unidad de 6 metros</v>
          </cell>
        </row>
        <row r="483">
          <cell r="A483" t="str">
            <v>Varilla de 5/8"</v>
          </cell>
          <cell r="B483" t="str">
            <v>KG</v>
          </cell>
          <cell r="C483">
            <v>1</v>
          </cell>
          <cell r="D483">
            <v>2800</v>
          </cell>
          <cell r="E483">
            <v>4.4999999999999998E-2</v>
          </cell>
          <cell r="F483">
            <v>2926</v>
          </cell>
        </row>
        <row r="484">
          <cell r="A484" t="str">
            <v>Varilla de 10.5 cm.- 60.000</v>
          </cell>
          <cell r="B484" t="str">
            <v>ML</v>
          </cell>
          <cell r="C484">
            <v>1</v>
          </cell>
          <cell r="D484">
            <v>8220</v>
          </cell>
          <cell r="E484">
            <v>4.4999999999999998E-2</v>
          </cell>
          <cell r="F484">
            <v>8590</v>
          </cell>
          <cell r="G484" t="str">
            <v>Por unidad de 6 metros</v>
          </cell>
        </row>
        <row r="485">
          <cell r="A485" t="str">
            <v>Varilla lisa de 1/2"</v>
          </cell>
          <cell r="B485" t="str">
            <v>KG</v>
          </cell>
          <cell r="C485">
            <v>1</v>
          </cell>
          <cell r="D485">
            <v>983.33333333333337</v>
          </cell>
          <cell r="E485">
            <v>4.4999999999999998E-2</v>
          </cell>
          <cell r="F485">
            <v>1028</v>
          </cell>
        </row>
        <row r="486">
          <cell r="A486" t="str">
            <v>Varilla cuadrada de 1/2"</v>
          </cell>
          <cell r="B486" t="str">
            <v>KG</v>
          </cell>
          <cell r="C486">
            <v>1</v>
          </cell>
          <cell r="D486">
            <v>2800</v>
          </cell>
          <cell r="E486">
            <v>4.4999999999999998E-2</v>
          </cell>
          <cell r="F486">
            <v>2926</v>
          </cell>
        </row>
        <row r="487">
          <cell r="A487" t="str">
            <v>Ventana corrediza proyec.alum.Cal.18. Negra</v>
          </cell>
          <cell r="B487" t="str">
            <v>M2</v>
          </cell>
          <cell r="C487">
            <v>1</v>
          </cell>
          <cell r="D487">
            <v>90000</v>
          </cell>
          <cell r="E487">
            <v>4.4999999999999998E-2</v>
          </cell>
          <cell r="F487">
            <v>94050</v>
          </cell>
        </row>
        <row r="488">
          <cell r="A488" t="str">
            <v>Vidrio incoloro de 4mm pulido</v>
          </cell>
          <cell r="B488" t="str">
            <v>M2</v>
          </cell>
          <cell r="C488">
            <v>1</v>
          </cell>
          <cell r="D488">
            <v>28000</v>
          </cell>
          <cell r="E488">
            <v>4.4999999999999998E-2</v>
          </cell>
          <cell r="F488">
            <v>29260</v>
          </cell>
        </row>
        <row r="489">
          <cell r="A489" t="str">
            <v>Vinilo Color Tipo I</v>
          </cell>
          <cell r="B489" t="str">
            <v>gl</v>
          </cell>
          <cell r="C489">
            <v>1</v>
          </cell>
          <cell r="D489">
            <v>40000</v>
          </cell>
          <cell r="E489">
            <v>4.4999999999999998E-2</v>
          </cell>
          <cell r="F489">
            <v>41800</v>
          </cell>
        </row>
        <row r="490">
          <cell r="A490" t="str">
            <v>Wing Aluminio</v>
          </cell>
          <cell r="B490" t="str">
            <v>Ml</v>
          </cell>
          <cell r="C490">
            <v>1</v>
          </cell>
          <cell r="D490">
            <v>2000</v>
          </cell>
          <cell r="E490">
            <v>4.4999999999999998E-2</v>
          </cell>
          <cell r="F490">
            <v>2090</v>
          </cell>
        </row>
        <row r="491">
          <cell r="A491" t="str">
            <v>Xipex concentrado -Gris</v>
          </cell>
          <cell r="B491" t="str">
            <v>Kg</v>
          </cell>
          <cell r="C491">
            <v>1</v>
          </cell>
          <cell r="D491">
            <v>10000</v>
          </cell>
          <cell r="E491">
            <v>4.4999999999999998E-2</v>
          </cell>
          <cell r="F491">
            <v>10450</v>
          </cell>
        </row>
        <row r="492">
          <cell r="A492" t="str">
            <v>Xipex Admix C-2000</v>
          </cell>
          <cell r="B492" t="str">
            <v>Kg</v>
          </cell>
          <cell r="C492">
            <v>1</v>
          </cell>
          <cell r="D492">
            <v>11200</v>
          </cell>
          <cell r="E492">
            <v>4.4999999999999998E-2</v>
          </cell>
          <cell r="F492">
            <v>11704</v>
          </cell>
        </row>
        <row r="493">
          <cell r="A493" t="str">
            <v>Yee sencilla 4"</v>
          </cell>
          <cell r="B493" t="str">
            <v>UN</v>
          </cell>
          <cell r="C493">
            <v>1</v>
          </cell>
          <cell r="D493">
            <v>14000</v>
          </cell>
          <cell r="E493">
            <v>4.4999999999999998E-2</v>
          </cell>
          <cell r="F493">
            <v>14630</v>
          </cell>
        </row>
        <row r="494">
          <cell r="A494" t="str">
            <v>Zuncho de cinta band it de 1/2"</v>
          </cell>
          <cell r="B494" t="str">
            <v>UN</v>
          </cell>
          <cell r="C494">
            <v>1</v>
          </cell>
          <cell r="D494">
            <v>3500</v>
          </cell>
          <cell r="E494">
            <v>4.4999999999999998E-2</v>
          </cell>
          <cell r="F494">
            <v>3658</v>
          </cell>
        </row>
      </sheetData>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Set>
  </externalBook>
</externalLink>
</file>

<file path=xl/externalLinks/externalLink2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Locacion"/>
      <sheetName val="Piscinadelodos"/>
      <sheetName val="filtropiscinaN2"/>
      <sheetName val="Taludsuroriental"/>
      <sheetName val="Bulldozer"/>
      <sheetName val="1raPruebaSismicaVSP"/>
      <sheetName val="RellenoVSPN2"/>
      <sheetName val="VSPN3"/>
      <sheetName val="K1+500"/>
      <sheetName val="sacos sc"/>
      <sheetName val="Trinchos"/>
      <sheetName val="Varios"/>
      <sheetName val="APU Filtro de 6"/>
      <sheetName val="APU 20 mills"/>
      <sheetName val="APU relleno"/>
      <sheetName val="APU saco suelo"/>
      <sheetName val="APUdesmontec.a.p."/>
      <sheetName val="APU desmonte Nesl"/>
      <sheetName val="APU Trinchos"/>
      <sheetName val="APU desmonte de trinchos"/>
      <sheetName val="APU movilizacion"/>
      <sheetName val="APU corta corrientes"/>
      <sheetName val="APU motobomba"/>
      <sheetName val="APUestructuraen mader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Set>
  </externalBook>
</externalLink>
</file>

<file path=xl/externalLinks/externalLink2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lendar"/>
      <sheetName val="WS CLEAN"/>
      <sheetName val="RICS NUEVA HOJA DIARIA"/>
      <sheetName val="HOJA DIARIA NUEVA"/>
      <sheetName val="Index"/>
      <sheetName val="materiales"/>
      <sheetName val="otros"/>
      <sheetName val="CONT_ADI"/>
    </sheetNames>
    <sheetDataSet>
      <sheetData sheetId="0"/>
      <sheetData sheetId="1"/>
      <sheetData sheetId="2" refreshError="1"/>
      <sheetData sheetId="3"/>
      <sheetData sheetId="4" refreshError="1"/>
      <sheetData sheetId="5" refreshError="1"/>
      <sheetData sheetId="6" refreshError="1"/>
      <sheetData sheetId="7" refreshError="1"/>
    </sheetDataSet>
  </externalBook>
</externalLink>
</file>

<file path=xl/externalLinks/externalLink2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V 7.0"/>
      <sheetName val="1.1"/>
      <sheetName val="1.2"/>
      <sheetName val="1.3"/>
      <sheetName val="1.4"/>
      <sheetName val="1.5"/>
      <sheetName val="1.6"/>
      <sheetName val="1.7"/>
      <sheetName val="1.8"/>
      <sheetName val="1.9"/>
      <sheetName val="1.10"/>
      <sheetName val="1.11"/>
      <sheetName val="1.12"/>
      <sheetName val="1.13"/>
      <sheetName val="1.14"/>
      <sheetName val="1.15"/>
      <sheetName val="1.16"/>
      <sheetName val="1.17"/>
      <sheetName val="2.1.1"/>
      <sheetName val="2.1.4"/>
      <sheetName val="2.1.7"/>
      <sheetName val="2.1.8"/>
      <sheetName val="2.1.9"/>
      <sheetName val="2.1.10"/>
      <sheetName val="2.1.11"/>
      <sheetName val="2.1.12"/>
      <sheetName val="2.1.13"/>
      <sheetName val="2.1.14"/>
      <sheetName val="2.1.15"/>
      <sheetName val="2.1.16"/>
      <sheetName val="2.2.1"/>
      <sheetName val="2.2.4"/>
      <sheetName val="2.2.7"/>
      <sheetName val="2.2.8"/>
      <sheetName val="2.2.9"/>
      <sheetName val="2.2.10"/>
      <sheetName val="2.2.11"/>
      <sheetName val="2.2.12"/>
      <sheetName val="2.2.13"/>
      <sheetName val="2.2.14"/>
      <sheetName val="3.1.1"/>
      <sheetName val="3.1.2"/>
      <sheetName val="3.1.3"/>
      <sheetName val="3.1.4"/>
      <sheetName val="3.1.5"/>
      <sheetName val="3.1.6"/>
      <sheetName val="3.1.7"/>
      <sheetName val="3.1.8"/>
      <sheetName val="3.1.9"/>
      <sheetName val="3.1.10"/>
      <sheetName val="3.1.11"/>
      <sheetName val="3.1.12"/>
      <sheetName val="3.1.13"/>
      <sheetName val="3.1.14"/>
      <sheetName val="3.1.15"/>
      <sheetName val="3.1.16"/>
      <sheetName val="3.1.17"/>
      <sheetName val="3.1.18"/>
      <sheetName val="3.1.19"/>
      <sheetName val="3.1.20"/>
      <sheetName val="3.1.21"/>
      <sheetName val="3.1.22"/>
      <sheetName val="3.1.23"/>
      <sheetName val="3.1.24"/>
      <sheetName val="3.1.25"/>
      <sheetName val="3.1.26"/>
      <sheetName val="3.2.1"/>
      <sheetName val="3.2.2"/>
      <sheetName val="3.2.3"/>
      <sheetName val="3.2.4"/>
      <sheetName val="3.3.1"/>
      <sheetName val="3.3.2"/>
      <sheetName val="3.3.3"/>
      <sheetName val="3.3.4"/>
      <sheetName val="3.3.5"/>
      <sheetName val="4.1"/>
      <sheetName val="4.2"/>
      <sheetName val="4.3"/>
      <sheetName val="4.4"/>
      <sheetName val="4.5"/>
      <sheetName val="4.6"/>
      <sheetName val="4.7"/>
      <sheetName val="4.8"/>
      <sheetName val="5.1"/>
      <sheetName val="5.2"/>
      <sheetName val="5.3"/>
      <sheetName val="5.4"/>
      <sheetName val="5.5"/>
      <sheetName val="5.6"/>
      <sheetName val="5.7"/>
      <sheetName val="5.8"/>
      <sheetName val="5.9"/>
      <sheetName val="6.1"/>
      <sheetName val="6.2"/>
      <sheetName val="6.3"/>
      <sheetName val="6.4"/>
      <sheetName val="6.5"/>
      <sheetName val="6.6"/>
      <sheetName val="7.1"/>
      <sheetName val="7.2"/>
      <sheetName val="7.3"/>
      <sheetName val="7.4"/>
      <sheetName val="7.5"/>
      <sheetName val="8.1"/>
      <sheetName val="8.2"/>
      <sheetName val="8.3"/>
      <sheetName val="8.4"/>
      <sheetName val="8.5"/>
      <sheetName val="8.6"/>
      <sheetName val="8.7"/>
      <sheetName val="8.8"/>
      <sheetName val="9.1"/>
      <sheetName val="9.2"/>
      <sheetName val="9.3"/>
      <sheetName val="9.4"/>
      <sheetName val="9.5"/>
      <sheetName val="9.6"/>
      <sheetName val="9.7"/>
      <sheetName val="9.8"/>
      <sheetName val="9.9"/>
      <sheetName val="10.1"/>
      <sheetName val="10.2"/>
      <sheetName val="10.3"/>
      <sheetName val="11.1"/>
      <sheetName val="11.2"/>
      <sheetName val="11.3"/>
      <sheetName val="11.4"/>
      <sheetName val="11.5"/>
      <sheetName val="11.6"/>
      <sheetName val="12.1"/>
      <sheetName val="12.2"/>
      <sheetName val="12.3"/>
      <sheetName val="12.4"/>
      <sheetName val="12.5"/>
      <sheetName val="12.6"/>
      <sheetName val="12.7"/>
      <sheetName val="12.8"/>
      <sheetName val="12.9"/>
      <sheetName val="13.1"/>
      <sheetName val="13.2"/>
      <sheetName val="13.3"/>
      <sheetName val="13.4"/>
      <sheetName val="13.5"/>
      <sheetName val="13.6"/>
      <sheetName val="13.7"/>
      <sheetName val="13.8"/>
      <sheetName val="13.9"/>
      <sheetName val="13.10"/>
      <sheetName val="14.1"/>
      <sheetName val="14.2"/>
      <sheetName val="14.3"/>
      <sheetName val="14.4"/>
      <sheetName val="14.5"/>
      <sheetName val="14.6"/>
      <sheetName val="15.1"/>
      <sheetName val="15.2"/>
      <sheetName val="15.3"/>
      <sheetName val="15.4"/>
      <sheetName val="15.5"/>
      <sheetName val="15.6"/>
      <sheetName val="15.7"/>
      <sheetName val="15.8"/>
      <sheetName val="15.9"/>
      <sheetName val="16.1"/>
      <sheetName val="16.2"/>
      <sheetName val="16.3"/>
      <sheetName val="16.4"/>
      <sheetName val="16.5"/>
      <sheetName val="16.6"/>
      <sheetName val="16.7"/>
      <sheetName val="16.8"/>
      <sheetName val="16.9"/>
      <sheetName val="16.10"/>
      <sheetName val="16.11"/>
      <sheetName val="16.12"/>
      <sheetName val="17.1"/>
      <sheetName val="17.2"/>
      <sheetName val="17.3"/>
      <sheetName val="17.4"/>
      <sheetName val="17.5"/>
      <sheetName val="17.6"/>
      <sheetName val="18.1.1"/>
      <sheetName val="18.1.2"/>
      <sheetName val="18.1.3"/>
      <sheetName val="18.1.4"/>
      <sheetName val="18.1.5"/>
      <sheetName val="18.1.6"/>
      <sheetName val="18.1.7"/>
      <sheetName val="18.1.8"/>
      <sheetName val="18.1.9"/>
      <sheetName val="18.2.1"/>
      <sheetName val="18.2.2"/>
      <sheetName val="18.2.3"/>
      <sheetName val="18.2.4"/>
      <sheetName val="18.2.5"/>
      <sheetName val="18.2.6"/>
      <sheetName val="18.2.7"/>
      <sheetName val="18.3.1"/>
      <sheetName val="18.3.2"/>
      <sheetName val="18.3.3"/>
      <sheetName val="18.3.4"/>
      <sheetName val="18.3.5"/>
      <sheetName val="18.3.6"/>
      <sheetName val="19.1"/>
      <sheetName val="20.1"/>
      <sheetName val="20.2"/>
      <sheetName val="20.3"/>
      <sheetName val="20.4"/>
      <sheetName val="20.5"/>
      <sheetName val="20.6"/>
      <sheetName val="20.7"/>
      <sheetName val="20.8"/>
      <sheetName val="20.9"/>
      <sheetName val="20.10"/>
      <sheetName val="20.11"/>
      <sheetName val="20.12"/>
      <sheetName val="20.13"/>
      <sheetName val="20.14"/>
      <sheetName val="20.15"/>
      <sheetName val="20.16"/>
      <sheetName val="20.17"/>
      <sheetName val="20.18"/>
      <sheetName val="20.19"/>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1.22"/>
      <sheetName val="21.23"/>
      <sheetName val="21.24"/>
      <sheetName val="21.25"/>
      <sheetName val="21.26"/>
      <sheetName val="21.27"/>
      <sheetName val="21.28"/>
      <sheetName val="21.29"/>
      <sheetName val="21.30"/>
      <sheetName val="21.31"/>
      <sheetName val="21.32"/>
      <sheetName val="21.33"/>
      <sheetName val="21.34"/>
      <sheetName val="21.35"/>
      <sheetName val="21.36"/>
      <sheetName val="21.37"/>
      <sheetName val="21.38"/>
      <sheetName val="22.1"/>
      <sheetName val="22.2"/>
      <sheetName val="22.3"/>
      <sheetName val="22.4"/>
      <sheetName val="22.5"/>
      <sheetName val="22.6"/>
      <sheetName val="22.7"/>
      <sheetName val="22.8"/>
      <sheetName val="22.9"/>
      <sheetName val="22.10"/>
      <sheetName val="22.11"/>
      <sheetName val="22.12"/>
      <sheetName val="22.13"/>
      <sheetName val="22.14"/>
      <sheetName val="22.15"/>
      <sheetName val="22.16"/>
      <sheetName val="22.17"/>
      <sheetName val="22.18"/>
      <sheetName val="22.19"/>
      <sheetName val="22.20"/>
      <sheetName val="22.21"/>
      <sheetName val="22.22"/>
      <sheetName val="22.23"/>
      <sheetName val="22.24"/>
      <sheetName val="22.25"/>
      <sheetName val="22.26"/>
      <sheetName val="22.27"/>
      <sheetName val="22.28"/>
      <sheetName val="22.29"/>
      <sheetName val="22.30"/>
      <sheetName val="22.31"/>
      <sheetName val="22.32"/>
      <sheetName val="22.33"/>
      <sheetName val="22.34"/>
      <sheetName val="22.35"/>
      <sheetName val="22.36"/>
      <sheetName val="22.37"/>
      <sheetName val="22.38"/>
      <sheetName val="22.39"/>
      <sheetName val="22.40"/>
      <sheetName val="22.41"/>
      <sheetName val="22.42"/>
      <sheetName val="22.43"/>
      <sheetName val="22.44"/>
      <sheetName val="22.45"/>
      <sheetName val="22.46"/>
      <sheetName val="22.47"/>
      <sheetName val="23.1"/>
      <sheetName val="23.2"/>
      <sheetName val="23.3"/>
      <sheetName val="23.4"/>
      <sheetName val="23.5"/>
      <sheetName val="23.6"/>
      <sheetName val="23.7"/>
      <sheetName val="23.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Set>
  </externalBook>
</externalLink>
</file>

<file path=xl/externalLinks/externalLink2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a Jagua Equipment"/>
      <sheetName val="Material Assumptions"/>
      <sheetName val="consumo horario"/>
      <sheetName val="Equipment Hours TODOS"/>
      <sheetName val="Equipment Hours CMU"/>
      <sheetName val="MineEquipmentFUEL"/>
      <sheetName val="Equipment Hours CDJ"/>
      <sheetName val="Equipment Hours CET"/>
      <sheetName val="MineEquipmentFUEL (2)"/>
      <sheetName val="MineEquipmentFUEL (3)"/>
      <sheetName val="RICS NUEVA HOJA DIARIA"/>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2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JNL JUNE"/>
      <sheetName val="MMH WORKINGS"/>
      <sheetName val="MMJV B-S"/>
      <sheetName val="June00"/>
      <sheetName val="May00"/>
      <sheetName val="MMH"/>
      <sheetName val="Sheet6"/>
      <sheetName val="Sheet3"/>
      <sheetName val="Sheet4"/>
      <sheetName val="Sheet5"/>
      <sheetName val="Sheet7"/>
      <sheetName val="Sheet8"/>
      <sheetName val="Sheet9"/>
      <sheetName val="Sheet10"/>
      <sheetName val="Equipment Hours TOD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2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urrin Murrin Project Break Up"/>
      <sheetName val="MMH F-S"/>
      <sheetName val="MMH 30-06-00"/>
      <sheetName val="Cost Ledger"/>
      <sheetName val="Cost Ledger 30-6-99"/>
      <sheetName val="MMH F-S Cash Flow"/>
      <sheetName val="MMH Disc"/>
      <sheetName val="MMH Cheat Sheet 30-06-00"/>
      <sheetName val="MMH WORKINGS"/>
    </sheetNames>
    <sheetDataSet>
      <sheetData sheetId="0"/>
      <sheetData sheetId="1"/>
      <sheetData sheetId="2"/>
      <sheetData sheetId="3"/>
      <sheetData sheetId="4" refreshError="1"/>
      <sheetData sheetId="5"/>
      <sheetData sheetId="6"/>
      <sheetData sheetId="7"/>
      <sheetData sheetId="8" refreshError="1"/>
    </sheetDataSet>
  </externalBook>
</externalLink>
</file>

<file path=xl/externalLinks/externalLink2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ANTA CECILIA"/>
      <sheetName val="Hoja1"/>
      <sheetName val="Hoja2"/>
      <sheetName val="ESTADO RED"/>
      <sheetName val="COSTOS OFICINA"/>
      <sheetName val="Cost Ledger 30-6-99"/>
    </sheetNames>
    <sheetDataSet>
      <sheetData sheetId="0"/>
      <sheetData sheetId="1"/>
      <sheetData sheetId="2"/>
      <sheetData sheetId="3" refreshError="1"/>
      <sheetData sheetId="4" refreshError="1"/>
      <sheetData sheetId="5" refreshError="1"/>
    </sheetDataSet>
  </externalBook>
</externalLink>
</file>

<file path=xl/externalLinks/externalLink2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ICAS"/>
      <sheetName val="PRECIOS"/>
      <sheetName val="NACEDEROS"/>
      <sheetName val="TANQUES"/>
      <sheetName val="RESERVORIO"/>
      <sheetName val="CAPTACIONES"/>
      <sheetName val="POZO PROFUNDO"/>
      <sheetName val="DESARENADORES"/>
      <sheetName val="PRESEDIMENTADORES"/>
      <sheetName val="C.QUIEBRE"/>
      <sheetName val="DISTRIBUCION"/>
      <sheetName val="PTAP ELECTRICAS"/>
      <sheetName val="IMPULSION"/>
      <sheetName val="CONDUCCIONES"/>
      <sheetName val="ADUCCIONES"/>
      <sheetName val="OBRAS COMPLEMENTARIAS PTAP"/>
      <sheetName val="PRECIOS-CP"/>
      <sheetName val="SORACA "/>
      <sheetName val="SORA"/>
      <sheetName val="PTAP SORA"/>
      <sheetName val="CHIQUIZA"/>
      <sheetName val="PTAP CHIQUIZA"/>
      <sheetName val="CUCAITA"/>
      <sheetName val="PTAP CUCAITA"/>
      <sheetName val="PTAP SORACA"/>
      <sheetName val="Hoja3"/>
    </sheetNames>
    <sheetDataSet>
      <sheetData sheetId="0" refreshError="1">
        <row r="1">
          <cell r="A1" t="str">
            <v>IND</v>
          </cell>
          <cell r="B1" t="str">
            <v>ITEM</v>
          </cell>
          <cell r="C1" t="str">
            <v>COMPONENTE</v>
          </cell>
        </row>
        <row r="2">
          <cell r="A2" t="str">
            <v>CAP</v>
          </cell>
          <cell r="B2">
            <v>1</v>
          </cell>
          <cell r="C2" t="str">
            <v>CAPTACION</v>
          </cell>
        </row>
        <row r="3">
          <cell r="A3" t="str">
            <v>ADU</v>
          </cell>
          <cell r="B3">
            <v>2</v>
          </cell>
          <cell r="C3" t="str">
            <v>ADUCCION</v>
          </cell>
        </row>
        <row r="4">
          <cell r="A4" t="str">
            <v>PRE</v>
          </cell>
          <cell r="B4">
            <v>3</v>
          </cell>
          <cell r="C4" t="str">
            <v>PRE-TRATAMIENTO</v>
          </cell>
        </row>
        <row r="5">
          <cell r="A5" t="str">
            <v>CON</v>
          </cell>
          <cell r="B5">
            <v>4</v>
          </cell>
          <cell r="C5" t="str">
            <v>CONDUCCION</v>
          </cell>
        </row>
        <row r="6">
          <cell r="A6" t="str">
            <v>TRA</v>
          </cell>
          <cell r="B6">
            <v>5</v>
          </cell>
          <cell r="C6" t="str">
            <v>TRATAMIENTO</v>
          </cell>
        </row>
        <row r="7">
          <cell r="A7" t="str">
            <v>ALM</v>
          </cell>
          <cell r="B7">
            <v>6</v>
          </cell>
          <cell r="C7" t="str">
            <v>ALMACENAMIENTO</v>
          </cell>
        </row>
        <row r="8">
          <cell r="A8" t="str">
            <v>DIS</v>
          </cell>
          <cell r="B8">
            <v>7</v>
          </cell>
          <cell r="C8" t="str">
            <v>DISTRIBUCION</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2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
      <sheetName val="IT"/>
      <sheetName val="Acta"/>
      <sheetName val="Dat"/>
      <sheetName val="Kxm"/>
      <sheetName val="Em"/>
      <sheetName val="O C"/>
      <sheetName val=" V"/>
      <sheetName val="CA"/>
      <sheetName val=" E"/>
      <sheetName val="RD"/>
      <sheetName val="TR"/>
      <sheetName val="MH"/>
      <sheetName val="OC"/>
      <sheetName val="OR"/>
      <sheetName val="Ad"/>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2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CIOS"/>
    </sheetNames>
    <sheetDataSet>
      <sheetData sheetId="0" refreshError="1"/>
    </sheetDataSet>
  </externalBook>
</externalLink>
</file>

<file path=xl/externalLinks/externalLink2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no de obra"/>
      <sheetName val="mater"/>
      <sheetName val="unit-obra"/>
      <sheetName val="Pedregal"/>
      <sheetName val="analuni3"/>
      <sheetName val="Hoja11"/>
      <sheetName val="Hoja15"/>
      <sheetName val="Hoja16"/>
    </sheetNames>
    <sheetDataSet>
      <sheetData sheetId="0" refreshError="1">
        <row r="30">
          <cell r="E30">
            <v>55000</v>
          </cell>
        </row>
      </sheetData>
      <sheetData sheetId="1" refreshError="1">
        <row r="29">
          <cell r="D29">
            <v>1800</v>
          </cell>
        </row>
        <row r="31">
          <cell r="D31">
            <v>2000</v>
          </cell>
        </row>
        <row r="56">
          <cell r="D56">
            <v>2000</v>
          </cell>
        </row>
        <row r="89">
          <cell r="D89">
            <v>11000</v>
          </cell>
        </row>
        <row r="122">
          <cell r="I122">
            <v>7500</v>
          </cell>
        </row>
        <row r="175">
          <cell r="I175">
            <v>125000</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2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Budget vs Real"/>
      <sheetName val="Flujo"/>
      <sheetName val="Flujo De Caja 2008"/>
      <sheetName val="Flujo De Caja 2008 (2)"/>
      <sheetName val="Reporte"/>
      <sheetName val="Hoja2"/>
      <sheetName val="Cost Ledger 30-6-99"/>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2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del 2005 CONTRATO"/>
      <sheetName val="Datos del 2005 CONTRATO (2)"/>
      <sheetName val="PARAMETROS 2005"/>
      <sheetName val="Datos del 2005 PROPIA"/>
      <sheetName val="Datos del 2005 PROPIA (2)"/>
      <sheetName val="Datos del 2005 CONTRATO bck"/>
      <sheetName val="Datos del 2005 CONTRATO (3)"/>
      <sheetName val="Datos del 2005 CONTRATO 375"/>
      <sheetName val="RESUMEN SEC TESORO"/>
      <sheetName val="Datos del 2005 CONTRATO 120 FEB"/>
      <sheetName val="Datos del 2005 CONT 120 MAR10"/>
      <sheetName val="Datos del 2005 CONT 120 ABRIL 4"/>
      <sheetName val="Hoja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2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álculo"/>
      <sheetName val="Tablas"/>
      <sheetName val="Presentación"/>
    </sheetNames>
    <sheetDataSet>
      <sheetData sheetId="0"/>
      <sheetData sheetId="1" refreshError="1"/>
      <sheetData sheetId="2" refreshError="1"/>
    </sheetDataSet>
  </externalBook>
</externalLink>
</file>

<file path=xl/externalLinks/externalLink2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_Semanal"/>
      <sheetName val="PR BASICO"/>
      <sheetName val="PBC PR"/>
      <sheetName val="PBC EJ"/>
      <sheetName val="PBC PR REND"/>
      <sheetName val="% TANQUE"/>
      <sheetName val="PBC"/>
      <sheetName val="Graf Gral"/>
      <sheetName val="Gráficas por area"/>
      <sheetName val="AV"/>
      <sheetName val="ruta cri"/>
      <sheetName val="HISTOG"/>
      <sheetName val="C. IMPORTAD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sheetData sheetId="10"/>
      <sheetData sheetId="11" refreshError="1"/>
      <sheetData sheetId="12" refreshError="1"/>
    </sheetDataSet>
  </externalBook>
</externalLink>
</file>

<file path=xl/externalLinks/externalLink2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TERIALES"/>
      <sheetName val="cuadrillas"/>
      <sheetName val="ANALISIS"/>
      <sheetName val="precios"/>
      <sheetName val="paraiso"/>
      <sheetName val="No.3"/>
      <sheetName val="rend"/>
      <sheetName val="programacion"/>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2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teria Prima"/>
      <sheetName val="PRECIOS ACTUALIZADOS FERRASA"/>
      <sheetName val="PU"/>
    </sheetNames>
    <sheetDataSet>
      <sheetData sheetId="0"/>
      <sheetData sheetId="1" refreshError="1">
        <row r="2">
          <cell r="A2">
            <v>2004</v>
          </cell>
          <cell r="B2" t="str">
            <v>ANGULO 1/8" X 1.1/2" X 6 MTS G-50</v>
          </cell>
          <cell r="C2" t="str">
            <v>UND</v>
          </cell>
          <cell r="D2">
            <v>11463</v>
          </cell>
        </row>
        <row r="3">
          <cell r="A3">
            <v>2005</v>
          </cell>
          <cell r="B3" t="str">
            <v>ANGULO 1/8" X 2" X 6 MTS G-50</v>
          </cell>
          <cell r="C3" t="str">
            <v>UND</v>
          </cell>
          <cell r="D3">
            <v>16350</v>
          </cell>
        </row>
        <row r="4">
          <cell r="A4">
            <v>2006</v>
          </cell>
          <cell r="B4" t="str">
            <v>ANGULO 1/8" X 1.3/4" X 6 MTS G-50</v>
          </cell>
          <cell r="C4" t="str">
            <v>UND</v>
          </cell>
          <cell r="D4">
            <v>14764</v>
          </cell>
        </row>
        <row r="5">
          <cell r="A5">
            <v>2007</v>
          </cell>
          <cell r="B5" t="str">
            <v>ANGULO 3/16" X 1.3/4" X 6 MTS G-50</v>
          </cell>
          <cell r="C5" t="str">
            <v>UND</v>
          </cell>
          <cell r="D5">
            <v>21599</v>
          </cell>
        </row>
        <row r="6">
          <cell r="A6">
            <v>2008</v>
          </cell>
          <cell r="B6" t="str">
            <v>ANGULO 3/16" X 1.1/2" X 6 MTS G-50</v>
          </cell>
          <cell r="C6" t="str">
            <v>UND</v>
          </cell>
          <cell r="D6">
            <v>17608</v>
          </cell>
        </row>
        <row r="7">
          <cell r="A7">
            <v>2009</v>
          </cell>
          <cell r="B7" t="str">
            <v>ANGULO 3/16" X 2" X 6 MTS G-50</v>
          </cell>
          <cell r="C7" t="str">
            <v>UND</v>
          </cell>
          <cell r="D7">
            <v>23845</v>
          </cell>
        </row>
        <row r="8">
          <cell r="A8">
            <v>2010</v>
          </cell>
          <cell r="B8" t="str">
            <v>ANGULO 3/16" X 2.1/2" X 6 MTS G-50</v>
          </cell>
          <cell r="C8" t="str">
            <v>UND</v>
          </cell>
          <cell r="D8">
            <v>31522</v>
          </cell>
        </row>
        <row r="9">
          <cell r="A9">
            <v>2012</v>
          </cell>
          <cell r="B9" t="str">
            <v>ANGULO 1/4" X 1.1/2" X 6 MTS G-50</v>
          </cell>
          <cell r="C9" t="str">
            <v>UND</v>
          </cell>
          <cell r="D9">
            <v>22891</v>
          </cell>
        </row>
        <row r="10">
          <cell r="A10">
            <v>2013</v>
          </cell>
          <cell r="B10" t="str">
            <v>ANGULO 1/4" X 2" X 6 MTS G-50</v>
          </cell>
          <cell r="C10" t="str">
            <v>UND</v>
          </cell>
          <cell r="D10">
            <v>32381</v>
          </cell>
        </row>
        <row r="11">
          <cell r="A11">
            <v>2014</v>
          </cell>
          <cell r="B11" t="str">
            <v>ANGULO 1/4" X 2.1/2" X 6 MTS G-50</v>
          </cell>
          <cell r="C11" t="str">
            <v>UND</v>
          </cell>
          <cell r="D11">
            <v>42412</v>
          </cell>
        </row>
        <row r="12">
          <cell r="A12">
            <v>2015</v>
          </cell>
          <cell r="B12" t="str">
            <v>ANGULO 1/4" X 3" X 6 MTS G-50</v>
          </cell>
          <cell r="C12" t="str">
            <v>UND</v>
          </cell>
          <cell r="D12">
            <v>51632</v>
          </cell>
        </row>
        <row r="13">
          <cell r="A13">
            <v>2016</v>
          </cell>
          <cell r="B13" t="str">
            <v>ANGULO 1/4" X 4" X 6 MTS G-50</v>
          </cell>
          <cell r="C13" t="str">
            <v>UND</v>
          </cell>
          <cell r="D13">
            <v>69855</v>
          </cell>
        </row>
        <row r="14">
          <cell r="A14">
            <v>2018</v>
          </cell>
          <cell r="B14" t="str">
            <v>ANGULO 5/16" X 3" X 6 MTS G-50</v>
          </cell>
          <cell r="C14" t="str">
            <v>UND</v>
          </cell>
          <cell r="D14">
            <v>62502</v>
          </cell>
        </row>
        <row r="15">
          <cell r="A15">
            <v>2019</v>
          </cell>
          <cell r="B15" t="str">
            <v>ANGULO 5/16" X 4" X 6 MTS G-50</v>
          </cell>
          <cell r="C15" t="str">
            <v>UND</v>
          </cell>
          <cell r="D15">
            <v>84824</v>
          </cell>
        </row>
        <row r="16">
          <cell r="A16">
            <v>2021</v>
          </cell>
          <cell r="B16" t="str">
            <v>ANGULO 3/8" X 3" X 6 MTS G-50</v>
          </cell>
          <cell r="C16" t="str">
            <v>UND</v>
          </cell>
          <cell r="D16">
            <v>74221</v>
          </cell>
        </row>
        <row r="17">
          <cell r="A17">
            <v>2022</v>
          </cell>
          <cell r="B17" t="str">
            <v>ANGULO 3/8" X 4" X 6 MTS G-50</v>
          </cell>
          <cell r="C17" t="str">
            <v>UND</v>
          </cell>
          <cell r="D17">
            <v>98961</v>
          </cell>
        </row>
        <row r="18">
          <cell r="A18">
            <v>2025</v>
          </cell>
          <cell r="B18" t="str">
            <v>ANGULO 1/2" X 3" X 6 MTS G-50</v>
          </cell>
          <cell r="C18" t="str">
            <v>UND</v>
          </cell>
          <cell r="D18">
            <v>98961</v>
          </cell>
        </row>
        <row r="19">
          <cell r="A19">
            <v>2026</v>
          </cell>
          <cell r="B19" t="str">
            <v>ANGULO 3/8" X 5" X 6 MTS G-50</v>
          </cell>
          <cell r="C19" t="str">
            <v>UND</v>
          </cell>
          <cell r="D19">
            <v>156388</v>
          </cell>
        </row>
        <row r="20">
          <cell r="A20">
            <v>2027</v>
          </cell>
          <cell r="B20" t="str">
            <v>ANGULO 1/2" X 4" X 6 MTS G-50</v>
          </cell>
          <cell r="C20" t="str">
            <v>UND</v>
          </cell>
          <cell r="D20">
            <v>131948</v>
          </cell>
        </row>
        <row r="21">
          <cell r="A21">
            <v>2029</v>
          </cell>
          <cell r="B21" t="str">
            <v>ANGULO 1/2" X 5" X 6 MTS G-50</v>
          </cell>
          <cell r="C21" t="str">
            <v>UND</v>
          </cell>
          <cell r="D21">
            <v>206148</v>
          </cell>
        </row>
        <row r="22">
          <cell r="A22">
            <v>2030</v>
          </cell>
          <cell r="B22" t="str">
            <v>ANGULO 5/8" X 6" X 6 MTS G-50</v>
          </cell>
          <cell r="C22" t="str">
            <v>UND</v>
          </cell>
          <cell r="D22">
            <v>324238</v>
          </cell>
        </row>
        <row r="23">
          <cell r="A23">
            <v>2011</v>
          </cell>
          <cell r="B23" t="str">
            <v>ANGULO 1/8" X 1.3/4" X 6 MTS A-36</v>
          </cell>
          <cell r="C23" t="str">
            <v>UND</v>
          </cell>
          <cell r="D23">
            <v>14495</v>
          </cell>
        </row>
        <row r="24">
          <cell r="A24">
            <v>2024</v>
          </cell>
          <cell r="B24" t="str">
            <v>ANGULO 3/8" X 6" X 6 MTS</v>
          </cell>
          <cell r="C24" t="str">
            <v>UND</v>
          </cell>
          <cell r="D24">
            <v>199039</v>
          </cell>
        </row>
        <row r="25">
          <cell r="A25">
            <v>2028</v>
          </cell>
          <cell r="B25" t="str">
            <v>ANGULO 1/2" X 6" X 6 MTS</v>
          </cell>
          <cell r="C25" t="str">
            <v>UND</v>
          </cell>
          <cell r="D25">
            <v>248429</v>
          </cell>
        </row>
        <row r="26">
          <cell r="A26">
            <v>2037</v>
          </cell>
          <cell r="B26" t="str">
            <v>ANGULO 19   X 2.5 MM X 6 MTS</v>
          </cell>
          <cell r="C26" t="str">
            <v>UND</v>
          </cell>
          <cell r="D26">
            <v>4545</v>
          </cell>
        </row>
        <row r="27">
          <cell r="A27">
            <v>2038</v>
          </cell>
          <cell r="B27" t="str">
            <v>ANGULO 25   X 2.5 MM X 6 MTS</v>
          </cell>
          <cell r="C27" t="str">
            <v>UND</v>
          </cell>
          <cell r="D27">
            <v>6069</v>
          </cell>
        </row>
        <row r="28">
          <cell r="A28">
            <v>2039</v>
          </cell>
          <cell r="B28" t="str">
            <v>ANGULO 38   X 2.5 MM X 6 MTS</v>
          </cell>
          <cell r="C28" t="str">
            <v>UND</v>
          </cell>
          <cell r="D28">
            <v>9364</v>
          </cell>
        </row>
        <row r="29">
          <cell r="A29">
            <v>2040</v>
          </cell>
          <cell r="B29" t="str">
            <v>ANGULO 1/8" X 3/4" (19X3MM)</v>
          </cell>
          <cell r="C29" t="str">
            <v>UND</v>
          </cell>
          <cell r="D29">
            <v>6129</v>
          </cell>
        </row>
        <row r="30">
          <cell r="A30">
            <v>2041</v>
          </cell>
          <cell r="B30" t="str">
            <v>ANGULO 1/8" X 1" (25X3MM)</v>
          </cell>
          <cell r="C30" t="str">
            <v>UND</v>
          </cell>
          <cell r="D30">
            <v>8320</v>
          </cell>
        </row>
        <row r="31">
          <cell r="A31">
            <v>2042</v>
          </cell>
          <cell r="B31" t="str">
            <v>ANGULO 1/8" X 1.1/2" X 6 MTS A-36</v>
          </cell>
          <cell r="C31" t="str">
            <v>UND</v>
          </cell>
          <cell r="D31">
            <v>12048</v>
          </cell>
        </row>
        <row r="32">
          <cell r="A32">
            <v>2043</v>
          </cell>
          <cell r="B32" t="str">
            <v>ANGULO 1/8" X 2" X 6 MTS A-36</v>
          </cell>
          <cell r="C32" t="str">
            <v>UND</v>
          </cell>
          <cell r="D32">
            <v>16350</v>
          </cell>
        </row>
        <row r="33">
          <cell r="A33">
            <v>2044</v>
          </cell>
          <cell r="B33" t="str">
            <v>ANGULO 3/16" X 1" (25X4.5MM)</v>
          </cell>
          <cell r="C33" t="str">
            <v>UND</v>
          </cell>
          <cell r="D33">
            <v>11649</v>
          </cell>
        </row>
        <row r="34">
          <cell r="A34">
            <v>2045</v>
          </cell>
          <cell r="B34" t="str">
            <v>ANGULO 3/16" X 1.1/2" X 6 MTS A-36</v>
          </cell>
          <cell r="C34" t="str">
            <v>UND</v>
          </cell>
          <cell r="D34">
            <v>17608</v>
          </cell>
        </row>
        <row r="35">
          <cell r="A35">
            <v>2046</v>
          </cell>
          <cell r="B35" t="str">
            <v>ANGULO 3/16" X 2" X 6 MTS A-36</v>
          </cell>
          <cell r="C35" t="str">
            <v>UND</v>
          </cell>
          <cell r="D35">
            <v>23845</v>
          </cell>
        </row>
        <row r="36">
          <cell r="A36">
            <v>2047</v>
          </cell>
          <cell r="B36" t="str">
            <v>ANGULO 1/4" X 1.1/2" X 6 MTS A-36</v>
          </cell>
          <cell r="C36" t="str">
            <v>UND</v>
          </cell>
          <cell r="D36">
            <v>22891</v>
          </cell>
        </row>
        <row r="37">
          <cell r="A37">
            <v>2048</v>
          </cell>
          <cell r="B37" t="str">
            <v>ANGULO 1/4" X 2" X 6 MTS A-36</v>
          </cell>
          <cell r="C37" t="str">
            <v>UND</v>
          </cell>
          <cell r="D37">
            <v>31792</v>
          </cell>
        </row>
        <row r="38">
          <cell r="A38">
            <v>2049</v>
          </cell>
          <cell r="B38" t="str">
            <v>ANGULO 30   X 3 MM X 6 MTS</v>
          </cell>
          <cell r="C38" t="str">
            <v>UND</v>
          </cell>
          <cell r="D38">
            <v>9770</v>
          </cell>
        </row>
        <row r="39">
          <cell r="A39">
            <v>2051</v>
          </cell>
          <cell r="B39" t="str">
            <v>ANGULO 30   X 4.5 MM X 6 MTS</v>
          </cell>
          <cell r="C39" t="str">
            <v>UND</v>
          </cell>
          <cell r="D39">
            <v>14253</v>
          </cell>
        </row>
        <row r="40">
          <cell r="A40">
            <v>2052</v>
          </cell>
          <cell r="B40" t="str">
            <v>ANGULO 38   X 4.5 MM X 6 MTS A-36</v>
          </cell>
          <cell r="C40" t="str">
            <v>UND</v>
          </cell>
          <cell r="D40">
            <v>16831</v>
          </cell>
        </row>
        <row r="41">
          <cell r="A41">
            <v>2053</v>
          </cell>
          <cell r="B41" t="str">
            <v>ANGULO 1/8" X 1.1/2" X 1.8 MTS A-36</v>
          </cell>
          <cell r="C41" t="str">
            <v>UND</v>
          </cell>
          <cell r="D41">
            <v>4131</v>
          </cell>
        </row>
        <row r="42">
          <cell r="A42">
            <v>2054</v>
          </cell>
          <cell r="B42" t="str">
            <v>ANGULO 3/16" X 1.1/2" X 1.8 MTS A-36</v>
          </cell>
          <cell r="C42" t="str">
            <v>UND</v>
          </cell>
          <cell r="D42">
            <v>6077</v>
          </cell>
        </row>
        <row r="43">
          <cell r="A43">
            <v>2055</v>
          </cell>
          <cell r="B43" t="str">
            <v>ANGULO 1/8" X 1.1/2" X 1.9 MTS A-36</v>
          </cell>
          <cell r="C43" t="str">
            <v>UND</v>
          </cell>
          <cell r="D43">
            <v>4362</v>
          </cell>
        </row>
        <row r="44">
          <cell r="A44">
            <v>2056</v>
          </cell>
          <cell r="B44" t="str">
            <v>ANGULO 3/16" X 1.1/2" X 1.9 MTS A-36</v>
          </cell>
          <cell r="C44" t="str">
            <v>UND</v>
          </cell>
          <cell r="D44">
            <v>6420</v>
          </cell>
        </row>
        <row r="45">
          <cell r="A45">
            <v>2059</v>
          </cell>
          <cell r="B45" t="str">
            <v>ANGULO 3/16" X 1.3/4" X 6 MTS</v>
          </cell>
          <cell r="C45" t="str">
            <v>UND</v>
          </cell>
          <cell r="D45">
            <v>21599</v>
          </cell>
        </row>
        <row r="46">
          <cell r="A46">
            <v>4001</v>
          </cell>
          <cell r="B46" t="str">
            <v>PLATINA 1/8"  X   1/2" X 6 MTS</v>
          </cell>
          <cell r="C46" t="str">
            <v>UND</v>
          </cell>
          <cell r="D46">
            <v>3204</v>
          </cell>
        </row>
        <row r="47">
          <cell r="A47">
            <v>4002</v>
          </cell>
          <cell r="B47" t="str">
            <v>PLATINA 1/8"  X   3/4" X 6 MTS</v>
          </cell>
          <cell r="C47" t="str">
            <v>UND</v>
          </cell>
          <cell r="D47">
            <v>4807</v>
          </cell>
        </row>
        <row r="48">
          <cell r="A48">
            <v>4003</v>
          </cell>
          <cell r="B48" t="str">
            <v>PLATINA 1/8"  X     1" X 6 MTS</v>
          </cell>
          <cell r="C48" t="str">
            <v>UND</v>
          </cell>
          <cell r="D48">
            <v>4029</v>
          </cell>
        </row>
        <row r="49">
          <cell r="A49">
            <v>4004</v>
          </cell>
          <cell r="B49" t="str">
            <v>PLATINA 1/8"  X 1.1/4" X 6 MTS</v>
          </cell>
          <cell r="C49" t="str">
            <v>UND</v>
          </cell>
          <cell r="D49">
            <v>5173</v>
          </cell>
        </row>
        <row r="50">
          <cell r="A50">
            <v>4005</v>
          </cell>
          <cell r="B50" t="str">
            <v>PLATINA 1/8"  X 1.1/2" X 6 MTS</v>
          </cell>
          <cell r="C50" t="str">
            <v>UND</v>
          </cell>
          <cell r="D50">
            <v>6350</v>
          </cell>
        </row>
        <row r="51">
          <cell r="A51">
            <v>4006</v>
          </cell>
          <cell r="B51" t="str">
            <v>PLATINA 1/8"  X     2" X 6 MTS</v>
          </cell>
          <cell r="C51" t="str">
            <v>UND</v>
          </cell>
          <cell r="D51">
            <v>8430</v>
          </cell>
        </row>
        <row r="52">
          <cell r="A52">
            <v>4007</v>
          </cell>
          <cell r="B52" t="str">
            <v>PLATINA 1/8"  X 2.1/2" X 6 MTS</v>
          </cell>
          <cell r="C52" t="str">
            <v>UND</v>
          </cell>
          <cell r="D52">
            <v>11042</v>
          </cell>
        </row>
        <row r="53">
          <cell r="A53">
            <v>4008</v>
          </cell>
          <cell r="B53" t="str">
            <v>PLATINA 1/8"  X     3" X 6 MTS</v>
          </cell>
          <cell r="C53" t="str">
            <v>UND</v>
          </cell>
          <cell r="D53">
            <v>13132</v>
          </cell>
        </row>
        <row r="54">
          <cell r="A54">
            <v>4010</v>
          </cell>
          <cell r="B54" t="str">
            <v>PLATINA 3/16" X   1/2" X 6 MTS</v>
          </cell>
          <cell r="C54" t="str">
            <v>UND</v>
          </cell>
          <cell r="D54">
            <v>4810</v>
          </cell>
        </row>
        <row r="55">
          <cell r="A55">
            <v>4011</v>
          </cell>
          <cell r="B55" t="str">
            <v>PLATINA 3/16" X   3/4" X 6 MTS</v>
          </cell>
          <cell r="C55" t="str">
            <v>UND</v>
          </cell>
          <cell r="D55">
            <v>4738</v>
          </cell>
        </row>
        <row r="56">
          <cell r="A56">
            <v>4012</v>
          </cell>
          <cell r="B56" t="str">
            <v>PLATINA 3/16" X     1" X 6 MTS</v>
          </cell>
          <cell r="C56" t="str">
            <v>UND</v>
          </cell>
          <cell r="D56">
            <v>6244</v>
          </cell>
        </row>
        <row r="57">
          <cell r="A57">
            <v>4013</v>
          </cell>
          <cell r="B57" t="str">
            <v>PLATINA 3/16" X 1.1/4" X 6 MTS</v>
          </cell>
          <cell r="C57" t="str">
            <v>UND</v>
          </cell>
          <cell r="D57">
            <v>7645</v>
          </cell>
        </row>
        <row r="58">
          <cell r="A58">
            <v>4014</v>
          </cell>
          <cell r="B58" t="str">
            <v>PLATINA 3/16" X 1.1/2" X 6 MTS</v>
          </cell>
          <cell r="C58" t="str">
            <v>UND</v>
          </cell>
          <cell r="D58">
            <v>9473</v>
          </cell>
        </row>
        <row r="59">
          <cell r="A59">
            <v>4015</v>
          </cell>
          <cell r="B59" t="str">
            <v>PLATINA 3/16" X     2" X 6 MTS</v>
          </cell>
          <cell r="C59" t="str">
            <v>UND</v>
          </cell>
          <cell r="D59">
            <v>12998</v>
          </cell>
        </row>
        <row r="60">
          <cell r="A60">
            <v>4016</v>
          </cell>
          <cell r="B60" t="str">
            <v>PLATINA 3/16" X 2.1/2" X 6 MTS</v>
          </cell>
          <cell r="C60" t="str">
            <v>UND</v>
          </cell>
          <cell r="D60">
            <v>16252</v>
          </cell>
        </row>
        <row r="61">
          <cell r="A61">
            <v>4017</v>
          </cell>
          <cell r="B61" t="str">
            <v>PLATINA 3/16" X     3" X 6 MTS</v>
          </cell>
          <cell r="C61" t="str">
            <v>UND</v>
          </cell>
          <cell r="D61">
            <v>20202</v>
          </cell>
        </row>
        <row r="62">
          <cell r="A62">
            <v>4019</v>
          </cell>
          <cell r="B62" t="str">
            <v>PLATINA 1/4"  X   1/2" X 6 MTS</v>
          </cell>
          <cell r="C62" t="str">
            <v>UND</v>
          </cell>
          <cell r="D62">
            <v>4317</v>
          </cell>
        </row>
        <row r="63">
          <cell r="A63">
            <v>4020</v>
          </cell>
          <cell r="B63" t="str">
            <v>PLATINA 1/4"  X   3/4" X 6 MTS</v>
          </cell>
          <cell r="C63" t="str">
            <v>UND</v>
          </cell>
          <cell r="D63">
            <v>6511</v>
          </cell>
        </row>
        <row r="64">
          <cell r="A64">
            <v>4021</v>
          </cell>
          <cell r="B64" t="str">
            <v>PLATINA 1/4"  X     1" X 6 MTS</v>
          </cell>
          <cell r="C64" t="str">
            <v>UND</v>
          </cell>
          <cell r="D64">
            <v>8446</v>
          </cell>
        </row>
        <row r="65">
          <cell r="A65">
            <v>4022</v>
          </cell>
          <cell r="B65" t="str">
            <v>PLATINA 1/4"  X 1.1/4" X 6 MTS</v>
          </cell>
          <cell r="C65" t="str">
            <v>UND</v>
          </cell>
          <cell r="D65">
            <v>10635</v>
          </cell>
        </row>
        <row r="66">
          <cell r="A66">
            <v>4023</v>
          </cell>
          <cell r="B66" t="str">
            <v>PLATINA 1/4"  X 1.1/2" X 6 MTS</v>
          </cell>
          <cell r="C66" t="str">
            <v>UND</v>
          </cell>
          <cell r="D66">
            <v>12998</v>
          </cell>
        </row>
        <row r="67">
          <cell r="A67">
            <v>4024</v>
          </cell>
          <cell r="B67" t="str">
            <v>PLATINA 1/4"  X     2" X 6 MTS</v>
          </cell>
          <cell r="C67" t="str">
            <v>UND</v>
          </cell>
          <cell r="D67">
            <v>16750</v>
          </cell>
        </row>
        <row r="68">
          <cell r="A68">
            <v>4025</v>
          </cell>
          <cell r="B68" t="str">
            <v>PLATINA 1/4"  X 2.1/2" X 6 MTS</v>
          </cell>
          <cell r="C68" t="str">
            <v>UND</v>
          </cell>
          <cell r="D68">
            <v>22806</v>
          </cell>
        </row>
        <row r="69">
          <cell r="A69">
            <v>4026</v>
          </cell>
          <cell r="B69" t="str">
            <v>PLATINA 1/4"  X     3" X 6 MTS</v>
          </cell>
          <cell r="C69" t="str">
            <v>UND</v>
          </cell>
          <cell r="D69">
            <v>27726</v>
          </cell>
        </row>
        <row r="70">
          <cell r="A70">
            <v>4028</v>
          </cell>
          <cell r="B70" t="str">
            <v>PLATINA 3/8"  X     1" X 6 MTS</v>
          </cell>
          <cell r="C70" t="str">
            <v>UND</v>
          </cell>
          <cell r="D70">
            <v>13654</v>
          </cell>
        </row>
        <row r="71">
          <cell r="A71">
            <v>4029</v>
          </cell>
          <cell r="B71" t="str">
            <v>PLATINA 3/8"  X 1.1/2" X 6 MTS</v>
          </cell>
          <cell r="C71" t="str">
            <v>UND</v>
          </cell>
          <cell r="D71">
            <v>20421</v>
          </cell>
        </row>
        <row r="72">
          <cell r="A72">
            <v>4030</v>
          </cell>
          <cell r="B72" t="str">
            <v>PLATINA 3/8"  X     2" X 6 MTS</v>
          </cell>
          <cell r="C72" t="str">
            <v>UND</v>
          </cell>
          <cell r="D72">
            <v>27224</v>
          </cell>
        </row>
        <row r="73">
          <cell r="A73">
            <v>4031</v>
          </cell>
          <cell r="B73" t="str">
            <v>PLATINA 3/8"  X 2.1/2" X 6 MTS</v>
          </cell>
          <cell r="C73" t="str">
            <v>UND</v>
          </cell>
          <cell r="D73">
            <v>35672</v>
          </cell>
        </row>
        <row r="74">
          <cell r="A74">
            <v>4032</v>
          </cell>
          <cell r="B74" t="str">
            <v>PLATINA 3/8"  X     3" X 6 MTS</v>
          </cell>
          <cell r="C74" t="str">
            <v>UND</v>
          </cell>
          <cell r="D74">
            <v>41737</v>
          </cell>
        </row>
        <row r="75">
          <cell r="A75">
            <v>4033</v>
          </cell>
          <cell r="B75" t="str">
            <v>PLATINA 3/8"  X     4" X 6 MTS</v>
          </cell>
          <cell r="C75" t="str">
            <v>UND</v>
          </cell>
          <cell r="D75">
            <v>53581</v>
          </cell>
        </row>
        <row r="76">
          <cell r="A76">
            <v>4034</v>
          </cell>
          <cell r="B76" t="str">
            <v>PLATINA 1/2"  X     1" X 6 MTS</v>
          </cell>
          <cell r="C76" t="str">
            <v>UND</v>
          </cell>
          <cell r="D76">
            <v>17584</v>
          </cell>
        </row>
        <row r="77">
          <cell r="A77">
            <v>4035</v>
          </cell>
          <cell r="B77" t="str">
            <v>PLATINA 1/2"  X 1.1/2" X 6 MTS</v>
          </cell>
          <cell r="C77" t="str">
            <v>UND</v>
          </cell>
          <cell r="D77">
            <v>27265</v>
          </cell>
        </row>
        <row r="78">
          <cell r="A78">
            <v>4036</v>
          </cell>
          <cell r="B78" t="str">
            <v>PLATINA 1/2"  X     2" X 6 MTS</v>
          </cell>
          <cell r="C78" t="str">
            <v>UND</v>
          </cell>
          <cell r="D78">
            <v>35133</v>
          </cell>
        </row>
        <row r="79">
          <cell r="A79">
            <v>4037</v>
          </cell>
          <cell r="B79" t="str">
            <v>PLATINA 1/2"  X 2.1/2" X 6 MTS</v>
          </cell>
          <cell r="C79" t="str">
            <v>UND</v>
          </cell>
          <cell r="D79">
            <v>46331</v>
          </cell>
        </row>
        <row r="80">
          <cell r="A80">
            <v>4038</v>
          </cell>
          <cell r="B80" t="str">
            <v>PLATINA 1/2"  X     3" X 6 MTS</v>
          </cell>
          <cell r="C80" t="str">
            <v>UND</v>
          </cell>
          <cell r="D80">
            <v>56756</v>
          </cell>
        </row>
        <row r="81">
          <cell r="A81">
            <v>4039</v>
          </cell>
          <cell r="B81" t="str">
            <v>PLATINA 1/2"  X     4" X 6 MTS</v>
          </cell>
          <cell r="C81" t="str">
            <v>UND</v>
          </cell>
          <cell r="D81">
            <v>73525</v>
          </cell>
        </row>
        <row r="82">
          <cell r="A82">
            <v>4045</v>
          </cell>
          <cell r="B82" t="str">
            <v>PLATINA 1/4"  X     4" X 6 MTS</v>
          </cell>
          <cell r="C82" t="str">
            <v>UND</v>
          </cell>
          <cell r="D82">
            <v>35744</v>
          </cell>
        </row>
        <row r="83">
          <cell r="A83">
            <v>4046</v>
          </cell>
          <cell r="B83" t="str">
            <v>PLATINA 1/8"  X     4" X 6 MTS</v>
          </cell>
          <cell r="C83" t="str">
            <v>UND</v>
          </cell>
          <cell r="D83">
            <v>18798</v>
          </cell>
        </row>
        <row r="84">
          <cell r="A84">
            <v>4047</v>
          </cell>
          <cell r="B84" t="str">
            <v>PLATINA 3/16" X     4" X 6 MTS</v>
          </cell>
          <cell r="C84" t="str">
            <v>UND</v>
          </cell>
          <cell r="D84">
            <v>28064</v>
          </cell>
        </row>
        <row r="85">
          <cell r="A85">
            <v>4049</v>
          </cell>
          <cell r="B85" t="str">
            <v>PLATINA 5/8" X 1/4" X 6 MTS</v>
          </cell>
          <cell r="C85" t="str">
            <v>UND</v>
          </cell>
          <cell r="D85">
            <v>4091</v>
          </cell>
        </row>
        <row r="86">
          <cell r="A86">
            <v>4050</v>
          </cell>
          <cell r="B86" t="str">
            <v>PLATINA 5/8" X 2.1/2" X 6 MTS</v>
          </cell>
          <cell r="C86" t="str">
            <v>UND</v>
          </cell>
          <cell r="D86">
            <v>82946</v>
          </cell>
        </row>
        <row r="87">
          <cell r="A87">
            <v>4051</v>
          </cell>
          <cell r="B87" t="str">
            <v>PLATINA 5/8 X 4 X 6 MTS</v>
          </cell>
          <cell r="C87" t="str">
            <v>UND</v>
          </cell>
          <cell r="D87">
            <v>75753</v>
          </cell>
        </row>
        <row r="88">
          <cell r="A88">
            <v>4052</v>
          </cell>
          <cell r="B88" t="str">
            <v>PLATINA 3/4"  X     4" X 6 MTS</v>
          </cell>
          <cell r="C88" t="str">
            <v>UND</v>
          </cell>
          <cell r="D88">
            <v>89527</v>
          </cell>
        </row>
        <row r="89">
          <cell r="A89">
            <v>4053</v>
          </cell>
          <cell r="B89" t="str">
            <v>PLATINA 1/8"  X   5/8" X 6 MTS</v>
          </cell>
          <cell r="C89" t="str">
            <v>UND</v>
          </cell>
          <cell r="D89">
            <v>4048</v>
          </cell>
        </row>
        <row r="90">
          <cell r="A90">
            <v>4054</v>
          </cell>
          <cell r="B90" t="str">
            <v>PLATINA 5/8" X 6" X 6 MTS</v>
          </cell>
          <cell r="C90" t="str">
            <v>UND</v>
          </cell>
          <cell r="D90">
            <v>133495</v>
          </cell>
        </row>
        <row r="91">
          <cell r="A91">
            <v>4055</v>
          </cell>
          <cell r="B91" t="str">
            <v>PLATINA 5/16" X 4" X 6 MTS</v>
          </cell>
          <cell r="C91" t="str">
            <v>UND</v>
          </cell>
          <cell r="D91">
            <v>54585</v>
          </cell>
        </row>
        <row r="92">
          <cell r="A92">
            <v>4100</v>
          </cell>
          <cell r="B92" t="str">
            <v>PLATINA 11MM X 2.75MM X 6 MTS</v>
          </cell>
          <cell r="C92" t="str">
            <v>UND</v>
          </cell>
          <cell r="D92">
            <v>2457</v>
          </cell>
        </row>
        <row r="93">
          <cell r="A93">
            <v>4102</v>
          </cell>
          <cell r="B93" t="str">
            <v>PLATINA 12MM X 4.00MM X 6 MTS</v>
          </cell>
          <cell r="C93" t="str">
            <v>UND</v>
          </cell>
          <cell r="D93">
            <v>3898</v>
          </cell>
        </row>
        <row r="94">
          <cell r="A94">
            <v>4103</v>
          </cell>
          <cell r="B94" t="str">
            <v>PLATINA 15MM X 3.00MM X 6 MTS</v>
          </cell>
          <cell r="C94" t="str">
            <v>UND</v>
          </cell>
          <cell r="D94">
            <v>3584</v>
          </cell>
        </row>
        <row r="95">
          <cell r="A95">
            <v>4104</v>
          </cell>
          <cell r="B95" t="str">
            <v>PLATINA 18MM X 2.50MM X 6 MTS</v>
          </cell>
          <cell r="C95" t="str">
            <v>UND</v>
          </cell>
          <cell r="D95">
            <v>2867</v>
          </cell>
        </row>
        <row r="96">
          <cell r="A96">
            <v>4105</v>
          </cell>
          <cell r="B96" t="str">
            <v>PLATINA 18MM X 3.00MM X 6 MTS</v>
          </cell>
          <cell r="C96" t="str">
            <v>UND</v>
          </cell>
          <cell r="D96">
            <v>4386</v>
          </cell>
        </row>
        <row r="97">
          <cell r="A97">
            <v>4110</v>
          </cell>
          <cell r="B97" t="str">
            <v>PLATINA 32MM X 2.50MM X 6 MTS</v>
          </cell>
          <cell r="C97" t="str">
            <v>UND</v>
          </cell>
          <cell r="D97">
            <v>4461</v>
          </cell>
        </row>
        <row r="98">
          <cell r="A98">
            <v>4115</v>
          </cell>
          <cell r="B98" t="str">
            <v>PLATINA 38MM X 2.50MM X 6 MTS</v>
          </cell>
          <cell r="C98" t="str">
            <v>UND</v>
          </cell>
          <cell r="D98">
            <v>5297</v>
          </cell>
        </row>
        <row r="99">
          <cell r="A99">
            <v>4120</v>
          </cell>
          <cell r="B99" t="str">
            <v>PLATINA 50MM X 2.50MM X 6 MTS</v>
          </cell>
          <cell r="C99" t="str">
            <v>UND</v>
          </cell>
          <cell r="D99">
            <v>6980</v>
          </cell>
        </row>
        <row r="100">
          <cell r="A100">
            <v>4125</v>
          </cell>
          <cell r="B100" t="str">
            <v>PLATINA 75MM X 2.50MM X 6 MTS</v>
          </cell>
          <cell r="C100" t="str">
            <v>UND</v>
          </cell>
          <cell r="D100">
            <v>10464</v>
          </cell>
        </row>
        <row r="101">
          <cell r="A101">
            <v>4140</v>
          </cell>
          <cell r="B101" t="str">
            <v>PLATINA 17MM X 7.00MM X 6 MTS</v>
          </cell>
          <cell r="C101" t="str">
            <v>KGM</v>
          </cell>
          <cell r="D101">
            <v>982</v>
          </cell>
        </row>
        <row r="102">
          <cell r="A102">
            <v>5001</v>
          </cell>
          <cell r="B102" t="str">
            <v>VARILLA CUADRADA 9 MM X 6 MTS</v>
          </cell>
          <cell r="C102" t="str">
            <v>UND</v>
          </cell>
          <cell r="D102">
            <v>4236</v>
          </cell>
        </row>
        <row r="103">
          <cell r="A103">
            <v>5002</v>
          </cell>
          <cell r="B103" t="str">
            <v>VARILLA CUADRADA 11MM X 6 MTS</v>
          </cell>
          <cell r="C103" t="str">
            <v>UND</v>
          </cell>
          <cell r="D103">
            <v>6354</v>
          </cell>
        </row>
        <row r="104">
          <cell r="A104">
            <v>5003</v>
          </cell>
          <cell r="B104" t="str">
            <v>VARILLA CUADRADA 1/2" X 6 MTS</v>
          </cell>
          <cell r="C104" t="str">
            <v>UND</v>
          </cell>
          <cell r="D104">
            <v>9191</v>
          </cell>
        </row>
        <row r="105">
          <cell r="A105">
            <v>5004</v>
          </cell>
          <cell r="B105" t="str">
            <v>VARILLA CUADRADA 5/8" X 6 MTS</v>
          </cell>
          <cell r="C105" t="str">
            <v>UND</v>
          </cell>
          <cell r="D105">
            <v>14247</v>
          </cell>
        </row>
        <row r="106">
          <cell r="A106">
            <v>5005</v>
          </cell>
          <cell r="B106" t="str">
            <v>VARILLA CUADRADA 3/4" X 6 MTS</v>
          </cell>
          <cell r="C106" t="str">
            <v>UND</v>
          </cell>
          <cell r="D106">
            <v>21963</v>
          </cell>
        </row>
        <row r="107">
          <cell r="A107">
            <v>5006</v>
          </cell>
          <cell r="B107" t="str">
            <v>VARILLA CUADRADA   1" X 6 MTS</v>
          </cell>
          <cell r="C107" t="str">
            <v>UND</v>
          </cell>
          <cell r="D107">
            <v>38604</v>
          </cell>
        </row>
        <row r="108">
          <cell r="A108">
            <v>5007</v>
          </cell>
          <cell r="B108" t="str">
            <v>VARILLA CUADRADA ESTRELLA 10 MM</v>
          </cell>
          <cell r="C108" t="str">
            <v>UND</v>
          </cell>
          <cell r="D108">
            <v>4263</v>
          </cell>
        </row>
        <row r="109">
          <cell r="A109">
            <v>5008</v>
          </cell>
          <cell r="B109" t="str">
            <v>VARILLA CUADRADA 10 MM X 6 MTS</v>
          </cell>
          <cell r="C109" t="str">
            <v>UND</v>
          </cell>
          <cell r="D109">
            <v>5037</v>
          </cell>
        </row>
        <row r="110">
          <cell r="A110">
            <v>12200</v>
          </cell>
          <cell r="B110" t="str">
            <v>CANAL 3"X36X4.3X4.1 LB/PIE A-36</v>
          </cell>
          <cell r="C110" t="str">
            <v>UND</v>
          </cell>
          <cell r="D110">
            <v>43544</v>
          </cell>
        </row>
        <row r="111">
          <cell r="A111">
            <v>12210</v>
          </cell>
          <cell r="B111" t="str">
            <v>CANAL 4"X40X4.7X5.4 LB/PIE A-36</v>
          </cell>
          <cell r="C111" t="str">
            <v>UND</v>
          </cell>
          <cell r="D111">
            <v>55986</v>
          </cell>
        </row>
        <row r="112">
          <cell r="A112">
            <v>12220</v>
          </cell>
          <cell r="B112" t="str">
            <v>CANAL UPN 100X50X6X7.1 LB/PIE A-36</v>
          </cell>
          <cell r="C112" t="str">
            <v>UND</v>
          </cell>
          <cell r="D112">
            <v>85125</v>
          </cell>
        </row>
        <row r="113">
          <cell r="A113">
            <v>12230</v>
          </cell>
          <cell r="B113" t="str">
            <v>CANAL UPN 100X50X6X7.1 LB/PIE A-572</v>
          </cell>
          <cell r="C113" t="str">
            <v>UND</v>
          </cell>
          <cell r="D113">
            <v>85125</v>
          </cell>
        </row>
        <row r="114">
          <cell r="A114">
            <v>12240</v>
          </cell>
          <cell r="B114" t="str">
            <v>CANAL 6"X48X5.1X8,2 LB/PIE A-36</v>
          </cell>
          <cell r="C114" t="str">
            <v>UND</v>
          </cell>
          <cell r="D114">
            <v>93611</v>
          </cell>
        </row>
        <row r="115">
          <cell r="A115">
            <v>12245</v>
          </cell>
          <cell r="B115" t="str">
            <v>CANAL 6"X48X5.1X8,2 LB/PIE A-572 G-5</v>
          </cell>
          <cell r="C115" t="str">
            <v>UND</v>
          </cell>
          <cell r="D115">
            <v>93611</v>
          </cell>
        </row>
        <row r="116">
          <cell r="A116">
            <v>12250</v>
          </cell>
          <cell r="B116" t="str">
            <v>CANAL UPN 160X65X7.5X12.6 LB/PIE A-3</v>
          </cell>
          <cell r="C116" t="str">
            <v>UND</v>
          </cell>
          <cell r="D116">
            <v>150977</v>
          </cell>
        </row>
        <row r="117">
          <cell r="A117">
            <v>12260</v>
          </cell>
          <cell r="B117" t="str">
            <v>CANAL UPN 160X65X7.5X12.6LB/PIEA-572</v>
          </cell>
          <cell r="C117" t="str">
            <v>UND</v>
          </cell>
          <cell r="D117">
            <v>150977</v>
          </cell>
        </row>
        <row r="118">
          <cell r="A118">
            <v>12270</v>
          </cell>
          <cell r="B118" t="str">
            <v>CANAL 8"X57X5.6X11.5 LB/PIE A-36</v>
          </cell>
          <cell r="C118" t="str">
            <v>UND</v>
          </cell>
          <cell r="D118">
            <v>138548</v>
          </cell>
        </row>
        <row r="119">
          <cell r="A119">
            <v>12280</v>
          </cell>
          <cell r="B119" t="str">
            <v>CANAL 8"X57X5.6X11.5 LB/PIE A-572 G-</v>
          </cell>
          <cell r="C119" t="str">
            <v>UND</v>
          </cell>
          <cell r="D119">
            <v>138548</v>
          </cell>
        </row>
        <row r="120">
          <cell r="A120">
            <v>12290</v>
          </cell>
          <cell r="B120" t="str">
            <v>CANAL UPN 200X75X8.5X16.96 LB/PIE A-</v>
          </cell>
          <cell r="C120" t="str">
            <v>UND</v>
          </cell>
          <cell r="D120">
            <v>203176</v>
          </cell>
        </row>
        <row r="121">
          <cell r="A121">
            <v>12300</v>
          </cell>
          <cell r="B121" t="str">
            <v>CANAL UPN 200X75X8.5X16.9LB/PIEA-572</v>
          </cell>
          <cell r="C121" t="str">
            <v>UND</v>
          </cell>
          <cell r="D121">
            <v>203176</v>
          </cell>
        </row>
        <row r="122">
          <cell r="A122">
            <v>12310</v>
          </cell>
          <cell r="B122" t="str">
            <v>CANAL UPN 260X90X10X25.4 LB/PIE A-36</v>
          </cell>
          <cell r="C122" t="str">
            <v>UND</v>
          </cell>
          <cell r="D122">
            <v>304363</v>
          </cell>
        </row>
        <row r="123">
          <cell r="A123">
            <v>12320</v>
          </cell>
          <cell r="B123" t="str">
            <v>CANAL UPN 260X90X10X25.4LB/PIE A-572</v>
          </cell>
          <cell r="C123" t="str">
            <v>UND</v>
          </cell>
          <cell r="D123">
            <v>304363</v>
          </cell>
        </row>
        <row r="124">
          <cell r="A124">
            <v>12330</v>
          </cell>
          <cell r="B124" t="str">
            <v>CANAL UPN 300X100X10X30.9 LB/PIE A-3</v>
          </cell>
          <cell r="C124" t="str">
            <v>UND</v>
          </cell>
          <cell r="D124">
            <v>371017</v>
          </cell>
        </row>
        <row r="125">
          <cell r="A125">
            <v>12340</v>
          </cell>
          <cell r="B125" t="str">
            <v>CANAL UPN 300X100X10X30.9LB/PIEA-572</v>
          </cell>
          <cell r="C125" t="str">
            <v>UND</v>
          </cell>
          <cell r="D125">
            <v>371017</v>
          </cell>
        </row>
        <row r="126">
          <cell r="A126">
            <v>12350</v>
          </cell>
          <cell r="B126" t="str">
            <v>CANAL 10"X66X6.1X15.3 LB/PIE A-36</v>
          </cell>
          <cell r="C126" t="str">
            <v>UND</v>
          </cell>
          <cell r="D126">
            <v>187448</v>
          </cell>
        </row>
        <row r="127">
          <cell r="A127">
            <v>12360</v>
          </cell>
          <cell r="B127" t="str">
            <v>CANAL 10"X66X6.1X15.3 LB/PIE A-572 G</v>
          </cell>
          <cell r="C127" t="str">
            <v>UND</v>
          </cell>
          <cell r="D127">
            <v>187448</v>
          </cell>
        </row>
        <row r="128">
          <cell r="A128">
            <v>12370</v>
          </cell>
          <cell r="B128" t="str">
            <v>CANAL 12"X74X7.2X20.7 LB/PIE A-36</v>
          </cell>
          <cell r="C128" t="str">
            <v>UND</v>
          </cell>
          <cell r="D128">
            <v>247880</v>
          </cell>
        </row>
        <row r="129">
          <cell r="A129">
            <v>12380</v>
          </cell>
          <cell r="B129" t="str">
            <v>CANAL 12"X74X7.2X20.7 LB/PIE A-572 G</v>
          </cell>
          <cell r="C129" t="str">
            <v>UND</v>
          </cell>
          <cell r="D129">
            <v>247880</v>
          </cell>
        </row>
        <row r="130">
          <cell r="A130">
            <v>12390</v>
          </cell>
          <cell r="B130" t="str">
            <v>CANAL 12"X77X9.8X25 LB/PIE A-572 G-5</v>
          </cell>
          <cell r="C130" t="str">
            <v>UND</v>
          </cell>
          <cell r="D130">
            <v>295529</v>
          </cell>
        </row>
        <row r="131">
          <cell r="A131">
            <v>13000</v>
          </cell>
          <cell r="B131" t="str">
            <v>VIGA IPE 80X46X4.0 LBS/PIE A-36</v>
          </cell>
          <cell r="C131" t="str">
            <v>UND</v>
          </cell>
          <cell r="D131">
            <v>45729</v>
          </cell>
        </row>
        <row r="132">
          <cell r="A132">
            <v>13005</v>
          </cell>
          <cell r="B132" t="str">
            <v>VIGA IPE 80X46X4.0 LBS/PIE A-572 G-5</v>
          </cell>
          <cell r="C132" t="str">
            <v>UND</v>
          </cell>
          <cell r="D132">
            <v>45729</v>
          </cell>
        </row>
        <row r="133">
          <cell r="A133">
            <v>13010</v>
          </cell>
          <cell r="B133" t="str">
            <v>VIGA IPN 100X50X5.6 LBS/PIE A-36</v>
          </cell>
          <cell r="C133" t="str">
            <v>UND</v>
          </cell>
          <cell r="D133">
            <v>66976</v>
          </cell>
        </row>
        <row r="134">
          <cell r="A134">
            <v>13015</v>
          </cell>
          <cell r="B134" t="str">
            <v>VIGA IPN 100X50X5.6 LBS/PIE A-572 G-</v>
          </cell>
          <cell r="C134" t="str">
            <v>UND</v>
          </cell>
          <cell r="D134">
            <v>66976</v>
          </cell>
        </row>
        <row r="135">
          <cell r="A135">
            <v>13020</v>
          </cell>
          <cell r="B135" t="str">
            <v>VIGA IPE 100X55X5.4 LBS/PIE A-36</v>
          </cell>
          <cell r="C135" t="str">
            <v>UND</v>
          </cell>
          <cell r="D135">
            <v>65628</v>
          </cell>
        </row>
        <row r="136">
          <cell r="A136">
            <v>13025</v>
          </cell>
          <cell r="B136" t="str">
            <v>VIGA IPE 100X55X5.4 LBS/PIE A-572 G-</v>
          </cell>
          <cell r="C136" t="str">
            <v>UND</v>
          </cell>
          <cell r="D136">
            <v>65628</v>
          </cell>
        </row>
        <row r="137">
          <cell r="A137">
            <v>13030</v>
          </cell>
          <cell r="B137" t="str">
            <v>VIGA S 4"X67X7.7 LBS/PIE A-36</v>
          </cell>
          <cell r="C137" t="str">
            <v>UND</v>
          </cell>
          <cell r="D137">
            <v>88240</v>
          </cell>
        </row>
        <row r="138">
          <cell r="A138">
            <v>13032</v>
          </cell>
          <cell r="B138" t="str">
            <v>VIGA S 4"X67X7.7LB/PIE A-572 G-50</v>
          </cell>
          <cell r="C138" t="str">
            <v>UND</v>
          </cell>
          <cell r="D138">
            <v>88240</v>
          </cell>
        </row>
        <row r="139">
          <cell r="A139">
            <v>13035</v>
          </cell>
          <cell r="B139" t="str">
            <v>VIGA HEA 100X100X11.2 LBS/PIE A-36</v>
          </cell>
          <cell r="C139" t="str">
            <v>UND</v>
          </cell>
          <cell r="D139">
            <v>134112</v>
          </cell>
        </row>
        <row r="140">
          <cell r="A140">
            <v>13040</v>
          </cell>
          <cell r="B140" t="str">
            <v>VIGA HEA 100X100X11.2 LBS/PIE A-572</v>
          </cell>
          <cell r="C140" t="str">
            <v>UND</v>
          </cell>
          <cell r="D140">
            <v>134112</v>
          </cell>
        </row>
        <row r="141">
          <cell r="A141">
            <v>13045</v>
          </cell>
          <cell r="B141" t="str">
            <v>VIGA W 4"X100X13 LBS/PIE A-36</v>
          </cell>
          <cell r="C141" t="str">
            <v>UND</v>
          </cell>
          <cell r="D141">
            <v>155394</v>
          </cell>
        </row>
        <row r="142">
          <cell r="A142">
            <v>13050</v>
          </cell>
          <cell r="B142" t="str">
            <v>VIGA IPE 120X64X7.0 LBS/PIE A-36</v>
          </cell>
          <cell r="C142" t="str">
            <v>UND</v>
          </cell>
          <cell r="D142">
            <v>84263</v>
          </cell>
        </row>
        <row r="143">
          <cell r="A143">
            <v>13055</v>
          </cell>
          <cell r="B143" t="str">
            <v>VIGA IPE 120X64X7.0 LBS/PIE A-572 G-</v>
          </cell>
          <cell r="C143" t="str">
            <v>UND</v>
          </cell>
          <cell r="D143">
            <v>84263</v>
          </cell>
        </row>
        <row r="144">
          <cell r="A144">
            <v>13060</v>
          </cell>
          <cell r="B144" t="str">
            <v>VIGA HEA 120X120X13.3 LBS/PIE A-36</v>
          </cell>
          <cell r="C144" t="str">
            <v>UND</v>
          </cell>
          <cell r="D144">
            <v>159810</v>
          </cell>
        </row>
        <row r="145">
          <cell r="A145">
            <v>13065</v>
          </cell>
          <cell r="B145" t="str">
            <v>VIGA HEA 120X120X13.3 LBS/PIE A-572</v>
          </cell>
          <cell r="C145" t="str">
            <v>UND</v>
          </cell>
          <cell r="D145">
            <v>159810</v>
          </cell>
        </row>
        <row r="146">
          <cell r="A146">
            <v>13070</v>
          </cell>
          <cell r="B146" t="str">
            <v>VIGA IPE 140X72X8.7 LBS/PIE A-36</v>
          </cell>
          <cell r="C146" t="str">
            <v>UND</v>
          </cell>
          <cell r="D146">
            <v>104518</v>
          </cell>
        </row>
        <row r="147">
          <cell r="A147">
            <v>13075</v>
          </cell>
          <cell r="B147" t="str">
            <v>VIGA IPE 140X72X8.7 LBS/PIE A-572 G-</v>
          </cell>
          <cell r="C147" t="str">
            <v>UND</v>
          </cell>
          <cell r="D147">
            <v>104518</v>
          </cell>
        </row>
        <row r="148">
          <cell r="A148">
            <v>13080</v>
          </cell>
          <cell r="B148" t="str">
            <v>VIGA HEA 140X140X16.5 LBS/PIE A-36</v>
          </cell>
          <cell r="C148" t="str">
            <v>UND</v>
          </cell>
          <cell r="D148">
            <v>198358</v>
          </cell>
        </row>
        <row r="149">
          <cell r="A149">
            <v>13085</v>
          </cell>
          <cell r="B149" t="str">
            <v>VIGA HEA 140X140X16.5 LBS/PIE A-572</v>
          </cell>
          <cell r="C149" t="str">
            <v>UND</v>
          </cell>
          <cell r="D149">
            <v>198358</v>
          </cell>
        </row>
        <row r="150">
          <cell r="A150">
            <v>13090</v>
          </cell>
          <cell r="B150" t="str">
            <v>VIGA W 6"X152X15 LBS/PIE A-36</v>
          </cell>
          <cell r="C150" t="str">
            <v>UND</v>
          </cell>
          <cell r="D150">
            <v>179245</v>
          </cell>
        </row>
        <row r="151">
          <cell r="A151">
            <v>13095</v>
          </cell>
          <cell r="B151" t="str">
            <v>VIGA W 6"X152X15 LBS/PIE A-572 G-50</v>
          </cell>
          <cell r="C151" t="str">
            <v>UND</v>
          </cell>
          <cell r="D151">
            <v>179245</v>
          </cell>
        </row>
        <row r="152">
          <cell r="A152">
            <v>13100</v>
          </cell>
          <cell r="B152" t="str">
            <v>VIGA W 6"X153X20 LBS/PIE A-36</v>
          </cell>
          <cell r="C152" t="str">
            <v>UND</v>
          </cell>
          <cell r="D152">
            <v>238993</v>
          </cell>
        </row>
        <row r="153">
          <cell r="A153">
            <v>13105</v>
          </cell>
          <cell r="B153" t="str">
            <v>VIGA S 6"X85X12.5 LBS/PIE A-36</v>
          </cell>
          <cell r="C153" t="str">
            <v>UND</v>
          </cell>
          <cell r="D153">
            <v>142718</v>
          </cell>
        </row>
        <row r="154">
          <cell r="A154">
            <v>13108</v>
          </cell>
          <cell r="B154" t="str">
            <v>VIGA S 6"X85X12.5LB/PIE A-572 G-50</v>
          </cell>
          <cell r="C154" t="str">
            <v>UND</v>
          </cell>
          <cell r="D154">
            <v>142718</v>
          </cell>
        </row>
        <row r="155">
          <cell r="A155">
            <v>13110</v>
          </cell>
          <cell r="B155" t="str">
            <v>VIGA IPN 160X74X12 LBS/PIE A-36</v>
          </cell>
          <cell r="C155" t="str">
            <v>UND</v>
          </cell>
          <cell r="D155">
            <v>143749</v>
          </cell>
        </row>
        <row r="156">
          <cell r="A156">
            <v>13115</v>
          </cell>
          <cell r="B156" t="str">
            <v>VIGA IPN 160X74X12 LBS/PIE A-572 G-5</v>
          </cell>
          <cell r="C156" t="str">
            <v>UND</v>
          </cell>
          <cell r="D156">
            <v>143749</v>
          </cell>
        </row>
        <row r="157">
          <cell r="A157">
            <v>13120</v>
          </cell>
          <cell r="B157" t="str">
            <v>VIGA IPE 160X82X10.6 LBS/PIE A-36</v>
          </cell>
          <cell r="C157" t="str">
            <v>UND</v>
          </cell>
          <cell r="D157">
            <v>128015</v>
          </cell>
        </row>
        <row r="158">
          <cell r="A158">
            <v>13125</v>
          </cell>
          <cell r="B158" t="str">
            <v>VIGA IPE 160X82X10.6 LBS/PIE A-572 G</v>
          </cell>
          <cell r="C158" t="str">
            <v>UND</v>
          </cell>
          <cell r="D158">
            <v>128015</v>
          </cell>
        </row>
        <row r="159">
          <cell r="A159">
            <v>13130</v>
          </cell>
          <cell r="B159" t="str">
            <v>VIGA HEA 160X160X20.4 LBS/PIE A-36</v>
          </cell>
          <cell r="C159" t="str">
            <v>UND</v>
          </cell>
          <cell r="D159">
            <v>244133</v>
          </cell>
        </row>
        <row r="160">
          <cell r="A160">
            <v>13135</v>
          </cell>
          <cell r="B160" t="str">
            <v>VIGA HEA 160X160X20.4 LBS/PIE A-572</v>
          </cell>
          <cell r="C160" t="str">
            <v>UND</v>
          </cell>
          <cell r="D160">
            <v>244133</v>
          </cell>
        </row>
        <row r="161">
          <cell r="A161">
            <v>13140</v>
          </cell>
          <cell r="B161" t="str">
            <v>VIGA HEB 160X160X28.6 LBS/PIE A-36</v>
          </cell>
          <cell r="C161" t="str">
            <v>UND</v>
          </cell>
          <cell r="D161">
            <v>342107</v>
          </cell>
        </row>
        <row r="162">
          <cell r="A162">
            <v>13145</v>
          </cell>
          <cell r="B162" t="str">
            <v>VIGA HEB 160X160X28.6 LBS/PIE A-572</v>
          </cell>
          <cell r="C162" t="str">
            <v>UND</v>
          </cell>
          <cell r="D162">
            <v>342107</v>
          </cell>
        </row>
        <row r="163">
          <cell r="A163">
            <v>13150</v>
          </cell>
          <cell r="B163" t="str">
            <v>VIGA IPE 180X91X12.6 LBS/PIE A-36</v>
          </cell>
          <cell r="C163" t="str">
            <v>UND</v>
          </cell>
          <cell r="D163">
            <v>152321</v>
          </cell>
        </row>
        <row r="164">
          <cell r="A164">
            <v>13155</v>
          </cell>
          <cell r="B164" t="str">
            <v>VIGA IPE 180X91X12.6 LBS/PIE A-572 G</v>
          </cell>
          <cell r="C164" t="str">
            <v>UND</v>
          </cell>
          <cell r="D164">
            <v>152321</v>
          </cell>
        </row>
        <row r="165">
          <cell r="A165">
            <v>13160</v>
          </cell>
          <cell r="B165" t="str">
            <v>VIGA HEA 180X180X23.8 LBS/PIE A-36</v>
          </cell>
          <cell r="C165" t="str">
            <v>UND</v>
          </cell>
          <cell r="D165">
            <v>285089</v>
          </cell>
        </row>
        <row r="166">
          <cell r="A166">
            <v>13165</v>
          </cell>
          <cell r="B166" t="str">
            <v>VIGA HEA 180X180X23.8 LBS/PIE A-572</v>
          </cell>
          <cell r="C166" t="str">
            <v>UND</v>
          </cell>
          <cell r="D166">
            <v>285089</v>
          </cell>
        </row>
        <row r="167">
          <cell r="A167">
            <v>13170</v>
          </cell>
          <cell r="B167" t="str">
            <v>VIGA IPE 200X100X15.0 LBS/PIE A-36</v>
          </cell>
          <cell r="C167" t="str">
            <v>UND</v>
          </cell>
          <cell r="D167">
            <v>179887</v>
          </cell>
        </row>
        <row r="168">
          <cell r="A168">
            <v>13175</v>
          </cell>
          <cell r="B168" t="str">
            <v>VIGA IPE 200X100X15.0 LBS/PIE A-572</v>
          </cell>
          <cell r="C168" t="str">
            <v>UND</v>
          </cell>
          <cell r="D168">
            <v>179887</v>
          </cell>
        </row>
        <row r="169">
          <cell r="A169">
            <v>13180</v>
          </cell>
          <cell r="B169" t="str">
            <v>VIGA IPN 200X90X17.6 LBS/PIE A-36</v>
          </cell>
          <cell r="C169" t="str">
            <v>UND</v>
          </cell>
          <cell r="D169">
            <v>212278</v>
          </cell>
        </row>
        <row r="170">
          <cell r="A170">
            <v>13185</v>
          </cell>
          <cell r="B170" t="str">
            <v>VIGA IPN 200X90X17.6 LBS/PIE A-572 G</v>
          </cell>
          <cell r="C170" t="str">
            <v>UND</v>
          </cell>
          <cell r="D170">
            <v>212278</v>
          </cell>
        </row>
        <row r="171">
          <cell r="A171">
            <v>13190</v>
          </cell>
          <cell r="B171" t="str">
            <v>VIGA HEA 200X200X28.4 LBS/PIE A-36</v>
          </cell>
          <cell r="C171" t="str">
            <v>UND</v>
          </cell>
          <cell r="D171">
            <v>339698</v>
          </cell>
        </row>
        <row r="172">
          <cell r="A172">
            <v>13195</v>
          </cell>
          <cell r="B172" t="str">
            <v>VIGA HEA 200X200X28.4 LBS/PIE A-572</v>
          </cell>
          <cell r="C172" t="str">
            <v>UND</v>
          </cell>
          <cell r="D172">
            <v>339698</v>
          </cell>
        </row>
        <row r="173">
          <cell r="A173">
            <v>13200</v>
          </cell>
          <cell r="B173" t="str">
            <v>VIGA W 8"X203X31 LBS/PIE A-36</v>
          </cell>
          <cell r="C173" t="str">
            <v>UND</v>
          </cell>
          <cell r="D173">
            <v>370455</v>
          </cell>
        </row>
        <row r="174">
          <cell r="A174">
            <v>13205</v>
          </cell>
          <cell r="B174" t="str">
            <v>VIGA W 8"X203X31 LBS/PIE A-572 G-50</v>
          </cell>
          <cell r="C174" t="str">
            <v>UND</v>
          </cell>
          <cell r="D174">
            <v>370455</v>
          </cell>
        </row>
        <row r="175">
          <cell r="A175">
            <v>13210</v>
          </cell>
          <cell r="B175" t="str">
            <v>VIGA W 8"X205X40 LBS/PIE A-36</v>
          </cell>
          <cell r="C175" t="str">
            <v>UND</v>
          </cell>
          <cell r="D175">
            <v>478066</v>
          </cell>
        </row>
        <row r="176">
          <cell r="A176">
            <v>13215</v>
          </cell>
          <cell r="B176" t="str">
            <v>VIGA IPE 220X110X17.6 LBS/PIE A-36</v>
          </cell>
          <cell r="C176" t="str">
            <v>UND</v>
          </cell>
          <cell r="D176">
            <v>210404</v>
          </cell>
        </row>
        <row r="177">
          <cell r="A177">
            <v>13220</v>
          </cell>
          <cell r="B177" t="str">
            <v>VIGA IPE 220X110X17.6 LBS/PIE A-572</v>
          </cell>
          <cell r="C177" t="str">
            <v>UND</v>
          </cell>
          <cell r="D177">
            <v>210404</v>
          </cell>
        </row>
        <row r="178">
          <cell r="A178">
            <v>13223</v>
          </cell>
          <cell r="B178" t="str">
            <v>VIGA HEA 220X220X33.7 LBS/PIE A-36</v>
          </cell>
          <cell r="C178" t="str">
            <v>UND</v>
          </cell>
          <cell r="D178">
            <v>405549</v>
          </cell>
        </row>
        <row r="179">
          <cell r="A179">
            <v>13225</v>
          </cell>
          <cell r="B179" t="str">
            <v>VIGA IPE 240X120X20.6 LBS/PIE A-36</v>
          </cell>
          <cell r="C179" t="str">
            <v>UND</v>
          </cell>
          <cell r="D179">
            <v>246542</v>
          </cell>
        </row>
        <row r="180">
          <cell r="A180">
            <v>13230</v>
          </cell>
          <cell r="B180" t="str">
            <v>VIGA IPE 240X120X20.6 LBS/PIE A-572</v>
          </cell>
          <cell r="C180" t="str">
            <v>UND</v>
          </cell>
          <cell r="D180">
            <v>246542</v>
          </cell>
        </row>
        <row r="181">
          <cell r="A181">
            <v>13233</v>
          </cell>
          <cell r="B181" t="str">
            <v>VIGA HEA 240X240X40.2 LBS/PIE A-36</v>
          </cell>
          <cell r="C181" t="str">
            <v>UND</v>
          </cell>
          <cell r="D181">
            <v>484250</v>
          </cell>
        </row>
        <row r="182">
          <cell r="A182">
            <v>13235</v>
          </cell>
          <cell r="B182" t="str">
            <v>VIGA W 10"X146X22 LBS/PIE A-36</v>
          </cell>
          <cell r="C182" t="str">
            <v>UND</v>
          </cell>
          <cell r="D182">
            <v>262924</v>
          </cell>
        </row>
        <row r="183">
          <cell r="A183">
            <v>13240</v>
          </cell>
          <cell r="B183" t="str">
            <v>VIGA W 10"X254X49 LBS/PIE A-36</v>
          </cell>
          <cell r="C183" t="str">
            <v>UND</v>
          </cell>
          <cell r="D183">
            <v>585597</v>
          </cell>
        </row>
        <row r="184">
          <cell r="A184">
            <v>13245</v>
          </cell>
          <cell r="B184" t="str">
            <v>VIGA W 10"X256X60 LBS/PIE A-36</v>
          </cell>
          <cell r="C184" t="str">
            <v>UND</v>
          </cell>
          <cell r="D184">
            <v>717059</v>
          </cell>
        </row>
        <row r="185">
          <cell r="A185">
            <v>13250</v>
          </cell>
          <cell r="B185" t="str">
            <v>VIGA IPN 260X113X28.1 LBS/PIE A-36</v>
          </cell>
          <cell r="C185" t="str">
            <v>UND</v>
          </cell>
          <cell r="D185">
            <v>339482</v>
          </cell>
        </row>
        <row r="186">
          <cell r="A186">
            <v>13255</v>
          </cell>
          <cell r="B186" t="str">
            <v>VIGA IPN 260X113X28.1 LBS/PIE A-572</v>
          </cell>
          <cell r="C186" t="str">
            <v>UND</v>
          </cell>
          <cell r="D186">
            <v>339482</v>
          </cell>
        </row>
        <row r="187">
          <cell r="A187">
            <v>13260</v>
          </cell>
          <cell r="B187" t="str">
            <v>VIGA HEA 260X260X45.8 LBS/PIE A-36</v>
          </cell>
          <cell r="C187" t="str">
            <v>UND</v>
          </cell>
          <cell r="D187">
            <v>547692</v>
          </cell>
        </row>
        <row r="188">
          <cell r="A188">
            <v>13265</v>
          </cell>
          <cell r="B188" t="str">
            <v>VIGA HEA 260X260X45.8 LBS/PIE A-572</v>
          </cell>
          <cell r="C188" t="str">
            <v>UND</v>
          </cell>
          <cell r="D188">
            <v>547692</v>
          </cell>
        </row>
        <row r="189">
          <cell r="A189">
            <v>13270</v>
          </cell>
          <cell r="B189" t="str">
            <v>VIGA HEB 260X260X62.5 LBS/PIE A-36</v>
          </cell>
          <cell r="C189" t="str">
            <v>UND</v>
          </cell>
          <cell r="D189">
            <v>746853</v>
          </cell>
        </row>
        <row r="190">
          <cell r="A190">
            <v>13275</v>
          </cell>
          <cell r="B190" t="str">
            <v>VIGA HEB 260X260X62.5 LBS/PIE A-572</v>
          </cell>
          <cell r="C190" t="str">
            <v>UND</v>
          </cell>
          <cell r="D190">
            <v>746853</v>
          </cell>
        </row>
        <row r="191">
          <cell r="A191">
            <v>13280</v>
          </cell>
          <cell r="B191" t="str">
            <v>VIGA IPE 270X135X24.3 LBS/PIE A-36</v>
          </cell>
          <cell r="C191" t="str">
            <v>UND</v>
          </cell>
          <cell r="D191">
            <v>289907</v>
          </cell>
        </row>
        <row r="192">
          <cell r="A192">
            <v>13285</v>
          </cell>
          <cell r="B192" t="str">
            <v>VIGA IPE 270X135X24.3 LBS/PIE A-572</v>
          </cell>
          <cell r="C192" t="str">
            <v>UND</v>
          </cell>
          <cell r="D192">
            <v>289907</v>
          </cell>
        </row>
        <row r="193">
          <cell r="A193">
            <v>13290</v>
          </cell>
          <cell r="B193" t="str">
            <v>VIGA IPE 300X150X28.4 LBS/PIE A-36</v>
          </cell>
          <cell r="C193" t="str">
            <v>UND</v>
          </cell>
          <cell r="D193">
            <v>338895</v>
          </cell>
        </row>
        <row r="194">
          <cell r="A194">
            <v>13295</v>
          </cell>
          <cell r="B194" t="str">
            <v>VIGA IPE 300X150X28.4 LBS/PIE A-572</v>
          </cell>
          <cell r="C194" t="str">
            <v>UND</v>
          </cell>
          <cell r="D194">
            <v>338895</v>
          </cell>
        </row>
        <row r="195">
          <cell r="A195">
            <v>13300</v>
          </cell>
          <cell r="B195" t="str">
            <v>VIGA IPN 300X125X36.4 LBS/PIE A-36</v>
          </cell>
          <cell r="C195" t="str">
            <v>UND</v>
          </cell>
          <cell r="D195">
            <v>439139</v>
          </cell>
        </row>
        <row r="196">
          <cell r="A196">
            <v>13305</v>
          </cell>
          <cell r="B196" t="str">
            <v>VIGA IPN 300X125X36.4 LBS/PIE A-572</v>
          </cell>
          <cell r="C196" t="str">
            <v>UND</v>
          </cell>
          <cell r="D196">
            <v>439139</v>
          </cell>
        </row>
        <row r="197">
          <cell r="A197">
            <v>13310</v>
          </cell>
          <cell r="B197" t="str">
            <v>VIGA HEA 300X300X59.3 LBS/PIE A-36</v>
          </cell>
          <cell r="C197" t="str">
            <v>UND</v>
          </cell>
          <cell r="D197">
            <v>709109</v>
          </cell>
        </row>
        <row r="198">
          <cell r="A198">
            <v>13315</v>
          </cell>
          <cell r="B198" t="str">
            <v>VIGA HEA 300X300X59.3 LBS/PIE A-572</v>
          </cell>
          <cell r="C198" t="str">
            <v>UND</v>
          </cell>
          <cell r="D198">
            <v>709109</v>
          </cell>
        </row>
        <row r="199">
          <cell r="A199">
            <v>13320</v>
          </cell>
          <cell r="B199" t="str">
            <v>VIGA HEB 300X300X78.6 LBS/PIE A-36</v>
          </cell>
          <cell r="C199" t="str">
            <v>UND</v>
          </cell>
          <cell r="D199">
            <v>939589</v>
          </cell>
        </row>
        <row r="200">
          <cell r="A200">
            <v>13325</v>
          </cell>
          <cell r="B200" t="str">
            <v>VIGA HEB 300X300X78.6 LBS/PIE A-572</v>
          </cell>
          <cell r="C200" t="str">
            <v>UND</v>
          </cell>
          <cell r="D200">
            <v>939589</v>
          </cell>
        </row>
        <row r="201">
          <cell r="A201">
            <v>13330</v>
          </cell>
          <cell r="B201" t="str">
            <v>VIGA W 12"X165X26 LBS/PIE A-36</v>
          </cell>
          <cell r="C201" t="str">
            <v>UND</v>
          </cell>
          <cell r="D201">
            <v>310707</v>
          </cell>
        </row>
        <row r="202">
          <cell r="A202">
            <v>13335</v>
          </cell>
          <cell r="B202" t="str">
            <v>VIGA W 12"X305X65 LBS/PIE A-36</v>
          </cell>
          <cell r="C202" t="str">
            <v>UND</v>
          </cell>
          <cell r="D202">
            <v>776807</v>
          </cell>
        </row>
        <row r="203">
          <cell r="A203">
            <v>13340</v>
          </cell>
          <cell r="B203" t="str">
            <v>VIGA IPE 330X160X32.9 LBS/PIE A-36</v>
          </cell>
          <cell r="C203" t="str">
            <v>UND</v>
          </cell>
          <cell r="D203">
            <v>394306</v>
          </cell>
        </row>
        <row r="204">
          <cell r="A204">
            <v>13345</v>
          </cell>
          <cell r="B204" t="str">
            <v>VIGA IPE 330X160X32.9 LBS/PIE A-572</v>
          </cell>
          <cell r="C204" t="str">
            <v>UND</v>
          </cell>
          <cell r="D204">
            <v>394306</v>
          </cell>
        </row>
        <row r="205">
          <cell r="A205">
            <v>13350</v>
          </cell>
          <cell r="B205" t="str">
            <v>VIGA HEA 340X300X70.5 LBS/PIE A-36</v>
          </cell>
          <cell r="C205" t="str">
            <v>UND</v>
          </cell>
          <cell r="D205">
            <v>955878</v>
          </cell>
        </row>
        <row r="206">
          <cell r="A206">
            <v>13355</v>
          </cell>
          <cell r="B206" t="str">
            <v>VIGA HEA 340X300X70.5 LBS/PIE A-572</v>
          </cell>
          <cell r="C206" t="str">
            <v>UND</v>
          </cell>
          <cell r="D206">
            <v>955878</v>
          </cell>
        </row>
        <row r="207">
          <cell r="A207">
            <v>13360</v>
          </cell>
          <cell r="B207" t="str">
            <v>VIGA W 14"X171X30 LBS/PIE A-36</v>
          </cell>
          <cell r="C207" t="str">
            <v>UND</v>
          </cell>
          <cell r="D207">
            <v>358570</v>
          </cell>
        </row>
        <row r="208">
          <cell r="A208">
            <v>13365</v>
          </cell>
          <cell r="B208" t="str">
            <v>VIGA IPN 360X143X51.1 LBS/PIE A-36</v>
          </cell>
          <cell r="C208" t="str">
            <v>UND</v>
          </cell>
          <cell r="D208">
            <v>616578</v>
          </cell>
        </row>
        <row r="209">
          <cell r="A209">
            <v>13370</v>
          </cell>
          <cell r="B209" t="str">
            <v>VIGA W 14"X254X61 LBS/PIE A-36</v>
          </cell>
          <cell r="C209" t="str">
            <v>UND</v>
          </cell>
          <cell r="D209">
            <v>729025</v>
          </cell>
        </row>
        <row r="210">
          <cell r="A210">
            <v>13375</v>
          </cell>
          <cell r="B210" t="str">
            <v>VIGA W 14"X369X90 LBS/PIE A-36</v>
          </cell>
          <cell r="C210" t="str">
            <v>UND</v>
          </cell>
          <cell r="D210">
            <v>1075548</v>
          </cell>
        </row>
        <row r="211">
          <cell r="A211">
            <v>13380</v>
          </cell>
          <cell r="B211" t="str">
            <v>VIGA IPE 360X170X38.3 LBS/PIE A-36</v>
          </cell>
          <cell r="C211" t="str">
            <v>UND</v>
          </cell>
          <cell r="D211">
            <v>458552</v>
          </cell>
        </row>
        <row r="212">
          <cell r="A212">
            <v>13385</v>
          </cell>
          <cell r="B212" t="str">
            <v>VIGA IPE 360X170X38.3 LBS/PIE A-572</v>
          </cell>
          <cell r="C212" t="str">
            <v>UND</v>
          </cell>
          <cell r="D212">
            <v>458552</v>
          </cell>
        </row>
        <row r="213">
          <cell r="A213">
            <v>13390</v>
          </cell>
          <cell r="B213" t="str">
            <v>VIGA HEA 360X300X75.2 LBS/PIE A-36</v>
          </cell>
          <cell r="C213" t="str">
            <v>UND</v>
          </cell>
          <cell r="D213">
            <v>1019603</v>
          </cell>
        </row>
        <row r="214">
          <cell r="A214">
            <v>13395</v>
          </cell>
          <cell r="B214" t="str">
            <v>VIGA HEA 360X300X75.2 LBS/PIE A-572</v>
          </cell>
          <cell r="C214" t="str">
            <v>UND</v>
          </cell>
          <cell r="D214">
            <v>1019603</v>
          </cell>
        </row>
        <row r="215">
          <cell r="A215">
            <v>13400</v>
          </cell>
          <cell r="B215" t="str">
            <v>VIGA W 16"X177X36 LBS/PIE A-36</v>
          </cell>
          <cell r="C215" t="str">
            <v>UND</v>
          </cell>
          <cell r="D215">
            <v>474907</v>
          </cell>
        </row>
        <row r="216">
          <cell r="A216">
            <v>13405</v>
          </cell>
          <cell r="B216" t="str">
            <v>VIGA IPE 400X180X44.5 LBS/PIE A-36</v>
          </cell>
          <cell r="C216" t="str">
            <v>UND</v>
          </cell>
          <cell r="D216">
            <v>564019</v>
          </cell>
        </row>
        <row r="217">
          <cell r="A217">
            <v>13410</v>
          </cell>
          <cell r="B217" t="str">
            <v>VIGA IPE 400X180X44.5 LBS/PIE A-572</v>
          </cell>
          <cell r="C217" t="str">
            <v>UND</v>
          </cell>
          <cell r="D217">
            <v>564019</v>
          </cell>
        </row>
        <row r="218">
          <cell r="A218">
            <v>13415</v>
          </cell>
          <cell r="B218" t="str">
            <v>VIGA HEA 400X300X84 LBS/PIE A-36</v>
          </cell>
          <cell r="C218" t="str">
            <v>UND</v>
          </cell>
          <cell r="D218">
            <v>1205456</v>
          </cell>
        </row>
        <row r="219">
          <cell r="A219">
            <v>13420</v>
          </cell>
          <cell r="B219" t="str">
            <v>VIGA HEA 400X300X84 LBS/PIE A-572 G-</v>
          </cell>
          <cell r="C219" t="str">
            <v>UND</v>
          </cell>
          <cell r="D219">
            <v>1205456</v>
          </cell>
        </row>
        <row r="220">
          <cell r="A220">
            <v>13425</v>
          </cell>
          <cell r="B220" t="str">
            <v>VIGA IPE 450X190X52.1 LBS/PIE A-36</v>
          </cell>
          <cell r="C220" t="str">
            <v>UND</v>
          </cell>
          <cell r="D220">
            <v>748347</v>
          </cell>
        </row>
        <row r="221">
          <cell r="A221">
            <v>13430</v>
          </cell>
          <cell r="B221" t="str">
            <v>VIGA IPE 450X190X52.1 LBS/PIE A-572</v>
          </cell>
          <cell r="C221" t="str">
            <v>UND</v>
          </cell>
          <cell r="D221">
            <v>748347</v>
          </cell>
        </row>
        <row r="222">
          <cell r="A222">
            <v>13435</v>
          </cell>
          <cell r="B222" t="str">
            <v>VIGA HEA 450X300X94 LBS/PIE A-36</v>
          </cell>
          <cell r="C222" t="str">
            <v>UND</v>
          </cell>
          <cell r="D222">
            <v>1350110</v>
          </cell>
        </row>
        <row r="223">
          <cell r="A223">
            <v>13440</v>
          </cell>
          <cell r="B223" t="str">
            <v>VIGA HEA 450X300X94 LBS/PIE A-572 G-</v>
          </cell>
          <cell r="C223" t="str">
            <v>UND</v>
          </cell>
          <cell r="D223">
            <v>1350110</v>
          </cell>
        </row>
        <row r="224">
          <cell r="A224">
            <v>13445</v>
          </cell>
          <cell r="B224" t="str">
            <v>VIGA IPE 500X200X60.9 LBS/PIE A-36</v>
          </cell>
          <cell r="C224" t="str">
            <v>UND</v>
          </cell>
          <cell r="D224">
            <v>874679</v>
          </cell>
        </row>
        <row r="225">
          <cell r="A225">
            <v>13450</v>
          </cell>
          <cell r="B225" t="str">
            <v>VIGA IPE 500X200X60.9 LBS/PIE A-572</v>
          </cell>
          <cell r="C225" t="str">
            <v>UND</v>
          </cell>
          <cell r="D225">
            <v>874679</v>
          </cell>
        </row>
        <row r="226">
          <cell r="A226">
            <v>13455</v>
          </cell>
          <cell r="B226" t="str">
            <v>VIGA HEA 500X300X104.1 LBS/PIE A-36</v>
          </cell>
          <cell r="C226" t="str">
            <v>UND</v>
          </cell>
          <cell r="D226">
            <v>1494765</v>
          </cell>
        </row>
        <row r="227">
          <cell r="A227">
            <v>13460</v>
          </cell>
          <cell r="B227" t="str">
            <v>VIGA HEA 500X300X104.1 LBS/PIE A-572</v>
          </cell>
          <cell r="C227" t="str">
            <v>UND</v>
          </cell>
          <cell r="D227">
            <v>1494765</v>
          </cell>
        </row>
        <row r="228">
          <cell r="A228">
            <v>13465</v>
          </cell>
          <cell r="B228" t="str">
            <v>VIGA IPE 550X210X71.2 LBS/PIE A-36</v>
          </cell>
          <cell r="C228" t="str">
            <v>UND</v>
          </cell>
          <cell r="D228">
            <v>1022226</v>
          </cell>
        </row>
        <row r="229">
          <cell r="A229">
            <v>13470</v>
          </cell>
          <cell r="B229" t="str">
            <v>VIGA IPE 550X210X71.2 LBS/PIE A-572</v>
          </cell>
          <cell r="C229" t="str">
            <v>UND</v>
          </cell>
          <cell r="D229">
            <v>1022226</v>
          </cell>
        </row>
        <row r="230">
          <cell r="A230">
            <v>13475</v>
          </cell>
          <cell r="B230" t="str">
            <v>VIGA HEA 550X300X111.5 LBS/PIE A-36</v>
          </cell>
          <cell r="C230" t="str">
            <v>UND</v>
          </cell>
          <cell r="D230">
            <v>1600845</v>
          </cell>
        </row>
        <row r="231">
          <cell r="A231">
            <v>13480</v>
          </cell>
          <cell r="B231" t="str">
            <v>VIGA HEA 550X300X111.5 LBS/PIE A-572</v>
          </cell>
          <cell r="C231" t="str">
            <v>UND</v>
          </cell>
          <cell r="D231">
            <v>1600845</v>
          </cell>
        </row>
        <row r="232">
          <cell r="A232">
            <v>13485</v>
          </cell>
          <cell r="B232" t="str">
            <v>VIGA IPE 600X220X81.9 LBS/PIE A-36</v>
          </cell>
          <cell r="C232" t="str">
            <v>UND</v>
          </cell>
          <cell r="D232">
            <v>1176525</v>
          </cell>
        </row>
        <row r="233">
          <cell r="A233">
            <v>13490</v>
          </cell>
          <cell r="B233" t="str">
            <v>VIGA IPE 600X220X81.9 LBS/PIE A-572</v>
          </cell>
          <cell r="C233" t="str">
            <v>UND</v>
          </cell>
          <cell r="D233">
            <v>1176525</v>
          </cell>
        </row>
        <row r="234">
          <cell r="A234">
            <v>13495</v>
          </cell>
          <cell r="B234" t="str">
            <v>VIGA HEA 600X300X119.6 LBS/PIE A-36</v>
          </cell>
          <cell r="C234" t="str">
            <v>UND</v>
          </cell>
          <cell r="D234">
            <v>1716569</v>
          </cell>
        </row>
        <row r="235">
          <cell r="A235">
            <v>13500</v>
          </cell>
          <cell r="B235" t="str">
            <v>VIGA HEA 600X300X119.6 LBS/PIE A-572</v>
          </cell>
          <cell r="C235" t="str">
            <v>UND</v>
          </cell>
          <cell r="D235">
            <v>1716569</v>
          </cell>
        </row>
        <row r="236">
          <cell r="A236">
            <v>51501</v>
          </cell>
          <cell r="B236" t="str">
            <v>PERFIL PAG 60X40 C.14 X 6 MTS</v>
          </cell>
          <cell r="C236" t="str">
            <v>UND</v>
          </cell>
          <cell r="D236">
            <v>30242</v>
          </cell>
        </row>
        <row r="237">
          <cell r="A237">
            <v>51502</v>
          </cell>
          <cell r="B237" t="str">
            <v>PERFIL PAG 60X40 C.16 X 6 MTS</v>
          </cell>
          <cell r="C237" t="str">
            <v>UND</v>
          </cell>
          <cell r="D237">
            <v>24424</v>
          </cell>
        </row>
        <row r="238">
          <cell r="A238">
            <v>51503</v>
          </cell>
          <cell r="B238" t="str">
            <v>PERFIL PAG 60X40 C.18 X 6 MTS</v>
          </cell>
          <cell r="C238" t="str">
            <v>UND</v>
          </cell>
          <cell r="D238">
            <v>19880</v>
          </cell>
        </row>
        <row r="239">
          <cell r="A239">
            <v>51504</v>
          </cell>
          <cell r="B239" t="str">
            <v>PERFIL PAG 120X60 C.14 X 6 MTS</v>
          </cell>
          <cell r="C239" t="str">
            <v>UND</v>
          </cell>
          <cell r="D239">
            <v>48366</v>
          </cell>
        </row>
        <row r="240">
          <cell r="A240">
            <v>51505</v>
          </cell>
          <cell r="B240" t="str">
            <v>PERFIL PAG 120X60 C.16 X 6 MTS</v>
          </cell>
          <cell r="C240" t="str">
            <v>UND</v>
          </cell>
          <cell r="D240">
            <v>39047</v>
          </cell>
        </row>
        <row r="241">
          <cell r="A241">
            <v>51506</v>
          </cell>
          <cell r="B241" t="str">
            <v>PERFIL PAG 120X60 C.18 X 6 MTS</v>
          </cell>
          <cell r="C241" t="str">
            <v>UND</v>
          </cell>
          <cell r="D241">
            <v>31774</v>
          </cell>
        </row>
        <row r="242">
          <cell r="A242">
            <v>51507</v>
          </cell>
          <cell r="B242" t="str">
            <v>PERFIL PAG 160X60 C.14 X 6 MTS</v>
          </cell>
          <cell r="C242" t="str">
            <v>UND</v>
          </cell>
          <cell r="D242">
            <v>60485</v>
          </cell>
        </row>
        <row r="243">
          <cell r="A243">
            <v>51508</v>
          </cell>
          <cell r="B243" t="str">
            <v>PERFIL PAG 160X60 C.16 X 6 MTS</v>
          </cell>
          <cell r="C243" t="str">
            <v>UND</v>
          </cell>
          <cell r="D243">
            <v>48849</v>
          </cell>
        </row>
        <row r="244">
          <cell r="A244">
            <v>51509</v>
          </cell>
          <cell r="B244" t="str">
            <v>PERFIL PAG 160X60 C.18 X 6 MTS</v>
          </cell>
          <cell r="C244" t="str">
            <v>UND</v>
          </cell>
          <cell r="D244">
            <v>39758</v>
          </cell>
        </row>
        <row r="245">
          <cell r="A245">
            <v>51511</v>
          </cell>
          <cell r="B245" t="str">
            <v>PERFIL PAG 220X80 C.14 X 6 MTS</v>
          </cell>
          <cell r="C245" t="str">
            <v>UND</v>
          </cell>
          <cell r="D245">
            <v>80585</v>
          </cell>
        </row>
        <row r="246">
          <cell r="A246">
            <v>51512</v>
          </cell>
          <cell r="B246" t="str">
            <v>PERFIL PAG 220X80 C.16 X 6 MTS</v>
          </cell>
          <cell r="C246" t="str">
            <v>UND</v>
          </cell>
          <cell r="D246">
            <v>65062</v>
          </cell>
        </row>
        <row r="247">
          <cell r="A247">
            <v>51513</v>
          </cell>
          <cell r="B247" t="str">
            <v>PERFIL PAG 220X80 C.18 X 6 MTS</v>
          </cell>
          <cell r="C247" t="str">
            <v>UND</v>
          </cell>
          <cell r="D247">
            <v>52973</v>
          </cell>
        </row>
        <row r="248">
          <cell r="A248">
            <v>51514</v>
          </cell>
          <cell r="B248" t="str">
            <v>PERFIL PAG 305X80 C.14 X 6 MTS</v>
          </cell>
          <cell r="C248" t="str">
            <v>UND</v>
          </cell>
          <cell r="D248">
            <v>99511</v>
          </cell>
        </row>
        <row r="249">
          <cell r="A249">
            <v>51518</v>
          </cell>
          <cell r="B249" t="str">
            <v>PERFIL PAG 305X80 C.16 X 6 MTS</v>
          </cell>
          <cell r="C249" t="str">
            <v>UND</v>
          </cell>
          <cell r="D249">
            <v>80323</v>
          </cell>
        </row>
        <row r="250">
          <cell r="A250">
            <v>52001</v>
          </cell>
          <cell r="B250" t="str">
            <v>PERFIL PAG 60X40 C.14 X 1 MTS</v>
          </cell>
          <cell r="C250" t="str">
            <v>MTR</v>
          </cell>
          <cell r="D250">
            <v>5040</v>
          </cell>
        </row>
        <row r="251">
          <cell r="A251">
            <v>52002</v>
          </cell>
          <cell r="B251" t="str">
            <v>PERFIL PAG 120X60 C.14 X 1 MTS</v>
          </cell>
          <cell r="C251" t="str">
            <v>MTR</v>
          </cell>
          <cell r="D251">
            <v>8061</v>
          </cell>
        </row>
        <row r="252">
          <cell r="A252">
            <v>52003</v>
          </cell>
          <cell r="B252" t="str">
            <v>PERFIL PAG 160X60 C.14 X 1 MTS</v>
          </cell>
          <cell r="C252" t="str">
            <v>MTR</v>
          </cell>
          <cell r="D252">
            <v>10081</v>
          </cell>
        </row>
        <row r="253">
          <cell r="A253">
            <v>52004</v>
          </cell>
          <cell r="B253" t="str">
            <v>PERFIL PAG 220X80 C.14 X 1 MTS</v>
          </cell>
          <cell r="C253" t="str">
            <v>MTR</v>
          </cell>
          <cell r="D253">
            <v>13431</v>
          </cell>
        </row>
        <row r="254">
          <cell r="A254">
            <v>52005</v>
          </cell>
          <cell r="B254" t="str">
            <v>PERFIL PAG 305X80 C.14 X 1 MTS</v>
          </cell>
          <cell r="C254" t="str">
            <v>MTR</v>
          </cell>
          <cell r="D254">
            <v>16585</v>
          </cell>
        </row>
        <row r="255">
          <cell r="A255">
            <v>52006</v>
          </cell>
          <cell r="B255" t="str">
            <v>PERFIL PAG 355X110 C.14 X 6 MTS</v>
          </cell>
          <cell r="C255" t="str">
            <v>MTR</v>
          </cell>
          <cell r="D255">
            <v>116790</v>
          </cell>
        </row>
        <row r="256">
          <cell r="A256">
            <v>52007</v>
          </cell>
          <cell r="B256" t="str">
            <v>PERFIL PAG 60X40 C.16 X 1 MTS</v>
          </cell>
          <cell r="C256" t="str">
            <v>MTR</v>
          </cell>
          <cell r="D256">
            <v>4071</v>
          </cell>
        </row>
        <row r="257">
          <cell r="A257">
            <v>52008</v>
          </cell>
          <cell r="B257" t="str">
            <v>PERFIL PAG 120X60 C.16 X 1 MTS</v>
          </cell>
          <cell r="C257" t="str">
            <v>MTR</v>
          </cell>
          <cell r="D257">
            <v>6508</v>
          </cell>
        </row>
        <row r="258">
          <cell r="A258">
            <v>52009</v>
          </cell>
          <cell r="B258" t="str">
            <v>PERFIL PAG 160X60 C.16 X 1 MTS</v>
          </cell>
          <cell r="C258" t="str">
            <v>MTR</v>
          </cell>
          <cell r="D258">
            <v>8141</v>
          </cell>
        </row>
        <row r="259">
          <cell r="A259">
            <v>52011</v>
          </cell>
          <cell r="B259" t="str">
            <v>PERFIL PAG 220X80 C.16 X 1 MTS</v>
          </cell>
          <cell r="C259" t="str">
            <v>MTR</v>
          </cell>
          <cell r="D259">
            <v>10844</v>
          </cell>
        </row>
        <row r="260">
          <cell r="A260">
            <v>52012</v>
          </cell>
          <cell r="B260" t="str">
            <v>PERFIL PAG 60X40 C.18 X 1 MTS</v>
          </cell>
          <cell r="C260" t="str">
            <v>MTR</v>
          </cell>
          <cell r="D260">
            <v>3313</v>
          </cell>
        </row>
        <row r="261">
          <cell r="A261">
            <v>52013</v>
          </cell>
          <cell r="B261" t="str">
            <v>PERFIL PAG 120X60 C.18 X 1 MTS</v>
          </cell>
          <cell r="C261" t="str">
            <v>MTR</v>
          </cell>
          <cell r="D261">
            <v>5296</v>
          </cell>
        </row>
        <row r="262">
          <cell r="A262">
            <v>52014</v>
          </cell>
          <cell r="B262" t="str">
            <v>PERFIL PAG 160X60 C.18 X 1 MTS</v>
          </cell>
          <cell r="C262" t="str">
            <v>MTR</v>
          </cell>
          <cell r="D262">
            <v>6626</v>
          </cell>
        </row>
        <row r="263">
          <cell r="A263">
            <v>52015</v>
          </cell>
          <cell r="B263" t="str">
            <v>PERFIL PAG 220X80 C.18 X 1 MTS</v>
          </cell>
          <cell r="C263" t="str">
            <v>MTR</v>
          </cell>
          <cell r="D263">
            <v>8829</v>
          </cell>
        </row>
        <row r="264">
          <cell r="A264">
            <v>40700</v>
          </cell>
          <cell r="B264" t="str">
            <v>PERLIN 75 X 50MM (3" X 2") X 1.5MM X</v>
          </cell>
          <cell r="C264" t="str">
            <v>UND</v>
          </cell>
          <cell r="D264">
            <v>25235</v>
          </cell>
        </row>
        <row r="265">
          <cell r="A265">
            <v>40702</v>
          </cell>
          <cell r="B265" t="str">
            <v>PERLIN 75 X 50MM (3" X 2") X 1.2MM X</v>
          </cell>
          <cell r="C265" t="str">
            <v>UND</v>
          </cell>
          <cell r="D265">
            <v>22613</v>
          </cell>
        </row>
        <row r="266">
          <cell r="A266">
            <v>40703</v>
          </cell>
          <cell r="B266" t="str">
            <v>PERLIN 75 X 50MM (3" X 2") X 2MM X 6</v>
          </cell>
          <cell r="C266" t="str">
            <v>UND</v>
          </cell>
          <cell r="D266">
            <v>28525</v>
          </cell>
        </row>
        <row r="267">
          <cell r="A267">
            <v>40706</v>
          </cell>
          <cell r="B267" t="str">
            <v>PERLIN 100 X 50MM (4" X 2") X 1.2MM</v>
          </cell>
          <cell r="C267" t="str">
            <v>UND</v>
          </cell>
          <cell r="D267">
            <v>25511</v>
          </cell>
        </row>
        <row r="268">
          <cell r="A268">
            <v>40709</v>
          </cell>
          <cell r="B268" t="str">
            <v>PERLIN 100 X 50MM (4" X 2") X 1.5MM</v>
          </cell>
          <cell r="C268" t="str">
            <v>UND</v>
          </cell>
          <cell r="D268">
            <v>28485</v>
          </cell>
        </row>
        <row r="269">
          <cell r="A269">
            <v>40712</v>
          </cell>
          <cell r="B269" t="str">
            <v>PERLIN 100 X 50MM (4" X 2") X 2MM X</v>
          </cell>
          <cell r="C269" t="str">
            <v>UND</v>
          </cell>
          <cell r="D269">
            <v>32240</v>
          </cell>
        </row>
        <row r="270">
          <cell r="A270">
            <v>40713</v>
          </cell>
          <cell r="B270" t="str">
            <v>PERLIN 100 X 50MM (4" X 2") X 2 MM K</v>
          </cell>
          <cell r="C270" t="str">
            <v>KGM</v>
          </cell>
          <cell r="D270">
            <v>1544</v>
          </cell>
        </row>
        <row r="271">
          <cell r="A271">
            <v>40714</v>
          </cell>
          <cell r="B271" t="str">
            <v>PERLIN 130 X 50MM (5" X 2") X 1.5MM</v>
          </cell>
          <cell r="C271" t="str">
            <v>UND</v>
          </cell>
          <cell r="D271">
            <v>31736</v>
          </cell>
        </row>
        <row r="272">
          <cell r="A272">
            <v>40715</v>
          </cell>
          <cell r="B272" t="str">
            <v>PERLIN 130 X 50MM (5" X 2") X 2MM X</v>
          </cell>
          <cell r="C272" t="str">
            <v>UND</v>
          </cell>
          <cell r="D272">
            <v>35956</v>
          </cell>
        </row>
        <row r="273">
          <cell r="A273">
            <v>40718</v>
          </cell>
          <cell r="B273" t="str">
            <v>PERLIN 150 X 50MM (6" X 2") X 1.2MM</v>
          </cell>
          <cell r="C273" t="str">
            <v>UND</v>
          </cell>
          <cell r="D273">
            <v>31285</v>
          </cell>
        </row>
        <row r="274">
          <cell r="A274">
            <v>40719</v>
          </cell>
          <cell r="B274" t="str">
            <v>PERLIN 150 X 50MM (6" X 2") X 2.5MM</v>
          </cell>
          <cell r="C274" t="str">
            <v>UND</v>
          </cell>
          <cell r="D274">
            <v>44449</v>
          </cell>
        </row>
        <row r="275">
          <cell r="A275">
            <v>40720</v>
          </cell>
          <cell r="B275" t="str">
            <v>PERLIN 150 X 50MM (6" X 2") X 3 MM X</v>
          </cell>
          <cell r="C275" t="str">
            <v>UND</v>
          </cell>
          <cell r="D275">
            <v>57637</v>
          </cell>
        </row>
        <row r="276">
          <cell r="A276">
            <v>40721</v>
          </cell>
          <cell r="B276" t="str">
            <v>PERLIN 150 X 50MM (6" X 2") X 1.5MM</v>
          </cell>
          <cell r="C276" t="str">
            <v>UND</v>
          </cell>
          <cell r="D276">
            <v>34986</v>
          </cell>
        </row>
        <row r="277">
          <cell r="A277">
            <v>40724</v>
          </cell>
          <cell r="B277" t="str">
            <v>PERLIN 150 X 50MM (6" X 2") X 2MM X</v>
          </cell>
          <cell r="C277" t="str">
            <v>UND</v>
          </cell>
          <cell r="D277">
            <v>39672</v>
          </cell>
        </row>
        <row r="278">
          <cell r="A278">
            <v>40725</v>
          </cell>
          <cell r="B278" t="str">
            <v>PERLIN 150 X 50MM (6" X 2") X 2 MM K</v>
          </cell>
          <cell r="C278" t="str">
            <v>KG</v>
          </cell>
          <cell r="D278">
            <v>1545</v>
          </cell>
        </row>
        <row r="279">
          <cell r="A279">
            <v>40726</v>
          </cell>
          <cell r="B279" t="str">
            <v>PERLIN 150 X 50MM (6" X 2") X 2.5MM</v>
          </cell>
          <cell r="C279" t="str">
            <v>KG</v>
          </cell>
          <cell r="D279">
            <v>1385</v>
          </cell>
        </row>
        <row r="280">
          <cell r="A280">
            <v>40727</v>
          </cell>
          <cell r="B280" t="str">
            <v>PERLIN 150 X 65MM (6" X 2.5/8") X 2M</v>
          </cell>
          <cell r="C280" t="str">
            <v>UND</v>
          </cell>
          <cell r="D280">
            <v>43498</v>
          </cell>
        </row>
        <row r="281">
          <cell r="A281">
            <v>40728</v>
          </cell>
          <cell r="B281" t="str">
            <v>PERLIN 150 X 65MM (6"X2.5/8") X 2MM</v>
          </cell>
          <cell r="C281" t="str">
            <v>KGM</v>
          </cell>
          <cell r="D281">
            <v>1517</v>
          </cell>
        </row>
        <row r="282">
          <cell r="A282">
            <v>40729</v>
          </cell>
          <cell r="B282" t="str">
            <v>PERLIN 178 X 65MM (7"X2.5/8") X 2.5</v>
          </cell>
          <cell r="C282" t="str">
            <v>UND</v>
          </cell>
          <cell r="D282">
            <v>58447</v>
          </cell>
        </row>
        <row r="283">
          <cell r="A283">
            <v>40730</v>
          </cell>
          <cell r="B283" t="str">
            <v>PERLIN 178 X 65MM (7" X 2.5/8") X 2M</v>
          </cell>
          <cell r="C283" t="str">
            <v>UND</v>
          </cell>
          <cell r="D283">
            <v>47145</v>
          </cell>
        </row>
        <row r="284">
          <cell r="A284">
            <v>40731</v>
          </cell>
          <cell r="B284" t="str">
            <v>PERLIN 200 X 65MM (8" X 2.5/8") X 1.</v>
          </cell>
          <cell r="C284" t="str">
            <v>UND</v>
          </cell>
          <cell r="D284">
            <v>45391</v>
          </cell>
        </row>
        <row r="285">
          <cell r="A285">
            <v>40732</v>
          </cell>
          <cell r="B285" t="str">
            <v>PERLIN 178 X 65MM (7"X2.5/8") X 2MM</v>
          </cell>
          <cell r="C285" t="str">
            <v>KG</v>
          </cell>
          <cell r="D285">
            <v>1517</v>
          </cell>
        </row>
        <row r="286">
          <cell r="A286">
            <v>40733</v>
          </cell>
          <cell r="B286" t="str">
            <v>PERLIN 200 X 65MM (8" X 2.5/8) X 2MM</v>
          </cell>
          <cell r="C286" t="str">
            <v>UND</v>
          </cell>
          <cell r="D286">
            <v>8465</v>
          </cell>
        </row>
        <row r="287">
          <cell r="A287">
            <v>40734</v>
          </cell>
          <cell r="B287" t="str">
            <v>PERLIN 150 X 65MM (6"X2.5/8") X 2.5M</v>
          </cell>
          <cell r="C287" t="str">
            <v>UND</v>
          </cell>
          <cell r="D287">
            <v>53888</v>
          </cell>
        </row>
        <row r="288">
          <cell r="A288">
            <v>40736</v>
          </cell>
          <cell r="B288" t="str">
            <v>PERLIN 200 X 65MM (8" X 2.5/8") X 2M</v>
          </cell>
          <cell r="C288" t="str">
            <v>UND</v>
          </cell>
          <cell r="D288">
            <v>50792</v>
          </cell>
        </row>
        <row r="289">
          <cell r="A289">
            <v>40738</v>
          </cell>
          <cell r="B289" t="str">
            <v>PERLIN 200 X 65MM (8"X2.5/8") X 2.5M</v>
          </cell>
          <cell r="C289" t="str">
            <v>UND</v>
          </cell>
          <cell r="D289">
            <v>63038</v>
          </cell>
        </row>
        <row r="290">
          <cell r="A290">
            <v>40739</v>
          </cell>
          <cell r="B290" t="str">
            <v>PERLIN 200 X 75MM (8" X 3") X 2.5MM</v>
          </cell>
          <cell r="C290" t="str">
            <v>UND</v>
          </cell>
          <cell r="D290">
            <v>11079</v>
          </cell>
        </row>
        <row r="291">
          <cell r="A291">
            <v>40742</v>
          </cell>
          <cell r="B291" t="str">
            <v>PERLIN 200 X 75MM (8" X 3") X 2.5MM</v>
          </cell>
          <cell r="C291" t="str">
            <v>UND</v>
          </cell>
          <cell r="D291">
            <v>66476</v>
          </cell>
        </row>
        <row r="292">
          <cell r="A292">
            <v>40743</v>
          </cell>
          <cell r="B292" t="str">
            <v>PERLIN 254 X 65MM (10"X2.5/8") X1.5M</v>
          </cell>
          <cell r="C292" t="str">
            <v>UND</v>
          </cell>
          <cell r="D292">
            <v>51762</v>
          </cell>
        </row>
        <row r="293">
          <cell r="A293">
            <v>40745</v>
          </cell>
          <cell r="B293" t="str">
            <v>PERLIN 254 X 65MM (10"X2.5/8") X 2MM</v>
          </cell>
          <cell r="C293" t="str">
            <v>UND</v>
          </cell>
          <cell r="D293">
            <v>58088</v>
          </cell>
        </row>
        <row r="294">
          <cell r="A294">
            <v>40746</v>
          </cell>
          <cell r="B294" t="str">
            <v>PERLIN 254 X 65MM (10"X2.5/8") X2MM</v>
          </cell>
          <cell r="C294" t="str">
            <v>KG</v>
          </cell>
          <cell r="D294">
            <v>1517</v>
          </cell>
        </row>
        <row r="295">
          <cell r="A295">
            <v>40748</v>
          </cell>
          <cell r="B295" t="str">
            <v>PERLIN 254 X 65MM (10"X2.5/8") X2.5M</v>
          </cell>
          <cell r="C295" t="str">
            <v>UND</v>
          </cell>
          <cell r="D295">
            <v>12026</v>
          </cell>
        </row>
        <row r="296">
          <cell r="A296">
            <v>40751</v>
          </cell>
          <cell r="B296" t="str">
            <v>PERLIN 254 X 65MM (10"X2.5/8") X2.5M</v>
          </cell>
          <cell r="C296" t="str">
            <v>UND</v>
          </cell>
          <cell r="D296">
            <v>72156</v>
          </cell>
        </row>
        <row r="297">
          <cell r="A297">
            <v>40752</v>
          </cell>
          <cell r="B297" t="str">
            <v>PERLIN 254 X 65MM (10"X2.5/8") X 3MM</v>
          </cell>
          <cell r="C297" t="str">
            <v>UND</v>
          </cell>
          <cell r="D297">
            <v>86549</v>
          </cell>
        </row>
        <row r="298">
          <cell r="A298">
            <v>40753</v>
          </cell>
          <cell r="B298" t="str">
            <v>PERLIN 304 X 65MM (12"X2.5/8") X 2MM</v>
          </cell>
          <cell r="C298" t="str">
            <v>UND</v>
          </cell>
          <cell r="D298">
            <v>65384</v>
          </cell>
        </row>
        <row r="299">
          <cell r="A299">
            <v>40754</v>
          </cell>
          <cell r="B299" t="str">
            <v>PERLIN 304 X 65MM (12"X2.5/8") X2.5M</v>
          </cell>
          <cell r="C299" t="str">
            <v>UND</v>
          </cell>
          <cell r="D299">
            <v>81274</v>
          </cell>
        </row>
        <row r="300">
          <cell r="A300">
            <v>40755</v>
          </cell>
          <cell r="B300" t="str">
            <v>PERLIN 304 X 75MM (12" X 3") X 3MM X</v>
          </cell>
          <cell r="C300" t="str">
            <v>UND</v>
          </cell>
          <cell r="D300">
            <v>160655</v>
          </cell>
        </row>
        <row r="301">
          <cell r="A301">
            <v>40756</v>
          </cell>
          <cell r="B301" t="str">
            <v>PERLIN 304 X 75MM (12" X 3") X 2.5MM</v>
          </cell>
          <cell r="C301" t="str">
            <v>KG</v>
          </cell>
          <cell r="D301">
            <v>1520</v>
          </cell>
        </row>
        <row r="302">
          <cell r="A302">
            <v>40757</v>
          </cell>
          <cell r="B302" t="str">
            <v>PERLIN 304 X 75MM (12" X 3") X 2 MM</v>
          </cell>
          <cell r="C302" t="str">
            <v>KG</v>
          </cell>
          <cell r="D302">
            <v>1520</v>
          </cell>
        </row>
        <row r="303">
          <cell r="A303">
            <v>40790</v>
          </cell>
          <cell r="B303" t="str">
            <v>CANAL EN FRIO 4" X 2" X 2 MM X 6 MTS</v>
          </cell>
          <cell r="C303" t="str">
            <v>UND</v>
          </cell>
          <cell r="D303">
            <v>28148</v>
          </cell>
        </row>
        <row r="304">
          <cell r="A304">
            <v>40800</v>
          </cell>
          <cell r="B304" t="str">
            <v>CANAL EN FRIO 4" X 2" X 3 MM X 6 MTS</v>
          </cell>
          <cell r="C304" t="str">
            <v>UND</v>
          </cell>
          <cell r="D304">
            <v>40941</v>
          </cell>
        </row>
        <row r="305">
          <cell r="A305">
            <v>40810</v>
          </cell>
          <cell r="B305" t="str">
            <v>PERFIL P-8-16-N (203X63.5 C.16) X 6</v>
          </cell>
          <cell r="C305" t="str">
            <v>UND</v>
          </cell>
          <cell r="D305">
            <v>38575</v>
          </cell>
        </row>
        <row r="306">
          <cell r="A306">
            <v>40815</v>
          </cell>
          <cell r="B306" t="str">
            <v>PERFIL P-10-11-N (254X63.5 C.11) X 6</v>
          </cell>
          <cell r="C306" t="str">
            <v>UND</v>
          </cell>
          <cell r="D306">
            <v>88521</v>
          </cell>
        </row>
        <row r="307">
          <cell r="A307">
            <v>40820</v>
          </cell>
          <cell r="B307" t="str">
            <v>PERFIL P-10-16-N (254X63.5 C.16) X 6</v>
          </cell>
          <cell r="C307" t="str">
            <v>UND</v>
          </cell>
          <cell r="D307">
            <v>44261</v>
          </cell>
        </row>
        <row r="308">
          <cell r="A308">
            <v>40823</v>
          </cell>
          <cell r="B308" t="str">
            <v>PERFIL P-125-16-N (125 X 50 C.16) X</v>
          </cell>
          <cell r="C308" t="str">
            <v>UND</v>
          </cell>
          <cell r="D308">
            <v>4644</v>
          </cell>
        </row>
        <row r="309">
          <cell r="A309">
            <v>40825</v>
          </cell>
          <cell r="B309" t="str">
            <v>PERFIL P-150-16-N (150 X 50 C.16) X</v>
          </cell>
          <cell r="C309" t="str">
            <v>UND</v>
          </cell>
          <cell r="D309">
            <v>30613</v>
          </cell>
        </row>
        <row r="310">
          <cell r="A310">
            <v>40900</v>
          </cell>
          <cell r="B310" t="str">
            <v>RIEL FERROCARRIL</v>
          </cell>
          <cell r="C310" t="str">
            <v>UND</v>
          </cell>
          <cell r="D310">
            <v>200611</v>
          </cell>
        </row>
        <row r="311">
          <cell r="A311">
            <v>40499</v>
          </cell>
          <cell r="B311" t="str">
            <v>ANGULOS DE 3 X 2 CM C.24 X 2.44 MTS</v>
          </cell>
          <cell r="C311" t="str">
            <v>UND</v>
          </cell>
          <cell r="D311">
            <v>1538</v>
          </cell>
        </row>
        <row r="312">
          <cell r="A312">
            <v>40500</v>
          </cell>
          <cell r="B312" t="str">
            <v>ANGULOS DE 3 X 2 CM C.26 X 2.44 MTS</v>
          </cell>
          <cell r="C312" t="str">
            <v>UND</v>
          </cell>
          <cell r="D312">
            <v>1152</v>
          </cell>
        </row>
        <row r="313">
          <cell r="A313">
            <v>40501</v>
          </cell>
          <cell r="B313" t="str">
            <v>OMEGA C.26 X 2.44 MTS</v>
          </cell>
          <cell r="C313" t="str">
            <v>UND</v>
          </cell>
          <cell r="D313">
            <v>2505</v>
          </cell>
        </row>
        <row r="314">
          <cell r="A314">
            <v>40502</v>
          </cell>
          <cell r="B314" t="str">
            <v>OMEGA C.26 X 3.05 MTS</v>
          </cell>
          <cell r="C314" t="str">
            <v>UND</v>
          </cell>
          <cell r="D314">
            <v>3131</v>
          </cell>
        </row>
        <row r="315">
          <cell r="A315">
            <v>40503</v>
          </cell>
          <cell r="B315" t="str">
            <v>PARAL 89 C.26 X 2.44 MTS</v>
          </cell>
          <cell r="C315" t="str">
            <v>UND</v>
          </cell>
          <cell r="D315">
            <v>3696</v>
          </cell>
        </row>
        <row r="316">
          <cell r="A316">
            <v>40504</v>
          </cell>
          <cell r="B316" t="str">
            <v>PARAL 89 C.26 X 3.05 MTS</v>
          </cell>
          <cell r="C316" t="str">
            <v>UND</v>
          </cell>
          <cell r="D316">
            <v>4620</v>
          </cell>
        </row>
        <row r="317">
          <cell r="A317">
            <v>40505</v>
          </cell>
          <cell r="B317" t="str">
            <v>PARAL 59 C.26 X 2.44 MTS</v>
          </cell>
          <cell r="C317" t="str">
            <v>UND</v>
          </cell>
          <cell r="D317">
            <v>3377</v>
          </cell>
        </row>
        <row r="318">
          <cell r="A318">
            <v>40506</v>
          </cell>
          <cell r="B318" t="str">
            <v>PARAL 59 C.26 X 3.05 MTS</v>
          </cell>
          <cell r="C318" t="str">
            <v>UND</v>
          </cell>
          <cell r="D318">
            <v>4222</v>
          </cell>
        </row>
        <row r="319">
          <cell r="A319">
            <v>40507</v>
          </cell>
          <cell r="B319" t="str">
            <v>PARAL 39 C.26 X 2.44 MTS</v>
          </cell>
          <cell r="C319" t="str">
            <v>UND</v>
          </cell>
          <cell r="D319">
            <v>2505</v>
          </cell>
        </row>
        <row r="320">
          <cell r="A320">
            <v>40508</v>
          </cell>
          <cell r="B320" t="str">
            <v>PARAL 39 C.26 X 3.05 MTS</v>
          </cell>
          <cell r="C320" t="str">
            <v>UND</v>
          </cell>
          <cell r="D320">
            <v>3131</v>
          </cell>
        </row>
        <row r="321">
          <cell r="A321">
            <v>40509</v>
          </cell>
          <cell r="B321" t="str">
            <v>CANAL 90 C.26 X 2.44 MTS</v>
          </cell>
          <cell r="C321" t="str">
            <v>UND</v>
          </cell>
          <cell r="D321">
            <v>3265</v>
          </cell>
        </row>
        <row r="322">
          <cell r="A322">
            <v>40510</v>
          </cell>
          <cell r="B322" t="str">
            <v>CANAL 90 C.26 X 3.05 MTS</v>
          </cell>
          <cell r="C322" t="str">
            <v>UND</v>
          </cell>
          <cell r="D322">
            <v>4082</v>
          </cell>
        </row>
        <row r="323">
          <cell r="A323">
            <v>40511</v>
          </cell>
          <cell r="B323" t="str">
            <v>CANAL 60 C.26 X 2.44 MTS</v>
          </cell>
          <cell r="C323" t="str">
            <v>UND</v>
          </cell>
          <cell r="D323">
            <v>2918</v>
          </cell>
        </row>
        <row r="324">
          <cell r="A324">
            <v>40512</v>
          </cell>
          <cell r="B324" t="str">
            <v>CANAL 60 C.26 X 3.05 MTS</v>
          </cell>
          <cell r="C324" t="str">
            <v>UND</v>
          </cell>
          <cell r="D324">
            <v>3648</v>
          </cell>
        </row>
        <row r="325">
          <cell r="A325">
            <v>40513</v>
          </cell>
          <cell r="B325" t="str">
            <v>CANAL 40 C.26 X 2.44 MTS</v>
          </cell>
          <cell r="C325" t="str">
            <v>UND</v>
          </cell>
          <cell r="D325">
            <v>2505</v>
          </cell>
        </row>
        <row r="326">
          <cell r="A326">
            <v>40514</v>
          </cell>
          <cell r="B326" t="str">
            <v>CANAL 40 C.26 X 3.05 MTS</v>
          </cell>
          <cell r="C326" t="str">
            <v>UND</v>
          </cell>
          <cell r="D326">
            <v>3131</v>
          </cell>
        </row>
        <row r="327">
          <cell r="A327">
            <v>40515</v>
          </cell>
          <cell r="B327" t="str">
            <v>PARAL 92 C.24 X 2.44 MTS</v>
          </cell>
          <cell r="C327" t="str">
            <v>UND</v>
          </cell>
          <cell r="D327">
            <v>5067</v>
          </cell>
        </row>
        <row r="328">
          <cell r="A328">
            <v>40516</v>
          </cell>
          <cell r="B328" t="str">
            <v>PARAL 92 C.24 X 3.05 MTS</v>
          </cell>
          <cell r="C328" t="str">
            <v>UND</v>
          </cell>
          <cell r="D328">
            <v>6341</v>
          </cell>
        </row>
        <row r="329">
          <cell r="A329">
            <v>40517</v>
          </cell>
          <cell r="B329" t="str">
            <v>CANAL 93.2 C.24 X 2.44 MTS</v>
          </cell>
          <cell r="C329" t="str">
            <v>UND</v>
          </cell>
          <cell r="D329">
            <v>5067</v>
          </cell>
        </row>
        <row r="330">
          <cell r="A330">
            <v>40518</v>
          </cell>
          <cell r="B330" t="str">
            <v>CANAL 93.2 C.24 X 3.05 MTS</v>
          </cell>
          <cell r="C330" t="str">
            <v>UND</v>
          </cell>
          <cell r="D330">
            <v>6341</v>
          </cell>
        </row>
        <row r="331">
          <cell r="A331">
            <v>40600</v>
          </cell>
          <cell r="B331" t="str">
            <v>PERFIL PHR 60 X 40 C.11 X 6 MTS</v>
          </cell>
          <cell r="C331" t="str">
            <v>UND</v>
          </cell>
          <cell r="D331">
            <v>30605</v>
          </cell>
        </row>
        <row r="332">
          <cell r="A332">
            <v>40602</v>
          </cell>
          <cell r="B332" t="str">
            <v>PERFIL PHR 60 X 40 C.12 X 6 MTS</v>
          </cell>
          <cell r="C332" t="str">
            <v>UND</v>
          </cell>
          <cell r="D332">
            <v>25505</v>
          </cell>
        </row>
        <row r="333">
          <cell r="A333">
            <v>40604</v>
          </cell>
          <cell r="B333" t="str">
            <v>PERFIL PHR 60 X 40 C.14 X 6 MTS</v>
          </cell>
          <cell r="C333" t="str">
            <v>UND</v>
          </cell>
          <cell r="D333">
            <v>19378</v>
          </cell>
        </row>
        <row r="334">
          <cell r="A334">
            <v>40606</v>
          </cell>
          <cell r="B334" t="str">
            <v>PERFIL PHR 60 X 40 C.16 X 6 MTS</v>
          </cell>
          <cell r="C334" t="str">
            <v>UND</v>
          </cell>
          <cell r="D334">
            <v>16566</v>
          </cell>
        </row>
        <row r="335">
          <cell r="A335">
            <v>40608</v>
          </cell>
          <cell r="B335" t="str">
            <v>PERFIL PHR 60 X 40 C.18 X 6 MTS</v>
          </cell>
          <cell r="C335" t="str">
            <v>UND</v>
          </cell>
          <cell r="D335">
            <v>13249</v>
          </cell>
        </row>
        <row r="336">
          <cell r="A336">
            <v>40610</v>
          </cell>
          <cell r="B336" t="str">
            <v>PERFIL PHR 60 X 40 C.20 X 6 MTS</v>
          </cell>
          <cell r="C336" t="str">
            <v>UND</v>
          </cell>
          <cell r="D336">
            <v>10687</v>
          </cell>
        </row>
        <row r="337">
          <cell r="A337">
            <v>40612</v>
          </cell>
          <cell r="B337" t="str">
            <v>PERFIL PHR 120 X 60 C.11 X 6 MTS</v>
          </cell>
          <cell r="C337" t="str">
            <v>UND</v>
          </cell>
          <cell r="D337">
            <v>48929</v>
          </cell>
        </row>
        <row r="338">
          <cell r="A338">
            <v>40614</v>
          </cell>
          <cell r="B338" t="str">
            <v>PERFIL PHR 120 X 60 C.12 X 6 MTS</v>
          </cell>
          <cell r="C338" t="str">
            <v>UND</v>
          </cell>
          <cell r="D338">
            <v>40764</v>
          </cell>
        </row>
        <row r="339">
          <cell r="A339">
            <v>40616</v>
          </cell>
          <cell r="B339" t="str">
            <v>PERFIL PHR 120 X 60 C.14 X 6 MTS</v>
          </cell>
          <cell r="C339" t="str">
            <v>UND</v>
          </cell>
          <cell r="D339">
            <v>30990</v>
          </cell>
        </row>
        <row r="340">
          <cell r="A340">
            <v>40618</v>
          </cell>
          <cell r="B340" t="str">
            <v>PERFIL PHR 120 X 60 C.16 X 6 MTS</v>
          </cell>
          <cell r="C340" t="str">
            <v>UND</v>
          </cell>
          <cell r="D340">
            <v>26483</v>
          </cell>
        </row>
        <row r="341">
          <cell r="A341">
            <v>40620</v>
          </cell>
          <cell r="B341" t="str">
            <v>PERFIL PHR 120 X 60 C.18 X 6 MTS</v>
          </cell>
          <cell r="C341" t="str">
            <v>UND</v>
          </cell>
          <cell r="D341">
            <v>21175</v>
          </cell>
        </row>
        <row r="342">
          <cell r="A342">
            <v>40622</v>
          </cell>
          <cell r="B342" t="str">
            <v>PERFIL PHR 120 X 60 C.20 X 6 MTS</v>
          </cell>
          <cell r="C342" t="str">
            <v>UND</v>
          </cell>
          <cell r="D342">
            <v>17095</v>
          </cell>
        </row>
        <row r="343">
          <cell r="A343">
            <v>40624</v>
          </cell>
          <cell r="B343" t="str">
            <v>PERFIL PHR 160 X 60 C.11 X 6 MTS</v>
          </cell>
          <cell r="C343" t="str">
            <v>UND</v>
          </cell>
          <cell r="D343">
            <v>61210</v>
          </cell>
        </row>
        <row r="344">
          <cell r="A344">
            <v>40626</v>
          </cell>
          <cell r="B344" t="str">
            <v>PERFIL PHR 160 X 60 C.12 X 6 MTS</v>
          </cell>
          <cell r="C344" t="str">
            <v>UND</v>
          </cell>
          <cell r="D344">
            <v>51007</v>
          </cell>
        </row>
        <row r="345">
          <cell r="A345">
            <v>40628</v>
          </cell>
          <cell r="B345" t="str">
            <v>PERFIL PHR 160 X 60 C.14 X 6 MTS</v>
          </cell>
          <cell r="C345" t="str">
            <v>UND</v>
          </cell>
          <cell r="D345">
            <v>38755</v>
          </cell>
        </row>
        <row r="346">
          <cell r="A346">
            <v>40630</v>
          </cell>
          <cell r="B346" t="str">
            <v>PERFIL PHR 160 X 60 C.16 X 6 MTS</v>
          </cell>
          <cell r="C346" t="str">
            <v>UND</v>
          </cell>
          <cell r="D346">
            <v>33130</v>
          </cell>
        </row>
        <row r="347">
          <cell r="A347">
            <v>40632</v>
          </cell>
          <cell r="B347" t="str">
            <v>PERFIL PHR 160 X 60 C.18 X 6 MTS</v>
          </cell>
          <cell r="C347" t="str">
            <v>UND</v>
          </cell>
          <cell r="D347">
            <v>26500</v>
          </cell>
        </row>
        <row r="348">
          <cell r="A348">
            <v>40634</v>
          </cell>
          <cell r="B348" t="str">
            <v>PERFIL PHR 220 X 80 C.11 X 6 MTS</v>
          </cell>
          <cell r="C348" t="str">
            <v>UND</v>
          </cell>
          <cell r="D348">
            <v>81542</v>
          </cell>
        </row>
        <row r="349">
          <cell r="A349">
            <v>40636</v>
          </cell>
          <cell r="B349" t="str">
            <v>PERFIL PHR 220 X 80 C.12 X 6 MTS</v>
          </cell>
          <cell r="C349" t="str">
            <v>UND</v>
          </cell>
          <cell r="D349">
            <v>67950</v>
          </cell>
        </row>
        <row r="350">
          <cell r="A350">
            <v>40638</v>
          </cell>
          <cell r="B350" t="str">
            <v>PERFIL PHR 220 X 80 C.14 X 6 MTS</v>
          </cell>
          <cell r="C350" t="str">
            <v>UND</v>
          </cell>
          <cell r="D350">
            <v>51635</v>
          </cell>
        </row>
        <row r="351">
          <cell r="A351">
            <v>40639</v>
          </cell>
          <cell r="B351" t="str">
            <v>PERFIL PHR 220 X 80 C.14 (KILO)</v>
          </cell>
          <cell r="C351" t="str">
            <v>KGM</v>
          </cell>
          <cell r="D351">
            <v>1425</v>
          </cell>
        </row>
        <row r="352">
          <cell r="A352">
            <v>40640</v>
          </cell>
          <cell r="B352" t="str">
            <v>PERFIL PHR 220 X 80 C.16 X 6 MTS</v>
          </cell>
          <cell r="C352" t="str">
            <v>UND</v>
          </cell>
          <cell r="D352">
            <v>44126</v>
          </cell>
        </row>
        <row r="353">
          <cell r="A353">
            <v>40641</v>
          </cell>
          <cell r="B353" t="str">
            <v>PERFIL PHR 220 X 80 C.16 (KILO)</v>
          </cell>
          <cell r="C353" t="str">
            <v>KG</v>
          </cell>
          <cell r="D353">
            <v>1542</v>
          </cell>
        </row>
        <row r="354">
          <cell r="A354">
            <v>40642</v>
          </cell>
          <cell r="B354" t="str">
            <v>PERFIL PHR 220 X 80 C.18 X 6 MTS</v>
          </cell>
          <cell r="C354" t="str">
            <v>UND</v>
          </cell>
          <cell r="D354">
            <v>35306</v>
          </cell>
        </row>
        <row r="355">
          <cell r="A355">
            <v>40643</v>
          </cell>
          <cell r="B355" t="str">
            <v>PERFIL PHR 220 X 80 C.18 (KILO)</v>
          </cell>
          <cell r="C355" t="str">
            <v>KG</v>
          </cell>
          <cell r="D355">
            <v>1542</v>
          </cell>
        </row>
        <row r="356">
          <cell r="A356">
            <v>40644</v>
          </cell>
          <cell r="B356" t="str">
            <v>PERFIL PHR 305 X 80 C.11 X 6 MTS</v>
          </cell>
          <cell r="C356" t="str">
            <v>UND</v>
          </cell>
          <cell r="D356">
            <v>100663</v>
          </cell>
        </row>
        <row r="357">
          <cell r="A357">
            <v>40645</v>
          </cell>
          <cell r="B357" t="str">
            <v>PERFIL PHR 305 X 80 C.11 (KILO)</v>
          </cell>
          <cell r="C357" t="str">
            <v>KG</v>
          </cell>
          <cell r="D357">
            <v>1425</v>
          </cell>
        </row>
        <row r="358">
          <cell r="A358">
            <v>40646</v>
          </cell>
          <cell r="B358" t="str">
            <v>PERFIL PHR 305 X 80 C.12 X 6 MTS</v>
          </cell>
          <cell r="C358" t="str">
            <v>UND</v>
          </cell>
          <cell r="D358">
            <v>83893</v>
          </cell>
        </row>
        <row r="359">
          <cell r="A359">
            <v>40648</v>
          </cell>
          <cell r="B359" t="str">
            <v>PERFIL PHR 305 X 80 C.14 X 6 MTS</v>
          </cell>
          <cell r="C359" t="str">
            <v>UND</v>
          </cell>
          <cell r="D359">
            <v>63759</v>
          </cell>
        </row>
        <row r="360">
          <cell r="A360">
            <v>40650</v>
          </cell>
          <cell r="B360" t="str">
            <v>PERFIL PHR 305 X 80 C.16 X 6 MTS</v>
          </cell>
          <cell r="C360" t="str">
            <v>UND</v>
          </cell>
          <cell r="D360">
            <v>54478</v>
          </cell>
        </row>
        <row r="361">
          <cell r="A361">
            <v>40652</v>
          </cell>
          <cell r="B361" t="str">
            <v>PERFIL PHR 355 X 110 C.11 X 6 MTS</v>
          </cell>
          <cell r="C361" t="str">
            <v>UND</v>
          </cell>
          <cell r="D361">
            <v>122405</v>
          </cell>
        </row>
        <row r="362">
          <cell r="A362">
            <v>40654</v>
          </cell>
          <cell r="B362" t="str">
            <v>PERFIL PHR 355 X 110 C.12 X 6 MTS</v>
          </cell>
          <cell r="C362" t="str">
            <v>UND</v>
          </cell>
          <cell r="D362">
            <v>102001</v>
          </cell>
        </row>
        <row r="363">
          <cell r="A363">
            <v>40656</v>
          </cell>
          <cell r="B363" t="str">
            <v>PERFIL PHR 355 X 110 C.14 X 6 MTS</v>
          </cell>
          <cell r="C363" t="str">
            <v>UND</v>
          </cell>
          <cell r="D363">
            <v>77524</v>
          </cell>
        </row>
        <row r="364">
          <cell r="A364">
            <v>40835</v>
          </cell>
          <cell r="B364" t="str">
            <v>PERFIL PHR Z 220 X 80 C.12 X 6 MTS</v>
          </cell>
          <cell r="C364" t="str">
            <v>UND</v>
          </cell>
          <cell r="D364">
            <v>67950</v>
          </cell>
        </row>
        <row r="365">
          <cell r="A365">
            <v>40840</v>
          </cell>
          <cell r="B365" t="str">
            <v>PERFIL PHR Z 220 X 80 C.14 X 6 MTS</v>
          </cell>
          <cell r="C365" t="str">
            <v>UND</v>
          </cell>
          <cell r="D365">
            <v>51635</v>
          </cell>
        </row>
        <row r="366">
          <cell r="A366">
            <v>40845</v>
          </cell>
          <cell r="B366" t="str">
            <v>PERFIL PHR Z 220 X 80 C.16 X 6 MTS</v>
          </cell>
          <cell r="C366" t="str">
            <v>UND</v>
          </cell>
          <cell r="D366">
            <v>44126</v>
          </cell>
        </row>
        <row r="367">
          <cell r="A367">
            <v>40850</v>
          </cell>
          <cell r="B367" t="str">
            <v>PERFIL PHR Z 305 X 80 C.12 X 1 MTS</v>
          </cell>
          <cell r="C367" t="str">
            <v>MTR</v>
          </cell>
          <cell r="D367">
            <v>13982</v>
          </cell>
        </row>
        <row r="368">
          <cell r="A368">
            <v>40855</v>
          </cell>
          <cell r="B368" t="str">
            <v>PERFIL PHR Z 305 X 80 C.14 X 1 MTS</v>
          </cell>
          <cell r="C368" t="str">
            <v>MTR</v>
          </cell>
          <cell r="D368">
            <v>10627</v>
          </cell>
        </row>
        <row r="369">
          <cell r="A369">
            <v>40860</v>
          </cell>
          <cell r="B369" t="str">
            <v>PERFIL PHR Z 305 X 80 C.16 X 1 MTS</v>
          </cell>
          <cell r="C369" t="str">
            <v>MTR</v>
          </cell>
          <cell r="D369">
            <v>9079</v>
          </cell>
        </row>
        <row r="370">
          <cell r="A370">
            <v>40870</v>
          </cell>
          <cell r="B370" t="str">
            <v>PERFIL PHR Z 10" X 2.5" C.14 X 1.00</v>
          </cell>
          <cell r="C370" t="str">
            <v>ML</v>
          </cell>
          <cell r="D370">
            <v>7899</v>
          </cell>
        </row>
        <row r="371">
          <cell r="A371">
            <v>6000</v>
          </cell>
          <cell r="B371" t="str">
            <v>BARRAS G-40 1.1/4" (KILOS)</v>
          </cell>
          <cell r="C371" t="str">
            <v>KGM</v>
          </cell>
          <cell r="D371">
            <v>1274</v>
          </cell>
        </row>
        <row r="372">
          <cell r="A372">
            <v>6004</v>
          </cell>
          <cell r="B372" t="str">
            <v>BARRAS G-40 1/2" (KILOS)</v>
          </cell>
          <cell r="C372" t="str">
            <v>KGM</v>
          </cell>
          <cell r="D372">
            <v>1163</v>
          </cell>
        </row>
        <row r="373">
          <cell r="A373">
            <v>6005</v>
          </cell>
          <cell r="B373" t="str">
            <v>BARRAS G-40 5/8" (KILOS)</v>
          </cell>
          <cell r="C373" t="str">
            <v>KG</v>
          </cell>
          <cell r="D373">
            <v>1163</v>
          </cell>
        </row>
        <row r="374">
          <cell r="A374">
            <v>6006</v>
          </cell>
          <cell r="B374" t="str">
            <v>BARRAS G-40 3/4" (KILOS)</v>
          </cell>
          <cell r="C374" t="str">
            <v>KG</v>
          </cell>
          <cell r="D374">
            <v>1174</v>
          </cell>
        </row>
        <row r="375">
          <cell r="A375">
            <v>6007</v>
          </cell>
          <cell r="B375" t="str">
            <v>BARRAS G-40 7/8" (KILOS)</v>
          </cell>
          <cell r="C375" t="str">
            <v>KG</v>
          </cell>
          <cell r="D375">
            <v>1174</v>
          </cell>
        </row>
        <row r="376">
          <cell r="A376">
            <v>6008</v>
          </cell>
          <cell r="B376" t="str">
            <v>BARRAS G-40 1" (KILOS)</v>
          </cell>
          <cell r="C376" t="str">
            <v>KGM</v>
          </cell>
          <cell r="D376">
            <v>1174</v>
          </cell>
        </row>
        <row r="377">
          <cell r="A377">
            <v>6016</v>
          </cell>
          <cell r="B377" t="str">
            <v>BARRAS G-40 12MM X 6 MTS (KILOS)</v>
          </cell>
          <cell r="C377" t="str">
            <v>KG</v>
          </cell>
          <cell r="D377">
            <v>1163</v>
          </cell>
        </row>
        <row r="378">
          <cell r="A378">
            <v>7007</v>
          </cell>
          <cell r="B378" t="str">
            <v>BARRAS G-40 10.5 MM X 6 MTS (LISA)</v>
          </cell>
          <cell r="C378" t="str">
            <v>UND</v>
          </cell>
          <cell r="D378">
            <v>4746</v>
          </cell>
        </row>
        <row r="379">
          <cell r="A379">
            <v>7008</v>
          </cell>
          <cell r="B379" t="str">
            <v>BARRAS G-40 12 MM X 6 MTS (LISA)</v>
          </cell>
          <cell r="C379" t="str">
            <v>UND</v>
          </cell>
          <cell r="D379">
            <v>6185</v>
          </cell>
        </row>
        <row r="380">
          <cell r="A380">
            <v>7009</v>
          </cell>
          <cell r="B380" t="str">
            <v>BARRAS G-40 1/2" X 6 MTS (LISA)</v>
          </cell>
          <cell r="C380" t="str">
            <v>UND</v>
          </cell>
          <cell r="D380">
            <v>6962</v>
          </cell>
        </row>
        <row r="381">
          <cell r="A381">
            <v>7013</v>
          </cell>
          <cell r="B381" t="str">
            <v>BARRAS G-40 5/8" X 6 MTS (LISA)</v>
          </cell>
          <cell r="C381" t="str">
            <v>UND</v>
          </cell>
          <cell r="D381">
            <v>10867</v>
          </cell>
        </row>
        <row r="382">
          <cell r="A382">
            <v>7014</v>
          </cell>
          <cell r="B382" t="str">
            <v>BARRAS G-40 3/4" X 6 MTS (LISA)</v>
          </cell>
          <cell r="C382" t="str">
            <v>UND</v>
          </cell>
          <cell r="D382">
            <v>15647</v>
          </cell>
        </row>
        <row r="383">
          <cell r="A383">
            <v>7015</v>
          </cell>
          <cell r="B383" t="str">
            <v>BARRAS G-40 7/8" X 6 MTS (LISA)</v>
          </cell>
          <cell r="C383" t="str">
            <v>UND</v>
          </cell>
          <cell r="D383">
            <v>21337</v>
          </cell>
        </row>
        <row r="384">
          <cell r="A384">
            <v>7016</v>
          </cell>
          <cell r="B384" t="str">
            <v>BARRAS G-40 1" X 6 MTS (LISA)</v>
          </cell>
          <cell r="C384" t="str">
            <v>UND</v>
          </cell>
          <cell r="D384">
            <v>27941</v>
          </cell>
        </row>
        <row r="385">
          <cell r="A385">
            <v>7017</v>
          </cell>
          <cell r="B385" t="str">
            <v>BARRAS G-40 1.1/4" X 6 MTS (LISA)</v>
          </cell>
          <cell r="C385" t="str">
            <v>UND</v>
          </cell>
          <cell r="D385">
            <v>51965</v>
          </cell>
        </row>
        <row r="386">
          <cell r="A386">
            <v>7038</v>
          </cell>
          <cell r="B386" t="str">
            <v>BARRAS G-40 15 MM X 6 MTS</v>
          </cell>
          <cell r="C386" t="str">
            <v>UND</v>
          </cell>
          <cell r="D386">
            <v>9689</v>
          </cell>
        </row>
        <row r="387">
          <cell r="A387">
            <v>7104</v>
          </cell>
          <cell r="B387" t="str">
            <v>BARRAS G-40 1.1/4 X 0.40 MTS (LISA)</v>
          </cell>
          <cell r="C387" t="str">
            <v>UND</v>
          </cell>
          <cell r="D387">
            <v>4224</v>
          </cell>
        </row>
        <row r="388">
          <cell r="A388">
            <v>7105</v>
          </cell>
          <cell r="B388" t="str">
            <v>BARRAS G-40 1.1/8 X 6 MTS</v>
          </cell>
          <cell r="C388" t="str">
            <v>UND</v>
          </cell>
          <cell r="D388">
            <v>42517</v>
          </cell>
        </row>
        <row r="389">
          <cell r="A389">
            <v>6010</v>
          </cell>
          <cell r="B389" t="str">
            <v>BARRAS G-60 1/2" (KILOS)</v>
          </cell>
          <cell r="C389" t="str">
            <v>KGM</v>
          </cell>
          <cell r="D389">
            <v>1110</v>
          </cell>
        </row>
        <row r="390">
          <cell r="A390">
            <v>6011</v>
          </cell>
          <cell r="B390" t="str">
            <v>BARRAS G-60 5/8" (KILOS)</v>
          </cell>
          <cell r="C390" t="str">
            <v>KGM</v>
          </cell>
          <cell r="D390">
            <v>1110</v>
          </cell>
        </row>
        <row r="391">
          <cell r="A391">
            <v>6012</v>
          </cell>
          <cell r="B391" t="str">
            <v>BARRAS G-60 3/4" (KILOS)</v>
          </cell>
          <cell r="C391" t="str">
            <v>KGM</v>
          </cell>
          <cell r="D391">
            <v>1131</v>
          </cell>
        </row>
        <row r="392">
          <cell r="A392">
            <v>6013</v>
          </cell>
          <cell r="B392" t="str">
            <v>BARRAS G-60 7/8" (KILOS)</v>
          </cell>
          <cell r="C392" t="str">
            <v>KGM</v>
          </cell>
          <cell r="D392">
            <v>1131</v>
          </cell>
        </row>
        <row r="393">
          <cell r="A393">
            <v>6014</v>
          </cell>
          <cell r="B393" t="str">
            <v>BARRAS G-60 1" (KILOS)</v>
          </cell>
          <cell r="C393" t="str">
            <v>KGM</v>
          </cell>
          <cell r="D393">
            <v>1131</v>
          </cell>
        </row>
        <row r="394">
          <cell r="A394">
            <v>6015</v>
          </cell>
          <cell r="B394" t="str">
            <v>BARRAS G-60 1.1/4" (KILOS)</v>
          </cell>
          <cell r="C394" t="str">
            <v>KGM</v>
          </cell>
          <cell r="D394">
            <v>1274</v>
          </cell>
        </row>
        <row r="395">
          <cell r="A395">
            <v>6017</v>
          </cell>
          <cell r="B395" t="str">
            <v>BARRAS G-60 12MM KILOS</v>
          </cell>
          <cell r="C395" t="str">
            <v>KG</v>
          </cell>
          <cell r="D395">
            <v>1110</v>
          </cell>
        </row>
        <row r="396">
          <cell r="A396">
            <v>6100</v>
          </cell>
          <cell r="B396" t="str">
            <v>BARRAS G-60 15 MM (KILOS)</v>
          </cell>
          <cell r="C396" t="str">
            <v>KG</v>
          </cell>
          <cell r="D396">
            <v>1163</v>
          </cell>
        </row>
        <row r="397">
          <cell r="A397">
            <v>6104</v>
          </cell>
          <cell r="B397" t="str">
            <v>BARRAS G-60 11.0 MM (KILOS)</v>
          </cell>
          <cell r="C397" t="str">
            <v>KG</v>
          </cell>
          <cell r="D397">
            <v>1110</v>
          </cell>
        </row>
        <row r="398">
          <cell r="A398">
            <v>7000</v>
          </cell>
          <cell r="B398" t="str">
            <v>BARRAS G-60 3/8" X 12 MTS</v>
          </cell>
          <cell r="C398" t="str">
            <v>UND</v>
          </cell>
          <cell r="D398">
            <v>8115</v>
          </cell>
        </row>
        <row r="399">
          <cell r="A399">
            <v>7019</v>
          </cell>
          <cell r="B399" t="str">
            <v>BARRAS G-60 12 MM X 6 MTS</v>
          </cell>
          <cell r="C399" t="str">
            <v>UND</v>
          </cell>
          <cell r="D399">
            <v>5815</v>
          </cell>
        </row>
        <row r="400">
          <cell r="A400">
            <v>70191</v>
          </cell>
          <cell r="B400" t="str">
            <v>BARRAS G-60 12 MM X 7 MTS</v>
          </cell>
          <cell r="C400" t="str">
            <v>UND</v>
          </cell>
          <cell r="D400">
            <v>7337</v>
          </cell>
        </row>
        <row r="401">
          <cell r="A401">
            <v>70192</v>
          </cell>
          <cell r="B401" t="str">
            <v>BARRAS G-60 12 MM X 8 MTS</v>
          </cell>
          <cell r="C401" t="str">
            <v>UND</v>
          </cell>
          <cell r="D401">
            <v>8386</v>
          </cell>
        </row>
        <row r="402">
          <cell r="A402">
            <v>70193</v>
          </cell>
          <cell r="B402" t="str">
            <v>BARRAS G-60 12 MM X 9 MTS</v>
          </cell>
          <cell r="C402" t="str">
            <v>UND</v>
          </cell>
          <cell r="D402">
            <v>8842</v>
          </cell>
        </row>
        <row r="403">
          <cell r="A403">
            <v>70194</v>
          </cell>
          <cell r="B403" t="str">
            <v>BARRAS G-60 12 MM X 12 MTS</v>
          </cell>
          <cell r="C403" t="str">
            <v>UND</v>
          </cell>
          <cell r="D403">
            <v>11758</v>
          </cell>
        </row>
        <row r="404">
          <cell r="A404">
            <v>70195</v>
          </cell>
          <cell r="B404" t="str">
            <v>BARRAS G-60 12 MM X 14 MTS</v>
          </cell>
          <cell r="C404" t="str">
            <v>UND</v>
          </cell>
          <cell r="D404">
            <v>15140</v>
          </cell>
        </row>
        <row r="405">
          <cell r="A405">
            <v>7020</v>
          </cell>
          <cell r="B405" t="str">
            <v>BARRAS G-60 1/2" X 6 MTS</v>
          </cell>
          <cell r="C405" t="str">
            <v>UND</v>
          </cell>
          <cell r="D405">
            <v>6507</v>
          </cell>
        </row>
        <row r="406">
          <cell r="A406">
            <v>7021</v>
          </cell>
          <cell r="B406" t="str">
            <v>BARRAS G-60 1/2" X 9 MTS</v>
          </cell>
          <cell r="C406" t="str">
            <v>UND</v>
          </cell>
          <cell r="D406">
            <v>9761</v>
          </cell>
        </row>
        <row r="407">
          <cell r="A407">
            <v>7022</v>
          </cell>
          <cell r="B407" t="str">
            <v>BARRAS G-60 1/2" X 12 MTS</v>
          </cell>
          <cell r="C407" t="str">
            <v>UND</v>
          </cell>
          <cell r="D407">
            <v>13014</v>
          </cell>
        </row>
        <row r="408">
          <cell r="A408">
            <v>7023</v>
          </cell>
          <cell r="B408" t="str">
            <v>BARRAS G-60 5/8" X 6 MTS</v>
          </cell>
          <cell r="C408" t="str">
            <v>UND</v>
          </cell>
          <cell r="D408">
            <v>10122</v>
          </cell>
        </row>
        <row r="409">
          <cell r="A409">
            <v>7024</v>
          </cell>
          <cell r="B409" t="str">
            <v>BARRAS G-60 5/8" X 9 MTS</v>
          </cell>
          <cell r="C409" t="str">
            <v>UND</v>
          </cell>
          <cell r="D409">
            <v>15183</v>
          </cell>
        </row>
        <row r="410">
          <cell r="A410">
            <v>7025</v>
          </cell>
          <cell r="B410" t="str">
            <v>BARRAS G-60 5/8" X 12 MTS</v>
          </cell>
          <cell r="C410" t="str">
            <v>UND</v>
          </cell>
          <cell r="D410">
            <v>20244</v>
          </cell>
        </row>
        <row r="411">
          <cell r="A411">
            <v>7026</v>
          </cell>
          <cell r="B411" t="str">
            <v>BARRAS G-60 3/4" X 6 MTS</v>
          </cell>
          <cell r="C411" t="str">
            <v>UND</v>
          </cell>
          <cell r="D411">
            <v>15434</v>
          </cell>
        </row>
        <row r="412">
          <cell r="A412">
            <v>7027</v>
          </cell>
          <cell r="B412" t="str">
            <v>BARRAS G-60 3/4" X 9 MTS</v>
          </cell>
          <cell r="C412" t="str">
            <v>UND</v>
          </cell>
          <cell r="D412">
            <v>23052</v>
          </cell>
        </row>
        <row r="413">
          <cell r="A413">
            <v>7028</v>
          </cell>
          <cell r="B413" t="str">
            <v>BARRAS G-60 3/4" X 12 MTS</v>
          </cell>
          <cell r="C413" t="str">
            <v>UND</v>
          </cell>
          <cell r="D413">
            <v>31151</v>
          </cell>
        </row>
        <row r="414">
          <cell r="A414">
            <v>7029</v>
          </cell>
          <cell r="B414" t="str">
            <v>BARRAS G-60 7/8" X 6 MTS</v>
          </cell>
          <cell r="C414" t="str">
            <v>UND</v>
          </cell>
          <cell r="D414">
            <v>20765</v>
          </cell>
        </row>
        <row r="415">
          <cell r="A415">
            <v>7030</v>
          </cell>
          <cell r="B415" t="str">
            <v>BARRAS G-60 7/8" X 9 MTS</v>
          </cell>
          <cell r="C415" t="str">
            <v>UND</v>
          </cell>
          <cell r="D415">
            <v>32016</v>
          </cell>
        </row>
        <row r="416">
          <cell r="A416">
            <v>7031</v>
          </cell>
          <cell r="B416" t="str">
            <v>BARRAS G-60 7/8" X 12 MTS</v>
          </cell>
          <cell r="C416" t="str">
            <v>UND</v>
          </cell>
          <cell r="D416">
            <v>43464</v>
          </cell>
        </row>
        <row r="417">
          <cell r="A417">
            <v>7032</v>
          </cell>
          <cell r="B417" t="str">
            <v>BARRAS G-60 1" X 6 MTS</v>
          </cell>
          <cell r="C417" t="str">
            <v>UND</v>
          </cell>
          <cell r="D417">
            <v>27193</v>
          </cell>
        </row>
        <row r="418">
          <cell r="A418">
            <v>7033</v>
          </cell>
          <cell r="B418" t="str">
            <v>BARRAS G-60 1" X 9 MTS</v>
          </cell>
          <cell r="C418" t="str">
            <v>UND</v>
          </cell>
          <cell r="D418">
            <v>41164</v>
          </cell>
        </row>
        <row r="419">
          <cell r="A419">
            <v>7034</v>
          </cell>
          <cell r="B419" t="str">
            <v>BARRAS G-60 1" X 12 MTS</v>
          </cell>
          <cell r="C419" t="str">
            <v>UND</v>
          </cell>
          <cell r="D419">
            <v>55882</v>
          </cell>
        </row>
        <row r="420">
          <cell r="A420">
            <v>7035</v>
          </cell>
          <cell r="B420" t="str">
            <v>BARRAS G-60 1.1/4" X 6 MTS</v>
          </cell>
          <cell r="C420" t="str">
            <v>UND</v>
          </cell>
          <cell r="D420">
            <v>49800</v>
          </cell>
        </row>
        <row r="421">
          <cell r="A421">
            <v>7036</v>
          </cell>
          <cell r="B421" t="str">
            <v>BARRAS G-60 1.1/4" X 9 MTS</v>
          </cell>
          <cell r="C421" t="str">
            <v>UND</v>
          </cell>
          <cell r="D421">
            <v>74700</v>
          </cell>
        </row>
        <row r="422">
          <cell r="A422">
            <v>7037</v>
          </cell>
          <cell r="B422" t="str">
            <v>BARRAS G-60 1.1/4" X 12 MTS</v>
          </cell>
          <cell r="C422" t="str">
            <v>UND</v>
          </cell>
          <cell r="D422">
            <v>103431</v>
          </cell>
        </row>
        <row r="423">
          <cell r="A423">
            <v>7079</v>
          </cell>
          <cell r="B423" t="str">
            <v>BARRAS G-60 1/2" X 14 MTS</v>
          </cell>
          <cell r="C423" t="str">
            <v>UND</v>
          </cell>
          <cell r="D423">
            <v>16739</v>
          </cell>
        </row>
        <row r="424">
          <cell r="A424">
            <v>7080</v>
          </cell>
          <cell r="B424" t="str">
            <v>BARRAS G-60 5/8" X 14 MTS</v>
          </cell>
          <cell r="C424" t="str">
            <v>UND</v>
          </cell>
          <cell r="D424">
            <v>26318</v>
          </cell>
        </row>
        <row r="425">
          <cell r="A425">
            <v>7081</v>
          </cell>
          <cell r="B425" t="str">
            <v>BARRAS G-60 3/4" X 14 MTS</v>
          </cell>
          <cell r="C425" t="str">
            <v>UND</v>
          </cell>
          <cell r="D425">
            <v>37915</v>
          </cell>
        </row>
        <row r="426">
          <cell r="A426">
            <v>7082</v>
          </cell>
          <cell r="B426" t="str">
            <v>BARRAS G-60 7/8" X 14 MTS</v>
          </cell>
          <cell r="C426" t="str">
            <v>UND</v>
          </cell>
          <cell r="D426">
            <v>52751</v>
          </cell>
        </row>
        <row r="427">
          <cell r="A427">
            <v>7083</v>
          </cell>
          <cell r="B427" t="str">
            <v>BARRAS G-60 1" X 14 MTS</v>
          </cell>
          <cell r="C427" t="str">
            <v>UND</v>
          </cell>
          <cell r="D427">
            <v>67403</v>
          </cell>
        </row>
        <row r="428">
          <cell r="A428">
            <v>7084</v>
          </cell>
          <cell r="B428" t="str">
            <v>BARRAS G-60 1.1/4" X 14 MTS</v>
          </cell>
          <cell r="C428" t="str">
            <v>UND</v>
          </cell>
          <cell r="D428">
            <v>122990</v>
          </cell>
        </row>
        <row r="429">
          <cell r="A429">
            <v>7101</v>
          </cell>
          <cell r="B429" t="str">
            <v>BARRAS G-60 11.0 MM X 6 MTS</v>
          </cell>
          <cell r="C429" t="str">
            <v>UND</v>
          </cell>
          <cell r="D429">
            <v>4693</v>
          </cell>
        </row>
        <row r="430">
          <cell r="A430">
            <v>7102</v>
          </cell>
          <cell r="B430" t="str">
            <v>BARRAS G-60 11.5 MM X 6 MTS</v>
          </cell>
          <cell r="C430" t="str">
            <v>UND</v>
          </cell>
          <cell r="D430">
            <v>4868</v>
          </cell>
        </row>
        <row r="431">
          <cell r="A431">
            <v>7103</v>
          </cell>
          <cell r="B431" t="str">
            <v>BARRAS G-60 15.0 MM X 6 MTS</v>
          </cell>
          <cell r="C431" t="str">
            <v>UND</v>
          </cell>
          <cell r="D431">
            <v>9423</v>
          </cell>
        </row>
        <row r="432">
          <cell r="A432">
            <v>7001</v>
          </cell>
          <cell r="B432" t="str">
            <v>BARRAS G-40 4 MM X 6 MTS</v>
          </cell>
          <cell r="C432" t="str">
            <v>UND</v>
          </cell>
          <cell r="D432">
            <v>811</v>
          </cell>
        </row>
        <row r="433">
          <cell r="A433">
            <v>7002</v>
          </cell>
          <cell r="B433" t="str">
            <v>BARRAS G-40 5 MM X 6 MTS</v>
          </cell>
          <cell r="C433" t="str">
            <v>UND</v>
          </cell>
          <cell r="D433">
            <v>1164</v>
          </cell>
        </row>
        <row r="434">
          <cell r="A434">
            <v>7003</v>
          </cell>
          <cell r="B434" t="str">
            <v>BARRAS G-40 1/4" X 6 MTS</v>
          </cell>
          <cell r="C434" t="str">
            <v>UND</v>
          </cell>
          <cell r="D434">
            <v>1781</v>
          </cell>
        </row>
        <row r="435">
          <cell r="A435">
            <v>7004</v>
          </cell>
          <cell r="B435" t="str">
            <v>BARRAS G-40 8 MM X 6 MTS</v>
          </cell>
          <cell r="C435" t="str">
            <v>UND</v>
          </cell>
          <cell r="D435">
            <v>2833</v>
          </cell>
        </row>
        <row r="436">
          <cell r="A436">
            <v>7005</v>
          </cell>
          <cell r="B436" t="str">
            <v>BARRAS G-40 9.1 MM X 6 MTS</v>
          </cell>
          <cell r="C436" t="str">
            <v>UND</v>
          </cell>
          <cell r="D436">
            <v>3584</v>
          </cell>
        </row>
        <row r="437">
          <cell r="A437">
            <v>7006</v>
          </cell>
          <cell r="B437" t="str">
            <v>BARRAS G-40 3/8" X 6 MTS</v>
          </cell>
          <cell r="C437" t="str">
            <v>UND</v>
          </cell>
          <cell r="D437">
            <v>3922</v>
          </cell>
        </row>
        <row r="438">
          <cell r="A438">
            <v>7040</v>
          </cell>
          <cell r="B438" t="str">
            <v>BARRAS G-40 5.5 MM X 6 MTS</v>
          </cell>
          <cell r="C438" t="str">
            <v>UND</v>
          </cell>
          <cell r="D438">
            <v>1364</v>
          </cell>
        </row>
        <row r="439">
          <cell r="A439">
            <v>7041</v>
          </cell>
          <cell r="B439" t="str">
            <v>BARRAS G-40 6.0 MM X 6 MTS</v>
          </cell>
          <cell r="C439" t="str">
            <v>UND</v>
          </cell>
          <cell r="D439">
            <v>1590</v>
          </cell>
        </row>
        <row r="440">
          <cell r="A440">
            <v>7042</v>
          </cell>
          <cell r="B440" t="str">
            <v>BARRAS G-40 7.5 MM X 6 MTS</v>
          </cell>
          <cell r="C440" t="str">
            <v>UND</v>
          </cell>
          <cell r="D440">
            <v>2487</v>
          </cell>
        </row>
        <row r="441">
          <cell r="A441">
            <v>7107</v>
          </cell>
          <cell r="B441" t="str">
            <v>BARRAS G-40 7.0 MM X 6 MTS</v>
          </cell>
          <cell r="C441" t="str">
            <v>UND</v>
          </cell>
          <cell r="D441">
            <v>2164</v>
          </cell>
        </row>
        <row r="442">
          <cell r="A442">
            <v>7108</v>
          </cell>
          <cell r="B442" t="str">
            <v>BARRAS G-40 4.5 MM X 6 MTS</v>
          </cell>
          <cell r="C442" t="str">
            <v>UND</v>
          </cell>
          <cell r="D442">
            <v>956</v>
          </cell>
        </row>
        <row r="443">
          <cell r="A443">
            <v>6101</v>
          </cell>
          <cell r="B443" t="str">
            <v>BARRAS G-60 3/8" (KILOS)</v>
          </cell>
          <cell r="C443" t="str">
            <v>KG</v>
          </cell>
          <cell r="D443">
            <v>1100</v>
          </cell>
        </row>
        <row r="444">
          <cell r="A444">
            <v>6102</v>
          </cell>
          <cell r="B444" t="str">
            <v>BARRAS G-60 9 MM (KILOS)</v>
          </cell>
          <cell r="C444" t="str">
            <v>KG</v>
          </cell>
          <cell r="D444">
            <v>1090</v>
          </cell>
        </row>
        <row r="445">
          <cell r="A445">
            <v>6103</v>
          </cell>
          <cell r="B445" t="str">
            <v>BARRAS G-60 8.5 MM (KILOS)</v>
          </cell>
          <cell r="C445" t="str">
            <v>KG</v>
          </cell>
          <cell r="D445">
            <v>1090</v>
          </cell>
        </row>
        <row r="446">
          <cell r="A446">
            <v>6105</v>
          </cell>
          <cell r="B446" t="str">
            <v>BARRAS G-60 7.5 MM (KILOS)</v>
          </cell>
          <cell r="C446" t="str">
            <v>UND</v>
          </cell>
          <cell r="D446">
            <v>1121</v>
          </cell>
        </row>
        <row r="447">
          <cell r="A447">
            <v>6106</v>
          </cell>
          <cell r="B447" t="str">
            <v>BARRAS G-60 1/4" X 6 MTS (KILOS)</v>
          </cell>
          <cell r="C447" t="str">
            <v>KG</v>
          </cell>
          <cell r="D447">
            <v>1164</v>
          </cell>
        </row>
        <row r="448">
          <cell r="A448">
            <v>7018</v>
          </cell>
          <cell r="B448" t="str">
            <v>BARRAS G-60 3/8" X 6 MTS</v>
          </cell>
          <cell r="C448" t="str">
            <v>UND</v>
          </cell>
          <cell r="D448">
            <v>3737</v>
          </cell>
        </row>
        <row r="449">
          <cell r="A449">
            <v>7043</v>
          </cell>
          <cell r="B449" t="str">
            <v>BARRAS G-60 9 MM X 6 MTS</v>
          </cell>
          <cell r="C449" t="str">
            <v>UND</v>
          </cell>
          <cell r="D449">
            <v>3335</v>
          </cell>
        </row>
        <row r="450">
          <cell r="A450">
            <v>7044</v>
          </cell>
          <cell r="B450" t="str">
            <v>BARRAS G-60 1/4" X 6 MTS</v>
          </cell>
          <cell r="C450" t="str">
            <v>UND</v>
          </cell>
          <cell r="D450">
            <v>1800</v>
          </cell>
        </row>
        <row r="451">
          <cell r="A451">
            <v>7200</v>
          </cell>
          <cell r="B451" t="str">
            <v>BARRA CORRUG.60 11.0 MM X 6 MTS (KIL</v>
          </cell>
          <cell r="C451" t="str">
            <v>KG</v>
          </cell>
          <cell r="D451">
            <v>1108</v>
          </cell>
        </row>
        <row r="452">
          <cell r="A452">
            <v>7210</v>
          </cell>
          <cell r="B452" t="str">
            <v>BARRA CORRUG.60 12.0 MM X 6 MTS (KIL</v>
          </cell>
          <cell r="C452" t="str">
            <v>KG</v>
          </cell>
          <cell r="D452">
            <v>1108</v>
          </cell>
        </row>
        <row r="453">
          <cell r="A453">
            <v>7215</v>
          </cell>
          <cell r="B453" t="str">
            <v>BARRA CORRUG.60 1/2" X 6 MTS (KILOS)</v>
          </cell>
          <cell r="C453" t="str">
            <v>KGM</v>
          </cell>
          <cell r="D453">
            <v>1108</v>
          </cell>
        </row>
        <row r="454">
          <cell r="A454">
            <v>7225</v>
          </cell>
          <cell r="B454" t="str">
            <v>BARRA CORRUG.60 5/8" X 6 MTS (KILOS)</v>
          </cell>
          <cell r="C454" t="str">
            <v>KG</v>
          </cell>
          <cell r="D454">
            <v>1108</v>
          </cell>
        </row>
        <row r="455">
          <cell r="A455">
            <v>7226</v>
          </cell>
          <cell r="B455" t="str">
            <v>BARRA CORRUG.60 3/4" X 6 MTS (KILOS)</v>
          </cell>
          <cell r="C455" t="str">
            <v>KG</v>
          </cell>
          <cell r="D455">
            <v>1108</v>
          </cell>
        </row>
        <row r="456">
          <cell r="A456">
            <v>7227</v>
          </cell>
          <cell r="B456" t="str">
            <v>BARRA CORRUG.60 7/8" X 6 MTS (KILOS)</v>
          </cell>
          <cell r="C456" t="str">
            <v>KGM</v>
          </cell>
          <cell r="D456">
            <v>1108</v>
          </cell>
        </row>
        <row r="457">
          <cell r="A457">
            <v>7228</v>
          </cell>
          <cell r="B457" t="str">
            <v>BARRA CORRUG.60   1" X 6 MTS (KILOS)</v>
          </cell>
          <cell r="C457" t="str">
            <v>KGM</v>
          </cell>
          <cell r="D457">
            <v>1108</v>
          </cell>
        </row>
        <row r="458">
          <cell r="A458">
            <v>7230</v>
          </cell>
          <cell r="B458" t="str">
            <v>BARRA CORRUG.60 15.0 MM X 6 MTS (KIL</v>
          </cell>
          <cell r="C458" t="str">
            <v>KG</v>
          </cell>
          <cell r="D458">
            <v>1108</v>
          </cell>
        </row>
        <row r="459">
          <cell r="A459">
            <v>7235</v>
          </cell>
          <cell r="B459" t="str">
            <v>BARRA CARRUG.60 8.5 MM X 6 MTS (KILO</v>
          </cell>
          <cell r="C459" t="str">
            <v>KG</v>
          </cell>
          <cell r="D459">
            <v>1207</v>
          </cell>
        </row>
        <row r="460">
          <cell r="A460">
            <v>7300</v>
          </cell>
          <cell r="B460" t="str">
            <v>BARRA CORRUG.60 11.0 MM X 6 MTS</v>
          </cell>
          <cell r="C460" t="str">
            <v>UND</v>
          </cell>
          <cell r="D460">
            <v>4773</v>
          </cell>
        </row>
        <row r="461">
          <cell r="A461">
            <v>7310</v>
          </cell>
          <cell r="B461" t="str">
            <v>BARRA CORRUG.60 12.0 MM X 6 MTS</v>
          </cell>
          <cell r="C461" t="str">
            <v>UND</v>
          </cell>
          <cell r="D461">
            <v>5839</v>
          </cell>
        </row>
        <row r="462">
          <cell r="A462">
            <v>7315</v>
          </cell>
          <cell r="B462" t="str">
            <v>BARRA CORRUG.60 1/2" X 6 MTS</v>
          </cell>
          <cell r="C462" t="str">
            <v>UND</v>
          </cell>
          <cell r="D462">
            <v>6534</v>
          </cell>
        </row>
        <row r="463">
          <cell r="A463">
            <v>7316</v>
          </cell>
          <cell r="B463" t="str">
            <v>BARRA CORRUG.60 1/2" X 9 MTS</v>
          </cell>
          <cell r="C463" t="str">
            <v>UND</v>
          </cell>
          <cell r="D463">
            <v>9802</v>
          </cell>
        </row>
        <row r="464">
          <cell r="A464">
            <v>7317</v>
          </cell>
          <cell r="B464" t="str">
            <v>BARRA CORRUG.60 1/2" X 12 MTS</v>
          </cell>
          <cell r="C464" t="str">
            <v>UND</v>
          </cell>
          <cell r="D464">
            <v>13069</v>
          </cell>
        </row>
        <row r="465">
          <cell r="A465">
            <v>7320</v>
          </cell>
          <cell r="B465" t="str">
            <v>BARRA CORRUG.60 5/8" X 6 MTS</v>
          </cell>
          <cell r="C465" t="str">
            <v>UND</v>
          </cell>
          <cell r="D465">
            <v>10165</v>
          </cell>
        </row>
        <row r="466">
          <cell r="A466">
            <v>7321</v>
          </cell>
          <cell r="B466" t="str">
            <v>BARRA CORRUG.60 5/8" X 9 MTS</v>
          </cell>
          <cell r="C466" t="str">
            <v>UND</v>
          </cell>
          <cell r="D466">
            <v>15247</v>
          </cell>
        </row>
        <row r="467">
          <cell r="A467">
            <v>7322</v>
          </cell>
          <cell r="B467" t="str">
            <v>BARRA CORRUG.60 5/8" X 12 MTS</v>
          </cell>
          <cell r="C467" t="str">
            <v>UND</v>
          </cell>
          <cell r="D467">
            <v>20329</v>
          </cell>
        </row>
        <row r="468">
          <cell r="A468">
            <v>7326</v>
          </cell>
          <cell r="B468" t="str">
            <v>BARRA CORRUG.60 3/4" X 6 MTS</v>
          </cell>
          <cell r="C468" t="str">
            <v>UND</v>
          </cell>
          <cell r="D468">
            <v>14853</v>
          </cell>
        </row>
        <row r="469">
          <cell r="A469">
            <v>7330</v>
          </cell>
          <cell r="B469" t="str">
            <v>BARRA CORRUG.60 15.0 MM X 6 MTS</v>
          </cell>
          <cell r="C469" t="str">
            <v>UND</v>
          </cell>
          <cell r="D469">
            <v>8644</v>
          </cell>
        </row>
        <row r="470">
          <cell r="A470">
            <v>7335</v>
          </cell>
          <cell r="B470" t="str">
            <v>BARRA CORRUG.60 8.5 MM X 6 MTS</v>
          </cell>
          <cell r="C470" t="str">
            <v>UND</v>
          </cell>
          <cell r="D470">
            <v>3195</v>
          </cell>
        </row>
        <row r="471">
          <cell r="A471">
            <v>17100</v>
          </cell>
          <cell r="B471" t="str">
            <v>LAMINA HR 4" 2438 X 4800 MM</v>
          </cell>
          <cell r="C471" t="str">
            <v>UND</v>
          </cell>
          <cell r="D471">
            <v>16385038</v>
          </cell>
        </row>
        <row r="472">
          <cell r="A472">
            <v>17101</v>
          </cell>
          <cell r="B472" t="str">
            <v>LAMINA HR 4" 1220 X 6000 MM</v>
          </cell>
          <cell r="C472" t="str">
            <v>UND</v>
          </cell>
          <cell r="D472">
            <v>10018050</v>
          </cell>
        </row>
        <row r="473">
          <cell r="A473">
            <v>17103</v>
          </cell>
          <cell r="B473" t="str">
            <v>LAMINA HR 4" 1220 X 2440 MM</v>
          </cell>
          <cell r="C473" t="str">
            <v>UND</v>
          </cell>
          <cell r="D473">
            <v>4098453</v>
          </cell>
        </row>
        <row r="474">
          <cell r="A474">
            <v>17105</v>
          </cell>
          <cell r="B474" t="str">
            <v>LAMINA HR 4" 8' X 20' A-36</v>
          </cell>
          <cell r="C474" t="str">
            <v>UND</v>
          </cell>
          <cell r="D474">
            <v>20469455</v>
          </cell>
        </row>
        <row r="475">
          <cell r="A475">
            <v>17109</v>
          </cell>
          <cell r="B475" t="str">
            <v>LAMINA HR 3.1/2" 2438 X 4800 MM</v>
          </cell>
          <cell r="C475" t="str">
            <v>UND</v>
          </cell>
          <cell r="D475">
            <v>14386691</v>
          </cell>
        </row>
        <row r="476">
          <cell r="A476">
            <v>17110</v>
          </cell>
          <cell r="B476" t="str">
            <v>LAMINA HR 3" 8' X 20'</v>
          </cell>
          <cell r="C476" t="str">
            <v>UND</v>
          </cell>
          <cell r="D476">
            <v>15632369</v>
          </cell>
        </row>
        <row r="477">
          <cell r="A477">
            <v>17111</v>
          </cell>
          <cell r="B477" t="str">
            <v>LAMINA HR 3" 1220 X 2440 MM</v>
          </cell>
          <cell r="C477" t="str">
            <v>UND</v>
          </cell>
          <cell r="D477">
            <v>3140510</v>
          </cell>
        </row>
        <row r="478">
          <cell r="A478">
            <v>17120</v>
          </cell>
          <cell r="B478" t="str">
            <v>LAMINA HR 2.1/2" 8' X 20'</v>
          </cell>
          <cell r="C478" t="str">
            <v>UND</v>
          </cell>
          <cell r="D478">
            <v>12408358</v>
          </cell>
        </row>
        <row r="479">
          <cell r="A479">
            <v>17121</v>
          </cell>
          <cell r="B479" t="str">
            <v>LAMINA HR 2.1/2" 1220 X 2440 MM</v>
          </cell>
          <cell r="C479" t="str">
            <v>UND</v>
          </cell>
          <cell r="D479">
            <v>2488352</v>
          </cell>
        </row>
        <row r="480">
          <cell r="A480">
            <v>17129</v>
          </cell>
          <cell r="B480" t="str">
            <v>LAMINA HR 2" 8' X 16' A-36</v>
          </cell>
          <cell r="C480" t="str">
            <v>UND</v>
          </cell>
          <cell r="D480">
            <v>7130485</v>
          </cell>
        </row>
        <row r="481">
          <cell r="A481">
            <v>17130</v>
          </cell>
          <cell r="B481" t="str">
            <v>LAMINA HR 2" 8' X 20'</v>
          </cell>
          <cell r="C481" t="str">
            <v>UND</v>
          </cell>
          <cell r="D481">
            <v>8931870</v>
          </cell>
        </row>
        <row r="482">
          <cell r="A482">
            <v>17131</v>
          </cell>
          <cell r="B482" t="str">
            <v>LAMINA HR 2" 6' X 20'</v>
          </cell>
          <cell r="C482" t="str">
            <v>UND</v>
          </cell>
          <cell r="D482">
            <v>6710162</v>
          </cell>
        </row>
        <row r="483">
          <cell r="A483">
            <v>17132</v>
          </cell>
          <cell r="B483" t="str">
            <v>LAMINA HR 2" 1220X2440MM</v>
          </cell>
          <cell r="C483" t="str">
            <v>UND</v>
          </cell>
          <cell r="D483">
            <v>1786374</v>
          </cell>
        </row>
        <row r="484">
          <cell r="A484">
            <v>17140</v>
          </cell>
          <cell r="B484" t="str">
            <v>LAMINA HR 1.1/2" 8' X 20'</v>
          </cell>
          <cell r="C484" t="str">
            <v>UND</v>
          </cell>
          <cell r="D484">
            <v>6710162</v>
          </cell>
        </row>
        <row r="485">
          <cell r="A485">
            <v>17141</v>
          </cell>
          <cell r="B485" t="str">
            <v>LAMINA HR 1.1/2" 6' X 20'</v>
          </cell>
          <cell r="C485" t="str">
            <v>UND</v>
          </cell>
          <cell r="D485">
            <v>5028868</v>
          </cell>
        </row>
        <row r="486">
          <cell r="A486">
            <v>17142</v>
          </cell>
          <cell r="B486" t="str">
            <v>LAMINA HR 1.1/2" 1220 X 2440MM</v>
          </cell>
          <cell r="C486" t="str">
            <v>UND</v>
          </cell>
          <cell r="D486">
            <v>1343533</v>
          </cell>
        </row>
        <row r="487">
          <cell r="A487">
            <v>17150</v>
          </cell>
          <cell r="B487" t="str">
            <v>LAMINA HR 1.1/4" 8' X 20'</v>
          </cell>
          <cell r="C487" t="str">
            <v>UND</v>
          </cell>
          <cell r="D487">
            <v>5584296</v>
          </cell>
        </row>
        <row r="488">
          <cell r="A488">
            <v>17151</v>
          </cell>
          <cell r="B488" t="str">
            <v>LAMINA HR 1.1/4" 6' X 20'</v>
          </cell>
          <cell r="C488" t="str">
            <v>UND</v>
          </cell>
          <cell r="D488">
            <v>4188221</v>
          </cell>
        </row>
        <row r="489">
          <cell r="A489">
            <v>17152</v>
          </cell>
          <cell r="B489" t="str">
            <v>LAMINA HR 1.1/4" 1220 X 2440MM</v>
          </cell>
          <cell r="C489" t="str">
            <v>UND</v>
          </cell>
          <cell r="D489">
            <v>1118360</v>
          </cell>
        </row>
        <row r="490">
          <cell r="A490">
            <v>17160</v>
          </cell>
          <cell r="B490" t="str">
            <v>LAMINA HR 1" 8' X 20'</v>
          </cell>
          <cell r="C490" t="str">
            <v>UND</v>
          </cell>
          <cell r="D490">
            <v>4046513</v>
          </cell>
        </row>
        <row r="491">
          <cell r="A491">
            <v>17161</v>
          </cell>
          <cell r="B491" t="str">
            <v>LAMINA HR 1" 6' X 20'</v>
          </cell>
          <cell r="C491" t="str">
            <v>UND</v>
          </cell>
          <cell r="D491">
            <v>3038337</v>
          </cell>
        </row>
        <row r="492">
          <cell r="A492">
            <v>17162</v>
          </cell>
          <cell r="B492" t="str">
            <v>LAMINA HR 1" 1220 X 2440MM</v>
          </cell>
          <cell r="C492" t="str">
            <v>UND</v>
          </cell>
          <cell r="D492">
            <v>814826</v>
          </cell>
        </row>
        <row r="493">
          <cell r="A493">
            <v>17163</v>
          </cell>
          <cell r="B493" t="str">
            <v>LAMINA HR 1" 1000 X 6000MM</v>
          </cell>
          <cell r="C493" t="str">
            <v>UND</v>
          </cell>
          <cell r="D493">
            <v>1531059</v>
          </cell>
        </row>
        <row r="494">
          <cell r="A494">
            <v>17164</v>
          </cell>
          <cell r="B494" t="str">
            <v>LAMINA HR 1" 1000 X 3000MM</v>
          </cell>
          <cell r="C494" t="str">
            <v>UND</v>
          </cell>
          <cell r="D494">
            <v>762299</v>
          </cell>
        </row>
        <row r="495">
          <cell r="A495">
            <v>17165</v>
          </cell>
          <cell r="B495" t="str">
            <v>LAMINA HR 1" 1000 X 2000MM</v>
          </cell>
          <cell r="C495" t="str">
            <v>UND</v>
          </cell>
          <cell r="D495">
            <v>510353</v>
          </cell>
        </row>
        <row r="496">
          <cell r="A496">
            <v>17166</v>
          </cell>
          <cell r="B496" t="str">
            <v>LAMINA HR 1" 1200 X 4880MM</v>
          </cell>
          <cell r="C496" t="str">
            <v>UND</v>
          </cell>
          <cell r="D496">
            <v>1602033</v>
          </cell>
        </row>
        <row r="497">
          <cell r="A497">
            <v>17167</v>
          </cell>
          <cell r="B497" t="str">
            <v>LAMINA HR 1" 1200 X 6000MM</v>
          </cell>
          <cell r="C497" t="str">
            <v>UND</v>
          </cell>
          <cell r="D497">
            <v>1828226</v>
          </cell>
        </row>
        <row r="498">
          <cell r="A498">
            <v>17170</v>
          </cell>
          <cell r="B498" t="str">
            <v>LAMINA HR 3/4" 8' X 20'</v>
          </cell>
          <cell r="C498" t="str">
            <v>UND</v>
          </cell>
          <cell r="D498">
            <v>3079769</v>
          </cell>
        </row>
        <row r="499">
          <cell r="A499">
            <v>17171</v>
          </cell>
          <cell r="B499" t="str">
            <v>LAMINA HR 3/4" 6' X 20'</v>
          </cell>
          <cell r="C499" t="str">
            <v>UND</v>
          </cell>
          <cell r="D499">
            <v>2313279</v>
          </cell>
        </row>
        <row r="500">
          <cell r="A500">
            <v>17172</v>
          </cell>
          <cell r="B500" t="str">
            <v>LAMINA HR 3/4" 1220X2440MM</v>
          </cell>
          <cell r="C500" t="str">
            <v>UND</v>
          </cell>
          <cell r="D500">
            <v>614572</v>
          </cell>
        </row>
        <row r="501">
          <cell r="A501">
            <v>17173</v>
          </cell>
          <cell r="B501" t="str">
            <v>LAMINA HR 3/4" 1000X6000MM</v>
          </cell>
          <cell r="C501" t="str">
            <v>UND</v>
          </cell>
          <cell r="D501">
            <v>1162830</v>
          </cell>
        </row>
        <row r="502">
          <cell r="A502">
            <v>17174</v>
          </cell>
          <cell r="B502" t="str">
            <v>LAMINA HR 3/4" 1000X3000MM</v>
          </cell>
          <cell r="C502" t="str">
            <v>UND</v>
          </cell>
          <cell r="D502">
            <v>581415</v>
          </cell>
        </row>
        <row r="503">
          <cell r="A503">
            <v>17175</v>
          </cell>
          <cell r="B503" t="str">
            <v>LAMINA HR 3/4" 1000X2000MM</v>
          </cell>
          <cell r="C503" t="str">
            <v>UND</v>
          </cell>
          <cell r="D503">
            <v>387610</v>
          </cell>
        </row>
        <row r="504">
          <cell r="A504">
            <v>17176</v>
          </cell>
          <cell r="B504" t="str">
            <v>LAMINA HR 3/4" 1200 X 4880 MM</v>
          </cell>
          <cell r="C504" t="str">
            <v>UND</v>
          </cell>
          <cell r="D504">
            <v>1215335</v>
          </cell>
        </row>
        <row r="505">
          <cell r="A505">
            <v>17177</v>
          </cell>
          <cell r="B505" t="str">
            <v>LAMINA HR 3/4" 1200 X 6000 MM</v>
          </cell>
          <cell r="C505" t="str">
            <v>UND</v>
          </cell>
          <cell r="D505">
            <v>1387644</v>
          </cell>
        </row>
        <row r="506">
          <cell r="A506">
            <v>17180</v>
          </cell>
          <cell r="B506" t="str">
            <v>LAMINA HR 5/8" 8' X 20'</v>
          </cell>
          <cell r="C506" t="str">
            <v>UND</v>
          </cell>
          <cell r="D506">
            <v>2430669</v>
          </cell>
        </row>
        <row r="507">
          <cell r="A507">
            <v>17181</v>
          </cell>
          <cell r="B507" t="str">
            <v>LAMINA HR 5/8" 6' X 20'</v>
          </cell>
          <cell r="C507" t="str">
            <v>UND</v>
          </cell>
          <cell r="D507">
            <v>1823002</v>
          </cell>
        </row>
        <row r="508">
          <cell r="A508">
            <v>17182</v>
          </cell>
          <cell r="B508" t="str">
            <v>LAMINA HR 5/8" 1220X2440 MM</v>
          </cell>
          <cell r="C508" t="str">
            <v>UND</v>
          </cell>
          <cell r="D508">
            <v>486133</v>
          </cell>
        </row>
        <row r="509">
          <cell r="A509">
            <v>17183</v>
          </cell>
          <cell r="B509" t="str">
            <v>LAMINA HR 5/8" 1000X6000MM</v>
          </cell>
          <cell r="C509" t="str">
            <v>UND</v>
          </cell>
          <cell r="D509">
            <v>917343</v>
          </cell>
        </row>
        <row r="510">
          <cell r="A510">
            <v>17184</v>
          </cell>
          <cell r="B510" t="str">
            <v>LAMINA HR 5/8" 1000X3000MM</v>
          </cell>
          <cell r="C510" t="str">
            <v>UND</v>
          </cell>
          <cell r="D510">
            <v>458672</v>
          </cell>
        </row>
        <row r="511">
          <cell r="A511">
            <v>17185</v>
          </cell>
          <cell r="B511" t="str">
            <v>LAMINA HR 5/8" 1000X2000MM</v>
          </cell>
          <cell r="C511" t="str">
            <v>UND</v>
          </cell>
          <cell r="D511">
            <v>306211</v>
          </cell>
        </row>
        <row r="512">
          <cell r="A512">
            <v>17186</v>
          </cell>
          <cell r="B512" t="str">
            <v>LAMINA HR 5/8" 1220 X 4880</v>
          </cell>
          <cell r="C512" t="str">
            <v>UND</v>
          </cell>
          <cell r="D512">
            <v>974174</v>
          </cell>
        </row>
        <row r="513">
          <cell r="A513">
            <v>17187</v>
          </cell>
          <cell r="B513" t="str">
            <v>LAMINA HR 5/8" 1200 X 6000 MM</v>
          </cell>
          <cell r="C513" t="str">
            <v>UND</v>
          </cell>
          <cell r="D513">
            <v>1100812</v>
          </cell>
        </row>
        <row r="514">
          <cell r="A514">
            <v>17190</v>
          </cell>
          <cell r="B514" t="str">
            <v>LAMINA HR 1/2" 8' X 20'</v>
          </cell>
          <cell r="C514" t="str">
            <v>UND</v>
          </cell>
          <cell r="D514">
            <v>2030754</v>
          </cell>
        </row>
        <row r="515">
          <cell r="A515">
            <v>17191</v>
          </cell>
          <cell r="B515" t="str">
            <v>LAMINA HR 1/2" 6' X 20'</v>
          </cell>
          <cell r="C515" t="str">
            <v>UND</v>
          </cell>
          <cell r="D515">
            <v>1526666</v>
          </cell>
        </row>
        <row r="516">
          <cell r="A516">
            <v>17192</v>
          </cell>
          <cell r="B516" t="str">
            <v>LAMINA HR 1/2" 1220 X 2440MM</v>
          </cell>
          <cell r="C516" t="str">
            <v>UND</v>
          </cell>
          <cell r="D516">
            <v>406151</v>
          </cell>
        </row>
        <row r="517">
          <cell r="A517">
            <v>17193</v>
          </cell>
          <cell r="B517" t="str">
            <v>LAMINA HR 1/2" 1220 X 4880MM</v>
          </cell>
          <cell r="C517" t="str">
            <v>UND</v>
          </cell>
          <cell r="D517">
            <v>812301</v>
          </cell>
        </row>
        <row r="518">
          <cell r="A518">
            <v>17194</v>
          </cell>
          <cell r="B518" t="str">
            <v>LAMINA HR 1/2" 1000 X 6000MM</v>
          </cell>
          <cell r="C518" t="str">
            <v>UND</v>
          </cell>
          <cell r="D518">
            <v>713472</v>
          </cell>
        </row>
        <row r="519">
          <cell r="A519">
            <v>17195</v>
          </cell>
          <cell r="B519" t="str">
            <v>LAMINA HR 1/2" 1000 X 3000MM</v>
          </cell>
          <cell r="C519" t="str">
            <v>UND</v>
          </cell>
          <cell r="D519">
            <v>357365</v>
          </cell>
        </row>
        <row r="520">
          <cell r="A520">
            <v>17196</v>
          </cell>
          <cell r="B520" t="str">
            <v>LAMINA HR 1/2" 1000 X 2000MM</v>
          </cell>
          <cell r="C520" t="str">
            <v>UND</v>
          </cell>
          <cell r="D520">
            <v>239082</v>
          </cell>
        </row>
        <row r="521">
          <cell r="A521">
            <v>17197</v>
          </cell>
          <cell r="B521" t="str">
            <v>LAMINA HR 1/2" 1200 X 6000MM</v>
          </cell>
          <cell r="C521" t="str">
            <v>UND</v>
          </cell>
          <cell r="D521">
            <v>853146</v>
          </cell>
        </row>
        <row r="522">
          <cell r="A522">
            <v>17198</v>
          </cell>
          <cell r="B522" t="str">
            <v>LAMINA HR 1/2"   8' X 20' A-131</v>
          </cell>
          <cell r="C522" t="str">
            <v>UND</v>
          </cell>
          <cell r="D522">
            <v>2212849</v>
          </cell>
        </row>
        <row r="523">
          <cell r="A523">
            <v>18001</v>
          </cell>
          <cell r="B523" t="str">
            <v>KILO LAMINA HR 4"</v>
          </cell>
          <cell r="C523" t="str">
            <v>KGM</v>
          </cell>
          <cell r="D523">
            <v>1754</v>
          </cell>
        </row>
        <row r="524">
          <cell r="A524">
            <v>18002</v>
          </cell>
          <cell r="B524" t="str">
            <v>KILO LAMINA HR 3"</v>
          </cell>
          <cell r="C524" t="str">
            <v>KGM</v>
          </cell>
          <cell r="D524">
            <v>1754</v>
          </cell>
        </row>
        <row r="525">
          <cell r="A525">
            <v>18003</v>
          </cell>
          <cell r="B525" t="str">
            <v>KILO LAMINA HR 2.1/2"</v>
          </cell>
          <cell r="C525" t="str">
            <v>KGM</v>
          </cell>
          <cell r="D525">
            <v>1670</v>
          </cell>
        </row>
        <row r="526">
          <cell r="A526">
            <v>18004</v>
          </cell>
          <cell r="B526" t="str">
            <v>KILO LAMINA HR 2"</v>
          </cell>
          <cell r="C526" t="str">
            <v>KGM</v>
          </cell>
          <cell r="D526">
            <v>1501</v>
          </cell>
        </row>
        <row r="527">
          <cell r="A527">
            <v>18005</v>
          </cell>
          <cell r="B527" t="str">
            <v>KILO LAMINA HR 1.1/2"</v>
          </cell>
          <cell r="C527" t="str">
            <v>KGM</v>
          </cell>
          <cell r="D527">
            <v>1501</v>
          </cell>
        </row>
        <row r="528">
          <cell r="A528">
            <v>18006</v>
          </cell>
          <cell r="B528" t="str">
            <v>KILO LAMINA HR 1.1/4"</v>
          </cell>
          <cell r="C528" t="str">
            <v>KGM</v>
          </cell>
          <cell r="D528">
            <v>1501</v>
          </cell>
        </row>
        <row r="529">
          <cell r="A529">
            <v>18007</v>
          </cell>
          <cell r="B529" t="str">
            <v>KILO LAMINA HR 1"</v>
          </cell>
          <cell r="C529" t="str">
            <v>KGM</v>
          </cell>
          <cell r="D529">
            <v>1440</v>
          </cell>
        </row>
        <row r="530">
          <cell r="A530">
            <v>18009</v>
          </cell>
          <cell r="B530" t="str">
            <v>KILO LAMINA HR 3/4"</v>
          </cell>
          <cell r="C530" t="str">
            <v>KGM</v>
          </cell>
          <cell r="D530">
            <v>1440</v>
          </cell>
        </row>
        <row r="531">
          <cell r="A531">
            <v>18010</v>
          </cell>
          <cell r="B531" t="str">
            <v>KILO LAMINA HR 5/8"</v>
          </cell>
          <cell r="C531" t="str">
            <v>KGM</v>
          </cell>
          <cell r="D531">
            <v>1440</v>
          </cell>
        </row>
        <row r="532">
          <cell r="A532">
            <v>18011</v>
          </cell>
          <cell r="B532" t="str">
            <v>KILO LAMINA HR 1/2"</v>
          </cell>
          <cell r="C532" t="str">
            <v>KGM</v>
          </cell>
          <cell r="D532">
            <v>1440</v>
          </cell>
        </row>
        <row r="533">
          <cell r="A533">
            <v>18070</v>
          </cell>
          <cell r="B533" t="str">
            <v>KILO LAMINA HR 1/2" 6' X 20'</v>
          </cell>
          <cell r="C533" t="str">
            <v>KGM</v>
          </cell>
          <cell r="D533">
            <v>1440</v>
          </cell>
        </row>
        <row r="534">
          <cell r="A534">
            <v>18071</v>
          </cell>
          <cell r="B534" t="str">
            <v>KILO LAMINA HR 1/2" 1220 X 4880 MM</v>
          </cell>
          <cell r="C534" t="str">
            <v>KGM</v>
          </cell>
          <cell r="D534">
            <v>1440</v>
          </cell>
        </row>
        <row r="535">
          <cell r="A535">
            <v>18072</v>
          </cell>
          <cell r="B535" t="str">
            <v>KILO LAMINA HR 1/2" 8' X 20'</v>
          </cell>
          <cell r="C535" t="str">
            <v>KG</v>
          </cell>
          <cell r="D535">
            <v>1440</v>
          </cell>
        </row>
        <row r="536">
          <cell r="A536">
            <v>18073</v>
          </cell>
          <cell r="B536" t="str">
            <v>KILO LAMINA HR 1/2" 1220 X 2440 MM</v>
          </cell>
          <cell r="C536" t="str">
            <v>KGM</v>
          </cell>
          <cell r="D536">
            <v>1440</v>
          </cell>
        </row>
        <row r="537">
          <cell r="A537">
            <v>18074</v>
          </cell>
          <cell r="B537" t="str">
            <v>KILO LAMINA HR 1/2" 1000 X 2000 MM</v>
          </cell>
          <cell r="C537" t="str">
            <v>KGM</v>
          </cell>
          <cell r="D537">
            <v>1258</v>
          </cell>
        </row>
        <row r="538">
          <cell r="A538">
            <v>18075</v>
          </cell>
          <cell r="B538" t="str">
            <v>KILO LAMINA HR 1/2" 1000 X 6000 MM</v>
          </cell>
          <cell r="C538" t="str">
            <v>KGM</v>
          </cell>
          <cell r="D538">
            <v>1258</v>
          </cell>
        </row>
        <row r="539">
          <cell r="A539">
            <v>18076</v>
          </cell>
          <cell r="B539" t="str">
            <v>KILO LAMINA HR 1/2" 1000 X 3000 MM</v>
          </cell>
          <cell r="C539" t="str">
            <v>KGM</v>
          </cell>
          <cell r="D539">
            <v>1258</v>
          </cell>
        </row>
        <row r="540">
          <cell r="A540">
            <v>18099</v>
          </cell>
          <cell r="B540" t="str">
            <v>KILO LAMINA CHAPA</v>
          </cell>
          <cell r="C540" t="str">
            <v>KG</v>
          </cell>
          <cell r="D540">
            <v>1685</v>
          </cell>
        </row>
        <row r="541">
          <cell r="A541">
            <v>17200</v>
          </cell>
          <cell r="B541" t="str">
            <v>LAMINA HR 9.0 MM  6' X 20'</v>
          </cell>
          <cell r="C541" t="str">
            <v>UND</v>
          </cell>
          <cell r="D541">
            <v>1108117</v>
          </cell>
        </row>
        <row r="542">
          <cell r="A542">
            <v>17201</v>
          </cell>
          <cell r="B542" t="str">
            <v>LAMINA HR 9.0 MM  1.20 X 2.40 MM</v>
          </cell>
          <cell r="C542" t="str">
            <v>UND</v>
          </cell>
          <cell r="D542">
            <v>278340</v>
          </cell>
        </row>
        <row r="543">
          <cell r="A543">
            <v>17202</v>
          </cell>
          <cell r="B543" t="str">
            <v>LAMINA HR 9.0 MM  1.22 X 4.88 MM</v>
          </cell>
          <cell r="C543" t="str">
            <v>UND</v>
          </cell>
          <cell r="D543">
            <v>526590</v>
          </cell>
        </row>
        <row r="544">
          <cell r="A544">
            <v>17203</v>
          </cell>
          <cell r="B544" t="str">
            <v>LAMINA HR 9.0 MM  1000 X 6000 MM</v>
          </cell>
          <cell r="C544" t="str">
            <v>UND</v>
          </cell>
          <cell r="D544">
            <v>532859</v>
          </cell>
        </row>
        <row r="545">
          <cell r="A545">
            <v>17204</v>
          </cell>
          <cell r="B545" t="str">
            <v>LAMINA HR 9.0 MM  1000 X 3000 MM</v>
          </cell>
          <cell r="C545" t="str">
            <v>UND</v>
          </cell>
          <cell r="D545">
            <v>267056</v>
          </cell>
        </row>
        <row r="546">
          <cell r="A546">
            <v>17205</v>
          </cell>
          <cell r="B546" t="str">
            <v>LAMINA HR 9.0 MM  1000 X 2000 MM</v>
          </cell>
          <cell r="C546" t="str">
            <v>UND</v>
          </cell>
          <cell r="D546">
            <v>178038</v>
          </cell>
        </row>
        <row r="547">
          <cell r="A547">
            <v>17206</v>
          </cell>
          <cell r="B547" t="str">
            <v>LAMINA HR 9.0 MM  1222 X 6000 MM</v>
          </cell>
          <cell r="C547" t="str">
            <v>UND</v>
          </cell>
          <cell r="D547">
            <v>651969</v>
          </cell>
        </row>
        <row r="548">
          <cell r="A548">
            <v>17207</v>
          </cell>
          <cell r="B548" t="str">
            <v>LAMINA HR 9.0 MM  8' X 20'</v>
          </cell>
          <cell r="C548" t="str">
            <v>UND</v>
          </cell>
          <cell r="D548">
            <v>1477020</v>
          </cell>
        </row>
        <row r="549">
          <cell r="A549">
            <v>17208</v>
          </cell>
          <cell r="B549" t="str">
            <v>LAMINA HR 3/8" 6' X 20' A-131</v>
          </cell>
          <cell r="C549" t="str">
            <v>UND</v>
          </cell>
          <cell r="D549">
            <v>1248274</v>
          </cell>
        </row>
        <row r="550">
          <cell r="A550">
            <v>17209</v>
          </cell>
          <cell r="B550" t="str">
            <v>LAMINA HR 3/8" 8' X 20' A-131</v>
          </cell>
          <cell r="C550" t="str">
            <v>UND</v>
          </cell>
          <cell r="D550">
            <v>1661876</v>
          </cell>
        </row>
        <row r="551">
          <cell r="A551">
            <v>17210</v>
          </cell>
          <cell r="B551" t="str">
            <v>LAMINA HR 8.0 MM  6' X 20'</v>
          </cell>
          <cell r="C551" t="str">
            <v>UND</v>
          </cell>
          <cell r="D551">
            <v>984680</v>
          </cell>
        </row>
        <row r="552">
          <cell r="A552">
            <v>17211</v>
          </cell>
          <cell r="B552" t="str">
            <v>LAMINA HR 8.0 MM  1200 X 2400 MM</v>
          </cell>
          <cell r="C552" t="str">
            <v>UND</v>
          </cell>
          <cell r="D552">
            <v>235712</v>
          </cell>
        </row>
        <row r="553">
          <cell r="A553">
            <v>17212</v>
          </cell>
          <cell r="B553" t="str">
            <v>LAMINA HR 8.0 MM  1000 X 6000 MM</v>
          </cell>
          <cell r="C553" t="str">
            <v>UND</v>
          </cell>
          <cell r="D553">
            <v>471424</v>
          </cell>
        </row>
        <row r="554">
          <cell r="A554">
            <v>17213</v>
          </cell>
          <cell r="B554" t="str">
            <v>LAMINA HR 8.0 MM  1000 X 3000 MM</v>
          </cell>
          <cell r="C554" t="str">
            <v>UND</v>
          </cell>
          <cell r="D554">
            <v>235712</v>
          </cell>
        </row>
        <row r="555">
          <cell r="A555">
            <v>17214</v>
          </cell>
          <cell r="B555" t="str">
            <v>LAMINA HR 8.0 MM  1000 X 2000 MM</v>
          </cell>
          <cell r="C555" t="str">
            <v>UND</v>
          </cell>
          <cell r="D555">
            <v>157977</v>
          </cell>
        </row>
        <row r="556">
          <cell r="A556">
            <v>17215</v>
          </cell>
          <cell r="B556" t="str">
            <v>LAMINA HR 8.0 MM  1200 X 6000 MM</v>
          </cell>
          <cell r="C556" t="str">
            <v>UND</v>
          </cell>
          <cell r="D556">
            <v>570472</v>
          </cell>
        </row>
        <row r="557">
          <cell r="A557">
            <v>17216</v>
          </cell>
          <cell r="B557" t="str">
            <v>LAMINA HR 8.0 MM  8' X 20'</v>
          </cell>
          <cell r="C557" t="str">
            <v>UND</v>
          </cell>
          <cell r="D557">
            <v>1311504</v>
          </cell>
        </row>
        <row r="558">
          <cell r="A558">
            <v>17217</v>
          </cell>
          <cell r="B558" t="str">
            <v>LAMINA HR 5/16" 6' X 20' A-131</v>
          </cell>
          <cell r="C558" t="str">
            <v>UND</v>
          </cell>
          <cell r="D558">
            <v>1040726</v>
          </cell>
        </row>
        <row r="559">
          <cell r="A559">
            <v>17218</v>
          </cell>
          <cell r="B559" t="str">
            <v>LAMINA HR 5/16" 8' X 20' A-131</v>
          </cell>
          <cell r="C559" t="str">
            <v>UND</v>
          </cell>
          <cell r="D559">
            <v>1388630</v>
          </cell>
        </row>
        <row r="560">
          <cell r="A560">
            <v>17219</v>
          </cell>
          <cell r="B560" t="str">
            <v>LAMINA HR 1/4" 6' X 20' A-131</v>
          </cell>
          <cell r="C560" t="str">
            <v>UND</v>
          </cell>
          <cell r="D560">
            <v>831685</v>
          </cell>
        </row>
        <row r="561">
          <cell r="A561">
            <v>172191</v>
          </cell>
          <cell r="B561" t="str">
            <v>LAMINA HR 1/4" 2000 X 6096 MM A-131</v>
          </cell>
          <cell r="C561" t="str">
            <v>UND</v>
          </cell>
          <cell r="D561">
            <v>910822</v>
          </cell>
        </row>
        <row r="562">
          <cell r="A562">
            <v>172192</v>
          </cell>
          <cell r="B562" t="str">
            <v>LAMINA HR 1/4"   8' X 20' A-131</v>
          </cell>
          <cell r="C562" t="str">
            <v>UND</v>
          </cell>
          <cell r="D562">
            <v>1107917</v>
          </cell>
        </row>
        <row r="563">
          <cell r="A563">
            <v>17220</v>
          </cell>
          <cell r="B563" t="str">
            <v>LAMINA HR 6.0 MM  6' X 20' A-36</v>
          </cell>
          <cell r="C563" t="str">
            <v>UND</v>
          </cell>
          <cell r="D563">
            <v>737809</v>
          </cell>
        </row>
        <row r="564">
          <cell r="A564">
            <v>17221</v>
          </cell>
          <cell r="B564" t="str">
            <v>LAMINA HR 6.0 MM  1200 X 2400 MM</v>
          </cell>
          <cell r="C564" t="str">
            <v>UND</v>
          </cell>
          <cell r="D564">
            <v>174289</v>
          </cell>
        </row>
        <row r="565">
          <cell r="A565">
            <v>17222</v>
          </cell>
          <cell r="B565" t="str">
            <v>LAMINA HR 6.0 MM  1000 X 6000 MM</v>
          </cell>
          <cell r="C565" t="str">
            <v>UND</v>
          </cell>
          <cell r="D565">
            <v>351051</v>
          </cell>
        </row>
        <row r="566">
          <cell r="A566">
            <v>17223</v>
          </cell>
          <cell r="B566" t="str">
            <v>LAMINA HR 6.0 MM  1000 X 3000 MM</v>
          </cell>
          <cell r="C566" t="str">
            <v>UND</v>
          </cell>
          <cell r="D566">
            <v>175525</v>
          </cell>
        </row>
        <row r="567">
          <cell r="A567">
            <v>17224</v>
          </cell>
          <cell r="B567" t="str">
            <v>LAMINA HR 6.0 MM  1000 X 2400 MM</v>
          </cell>
          <cell r="C567" t="str">
            <v>UND</v>
          </cell>
          <cell r="D567">
            <v>140915</v>
          </cell>
        </row>
        <row r="568">
          <cell r="A568">
            <v>17225</v>
          </cell>
          <cell r="B568" t="str">
            <v>LAMINA HR 6.0 MM  1000 X 2000 MM</v>
          </cell>
          <cell r="C568" t="str">
            <v>UND</v>
          </cell>
          <cell r="D568">
            <v>117428</v>
          </cell>
        </row>
        <row r="569">
          <cell r="A569">
            <v>17226</v>
          </cell>
          <cell r="B569" t="str">
            <v>LAMINA HR 6.0 MM  1200 X 6000 MM</v>
          </cell>
          <cell r="C569" t="str">
            <v>UND</v>
          </cell>
          <cell r="D569">
            <v>421508</v>
          </cell>
        </row>
        <row r="570">
          <cell r="A570">
            <v>17227</v>
          </cell>
          <cell r="B570" t="str">
            <v>LAMINA HR 6.0 MM  8' X 20'</v>
          </cell>
          <cell r="C570" t="str">
            <v>UND</v>
          </cell>
          <cell r="D570">
            <v>984680</v>
          </cell>
        </row>
        <row r="571">
          <cell r="A571">
            <v>17228</v>
          </cell>
          <cell r="B571" t="str">
            <v>LAMINA HR 6.0 MM  1200 X 3000 MM</v>
          </cell>
          <cell r="C571" t="str">
            <v>UND</v>
          </cell>
          <cell r="D571">
            <v>210754</v>
          </cell>
        </row>
        <row r="572">
          <cell r="A572">
            <v>17229</v>
          </cell>
          <cell r="B572" t="str">
            <v>LAMINA HR 6.0 MM  6' X 20'  283 C</v>
          </cell>
          <cell r="C572" t="str">
            <v>UND</v>
          </cell>
          <cell r="D572">
            <v>758655</v>
          </cell>
        </row>
        <row r="573">
          <cell r="A573">
            <v>17230</v>
          </cell>
          <cell r="B573" t="str">
            <v>LAMINA HR 4.5 MM  6' X 20' A-36</v>
          </cell>
          <cell r="C573" t="str">
            <v>UND</v>
          </cell>
          <cell r="D573">
            <v>630737</v>
          </cell>
        </row>
        <row r="574">
          <cell r="A574">
            <v>17231</v>
          </cell>
          <cell r="B574" t="str">
            <v>LAMINA HR 4.5 MM  1200 X 2400 MM</v>
          </cell>
          <cell r="C574" t="str">
            <v>UND</v>
          </cell>
          <cell r="D574">
            <v>131025</v>
          </cell>
        </row>
        <row r="575">
          <cell r="A575">
            <v>17232</v>
          </cell>
          <cell r="B575" t="str">
            <v>LAMINA HR 4.5 MM  1000 X 6000 MM</v>
          </cell>
          <cell r="C575" t="str">
            <v>UND</v>
          </cell>
          <cell r="D575">
            <v>263287</v>
          </cell>
        </row>
        <row r="576">
          <cell r="A576">
            <v>17233</v>
          </cell>
          <cell r="B576" t="str">
            <v>LAMINA HR 4.5 MM  1000 X 3000 MM</v>
          </cell>
          <cell r="C576" t="str">
            <v>UND</v>
          </cell>
          <cell r="D576">
            <v>132262</v>
          </cell>
        </row>
        <row r="577">
          <cell r="A577">
            <v>17234</v>
          </cell>
          <cell r="B577" t="str">
            <v>LAMINA HR 4.5 MM  1000 X 2400 MM</v>
          </cell>
          <cell r="C577" t="str">
            <v>UND</v>
          </cell>
          <cell r="D577">
            <v>105068</v>
          </cell>
        </row>
        <row r="578">
          <cell r="A578">
            <v>17235</v>
          </cell>
          <cell r="B578" t="str">
            <v>LAMINA HR 4.5 MM  1000 X 2000 MM</v>
          </cell>
          <cell r="C578" t="str">
            <v>UND</v>
          </cell>
          <cell r="D578">
            <v>87762</v>
          </cell>
        </row>
        <row r="579">
          <cell r="A579">
            <v>17236</v>
          </cell>
          <cell r="B579" t="str">
            <v>LAMINA HR 4.5 MM  1200 X 6000 MM</v>
          </cell>
          <cell r="C579" t="str">
            <v>UND</v>
          </cell>
          <cell r="D579">
            <v>316440</v>
          </cell>
        </row>
        <row r="580">
          <cell r="A580">
            <v>17237</v>
          </cell>
          <cell r="B580" t="str">
            <v>LAMINA HR 4.5 MM  1200 X 3000 MM</v>
          </cell>
          <cell r="C580" t="str">
            <v>UND</v>
          </cell>
          <cell r="D580">
            <v>158220</v>
          </cell>
        </row>
        <row r="581">
          <cell r="A581">
            <v>17238</v>
          </cell>
          <cell r="B581" t="str">
            <v>LAMINA HR 4.5 MM  6' X 20' 283 C</v>
          </cell>
          <cell r="C581" t="str">
            <v>UND</v>
          </cell>
          <cell r="D581">
            <v>634495</v>
          </cell>
        </row>
        <row r="582">
          <cell r="A582">
            <v>17239</v>
          </cell>
          <cell r="B582" t="str">
            <v>LAMINA HR 3/16" 6' X 20' A-131</v>
          </cell>
          <cell r="C582" t="str">
            <v>UND</v>
          </cell>
          <cell r="D582">
            <v>685428</v>
          </cell>
        </row>
        <row r="583">
          <cell r="A583">
            <v>17241</v>
          </cell>
          <cell r="B583" t="str">
            <v>LAMINA HR 4.0 MM  1000 X 3000 MM</v>
          </cell>
          <cell r="C583" t="str">
            <v>UND</v>
          </cell>
          <cell r="D583">
            <v>122350</v>
          </cell>
        </row>
        <row r="584">
          <cell r="A584">
            <v>17242</v>
          </cell>
          <cell r="B584" t="str">
            <v>LAMINA HR 4.0 MM  1000 X 2440 MM</v>
          </cell>
          <cell r="C584" t="str">
            <v>UND</v>
          </cell>
          <cell r="D584">
            <v>98869</v>
          </cell>
        </row>
        <row r="585">
          <cell r="A585">
            <v>17243</v>
          </cell>
          <cell r="B585" t="str">
            <v>LAMINA HR 4.0 MM  1000 X 2000 MM</v>
          </cell>
          <cell r="C585" t="str">
            <v>UND</v>
          </cell>
          <cell r="D585">
            <v>81566</v>
          </cell>
        </row>
        <row r="586">
          <cell r="A586">
            <v>17244</v>
          </cell>
          <cell r="B586" t="str">
            <v>LAMINA HR 4.0 MM  1000 X 6000 MM</v>
          </cell>
          <cell r="C586" t="str">
            <v>UND</v>
          </cell>
          <cell r="D586">
            <v>233577</v>
          </cell>
        </row>
        <row r="587">
          <cell r="A587">
            <v>17246</v>
          </cell>
          <cell r="B587" t="str">
            <v>LAMINA HR 4.0 MM  1200 X 2400 MM</v>
          </cell>
          <cell r="C587" t="str">
            <v>UND</v>
          </cell>
          <cell r="D587">
            <v>121114</v>
          </cell>
        </row>
        <row r="588">
          <cell r="A588">
            <v>17247</v>
          </cell>
          <cell r="B588" t="str">
            <v>LAMINA HR 4.0 MM  1200 X 6000 MM</v>
          </cell>
          <cell r="C588" t="str">
            <v>UND</v>
          </cell>
          <cell r="D588">
            <v>286410</v>
          </cell>
        </row>
        <row r="589">
          <cell r="A589">
            <v>17250</v>
          </cell>
          <cell r="B589" t="str">
            <v>LAMINA HR 3.4 MM  1000 X 3000 MM</v>
          </cell>
          <cell r="C589" t="str">
            <v>UND</v>
          </cell>
          <cell r="D589">
            <v>98955</v>
          </cell>
        </row>
        <row r="590">
          <cell r="A590">
            <v>17251</v>
          </cell>
          <cell r="B590" t="str">
            <v>LAMINA HR 3.4 MM  1000 X 2400 MM</v>
          </cell>
          <cell r="C590" t="str">
            <v>UND</v>
          </cell>
          <cell r="D590">
            <v>80331</v>
          </cell>
        </row>
        <row r="591">
          <cell r="A591">
            <v>17252</v>
          </cell>
          <cell r="B591" t="str">
            <v>LAMINA HR 3.4 MM  1000 X 2000 MM</v>
          </cell>
          <cell r="C591" t="str">
            <v>UND</v>
          </cell>
          <cell r="D591">
            <v>65970</v>
          </cell>
        </row>
        <row r="592">
          <cell r="A592">
            <v>17253</v>
          </cell>
          <cell r="B592" t="str">
            <v>LAMINA HR 3.4 MM  1200 X 2400 MM</v>
          </cell>
          <cell r="C592" t="str">
            <v>UND</v>
          </cell>
          <cell r="D592">
            <v>98188</v>
          </cell>
        </row>
        <row r="593">
          <cell r="A593">
            <v>17255</v>
          </cell>
          <cell r="B593" t="str">
            <v>LAMINA HR 3.4 MM  1200 X 6000 MM</v>
          </cell>
          <cell r="C593" t="str">
            <v>UND</v>
          </cell>
          <cell r="D593">
            <v>237532</v>
          </cell>
        </row>
        <row r="594">
          <cell r="A594">
            <v>17256</v>
          </cell>
          <cell r="B594" t="str">
            <v>LAMINA HR 3.4 MM  1000 X 6000 MM</v>
          </cell>
          <cell r="C594" t="str">
            <v>UND</v>
          </cell>
          <cell r="D594">
            <v>198973</v>
          </cell>
        </row>
        <row r="595">
          <cell r="A595">
            <v>17260</v>
          </cell>
          <cell r="B595" t="str">
            <v>LAMINA HR 3.0 MM  1200 X 2400 MM</v>
          </cell>
          <cell r="C595" t="str">
            <v>UND</v>
          </cell>
          <cell r="D595">
            <v>87762</v>
          </cell>
        </row>
        <row r="596">
          <cell r="A596">
            <v>17261</v>
          </cell>
          <cell r="B596" t="str">
            <v>LAMINA HR 3.0 MM  1000 X 6000 MM</v>
          </cell>
          <cell r="C596" t="str">
            <v>UND</v>
          </cell>
          <cell r="D596">
            <v>175525</v>
          </cell>
        </row>
        <row r="597">
          <cell r="A597">
            <v>17262</v>
          </cell>
          <cell r="B597" t="str">
            <v>LAMINA HR 3.0 MM  1000 X 3000 MM</v>
          </cell>
          <cell r="C597" t="str">
            <v>UND</v>
          </cell>
          <cell r="D597">
            <v>87762</v>
          </cell>
        </row>
        <row r="598">
          <cell r="A598">
            <v>17263</v>
          </cell>
          <cell r="B598" t="str">
            <v>LAMINA HR 3.0 MM  1000 X 2400 MM</v>
          </cell>
          <cell r="C598" t="str">
            <v>UND</v>
          </cell>
          <cell r="D598">
            <v>70457</v>
          </cell>
        </row>
        <row r="599">
          <cell r="A599">
            <v>17264</v>
          </cell>
          <cell r="B599" t="str">
            <v>LAMINA HR 3.0 MM  1000 X 2000 MM</v>
          </cell>
          <cell r="C599" t="str">
            <v>UND</v>
          </cell>
          <cell r="D599">
            <v>58714</v>
          </cell>
        </row>
        <row r="600">
          <cell r="A600">
            <v>17265</v>
          </cell>
          <cell r="B600" t="str">
            <v>LAMINA HR 3.0 MM  1200 X 6000 MM</v>
          </cell>
          <cell r="C600" t="str">
            <v>UND</v>
          </cell>
          <cell r="D600">
            <v>210136</v>
          </cell>
        </row>
        <row r="601">
          <cell r="A601">
            <v>17266</v>
          </cell>
          <cell r="B601" t="str">
            <v>LAMINA HR 3.0 MM  1200 X 2400 MM A &amp;</v>
          </cell>
          <cell r="C601" t="str">
            <v>UND</v>
          </cell>
          <cell r="D601">
            <v>107305</v>
          </cell>
        </row>
        <row r="602">
          <cell r="A602">
            <v>17269</v>
          </cell>
          <cell r="B602" t="str">
            <v>LAMINA HR 2.5 MM  1200 X 6000 MM</v>
          </cell>
          <cell r="C602" t="str">
            <v>UND</v>
          </cell>
          <cell r="D602">
            <v>174660</v>
          </cell>
        </row>
        <row r="603">
          <cell r="A603">
            <v>17270</v>
          </cell>
          <cell r="B603" t="str">
            <v>LAMINA HR 2.5 MM  1200 X 2400 MM</v>
          </cell>
          <cell r="C603" t="str">
            <v>UND</v>
          </cell>
          <cell r="D603">
            <v>72930</v>
          </cell>
        </row>
        <row r="604">
          <cell r="A604">
            <v>17271</v>
          </cell>
          <cell r="B604" t="str">
            <v>LAMINA HR 2.5 MM  1000 X 6000 MM</v>
          </cell>
          <cell r="C604" t="str">
            <v>UND</v>
          </cell>
          <cell r="D604">
            <v>145859</v>
          </cell>
        </row>
        <row r="605">
          <cell r="A605">
            <v>17272</v>
          </cell>
          <cell r="B605" t="str">
            <v>LAMINA HR 2.5 MM  1000 X 3000 MM</v>
          </cell>
          <cell r="C605" t="str">
            <v>UND</v>
          </cell>
          <cell r="D605">
            <v>72930</v>
          </cell>
        </row>
        <row r="606">
          <cell r="A606">
            <v>17273</v>
          </cell>
          <cell r="B606" t="str">
            <v>LAMINA HR 2.5 MM  1000 X 2400 MM</v>
          </cell>
          <cell r="C606" t="str">
            <v>UND</v>
          </cell>
          <cell r="D606">
            <v>58714</v>
          </cell>
        </row>
        <row r="607">
          <cell r="A607">
            <v>17274</v>
          </cell>
          <cell r="B607" t="str">
            <v>LAMINA HR 2.5 MM  1000 X 2000 MM</v>
          </cell>
          <cell r="C607" t="str">
            <v>UND</v>
          </cell>
          <cell r="D607">
            <v>48826</v>
          </cell>
        </row>
        <row r="608">
          <cell r="A608">
            <v>17275</v>
          </cell>
          <cell r="B608" t="str">
            <v>LAMINA HR 2.5 MM  1200 X 2400 MM A &amp;</v>
          </cell>
          <cell r="C608" t="str">
            <v>UND</v>
          </cell>
          <cell r="D608">
            <v>87930</v>
          </cell>
        </row>
        <row r="609">
          <cell r="A609">
            <v>17280</v>
          </cell>
          <cell r="B609" t="str">
            <v>LAMINA HR 2.0 MM  1000 X 3000 MM</v>
          </cell>
          <cell r="C609" t="str">
            <v>UND</v>
          </cell>
          <cell r="D609">
            <v>58714</v>
          </cell>
        </row>
        <row r="610">
          <cell r="A610">
            <v>17281</v>
          </cell>
          <cell r="B610" t="str">
            <v>LAMINA HR 2.0 MM  1000 X 2400 MM</v>
          </cell>
          <cell r="C610" t="str">
            <v>UND</v>
          </cell>
          <cell r="D610">
            <v>46972</v>
          </cell>
        </row>
        <row r="611">
          <cell r="A611">
            <v>17282</v>
          </cell>
          <cell r="B611" t="str">
            <v>LAMINA HR 2.0 MM  1000 X 2000 MM</v>
          </cell>
          <cell r="C611" t="str">
            <v>UND</v>
          </cell>
          <cell r="D611">
            <v>39184</v>
          </cell>
        </row>
        <row r="612">
          <cell r="A612">
            <v>17283</v>
          </cell>
          <cell r="B612" t="str">
            <v>LAMINA HR 2.0 MM  1200 X 2400 MM</v>
          </cell>
          <cell r="C612" t="str">
            <v>UND</v>
          </cell>
          <cell r="D612">
            <v>58096</v>
          </cell>
        </row>
        <row r="613">
          <cell r="A613">
            <v>17284</v>
          </cell>
          <cell r="B613" t="str">
            <v>LAMINA HR 2.0 MM  1000 X 6000 MM</v>
          </cell>
          <cell r="C613" t="str">
            <v>UND</v>
          </cell>
          <cell r="D613">
            <v>116440</v>
          </cell>
        </row>
        <row r="614">
          <cell r="A614">
            <v>18012</v>
          </cell>
          <cell r="B614" t="str">
            <v>KILO LAMINA HR 9.0 MM</v>
          </cell>
          <cell r="C614" t="str">
            <v>KGM</v>
          </cell>
          <cell r="D614">
            <v>1254</v>
          </cell>
        </row>
        <row r="615">
          <cell r="A615">
            <v>18013</v>
          </cell>
          <cell r="B615" t="str">
            <v>KILO LAMINA HR 8.0 MM</v>
          </cell>
          <cell r="C615" t="str">
            <v>KGM</v>
          </cell>
          <cell r="D615">
            <v>1254</v>
          </cell>
        </row>
        <row r="616">
          <cell r="A616">
            <v>18014</v>
          </cell>
          <cell r="B616" t="str">
            <v>KILO LAMINA HR 9.53 MM 1219 A-131</v>
          </cell>
          <cell r="C616" t="str">
            <v>KGM</v>
          </cell>
          <cell r="D616">
            <v>1254</v>
          </cell>
        </row>
        <row r="617">
          <cell r="A617">
            <v>18080</v>
          </cell>
          <cell r="B617" t="str">
            <v>KILO LAMINA HR 9.0 MM  6' X 20'</v>
          </cell>
          <cell r="C617" t="str">
            <v>KGM</v>
          </cell>
          <cell r="D617">
            <v>1403</v>
          </cell>
        </row>
        <row r="618">
          <cell r="A618">
            <v>18081</v>
          </cell>
          <cell r="B618" t="str">
            <v>KILO LAMINA HR 9.0 MM  1200 X 2400 M</v>
          </cell>
          <cell r="C618" t="str">
            <v>KGM</v>
          </cell>
          <cell r="D618">
            <v>1254</v>
          </cell>
        </row>
        <row r="619">
          <cell r="A619">
            <v>18082</v>
          </cell>
          <cell r="B619" t="str">
            <v>KILO LAMINA HR 9.0 MM  8' X 20'</v>
          </cell>
          <cell r="C619" t="str">
            <v>KG</v>
          </cell>
          <cell r="D619">
            <v>1403</v>
          </cell>
        </row>
        <row r="620">
          <cell r="A620">
            <v>18083</v>
          </cell>
          <cell r="B620" t="str">
            <v>KILO LAMINA HR 9.0 MM  1200 X 2400 M</v>
          </cell>
          <cell r="C620" t="str">
            <v>KGM</v>
          </cell>
          <cell r="D620">
            <v>1254</v>
          </cell>
        </row>
        <row r="621">
          <cell r="A621">
            <v>18084</v>
          </cell>
          <cell r="B621" t="str">
            <v>KILO LAMINA HR 9.0 MM  1000 X 2000 M</v>
          </cell>
          <cell r="C621" t="str">
            <v>KGM</v>
          </cell>
          <cell r="D621">
            <v>1254</v>
          </cell>
        </row>
        <row r="622">
          <cell r="A622">
            <v>18085</v>
          </cell>
          <cell r="B622" t="str">
            <v>KILO LAMINA HR 9.0 MM  1000 X 6000 M</v>
          </cell>
          <cell r="C622" t="str">
            <v>KGM</v>
          </cell>
          <cell r="D622">
            <v>1254</v>
          </cell>
        </row>
        <row r="623">
          <cell r="A623">
            <v>18086</v>
          </cell>
          <cell r="B623" t="str">
            <v>KILO LAMINA HR 9.0 MM  1000 X 3000 M</v>
          </cell>
          <cell r="C623" t="str">
            <v>KGM</v>
          </cell>
          <cell r="D623">
            <v>1254</v>
          </cell>
        </row>
        <row r="624">
          <cell r="A624">
            <v>18087</v>
          </cell>
          <cell r="B624" t="str">
            <v>KILO LAMINA HR 9.0 MM  1000 BOBINA</v>
          </cell>
          <cell r="C624" t="str">
            <v>KGM</v>
          </cell>
          <cell r="D624">
            <v>1201</v>
          </cell>
        </row>
        <row r="625">
          <cell r="A625">
            <v>18088</v>
          </cell>
          <cell r="B625" t="str">
            <v>KILO LAMINA HR 9.0 MM  1200 BOBINA</v>
          </cell>
          <cell r="C625" t="str">
            <v>KGM</v>
          </cell>
          <cell r="D625">
            <v>1201</v>
          </cell>
        </row>
        <row r="626">
          <cell r="A626">
            <v>18090</v>
          </cell>
          <cell r="B626" t="str">
            <v>KILO LAMINA HR 8.0 MM  6' X 20'</v>
          </cell>
          <cell r="C626" t="str">
            <v>KGM</v>
          </cell>
          <cell r="D626">
            <v>1403</v>
          </cell>
        </row>
        <row r="627">
          <cell r="A627">
            <v>18091</v>
          </cell>
          <cell r="B627" t="str">
            <v>KILO LAMINA HR 8.0 MM  1200 X 2400 M</v>
          </cell>
          <cell r="C627" t="str">
            <v>KGM</v>
          </cell>
          <cell r="D627">
            <v>1254</v>
          </cell>
        </row>
        <row r="628">
          <cell r="A628">
            <v>18092</v>
          </cell>
          <cell r="B628" t="str">
            <v>KILO LAMINA HR 8.0 MM  8' X 20'</v>
          </cell>
          <cell r="C628" t="str">
            <v>KGM</v>
          </cell>
          <cell r="D628">
            <v>1403</v>
          </cell>
        </row>
        <row r="629">
          <cell r="A629">
            <v>18093</v>
          </cell>
          <cell r="B629" t="str">
            <v>KILO LAMINA HR 8.0 MM  1200 X 2400 M</v>
          </cell>
          <cell r="C629" t="str">
            <v>KGM</v>
          </cell>
          <cell r="D629">
            <v>1254</v>
          </cell>
        </row>
        <row r="630">
          <cell r="A630">
            <v>18094</v>
          </cell>
          <cell r="B630" t="str">
            <v>KILO LAMINA HR 8.0 MM  1000 X 2000 M</v>
          </cell>
          <cell r="C630" t="str">
            <v>KGM</v>
          </cell>
          <cell r="D630">
            <v>1254</v>
          </cell>
        </row>
        <row r="631">
          <cell r="A631">
            <v>18095</v>
          </cell>
          <cell r="B631" t="str">
            <v>KILO LAMINA HR 8.0 MM  1000 X 6000 M</v>
          </cell>
          <cell r="C631" t="str">
            <v>KGM</v>
          </cell>
          <cell r="D631">
            <v>1254</v>
          </cell>
        </row>
        <row r="632">
          <cell r="A632">
            <v>180951</v>
          </cell>
          <cell r="B632" t="str">
            <v>KILO LAMINA HR 8.0 MM  1200 X 6000 M</v>
          </cell>
          <cell r="C632" t="str">
            <v>KGM</v>
          </cell>
          <cell r="D632">
            <v>1254</v>
          </cell>
        </row>
        <row r="633">
          <cell r="A633">
            <v>18096</v>
          </cell>
          <cell r="B633" t="str">
            <v>KILO LAMINA HR 8.0 MM  1000 X 3000 M</v>
          </cell>
          <cell r="C633" t="str">
            <v>KGM</v>
          </cell>
          <cell r="D633">
            <v>1254</v>
          </cell>
        </row>
        <row r="634">
          <cell r="A634">
            <v>18097</v>
          </cell>
          <cell r="B634" t="str">
            <v>KILO LAMINA HR 8.0 MM  1000 BOBINA</v>
          </cell>
          <cell r="C634" t="str">
            <v>KGM</v>
          </cell>
          <cell r="D634">
            <v>1201</v>
          </cell>
        </row>
        <row r="635">
          <cell r="A635">
            <v>18098</v>
          </cell>
          <cell r="B635" t="str">
            <v>KILO LAMINA HR 8.0 MM  1200 BOBINA</v>
          </cell>
          <cell r="C635" t="str">
            <v>KGM</v>
          </cell>
          <cell r="D635">
            <v>1201</v>
          </cell>
        </row>
        <row r="636">
          <cell r="A636">
            <v>180991</v>
          </cell>
          <cell r="B636" t="str">
            <v>KILO LAMINA HR 7.94 MM 1219 A-131</v>
          </cell>
          <cell r="C636" t="str">
            <v>KGM</v>
          </cell>
          <cell r="D636">
            <v>1201</v>
          </cell>
        </row>
        <row r="637">
          <cell r="A637">
            <v>180992</v>
          </cell>
          <cell r="B637" t="str">
            <v>KILO LAMINA HR 6.35 MM 1219 A-131</v>
          </cell>
          <cell r="C637" t="str">
            <v>KGM</v>
          </cell>
          <cell r="D637">
            <v>1201</v>
          </cell>
        </row>
        <row r="638">
          <cell r="A638">
            <v>18100</v>
          </cell>
          <cell r="B638" t="str">
            <v>KILO LAMINA HR 6.0 MM  1200 BOBINA</v>
          </cell>
          <cell r="C638" t="str">
            <v>KGM</v>
          </cell>
          <cell r="D638">
            <v>1201</v>
          </cell>
        </row>
        <row r="639">
          <cell r="A639">
            <v>18101</v>
          </cell>
          <cell r="B639" t="str">
            <v>KILO LAMINA HR 6.0 MM  1000 BOBINA</v>
          </cell>
          <cell r="C639" t="str">
            <v>KGM</v>
          </cell>
          <cell r="D639">
            <v>1201</v>
          </cell>
        </row>
        <row r="640">
          <cell r="A640">
            <v>18102</v>
          </cell>
          <cell r="B640" t="str">
            <v>KILO LAMINA HR 6.0 MM  1000 X 2000 M</v>
          </cell>
          <cell r="C640" t="str">
            <v>KGM</v>
          </cell>
          <cell r="D640">
            <v>1237</v>
          </cell>
        </row>
        <row r="641">
          <cell r="A641">
            <v>18103</v>
          </cell>
          <cell r="B641" t="str">
            <v>KILO LAMINA HR 6.0 MM  1200 X 2400 M</v>
          </cell>
          <cell r="C641" t="str">
            <v>KGM</v>
          </cell>
          <cell r="D641">
            <v>1237</v>
          </cell>
        </row>
        <row r="642">
          <cell r="A642">
            <v>18104</v>
          </cell>
          <cell r="B642" t="str">
            <v>KILO LAMINA HR 6.0 MM  1000 X 3000 M</v>
          </cell>
          <cell r="C642" t="str">
            <v>KGM</v>
          </cell>
          <cell r="D642">
            <v>1237</v>
          </cell>
        </row>
        <row r="643">
          <cell r="A643">
            <v>18105</v>
          </cell>
          <cell r="B643" t="str">
            <v>KILO LAMINA HR 6.0 MM  6' X 20'</v>
          </cell>
          <cell r="C643" t="str">
            <v>KGM</v>
          </cell>
          <cell r="D643">
            <v>1403</v>
          </cell>
        </row>
        <row r="644">
          <cell r="A644">
            <v>18106</v>
          </cell>
          <cell r="B644" t="str">
            <v>KILO LAMINA HR 6.0 MM  1000 X 6000 M</v>
          </cell>
          <cell r="C644" t="str">
            <v>KGM</v>
          </cell>
          <cell r="D644">
            <v>1237</v>
          </cell>
        </row>
        <row r="645">
          <cell r="A645">
            <v>18107</v>
          </cell>
          <cell r="B645" t="str">
            <v>KILO LAMINA HR 6.0 MM  8' X 20'</v>
          </cell>
          <cell r="C645" t="str">
            <v>KGM</v>
          </cell>
          <cell r="D645">
            <v>1403</v>
          </cell>
        </row>
        <row r="646">
          <cell r="A646">
            <v>18108</v>
          </cell>
          <cell r="B646" t="str">
            <v>KILO LAMINA HR 6.0 MM</v>
          </cell>
          <cell r="C646" t="str">
            <v>KGM</v>
          </cell>
          <cell r="D646">
            <v>1237</v>
          </cell>
        </row>
        <row r="647">
          <cell r="A647">
            <v>18109</v>
          </cell>
          <cell r="B647" t="str">
            <v>KILO LAMINA HR 4.76 MM 1219 A-131</v>
          </cell>
          <cell r="C647" t="str">
            <v>KGM</v>
          </cell>
          <cell r="D647">
            <v>1201</v>
          </cell>
        </row>
        <row r="648">
          <cell r="A648">
            <v>18110</v>
          </cell>
          <cell r="B648" t="str">
            <v>KILO LAMINA HR 4.5 MM  1200 BOBINA</v>
          </cell>
          <cell r="C648" t="str">
            <v>KGM</v>
          </cell>
          <cell r="D648">
            <v>1201</v>
          </cell>
        </row>
        <row r="649">
          <cell r="A649">
            <v>18111</v>
          </cell>
          <cell r="B649" t="str">
            <v>KILO LAMINA HR 4.5 MM  1000 BOBINA</v>
          </cell>
          <cell r="C649" t="str">
            <v>KGM</v>
          </cell>
          <cell r="D649">
            <v>1201</v>
          </cell>
        </row>
        <row r="650">
          <cell r="A650">
            <v>18112</v>
          </cell>
          <cell r="B650" t="str">
            <v>KILO LAMINA HR 4.5 MM  1000 X 2000 M</v>
          </cell>
          <cell r="C650" t="str">
            <v>KGM</v>
          </cell>
          <cell r="D650">
            <v>1237</v>
          </cell>
        </row>
        <row r="651">
          <cell r="A651">
            <v>18113</v>
          </cell>
          <cell r="B651" t="str">
            <v>KILO LAMINA HR 4.5 MM  1200 X 2400 M</v>
          </cell>
          <cell r="C651" t="str">
            <v>KGM</v>
          </cell>
          <cell r="D651">
            <v>1237</v>
          </cell>
        </row>
        <row r="652">
          <cell r="A652">
            <v>18114</v>
          </cell>
          <cell r="B652" t="str">
            <v>KILO LAMINA HR 4.5 MM  1000 X 3000 M</v>
          </cell>
          <cell r="C652" t="str">
            <v>KGM</v>
          </cell>
          <cell r="D652">
            <v>1237</v>
          </cell>
        </row>
        <row r="653">
          <cell r="A653">
            <v>18115</v>
          </cell>
          <cell r="B653" t="str">
            <v>KILO LAMINA HR 4.5 MM  6' X 20'</v>
          </cell>
          <cell r="C653" t="str">
            <v>KGM</v>
          </cell>
          <cell r="D653">
            <v>1502</v>
          </cell>
        </row>
        <row r="654">
          <cell r="A654">
            <v>18116</v>
          </cell>
          <cell r="B654" t="str">
            <v>KILO LAMINA HR 4.5 MM  1000 X 6000 M</v>
          </cell>
          <cell r="C654" t="str">
            <v>KGM</v>
          </cell>
          <cell r="D654">
            <v>1237</v>
          </cell>
        </row>
        <row r="655">
          <cell r="A655">
            <v>18117</v>
          </cell>
          <cell r="B655" t="str">
            <v>KILO LAMINA HR 4.5 MM</v>
          </cell>
          <cell r="C655" t="str">
            <v>KGM</v>
          </cell>
          <cell r="D655">
            <v>1237</v>
          </cell>
        </row>
        <row r="656">
          <cell r="A656">
            <v>18120</v>
          </cell>
          <cell r="B656" t="str">
            <v>KILO LAMINA HR 4.0 MM  1200 BOBINA</v>
          </cell>
          <cell r="C656" t="str">
            <v>KGM</v>
          </cell>
          <cell r="D656">
            <v>1214</v>
          </cell>
        </row>
        <row r="657">
          <cell r="A657">
            <v>18121</v>
          </cell>
          <cell r="B657" t="str">
            <v>KILO LAMINA HR 4.0 MM  1000 BOBINA</v>
          </cell>
          <cell r="C657" t="str">
            <v>KGM</v>
          </cell>
          <cell r="D657">
            <v>1214</v>
          </cell>
        </row>
        <row r="658">
          <cell r="A658">
            <v>18122</v>
          </cell>
          <cell r="B658" t="str">
            <v>KILO LAMINA HR 4.0 MM  1200 X 2400 M</v>
          </cell>
          <cell r="C658" t="str">
            <v>KGM</v>
          </cell>
          <cell r="D658">
            <v>1236</v>
          </cell>
        </row>
        <row r="659">
          <cell r="A659">
            <v>18123</v>
          </cell>
          <cell r="B659" t="str">
            <v>KILO LAMINA HR 4.0 MM</v>
          </cell>
          <cell r="C659" t="str">
            <v>KGM</v>
          </cell>
          <cell r="D659">
            <v>1236</v>
          </cell>
        </row>
        <row r="660">
          <cell r="A660">
            <v>18128</v>
          </cell>
          <cell r="B660" t="str">
            <v>KILO LAMINA HR 3.7 MM  1000 BOBINA</v>
          </cell>
          <cell r="C660" t="str">
            <v>KGM</v>
          </cell>
          <cell r="D660">
            <v>1214</v>
          </cell>
        </row>
        <row r="661">
          <cell r="A661">
            <v>18129</v>
          </cell>
          <cell r="B661" t="str">
            <v>KILO LAMINA HR 3.4 MM</v>
          </cell>
          <cell r="C661" t="str">
            <v>KG</v>
          </cell>
          <cell r="D661">
            <v>1236</v>
          </cell>
        </row>
        <row r="662">
          <cell r="A662">
            <v>18130</v>
          </cell>
          <cell r="B662" t="str">
            <v>KILO LAMINA HR 3.4 MM  1000 BOBINA</v>
          </cell>
          <cell r="C662" t="str">
            <v>KGM</v>
          </cell>
          <cell r="D662">
            <v>1214</v>
          </cell>
        </row>
        <row r="663">
          <cell r="A663">
            <v>18131</v>
          </cell>
          <cell r="B663" t="str">
            <v>KILO LAMINA HR 3.4 MM  1200 BOBINA</v>
          </cell>
          <cell r="C663" t="str">
            <v>KGM</v>
          </cell>
          <cell r="D663">
            <v>1214</v>
          </cell>
        </row>
        <row r="664">
          <cell r="A664">
            <v>18140</v>
          </cell>
          <cell r="B664" t="str">
            <v>KILO LAMINA HR 3.0 MM  1200 BOBINA</v>
          </cell>
          <cell r="C664" t="str">
            <v>KGM</v>
          </cell>
          <cell r="D664">
            <v>1201</v>
          </cell>
        </row>
        <row r="665">
          <cell r="A665">
            <v>18141</v>
          </cell>
          <cell r="B665" t="str">
            <v>KILO LAMINA HR 3.0 MM  1000 BOBINA</v>
          </cell>
          <cell r="C665" t="str">
            <v>KGM</v>
          </cell>
          <cell r="D665">
            <v>1201</v>
          </cell>
        </row>
        <row r="666">
          <cell r="A666">
            <v>18142</v>
          </cell>
          <cell r="B666" t="str">
            <v>KILO LAMINA HR 3.0 MM  1000 X 2000 M</v>
          </cell>
          <cell r="C666" t="str">
            <v>KG</v>
          </cell>
          <cell r="D666">
            <v>1237</v>
          </cell>
        </row>
        <row r="667">
          <cell r="A667">
            <v>18143</v>
          </cell>
          <cell r="B667" t="str">
            <v>KILO LAMINA HR 3.0 MM  1200 X 2400 M</v>
          </cell>
          <cell r="C667" t="str">
            <v>KG</v>
          </cell>
          <cell r="D667">
            <v>1237</v>
          </cell>
        </row>
        <row r="668">
          <cell r="A668">
            <v>18144</v>
          </cell>
          <cell r="B668" t="str">
            <v>KILO LAMINA HR 3.0 MM  1000 X 3000 M</v>
          </cell>
          <cell r="C668" t="str">
            <v>KG</v>
          </cell>
          <cell r="D668">
            <v>1237</v>
          </cell>
        </row>
        <row r="669">
          <cell r="A669">
            <v>18145</v>
          </cell>
          <cell r="B669" t="str">
            <v>KILO LAMINA HR 3.0 MM  1000 X 6000 M</v>
          </cell>
          <cell r="C669" t="str">
            <v>KG</v>
          </cell>
          <cell r="D669">
            <v>1237</v>
          </cell>
        </row>
        <row r="670">
          <cell r="A670">
            <v>18146</v>
          </cell>
          <cell r="B670" t="str">
            <v>KILO LAMINA HR 3.0 MM  1200 BOBINA A</v>
          </cell>
          <cell r="C670" t="str">
            <v>KGM</v>
          </cell>
          <cell r="D670">
            <v>1452</v>
          </cell>
        </row>
        <row r="671">
          <cell r="A671">
            <v>18147</v>
          </cell>
          <cell r="B671" t="str">
            <v>KILO LAMINA HR 3.0 MM</v>
          </cell>
          <cell r="C671" t="str">
            <v>KG</v>
          </cell>
          <cell r="D671">
            <v>1237</v>
          </cell>
        </row>
        <row r="672">
          <cell r="A672">
            <v>18148</v>
          </cell>
          <cell r="B672" t="str">
            <v>KILO LAMINA HR 3.0 MM  1219 X 2440 A</v>
          </cell>
          <cell r="C672" t="str">
            <v>KG</v>
          </cell>
          <cell r="D672">
            <v>1490</v>
          </cell>
        </row>
        <row r="673">
          <cell r="A673">
            <v>18150</v>
          </cell>
          <cell r="B673" t="str">
            <v>KILO LAMINA HR 2.5 MM  1200 BOBINA</v>
          </cell>
          <cell r="C673" t="str">
            <v>KGM</v>
          </cell>
          <cell r="D673">
            <v>1201</v>
          </cell>
        </row>
        <row r="674">
          <cell r="A674">
            <v>18151</v>
          </cell>
          <cell r="B674" t="str">
            <v>KILO LAMINA HR 2.5 MM  1000 BOBINA</v>
          </cell>
          <cell r="C674" t="str">
            <v>KGM</v>
          </cell>
          <cell r="D674">
            <v>1201</v>
          </cell>
        </row>
        <row r="675">
          <cell r="A675">
            <v>18152</v>
          </cell>
          <cell r="B675" t="str">
            <v>KILO LAMINA HR 2.5 MM  1000 X 2000 M</v>
          </cell>
          <cell r="C675" t="str">
            <v>KGM</v>
          </cell>
          <cell r="D675">
            <v>1237</v>
          </cell>
        </row>
        <row r="676">
          <cell r="A676">
            <v>18153</v>
          </cell>
          <cell r="B676" t="str">
            <v>KILO LAMINA HR 2.5 MM  1200 X 2400 M</v>
          </cell>
          <cell r="C676" t="str">
            <v>KGM</v>
          </cell>
          <cell r="D676">
            <v>1237</v>
          </cell>
        </row>
        <row r="677">
          <cell r="A677">
            <v>18154</v>
          </cell>
          <cell r="B677" t="str">
            <v>KILO LAMINA HR 2.5 MM  1000 X 3000 M</v>
          </cell>
          <cell r="C677" t="str">
            <v>KGM</v>
          </cell>
          <cell r="D677">
            <v>1237</v>
          </cell>
        </row>
        <row r="678">
          <cell r="A678">
            <v>18155</v>
          </cell>
          <cell r="B678" t="str">
            <v>KILO LAMINA HR 2.5 MM  1200 BOBINA A</v>
          </cell>
          <cell r="C678" t="str">
            <v>KGM</v>
          </cell>
          <cell r="D678">
            <v>1452</v>
          </cell>
        </row>
        <row r="679">
          <cell r="A679">
            <v>18156</v>
          </cell>
          <cell r="B679" t="str">
            <v>KILO LAMINA HR 2.5 MM</v>
          </cell>
          <cell r="C679" t="str">
            <v>KGM</v>
          </cell>
          <cell r="D679">
            <v>1237</v>
          </cell>
        </row>
        <row r="680">
          <cell r="A680">
            <v>18157</v>
          </cell>
          <cell r="B680" t="str">
            <v>KILO LAMINA HR 2.5 MM 1200 X 2400MM</v>
          </cell>
          <cell r="C680" t="str">
            <v>KGM</v>
          </cell>
          <cell r="D680">
            <v>1490</v>
          </cell>
        </row>
        <row r="681">
          <cell r="A681">
            <v>18158</v>
          </cell>
          <cell r="B681" t="str">
            <v>KILO LAMINA HR 2.5 MM  A &amp; D</v>
          </cell>
          <cell r="C681" t="str">
            <v>KGM</v>
          </cell>
          <cell r="D681">
            <v>1490</v>
          </cell>
        </row>
        <row r="682">
          <cell r="A682">
            <v>18160</v>
          </cell>
          <cell r="B682" t="str">
            <v>KILO LAMINA HR 2.0 MM  1000 BOBINA</v>
          </cell>
          <cell r="C682" t="str">
            <v>KGM</v>
          </cell>
          <cell r="D682">
            <v>1201</v>
          </cell>
        </row>
        <row r="683">
          <cell r="A683">
            <v>18161</v>
          </cell>
          <cell r="B683" t="str">
            <v>KILO LAMINA HR 2.0 MM  1220 BOBINA</v>
          </cell>
          <cell r="C683" t="str">
            <v>KGM</v>
          </cell>
          <cell r="D683">
            <v>1201</v>
          </cell>
        </row>
        <row r="684">
          <cell r="A684">
            <v>18162</v>
          </cell>
          <cell r="B684" t="str">
            <v>KILO LAMINA HR 2.0 MM</v>
          </cell>
          <cell r="C684" t="str">
            <v>KGM</v>
          </cell>
          <cell r="D684">
            <v>1237</v>
          </cell>
        </row>
        <row r="685">
          <cell r="A685">
            <v>18163</v>
          </cell>
          <cell r="B685" t="str">
            <v>KILO LAMINA HR 2.0 MM  1000 A &amp; D</v>
          </cell>
          <cell r="C685" t="str">
            <v>KGM</v>
          </cell>
          <cell r="D685">
            <v>1470</v>
          </cell>
        </row>
        <row r="686">
          <cell r="A686">
            <v>18165</v>
          </cell>
          <cell r="B686" t="str">
            <v>KILO LAMINA HR 1.8 MM  1000 BOBINA</v>
          </cell>
          <cell r="C686" t="str">
            <v>KGM</v>
          </cell>
          <cell r="D686">
            <v>1351</v>
          </cell>
        </row>
        <row r="687">
          <cell r="A687">
            <v>18170</v>
          </cell>
          <cell r="B687" t="str">
            <v>KILO LAMINA HR 1.5 MM  1200 BOBINA</v>
          </cell>
          <cell r="C687" t="str">
            <v>KGM</v>
          </cell>
          <cell r="D687">
            <v>1643</v>
          </cell>
        </row>
        <row r="688">
          <cell r="A688">
            <v>18171</v>
          </cell>
          <cell r="B688" t="str">
            <v>KILO LAMINA HR 1.5 MM  1000 BOBINA</v>
          </cell>
          <cell r="C688" t="str">
            <v>KG</v>
          </cell>
          <cell r="D688">
            <v>1643</v>
          </cell>
        </row>
        <row r="689">
          <cell r="A689">
            <v>18180</v>
          </cell>
          <cell r="B689" t="str">
            <v>KILO LAMINA HR 1.2 MM  1000 BOBINA</v>
          </cell>
          <cell r="C689" t="str">
            <v>KGM</v>
          </cell>
          <cell r="D689">
            <v>1643</v>
          </cell>
        </row>
        <row r="690">
          <cell r="A690">
            <v>18181</v>
          </cell>
          <cell r="B690" t="str">
            <v>KILO LAMINA HR 1.2 MM  1200 BOBINA A</v>
          </cell>
          <cell r="C690" t="str">
            <v>KGM</v>
          </cell>
          <cell r="D690">
            <v>1643</v>
          </cell>
        </row>
        <row r="691">
          <cell r="A691">
            <v>18182</v>
          </cell>
          <cell r="B691" t="str">
            <v>KILO LAMINA HR 1.2 MM  1200 BOBINA</v>
          </cell>
          <cell r="C691" t="str">
            <v>KGM</v>
          </cell>
          <cell r="D691">
            <v>1643</v>
          </cell>
        </row>
        <row r="692">
          <cell r="A692">
            <v>18500</v>
          </cell>
          <cell r="B692" t="str">
            <v>LAMINA ANT/ABR DILLIDUR 400 6MM 2X6</v>
          </cell>
          <cell r="C692" t="str">
            <v>UND</v>
          </cell>
          <cell r="D692">
            <v>2607150</v>
          </cell>
        </row>
        <row r="693">
          <cell r="A693">
            <v>18501</v>
          </cell>
          <cell r="B693" t="str">
            <v>KILO ANT/ABR DILLIDUR 400 6MM</v>
          </cell>
          <cell r="C693" t="str">
            <v>KGM</v>
          </cell>
          <cell r="D693">
            <v>5460</v>
          </cell>
        </row>
        <row r="694">
          <cell r="A694">
            <v>18510</v>
          </cell>
          <cell r="B694" t="str">
            <v>LAMINA ANT/ABR DILLIDUR 400 8MM 2X6</v>
          </cell>
          <cell r="C694" t="str">
            <v>UND</v>
          </cell>
          <cell r="D694">
            <v>3136309</v>
          </cell>
        </row>
        <row r="695">
          <cell r="A695">
            <v>18511</v>
          </cell>
          <cell r="B695" t="str">
            <v>KILO ANT/ABR DILLIDUR 400 8MM</v>
          </cell>
          <cell r="C695" t="str">
            <v>KGM</v>
          </cell>
          <cell r="D695">
            <v>4926</v>
          </cell>
        </row>
        <row r="696">
          <cell r="A696">
            <v>18520</v>
          </cell>
          <cell r="B696" t="str">
            <v>LAMINA ANT/ABR DILLIDUR 400 10MM 2X6</v>
          </cell>
          <cell r="C696" t="str">
            <v>UND</v>
          </cell>
          <cell r="D696">
            <v>3659440</v>
          </cell>
        </row>
        <row r="697">
          <cell r="A697">
            <v>18521</v>
          </cell>
          <cell r="B697" t="str">
            <v>KILO ANT/ABR DILLIDUR 400 10MM</v>
          </cell>
          <cell r="C697" t="str">
            <v>KGM</v>
          </cell>
          <cell r="D697">
            <v>4672</v>
          </cell>
        </row>
        <row r="698">
          <cell r="A698">
            <v>18530</v>
          </cell>
          <cell r="B698" t="str">
            <v>LAMINA ANT/ABR DILLIDUR 400 12MM 2X6</v>
          </cell>
          <cell r="C698" t="str">
            <v>UND</v>
          </cell>
          <cell r="D698">
            <v>4169943</v>
          </cell>
        </row>
        <row r="699">
          <cell r="A699">
            <v>18531</v>
          </cell>
          <cell r="B699" t="str">
            <v>KILO ANT/ABR DILLIDUR 400 12MM</v>
          </cell>
          <cell r="C699" t="str">
            <v>KGM</v>
          </cell>
          <cell r="D699">
            <v>4356</v>
          </cell>
        </row>
        <row r="700">
          <cell r="A700">
            <v>18540</v>
          </cell>
          <cell r="B700" t="str">
            <v>LAMINA ANT/ABR DILLIDUR 400 16MM 2X6</v>
          </cell>
          <cell r="C700" t="str">
            <v>UND</v>
          </cell>
          <cell r="D700">
            <v>5559925</v>
          </cell>
        </row>
        <row r="701">
          <cell r="A701">
            <v>18541</v>
          </cell>
          <cell r="B701" t="str">
            <v>KILO ANT/ABR DILLIDUR 400 16MM</v>
          </cell>
          <cell r="C701" t="str">
            <v>KGM</v>
          </cell>
          <cell r="D701">
            <v>4356</v>
          </cell>
        </row>
        <row r="702">
          <cell r="A702">
            <v>18550</v>
          </cell>
          <cell r="B702" t="str">
            <v>LAMINA ANT/ABR DILLIDUR 400 20MM 2X6</v>
          </cell>
          <cell r="C702" t="str">
            <v>UND</v>
          </cell>
          <cell r="D702">
            <v>6949906</v>
          </cell>
        </row>
        <row r="703">
          <cell r="A703">
            <v>18551</v>
          </cell>
          <cell r="B703" t="str">
            <v>KILO ANT/ABR DILLIDUR 400 20MM</v>
          </cell>
          <cell r="C703" t="str">
            <v>KGM</v>
          </cell>
          <cell r="D703">
            <v>4356</v>
          </cell>
        </row>
        <row r="704">
          <cell r="A704">
            <v>18560</v>
          </cell>
          <cell r="B704" t="str">
            <v>LAMINA ANT/ABR DILLIDUR 400 25MM 2X6</v>
          </cell>
          <cell r="C704" t="str">
            <v>UND</v>
          </cell>
          <cell r="D704">
            <v>8688291</v>
          </cell>
        </row>
        <row r="705">
          <cell r="A705">
            <v>18561</v>
          </cell>
          <cell r="B705" t="str">
            <v>KILO ANT/ABR DILLIDUR 400 25MM</v>
          </cell>
          <cell r="C705" t="str">
            <v>KGM</v>
          </cell>
          <cell r="D705">
            <v>4356</v>
          </cell>
        </row>
        <row r="706">
          <cell r="A706">
            <v>18570</v>
          </cell>
          <cell r="B706" t="str">
            <v>LAMINA ANT/ABR DILLIDUR 400 32MM 2X6</v>
          </cell>
          <cell r="C706" t="str">
            <v>UND</v>
          </cell>
          <cell r="D706">
            <v>11134367</v>
          </cell>
        </row>
        <row r="707">
          <cell r="A707">
            <v>18571</v>
          </cell>
          <cell r="B707" t="str">
            <v>KILO ANT/ABR DILLIDUR 400 32MM</v>
          </cell>
          <cell r="C707" t="str">
            <v>KGM</v>
          </cell>
          <cell r="D707">
            <v>4356</v>
          </cell>
        </row>
        <row r="708">
          <cell r="A708">
            <v>18580</v>
          </cell>
          <cell r="B708" t="str">
            <v>LAMINA ANT/ABR DILLIDUR 400 38MM 2X6</v>
          </cell>
          <cell r="C708" t="str">
            <v>UND</v>
          </cell>
          <cell r="D708">
            <v>13842875</v>
          </cell>
        </row>
        <row r="709">
          <cell r="A709">
            <v>18581</v>
          </cell>
          <cell r="B709" t="str">
            <v>KILO ANT/ABR DILLIDUR 400 38MM</v>
          </cell>
          <cell r="C709" t="str">
            <v>KGM</v>
          </cell>
          <cell r="D709">
            <v>4566</v>
          </cell>
        </row>
        <row r="710">
          <cell r="A710">
            <v>18590</v>
          </cell>
          <cell r="B710" t="str">
            <v>LAMINA ANT/ABR DILLIDUR 400 50MM 2X6</v>
          </cell>
          <cell r="C710" t="str">
            <v>UND</v>
          </cell>
          <cell r="D710">
            <v>17883868</v>
          </cell>
        </row>
        <row r="711">
          <cell r="A711">
            <v>18591</v>
          </cell>
          <cell r="B711" t="str">
            <v>KILO ANT/ABR DILLIDUR 400 50MM</v>
          </cell>
          <cell r="C711" t="str">
            <v>KGM</v>
          </cell>
          <cell r="D711">
            <v>4566</v>
          </cell>
        </row>
        <row r="712">
          <cell r="A712">
            <v>18600</v>
          </cell>
          <cell r="B712" t="str">
            <v>LAMINA ANT/ABR FORA 400 4.5MM 2X6 MT</v>
          </cell>
          <cell r="C712" t="str">
            <v>UND</v>
          </cell>
          <cell r="D712">
            <v>2288693</v>
          </cell>
        </row>
        <row r="713">
          <cell r="A713">
            <v>18601</v>
          </cell>
          <cell r="B713" t="str">
            <v>KILO ANT/ABR FORA 400 4.5MM</v>
          </cell>
          <cell r="C713" t="str">
            <v>KGM</v>
          </cell>
          <cell r="D713">
            <v>6447</v>
          </cell>
        </row>
        <row r="714">
          <cell r="A714">
            <v>18706</v>
          </cell>
          <cell r="B714" t="str">
            <v>KILO LAMINA HR 1.80 X 1000 SAE 1008</v>
          </cell>
          <cell r="C714" t="str">
            <v>KGM</v>
          </cell>
          <cell r="D714">
            <v>1302</v>
          </cell>
        </row>
        <row r="715">
          <cell r="A715">
            <v>18710</v>
          </cell>
          <cell r="B715" t="str">
            <v>KILO LAMINA HR 1.90 X 1000 SAE 1008</v>
          </cell>
          <cell r="C715" t="str">
            <v>KGM</v>
          </cell>
          <cell r="D715">
            <v>1302</v>
          </cell>
        </row>
        <row r="716">
          <cell r="A716">
            <v>18720</v>
          </cell>
          <cell r="B716" t="str">
            <v>KILO LAMINA HR 2.00 X 1000 SAE 1008</v>
          </cell>
          <cell r="C716" t="str">
            <v>KGM</v>
          </cell>
          <cell r="D716">
            <v>1266</v>
          </cell>
        </row>
        <row r="717">
          <cell r="A717">
            <v>18730</v>
          </cell>
          <cell r="B717" t="str">
            <v>KILO LAMINA HR 2.10 X 1000 SAE 1008</v>
          </cell>
          <cell r="C717" t="str">
            <v>KGM</v>
          </cell>
          <cell r="D717">
            <v>1266</v>
          </cell>
        </row>
        <row r="718">
          <cell r="A718">
            <v>18735</v>
          </cell>
          <cell r="B718" t="str">
            <v>KILO LAMINA HR 2.15 X 1000 SAE 1008</v>
          </cell>
          <cell r="C718" t="str">
            <v>KGM</v>
          </cell>
          <cell r="D718">
            <v>1266</v>
          </cell>
        </row>
        <row r="719">
          <cell r="A719">
            <v>18740</v>
          </cell>
          <cell r="B719" t="str">
            <v>KILO LAMINA HR 2.50 X 1000 SAE 1008</v>
          </cell>
          <cell r="C719" t="str">
            <v>KGM</v>
          </cell>
          <cell r="D719">
            <v>1266</v>
          </cell>
        </row>
        <row r="720">
          <cell r="A720">
            <v>18750</v>
          </cell>
          <cell r="B720" t="str">
            <v>KILO LAMINA HR 2.77 X 1000 SAE 1008</v>
          </cell>
          <cell r="C720" t="str">
            <v>KGM</v>
          </cell>
          <cell r="D720">
            <v>1266</v>
          </cell>
        </row>
        <row r="721">
          <cell r="A721">
            <v>18760</v>
          </cell>
          <cell r="B721" t="str">
            <v>KILO LAMINA HR 3.00 X 1200 SAE 1008</v>
          </cell>
          <cell r="C721" t="str">
            <v>KGM</v>
          </cell>
          <cell r="D721">
            <v>1266</v>
          </cell>
        </row>
        <row r="722">
          <cell r="A722">
            <v>18770</v>
          </cell>
          <cell r="B722" t="str">
            <v>KILO LAMINA HR 3.17 X 1000 SAE 1008</v>
          </cell>
          <cell r="C722" t="str">
            <v>KGM</v>
          </cell>
          <cell r="D722">
            <v>1266</v>
          </cell>
        </row>
        <row r="723">
          <cell r="A723">
            <v>18780</v>
          </cell>
          <cell r="B723" t="str">
            <v>KILO LAMINA HR 3.50 X 1094 SAE 1008</v>
          </cell>
          <cell r="C723" t="str">
            <v>KGM</v>
          </cell>
          <cell r="D723">
            <v>1266</v>
          </cell>
        </row>
        <row r="724">
          <cell r="A724">
            <v>18790</v>
          </cell>
          <cell r="B724" t="str">
            <v>KILO LAMINA HR 3.70 X 1064 SAE 1008</v>
          </cell>
          <cell r="C724" t="str">
            <v>KGM</v>
          </cell>
          <cell r="D724">
            <v>1266</v>
          </cell>
        </row>
        <row r="725">
          <cell r="A725">
            <v>18850</v>
          </cell>
          <cell r="B725" t="str">
            <v>KILO LAMINA HR 3.00 X 1200 SAE 1050</v>
          </cell>
          <cell r="C725" t="str">
            <v>KGM</v>
          </cell>
          <cell r="D725">
            <v>2049</v>
          </cell>
        </row>
        <row r="726">
          <cell r="A726">
            <v>18910</v>
          </cell>
          <cell r="B726" t="str">
            <v>KILO LAMINA HR 1.80 X 1000 ASTM A-36</v>
          </cell>
          <cell r="C726" t="str">
            <v>KGM</v>
          </cell>
          <cell r="D726">
            <v>1302</v>
          </cell>
        </row>
        <row r="727">
          <cell r="A727">
            <v>18920</v>
          </cell>
          <cell r="B727" t="str">
            <v>KILO LAMINA HR 2.00 X 1000 ASTM A-50</v>
          </cell>
          <cell r="C727" t="str">
            <v>KGM</v>
          </cell>
          <cell r="D727">
            <v>1302</v>
          </cell>
        </row>
        <row r="728">
          <cell r="A728">
            <v>18950</v>
          </cell>
          <cell r="B728" t="str">
            <v>KILO LAMINA HR 2.50 X 1000 ASTM A-50</v>
          </cell>
          <cell r="C728" t="str">
            <v>KGM</v>
          </cell>
          <cell r="D728">
            <v>1302</v>
          </cell>
        </row>
        <row r="729">
          <cell r="A729">
            <v>18970</v>
          </cell>
          <cell r="B729" t="str">
            <v>KILO LAMINA HR 3.00 X 1000 ASTM A-50</v>
          </cell>
          <cell r="C729" t="str">
            <v>KGM</v>
          </cell>
          <cell r="D729">
            <v>1302</v>
          </cell>
        </row>
        <row r="730">
          <cell r="A730">
            <v>18975</v>
          </cell>
          <cell r="B730" t="str">
            <v>KILO LAMINA HR 3.50 X 1000 ASTM A-50</v>
          </cell>
          <cell r="C730" t="str">
            <v>KGM</v>
          </cell>
          <cell r="D730">
            <v>1302</v>
          </cell>
        </row>
        <row r="731">
          <cell r="A731">
            <v>15004</v>
          </cell>
          <cell r="B731" t="str">
            <v>LAMINA CR C.14 1 X 2 MTS</v>
          </cell>
          <cell r="C731" t="str">
            <v>UND</v>
          </cell>
          <cell r="D731">
            <v>52197</v>
          </cell>
        </row>
        <row r="732">
          <cell r="A732">
            <v>15006</v>
          </cell>
          <cell r="B732" t="str">
            <v>LAMINA CR C.14 4'X 8'</v>
          </cell>
          <cell r="C732" t="str">
            <v>UND</v>
          </cell>
          <cell r="D732">
            <v>77673</v>
          </cell>
        </row>
        <row r="733">
          <cell r="A733">
            <v>15007</v>
          </cell>
          <cell r="B733" t="str">
            <v>LAMINA CR C.16 1 X 2MTS</v>
          </cell>
          <cell r="C733" t="str">
            <v>UND</v>
          </cell>
          <cell r="D733">
            <v>41208</v>
          </cell>
        </row>
        <row r="734">
          <cell r="A734">
            <v>15009</v>
          </cell>
          <cell r="B734" t="str">
            <v>LAMINA CR C.16 4'X 8'</v>
          </cell>
          <cell r="C734" t="str">
            <v>UND</v>
          </cell>
          <cell r="D734">
            <v>61331</v>
          </cell>
        </row>
        <row r="735">
          <cell r="A735">
            <v>15010</v>
          </cell>
          <cell r="B735" t="str">
            <v>LAMINA CR C.18 1 X 2 MTS</v>
          </cell>
          <cell r="C735" t="str">
            <v>UND</v>
          </cell>
          <cell r="D735">
            <v>32966</v>
          </cell>
        </row>
        <row r="736">
          <cell r="A736">
            <v>15011</v>
          </cell>
          <cell r="B736" t="str">
            <v>LAMINA CR C.18 4' X 8' (1.15 mm)</v>
          </cell>
          <cell r="C736" t="str">
            <v>UND</v>
          </cell>
          <cell r="D736">
            <v>47244</v>
          </cell>
        </row>
        <row r="737">
          <cell r="A737">
            <v>15012</v>
          </cell>
          <cell r="B737" t="str">
            <v>LAMINA CR C.18 4'X 8' (1.20 mm)</v>
          </cell>
          <cell r="C737" t="str">
            <v>UND</v>
          </cell>
          <cell r="D737">
            <v>49064</v>
          </cell>
        </row>
        <row r="738">
          <cell r="A738">
            <v>15013</v>
          </cell>
          <cell r="B738" t="str">
            <v>LAMINA CR C.20 1 X 2 MTS (0.90 mm)</v>
          </cell>
          <cell r="C738" t="str">
            <v>UND</v>
          </cell>
          <cell r="D738">
            <v>24725</v>
          </cell>
        </row>
        <row r="739">
          <cell r="A739">
            <v>15014</v>
          </cell>
          <cell r="B739" t="str">
            <v>LAMINA CR C.20 1 X 2 MTS (0.85 mm)</v>
          </cell>
          <cell r="C739" t="str">
            <v>UND</v>
          </cell>
          <cell r="D739">
            <v>23343</v>
          </cell>
        </row>
        <row r="740">
          <cell r="A740">
            <v>15015</v>
          </cell>
          <cell r="B740" t="str">
            <v>LAMINA CR C.20 4' X 8' (0.85 mm)</v>
          </cell>
          <cell r="C740" t="str">
            <v>UND</v>
          </cell>
          <cell r="D740">
            <v>34751</v>
          </cell>
        </row>
        <row r="741">
          <cell r="A741">
            <v>15016</v>
          </cell>
          <cell r="B741" t="str">
            <v>LAMINA CR C.20 4'X 8' (0.90 mm)</v>
          </cell>
          <cell r="C741" t="str">
            <v>UND</v>
          </cell>
          <cell r="D741">
            <v>36798</v>
          </cell>
        </row>
        <row r="742">
          <cell r="A742">
            <v>15017</v>
          </cell>
          <cell r="B742" t="str">
            <v>LAMINA CR C.22 1 X 2 MTS</v>
          </cell>
          <cell r="C742" t="str">
            <v>UND</v>
          </cell>
          <cell r="D742">
            <v>20595</v>
          </cell>
        </row>
        <row r="743">
          <cell r="A743">
            <v>15018</v>
          </cell>
          <cell r="B743" t="str">
            <v>LAMINA CR C.22 1.22 X 2.44 MTS</v>
          </cell>
          <cell r="C743" t="str">
            <v>UND</v>
          </cell>
          <cell r="D743">
            <v>30656</v>
          </cell>
        </row>
        <row r="744">
          <cell r="A744">
            <v>15019</v>
          </cell>
          <cell r="B744" t="str">
            <v>LAMINA CR C.22 4'X 8'</v>
          </cell>
          <cell r="C744" t="str">
            <v>UND</v>
          </cell>
          <cell r="D744">
            <v>30656</v>
          </cell>
        </row>
        <row r="745">
          <cell r="A745">
            <v>15020</v>
          </cell>
          <cell r="B745" t="str">
            <v>LAMINA CR C.24 1 X 2 MTS</v>
          </cell>
          <cell r="C745" t="str">
            <v>UND</v>
          </cell>
          <cell r="D745">
            <v>16483</v>
          </cell>
        </row>
        <row r="746">
          <cell r="A746">
            <v>15022</v>
          </cell>
          <cell r="B746" t="str">
            <v>LAMINA CR C.24 4'X 8'</v>
          </cell>
          <cell r="C746" t="str">
            <v>UND</v>
          </cell>
          <cell r="D746">
            <v>24533</v>
          </cell>
        </row>
        <row r="747">
          <cell r="A747">
            <v>15023</v>
          </cell>
          <cell r="B747" t="str">
            <v>LAMINA CR C.22 4' X 8' (0.70 mm)</v>
          </cell>
          <cell r="C747" t="str">
            <v>UND</v>
          </cell>
          <cell r="D747">
            <v>28609</v>
          </cell>
        </row>
        <row r="748">
          <cell r="A748">
            <v>15024</v>
          </cell>
          <cell r="B748" t="str">
            <v>LAMINA CR C.26 1 X 2 MTS</v>
          </cell>
          <cell r="C748" t="str">
            <v>UND</v>
          </cell>
          <cell r="D748">
            <v>12743</v>
          </cell>
        </row>
        <row r="749">
          <cell r="A749">
            <v>15025</v>
          </cell>
          <cell r="B749" t="str">
            <v>LAMINA CR C.26 4'X 8'</v>
          </cell>
          <cell r="C749" t="str">
            <v>UND</v>
          </cell>
          <cell r="D749">
            <v>18971</v>
          </cell>
        </row>
        <row r="750">
          <cell r="A750">
            <v>15026</v>
          </cell>
          <cell r="B750" t="str">
            <v>LAMINA CR C.22 1 X 2 MTS (0.70 mm)</v>
          </cell>
          <cell r="C750" t="str">
            <v>UND</v>
          </cell>
          <cell r="D750">
            <v>19231</v>
          </cell>
        </row>
        <row r="751">
          <cell r="A751">
            <v>16111</v>
          </cell>
          <cell r="B751" t="str">
            <v>KILO LAMINA CR C.12 X 1220X2440MM</v>
          </cell>
          <cell r="C751" t="str">
            <v>KGM</v>
          </cell>
          <cell r="D751">
            <v>1749</v>
          </cell>
        </row>
        <row r="752">
          <cell r="A752">
            <v>16119</v>
          </cell>
          <cell r="B752" t="str">
            <v>KILO LAMINA CR C.14</v>
          </cell>
          <cell r="C752" t="str">
            <v>KGM</v>
          </cell>
          <cell r="D752">
            <v>1749</v>
          </cell>
        </row>
        <row r="753">
          <cell r="A753">
            <v>16122</v>
          </cell>
          <cell r="B753" t="str">
            <v>KILO LAMINA CR C.14 X 1000X2000MM</v>
          </cell>
          <cell r="C753" t="str">
            <v>KGM</v>
          </cell>
          <cell r="D753">
            <v>1749</v>
          </cell>
        </row>
        <row r="754">
          <cell r="A754">
            <v>16123</v>
          </cell>
          <cell r="B754" t="str">
            <v>KILO LAMINA CR C.14 X 1220X2440MM</v>
          </cell>
          <cell r="C754" t="str">
            <v>KG</v>
          </cell>
          <cell r="D754">
            <v>1749</v>
          </cell>
        </row>
        <row r="755">
          <cell r="A755">
            <v>16129</v>
          </cell>
          <cell r="B755" t="str">
            <v>KILO LAMINA CR C.16</v>
          </cell>
          <cell r="C755" t="str">
            <v>KGM</v>
          </cell>
          <cell r="D755">
            <v>1749</v>
          </cell>
        </row>
        <row r="756">
          <cell r="A756">
            <v>16132</v>
          </cell>
          <cell r="B756" t="str">
            <v>KILO LAMINA CR C.16 X 1000X2000MM</v>
          </cell>
          <cell r="C756" t="str">
            <v>KGM</v>
          </cell>
          <cell r="D756">
            <v>1749</v>
          </cell>
        </row>
        <row r="757">
          <cell r="A757">
            <v>16133</v>
          </cell>
          <cell r="B757" t="str">
            <v>KILO LAMINA CR C.16 X 1220X2440MM</v>
          </cell>
          <cell r="C757" t="str">
            <v>KGM</v>
          </cell>
          <cell r="D757">
            <v>1749</v>
          </cell>
        </row>
        <row r="758">
          <cell r="A758">
            <v>16139</v>
          </cell>
          <cell r="B758" t="str">
            <v>KILO LAMINA CR C.18</v>
          </cell>
          <cell r="C758" t="str">
            <v>KGM</v>
          </cell>
          <cell r="D758">
            <v>1749</v>
          </cell>
        </row>
        <row r="759">
          <cell r="A759">
            <v>16142</v>
          </cell>
          <cell r="B759" t="str">
            <v>KILO LAMINA CR C.18 X 1000X2000MM</v>
          </cell>
          <cell r="C759" t="str">
            <v>KGM</v>
          </cell>
          <cell r="D759">
            <v>1749</v>
          </cell>
        </row>
        <row r="760">
          <cell r="A760">
            <v>16143</v>
          </cell>
          <cell r="B760" t="str">
            <v>KILO LAMINA CR C.18 X 1220X2440MM</v>
          </cell>
          <cell r="C760" t="str">
            <v>KGM</v>
          </cell>
          <cell r="D760">
            <v>1749</v>
          </cell>
        </row>
        <row r="761">
          <cell r="A761">
            <v>16149</v>
          </cell>
          <cell r="B761" t="str">
            <v>KILO LAMINA CR C.20</v>
          </cell>
          <cell r="C761" t="str">
            <v>KGM</v>
          </cell>
          <cell r="D761">
            <v>1749</v>
          </cell>
        </row>
        <row r="762">
          <cell r="A762">
            <v>16152</v>
          </cell>
          <cell r="B762" t="str">
            <v>KILO LAMINA CR C.20 X 1000X2000MM</v>
          </cell>
          <cell r="C762" t="str">
            <v>KGM</v>
          </cell>
          <cell r="D762">
            <v>1749</v>
          </cell>
        </row>
        <row r="763">
          <cell r="A763">
            <v>16153</v>
          </cell>
          <cell r="B763" t="str">
            <v>KILO LAMINA CR C.20 X 1220X2440MM</v>
          </cell>
          <cell r="C763" t="str">
            <v>KGM</v>
          </cell>
          <cell r="D763">
            <v>1749</v>
          </cell>
        </row>
        <row r="764">
          <cell r="A764">
            <v>16159</v>
          </cell>
          <cell r="B764" t="str">
            <v>KILO LAMINA CR C.22</v>
          </cell>
          <cell r="C764" t="str">
            <v>KGM</v>
          </cell>
          <cell r="D764">
            <v>1749</v>
          </cell>
        </row>
        <row r="765">
          <cell r="A765">
            <v>16162</v>
          </cell>
          <cell r="B765" t="str">
            <v>KILO LAMINA CR C.22 X 1000X2000MM</v>
          </cell>
          <cell r="C765" t="str">
            <v>KGM</v>
          </cell>
          <cell r="D765">
            <v>1749</v>
          </cell>
        </row>
        <row r="766">
          <cell r="A766">
            <v>16163</v>
          </cell>
          <cell r="B766" t="str">
            <v>KILO LAMINA CR C.22 X 1220X2440MM</v>
          </cell>
          <cell r="C766" t="str">
            <v>KGM</v>
          </cell>
          <cell r="D766">
            <v>1749</v>
          </cell>
        </row>
        <row r="767">
          <cell r="A767">
            <v>16169</v>
          </cell>
          <cell r="B767" t="str">
            <v>KILO LAMINA CR C.23</v>
          </cell>
          <cell r="C767" t="str">
            <v>KGM</v>
          </cell>
          <cell r="D767">
            <v>1749</v>
          </cell>
        </row>
        <row r="768">
          <cell r="A768">
            <v>16172</v>
          </cell>
          <cell r="B768" t="str">
            <v>KILO LAMINA CR C.23 X 1000X2000MM</v>
          </cell>
          <cell r="C768" t="str">
            <v>KGM</v>
          </cell>
          <cell r="D768">
            <v>1749</v>
          </cell>
        </row>
        <row r="769">
          <cell r="A769">
            <v>16173</v>
          </cell>
          <cell r="B769" t="str">
            <v>KILO LAMINA CR C.23 X 1220X2440MM</v>
          </cell>
          <cell r="C769" t="str">
            <v>KGM</v>
          </cell>
          <cell r="D769">
            <v>1749</v>
          </cell>
        </row>
        <row r="770">
          <cell r="A770">
            <v>16179</v>
          </cell>
          <cell r="B770" t="str">
            <v>KILO LAMINA CR C.24</v>
          </cell>
          <cell r="C770" t="str">
            <v>KGM</v>
          </cell>
          <cell r="D770">
            <v>1749</v>
          </cell>
        </row>
        <row r="771">
          <cell r="A771">
            <v>16182</v>
          </cell>
          <cell r="B771" t="str">
            <v>KILO LAMINA CR C.24 X 1000X2000MM</v>
          </cell>
          <cell r="C771" t="str">
            <v>KGM</v>
          </cell>
          <cell r="D771">
            <v>1749</v>
          </cell>
        </row>
        <row r="772">
          <cell r="A772">
            <v>16183</v>
          </cell>
          <cell r="B772" t="str">
            <v>KILO LAMINA CR C.24 X 1220X2440MM</v>
          </cell>
          <cell r="C772" t="str">
            <v>KGM</v>
          </cell>
          <cell r="D772">
            <v>1749</v>
          </cell>
        </row>
        <row r="773">
          <cell r="A773">
            <v>16189</v>
          </cell>
          <cell r="B773" t="str">
            <v>KILO LAMINA CR C.26</v>
          </cell>
          <cell r="C773" t="str">
            <v>KGM</v>
          </cell>
          <cell r="D773">
            <v>1805</v>
          </cell>
        </row>
        <row r="774">
          <cell r="A774">
            <v>16192</v>
          </cell>
          <cell r="B774" t="str">
            <v>KILO LAMINA CR C.26 X 1000X2000MM</v>
          </cell>
          <cell r="C774" t="str">
            <v>KGM</v>
          </cell>
          <cell r="D774">
            <v>1805</v>
          </cell>
        </row>
        <row r="775">
          <cell r="A775">
            <v>16193</v>
          </cell>
          <cell r="B775" t="str">
            <v>KILO LAMINA CR C.26 X 1220X2440MM</v>
          </cell>
          <cell r="C775" t="str">
            <v>KGM</v>
          </cell>
          <cell r="D775">
            <v>1805</v>
          </cell>
        </row>
        <row r="776">
          <cell r="A776">
            <v>16105</v>
          </cell>
          <cell r="B776" t="str">
            <v>KILO LAMINA CR C.12 X 1000MM BOBINA</v>
          </cell>
          <cell r="C776" t="str">
            <v>KGM</v>
          </cell>
          <cell r="D776">
            <v>1712</v>
          </cell>
        </row>
        <row r="777">
          <cell r="A777">
            <v>16110</v>
          </cell>
          <cell r="B777" t="str">
            <v>KILO LAMINA CR C.12 X 1200MM BOBINA</v>
          </cell>
          <cell r="C777" t="str">
            <v>KGM</v>
          </cell>
          <cell r="D777">
            <v>1712</v>
          </cell>
        </row>
        <row r="778">
          <cell r="A778">
            <v>16120</v>
          </cell>
          <cell r="B778" t="str">
            <v>KILO LAMINA CR C.14 X 1200MM BOBINA</v>
          </cell>
          <cell r="C778" t="str">
            <v>KGM</v>
          </cell>
          <cell r="D778">
            <v>1712</v>
          </cell>
        </row>
        <row r="779">
          <cell r="A779">
            <v>16121</v>
          </cell>
          <cell r="B779" t="str">
            <v>KILO LAMINA CR C.14 X 1000MM BOBINA</v>
          </cell>
          <cell r="C779" t="str">
            <v>KGM</v>
          </cell>
          <cell r="D779">
            <v>1712</v>
          </cell>
        </row>
        <row r="780">
          <cell r="A780">
            <v>16124</v>
          </cell>
          <cell r="B780" t="str">
            <v>KILO LAMINA CR.C.14 X 1010MM BOBINA</v>
          </cell>
          <cell r="C780" t="str">
            <v>KGM</v>
          </cell>
          <cell r="D780">
            <v>1712</v>
          </cell>
        </row>
        <row r="781">
          <cell r="A781">
            <v>16130</v>
          </cell>
          <cell r="B781" t="str">
            <v>KILO LAMINA CR C.16 X 1200 MM BOBINA</v>
          </cell>
          <cell r="C781" t="str">
            <v>KGM</v>
          </cell>
          <cell r="D781">
            <v>1712</v>
          </cell>
        </row>
        <row r="782">
          <cell r="A782">
            <v>16131</v>
          </cell>
          <cell r="B782" t="str">
            <v>KILO LAMINA CR C.16 X 1000MM BOBINA</v>
          </cell>
          <cell r="C782" t="str">
            <v>KGM</v>
          </cell>
          <cell r="D782">
            <v>1712</v>
          </cell>
        </row>
        <row r="783">
          <cell r="A783">
            <v>16140</v>
          </cell>
          <cell r="B783" t="str">
            <v>KILO LAMINA CR C.18 X 1219MM BOB. 1.</v>
          </cell>
          <cell r="C783" t="str">
            <v>KGM</v>
          </cell>
          <cell r="D783">
            <v>1712</v>
          </cell>
        </row>
        <row r="784">
          <cell r="A784">
            <v>16141</v>
          </cell>
          <cell r="B784" t="str">
            <v>KILO LAMINA CR C.18 X 1219MM BOB. 1.</v>
          </cell>
          <cell r="C784" t="str">
            <v>KGM</v>
          </cell>
          <cell r="D784">
            <v>1712</v>
          </cell>
        </row>
        <row r="785">
          <cell r="A785">
            <v>16144</v>
          </cell>
          <cell r="B785" t="str">
            <v>KILO LAMINA CR C.18 X 1000MM BOBINA</v>
          </cell>
          <cell r="C785" t="str">
            <v>KGM</v>
          </cell>
          <cell r="D785">
            <v>1712</v>
          </cell>
        </row>
        <row r="786">
          <cell r="A786">
            <v>16150</v>
          </cell>
          <cell r="B786" t="str">
            <v>KILO LAMINA CR C.20 X 1219MM BOB. 0.</v>
          </cell>
          <cell r="C786" t="str">
            <v>KGM</v>
          </cell>
          <cell r="D786">
            <v>1712</v>
          </cell>
        </row>
        <row r="787">
          <cell r="A787">
            <v>16151</v>
          </cell>
          <cell r="B787" t="str">
            <v>KILO LAMINA CR C.20 X 1219MM BOB. 0.</v>
          </cell>
          <cell r="C787" t="str">
            <v>KGM</v>
          </cell>
          <cell r="D787">
            <v>1712</v>
          </cell>
        </row>
        <row r="788">
          <cell r="A788">
            <v>16154</v>
          </cell>
          <cell r="B788" t="str">
            <v>KILO LAMINA CR C.20 X 1000MM BOB. 0.</v>
          </cell>
          <cell r="C788" t="str">
            <v>KGM</v>
          </cell>
          <cell r="D788">
            <v>1712</v>
          </cell>
        </row>
        <row r="789">
          <cell r="A789">
            <v>16156</v>
          </cell>
          <cell r="B789" t="str">
            <v>KILO LAMINA CR C.20 X 1000MM BOB. 0.</v>
          </cell>
          <cell r="C789" t="str">
            <v>KGM</v>
          </cell>
          <cell r="D789">
            <v>1712</v>
          </cell>
        </row>
        <row r="790">
          <cell r="A790">
            <v>16160</v>
          </cell>
          <cell r="B790" t="str">
            <v>KILO LAMINA CR C.22 X 1200MM BOBINA</v>
          </cell>
          <cell r="C790" t="str">
            <v>KGM</v>
          </cell>
          <cell r="D790">
            <v>1712</v>
          </cell>
        </row>
        <row r="791">
          <cell r="A791">
            <v>16161</v>
          </cell>
          <cell r="B791" t="str">
            <v>KILO LAMINA CR C.22 X 1000MM BOBINA</v>
          </cell>
          <cell r="C791" t="str">
            <v>KGM</v>
          </cell>
          <cell r="D791">
            <v>1712</v>
          </cell>
        </row>
        <row r="792">
          <cell r="A792">
            <v>16170</v>
          </cell>
          <cell r="B792" t="str">
            <v>KILO LAMINA CR C.23 X 1200MM BOBINA</v>
          </cell>
          <cell r="C792" t="str">
            <v>KGM</v>
          </cell>
          <cell r="D792">
            <v>1712</v>
          </cell>
        </row>
        <row r="793">
          <cell r="A793">
            <v>16171</v>
          </cell>
          <cell r="B793" t="str">
            <v>KILO LAMINA CR C.23 X 1000MM BOBINA</v>
          </cell>
          <cell r="C793" t="str">
            <v>KGM</v>
          </cell>
          <cell r="D793">
            <v>1712</v>
          </cell>
        </row>
        <row r="794">
          <cell r="A794">
            <v>16180</v>
          </cell>
          <cell r="B794" t="str">
            <v>KILO LAMINA CR C.24 X 1220MM BOBINA</v>
          </cell>
          <cell r="C794" t="str">
            <v>KGM</v>
          </cell>
          <cell r="D794">
            <v>1712</v>
          </cell>
        </row>
        <row r="795">
          <cell r="A795">
            <v>16181</v>
          </cell>
          <cell r="B795" t="str">
            <v>KILO LAMINA CR C.24 X 1000MM BOBINA</v>
          </cell>
          <cell r="C795" t="str">
            <v>KGM</v>
          </cell>
          <cell r="D795">
            <v>1712</v>
          </cell>
        </row>
        <row r="796">
          <cell r="A796">
            <v>16190</v>
          </cell>
          <cell r="B796" t="str">
            <v>KILO LAMINA CR C.26 X 1220MM BOBINA</v>
          </cell>
          <cell r="C796" t="str">
            <v>KGM</v>
          </cell>
          <cell r="D796">
            <v>1767</v>
          </cell>
        </row>
        <row r="797">
          <cell r="A797">
            <v>16191</v>
          </cell>
          <cell r="B797" t="str">
            <v>KILO LAMINA CR C.26 X 1000MM BOBINA</v>
          </cell>
          <cell r="C797" t="str">
            <v>KGM</v>
          </cell>
          <cell r="D797">
            <v>1767</v>
          </cell>
        </row>
        <row r="798">
          <cell r="A798">
            <v>16194</v>
          </cell>
          <cell r="B798" t="str">
            <v>KILO LAMINA CR C.28 X 1000MM BOBINA</v>
          </cell>
          <cell r="C798" t="str">
            <v>KGM</v>
          </cell>
          <cell r="D798">
            <v>1767</v>
          </cell>
        </row>
        <row r="799">
          <cell r="A799">
            <v>16196</v>
          </cell>
          <cell r="B799" t="str">
            <v>KILO LAMINA CR C.28</v>
          </cell>
          <cell r="C799" t="str">
            <v>KGM</v>
          </cell>
          <cell r="D799">
            <v>1767</v>
          </cell>
        </row>
        <row r="800">
          <cell r="A800">
            <v>16199</v>
          </cell>
          <cell r="B800" t="str">
            <v>KILO BOBINA CR. 1.06 X 1200 A-620</v>
          </cell>
          <cell r="C800" t="str">
            <v>KGM</v>
          </cell>
          <cell r="D800">
            <v>1921</v>
          </cell>
        </row>
        <row r="801">
          <cell r="A801">
            <v>19001</v>
          </cell>
          <cell r="B801" t="str">
            <v>LAMINA GALV C.12 1.20 X 2.44 MTS</v>
          </cell>
          <cell r="C801" t="str">
            <v>UND</v>
          </cell>
          <cell r="D801">
            <v>132177</v>
          </cell>
        </row>
        <row r="802">
          <cell r="A802">
            <v>19002</v>
          </cell>
          <cell r="B802" t="str">
            <v>LAMINA GALV 3MM 120 X 244 MTS</v>
          </cell>
          <cell r="C802" t="str">
            <v>UND</v>
          </cell>
          <cell r="D802">
            <v>158649</v>
          </cell>
        </row>
        <row r="803">
          <cell r="A803">
            <v>19003</v>
          </cell>
          <cell r="B803" t="str">
            <v>LAMINA GALV C.14 1X2 MTS</v>
          </cell>
          <cell r="C803" t="str">
            <v>UND</v>
          </cell>
          <cell r="D803">
            <v>57245</v>
          </cell>
        </row>
        <row r="804">
          <cell r="A804">
            <v>19004</v>
          </cell>
          <cell r="B804" t="str">
            <v>LAMINA GALV C.14 4' X 8'</v>
          </cell>
          <cell r="C804" t="str">
            <v>UND</v>
          </cell>
          <cell r="D804">
            <v>85196</v>
          </cell>
        </row>
        <row r="805">
          <cell r="A805">
            <v>19005</v>
          </cell>
          <cell r="B805" t="str">
            <v>LAMINA GALV C.16 1X2 MTS</v>
          </cell>
          <cell r="C805" t="str">
            <v>UND</v>
          </cell>
          <cell r="D805">
            <v>45337</v>
          </cell>
        </row>
        <row r="806">
          <cell r="A806">
            <v>19006</v>
          </cell>
          <cell r="B806" t="str">
            <v>LAMINA GALV C.16 4' X 8'</v>
          </cell>
          <cell r="C806" t="str">
            <v>UND</v>
          </cell>
          <cell r="D806">
            <v>67464</v>
          </cell>
        </row>
        <row r="807">
          <cell r="A807">
            <v>19007</v>
          </cell>
          <cell r="B807" t="str">
            <v>LAMINA GALV C.18 1X2 MTS</v>
          </cell>
          <cell r="C807" t="str">
            <v>UND</v>
          </cell>
          <cell r="D807">
            <v>36405</v>
          </cell>
        </row>
        <row r="808">
          <cell r="A808">
            <v>19008</v>
          </cell>
          <cell r="B808" t="str">
            <v>LAMINA GALV C.18 4' X 8'</v>
          </cell>
          <cell r="C808" t="str">
            <v>UND</v>
          </cell>
          <cell r="D808">
            <v>54170</v>
          </cell>
        </row>
        <row r="809">
          <cell r="A809">
            <v>19009</v>
          </cell>
          <cell r="B809" t="str">
            <v>LAMINA GALV C.20 1X2 MTS</v>
          </cell>
          <cell r="C809" t="str">
            <v>UND</v>
          </cell>
          <cell r="D809">
            <v>28116</v>
          </cell>
        </row>
        <row r="810">
          <cell r="A810">
            <v>19011</v>
          </cell>
          <cell r="B810" t="str">
            <v>LAMINA GALV C.20 4' X 8'</v>
          </cell>
          <cell r="C810" t="str">
            <v>UND</v>
          </cell>
          <cell r="D810">
            <v>41835</v>
          </cell>
        </row>
        <row r="811">
          <cell r="A811">
            <v>19012</v>
          </cell>
          <cell r="B811" t="str">
            <v>LAMINA GALV C.22 1X2 MTS</v>
          </cell>
          <cell r="C811" t="str">
            <v>UND</v>
          </cell>
          <cell r="D811">
            <v>23537</v>
          </cell>
        </row>
        <row r="812">
          <cell r="A812">
            <v>19015</v>
          </cell>
          <cell r="B812" t="str">
            <v>LAMINA GALV C.22 4' X 8'</v>
          </cell>
          <cell r="C812" t="str">
            <v>UND</v>
          </cell>
          <cell r="D812">
            <v>35042</v>
          </cell>
        </row>
        <row r="813">
          <cell r="A813">
            <v>19016</v>
          </cell>
          <cell r="B813" t="str">
            <v>LAMINA GALV C.24 1X2 MTS</v>
          </cell>
          <cell r="C813" t="str">
            <v>UND</v>
          </cell>
          <cell r="D813">
            <v>18975</v>
          </cell>
        </row>
        <row r="814">
          <cell r="A814">
            <v>19017</v>
          </cell>
          <cell r="B814" t="str">
            <v>LAMINA GALV C.24 4' X 8'</v>
          </cell>
          <cell r="C814" t="str">
            <v>UND</v>
          </cell>
          <cell r="D814">
            <v>28230</v>
          </cell>
        </row>
        <row r="815">
          <cell r="A815">
            <v>19018</v>
          </cell>
          <cell r="B815" t="str">
            <v>LAMINA GALV C.26 1X2 MTS</v>
          </cell>
          <cell r="C815" t="str">
            <v>UND</v>
          </cell>
          <cell r="D815">
            <v>15133</v>
          </cell>
        </row>
        <row r="816">
          <cell r="A816">
            <v>19019</v>
          </cell>
          <cell r="B816" t="str">
            <v>LAMINA GALV C.26 4' X 8'</v>
          </cell>
          <cell r="C816" t="str">
            <v>UND</v>
          </cell>
          <cell r="D816">
            <v>22537</v>
          </cell>
        </row>
        <row r="817">
          <cell r="A817">
            <v>19020</v>
          </cell>
          <cell r="B817" t="str">
            <v>LAMINA GALV C.28 1X2 MTS</v>
          </cell>
          <cell r="C817" t="str">
            <v>UND</v>
          </cell>
          <cell r="D817">
            <v>13010</v>
          </cell>
        </row>
        <row r="818">
          <cell r="A818">
            <v>19021</v>
          </cell>
          <cell r="B818" t="str">
            <v>LAMINA GALV C.28 1X3 MTS</v>
          </cell>
          <cell r="C818" t="str">
            <v>UND</v>
          </cell>
          <cell r="D818">
            <v>19527</v>
          </cell>
        </row>
        <row r="819">
          <cell r="A819">
            <v>19022</v>
          </cell>
          <cell r="B819" t="str">
            <v>LAMINA GALV C.28 1.20 X 2.44 MTS</v>
          </cell>
          <cell r="C819" t="str">
            <v>UND</v>
          </cell>
          <cell r="D819">
            <v>19526</v>
          </cell>
        </row>
        <row r="820">
          <cell r="A820">
            <v>19023</v>
          </cell>
          <cell r="B820" t="str">
            <v>LAMINA GALV C.30 1X2 MTS</v>
          </cell>
          <cell r="C820" t="str">
            <v>UND</v>
          </cell>
          <cell r="D820">
            <v>11477</v>
          </cell>
        </row>
        <row r="821">
          <cell r="A821">
            <v>19024</v>
          </cell>
          <cell r="B821" t="str">
            <v>LAMINA GALV C.31 1X2 MTS</v>
          </cell>
          <cell r="C821" t="str">
            <v>UND</v>
          </cell>
          <cell r="D821">
            <v>10423</v>
          </cell>
        </row>
        <row r="822">
          <cell r="A822">
            <v>19027</v>
          </cell>
          <cell r="B822" t="str">
            <v>LAMINA GALV C.31 1X3 MTS</v>
          </cell>
          <cell r="C822" t="str">
            <v>UND</v>
          </cell>
          <cell r="D822">
            <v>15634</v>
          </cell>
        </row>
        <row r="823">
          <cell r="A823">
            <v>50230</v>
          </cell>
          <cell r="B823" t="str">
            <v>KILO LAMINA GALVANIZADA C.12</v>
          </cell>
          <cell r="C823" t="str">
            <v>KGM</v>
          </cell>
          <cell r="D823">
            <v>2167</v>
          </cell>
        </row>
        <row r="824">
          <cell r="A824">
            <v>50235</v>
          </cell>
          <cell r="B824" t="str">
            <v>KILO LAMINA GALVANIZADA C.14</v>
          </cell>
          <cell r="C824" t="str">
            <v>KGM</v>
          </cell>
          <cell r="D824">
            <v>1983</v>
          </cell>
        </row>
        <row r="825">
          <cell r="A825">
            <v>50240</v>
          </cell>
          <cell r="B825" t="str">
            <v>KILO LAMINA GALVANIZADA C.16</v>
          </cell>
          <cell r="C825" t="str">
            <v>KGM</v>
          </cell>
          <cell r="D825">
            <v>1983</v>
          </cell>
        </row>
        <row r="826">
          <cell r="A826">
            <v>50245</v>
          </cell>
          <cell r="B826" t="str">
            <v>KILO LAMINA GALVANIZADA C.18</v>
          </cell>
          <cell r="C826" t="str">
            <v>KGM</v>
          </cell>
          <cell r="D826">
            <v>1983</v>
          </cell>
        </row>
        <row r="827">
          <cell r="A827">
            <v>50250</v>
          </cell>
          <cell r="B827" t="str">
            <v>KILO LAMINA GALVANIZADA C.20</v>
          </cell>
          <cell r="C827" t="str">
            <v>KGM</v>
          </cell>
          <cell r="D827">
            <v>2029</v>
          </cell>
        </row>
        <row r="828">
          <cell r="A828">
            <v>50255</v>
          </cell>
          <cell r="B828" t="str">
            <v>KILO LAMINA GALVANIZADA C.22</v>
          </cell>
          <cell r="C828" t="str">
            <v>KGM</v>
          </cell>
          <cell r="D828">
            <v>2029</v>
          </cell>
        </row>
        <row r="829">
          <cell r="A829">
            <v>50260</v>
          </cell>
          <cell r="B829" t="str">
            <v>KILO LAMINA GALVANIZADA C.24</v>
          </cell>
          <cell r="C829" t="str">
            <v>KGM</v>
          </cell>
          <cell r="D829">
            <v>2029</v>
          </cell>
        </row>
        <row r="830">
          <cell r="A830">
            <v>50265</v>
          </cell>
          <cell r="B830" t="str">
            <v>KILO LAMINA GALVANIZADA C.26</v>
          </cell>
          <cell r="C830" t="str">
            <v>KGM</v>
          </cell>
          <cell r="D830">
            <v>2128</v>
          </cell>
        </row>
        <row r="831">
          <cell r="A831">
            <v>50270</v>
          </cell>
          <cell r="B831" t="str">
            <v>KILO LAMINA GALVANIZADA C.28</v>
          </cell>
          <cell r="C831" t="str">
            <v>KGM</v>
          </cell>
          <cell r="D831">
            <v>2316</v>
          </cell>
        </row>
        <row r="832">
          <cell r="A832">
            <v>50275</v>
          </cell>
          <cell r="B832" t="str">
            <v>KILO LAMINA GALVANIZADA C.30</v>
          </cell>
          <cell r="C832" t="str">
            <v>KGM</v>
          </cell>
          <cell r="D832">
            <v>2356</v>
          </cell>
        </row>
        <row r="833">
          <cell r="A833">
            <v>16200</v>
          </cell>
          <cell r="B833" t="str">
            <v>KILO LAMINA GALV. C.12 X 1200MM BOBI</v>
          </cell>
          <cell r="C833" t="str">
            <v>KG</v>
          </cell>
          <cell r="D833">
            <v>2058</v>
          </cell>
        </row>
        <row r="834">
          <cell r="A834">
            <v>16205</v>
          </cell>
          <cell r="B834" t="str">
            <v>KILO LAMINA GALV. C.14 X 1200MM BOBI</v>
          </cell>
          <cell r="C834" t="str">
            <v>KGM</v>
          </cell>
          <cell r="D834">
            <v>1875</v>
          </cell>
        </row>
        <row r="835">
          <cell r="A835">
            <v>16206</v>
          </cell>
          <cell r="B835" t="str">
            <v>KILO LAMINA GALV. C.14 X 1000MM BOBI</v>
          </cell>
          <cell r="C835" t="str">
            <v>KGM</v>
          </cell>
          <cell r="D835">
            <v>1875</v>
          </cell>
        </row>
        <row r="836">
          <cell r="A836">
            <v>16210</v>
          </cell>
          <cell r="B836" t="str">
            <v>KILO LAMINA GALV. C.16 X 1200MM BOBI</v>
          </cell>
          <cell r="C836" t="str">
            <v>KGM</v>
          </cell>
          <cell r="D836">
            <v>1875</v>
          </cell>
        </row>
        <row r="837">
          <cell r="A837">
            <v>16211</v>
          </cell>
          <cell r="B837" t="str">
            <v>KILO LAMINA GALV. C.16 X 1000MM BOBI</v>
          </cell>
          <cell r="C837" t="str">
            <v>KGM</v>
          </cell>
          <cell r="D837">
            <v>1875</v>
          </cell>
        </row>
        <row r="838">
          <cell r="A838">
            <v>16220</v>
          </cell>
          <cell r="B838" t="str">
            <v>KILO LAMINA GALV. C.18 X 1200MM BOBI</v>
          </cell>
          <cell r="C838" t="str">
            <v>KGM</v>
          </cell>
          <cell r="D838">
            <v>1875</v>
          </cell>
        </row>
        <row r="839">
          <cell r="A839">
            <v>16221</v>
          </cell>
          <cell r="B839" t="str">
            <v>KILO LAMINA GALV. C.18 X 1000MM BOBI</v>
          </cell>
          <cell r="C839" t="str">
            <v>KGM</v>
          </cell>
          <cell r="D839">
            <v>1875</v>
          </cell>
        </row>
        <row r="840">
          <cell r="A840">
            <v>16230</v>
          </cell>
          <cell r="B840" t="str">
            <v>KILO LAMINA GALV. C.20 X 1200MM BOBI</v>
          </cell>
          <cell r="C840" t="str">
            <v>KGM</v>
          </cell>
          <cell r="D840">
            <v>1921</v>
          </cell>
        </row>
        <row r="841">
          <cell r="A841">
            <v>16231</v>
          </cell>
          <cell r="B841" t="str">
            <v>KILO LAMINA GALV. C.20 X 1000MM BOBI</v>
          </cell>
          <cell r="C841" t="str">
            <v>KGM</v>
          </cell>
          <cell r="D841">
            <v>1921</v>
          </cell>
        </row>
        <row r="842">
          <cell r="A842">
            <v>16240</v>
          </cell>
          <cell r="B842" t="str">
            <v>KILO LAMINA GALV. C.22 X 1200MM BOBI</v>
          </cell>
          <cell r="C842" t="str">
            <v>KGM</v>
          </cell>
          <cell r="D842">
            <v>1921</v>
          </cell>
        </row>
        <row r="843">
          <cell r="A843">
            <v>16241</v>
          </cell>
          <cell r="B843" t="str">
            <v>KILO LAMINA GALV. C.22 X 1000MM BOBI</v>
          </cell>
          <cell r="C843" t="str">
            <v>KGM</v>
          </cell>
          <cell r="D843">
            <v>1921</v>
          </cell>
        </row>
        <row r="844">
          <cell r="A844">
            <v>16250</v>
          </cell>
          <cell r="B844" t="str">
            <v>KILO LAMINA GALV. C.23 X 1200MM BOBI</v>
          </cell>
          <cell r="C844" t="str">
            <v>KGM</v>
          </cell>
          <cell r="D844">
            <v>2057</v>
          </cell>
        </row>
        <row r="845">
          <cell r="A845">
            <v>16251</v>
          </cell>
          <cell r="B845" t="str">
            <v>KILO LAMINA GALV. C.23 X 1000MM BOBI</v>
          </cell>
          <cell r="C845" t="str">
            <v>KGM</v>
          </cell>
          <cell r="D845">
            <v>2057</v>
          </cell>
        </row>
        <row r="846">
          <cell r="A846">
            <v>16260</v>
          </cell>
          <cell r="B846" t="str">
            <v>KILO LAMINA GALV. C.24 X 1200MM BOBI</v>
          </cell>
          <cell r="C846" t="str">
            <v>KGM</v>
          </cell>
          <cell r="D846">
            <v>1921</v>
          </cell>
        </row>
        <row r="847">
          <cell r="A847">
            <v>16261</v>
          </cell>
          <cell r="B847" t="str">
            <v>KILO LAMINA GALV. C.24 X 1000MM BOBI</v>
          </cell>
          <cell r="C847" t="str">
            <v>KGM</v>
          </cell>
          <cell r="D847">
            <v>1921</v>
          </cell>
        </row>
        <row r="848">
          <cell r="A848">
            <v>16270</v>
          </cell>
          <cell r="B848" t="str">
            <v>KILO LAMINA GALV. C.26 X 1200MM BOBI</v>
          </cell>
          <cell r="C848" t="str">
            <v>KGM</v>
          </cell>
          <cell r="D848">
            <v>2019</v>
          </cell>
        </row>
        <row r="849">
          <cell r="A849">
            <v>16271</v>
          </cell>
          <cell r="B849" t="str">
            <v>KILO LAMINA GALV. C.26 X 1000MM BOBI</v>
          </cell>
          <cell r="C849" t="str">
            <v>KGM</v>
          </cell>
          <cell r="D849">
            <v>2019</v>
          </cell>
        </row>
        <row r="850">
          <cell r="A850">
            <v>16280</v>
          </cell>
          <cell r="B850" t="str">
            <v>KILO LAMINA GALV. C.28 X 1000MM BOBI</v>
          </cell>
          <cell r="C850" t="str">
            <v>KGM</v>
          </cell>
          <cell r="D850">
            <v>2203</v>
          </cell>
        </row>
        <row r="851">
          <cell r="A851">
            <v>16290</v>
          </cell>
          <cell r="B851" t="str">
            <v>KILO LAMINA GALV. C.30 X 1000MM BOBI</v>
          </cell>
          <cell r="C851" t="str">
            <v>KGM</v>
          </cell>
          <cell r="D851">
            <v>2242</v>
          </cell>
        </row>
        <row r="852">
          <cell r="A852">
            <v>16295</v>
          </cell>
          <cell r="B852" t="str">
            <v>KILO LAMINA GALV. C.31 X 1000MM BOBI</v>
          </cell>
          <cell r="C852" t="str">
            <v>KGM</v>
          </cell>
          <cell r="D852">
            <v>2414</v>
          </cell>
        </row>
        <row r="853">
          <cell r="A853">
            <v>21022</v>
          </cell>
          <cell r="B853" t="str">
            <v>LAMINA INOX 12MM 4'X  8'REF 304 No 1</v>
          </cell>
          <cell r="C853" t="str">
            <v>UND</v>
          </cell>
          <cell r="D853">
            <v>1687577</v>
          </cell>
        </row>
        <row r="854">
          <cell r="A854">
            <v>21023</v>
          </cell>
          <cell r="B854" t="str">
            <v>LAMINA INOX 9.0MM 4'X  8'REF 304 No</v>
          </cell>
          <cell r="C854" t="str">
            <v>UND</v>
          </cell>
          <cell r="D854">
            <v>1265712</v>
          </cell>
        </row>
        <row r="855">
          <cell r="A855">
            <v>21026</v>
          </cell>
          <cell r="B855" t="str">
            <v>LAMINA INOX 6.0MM 4'X  8'REF 304 No</v>
          </cell>
          <cell r="C855" t="str">
            <v>UND</v>
          </cell>
          <cell r="D855">
            <v>826092</v>
          </cell>
        </row>
        <row r="856">
          <cell r="A856">
            <v>21029</v>
          </cell>
          <cell r="B856" t="str">
            <v>LAMINA INOX 4.5MM 4'X  8'REF 304 No</v>
          </cell>
          <cell r="C856" t="str">
            <v>UND</v>
          </cell>
          <cell r="D856">
            <v>599659</v>
          </cell>
        </row>
        <row r="857">
          <cell r="A857">
            <v>21032</v>
          </cell>
          <cell r="B857" t="str">
            <v>LAMINA INOX 4.5MM 5'X 10'REF 304 No</v>
          </cell>
          <cell r="C857" t="str">
            <v>UND</v>
          </cell>
          <cell r="D857">
            <v>933228</v>
          </cell>
        </row>
        <row r="858">
          <cell r="A858">
            <v>21035</v>
          </cell>
          <cell r="B858" t="str">
            <v>LAMINA INOX 3.0MM 4'X  8'REF 304 No</v>
          </cell>
          <cell r="C858" t="str">
            <v>UND</v>
          </cell>
          <cell r="D858">
            <v>394586</v>
          </cell>
        </row>
        <row r="859">
          <cell r="A859">
            <v>21038</v>
          </cell>
          <cell r="B859" t="str">
            <v>LAMINA INOX 3.0MM 4'X  8'REF 304 2B</v>
          </cell>
          <cell r="C859" t="str">
            <v>UND</v>
          </cell>
          <cell r="D859">
            <v>415907</v>
          </cell>
        </row>
        <row r="860">
          <cell r="A860">
            <v>21041</v>
          </cell>
          <cell r="B860" t="str">
            <v>LAMINA INOX 3.0MM 5'X 10'REF 304 2B</v>
          </cell>
          <cell r="C860" t="str">
            <v>UND</v>
          </cell>
          <cell r="D860">
            <v>674111</v>
          </cell>
        </row>
        <row r="861">
          <cell r="A861">
            <v>21044</v>
          </cell>
          <cell r="B861" t="str">
            <v>LAMINA INOX C.12 4'X  8'REF 304 2B</v>
          </cell>
          <cell r="C861" t="str">
            <v>UND</v>
          </cell>
          <cell r="D861">
            <v>346589</v>
          </cell>
        </row>
        <row r="862">
          <cell r="A862">
            <v>21047</v>
          </cell>
          <cell r="B862" t="str">
            <v>LAMINA INOX C.12 5'X 10'REF 304 2B</v>
          </cell>
          <cell r="C862" t="str">
            <v>UND</v>
          </cell>
          <cell r="D862">
            <v>527980</v>
          </cell>
        </row>
        <row r="863">
          <cell r="A863">
            <v>21050</v>
          </cell>
          <cell r="B863" t="str">
            <v>LAMINA INOX C.14 4'X  8'REF 304 2B</v>
          </cell>
          <cell r="C863" t="str">
            <v>UND</v>
          </cell>
          <cell r="D863">
            <v>270178</v>
          </cell>
        </row>
        <row r="864">
          <cell r="A864">
            <v>21053</v>
          </cell>
          <cell r="B864" t="str">
            <v>LAMINA INOX C.14 5'X 10'REF 304 2B</v>
          </cell>
          <cell r="C864" t="str">
            <v>UND</v>
          </cell>
          <cell r="D864">
            <v>430711</v>
          </cell>
        </row>
        <row r="865">
          <cell r="A865">
            <v>21056</v>
          </cell>
          <cell r="B865" t="str">
            <v>LAMINA INOX C.16 4'X  8'REF 304 2B</v>
          </cell>
          <cell r="C865" t="str">
            <v>UND</v>
          </cell>
          <cell r="D865">
            <v>215689</v>
          </cell>
        </row>
        <row r="866">
          <cell r="A866">
            <v>21059</v>
          </cell>
          <cell r="B866" t="str">
            <v>LAMINA INOX C.16 5'X 10'REF 304 2B</v>
          </cell>
          <cell r="C866" t="str">
            <v>UND</v>
          </cell>
          <cell r="D866">
            <v>352120</v>
          </cell>
        </row>
        <row r="867">
          <cell r="A867">
            <v>21062</v>
          </cell>
          <cell r="B867" t="str">
            <v>LAMINA INOX C.18 4'X  8'REF 304 2B</v>
          </cell>
          <cell r="C867" t="str">
            <v>UND</v>
          </cell>
          <cell r="D867">
            <v>177707</v>
          </cell>
        </row>
        <row r="868">
          <cell r="A868">
            <v>21065</v>
          </cell>
          <cell r="B868" t="str">
            <v>LAMINA INOX C.18 5'X 10'REF 304 2B</v>
          </cell>
          <cell r="C868" t="str">
            <v>UND</v>
          </cell>
          <cell r="D868">
            <v>292609</v>
          </cell>
        </row>
        <row r="869">
          <cell r="A869">
            <v>21068</v>
          </cell>
          <cell r="B869" t="str">
            <v>LAMINA INOX C.20 3'X 10'REF 304 2B</v>
          </cell>
          <cell r="C869" t="str">
            <v>UND</v>
          </cell>
          <cell r="D869">
            <v>135274</v>
          </cell>
        </row>
        <row r="870">
          <cell r="A870">
            <v>21071</v>
          </cell>
          <cell r="B870" t="str">
            <v>LAMINA INOX C.20 4'X  8'REF 304 2B</v>
          </cell>
          <cell r="C870" t="str">
            <v>UND</v>
          </cell>
          <cell r="D870">
            <v>144496</v>
          </cell>
        </row>
        <row r="871">
          <cell r="A871">
            <v>21074</v>
          </cell>
          <cell r="B871" t="str">
            <v>LAMINA INOX C.20 5'X 10'REF 304 2B</v>
          </cell>
          <cell r="C871" t="str">
            <v>UND</v>
          </cell>
          <cell r="D871">
            <v>210548</v>
          </cell>
        </row>
        <row r="872">
          <cell r="A872">
            <v>21077</v>
          </cell>
          <cell r="B872" t="str">
            <v>LAMINA INOX C.22 3'X 10'REF 304 2B</v>
          </cell>
          <cell r="C872" t="str">
            <v>UND</v>
          </cell>
          <cell r="D872">
            <v>117254</v>
          </cell>
        </row>
        <row r="873">
          <cell r="A873">
            <v>21080</v>
          </cell>
          <cell r="B873" t="str">
            <v>LAMINA INOX C.22 4'X  8'REF 304 2B</v>
          </cell>
          <cell r="C873" t="str">
            <v>UND</v>
          </cell>
          <cell r="D873">
            <v>125247</v>
          </cell>
        </row>
        <row r="874">
          <cell r="A874">
            <v>21083</v>
          </cell>
          <cell r="B874" t="str">
            <v>LAMINA INOX C.22 4'X 10'REF 304 2B</v>
          </cell>
          <cell r="C874" t="str">
            <v>UND</v>
          </cell>
          <cell r="D874">
            <v>150084</v>
          </cell>
        </row>
        <row r="875">
          <cell r="A875">
            <v>21084</v>
          </cell>
          <cell r="B875" t="str">
            <v>LAMINA INOX C.22 5'X 10'REF 304 2B</v>
          </cell>
          <cell r="C875" t="str">
            <v>UND</v>
          </cell>
          <cell r="D875">
            <v>197942</v>
          </cell>
        </row>
        <row r="876">
          <cell r="A876">
            <v>21086</v>
          </cell>
          <cell r="B876" t="str">
            <v>LAMINA INOX C.24 3'X 10'REF 304 2B</v>
          </cell>
          <cell r="C876" t="str">
            <v>UND</v>
          </cell>
          <cell r="D876">
            <v>93803</v>
          </cell>
        </row>
        <row r="877">
          <cell r="A877">
            <v>21089</v>
          </cell>
          <cell r="B877" t="str">
            <v>LAMINA INOX C.24 4'X  8'REF 304 2B</v>
          </cell>
          <cell r="C877" t="str">
            <v>UND</v>
          </cell>
          <cell r="D877">
            <v>100198</v>
          </cell>
        </row>
        <row r="878">
          <cell r="A878">
            <v>21002</v>
          </cell>
          <cell r="B878" t="str">
            <v>LAMINA INOX 6.0MM 4'X  8'REF 316L</v>
          </cell>
          <cell r="C878" t="str">
            <v>UND</v>
          </cell>
          <cell r="D878">
            <v>1029897</v>
          </cell>
        </row>
        <row r="879">
          <cell r="A879">
            <v>21004</v>
          </cell>
          <cell r="B879" t="str">
            <v>LAMINA INOX 4.5MM 4'X  8'REF 316L</v>
          </cell>
          <cell r="C879" t="str">
            <v>UND</v>
          </cell>
          <cell r="D879">
            <v>772423</v>
          </cell>
        </row>
        <row r="880">
          <cell r="A880">
            <v>21005</v>
          </cell>
          <cell r="B880" t="str">
            <v>LAMINA INOX 3.0MM 4'X  8'REF 316</v>
          </cell>
          <cell r="C880" t="str">
            <v>UND</v>
          </cell>
          <cell r="D880">
            <v>514949</v>
          </cell>
        </row>
        <row r="881">
          <cell r="A881">
            <v>21008</v>
          </cell>
          <cell r="B881" t="str">
            <v>LAMINA INOX C.26 3'X 10'REF 430 BA</v>
          </cell>
          <cell r="C881" t="str">
            <v>UND</v>
          </cell>
          <cell r="D881">
            <v>60061</v>
          </cell>
        </row>
        <row r="882">
          <cell r="A882">
            <v>21010</v>
          </cell>
          <cell r="B882" t="str">
            <v>LAMINA INOX C.28 3'X 10'REF 430 BA</v>
          </cell>
          <cell r="C882" t="str">
            <v>UND</v>
          </cell>
          <cell r="D882">
            <v>37474</v>
          </cell>
        </row>
        <row r="883">
          <cell r="A883">
            <v>21012</v>
          </cell>
          <cell r="B883" t="str">
            <v>LAMINA INOX C.30 3'X 10'REF 430 BA</v>
          </cell>
          <cell r="C883" t="str">
            <v>UND</v>
          </cell>
          <cell r="D883">
            <v>39171</v>
          </cell>
        </row>
        <row r="884">
          <cell r="A884">
            <v>21014</v>
          </cell>
          <cell r="B884" t="str">
            <v>LAMINA INOX C.26 4'X 8' REF 430 BA</v>
          </cell>
          <cell r="C884" t="str">
            <v>UND</v>
          </cell>
          <cell r="D884">
            <v>63260</v>
          </cell>
        </row>
        <row r="885">
          <cell r="A885">
            <v>21016</v>
          </cell>
          <cell r="B885" t="str">
            <v>LAMINA INOX C.24 4'X 8' REF 430 BA</v>
          </cell>
          <cell r="C885" t="str">
            <v>UND</v>
          </cell>
          <cell r="D885">
            <v>82955</v>
          </cell>
        </row>
        <row r="886">
          <cell r="A886">
            <v>21018</v>
          </cell>
          <cell r="B886" t="str">
            <v>LAMINA INOX C.22 4'X 8' REF 430 BA</v>
          </cell>
          <cell r="C886" t="str">
            <v>UND</v>
          </cell>
          <cell r="D886">
            <v>103843</v>
          </cell>
        </row>
        <row r="887">
          <cell r="A887">
            <v>21019</v>
          </cell>
          <cell r="B887" t="str">
            <v>LAMINA INOX C.22 4'X 8' REF 430 2B</v>
          </cell>
          <cell r="C887" t="str">
            <v>UND</v>
          </cell>
          <cell r="D887">
            <v>81737</v>
          </cell>
        </row>
        <row r="888">
          <cell r="A888">
            <v>21020</v>
          </cell>
          <cell r="B888" t="str">
            <v>LAMINA INOX C.24 4'X 8' REF 430 2B</v>
          </cell>
          <cell r="C888" t="str">
            <v>UND</v>
          </cell>
          <cell r="D888">
            <v>69014</v>
          </cell>
        </row>
        <row r="889">
          <cell r="A889">
            <v>21021</v>
          </cell>
          <cell r="B889" t="str">
            <v>LAMINA INOX C.26 4'X 8' REF 430 2B</v>
          </cell>
          <cell r="C889" t="str">
            <v>UND</v>
          </cell>
          <cell r="D889">
            <v>63678</v>
          </cell>
        </row>
        <row r="890">
          <cell r="A890">
            <v>21160</v>
          </cell>
          <cell r="B890" t="str">
            <v>KILO BOBINA INOX C.12 X 5' REF 304 2</v>
          </cell>
          <cell r="C890" t="str">
            <v>KGM</v>
          </cell>
          <cell r="D890">
            <v>5248</v>
          </cell>
        </row>
        <row r="891">
          <cell r="A891">
            <v>21165</v>
          </cell>
          <cell r="B891" t="str">
            <v>KILO BOBINA INOX C.14 X 1.219 REF 30</v>
          </cell>
          <cell r="C891" t="str">
            <v>KGM</v>
          </cell>
          <cell r="D891">
            <v>5486</v>
          </cell>
        </row>
        <row r="892">
          <cell r="A892">
            <v>21170</v>
          </cell>
          <cell r="B892" t="str">
            <v>KILO BOBINA INOX C.16 X 1.219 REF 30</v>
          </cell>
          <cell r="C892" t="str">
            <v>KGM</v>
          </cell>
          <cell r="D892">
            <v>5486</v>
          </cell>
        </row>
        <row r="893">
          <cell r="A893">
            <v>21175</v>
          </cell>
          <cell r="B893" t="str">
            <v>KILO BOBINA INOX C.18 X 1.219 REF 30</v>
          </cell>
          <cell r="C893" t="str">
            <v>KGM</v>
          </cell>
          <cell r="D893">
            <v>5684</v>
          </cell>
        </row>
        <row r="894">
          <cell r="A894">
            <v>21180</v>
          </cell>
          <cell r="B894" t="str">
            <v>KILO BOBINA INOX C.20 X 1.219 REF 30</v>
          </cell>
          <cell r="C894" t="str">
            <v>KGM</v>
          </cell>
          <cell r="D894">
            <v>5862</v>
          </cell>
        </row>
        <row r="895">
          <cell r="A895">
            <v>21185</v>
          </cell>
          <cell r="B895" t="str">
            <v>KILO BOBINA INOX C.22 X 1.219 REF 30</v>
          </cell>
          <cell r="C895" t="str">
            <v>KGM</v>
          </cell>
          <cell r="D895">
            <v>6160</v>
          </cell>
        </row>
        <row r="896">
          <cell r="A896">
            <v>21190</v>
          </cell>
          <cell r="B896" t="str">
            <v>KILO BOBINA INOX C.1/8"  (BOBINA)</v>
          </cell>
          <cell r="C896" t="str">
            <v>KGM</v>
          </cell>
          <cell r="D896">
            <v>5248</v>
          </cell>
        </row>
        <row r="897">
          <cell r="A897">
            <v>21100</v>
          </cell>
          <cell r="B897" t="str">
            <v>KILO BOBINA INOX C.24 X 1000 REF-430</v>
          </cell>
          <cell r="C897" t="str">
            <v>KG</v>
          </cell>
          <cell r="D897">
            <v>4931</v>
          </cell>
        </row>
        <row r="898">
          <cell r="A898">
            <v>21105</v>
          </cell>
          <cell r="B898" t="str">
            <v>KILO BOBINA INOX C.24 X 1219 REF-430</v>
          </cell>
          <cell r="C898" t="str">
            <v>KG</v>
          </cell>
          <cell r="D898">
            <v>4931</v>
          </cell>
        </row>
        <row r="899">
          <cell r="A899">
            <v>21110</v>
          </cell>
          <cell r="B899" t="str">
            <v>KILO BOBINA INOX C.26 X 1000 REF-430</v>
          </cell>
          <cell r="C899" t="str">
            <v>KG</v>
          </cell>
          <cell r="D899">
            <v>5922</v>
          </cell>
        </row>
        <row r="900">
          <cell r="A900">
            <v>21115</v>
          </cell>
          <cell r="B900" t="str">
            <v>KILO BOBINA INOX C.26 X 1219 REF-430</v>
          </cell>
          <cell r="C900" t="str">
            <v>KG</v>
          </cell>
          <cell r="D900">
            <v>5922</v>
          </cell>
        </row>
        <row r="901">
          <cell r="A901">
            <v>21120</v>
          </cell>
          <cell r="B901" t="str">
            <v>KILO BOBINA INOX C.28 X 1000 REF-430</v>
          </cell>
          <cell r="C901" t="str">
            <v>KG</v>
          </cell>
          <cell r="D901">
            <v>5399</v>
          </cell>
        </row>
        <row r="902">
          <cell r="A902">
            <v>21125</v>
          </cell>
          <cell r="B902" t="str">
            <v>KILO BOBINA INOX C.30 X 1000 REF-430</v>
          </cell>
          <cell r="C902" t="str">
            <v>KG</v>
          </cell>
          <cell r="D902">
            <v>6041</v>
          </cell>
        </row>
        <row r="903">
          <cell r="A903">
            <v>14001</v>
          </cell>
          <cell r="B903" t="str">
            <v>LAMINA ALFAJOR 4 MM 1 X 3 MTS</v>
          </cell>
          <cell r="C903" t="str">
            <v>UND</v>
          </cell>
          <cell r="D903">
            <v>140750</v>
          </cell>
        </row>
        <row r="904">
          <cell r="A904">
            <v>14002</v>
          </cell>
          <cell r="B904" t="str">
            <v>LAMINA ALFAJOR C.12 1.00X 3.00 MTS</v>
          </cell>
          <cell r="C904" t="str">
            <v>UND</v>
          </cell>
          <cell r="D904">
            <v>85070</v>
          </cell>
        </row>
        <row r="905">
          <cell r="A905">
            <v>14003</v>
          </cell>
          <cell r="B905" t="str">
            <v>LAMINA ALFAJOR 4 MM 1 X 6 MTS</v>
          </cell>
          <cell r="C905" t="str">
            <v>UND</v>
          </cell>
          <cell r="D905">
            <v>251220</v>
          </cell>
        </row>
        <row r="906">
          <cell r="A906">
            <v>14004</v>
          </cell>
          <cell r="B906" t="str">
            <v>LAMINA ALFAJOR 1/4" 1 X 6 MTS</v>
          </cell>
          <cell r="C906" t="str">
            <v>UND</v>
          </cell>
          <cell r="D906">
            <v>380154</v>
          </cell>
        </row>
        <row r="907">
          <cell r="A907">
            <v>14008</v>
          </cell>
          <cell r="B907" t="str">
            <v>LAMINA ALFAJOR 1/8" 1.00 X 3.00 MTS</v>
          </cell>
          <cell r="C907" t="str">
            <v>UND</v>
          </cell>
          <cell r="D907">
            <v>103679</v>
          </cell>
        </row>
        <row r="908">
          <cell r="A908">
            <v>14009</v>
          </cell>
          <cell r="B908" t="str">
            <v>LAMINA ALFAJOR 3/16" 1 X 3 MTS</v>
          </cell>
          <cell r="C908" t="str">
            <v>UND</v>
          </cell>
          <cell r="D908">
            <v>151530</v>
          </cell>
        </row>
        <row r="909">
          <cell r="A909">
            <v>14011</v>
          </cell>
          <cell r="B909" t="str">
            <v>LAMINA ALFAJOR 1/4" 1 X 3 MTS</v>
          </cell>
          <cell r="C909" t="str">
            <v>UND</v>
          </cell>
          <cell r="D909">
            <v>195394</v>
          </cell>
        </row>
        <row r="910">
          <cell r="A910">
            <v>18022</v>
          </cell>
          <cell r="B910" t="str">
            <v>KILO LAMINA ALFAJOR 1/8".</v>
          </cell>
          <cell r="C910" t="str">
            <v>KGM</v>
          </cell>
          <cell r="D910">
            <v>1293</v>
          </cell>
        </row>
        <row r="911">
          <cell r="A911">
            <v>18023</v>
          </cell>
          <cell r="B911" t="str">
            <v>KILO LAMINA ALFAJOR 3/16"</v>
          </cell>
          <cell r="C911" t="str">
            <v>KGM</v>
          </cell>
          <cell r="D911">
            <v>1293</v>
          </cell>
        </row>
        <row r="912">
          <cell r="A912">
            <v>18024</v>
          </cell>
          <cell r="B912" t="str">
            <v>KILO LAMINA ALFAJOR 1/4"</v>
          </cell>
          <cell r="C912" t="str">
            <v>KGM</v>
          </cell>
          <cell r="D912">
            <v>1293</v>
          </cell>
        </row>
        <row r="913">
          <cell r="A913">
            <v>18025</v>
          </cell>
          <cell r="B913" t="str">
            <v>KILO LAMINA ALFAJOR C.12</v>
          </cell>
          <cell r="C913" t="str">
            <v>KGM</v>
          </cell>
          <cell r="D913">
            <v>1293</v>
          </cell>
        </row>
        <row r="914">
          <cell r="A914">
            <v>9300</v>
          </cell>
          <cell r="B914" t="str">
            <v>LAMINA FULL HARD 0.50 X 1219 MM BOBI</v>
          </cell>
          <cell r="C914" t="str">
            <v>KGM</v>
          </cell>
          <cell r="D914">
            <v>1866</v>
          </cell>
        </row>
        <row r="915">
          <cell r="A915">
            <v>28001</v>
          </cell>
          <cell r="B915" t="str">
            <v>TUBO CONDUIT NEGRA 1/2" X 3 MTS</v>
          </cell>
          <cell r="C915" t="str">
            <v>UND</v>
          </cell>
          <cell r="D915">
            <v>6339</v>
          </cell>
        </row>
        <row r="916">
          <cell r="A916">
            <v>28002</v>
          </cell>
          <cell r="B916" t="str">
            <v>TUBO CONDUIT NEGRA 3/4" X 3 MTS</v>
          </cell>
          <cell r="C916" t="str">
            <v>UND</v>
          </cell>
          <cell r="D916">
            <v>8124</v>
          </cell>
        </row>
        <row r="917">
          <cell r="A917">
            <v>28003</v>
          </cell>
          <cell r="B917" t="str">
            <v>TUBO CONDUIT NEGRA 1" X 3 MTS</v>
          </cell>
          <cell r="C917" t="str">
            <v>UND</v>
          </cell>
          <cell r="D917">
            <v>12327</v>
          </cell>
        </row>
        <row r="918">
          <cell r="A918">
            <v>28004</v>
          </cell>
          <cell r="B918" t="str">
            <v>TUBO CONDUIT NEGRA 1.1/4" X 3 MTS</v>
          </cell>
          <cell r="C918" t="str">
            <v>UND</v>
          </cell>
          <cell r="D918">
            <v>13433</v>
          </cell>
        </row>
        <row r="919">
          <cell r="A919">
            <v>28005</v>
          </cell>
          <cell r="B919" t="str">
            <v>TUBO CONDUIT NEGRA 1.1/2" X 3 MTS</v>
          </cell>
          <cell r="C919" t="str">
            <v>UND</v>
          </cell>
          <cell r="D919">
            <v>15790</v>
          </cell>
        </row>
        <row r="920">
          <cell r="A920">
            <v>28006</v>
          </cell>
          <cell r="B920" t="str">
            <v>TUBO CONDUIT NEGRA 2" X 3 MTS</v>
          </cell>
          <cell r="C920" t="str">
            <v>UND</v>
          </cell>
          <cell r="D920">
            <v>23117</v>
          </cell>
        </row>
        <row r="921">
          <cell r="A921">
            <v>31609</v>
          </cell>
          <cell r="B921" t="str">
            <v>TUBO CONDUIT GALV. 1/2" LIVIANO</v>
          </cell>
          <cell r="C921" t="str">
            <v>UND</v>
          </cell>
          <cell r="D921">
            <v>8251</v>
          </cell>
        </row>
        <row r="922">
          <cell r="A922">
            <v>31610</v>
          </cell>
          <cell r="B922" t="str">
            <v>TUBO CONDUIT GALV. 3/4" LIVIANO</v>
          </cell>
          <cell r="C922" t="str">
            <v>UND</v>
          </cell>
          <cell r="D922">
            <v>10658</v>
          </cell>
        </row>
        <row r="923">
          <cell r="A923">
            <v>31611</v>
          </cell>
          <cell r="B923" t="str">
            <v>TUBO CONDUIT GALV. 1" LIVIANO</v>
          </cell>
          <cell r="C923" t="str">
            <v>UND</v>
          </cell>
          <cell r="D923">
            <v>16167</v>
          </cell>
        </row>
        <row r="924">
          <cell r="A924">
            <v>31612</v>
          </cell>
          <cell r="B924" t="str">
            <v>TUBO CONDUIT GALV. 1.1/4" LIVIANO</v>
          </cell>
          <cell r="C924" t="str">
            <v>UND</v>
          </cell>
          <cell r="D924">
            <v>17629</v>
          </cell>
        </row>
        <row r="925">
          <cell r="A925">
            <v>31614</v>
          </cell>
          <cell r="B925" t="str">
            <v>TUBO CONDUIT GALV. 1.1/2" LIVIANO</v>
          </cell>
          <cell r="C925" t="str">
            <v>UND</v>
          </cell>
          <cell r="D925">
            <v>20720</v>
          </cell>
        </row>
        <row r="926">
          <cell r="A926">
            <v>31615</v>
          </cell>
          <cell r="B926" t="str">
            <v>TUBO CONDUIT GALV. 2" LIVIANO</v>
          </cell>
          <cell r="C926" t="str">
            <v>UND</v>
          </cell>
          <cell r="D926">
            <v>30338</v>
          </cell>
        </row>
        <row r="927">
          <cell r="A927">
            <v>31710</v>
          </cell>
          <cell r="B927" t="str">
            <v>TUBO CONDUIT GALV. 1/2 PESADO</v>
          </cell>
          <cell r="C927" t="str">
            <v>UND</v>
          </cell>
          <cell r="D927">
            <v>11283</v>
          </cell>
        </row>
        <row r="928">
          <cell r="A928">
            <v>31711</v>
          </cell>
          <cell r="B928" t="str">
            <v>TUBO CONDUIT GALV. 3/4" PESADO</v>
          </cell>
          <cell r="C928" t="str">
            <v>UND</v>
          </cell>
          <cell r="D928">
            <v>14614</v>
          </cell>
        </row>
        <row r="929">
          <cell r="A929">
            <v>31712</v>
          </cell>
          <cell r="B929" t="str">
            <v>TUBO CONDUIT GALV. 1" PESADO</v>
          </cell>
          <cell r="C929" t="str">
            <v>UND</v>
          </cell>
          <cell r="D929">
            <v>18676</v>
          </cell>
        </row>
        <row r="930">
          <cell r="A930">
            <v>31713</v>
          </cell>
          <cell r="B930" t="str">
            <v>TUBO CONDUIT GALV. 1.1/4" PESADO</v>
          </cell>
          <cell r="C930" t="str">
            <v>UND</v>
          </cell>
          <cell r="D930">
            <v>24098</v>
          </cell>
        </row>
        <row r="931">
          <cell r="A931">
            <v>31714</v>
          </cell>
          <cell r="B931" t="str">
            <v>TUBO CONDUIT GALV. 1.1/2" PESADO</v>
          </cell>
          <cell r="C931" t="str">
            <v>UND</v>
          </cell>
          <cell r="D931">
            <v>30007</v>
          </cell>
        </row>
        <row r="932">
          <cell r="A932">
            <v>31715</v>
          </cell>
          <cell r="B932" t="str">
            <v>TUBO CONDUIT GALV. 2" PESADO</v>
          </cell>
          <cell r="C932" t="str">
            <v>UND</v>
          </cell>
          <cell r="D932">
            <v>40505</v>
          </cell>
        </row>
        <row r="933">
          <cell r="A933">
            <v>31716</v>
          </cell>
          <cell r="B933" t="str">
            <v>TUBO CONDUIT GALV. 2.1/2" PESADO</v>
          </cell>
          <cell r="C933" t="str">
            <v>UND</v>
          </cell>
          <cell r="D933">
            <v>75977</v>
          </cell>
        </row>
        <row r="934">
          <cell r="A934">
            <v>31717</v>
          </cell>
          <cell r="B934" t="str">
            <v>TUBO CONDUIT GALV. 3" PESADO</v>
          </cell>
          <cell r="C934" t="str">
            <v>UND</v>
          </cell>
          <cell r="D934">
            <v>93613</v>
          </cell>
        </row>
        <row r="935">
          <cell r="A935">
            <v>31718</v>
          </cell>
          <cell r="B935" t="str">
            <v>TUBO CONDUIT GALV. 4" PESADO</v>
          </cell>
          <cell r="C935" t="str">
            <v>UND</v>
          </cell>
          <cell r="D935">
            <v>121983</v>
          </cell>
        </row>
        <row r="936">
          <cell r="A936">
            <v>31900</v>
          </cell>
          <cell r="B936" t="str">
            <v>TUBERIA SICOND DE 3/4" EN 3 MTS</v>
          </cell>
          <cell r="C936" t="str">
            <v>UND</v>
          </cell>
          <cell r="D936">
            <v>12365</v>
          </cell>
        </row>
        <row r="937">
          <cell r="A937">
            <v>31902</v>
          </cell>
          <cell r="B937" t="str">
            <v>TUBERIA SICOND DE 1" EN 3 MTS</v>
          </cell>
          <cell r="C937" t="str">
            <v>UND</v>
          </cell>
          <cell r="D937">
            <v>17394</v>
          </cell>
        </row>
        <row r="938">
          <cell r="A938">
            <v>31903</v>
          </cell>
          <cell r="B938" t="str">
            <v>TUBERIA SICOND DE 1.1/2" X 3 MTS</v>
          </cell>
          <cell r="C938" t="str">
            <v>UND</v>
          </cell>
          <cell r="D938">
            <v>27949</v>
          </cell>
        </row>
        <row r="939">
          <cell r="A939">
            <v>31904</v>
          </cell>
          <cell r="B939" t="str">
            <v>TUBERIA SICOND DE 2" EN 3 MTS</v>
          </cell>
          <cell r="C939" t="str">
            <v>UND</v>
          </cell>
          <cell r="D939">
            <v>37726</v>
          </cell>
        </row>
        <row r="940">
          <cell r="A940">
            <v>31906</v>
          </cell>
          <cell r="B940" t="str">
            <v>TUBERIA SICOND DE 3" EN 3 MTS</v>
          </cell>
          <cell r="C940" t="str">
            <v>UND</v>
          </cell>
          <cell r="D940">
            <v>75910</v>
          </cell>
        </row>
        <row r="941">
          <cell r="A941">
            <v>31907</v>
          </cell>
          <cell r="B941" t="str">
            <v>TUBERIA SICOND DE 4" EN 3 MTS</v>
          </cell>
          <cell r="C941" t="str">
            <v>UND</v>
          </cell>
          <cell r="D941">
            <v>101198</v>
          </cell>
        </row>
        <row r="942">
          <cell r="A942">
            <v>42001</v>
          </cell>
          <cell r="B942" t="str">
            <v>TUBO EMT GALV. 1/2" X 3 MTS</v>
          </cell>
          <cell r="C942" t="str">
            <v>UND</v>
          </cell>
          <cell r="D942">
            <v>4150</v>
          </cell>
        </row>
        <row r="943">
          <cell r="A943">
            <v>42002</v>
          </cell>
          <cell r="B943" t="str">
            <v>TUBO EMT GALV. 3/4" X 3 MTS</v>
          </cell>
          <cell r="C943" t="str">
            <v>UND</v>
          </cell>
          <cell r="D943">
            <v>5834</v>
          </cell>
        </row>
        <row r="944">
          <cell r="A944">
            <v>42003</v>
          </cell>
          <cell r="B944" t="str">
            <v>TUBO EMT GALV. 1" X 3 MTS</v>
          </cell>
          <cell r="C944" t="str">
            <v>UND</v>
          </cell>
          <cell r="D944">
            <v>8863</v>
          </cell>
        </row>
        <row r="945">
          <cell r="A945">
            <v>42004</v>
          </cell>
          <cell r="B945" t="str">
            <v>TUBO EMT GALV. 1.1/4" X 3 MTS</v>
          </cell>
          <cell r="C945" t="str">
            <v>UND</v>
          </cell>
          <cell r="D945">
            <v>14322</v>
          </cell>
        </row>
        <row r="946">
          <cell r="A946">
            <v>42005</v>
          </cell>
          <cell r="B946" t="str">
            <v>TUBO EMT GALV. 1.1/2" X 3 MTS</v>
          </cell>
          <cell r="C946" t="str">
            <v>UND</v>
          </cell>
          <cell r="D946">
            <v>16591</v>
          </cell>
        </row>
        <row r="947">
          <cell r="A947">
            <v>42006</v>
          </cell>
          <cell r="B947" t="str">
            <v>TUBO EMT GALV. 2" X 3 MTS</v>
          </cell>
          <cell r="C947" t="str">
            <v>UND</v>
          </cell>
          <cell r="D947">
            <v>21102</v>
          </cell>
        </row>
        <row r="948">
          <cell r="A948">
            <v>42007</v>
          </cell>
          <cell r="B948" t="str">
            <v>TUBO EMT GALV. 2.1/2" X 3 MTS</v>
          </cell>
          <cell r="C948" t="str">
            <v>UND</v>
          </cell>
          <cell r="D948">
            <v>27867</v>
          </cell>
        </row>
        <row r="949">
          <cell r="A949">
            <v>42008</v>
          </cell>
          <cell r="B949" t="str">
            <v>TUBO EMT GALV. 3" X 3 MTS</v>
          </cell>
          <cell r="C949" t="str">
            <v>UND</v>
          </cell>
          <cell r="D949">
            <v>34250</v>
          </cell>
        </row>
        <row r="950">
          <cell r="A950">
            <v>42009</v>
          </cell>
          <cell r="B950" t="str">
            <v>TUBO EMT GALV. 4" X 3 MTS</v>
          </cell>
          <cell r="C950" t="str">
            <v>UND</v>
          </cell>
          <cell r="D950">
            <v>50187</v>
          </cell>
        </row>
        <row r="951">
          <cell r="A951">
            <v>43001</v>
          </cell>
          <cell r="B951" t="str">
            <v>ENTRADA A CAJA EMT 1/2"</v>
          </cell>
          <cell r="C951" t="str">
            <v>UND</v>
          </cell>
          <cell r="D951">
            <v>295</v>
          </cell>
        </row>
        <row r="952">
          <cell r="A952">
            <v>43002</v>
          </cell>
          <cell r="B952" t="str">
            <v>ENTRADA A CAJA EMT 3/4"</v>
          </cell>
          <cell r="C952" t="str">
            <v>UND</v>
          </cell>
          <cell r="D952">
            <v>519</v>
          </cell>
        </row>
        <row r="953">
          <cell r="A953">
            <v>43003</v>
          </cell>
          <cell r="B953" t="str">
            <v>ENTRADA A CAJA EMT 1"</v>
          </cell>
          <cell r="C953" t="str">
            <v>UND</v>
          </cell>
          <cell r="D953">
            <v>754</v>
          </cell>
        </row>
        <row r="954">
          <cell r="A954">
            <v>43004</v>
          </cell>
          <cell r="B954" t="str">
            <v>UNION EMT 1/2"</v>
          </cell>
          <cell r="C954" t="str">
            <v>UND</v>
          </cell>
          <cell r="D954">
            <v>366</v>
          </cell>
        </row>
        <row r="955">
          <cell r="A955">
            <v>43005</v>
          </cell>
          <cell r="B955" t="str">
            <v>UNION EMT 3/4"</v>
          </cell>
          <cell r="C955" t="str">
            <v>UND</v>
          </cell>
          <cell r="D955">
            <v>592</v>
          </cell>
        </row>
        <row r="956">
          <cell r="A956">
            <v>43006</v>
          </cell>
          <cell r="B956" t="str">
            <v>UNION EMT 1"</v>
          </cell>
          <cell r="C956" t="str">
            <v>UND</v>
          </cell>
          <cell r="D956">
            <v>1141</v>
          </cell>
        </row>
        <row r="957">
          <cell r="A957">
            <v>43007</v>
          </cell>
          <cell r="B957" t="str">
            <v>UNION EMT 1 1/4"</v>
          </cell>
          <cell r="C957" t="str">
            <v>UND</v>
          </cell>
          <cell r="D957">
            <v>1598</v>
          </cell>
        </row>
        <row r="958">
          <cell r="A958">
            <v>43008</v>
          </cell>
          <cell r="B958" t="str">
            <v>UNION EMT 1 1/2"</v>
          </cell>
          <cell r="C958" t="str">
            <v>UND</v>
          </cell>
          <cell r="D958">
            <v>2932</v>
          </cell>
        </row>
        <row r="959">
          <cell r="A959">
            <v>43009</v>
          </cell>
          <cell r="B959" t="str">
            <v>CURVAS ACOPLE SENCILLO EMT 1/2"</v>
          </cell>
          <cell r="C959" t="str">
            <v>UND</v>
          </cell>
          <cell r="D959">
            <v>649</v>
          </cell>
        </row>
        <row r="960">
          <cell r="A960">
            <v>43010</v>
          </cell>
          <cell r="B960" t="str">
            <v>CURVAS ACOPLE SENCILLO EMT 3/4"</v>
          </cell>
          <cell r="C960" t="str">
            <v>UND</v>
          </cell>
          <cell r="D960">
            <v>738</v>
          </cell>
        </row>
        <row r="961">
          <cell r="A961">
            <v>43011</v>
          </cell>
          <cell r="B961" t="str">
            <v>CURVAS ACOPLE SENCILLO EMT 1"</v>
          </cell>
          <cell r="C961" t="str">
            <v>UND</v>
          </cell>
          <cell r="D961">
            <v>2065</v>
          </cell>
        </row>
        <row r="962">
          <cell r="A962">
            <v>43012</v>
          </cell>
          <cell r="B962" t="str">
            <v>CURVAS ACOPLE SENCILLO EMT 1 1/4"</v>
          </cell>
          <cell r="C962" t="str">
            <v>UND</v>
          </cell>
          <cell r="D962">
            <v>4071</v>
          </cell>
        </row>
        <row r="963">
          <cell r="A963">
            <v>43013</v>
          </cell>
          <cell r="B963" t="str">
            <v>CURVAS ACOPLE SENCILLO EMT 1 1/2"</v>
          </cell>
          <cell r="C963" t="str">
            <v>UND</v>
          </cell>
          <cell r="D963">
            <v>5429</v>
          </cell>
        </row>
        <row r="964">
          <cell r="A964">
            <v>43014</v>
          </cell>
          <cell r="B964" t="str">
            <v>UNION EMT 2"</v>
          </cell>
          <cell r="C964" t="str">
            <v>UND</v>
          </cell>
          <cell r="D964">
            <v>3230</v>
          </cell>
        </row>
        <row r="965">
          <cell r="A965">
            <v>43015</v>
          </cell>
          <cell r="B965" t="str">
            <v>UNION EMT 2.1/2"</v>
          </cell>
          <cell r="C965" t="str">
            <v>UND</v>
          </cell>
          <cell r="D965">
            <v>7033</v>
          </cell>
        </row>
        <row r="966">
          <cell r="A966">
            <v>43016</v>
          </cell>
          <cell r="B966" t="str">
            <v>UNION EMT 3"</v>
          </cell>
          <cell r="C966" t="str">
            <v>UND</v>
          </cell>
          <cell r="D966">
            <v>8660</v>
          </cell>
        </row>
        <row r="967">
          <cell r="A967">
            <v>43017</v>
          </cell>
          <cell r="B967" t="str">
            <v>UNION EMT 4"</v>
          </cell>
          <cell r="C967" t="str">
            <v>UND</v>
          </cell>
          <cell r="D967">
            <v>13743</v>
          </cell>
        </row>
        <row r="968">
          <cell r="A968">
            <v>43018</v>
          </cell>
          <cell r="B968" t="str">
            <v>ENTRADA A CAJA EMT 1.1/4"</v>
          </cell>
          <cell r="C968" t="str">
            <v>UND</v>
          </cell>
          <cell r="D968">
            <v>1630</v>
          </cell>
        </row>
        <row r="969">
          <cell r="A969">
            <v>43019</v>
          </cell>
          <cell r="B969" t="str">
            <v>ENTRADA A CAJA EMT 1.1/2"</v>
          </cell>
          <cell r="C969" t="str">
            <v>UND</v>
          </cell>
          <cell r="D969">
            <v>2264</v>
          </cell>
        </row>
        <row r="970">
          <cell r="A970">
            <v>43020</v>
          </cell>
          <cell r="B970" t="str">
            <v>ENTRADA A CAJA EMT 2"</v>
          </cell>
          <cell r="C970" t="str">
            <v>UND</v>
          </cell>
          <cell r="D970">
            <v>3066</v>
          </cell>
        </row>
        <row r="971">
          <cell r="A971">
            <v>43021</v>
          </cell>
          <cell r="B971" t="str">
            <v>ENTRADA A CAJA EMT 2.1/2"</v>
          </cell>
          <cell r="C971" t="str">
            <v>UND</v>
          </cell>
          <cell r="D971">
            <v>6410</v>
          </cell>
        </row>
        <row r="972">
          <cell r="A972">
            <v>43022</v>
          </cell>
          <cell r="B972" t="str">
            <v>ENTRADA A CAJA EMT 3"</v>
          </cell>
          <cell r="C972" t="str">
            <v>UND</v>
          </cell>
          <cell r="D972">
            <v>9621</v>
          </cell>
        </row>
        <row r="973">
          <cell r="A973">
            <v>43023</v>
          </cell>
          <cell r="B973" t="str">
            <v>ENTRADA A CAJA EMT 4"</v>
          </cell>
          <cell r="C973" t="str">
            <v>UND</v>
          </cell>
          <cell r="D973">
            <v>14619</v>
          </cell>
        </row>
        <row r="974">
          <cell r="A974">
            <v>29001</v>
          </cell>
          <cell r="B974" t="str">
            <v>TUBO GALV C.14 RED 1.9 X 5.40 MTS</v>
          </cell>
          <cell r="C974" t="str">
            <v>UND</v>
          </cell>
          <cell r="D974">
            <v>38553</v>
          </cell>
        </row>
        <row r="975">
          <cell r="A975">
            <v>29002</v>
          </cell>
          <cell r="B975" t="str">
            <v>TUBO GALV CALIENTE 1.9 C.14 X6 MTS</v>
          </cell>
          <cell r="C975" t="str">
            <v>UND</v>
          </cell>
          <cell r="D975">
            <v>42837</v>
          </cell>
        </row>
        <row r="976">
          <cell r="A976">
            <v>29003</v>
          </cell>
          <cell r="B976" t="str">
            <v>POSTE GALV 1.9" C.14 X 2.70 MTS (TAP</v>
          </cell>
          <cell r="C976" t="str">
            <v>UND</v>
          </cell>
          <cell r="D976">
            <v>14011</v>
          </cell>
        </row>
        <row r="977">
          <cell r="A977">
            <v>29004</v>
          </cell>
          <cell r="B977" t="str">
            <v>TUBO GALV CALIENTE 2.36 C.14 X 6 MTS</v>
          </cell>
          <cell r="C977" t="str">
            <v>UND</v>
          </cell>
          <cell r="D977">
            <v>53673</v>
          </cell>
        </row>
        <row r="978">
          <cell r="A978">
            <v>29005</v>
          </cell>
          <cell r="B978" t="str">
            <v>TUBO GALV CALIENTE 1.9 C.16 X 6 MTS</v>
          </cell>
          <cell r="C978" t="str">
            <v>UND</v>
          </cell>
          <cell r="D978">
            <v>27573</v>
          </cell>
        </row>
        <row r="979">
          <cell r="A979">
            <v>29006</v>
          </cell>
          <cell r="B979" t="str">
            <v>TUBO GALV CALIENTE 2.36 C.16 X 6 MTS</v>
          </cell>
          <cell r="C979" t="str">
            <v>UND</v>
          </cell>
          <cell r="D979">
            <v>34451</v>
          </cell>
        </row>
        <row r="980">
          <cell r="A980">
            <v>29007</v>
          </cell>
          <cell r="B980" t="str">
            <v>POSTE GALV 1.9 C.16 X 2.70 MTS (TAPO</v>
          </cell>
          <cell r="C980" t="str">
            <v>UND</v>
          </cell>
          <cell r="D980">
            <v>11814</v>
          </cell>
        </row>
        <row r="981">
          <cell r="A981">
            <v>29008</v>
          </cell>
          <cell r="B981" t="str">
            <v>TUBO GALV CALIENTE 1.66 C.16 X 6 MTS</v>
          </cell>
          <cell r="C981" t="str">
            <v>UND</v>
          </cell>
          <cell r="D981">
            <v>24019</v>
          </cell>
        </row>
        <row r="982">
          <cell r="A982">
            <v>29009</v>
          </cell>
          <cell r="B982" t="str">
            <v>TUBO GALV CALIENTE 1.9 C.16 X 5.40 M</v>
          </cell>
          <cell r="C982" t="str">
            <v>UND</v>
          </cell>
          <cell r="D982">
            <v>24816</v>
          </cell>
        </row>
        <row r="983">
          <cell r="A983">
            <v>29010</v>
          </cell>
          <cell r="B983" t="str">
            <v>TUBO GALV CALIENTE 2.36 C.14 X 5.40</v>
          </cell>
          <cell r="C983" t="str">
            <v>UND</v>
          </cell>
          <cell r="D983">
            <v>48306</v>
          </cell>
        </row>
        <row r="984">
          <cell r="A984">
            <v>29011</v>
          </cell>
          <cell r="B984" t="str">
            <v>TUBO GALV FRIO 1.9 C.16 X 6MTS</v>
          </cell>
          <cell r="C984" t="str">
            <v>UND</v>
          </cell>
          <cell r="D984">
            <v>25238</v>
          </cell>
        </row>
        <row r="985">
          <cell r="A985">
            <v>29012</v>
          </cell>
          <cell r="B985" t="str">
            <v>TUBO GALV FRIO 1.9 C.14 X 6MTS</v>
          </cell>
          <cell r="C985" t="str">
            <v>UND</v>
          </cell>
          <cell r="D985">
            <v>30049</v>
          </cell>
        </row>
        <row r="986">
          <cell r="A986">
            <v>29013</v>
          </cell>
          <cell r="B986" t="str">
            <v>TUBO GALV FRIO 2.36 C.16 X 6MTS</v>
          </cell>
          <cell r="C986" t="str">
            <v>UND</v>
          </cell>
          <cell r="D986">
            <v>31523</v>
          </cell>
        </row>
        <row r="987">
          <cell r="A987">
            <v>29014</v>
          </cell>
          <cell r="B987" t="str">
            <v>TUBO GALV FRIO 2.36 C.14 X 6MTS</v>
          </cell>
          <cell r="C987" t="str">
            <v>UND</v>
          </cell>
          <cell r="D987">
            <v>38037</v>
          </cell>
        </row>
        <row r="988">
          <cell r="A988">
            <v>29015</v>
          </cell>
          <cell r="B988" t="str">
            <v>TUBO GALV CALIENTE 3" X 2.3 MM X 6 M</v>
          </cell>
          <cell r="C988" t="str">
            <v>UND</v>
          </cell>
          <cell r="D988">
            <v>93737</v>
          </cell>
        </row>
        <row r="989">
          <cell r="A989">
            <v>29018</v>
          </cell>
          <cell r="B989" t="str">
            <v>TUBO GALV. C.14 X 1.66 X 6 MTS</v>
          </cell>
          <cell r="C989" t="str">
            <v>UND</v>
          </cell>
          <cell r="D989">
            <v>37221</v>
          </cell>
        </row>
        <row r="990">
          <cell r="A990">
            <v>29019</v>
          </cell>
          <cell r="B990" t="str">
            <v>TUBO GALV. C.16 X 1.315 X 6 MTS</v>
          </cell>
          <cell r="C990" t="str">
            <v>UND</v>
          </cell>
          <cell r="D990">
            <v>19764</v>
          </cell>
        </row>
        <row r="991">
          <cell r="A991">
            <v>30000</v>
          </cell>
          <cell r="B991" t="str">
            <v>TUBO GALVANIZADO 1/4" X 6MTS</v>
          </cell>
          <cell r="C991" t="str">
            <v>UND</v>
          </cell>
          <cell r="D991">
            <v>16326</v>
          </cell>
        </row>
        <row r="992">
          <cell r="A992">
            <v>30001</v>
          </cell>
          <cell r="B992" t="str">
            <v>TUBO GALVANIZADO 3/8" X 6MTS</v>
          </cell>
          <cell r="C992" t="str">
            <v>UND</v>
          </cell>
          <cell r="D992">
            <v>16405</v>
          </cell>
        </row>
        <row r="993">
          <cell r="A993">
            <v>30002</v>
          </cell>
          <cell r="B993" t="str">
            <v>TUBO GALVANIZADO 1/2" X 6 MTS</v>
          </cell>
          <cell r="C993" t="str">
            <v>UND</v>
          </cell>
          <cell r="D993">
            <v>18240</v>
          </cell>
        </row>
        <row r="994">
          <cell r="A994">
            <v>30003</v>
          </cell>
          <cell r="B994" t="str">
            <v>TUBO GALVANIZADO 3/4" X 6 MTS</v>
          </cell>
          <cell r="C994" t="str">
            <v>UND</v>
          </cell>
          <cell r="D994">
            <v>23525</v>
          </cell>
        </row>
        <row r="995">
          <cell r="A995">
            <v>30004</v>
          </cell>
          <cell r="B995" t="str">
            <v>TUBO GALVANIZADO 1" X 6 MTS</v>
          </cell>
          <cell r="C995" t="str">
            <v>UND</v>
          </cell>
          <cell r="D995">
            <v>38579</v>
          </cell>
        </row>
        <row r="996">
          <cell r="A996">
            <v>30005</v>
          </cell>
          <cell r="B996" t="str">
            <v>TUBO GALVANIZADO 1.1/4" X 6MTS</v>
          </cell>
          <cell r="C996" t="str">
            <v>UND</v>
          </cell>
          <cell r="D996">
            <v>48447</v>
          </cell>
        </row>
        <row r="997">
          <cell r="A997">
            <v>30006</v>
          </cell>
          <cell r="B997" t="str">
            <v>TUBO GALVANIZADO 1.1/2" X 6MTS</v>
          </cell>
          <cell r="C997" t="str">
            <v>UND</v>
          </cell>
          <cell r="D997">
            <v>62419</v>
          </cell>
        </row>
        <row r="998">
          <cell r="A998">
            <v>30007</v>
          </cell>
          <cell r="B998" t="str">
            <v>TUBO GALVANIZADO 2" X 6 MTS</v>
          </cell>
          <cell r="C998" t="str">
            <v>UND</v>
          </cell>
          <cell r="D998">
            <v>77490</v>
          </cell>
        </row>
        <row r="999">
          <cell r="A999">
            <v>30008</v>
          </cell>
          <cell r="B999" t="str">
            <v>TUBO GALVANIZADO 2.1/2" X 6 MTS</v>
          </cell>
          <cell r="C999" t="str">
            <v>UND</v>
          </cell>
          <cell r="D999">
            <v>123750</v>
          </cell>
        </row>
        <row r="1000">
          <cell r="A1000">
            <v>30009</v>
          </cell>
          <cell r="B1000" t="str">
            <v>TUBO GALVANIZADO 3" X 6 MTS</v>
          </cell>
          <cell r="C1000" t="str">
            <v>UND</v>
          </cell>
          <cell r="D1000">
            <v>150972</v>
          </cell>
        </row>
        <row r="1001">
          <cell r="A1001">
            <v>30010</v>
          </cell>
          <cell r="B1001" t="str">
            <v>TUBO GALVANIZADO 4" X 6 MTS</v>
          </cell>
          <cell r="C1001" t="str">
            <v>UND</v>
          </cell>
          <cell r="D1001">
            <v>206107</v>
          </cell>
        </row>
        <row r="1002">
          <cell r="A1002">
            <v>30011</v>
          </cell>
          <cell r="B1002" t="str">
            <v>TUBO GALVANIZADO 1/2" X 6 MTS (PESAD</v>
          </cell>
          <cell r="C1002" t="str">
            <v>UND</v>
          </cell>
          <cell r="D1002">
            <v>20213</v>
          </cell>
        </row>
        <row r="1003">
          <cell r="A1003">
            <v>31001</v>
          </cell>
          <cell r="B1003" t="str">
            <v>TUBO NEGRO 3/8" X 6 MTS ESP 1.8MM</v>
          </cell>
          <cell r="C1003" t="str">
            <v>UND</v>
          </cell>
          <cell r="D1003">
            <v>8233</v>
          </cell>
        </row>
        <row r="1004">
          <cell r="A1004">
            <v>31002</v>
          </cell>
          <cell r="B1004" t="str">
            <v>TUBO NEGRO 1/2" X 6 MTS ESP 1.9 MM</v>
          </cell>
          <cell r="C1004" t="str">
            <v>UND</v>
          </cell>
          <cell r="D1004">
            <v>9616</v>
          </cell>
        </row>
        <row r="1005">
          <cell r="A1005">
            <v>31003</v>
          </cell>
          <cell r="B1005" t="str">
            <v>TUBO NEGRO 3/4" X 6 MTS ESP 1.9 MM</v>
          </cell>
          <cell r="C1005" t="str">
            <v>UND</v>
          </cell>
          <cell r="D1005">
            <v>12384</v>
          </cell>
        </row>
        <row r="1006">
          <cell r="A1006">
            <v>31004</v>
          </cell>
          <cell r="B1006" t="str">
            <v>TUBO NEGRO 1" X 6 MTS ESP 2.5 MM</v>
          </cell>
          <cell r="C1006" t="str">
            <v>UND</v>
          </cell>
          <cell r="D1006">
            <v>20340</v>
          </cell>
        </row>
        <row r="1007">
          <cell r="A1007">
            <v>31005</v>
          </cell>
          <cell r="B1007" t="str">
            <v>TUBO NEGRO 1.1/4" X 6 MTS ESP 2.5 MM</v>
          </cell>
          <cell r="C1007" t="str">
            <v>UND</v>
          </cell>
          <cell r="D1007">
            <v>26199</v>
          </cell>
        </row>
        <row r="1008">
          <cell r="A1008">
            <v>31006</v>
          </cell>
          <cell r="B1008" t="str">
            <v>TUBO NEGRO 1.1/2" X 6 MTS ESP 2.77 M</v>
          </cell>
          <cell r="C1008" t="str">
            <v>UND</v>
          </cell>
          <cell r="D1008">
            <v>38482</v>
          </cell>
        </row>
        <row r="1009">
          <cell r="A1009">
            <v>31007</v>
          </cell>
          <cell r="B1009" t="str">
            <v>TUBO NEGRO 2" X 6 MTS ESP 2.77 MM</v>
          </cell>
          <cell r="C1009" t="str">
            <v>UND</v>
          </cell>
          <cell r="D1009">
            <v>49719</v>
          </cell>
        </row>
        <row r="1010">
          <cell r="A1010">
            <v>31008</v>
          </cell>
          <cell r="B1010" t="str">
            <v>TUBO NEGRO 2.1/2" X 6 MTS ESP 3.17 M</v>
          </cell>
          <cell r="C1010" t="str">
            <v>UND</v>
          </cell>
          <cell r="D1010">
            <v>69951</v>
          </cell>
        </row>
        <row r="1011">
          <cell r="A1011">
            <v>31009</v>
          </cell>
          <cell r="B1011" t="str">
            <v>TUBO NEGRO 3" X 6 MTS ESP 3.17 MM</v>
          </cell>
          <cell r="C1011" t="str">
            <v>UND</v>
          </cell>
          <cell r="D1011">
            <v>85985</v>
          </cell>
        </row>
        <row r="1012">
          <cell r="A1012">
            <v>31010</v>
          </cell>
          <cell r="B1012" t="str">
            <v>TUBO NEGRO 3" X 6 MTS ESP 2.5 MM</v>
          </cell>
          <cell r="C1012" t="str">
            <v>UND</v>
          </cell>
          <cell r="D1012">
            <v>58929</v>
          </cell>
        </row>
        <row r="1013">
          <cell r="A1013">
            <v>31011</v>
          </cell>
          <cell r="B1013" t="str">
            <v>TUBO NEGRO 4" X 6 MTS ESP 3.5 MM</v>
          </cell>
          <cell r="C1013" t="str">
            <v>UND</v>
          </cell>
          <cell r="D1013">
            <v>117676</v>
          </cell>
        </row>
        <row r="1014">
          <cell r="A1014">
            <v>31012</v>
          </cell>
          <cell r="B1014" t="str">
            <v>TUBO NEGRO 1/4" X 6 MTS</v>
          </cell>
          <cell r="C1014" t="str">
            <v>UND</v>
          </cell>
          <cell r="D1014">
            <v>9162</v>
          </cell>
        </row>
        <row r="1015">
          <cell r="A1015">
            <v>31018</v>
          </cell>
          <cell r="B1015" t="str">
            <v>TUBO NEGRO LIVIANO DE 1"ESP 1.9MMX6M</v>
          </cell>
          <cell r="C1015" t="str">
            <v>UND</v>
          </cell>
          <cell r="D1015">
            <v>16112</v>
          </cell>
        </row>
        <row r="1016">
          <cell r="A1016">
            <v>31019</v>
          </cell>
          <cell r="B1016" t="str">
            <v>TUBO NEGRO LIVIANO 1.1/4" ESP 1.9 MM</v>
          </cell>
          <cell r="C1016" t="str">
            <v>UND</v>
          </cell>
          <cell r="D1016">
            <v>20597</v>
          </cell>
        </row>
        <row r="1017">
          <cell r="A1017">
            <v>31020</v>
          </cell>
          <cell r="B1017" t="str">
            <v>TUBO NEGRO LIVIANO 1.1/2" ESP 1.9 MM</v>
          </cell>
          <cell r="C1017" t="str">
            <v>UND</v>
          </cell>
          <cell r="D1017">
            <v>23715</v>
          </cell>
        </row>
        <row r="1018">
          <cell r="A1018">
            <v>31021</v>
          </cell>
          <cell r="B1018" t="str">
            <v>TUBO NEGRO LIVIANO 2" ESP 1.9 MM X 6</v>
          </cell>
          <cell r="C1018" t="str">
            <v>UND</v>
          </cell>
          <cell r="D1018">
            <v>29691</v>
          </cell>
        </row>
        <row r="1019">
          <cell r="A1019">
            <v>31025</v>
          </cell>
          <cell r="B1019" t="str">
            <v>TUBO NEGRO LIVIANO 2" ESP 2.3 MM X 6</v>
          </cell>
          <cell r="C1019" t="str">
            <v>UND</v>
          </cell>
          <cell r="D1019">
            <v>35395</v>
          </cell>
        </row>
        <row r="1020">
          <cell r="A1020">
            <v>31026</v>
          </cell>
          <cell r="B1020" t="str">
            <v>TUBO NEGRO LIV 2 1/2 ESP 2.5 MM</v>
          </cell>
          <cell r="C1020" t="str">
            <v>UND</v>
          </cell>
          <cell r="D1020">
            <v>48037</v>
          </cell>
        </row>
        <row r="1021">
          <cell r="A1021">
            <v>31031</v>
          </cell>
          <cell r="B1021" t="str">
            <v>TUBO NEGRO LIVIANO 2.1/2 ESP 2.3 MM</v>
          </cell>
          <cell r="C1021" t="str">
            <v>UND</v>
          </cell>
          <cell r="D1021">
            <v>44244</v>
          </cell>
        </row>
        <row r="1022">
          <cell r="A1022">
            <v>31032</v>
          </cell>
          <cell r="B1022" t="str">
            <v>TUBO NEGRO LIVIANO 3" ESP 2.3 MM X 6</v>
          </cell>
          <cell r="C1022" t="str">
            <v>UND</v>
          </cell>
          <cell r="D1022">
            <v>54246</v>
          </cell>
        </row>
        <row r="1023">
          <cell r="A1023">
            <v>31033</v>
          </cell>
          <cell r="B1023" t="str">
            <v>TUBO NEGRO LIVIANO 4" ESP 2.3 MM X 6</v>
          </cell>
          <cell r="C1023" t="str">
            <v>UND</v>
          </cell>
          <cell r="D1023">
            <v>70181</v>
          </cell>
        </row>
        <row r="1024">
          <cell r="A1024">
            <v>31034</v>
          </cell>
          <cell r="B1024" t="str">
            <v>TUBO NEGRO LIVIANO 1.1/2" X 2.3MM X</v>
          </cell>
          <cell r="C1024" t="str">
            <v>UND</v>
          </cell>
          <cell r="D1024">
            <v>4665</v>
          </cell>
        </row>
        <row r="1025">
          <cell r="A1025">
            <v>31035</v>
          </cell>
          <cell r="B1025" t="str">
            <v>TUBO NEGRO LIVIANO 1.1/2" X 2.3MM X</v>
          </cell>
          <cell r="C1025" t="str">
            <v>UND</v>
          </cell>
          <cell r="D1025">
            <v>28774</v>
          </cell>
        </row>
        <row r="1026">
          <cell r="A1026">
            <v>30012</v>
          </cell>
          <cell r="B1026" t="str">
            <v>TUBO SCHEDULE 40 GALV. 1/2"</v>
          </cell>
          <cell r="C1026" t="str">
            <v>UND</v>
          </cell>
          <cell r="D1026">
            <v>26077</v>
          </cell>
        </row>
        <row r="1027">
          <cell r="A1027">
            <v>30013</v>
          </cell>
          <cell r="B1027" t="str">
            <v>TUBO SCHEDULE 40 GALV. 3/4"</v>
          </cell>
          <cell r="C1027" t="str">
            <v>UND</v>
          </cell>
          <cell r="D1027">
            <v>34567</v>
          </cell>
        </row>
        <row r="1028">
          <cell r="A1028">
            <v>30014</v>
          </cell>
          <cell r="B1028" t="str">
            <v>TUBO SCHEDULE 40 GALV. 1"</v>
          </cell>
          <cell r="C1028" t="str">
            <v>UND</v>
          </cell>
          <cell r="D1028">
            <v>50817</v>
          </cell>
        </row>
        <row r="1029">
          <cell r="A1029">
            <v>30015</v>
          </cell>
          <cell r="B1029" t="str">
            <v>TUBO SCHEDULE 40 GALV. 1"1/4"</v>
          </cell>
          <cell r="C1029" t="str">
            <v>UND</v>
          </cell>
          <cell r="D1029">
            <v>68589</v>
          </cell>
        </row>
        <row r="1030">
          <cell r="A1030">
            <v>30016</v>
          </cell>
          <cell r="B1030" t="str">
            <v>TUBO SCHEDULE 40 GALV. 1 1/2"</v>
          </cell>
          <cell r="C1030" t="str">
            <v>UND</v>
          </cell>
          <cell r="D1030">
            <v>81869</v>
          </cell>
        </row>
        <row r="1031">
          <cell r="A1031">
            <v>30017</v>
          </cell>
          <cell r="B1031" t="str">
            <v>TUBO SCHEDULE 40 GALV. 2"</v>
          </cell>
          <cell r="C1031" t="str">
            <v>UND</v>
          </cell>
          <cell r="D1031">
            <v>109702</v>
          </cell>
        </row>
        <row r="1032">
          <cell r="A1032">
            <v>30018</v>
          </cell>
          <cell r="B1032" t="str">
            <v>TUBO SCHEDULE  40  GALVAN.   2.1/2"</v>
          </cell>
          <cell r="C1032" t="str">
            <v>UND</v>
          </cell>
          <cell r="D1032">
            <v>162662</v>
          </cell>
        </row>
        <row r="1033">
          <cell r="A1033">
            <v>31100</v>
          </cell>
          <cell r="B1033" t="str">
            <v>TUBO SCHEDULE 40 NEGRO 1/2"</v>
          </cell>
          <cell r="C1033" t="str">
            <v>UND</v>
          </cell>
          <cell r="D1033">
            <v>15334</v>
          </cell>
        </row>
        <row r="1034">
          <cell r="A1034">
            <v>31102</v>
          </cell>
          <cell r="B1034" t="str">
            <v>TUBO SCHEDULE 40 NEGRO 3/4"</v>
          </cell>
          <cell r="C1034" t="str">
            <v>UND</v>
          </cell>
          <cell r="D1034">
            <v>20379</v>
          </cell>
        </row>
        <row r="1035">
          <cell r="A1035">
            <v>31104</v>
          </cell>
          <cell r="B1035" t="str">
            <v>TUBO SCHEDULE 40 NEGRO 1"</v>
          </cell>
          <cell r="C1035" t="str">
            <v>UND</v>
          </cell>
          <cell r="D1035">
            <v>30257</v>
          </cell>
        </row>
        <row r="1036">
          <cell r="A1036">
            <v>31106</v>
          </cell>
          <cell r="B1036" t="str">
            <v>TUBO SCHEDULE 40 NEGRO 1.1/4"</v>
          </cell>
          <cell r="C1036" t="str">
            <v>UND</v>
          </cell>
          <cell r="D1036">
            <v>40978</v>
          </cell>
        </row>
        <row r="1037">
          <cell r="A1037">
            <v>31108</v>
          </cell>
          <cell r="B1037" t="str">
            <v>TUBO SCHEDULE 40 NEGRO 1.1/2"</v>
          </cell>
          <cell r="C1037" t="str">
            <v>UND</v>
          </cell>
          <cell r="D1037">
            <v>49003</v>
          </cell>
        </row>
        <row r="1038">
          <cell r="A1038">
            <v>31110</v>
          </cell>
          <cell r="B1038" t="str">
            <v>TUBO SCHEDULE 40 NEGRO 2"</v>
          </cell>
          <cell r="C1038" t="str">
            <v>UND</v>
          </cell>
          <cell r="D1038">
            <v>65864</v>
          </cell>
        </row>
        <row r="1039">
          <cell r="A1039">
            <v>31115</v>
          </cell>
          <cell r="B1039" t="str">
            <v>TUBO SCHEDULE 30 NEGRO 12" X 12 MTS</v>
          </cell>
          <cell r="C1039" t="str">
            <v>UND</v>
          </cell>
          <cell r="D1039">
            <v>182752</v>
          </cell>
        </row>
        <row r="1040">
          <cell r="A1040">
            <v>31022</v>
          </cell>
          <cell r="B1040" t="str">
            <v>TUBO SCHEDULE 40 PINT. 1/2"</v>
          </cell>
          <cell r="C1040" t="str">
            <v>UND</v>
          </cell>
          <cell r="D1040">
            <v>18181</v>
          </cell>
        </row>
        <row r="1041">
          <cell r="A1041">
            <v>31023</v>
          </cell>
          <cell r="B1041" t="str">
            <v>TUBO SCHEDULE 40 PINT. 3/4"</v>
          </cell>
          <cell r="C1041" t="str">
            <v>UND</v>
          </cell>
          <cell r="D1041">
            <v>23972</v>
          </cell>
        </row>
        <row r="1042">
          <cell r="A1042">
            <v>31024</v>
          </cell>
          <cell r="B1042" t="str">
            <v>TUBO SCHEDULE 40 PINT.   1"</v>
          </cell>
          <cell r="C1042" t="str">
            <v>UND</v>
          </cell>
          <cell r="D1042">
            <v>34626</v>
          </cell>
        </row>
        <row r="1043">
          <cell r="A1043">
            <v>31801</v>
          </cell>
          <cell r="B1043" t="str">
            <v>TUBERIA ACERO FLEXIBLE 1/2"</v>
          </cell>
          <cell r="C1043" t="str">
            <v>FT</v>
          </cell>
          <cell r="D1043">
            <v>4232</v>
          </cell>
        </row>
        <row r="1044">
          <cell r="A1044">
            <v>32001</v>
          </cell>
          <cell r="B1044" t="str">
            <v>TUBO MEC CUADRADO C.14 1.1/2" X 6 MT</v>
          </cell>
          <cell r="C1044" t="str">
            <v>UND</v>
          </cell>
          <cell r="D1044">
            <v>28321</v>
          </cell>
        </row>
        <row r="1045">
          <cell r="A1045">
            <v>32003</v>
          </cell>
          <cell r="B1045" t="str">
            <v>TUBO MEC CUADRADO C.16 1" X 6 MTS</v>
          </cell>
          <cell r="C1045" t="str">
            <v>UND</v>
          </cell>
          <cell r="D1045">
            <v>14713</v>
          </cell>
        </row>
        <row r="1046">
          <cell r="A1046">
            <v>32004</v>
          </cell>
          <cell r="B1046" t="str">
            <v>TUBO MEC CUADRADO C.16 1.1/2" X 6 MT</v>
          </cell>
          <cell r="C1046" t="str">
            <v>UND</v>
          </cell>
          <cell r="D1046">
            <v>22741</v>
          </cell>
        </row>
        <row r="1047">
          <cell r="A1047">
            <v>32005</v>
          </cell>
          <cell r="B1047" t="str">
            <v>TUBO MEC CUADRADO C.18 1/2' X 6 MTS</v>
          </cell>
          <cell r="C1047" t="str">
            <v>UND</v>
          </cell>
          <cell r="D1047">
            <v>6334</v>
          </cell>
        </row>
        <row r="1048">
          <cell r="A1048">
            <v>32006</v>
          </cell>
          <cell r="B1048" t="str">
            <v>TUBO MEC CUADRADO C.18 3/4" X 6 MTS</v>
          </cell>
          <cell r="C1048" t="str">
            <v>UND</v>
          </cell>
          <cell r="D1048">
            <v>8831</v>
          </cell>
        </row>
        <row r="1049">
          <cell r="A1049">
            <v>32008</v>
          </cell>
          <cell r="B1049" t="str">
            <v>TUBO MEC CUADRADO C.18 1" X 6 MTS</v>
          </cell>
          <cell r="C1049" t="str">
            <v>UND</v>
          </cell>
          <cell r="D1049">
            <v>11838</v>
          </cell>
        </row>
        <row r="1050">
          <cell r="A1050">
            <v>32009</v>
          </cell>
          <cell r="B1050" t="str">
            <v>TUBO MEC CUADRADO C.18 1 1/2" X 6 MT</v>
          </cell>
          <cell r="C1050" t="str">
            <v>UND</v>
          </cell>
          <cell r="D1050">
            <v>18233</v>
          </cell>
        </row>
        <row r="1051">
          <cell r="A1051">
            <v>32010</v>
          </cell>
          <cell r="B1051" t="str">
            <v>TUBO MEC CUADRADO C.20 1/2" X 6 MTS</v>
          </cell>
          <cell r="C1051" t="str">
            <v>UND</v>
          </cell>
          <cell r="D1051">
            <v>4321</v>
          </cell>
        </row>
        <row r="1052">
          <cell r="A1052">
            <v>32011</v>
          </cell>
          <cell r="B1052" t="str">
            <v>TUBO MEC CUADRADO C.20 3/4" X 6 MTS</v>
          </cell>
          <cell r="C1052" t="str">
            <v>UND</v>
          </cell>
          <cell r="D1052">
            <v>6665</v>
          </cell>
        </row>
        <row r="1053">
          <cell r="A1053">
            <v>32013</v>
          </cell>
          <cell r="B1053" t="str">
            <v>TUBO MEC CUADRADO C.20 1" X 6 MTS</v>
          </cell>
          <cell r="C1053" t="str">
            <v>UND</v>
          </cell>
          <cell r="D1053">
            <v>8903</v>
          </cell>
        </row>
        <row r="1054">
          <cell r="A1054">
            <v>32014</v>
          </cell>
          <cell r="B1054" t="str">
            <v>TUBO MEC CUADRADO C.20 1.1/2" X 6 MT</v>
          </cell>
          <cell r="C1054" t="str">
            <v>UND</v>
          </cell>
          <cell r="D1054">
            <v>13666</v>
          </cell>
        </row>
        <row r="1055">
          <cell r="A1055">
            <v>32015</v>
          </cell>
          <cell r="B1055" t="str">
            <v>TUBO MEC CUADRADO C.18 7/8" X 6 MTS</v>
          </cell>
          <cell r="C1055" t="str">
            <v>UND</v>
          </cell>
          <cell r="D1055">
            <v>10609</v>
          </cell>
        </row>
        <row r="1056">
          <cell r="A1056">
            <v>32016</v>
          </cell>
          <cell r="B1056" t="str">
            <v>TUBO MEC CUADRADO C.22 3/4" X 6 MTS</v>
          </cell>
          <cell r="C1056" t="str">
            <v>UND</v>
          </cell>
          <cell r="D1056">
            <v>5930</v>
          </cell>
        </row>
        <row r="1057">
          <cell r="A1057">
            <v>32017</v>
          </cell>
          <cell r="B1057" t="str">
            <v>TUBO MEC CUADRADO C.22 1" X 6 MTS</v>
          </cell>
          <cell r="C1057" t="str">
            <v>UND</v>
          </cell>
          <cell r="D1057">
            <v>7907</v>
          </cell>
        </row>
        <row r="1058">
          <cell r="A1058">
            <v>32018</v>
          </cell>
          <cell r="B1058" t="str">
            <v>TUBO MEC CUADRADO C.22 1.1/2 X 6MTS</v>
          </cell>
          <cell r="C1058" t="str">
            <v>UND</v>
          </cell>
          <cell r="D1058">
            <v>12123</v>
          </cell>
        </row>
        <row r="1059">
          <cell r="A1059">
            <v>33001</v>
          </cell>
          <cell r="B1059" t="str">
            <v>TUBO MEC RECTANG C.18 12 X 25 MM X 6</v>
          </cell>
          <cell r="C1059" t="str">
            <v>UND</v>
          </cell>
          <cell r="D1059">
            <v>8149</v>
          </cell>
        </row>
        <row r="1060">
          <cell r="A1060">
            <v>33002</v>
          </cell>
          <cell r="B1060" t="str">
            <v>TUBO MEC RECTANG C.18 25 X 50 MM X 6</v>
          </cell>
          <cell r="C1060" t="str">
            <v>UND</v>
          </cell>
          <cell r="D1060">
            <v>18233</v>
          </cell>
        </row>
        <row r="1061">
          <cell r="A1061">
            <v>33003</v>
          </cell>
          <cell r="B1061" t="str">
            <v>TUBO MEC RECTANG C.20 12 X 25 MM X 6</v>
          </cell>
          <cell r="C1061" t="str">
            <v>UND</v>
          </cell>
          <cell r="D1061">
            <v>6156</v>
          </cell>
        </row>
        <row r="1062">
          <cell r="A1062">
            <v>33004</v>
          </cell>
          <cell r="B1062" t="str">
            <v>TUBO MEC RECTANG C.20 25 X 50 MM X 6</v>
          </cell>
          <cell r="C1062" t="str">
            <v>UND</v>
          </cell>
          <cell r="D1062">
            <v>13666</v>
          </cell>
        </row>
        <row r="1063">
          <cell r="A1063">
            <v>33005</v>
          </cell>
          <cell r="B1063" t="str">
            <v>TUBO MEC RECTANG C.22 25 X 50 MM X 6</v>
          </cell>
          <cell r="C1063" t="str">
            <v>UND</v>
          </cell>
          <cell r="D1063">
            <v>11918</v>
          </cell>
        </row>
        <row r="1064">
          <cell r="A1064">
            <v>33006</v>
          </cell>
          <cell r="B1064" t="str">
            <v>TUBO MEC RECTANG C.16 25 X 50 MM X 6</v>
          </cell>
          <cell r="C1064" t="str">
            <v>UND</v>
          </cell>
          <cell r="D1064">
            <v>22741</v>
          </cell>
        </row>
        <row r="1065">
          <cell r="A1065">
            <v>33007</v>
          </cell>
          <cell r="B1065" t="str">
            <v>TUBO MEC RECTANG C.18 38 X 76 MM X 6</v>
          </cell>
          <cell r="C1065" t="str">
            <v>UND</v>
          </cell>
          <cell r="D1065">
            <v>25479</v>
          </cell>
        </row>
        <row r="1066">
          <cell r="A1066">
            <v>33008</v>
          </cell>
          <cell r="B1066" t="str">
            <v>TUBO MEC RECTANG C.20 38 X 100MM X 6</v>
          </cell>
          <cell r="C1066" t="str">
            <v>UND</v>
          </cell>
          <cell r="D1066">
            <v>28190</v>
          </cell>
        </row>
        <row r="1067">
          <cell r="A1067">
            <v>33009</v>
          </cell>
          <cell r="B1067" t="str">
            <v>TUBO MEC RECTANG C.20 38 X 76 MM X 6</v>
          </cell>
          <cell r="C1067" t="str">
            <v>UND</v>
          </cell>
          <cell r="D1067">
            <v>20303</v>
          </cell>
        </row>
        <row r="1068">
          <cell r="A1068">
            <v>33010</v>
          </cell>
          <cell r="B1068" t="str">
            <v>TUBO MEC RECTANG C.18 20 X 40 MM X 6</v>
          </cell>
          <cell r="C1068" t="str">
            <v>UND</v>
          </cell>
          <cell r="D1068">
            <v>14298</v>
          </cell>
        </row>
        <row r="1069">
          <cell r="A1069">
            <v>33011</v>
          </cell>
          <cell r="B1069" t="str">
            <v>TUBO MEC RECTANG C.18 38 X 100MM X 6</v>
          </cell>
          <cell r="C1069" t="str">
            <v>UND</v>
          </cell>
          <cell r="D1069">
            <v>33933</v>
          </cell>
        </row>
        <row r="1070">
          <cell r="A1070">
            <v>33012</v>
          </cell>
          <cell r="B1070" t="str">
            <v>TUBO MEC RECTANG C.20 20 X 40 MM X 6</v>
          </cell>
          <cell r="C1070" t="str">
            <v>UND</v>
          </cell>
          <cell r="D1070">
            <v>10736</v>
          </cell>
        </row>
        <row r="1071">
          <cell r="A1071">
            <v>33013</v>
          </cell>
          <cell r="B1071" t="str">
            <v>TUBO MEC RECTANG PEINAZO C.18 9 X 4</v>
          </cell>
          <cell r="C1071" t="str">
            <v>UND</v>
          </cell>
          <cell r="D1071">
            <v>27746</v>
          </cell>
        </row>
        <row r="1072">
          <cell r="A1072">
            <v>33014</v>
          </cell>
          <cell r="B1072" t="str">
            <v>TUBO MEC RECTANG C.16 38 X 100MM X 6</v>
          </cell>
          <cell r="C1072" t="str">
            <v>UND</v>
          </cell>
          <cell r="D1072">
            <v>49279</v>
          </cell>
        </row>
        <row r="1073">
          <cell r="A1073">
            <v>33015</v>
          </cell>
          <cell r="B1073" t="str">
            <v>TUBO MEC RECTANG VIGA C.14 50 X 100M</v>
          </cell>
          <cell r="C1073" t="str">
            <v>UND</v>
          </cell>
          <cell r="D1073">
            <v>68454</v>
          </cell>
        </row>
        <row r="1074">
          <cell r="A1074">
            <v>34001</v>
          </cell>
          <cell r="B1074" t="str">
            <v>TUBO MEC REDONDO C.14 5/8" X 6MTS</v>
          </cell>
          <cell r="C1074" t="str">
            <v>UND</v>
          </cell>
          <cell r="D1074">
            <v>9821</v>
          </cell>
        </row>
        <row r="1075">
          <cell r="A1075">
            <v>34002</v>
          </cell>
          <cell r="B1075" t="str">
            <v>TUBO MEC REDONDO C.14 7/8" X 6MTS</v>
          </cell>
          <cell r="C1075" t="str">
            <v>UND</v>
          </cell>
          <cell r="D1075">
            <v>13315</v>
          </cell>
        </row>
        <row r="1076">
          <cell r="A1076">
            <v>34003</v>
          </cell>
          <cell r="B1076" t="str">
            <v>TUBO MEC REDONDO C.14 1" X 6 MTS</v>
          </cell>
          <cell r="C1076" t="str">
            <v>UND</v>
          </cell>
          <cell r="D1076">
            <v>15408</v>
          </cell>
        </row>
        <row r="1077">
          <cell r="A1077">
            <v>34004</v>
          </cell>
          <cell r="B1077" t="str">
            <v>TUBO MEC REDONDO C.14 1.1/4" X 6 MTS</v>
          </cell>
          <cell r="C1077" t="str">
            <v>UND</v>
          </cell>
          <cell r="D1077">
            <v>19596</v>
          </cell>
        </row>
        <row r="1078">
          <cell r="A1078">
            <v>34005</v>
          </cell>
          <cell r="B1078" t="str">
            <v>TUBO MEC REDONDO C.14 1.1/2" X 6 MTS</v>
          </cell>
          <cell r="C1078" t="str">
            <v>UND</v>
          </cell>
          <cell r="D1078">
            <v>23783</v>
          </cell>
        </row>
        <row r="1079">
          <cell r="A1079">
            <v>34006</v>
          </cell>
          <cell r="B1079" t="str">
            <v>TUBO MEC REDONDO C.14 2.1/2" X 6 MTS</v>
          </cell>
          <cell r="C1079" t="str">
            <v>UND</v>
          </cell>
          <cell r="D1079">
            <v>40514</v>
          </cell>
        </row>
        <row r="1080">
          <cell r="A1080">
            <v>34007</v>
          </cell>
          <cell r="B1080" t="str">
            <v>TUBO MEC REDONDO C.14 1.663" X 6 MTS</v>
          </cell>
          <cell r="C1080" t="str">
            <v>UND</v>
          </cell>
          <cell r="D1080">
            <v>26514</v>
          </cell>
        </row>
        <row r="1081">
          <cell r="A1081">
            <v>34008</v>
          </cell>
          <cell r="B1081" t="str">
            <v>TUBO MEC REDONDO C.14 1.9" X 6 MTS</v>
          </cell>
          <cell r="C1081" t="str">
            <v>UND</v>
          </cell>
          <cell r="D1081">
            <v>30484</v>
          </cell>
        </row>
        <row r="1082">
          <cell r="A1082">
            <v>34009</v>
          </cell>
          <cell r="B1082" t="str">
            <v>TUBO MEC REDONDO C.14 2.75" X 6 MTS</v>
          </cell>
          <cell r="C1082" t="str">
            <v>UND</v>
          </cell>
          <cell r="D1082">
            <v>36306</v>
          </cell>
        </row>
        <row r="1083">
          <cell r="A1083">
            <v>34010</v>
          </cell>
          <cell r="B1083" t="str">
            <v>TUBO MEC REDONDO C.14 3" X 6 MTS</v>
          </cell>
          <cell r="C1083" t="str">
            <v>UND</v>
          </cell>
          <cell r="D1083">
            <v>46915</v>
          </cell>
        </row>
        <row r="1084">
          <cell r="A1084">
            <v>34011</v>
          </cell>
          <cell r="B1084" t="str">
            <v>TUBO MEC REDONDO C.16 5/8" X 6 MTS</v>
          </cell>
          <cell r="C1084" t="str">
            <v>UND</v>
          </cell>
          <cell r="D1084">
            <v>7360</v>
          </cell>
        </row>
        <row r="1085">
          <cell r="A1085">
            <v>34012</v>
          </cell>
          <cell r="B1085" t="str">
            <v>TUBO MEC REDONDO C.16 3/4" X 6 MTS</v>
          </cell>
          <cell r="C1085" t="str">
            <v>UND</v>
          </cell>
          <cell r="D1085">
            <v>8535</v>
          </cell>
        </row>
        <row r="1086">
          <cell r="A1086">
            <v>34013</v>
          </cell>
          <cell r="B1086" t="str">
            <v>TUBO MEC REDONDO C.16 7/8" X 6 MTS</v>
          </cell>
          <cell r="C1086" t="str">
            <v>UND</v>
          </cell>
          <cell r="D1086">
            <v>10080</v>
          </cell>
        </row>
        <row r="1087">
          <cell r="A1087">
            <v>34014</v>
          </cell>
          <cell r="B1087" t="str">
            <v>TUBO MEC REDONDO C.16 1" X 6 MTS</v>
          </cell>
          <cell r="C1087" t="str">
            <v>UND</v>
          </cell>
          <cell r="D1087">
            <v>11625</v>
          </cell>
        </row>
        <row r="1088">
          <cell r="A1088">
            <v>34015</v>
          </cell>
          <cell r="B1088" t="str">
            <v>TUBO MEC REDONDO C.16 1.1/4" X 6 MTS</v>
          </cell>
          <cell r="C1088" t="str">
            <v>UND</v>
          </cell>
          <cell r="D1088">
            <v>14713</v>
          </cell>
        </row>
        <row r="1089">
          <cell r="A1089">
            <v>34016</v>
          </cell>
          <cell r="B1089" t="str">
            <v>TUBO MEC REDONDO C.16 1.1/2" X 6 MTS</v>
          </cell>
          <cell r="C1089" t="str">
            <v>UND</v>
          </cell>
          <cell r="D1089">
            <v>17801</v>
          </cell>
        </row>
        <row r="1090">
          <cell r="A1090">
            <v>34017</v>
          </cell>
          <cell r="B1090" t="str">
            <v>TUBO MEC REDONDO C.16 1.663" X 6 MTS</v>
          </cell>
          <cell r="C1090" t="str">
            <v>UND</v>
          </cell>
          <cell r="D1090">
            <v>19813</v>
          </cell>
        </row>
        <row r="1091">
          <cell r="A1091">
            <v>34018</v>
          </cell>
          <cell r="B1091" t="str">
            <v>TUBO MEC REDONDO C.16 1.9" X 6 MTS</v>
          </cell>
          <cell r="C1091" t="str">
            <v>UND</v>
          </cell>
          <cell r="D1091">
            <v>22741</v>
          </cell>
        </row>
        <row r="1092">
          <cell r="A1092">
            <v>34019</v>
          </cell>
          <cell r="B1092" t="str">
            <v>TUBO MEC REDONDO C.16 2.36" X 6 MTS</v>
          </cell>
          <cell r="C1092" t="str">
            <v>UND</v>
          </cell>
          <cell r="D1092">
            <v>28423</v>
          </cell>
        </row>
        <row r="1093">
          <cell r="A1093">
            <v>34020</v>
          </cell>
          <cell r="B1093" t="str">
            <v>TUBO MEC REDONDO C.18 1/2" X 6 MTS</v>
          </cell>
          <cell r="C1093" t="str">
            <v>UND</v>
          </cell>
          <cell r="D1093">
            <v>4692</v>
          </cell>
        </row>
        <row r="1094">
          <cell r="A1094">
            <v>34021</v>
          </cell>
          <cell r="B1094" t="str">
            <v>TUBO MEC REDONDO C.18 5/8" X 6 MTS</v>
          </cell>
          <cell r="C1094" t="str">
            <v>UND</v>
          </cell>
          <cell r="D1094">
            <v>5983</v>
          </cell>
        </row>
        <row r="1095">
          <cell r="A1095">
            <v>34022</v>
          </cell>
          <cell r="B1095" t="str">
            <v>TUBO MEC REDONDO C.18 3/4" X 6 MTS</v>
          </cell>
          <cell r="C1095" t="str">
            <v>UND</v>
          </cell>
          <cell r="D1095">
            <v>6917</v>
          </cell>
        </row>
        <row r="1096">
          <cell r="A1096">
            <v>34023</v>
          </cell>
          <cell r="B1096" t="str">
            <v>TUBO MEC REDONDO C.18 7/8" X 6 MTS</v>
          </cell>
          <cell r="C1096" t="str">
            <v>UND</v>
          </cell>
          <cell r="D1096">
            <v>8149</v>
          </cell>
        </row>
        <row r="1097">
          <cell r="A1097">
            <v>34024</v>
          </cell>
          <cell r="B1097" t="str">
            <v>TUBO MEC REDONDO C.18 1" X 6 MTS</v>
          </cell>
          <cell r="C1097" t="str">
            <v>UND</v>
          </cell>
          <cell r="D1097">
            <v>9378</v>
          </cell>
        </row>
        <row r="1098">
          <cell r="A1098">
            <v>34025</v>
          </cell>
          <cell r="B1098" t="str">
            <v>TUBO MEC REDONDO C.18 1.1/8" X 6 MTS</v>
          </cell>
          <cell r="C1098" t="str">
            <v>UND</v>
          </cell>
          <cell r="D1098">
            <v>10609</v>
          </cell>
        </row>
        <row r="1099">
          <cell r="A1099">
            <v>34026</v>
          </cell>
          <cell r="B1099" t="str">
            <v>TUBO MEC REDONDO C.18 1.1/4" X 6 MTS</v>
          </cell>
          <cell r="C1099" t="str">
            <v>UND</v>
          </cell>
          <cell r="D1099">
            <v>11838</v>
          </cell>
        </row>
        <row r="1100">
          <cell r="A1100">
            <v>34027</v>
          </cell>
          <cell r="B1100" t="str">
            <v>TUBO MEC REDONDO C.18 1.1/2" X 6 MTS</v>
          </cell>
          <cell r="C1100" t="str">
            <v>UND</v>
          </cell>
          <cell r="D1100">
            <v>14298</v>
          </cell>
        </row>
        <row r="1101">
          <cell r="A1101">
            <v>34028</v>
          </cell>
          <cell r="B1101" t="str">
            <v>TUBO MEC REDONDO C.18 1.9" X 6 MTS</v>
          </cell>
          <cell r="C1101" t="str">
            <v>UND</v>
          </cell>
          <cell r="D1101">
            <v>18233</v>
          </cell>
        </row>
        <row r="1102">
          <cell r="A1102">
            <v>34029</v>
          </cell>
          <cell r="B1102" t="str">
            <v>TUBO MEC REDONDO C.18 2" X 6 MTS</v>
          </cell>
          <cell r="C1102" t="str">
            <v>UND</v>
          </cell>
          <cell r="D1102">
            <v>19219</v>
          </cell>
        </row>
        <row r="1103">
          <cell r="A1103">
            <v>340291</v>
          </cell>
          <cell r="B1103" t="str">
            <v>TUBO MEC. REDONDO. C.18 3" X 6 MTS</v>
          </cell>
          <cell r="C1103" t="str">
            <v>UND</v>
          </cell>
          <cell r="D1103">
            <v>29007</v>
          </cell>
        </row>
        <row r="1104">
          <cell r="A1104">
            <v>34030</v>
          </cell>
          <cell r="B1104" t="str">
            <v>TUBO MEC REDONDO C.20 1/2" X 6 MTS</v>
          </cell>
          <cell r="C1104" t="str">
            <v>UND</v>
          </cell>
          <cell r="D1104">
            <v>3588</v>
          </cell>
        </row>
        <row r="1105">
          <cell r="A1105">
            <v>34031</v>
          </cell>
          <cell r="B1105" t="str">
            <v>TUBO MEC REDONDO C.20 5/8" X 6 MTS</v>
          </cell>
          <cell r="C1105" t="str">
            <v>UND</v>
          </cell>
          <cell r="D1105">
            <v>4549</v>
          </cell>
        </row>
        <row r="1106">
          <cell r="A1106">
            <v>34032</v>
          </cell>
          <cell r="B1106" t="str">
            <v>TUBO MEC REDONDO C.20 3/4" X 6 MTS</v>
          </cell>
          <cell r="C1106" t="str">
            <v>UND</v>
          </cell>
          <cell r="D1106">
            <v>5238</v>
          </cell>
        </row>
        <row r="1107">
          <cell r="A1107">
            <v>34033</v>
          </cell>
          <cell r="B1107" t="str">
            <v>TUBO MEC REDONDO C.20 7/8" X 6 MTS</v>
          </cell>
          <cell r="C1107" t="str">
            <v>UND</v>
          </cell>
          <cell r="D1107">
            <v>6156</v>
          </cell>
        </row>
        <row r="1108">
          <cell r="A1108">
            <v>34034</v>
          </cell>
          <cell r="B1108" t="str">
            <v>TUBO MEC REDONDO C.20 1" X 6 MTS</v>
          </cell>
          <cell r="C1108" t="str">
            <v>UND</v>
          </cell>
          <cell r="D1108">
            <v>7071</v>
          </cell>
        </row>
        <row r="1109">
          <cell r="A1109">
            <v>34035</v>
          </cell>
          <cell r="B1109" t="str">
            <v>TUBO MEC REDONDO C.20 1.1/8" X 6 MTS</v>
          </cell>
          <cell r="C1109" t="str">
            <v>UND</v>
          </cell>
          <cell r="D1109">
            <v>7989</v>
          </cell>
        </row>
        <row r="1110">
          <cell r="A1110">
            <v>34036</v>
          </cell>
          <cell r="B1110" t="str">
            <v>TUBO MEC REDONDO C.20 1.1/4" X 6 MTS</v>
          </cell>
          <cell r="C1110" t="str">
            <v>UND</v>
          </cell>
          <cell r="D1110">
            <v>8903</v>
          </cell>
        </row>
        <row r="1111">
          <cell r="A1111">
            <v>34037</v>
          </cell>
          <cell r="B1111" t="str">
            <v>TUBO MEC REDONDO C.20 1.1/2" X 6 MTS</v>
          </cell>
          <cell r="C1111" t="str">
            <v>UND</v>
          </cell>
          <cell r="D1111">
            <v>10736</v>
          </cell>
        </row>
        <row r="1112">
          <cell r="A1112">
            <v>34040</v>
          </cell>
          <cell r="B1112" t="str">
            <v>TUBO MEC REDONDO C.20 1.9" X 6 MTS</v>
          </cell>
          <cell r="C1112" t="str">
            <v>UND</v>
          </cell>
          <cell r="D1112">
            <v>13666</v>
          </cell>
        </row>
        <row r="1113">
          <cell r="A1113">
            <v>34041</v>
          </cell>
          <cell r="B1113" t="str">
            <v>TUBO MEC REDONDO C.20   3" X 6 MTS</v>
          </cell>
          <cell r="C1113" t="str">
            <v>UND</v>
          </cell>
          <cell r="D1113">
            <v>21309</v>
          </cell>
        </row>
        <row r="1114">
          <cell r="A1114">
            <v>34044</v>
          </cell>
          <cell r="B1114" t="str">
            <v>TUBO MEC REDONDO C.22 1/2" X 6 MTS</v>
          </cell>
          <cell r="C1114" t="str">
            <v>UND</v>
          </cell>
          <cell r="D1114">
            <v>3204</v>
          </cell>
        </row>
        <row r="1115">
          <cell r="A1115">
            <v>34045</v>
          </cell>
          <cell r="B1115" t="str">
            <v>TUBO MEC REDONDO C.22 5/8" X 6 MTS</v>
          </cell>
          <cell r="C1115" t="str">
            <v>UND</v>
          </cell>
          <cell r="D1115">
            <v>4057</v>
          </cell>
        </row>
        <row r="1116">
          <cell r="A1116">
            <v>34046</v>
          </cell>
          <cell r="B1116" t="str">
            <v>TUBO MEC REDONDO C.22 3/4" X 6 MTS</v>
          </cell>
          <cell r="C1116" t="str">
            <v>UND</v>
          </cell>
          <cell r="D1116">
            <v>4665</v>
          </cell>
        </row>
        <row r="1117">
          <cell r="A1117">
            <v>34047</v>
          </cell>
          <cell r="B1117" t="str">
            <v>TUBO MEC REDONDO C.22 7/8' X 6 MTS</v>
          </cell>
          <cell r="C1117" t="str">
            <v>UND</v>
          </cell>
          <cell r="D1117">
            <v>5477</v>
          </cell>
        </row>
        <row r="1118">
          <cell r="A1118">
            <v>34048</v>
          </cell>
          <cell r="B1118" t="str">
            <v>TUBO MEC REDONDO C.14 3/4" X 6 MTS</v>
          </cell>
          <cell r="C1118" t="str">
            <v>UND</v>
          </cell>
          <cell r="D1118">
            <v>11564</v>
          </cell>
        </row>
        <row r="1119">
          <cell r="A1119">
            <v>34050</v>
          </cell>
          <cell r="B1119" t="str">
            <v>TUBO MEC REDONDO C.16 1.9" X 5.40 MT</v>
          </cell>
          <cell r="C1119" t="str">
            <v>UND</v>
          </cell>
          <cell r="D1119">
            <v>20467</v>
          </cell>
        </row>
        <row r="1120">
          <cell r="A1120">
            <v>34052</v>
          </cell>
          <cell r="B1120" t="str">
            <v>TUBO MEC REDONDO C.14 1.9" X 5.40 MT</v>
          </cell>
          <cell r="C1120" t="str">
            <v>UND</v>
          </cell>
          <cell r="D1120">
            <v>27436</v>
          </cell>
        </row>
        <row r="1121">
          <cell r="A1121">
            <v>34053</v>
          </cell>
          <cell r="B1121" t="str">
            <v>TUBO MEC REDONDO C.14 2.36" X 6 MTS</v>
          </cell>
          <cell r="C1121" t="str">
            <v>UND</v>
          </cell>
          <cell r="D1121">
            <v>38189</v>
          </cell>
        </row>
        <row r="1122">
          <cell r="A1122">
            <v>34054</v>
          </cell>
          <cell r="B1122" t="str">
            <v>TUBO MEC REDONDO C.18 3/8" X 3 MTS</v>
          </cell>
          <cell r="C1122" t="str">
            <v>UND</v>
          </cell>
          <cell r="D1122">
            <v>1943</v>
          </cell>
        </row>
        <row r="1123">
          <cell r="A1123">
            <v>34055</v>
          </cell>
          <cell r="B1123" t="str">
            <v>TUBO MEC REDONDO C.20 3/8" X 3 MTS</v>
          </cell>
          <cell r="C1123" t="str">
            <v>UND</v>
          </cell>
          <cell r="D1123">
            <v>1511</v>
          </cell>
        </row>
        <row r="1124">
          <cell r="A1124">
            <v>34056</v>
          </cell>
          <cell r="B1124" t="str">
            <v>TUBO MEC REDONDO C.16 1.1/8" X 6 MTS</v>
          </cell>
          <cell r="C1124" t="str">
            <v>UND</v>
          </cell>
          <cell r="D1124">
            <v>13168</v>
          </cell>
        </row>
        <row r="1125">
          <cell r="A1125">
            <v>34057</v>
          </cell>
          <cell r="B1125" t="str">
            <v>TUBO MEC REDONDO C.16 1/2" X 6 MTS</v>
          </cell>
          <cell r="C1125" t="str">
            <v>UND</v>
          </cell>
          <cell r="D1125">
            <v>5734</v>
          </cell>
        </row>
        <row r="1126">
          <cell r="A1126">
            <v>34058</v>
          </cell>
          <cell r="B1126" t="str">
            <v>TUBO MEC REDONDO C.22 3/8" X 3 MTS</v>
          </cell>
          <cell r="C1126" t="str">
            <v>UND</v>
          </cell>
          <cell r="D1126">
            <v>1344</v>
          </cell>
        </row>
        <row r="1127">
          <cell r="A1127">
            <v>34061</v>
          </cell>
          <cell r="B1127" t="str">
            <v>TUBO MEC REDONDO C.18 2.36" X 6 MTS</v>
          </cell>
          <cell r="C1127" t="str">
            <v>UND</v>
          </cell>
          <cell r="D1127">
            <v>22761</v>
          </cell>
        </row>
        <row r="1128">
          <cell r="A1128">
            <v>35001</v>
          </cell>
          <cell r="B1128" t="str">
            <v>TUBO CARRETILLA RED C.16 1.1/4" X 3.</v>
          </cell>
          <cell r="C1128" t="str">
            <v>UND</v>
          </cell>
          <cell r="D1128">
            <v>7847</v>
          </cell>
        </row>
        <row r="1129">
          <cell r="A1129">
            <v>34500</v>
          </cell>
          <cell r="B1129" t="str">
            <v>TUBO MEC. OVALADO C.18 14 X 28</v>
          </cell>
          <cell r="C1129" t="str">
            <v>UND</v>
          </cell>
          <cell r="D1129">
            <v>8149</v>
          </cell>
        </row>
        <row r="1130">
          <cell r="A1130">
            <v>34510</v>
          </cell>
          <cell r="B1130" t="str">
            <v>TUBO MEC. OVALADO C.18 25 X 48</v>
          </cell>
          <cell r="C1130" t="str">
            <v>UND</v>
          </cell>
          <cell r="D1130">
            <v>14298</v>
          </cell>
        </row>
        <row r="1131">
          <cell r="A1131">
            <v>34520</v>
          </cell>
          <cell r="B1131" t="str">
            <v>TUBO MEC. OVALADO C.18 31 X 61</v>
          </cell>
          <cell r="C1131" t="str">
            <v>UND</v>
          </cell>
          <cell r="D1131">
            <v>18225</v>
          </cell>
        </row>
        <row r="1132">
          <cell r="A1132">
            <v>36001</v>
          </cell>
          <cell r="B1132" t="str">
            <v>TUBO PTS CUADRADO 19.0 X 2.0 MM</v>
          </cell>
          <cell r="C1132" t="str">
            <v>UND</v>
          </cell>
          <cell r="D1132">
            <v>11400</v>
          </cell>
        </row>
        <row r="1133">
          <cell r="A1133">
            <v>36002</v>
          </cell>
          <cell r="B1133" t="str">
            <v>TUBO PTS CUADRADO 26 X 2.0 MM X 6 MT</v>
          </cell>
          <cell r="C1133" t="str">
            <v>UND</v>
          </cell>
          <cell r="D1133">
            <v>19219</v>
          </cell>
        </row>
        <row r="1134">
          <cell r="A1134">
            <v>36003</v>
          </cell>
          <cell r="B1134" t="str">
            <v>TUBO PTS CUADRADO 26 X 2.5 MM X 6 MT</v>
          </cell>
          <cell r="C1134" t="str">
            <v>UND</v>
          </cell>
          <cell r="D1134">
            <v>25205</v>
          </cell>
        </row>
        <row r="1135">
          <cell r="A1135">
            <v>36004</v>
          </cell>
          <cell r="B1135" t="str">
            <v>TUBO PTS CUADRADO 30.0 X 2.0 MM X 6</v>
          </cell>
          <cell r="C1135" t="str">
            <v>UND</v>
          </cell>
          <cell r="D1135">
            <v>23496</v>
          </cell>
        </row>
        <row r="1136">
          <cell r="A1136">
            <v>36005</v>
          </cell>
          <cell r="B1136" t="str">
            <v>TUBO PTS CUADRADO 26.0 X 3.0 MM X 6</v>
          </cell>
          <cell r="C1136" t="str">
            <v>UND</v>
          </cell>
          <cell r="D1136">
            <v>29264</v>
          </cell>
        </row>
        <row r="1137">
          <cell r="A1137">
            <v>36006</v>
          </cell>
          <cell r="B1137" t="str">
            <v>TUBO PTS CUADRADO 30.0 X 2.5 MM X 6</v>
          </cell>
          <cell r="C1137" t="str">
            <v>UND</v>
          </cell>
          <cell r="D1137">
            <v>29264</v>
          </cell>
        </row>
        <row r="1138">
          <cell r="A1138">
            <v>36007</v>
          </cell>
          <cell r="B1138" t="str">
            <v>TUBO PTS CUADRADO 30.0 X 3.0 MM X 6</v>
          </cell>
          <cell r="C1138" t="str">
            <v>UND</v>
          </cell>
          <cell r="D1138">
            <v>34391</v>
          </cell>
        </row>
        <row r="1139">
          <cell r="A1139">
            <v>36008</v>
          </cell>
          <cell r="B1139" t="str">
            <v>TUBO PTS CUADRADO 38.1 X 2.0 MM X 6</v>
          </cell>
          <cell r="C1139" t="str">
            <v>UND</v>
          </cell>
          <cell r="D1139">
            <v>27183</v>
          </cell>
        </row>
        <row r="1140">
          <cell r="A1140">
            <v>36009</v>
          </cell>
          <cell r="B1140" t="str">
            <v>TUBO PTS CUADRADO 38.1 X 3.5 MM X 6</v>
          </cell>
          <cell r="C1140" t="str">
            <v>UND</v>
          </cell>
          <cell r="D1140">
            <v>51020</v>
          </cell>
        </row>
        <row r="1141">
          <cell r="A1141">
            <v>36010</v>
          </cell>
          <cell r="B1141" t="str">
            <v>TUBO PTS CUADRADO 38.1 X 2.5 MM X 6</v>
          </cell>
          <cell r="C1141" t="str">
            <v>UND</v>
          </cell>
          <cell r="D1141">
            <v>31952</v>
          </cell>
        </row>
        <row r="1142">
          <cell r="A1142">
            <v>36011</v>
          </cell>
          <cell r="B1142" t="str">
            <v>TUBO PTS CUADRADO 38.1 X 3.0 MM X 6</v>
          </cell>
          <cell r="C1142" t="str">
            <v>UND</v>
          </cell>
          <cell r="D1142">
            <v>43789</v>
          </cell>
        </row>
        <row r="1143">
          <cell r="A1143">
            <v>36012</v>
          </cell>
          <cell r="B1143" t="str">
            <v>TUBO PTS CUADRADO 40.0 X 2.0 MM X 6</v>
          </cell>
          <cell r="C1143" t="str">
            <v>UND</v>
          </cell>
          <cell r="D1143">
            <v>27184</v>
          </cell>
        </row>
        <row r="1144">
          <cell r="A1144">
            <v>36014</v>
          </cell>
          <cell r="B1144" t="str">
            <v>TUBO PTS CUADRADO 40.0 X 2.5 MM X 6</v>
          </cell>
          <cell r="C1144" t="str">
            <v>UND</v>
          </cell>
          <cell r="D1144">
            <v>31952</v>
          </cell>
        </row>
        <row r="1145">
          <cell r="A1145">
            <v>36015</v>
          </cell>
          <cell r="B1145" t="str">
            <v>TUBO PTS CUADRADO 40.0 X 3.0 MM X 6</v>
          </cell>
          <cell r="C1145" t="str">
            <v>UND</v>
          </cell>
          <cell r="D1145">
            <v>43791</v>
          </cell>
        </row>
        <row r="1146">
          <cell r="A1146">
            <v>36018</v>
          </cell>
          <cell r="B1146" t="str">
            <v>TUBO PTS CUADRADO 60.0 X 2.5 MM X 6</v>
          </cell>
          <cell r="C1146" t="str">
            <v>UND</v>
          </cell>
          <cell r="D1146">
            <v>56483</v>
          </cell>
        </row>
        <row r="1147">
          <cell r="A1147">
            <v>36019</v>
          </cell>
          <cell r="B1147" t="str">
            <v>TUBO PTS CUADRADO 60.0 X 3.0 MM X 6</v>
          </cell>
          <cell r="C1147" t="str">
            <v>UND</v>
          </cell>
          <cell r="D1147">
            <v>70702</v>
          </cell>
        </row>
        <row r="1148">
          <cell r="A1148">
            <v>36022</v>
          </cell>
          <cell r="B1148" t="str">
            <v>TUBO PTS CUADRADO 90.0 X 3.0 MM X 6</v>
          </cell>
          <cell r="C1148" t="str">
            <v>UND</v>
          </cell>
          <cell r="D1148">
            <v>107014</v>
          </cell>
        </row>
        <row r="1149">
          <cell r="A1149">
            <v>36023</v>
          </cell>
          <cell r="B1149" t="str">
            <v>TUBO PTS CUADRADO 90.0 X 2.5 MM X 6</v>
          </cell>
          <cell r="C1149" t="str">
            <v>UND</v>
          </cell>
          <cell r="D1149">
            <v>79976</v>
          </cell>
        </row>
        <row r="1150">
          <cell r="A1150">
            <v>36024</v>
          </cell>
          <cell r="B1150" t="str">
            <v>TUBO PTS CUADRADO 70.0 X 2   MM X 6</v>
          </cell>
          <cell r="C1150" t="str">
            <v>UND</v>
          </cell>
          <cell r="D1150">
            <v>50725</v>
          </cell>
        </row>
        <row r="1151">
          <cell r="A1151">
            <v>36026</v>
          </cell>
          <cell r="B1151" t="str">
            <v>TUBO PTS CUADRADO 70.0 X 2.5 MM X 6</v>
          </cell>
          <cell r="C1151" t="str">
            <v>UND</v>
          </cell>
          <cell r="D1151">
            <v>61772</v>
          </cell>
        </row>
        <row r="1152">
          <cell r="A1152">
            <v>36028</v>
          </cell>
          <cell r="B1152" t="str">
            <v>TUBO PTS CUADRADO 60.0 X 3.5 MM X 6</v>
          </cell>
          <cell r="C1152" t="str">
            <v>UND</v>
          </cell>
          <cell r="D1152">
            <v>81809</v>
          </cell>
        </row>
        <row r="1153">
          <cell r="A1153">
            <v>36029</v>
          </cell>
          <cell r="B1153" t="str">
            <v>TUBO PTS CUADRADO 70.0 X 3.0 MM X 6</v>
          </cell>
          <cell r="C1153" t="str">
            <v>UND</v>
          </cell>
          <cell r="D1153">
            <v>82450</v>
          </cell>
        </row>
        <row r="1154">
          <cell r="A1154">
            <v>36030</v>
          </cell>
          <cell r="B1154" t="str">
            <v>TUBO PTS CUADRADO 60.0 X 2.0 MM X 6</v>
          </cell>
          <cell r="C1154" t="str">
            <v>UND</v>
          </cell>
          <cell r="D1154">
            <v>45739</v>
          </cell>
        </row>
        <row r="1155">
          <cell r="A1155">
            <v>36031</v>
          </cell>
          <cell r="B1155" t="str">
            <v>TUBO PTS CUADRADO 40.0 X 3.5 MM X 6</v>
          </cell>
          <cell r="C1155" t="str">
            <v>UND</v>
          </cell>
          <cell r="D1155">
            <v>51051</v>
          </cell>
        </row>
        <row r="1156">
          <cell r="A1156">
            <v>36033</v>
          </cell>
          <cell r="B1156" t="str">
            <v>TUBO PTS CUADRADO 70.0 X 3.5 MM X 6</v>
          </cell>
          <cell r="C1156" t="str">
            <v>UND</v>
          </cell>
          <cell r="D1156">
            <v>95481</v>
          </cell>
        </row>
        <row r="1157">
          <cell r="A1157">
            <v>36035</v>
          </cell>
          <cell r="B1157" t="str">
            <v>TUBO PTS CUADRADO 90.0 X 3.5 MM X 6</v>
          </cell>
          <cell r="C1157" t="str">
            <v>UND</v>
          </cell>
          <cell r="D1157">
            <v>124315</v>
          </cell>
        </row>
        <row r="1158">
          <cell r="A1158">
            <v>37001</v>
          </cell>
          <cell r="B1158" t="str">
            <v>TUBO PTS RECTANG  50 X 30 X 2.0MM X</v>
          </cell>
          <cell r="C1158" t="str">
            <v>UND</v>
          </cell>
          <cell r="D1158">
            <v>27184</v>
          </cell>
        </row>
        <row r="1159">
          <cell r="A1159">
            <v>37002</v>
          </cell>
          <cell r="B1159" t="str">
            <v>TUBO PTS RECTANG  50 X 30 X 3.5MM X</v>
          </cell>
          <cell r="C1159" t="str">
            <v>UND</v>
          </cell>
          <cell r="D1159">
            <v>51051</v>
          </cell>
        </row>
        <row r="1160">
          <cell r="A1160">
            <v>37003</v>
          </cell>
          <cell r="B1160" t="str">
            <v>TUBO PTS RECTANG  80 X 40 X 2.0MM X</v>
          </cell>
          <cell r="C1160" t="str">
            <v>UND</v>
          </cell>
          <cell r="D1160">
            <v>45974</v>
          </cell>
        </row>
        <row r="1161">
          <cell r="A1161">
            <v>37005</v>
          </cell>
          <cell r="B1161" t="str">
            <v>TUBO PTS RECTANG  80 X 40 X 2.5MM X</v>
          </cell>
          <cell r="C1161" t="str">
            <v>UND</v>
          </cell>
          <cell r="D1161">
            <v>56625</v>
          </cell>
        </row>
        <row r="1162">
          <cell r="A1162">
            <v>37006</v>
          </cell>
          <cell r="B1162" t="str">
            <v>TUBO PTS RECTANG  90 X 50 X 2.0MM X</v>
          </cell>
          <cell r="C1162" t="str">
            <v>UND</v>
          </cell>
          <cell r="D1162">
            <v>50692</v>
          </cell>
        </row>
        <row r="1163">
          <cell r="A1163">
            <v>37008</v>
          </cell>
          <cell r="B1163" t="str">
            <v>TUBO PTS RECTANG  90 X 50 X 2.5MM X</v>
          </cell>
          <cell r="C1163" t="str">
            <v>UND</v>
          </cell>
          <cell r="D1163">
            <v>61772</v>
          </cell>
        </row>
        <row r="1164">
          <cell r="A1164">
            <v>37009</v>
          </cell>
          <cell r="B1164" t="str">
            <v>TUBO PTS RECTANG  90 X 50 X 3.0MM X</v>
          </cell>
          <cell r="C1164" t="str">
            <v>UND</v>
          </cell>
          <cell r="D1164">
            <v>79033</v>
          </cell>
        </row>
        <row r="1165">
          <cell r="A1165">
            <v>37010</v>
          </cell>
          <cell r="B1165" t="str">
            <v>TUBO PTS RECTANG 110 X 70 X 3.0MM X</v>
          </cell>
          <cell r="C1165" t="str">
            <v>UND</v>
          </cell>
          <cell r="D1165">
            <v>102580</v>
          </cell>
        </row>
        <row r="1166">
          <cell r="A1166">
            <v>37013</v>
          </cell>
          <cell r="B1166" t="str">
            <v>TUBO PTS RECTANG 120 X 60 X 3.0MM X</v>
          </cell>
          <cell r="C1166" t="str">
            <v>UND</v>
          </cell>
          <cell r="D1166">
            <v>102580</v>
          </cell>
        </row>
        <row r="1167">
          <cell r="A1167">
            <v>37016</v>
          </cell>
          <cell r="B1167" t="str">
            <v>TUBO PTS RECTANG 130 X 50 X 3.0MM X</v>
          </cell>
          <cell r="C1167" t="str">
            <v>UND</v>
          </cell>
          <cell r="D1167">
            <v>102580</v>
          </cell>
        </row>
        <row r="1168">
          <cell r="A1168">
            <v>37017</v>
          </cell>
          <cell r="B1168" t="str">
            <v>TUBO PTS RECTANG 130 X 50 X 3.5MM X</v>
          </cell>
          <cell r="C1168" t="str">
            <v>UND</v>
          </cell>
          <cell r="D1168">
            <v>119164</v>
          </cell>
        </row>
        <row r="1169">
          <cell r="A1169">
            <v>37021</v>
          </cell>
          <cell r="B1169" t="str">
            <v>TUBO PTS RECTANG  80 X 40 X 3.5MM X</v>
          </cell>
          <cell r="C1169" t="str">
            <v>UND</v>
          </cell>
          <cell r="D1169">
            <v>78420</v>
          </cell>
        </row>
        <row r="1170">
          <cell r="A1170">
            <v>37022</v>
          </cell>
          <cell r="B1170" t="str">
            <v>TUBO PTS RECTANG  50 X 30 X 3.0MM X</v>
          </cell>
          <cell r="C1170" t="str">
            <v>UND</v>
          </cell>
          <cell r="D1170">
            <v>43791</v>
          </cell>
        </row>
        <row r="1171">
          <cell r="A1171">
            <v>37023</v>
          </cell>
          <cell r="B1171" t="str">
            <v>TUBO PTS RECTANG  50.8 X 25.4 X 2 X</v>
          </cell>
          <cell r="C1171" t="str">
            <v>UND</v>
          </cell>
          <cell r="D1171">
            <v>27184</v>
          </cell>
        </row>
        <row r="1172">
          <cell r="A1172">
            <v>37027</v>
          </cell>
          <cell r="B1172" t="str">
            <v>TUBO PTS RECTANG  80 X 40 X 3.0MM X</v>
          </cell>
          <cell r="C1172" t="str">
            <v>UND</v>
          </cell>
          <cell r="D1172">
            <v>63671</v>
          </cell>
        </row>
        <row r="1173">
          <cell r="A1173">
            <v>37029</v>
          </cell>
          <cell r="B1173" t="str">
            <v>TUBO PTS RECTANG 130 X 50 X 2.5MM X</v>
          </cell>
          <cell r="C1173" t="str">
            <v>UND</v>
          </cell>
          <cell r="D1173">
            <v>79976</v>
          </cell>
        </row>
        <row r="1174">
          <cell r="A1174">
            <v>37030</v>
          </cell>
          <cell r="B1174" t="str">
            <v>TUBO PTS RECTANG 120 X 60 X 2.5MM X</v>
          </cell>
          <cell r="C1174" t="str">
            <v>UND</v>
          </cell>
          <cell r="D1174">
            <v>79976</v>
          </cell>
        </row>
        <row r="1175">
          <cell r="A1175">
            <v>37031</v>
          </cell>
          <cell r="B1175" t="str">
            <v>TUBO PTS RECTANG  90 X 50 X 3.5MM X</v>
          </cell>
          <cell r="C1175" t="str">
            <v>UND</v>
          </cell>
          <cell r="D1175">
            <v>91525</v>
          </cell>
        </row>
        <row r="1176">
          <cell r="A1176">
            <v>37032</v>
          </cell>
          <cell r="B1176" t="str">
            <v>TUBO PTS RECTANG 120 X 60 X 3.5MM X</v>
          </cell>
          <cell r="C1176" t="str">
            <v>UND</v>
          </cell>
          <cell r="D1176">
            <v>119164</v>
          </cell>
        </row>
        <row r="1177">
          <cell r="A1177">
            <v>37033</v>
          </cell>
          <cell r="B1177" t="str">
            <v>TUBO PTS RECTANG  50 X 30 X 2.5MM X</v>
          </cell>
          <cell r="C1177" t="str">
            <v>UND</v>
          </cell>
          <cell r="D1177">
            <v>31952</v>
          </cell>
        </row>
        <row r="1178">
          <cell r="A1178">
            <v>37034</v>
          </cell>
          <cell r="B1178" t="str">
            <v>TUBO PTS RECTANG  50.8 X 25.4 X 2.5</v>
          </cell>
          <cell r="C1178" t="str">
            <v>UND</v>
          </cell>
          <cell r="D1178">
            <v>31952</v>
          </cell>
        </row>
        <row r="1179">
          <cell r="A1179">
            <v>37035</v>
          </cell>
          <cell r="B1179" t="str">
            <v>TUBO PTS RECTANG  50.8 X 25.4 X 3 X</v>
          </cell>
          <cell r="C1179" t="str">
            <v>UND</v>
          </cell>
          <cell r="D1179">
            <v>43791</v>
          </cell>
        </row>
        <row r="1180">
          <cell r="A1180">
            <v>37036</v>
          </cell>
          <cell r="B1180" t="str">
            <v>TUBO PTS RECTANG  50.8 X 25.4 X 3.5</v>
          </cell>
          <cell r="C1180" t="str">
            <v>UND</v>
          </cell>
          <cell r="D1180">
            <v>51051</v>
          </cell>
        </row>
        <row r="1181">
          <cell r="A1181">
            <v>37039</v>
          </cell>
          <cell r="B1181" t="str">
            <v>TUBO PTS RECTANG 110 X 70 X 2.5MM X</v>
          </cell>
          <cell r="C1181" t="str">
            <v>UND</v>
          </cell>
          <cell r="D1181">
            <v>79976</v>
          </cell>
        </row>
        <row r="1182">
          <cell r="A1182">
            <v>37040</v>
          </cell>
          <cell r="B1182" t="str">
            <v>TUBO PTS RECTANG 110 X 70 X 3.5MM X</v>
          </cell>
          <cell r="C1182" t="str">
            <v>UND</v>
          </cell>
          <cell r="D1182">
            <v>119164</v>
          </cell>
        </row>
        <row r="1183">
          <cell r="A1183">
            <v>38001</v>
          </cell>
          <cell r="B1183" t="str">
            <v>TUBO PTS REDONDO 1" X 2.0MM X 6 MTS</v>
          </cell>
          <cell r="C1183" t="str">
            <v>UND</v>
          </cell>
          <cell r="D1183">
            <v>18149</v>
          </cell>
        </row>
        <row r="1184">
          <cell r="A1184">
            <v>38003</v>
          </cell>
          <cell r="B1184" t="str">
            <v>TUBO PTS REDONDO 1" X 2.5MM X 6 MTS</v>
          </cell>
          <cell r="C1184" t="str">
            <v>UND</v>
          </cell>
          <cell r="D1184">
            <v>21904</v>
          </cell>
        </row>
        <row r="1185">
          <cell r="A1185">
            <v>38006</v>
          </cell>
          <cell r="B1185" t="str">
            <v>TUBO PTS REDONDO 1.1/4" X 2.0MM X 6</v>
          </cell>
          <cell r="C1185" t="str">
            <v>UND</v>
          </cell>
          <cell r="D1185">
            <v>23316</v>
          </cell>
        </row>
        <row r="1186">
          <cell r="A1186">
            <v>38007</v>
          </cell>
          <cell r="B1186" t="str">
            <v>TUBO PTS RED-GALV. 1.1/4" X 2.5 MM</v>
          </cell>
          <cell r="C1186" t="str">
            <v>UND</v>
          </cell>
          <cell r="D1186">
            <v>39209</v>
          </cell>
        </row>
        <row r="1187">
          <cell r="A1187">
            <v>38008</v>
          </cell>
          <cell r="B1187" t="str">
            <v>TUBO PTS REDONDO 1.1/4" X 2.5MM X 6</v>
          </cell>
          <cell r="C1187" t="str">
            <v>UND</v>
          </cell>
          <cell r="D1187">
            <v>28696</v>
          </cell>
        </row>
        <row r="1188">
          <cell r="A1188">
            <v>38009</v>
          </cell>
          <cell r="B1188" t="str">
            <v>TUBO PTS RED-GALV. 1.66" X 2.0 MM</v>
          </cell>
          <cell r="C1188" t="str">
            <v>UND</v>
          </cell>
          <cell r="D1188">
            <v>42707</v>
          </cell>
        </row>
        <row r="1189">
          <cell r="A1189">
            <v>38010</v>
          </cell>
          <cell r="B1189" t="str">
            <v>TUBO PTS REDONDO 1.1/2" X 2.0MM X 6</v>
          </cell>
          <cell r="C1189" t="str">
            <v>UND</v>
          </cell>
          <cell r="D1189">
            <v>28185</v>
          </cell>
        </row>
        <row r="1190">
          <cell r="A1190">
            <v>38012</v>
          </cell>
          <cell r="B1190" t="str">
            <v>TUBO PTS REDONDO 1.1/2" X 2.5MM X 6</v>
          </cell>
          <cell r="C1190" t="str">
            <v>UND</v>
          </cell>
          <cell r="D1190">
            <v>30654</v>
          </cell>
        </row>
        <row r="1191">
          <cell r="A1191">
            <v>38013</v>
          </cell>
          <cell r="B1191" t="str">
            <v>TUBO PTS REDONDO 1.1/2" X 3.0MM X 6</v>
          </cell>
          <cell r="C1191" t="str">
            <v>UND</v>
          </cell>
          <cell r="D1191">
            <v>42278</v>
          </cell>
        </row>
        <row r="1192">
          <cell r="A1192">
            <v>38014</v>
          </cell>
          <cell r="B1192" t="str">
            <v>TUBO PTS REDONDO 1.1/2" X 3.5MM X 6</v>
          </cell>
          <cell r="C1192" t="str">
            <v>UND</v>
          </cell>
          <cell r="D1192">
            <v>43401</v>
          </cell>
        </row>
        <row r="1193">
          <cell r="A1193">
            <v>38015</v>
          </cell>
          <cell r="B1193" t="str">
            <v>TUBO PTS REDON. GALV. 1.1/2 X 2.MM X</v>
          </cell>
          <cell r="C1193" t="str">
            <v>UND</v>
          </cell>
          <cell r="D1193">
            <v>38508</v>
          </cell>
        </row>
        <row r="1194">
          <cell r="A1194">
            <v>38017</v>
          </cell>
          <cell r="B1194" t="str">
            <v>TUBO PTS REDONDO 1.66"  X 2.0MM X 6</v>
          </cell>
          <cell r="C1194" t="str">
            <v>UND</v>
          </cell>
          <cell r="D1194">
            <v>31258</v>
          </cell>
        </row>
        <row r="1195">
          <cell r="A1195">
            <v>38018</v>
          </cell>
          <cell r="B1195" t="str">
            <v>TUBO PTS REDONDO 1.66"  X 3.0MM X 6</v>
          </cell>
          <cell r="C1195" t="str">
            <v>UND</v>
          </cell>
          <cell r="D1195">
            <v>43946</v>
          </cell>
        </row>
        <row r="1196">
          <cell r="A1196">
            <v>38019</v>
          </cell>
          <cell r="B1196" t="str">
            <v>TUBO PTS REDONDO 1.66"  X 2.5MM X 6</v>
          </cell>
          <cell r="C1196" t="str">
            <v>UND</v>
          </cell>
          <cell r="D1196">
            <v>32777</v>
          </cell>
        </row>
        <row r="1197">
          <cell r="A1197">
            <v>38020</v>
          </cell>
          <cell r="B1197" t="str">
            <v>TUBO PTS REDONDO 1.9"   X 2.0MM X 6</v>
          </cell>
          <cell r="C1197" t="str">
            <v>UND</v>
          </cell>
          <cell r="D1197">
            <v>36126</v>
          </cell>
        </row>
        <row r="1198">
          <cell r="A1198">
            <v>38022</v>
          </cell>
          <cell r="B1198" t="str">
            <v>TUBO PTS REDONDO 1.9"   X 2.5MM X 6</v>
          </cell>
          <cell r="C1198" t="str">
            <v>UND</v>
          </cell>
          <cell r="D1198">
            <v>37737</v>
          </cell>
        </row>
        <row r="1199">
          <cell r="A1199">
            <v>38023</v>
          </cell>
          <cell r="B1199" t="str">
            <v>TUBO PTS REDONDO 1.9"   X 3.0MM X 6</v>
          </cell>
          <cell r="C1199" t="str">
            <v>UND</v>
          </cell>
          <cell r="D1199">
            <v>45653</v>
          </cell>
        </row>
        <row r="1200">
          <cell r="A1200">
            <v>38024</v>
          </cell>
          <cell r="B1200" t="str">
            <v>TUBO PTS REDONDO 1.9"   X 3.5MM X 6</v>
          </cell>
          <cell r="C1200" t="str">
            <v>UND</v>
          </cell>
          <cell r="D1200">
            <v>56722</v>
          </cell>
        </row>
        <row r="1201">
          <cell r="A1201">
            <v>38027</v>
          </cell>
          <cell r="B1201" t="str">
            <v>TUBO PTS REDONDO 2"     X 2.0MM X 6</v>
          </cell>
          <cell r="C1201" t="str">
            <v>UND</v>
          </cell>
          <cell r="D1201">
            <v>37921</v>
          </cell>
        </row>
        <row r="1202">
          <cell r="A1202">
            <v>38029</v>
          </cell>
          <cell r="B1202" t="str">
            <v>TUBO PTS REDONDO 2"     X 2.5MM X 6</v>
          </cell>
          <cell r="C1202" t="str">
            <v>UND</v>
          </cell>
          <cell r="D1202">
            <v>45899</v>
          </cell>
        </row>
        <row r="1203">
          <cell r="A1203">
            <v>38030</v>
          </cell>
          <cell r="B1203" t="str">
            <v>TUBO PTS REDONDO 2"     X 3.0MM X 6</v>
          </cell>
          <cell r="C1203" t="str">
            <v>UND</v>
          </cell>
          <cell r="D1203">
            <v>53307</v>
          </cell>
        </row>
        <row r="1204">
          <cell r="A1204">
            <v>38031</v>
          </cell>
          <cell r="B1204" t="str">
            <v>TUBO PTS REDONDO 2"     X 3.5MM X 6</v>
          </cell>
          <cell r="C1204" t="str">
            <v>UND</v>
          </cell>
          <cell r="D1204">
            <v>58118</v>
          </cell>
        </row>
        <row r="1205">
          <cell r="A1205">
            <v>38034</v>
          </cell>
          <cell r="B1205" t="str">
            <v>TUBO PTS REDONDO 2.36"  X 2.0MM X 6</v>
          </cell>
          <cell r="C1205" t="str">
            <v>UND</v>
          </cell>
          <cell r="D1205">
            <v>44921</v>
          </cell>
        </row>
        <row r="1206">
          <cell r="A1206">
            <v>38036</v>
          </cell>
          <cell r="B1206" t="str">
            <v>TUBO PTS REDONDO 2.36"  X 2.5MM X 6</v>
          </cell>
          <cell r="C1206" t="str">
            <v>UND</v>
          </cell>
          <cell r="D1206">
            <v>54332</v>
          </cell>
        </row>
        <row r="1207">
          <cell r="A1207">
            <v>38037</v>
          </cell>
          <cell r="B1207" t="str">
            <v>TUBO PTS REDONDO 2.36"  X 3.0MM X 6</v>
          </cell>
          <cell r="C1207" t="str">
            <v>UND</v>
          </cell>
          <cell r="D1207">
            <v>55581</v>
          </cell>
        </row>
        <row r="1208">
          <cell r="A1208">
            <v>38038</v>
          </cell>
          <cell r="B1208" t="str">
            <v>TUBO PTS REDONDO 2.36"  X 3.5MM X 6</v>
          </cell>
          <cell r="C1208" t="str">
            <v>UND</v>
          </cell>
          <cell r="D1208">
            <v>66320</v>
          </cell>
        </row>
        <row r="1209">
          <cell r="A1209">
            <v>38049</v>
          </cell>
          <cell r="B1209" t="str">
            <v>TUBO PTS REDONDO 3"     X 2.0MM X 6</v>
          </cell>
          <cell r="C1209" t="str">
            <v>UND</v>
          </cell>
          <cell r="D1209">
            <v>52677</v>
          </cell>
        </row>
        <row r="1210">
          <cell r="A1210">
            <v>38051</v>
          </cell>
          <cell r="B1210" t="str">
            <v>TUBO PTS REDONDO 3"     X 2.5MM X 6</v>
          </cell>
          <cell r="C1210" t="str">
            <v>UND</v>
          </cell>
          <cell r="D1210">
            <v>61764</v>
          </cell>
        </row>
        <row r="1211">
          <cell r="A1211">
            <v>38052</v>
          </cell>
          <cell r="B1211" t="str">
            <v>TUBO PTS REDONDO 3"     X 3.0MM X 6</v>
          </cell>
          <cell r="C1211" t="str">
            <v>UND</v>
          </cell>
          <cell r="D1211">
            <v>79869</v>
          </cell>
        </row>
        <row r="1212">
          <cell r="A1212">
            <v>38053</v>
          </cell>
          <cell r="B1212" t="str">
            <v>TUBO PTS REDONDO 3"     X 3.5MM X 6</v>
          </cell>
          <cell r="C1212" t="str">
            <v>UND</v>
          </cell>
          <cell r="D1212">
            <v>84668</v>
          </cell>
        </row>
        <row r="1213">
          <cell r="A1213">
            <v>38056</v>
          </cell>
          <cell r="B1213" t="str">
            <v>TUBO PTS REDONDO 3.1/2" X 2.0MM X 6</v>
          </cell>
          <cell r="C1213" t="str">
            <v>UND</v>
          </cell>
          <cell r="D1213">
            <v>61379</v>
          </cell>
        </row>
        <row r="1214">
          <cell r="A1214">
            <v>38058</v>
          </cell>
          <cell r="B1214" t="str">
            <v>TUBO PTS REDONDO 3.1/2" X 2.5MM X 6</v>
          </cell>
          <cell r="C1214" t="str">
            <v>UND</v>
          </cell>
          <cell r="D1214">
            <v>74969</v>
          </cell>
        </row>
        <row r="1215">
          <cell r="A1215">
            <v>38059</v>
          </cell>
          <cell r="B1215" t="str">
            <v>TUBO PTS REDONDO 3.1/2" X 3.0MM X 6</v>
          </cell>
          <cell r="C1215" t="str">
            <v>UND</v>
          </cell>
          <cell r="D1215">
            <v>82835</v>
          </cell>
        </row>
        <row r="1216">
          <cell r="A1216">
            <v>38060</v>
          </cell>
          <cell r="B1216" t="str">
            <v>TUBO PTS REDONDO 3.1/2" X 3.5MM X 6</v>
          </cell>
          <cell r="C1216" t="str">
            <v>UND</v>
          </cell>
          <cell r="D1216">
            <v>98817</v>
          </cell>
        </row>
        <row r="1217">
          <cell r="A1217">
            <v>38063</v>
          </cell>
          <cell r="B1217" t="str">
            <v>TUBO PTS REDONDO 4.1/2" X 3.0MM X 6</v>
          </cell>
          <cell r="C1217" t="str">
            <v>UND</v>
          </cell>
          <cell r="D1217">
            <v>107513</v>
          </cell>
        </row>
        <row r="1218">
          <cell r="A1218">
            <v>38064</v>
          </cell>
          <cell r="B1218" t="str">
            <v>TUBO PTS REDONDO 4.1/2" X 3.5MM X 6</v>
          </cell>
          <cell r="C1218" t="str">
            <v>UND</v>
          </cell>
          <cell r="D1218">
            <v>128439</v>
          </cell>
        </row>
        <row r="1219">
          <cell r="A1219">
            <v>38066</v>
          </cell>
          <cell r="B1219" t="str">
            <v>TUBO PTS REDONDO 1.315" X 2.0MM X 6</v>
          </cell>
          <cell r="C1219" t="str">
            <v>UND</v>
          </cell>
          <cell r="D1219">
            <v>24853</v>
          </cell>
        </row>
        <row r="1220">
          <cell r="A1220">
            <v>38067</v>
          </cell>
          <cell r="B1220" t="str">
            <v>TUBO PTS REDONDO 1.315" X 2.5MM X 6</v>
          </cell>
          <cell r="C1220" t="str">
            <v>UND</v>
          </cell>
          <cell r="D1220">
            <v>30234</v>
          </cell>
        </row>
        <row r="1221">
          <cell r="A1221">
            <v>38068</v>
          </cell>
          <cell r="B1221" t="str">
            <v>TUBO PTS REDONDO 1.315" X 3.0MM X 6</v>
          </cell>
          <cell r="C1221" t="str">
            <v>UND</v>
          </cell>
          <cell r="D1221">
            <v>31294</v>
          </cell>
        </row>
        <row r="1222">
          <cell r="A1222">
            <v>38069</v>
          </cell>
          <cell r="B1222" t="str">
            <v>TUBO PTS REDONDO 4.1/2" X 2.5MM X 6</v>
          </cell>
          <cell r="C1222" t="str">
            <v>UND</v>
          </cell>
          <cell r="D1222">
            <v>97046</v>
          </cell>
        </row>
        <row r="1223">
          <cell r="A1223">
            <v>39000</v>
          </cell>
          <cell r="B1223" t="str">
            <v>PERFIL 25 X 25 X 1.2MM X 6 MTS A-500</v>
          </cell>
          <cell r="C1223" t="str">
            <v>UND</v>
          </cell>
          <cell r="D1223">
            <v>12012</v>
          </cell>
        </row>
        <row r="1224">
          <cell r="A1224">
            <v>39001</v>
          </cell>
          <cell r="B1224" t="str">
            <v>PERFIL 22 X 22 X 1.5MM X 6 MTS A-500</v>
          </cell>
          <cell r="C1224" t="str">
            <v>UND</v>
          </cell>
          <cell r="D1224">
            <v>11395</v>
          </cell>
        </row>
        <row r="1225">
          <cell r="A1225">
            <v>39002</v>
          </cell>
          <cell r="B1225" t="str">
            <v>PERFIL 25 X 25 X 1.8MM X 6 MTS A-500</v>
          </cell>
          <cell r="C1225" t="str">
            <v>UND</v>
          </cell>
          <cell r="D1225">
            <v>16586</v>
          </cell>
        </row>
        <row r="1226">
          <cell r="A1226">
            <v>39005</v>
          </cell>
          <cell r="B1226" t="str">
            <v>PERFIL 40 X 40 X 1.5MM X 6 MTS A-500</v>
          </cell>
          <cell r="C1226" t="str">
            <v>UND</v>
          </cell>
          <cell r="D1226">
            <v>21862</v>
          </cell>
        </row>
        <row r="1227">
          <cell r="A1227">
            <v>39007</v>
          </cell>
          <cell r="B1227" t="str">
            <v>PERFIL 40 X 40 X 2.5MM X 6 MTS A-500</v>
          </cell>
          <cell r="C1227" t="str">
            <v>UND</v>
          </cell>
          <cell r="D1227">
            <v>32667</v>
          </cell>
        </row>
        <row r="1228">
          <cell r="A1228">
            <v>39008</v>
          </cell>
          <cell r="B1228" t="str">
            <v>PERFIL 50 X 50 X 1.5MM X 6 MTS A-500</v>
          </cell>
          <cell r="C1228" t="str">
            <v>UND</v>
          </cell>
          <cell r="D1228">
            <v>28993</v>
          </cell>
        </row>
        <row r="1229">
          <cell r="A1229">
            <v>39009</v>
          </cell>
          <cell r="B1229" t="str">
            <v>PERFIL 50 X 50 X 2.0MM X 6 MTS A-500</v>
          </cell>
          <cell r="C1229" t="str">
            <v>UND</v>
          </cell>
          <cell r="D1229">
            <v>36969</v>
          </cell>
        </row>
        <row r="1230">
          <cell r="A1230">
            <v>39010</v>
          </cell>
          <cell r="B1230" t="str">
            <v>PERFIL 50 X 50 X 2.5MM X 6 MTS A-500</v>
          </cell>
          <cell r="C1230" t="str">
            <v>UND</v>
          </cell>
          <cell r="D1230">
            <v>44929</v>
          </cell>
        </row>
        <row r="1231">
          <cell r="A1231">
            <v>39011</v>
          </cell>
          <cell r="B1231" t="str">
            <v>PERFIL 70 X 70 X 2.0MM X 6 MTS A-500</v>
          </cell>
          <cell r="C1231" t="str">
            <v>UND</v>
          </cell>
          <cell r="D1231">
            <v>52824</v>
          </cell>
        </row>
        <row r="1232">
          <cell r="A1232">
            <v>39012</v>
          </cell>
          <cell r="B1232" t="str">
            <v>PERFIL 70 X 70 X 2.5MM X 6 MTS A-500</v>
          </cell>
          <cell r="C1232" t="str">
            <v>UND</v>
          </cell>
          <cell r="D1232">
            <v>64319</v>
          </cell>
        </row>
        <row r="1233">
          <cell r="A1233">
            <v>39013</v>
          </cell>
          <cell r="B1233" t="str">
            <v>PERFIL 75 X 75 X 3.2MM X 6 MTS A-500</v>
          </cell>
          <cell r="C1233" t="str">
            <v>UND</v>
          </cell>
          <cell r="D1233">
            <v>88164</v>
          </cell>
        </row>
        <row r="1234">
          <cell r="A1234">
            <v>39015</v>
          </cell>
          <cell r="B1234" t="str">
            <v>PERFIL 70 X 70 X 1.8MM X 6 MTS A-500</v>
          </cell>
          <cell r="C1234" t="str">
            <v>UND</v>
          </cell>
          <cell r="D1234">
            <v>48840</v>
          </cell>
        </row>
        <row r="1235">
          <cell r="A1235">
            <v>39016</v>
          </cell>
          <cell r="B1235" t="str">
            <v>PERFIL 90 X 90 X 2.0MM X 6 MTS A-500</v>
          </cell>
          <cell r="C1235" t="str">
            <v>UND</v>
          </cell>
          <cell r="D1235">
            <v>68231</v>
          </cell>
        </row>
        <row r="1236">
          <cell r="A1236">
            <v>39017</v>
          </cell>
          <cell r="B1236" t="str">
            <v>PERFIL 90 X 90 X 2.3MM X 6 MTS A-500</v>
          </cell>
          <cell r="C1236" t="str">
            <v>UND</v>
          </cell>
          <cell r="D1236">
            <v>76609</v>
          </cell>
        </row>
        <row r="1237">
          <cell r="A1237">
            <v>39018</v>
          </cell>
          <cell r="B1237" t="str">
            <v>PERFIL 90 X 90 X 2.5MM X 6 MTS A-500</v>
          </cell>
          <cell r="C1237" t="str">
            <v>UND</v>
          </cell>
          <cell r="D1237">
            <v>83272</v>
          </cell>
        </row>
        <row r="1238">
          <cell r="A1238">
            <v>39019</v>
          </cell>
          <cell r="B1238" t="str">
            <v>PERFIL 100 X 100 X 3.3MM X 6 MTS A-5</v>
          </cell>
          <cell r="C1238" t="str">
            <v>UND</v>
          </cell>
          <cell r="D1238">
            <v>121662</v>
          </cell>
        </row>
        <row r="1239">
          <cell r="A1239">
            <v>39020</v>
          </cell>
          <cell r="B1239" t="str">
            <v>PERFIL 100 X 100 X 4.7MM X 6 MTS A-5</v>
          </cell>
          <cell r="C1239" t="str">
            <v>UND</v>
          </cell>
          <cell r="D1239">
            <v>179680</v>
          </cell>
        </row>
        <row r="1240">
          <cell r="A1240">
            <v>39021</v>
          </cell>
          <cell r="B1240" t="str">
            <v>PERFIL 100 X 100 X 6.3MM X 6 MTS A-5</v>
          </cell>
          <cell r="C1240" t="str">
            <v>UND</v>
          </cell>
          <cell r="D1240">
            <v>237046</v>
          </cell>
        </row>
        <row r="1241">
          <cell r="A1241">
            <v>39023</v>
          </cell>
          <cell r="B1241" t="str">
            <v>PERFIL 125 X 125 X 3.3MM X 6 MTS A-5</v>
          </cell>
          <cell r="C1241" t="str">
            <v>UND</v>
          </cell>
          <cell r="D1241">
            <v>152799</v>
          </cell>
        </row>
        <row r="1242">
          <cell r="A1242">
            <v>39024</v>
          </cell>
          <cell r="B1242" t="str">
            <v>PERFIL 125 X 125 X 4.7MM X 6 MTS A-5</v>
          </cell>
          <cell r="C1242" t="str">
            <v>UND</v>
          </cell>
          <cell r="D1242">
            <v>226346</v>
          </cell>
        </row>
        <row r="1243">
          <cell r="A1243">
            <v>39027</v>
          </cell>
          <cell r="B1243" t="str">
            <v>PERFIL 150 X 150 X 4.7MM X 6 MTS A-5</v>
          </cell>
          <cell r="C1243" t="str">
            <v>UND</v>
          </cell>
          <cell r="D1243">
            <v>274425</v>
          </cell>
        </row>
        <row r="1244">
          <cell r="A1244">
            <v>39028</v>
          </cell>
          <cell r="B1244" t="str">
            <v>PERFIL 150 X 150 X 6.3MM X 6 MTS A-5</v>
          </cell>
          <cell r="C1244" t="str">
            <v>UND</v>
          </cell>
          <cell r="D1244">
            <v>361343</v>
          </cell>
        </row>
        <row r="1245">
          <cell r="A1245">
            <v>39029</v>
          </cell>
          <cell r="B1245" t="str">
            <v>PERFIL 150 X 150 X 7.9MM X 6 MTS A-5</v>
          </cell>
          <cell r="C1245" t="str">
            <v>UND</v>
          </cell>
          <cell r="D1245">
            <v>447929</v>
          </cell>
        </row>
        <row r="1246">
          <cell r="A1246">
            <v>39039</v>
          </cell>
          <cell r="B1246" t="str">
            <v>PERFIL 13 X 50 X 1.5MM X 6 MTS A-500</v>
          </cell>
          <cell r="C1246" t="str">
            <v>UND</v>
          </cell>
          <cell r="D1246">
            <v>17074</v>
          </cell>
        </row>
        <row r="1247">
          <cell r="A1247">
            <v>39040</v>
          </cell>
          <cell r="B1247" t="str">
            <v>PERFIL 50 X 30 X 1.5MM X 6 MTS A-500</v>
          </cell>
          <cell r="C1247" t="str">
            <v>UND</v>
          </cell>
          <cell r="D1247">
            <v>21865</v>
          </cell>
        </row>
        <row r="1248">
          <cell r="A1248">
            <v>39041</v>
          </cell>
          <cell r="B1248" t="str">
            <v>PERFIL 50 X 30 X 2.0MM X 6 MTS A-500</v>
          </cell>
          <cell r="C1248" t="str">
            <v>UND</v>
          </cell>
          <cell r="D1248">
            <v>27802</v>
          </cell>
        </row>
        <row r="1249">
          <cell r="A1249">
            <v>39042</v>
          </cell>
          <cell r="B1249" t="str">
            <v>PERFIL 50 X 30 X 2.5MM X 6 MTS A-500</v>
          </cell>
          <cell r="C1249" t="str">
            <v>UND</v>
          </cell>
          <cell r="D1249">
            <v>33720</v>
          </cell>
        </row>
        <row r="1250">
          <cell r="A1250">
            <v>39043</v>
          </cell>
          <cell r="B1250" t="str">
            <v>PERFIL 60 X 40 X 1.8MM X 6 MTS A-500</v>
          </cell>
          <cell r="C1250" t="str">
            <v>UND</v>
          </cell>
          <cell r="D1250">
            <v>32286</v>
          </cell>
        </row>
        <row r="1251">
          <cell r="A1251">
            <v>39044</v>
          </cell>
          <cell r="B1251" t="str">
            <v>PERFIL 60 X 40 X 2.5MM X 6 MTS A-500</v>
          </cell>
          <cell r="C1251" t="str">
            <v>UND</v>
          </cell>
          <cell r="D1251">
            <v>42330</v>
          </cell>
        </row>
        <row r="1252">
          <cell r="A1252">
            <v>39045</v>
          </cell>
          <cell r="B1252" t="str">
            <v>PERFIL 70 X 45 X 2.0MM X 6 MTS A-500</v>
          </cell>
          <cell r="C1252" t="str">
            <v>UND</v>
          </cell>
          <cell r="D1252">
            <v>42316</v>
          </cell>
        </row>
        <row r="1253">
          <cell r="A1253">
            <v>39046</v>
          </cell>
          <cell r="B1253" t="str">
            <v>PERFIL 76 X 38 X 1.5MM X 6 MTS A-500</v>
          </cell>
          <cell r="C1253" t="str">
            <v>UND</v>
          </cell>
          <cell r="D1253">
            <v>33750</v>
          </cell>
        </row>
        <row r="1254">
          <cell r="A1254">
            <v>39047</v>
          </cell>
          <cell r="B1254" t="str">
            <v>PERFIL 76 X 38 X 1.8MM X 6 MTS A-500</v>
          </cell>
          <cell r="C1254" t="str">
            <v>UND</v>
          </cell>
          <cell r="D1254">
            <v>39886</v>
          </cell>
        </row>
        <row r="1255">
          <cell r="A1255">
            <v>39048</v>
          </cell>
          <cell r="B1255" t="str">
            <v>PERFIL 76 X 38 X 2.0MM X 6 MTS A-500</v>
          </cell>
          <cell r="C1255" t="str">
            <v>UND</v>
          </cell>
          <cell r="D1255">
            <v>43086</v>
          </cell>
        </row>
        <row r="1256">
          <cell r="A1256">
            <v>39049</v>
          </cell>
          <cell r="B1256" t="str">
            <v>PERFIL 76 X 38 X 2.5MM X 6 MTS A-500</v>
          </cell>
          <cell r="C1256" t="str">
            <v>UND</v>
          </cell>
          <cell r="D1256">
            <v>52436</v>
          </cell>
        </row>
        <row r="1257">
          <cell r="A1257">
            <v>39050</v>
          </cell>
          <cell r="B1257" t="str">
            <v>PERFIL 90 X 50 X 2.0MM X 6 MTS A-500</v>
          </cell>
          <cell r="C1257" t="str">
            <v>UND</v>
          </cell>
          <cell r="D1257">
            <v>52791</v>
          </cell>
        </row>
        <row r="1258">
          <cell r="A1258">
            <v>39051</v>
          </cell>
          <cell r="B1258" t="str">
            <v>PERFIL 90 X 50 X 2.5MM X 6 MTS A-500</v>
          </cell>
          <cell r="C1258" t="str">
            <v>UND</v>
          </cell>
          <cell r="D1258">
            <v>64319</v>
          </cell>
        </row>
        <row r="1259">
          <cell r="A1259">
            <v>39053</v>
          </cell>
          <cell r="B1259" t="str">
            <v>PERFIL 100 X 40 X 2.28MM X 6 MTS A-5</v>
          </cell>
          <cell r="C1259" t="str">
            <v>UND</v>
          </cell>
          <cell r="D1259">
            <v>60787</v>
          </cell>
        </row>
        <row r="1260">
          <cell r="A1260">
            <v>39054</v>
          </cell>
          <cell r="B1260" t="str">
            <v>PERFIL 100 X 50 X 3.3MM X 6 MTS A-50</v>
          </cell>
          <cell r="C1260" t="str">
            <v>UND</v>
          </cell>
          <cell r="D1260">
            <v>92541</v>
          </cell>
        </row>
        <row r="1261">
          <cell r="A1261">
            <v>39055</v>
          </cell>
          <cell r="B1261" t="str">
            <v>PERFIL 100 X 50 X 4.7MM X 6 MTS A-50</v>
          </cell>
          <cell r="C1261" t="str">
            <v>UND</v>
          </cell>
          <cell r="D1261">
            <v>133014</v>
          </cell>
        </row>
        <row r="1262">
          <cell r="A1262">
            <v>39057</v>
          </cell>
          <cell r="B1262" t="str">
            <v>PERFIL 120 X 60 X 2.0MM X 6 MTS A-50</v>
          </cell>
          <cell r="C1262" t="str">
            <v>UND</v>
          </cell>
          <cell r="D1262">
            <v>70059</v>
          </cell>
        </row>
        <row r="1263">
          <cell r="A1263">
            <v>39058</v>
          </cell>
          <cell r="B1263" t="str">
            <v>PERFIL 120 X 60 X 2.5MM X 6 MTS A-50</v>
          </cell>
          <cell r="C1263" t="str">
            <v>UND</v>
          </cell>
          <cell r="D1263">
            <v>85502</v>
          </cell>
        </row>
        <row r="1264">
          <cell r="A1264">
            <v>39059</v>
          </cell>
          <cell r="B1264" t="str">
            <v>PERFIL 150 X 50 X 3.3MM X 6 MTS A-50</v>
          </cell>
          <cell r="C1264" t="str">
            <v>UND</v>
          </cell>
          <cell r="D1264">
            <v>124477</v>
          </cell>
        </row>
        <row r="1265">
          <cell r="A1265">
            <v>39060</v>
          </cell>
          <cell r="B1265" t="str">
            <v>PERFIL 150 X 50 X 4.7MM X 6 MTS A-50</v>
          </cell>
          <cell r="C1265" t="str">
            <v>UND</v>
          </cell>
          <cell r="D1265">
            <v>179675</v>
          </cell>
        </row>
        <row r="1266">
          <cell r="A1266">
            <v>39063</v>
          </cell>
          <cell r="B1266" t="str">
            <v>PERFIL 150 X 100 X 3.3MM X 6 MTS A-5</v>
          </cell>
          <cell r="C1266" t="str">
            <v>UND</v>
          </cell>
          <cell r="D1266">
            <v>156412</v>
          </cell>
        </row>
        <row r="1267">
          <cell r="A1267">
            <v>39064</v>
          </cell>
          <cell r="B1267" t="str">
            <v>PERFIL 150 X 100 X 4.7MM X 6MTS A-50</v>
          </cell>
          <cell r="C1267" t="str">
            <v>UND</v>
          </cell>
          <cell r="D1267">
            <v>226340</v>
          </cell>
        </row>
        <row r="1268">
          <cell r="A1268">
            <v>39200</v>
          </cell>
          <cell r="B1268" t="str">
            <v>PERFIL 120X100X0.059" X 3.0 MT ENTRE</v>
          </cell>
          <cell r="C1268" t="str">
            <v>UND</v>
          </cell>
          <cell r="D1268">
            <v>30729</v>
          </cell>
        </row>
        <row r="1269">
          <cell r="A1269">
            <v>39202</v>
          </cell>
          <cell r="B1269" t="str">
            <v>PERFIL 120X100X0.059" X 3.5 MT ENTRE</v>
          </cell>
          <cell r="C1269" t="str">
            <v>UND</v>
          </cell>
          <cell r="D1269">
            <v>35850</v>
          </cell>
        </row>
        <row r="1270">
          <cell r="A1270">
            <v>39081</v>
          </cell>
          <cell r="B1270" t="str">
            <v>PERFIL REDON. 1/2" X 2.0MM X 6 MTS A</v>
          </cell>
          <cell r="C1270" t="str">
            <v>UND</v>
          </cell>
          <cell r="D1270">
            <v>11237</v>
          </cell>
        </row>
        <row r="1271">
          <cell r="A1271">
            <v>39084</v>
          </cell>
          <cell r="B1271" t="str">
            <v>PERFIL REDON. 3/4" X 2.0MM X 6 MTS A</v>
          </cell>
          <cell r="C1271" t="str">
            <v>UND</v>
          </cell>
          <cell r="D1271">
            <v>14492</v>
          </cell>
        </row>
        <row r="1272">
          <cell r="A1272">
            <v>39089</v>
          </cell>
          <cell r="B1272" t="str">
            <v>PERFIL REDON.   1" X 2.5MM X 6 MTS A</v>
          </cell>
          <cell r="C1272" t="str">
            <v>UND</v>
          </cell>
          <cell r="D1272">
            <v>22432</v>
          </cell>
        </row>
        <row r="1273">
          <cell r="A1273">
            <v>39091</v>
          </cell>
          <cell r="B1273" t="str">
            <v>PERFIL REDON 1.1/4" X 1.8MM X 6 MTS</v>
          </cell>
          <cell r="C1273" t="str">
            <v>UND</v>
          </cell>
          <cell r="D1273">
            <v>21307</v>
          </cell>
        </row>
        <row r="1274">
          <cell r="A1274">
            <v>39093</v>
          </cell>
          <cell r="B1274" t="str">
            <v>PERFIL REDON 1.1/4" X 2.7MM X 6 MTS</v>
          </cell>
          <cell r="C1274" t="str">
            <v>UND</v>
          </cell>
          <cell r="D1274">
            <v>31245</v>
          </cell>
        </row>
        <row r="1275">
          <cell r="A1275">
            <v>39095</v>
          </cell>
          <cell r="B1275" t="str">
            <v>PERFIL REDON 1.1/2" X 1.8MM X 6 MTS</v>
          </cell>
          <cell r="C1275" t="str">
            <v>UND</v>
          </cell>
          <cell r="D1275">
            <v>24478</v>
          </cell>
        </row>
        <row r="1276">
          <cell r="A1276">
            <v>39097</v>
          </cell>
          <cell r="B1276" t="str">
            <v>PERFIL REDON 1.1/2" X 2.7MM X 6 MTS</v>
          </cell>
          <cell r="C1276" t="str">
            <v>UND</v>
          </cell>
          <cell r="D1276">
            <v>35711</v>
          </cell>
        </row>
        <row r="1277">
          <cell r="A1277">
            <v>39101</v>
          </cell>
          <cell r="B1277" t="str">
            <v>PERFIL REDON.   2" X 1.8MM X 6 MTS A</v>
          </cell>
          <cell r="C1277" t="str">
            <v>UND</v>
          </cell>
          <cell r="D1277">
            <v>31201</v>
          </cell>
        </row>
        <row r="1278">
          <cell r="A1278">
            <v>39102</v>
          </cell>
          <cell r="B1278" t="str">
            <v>PERFIL REDON.   2" X 2.3MM X 6 MTS A</v>
          </cell>
          <cell r="C1278" t="str">
            <v>UND</v>
          </cell>
          <cell r="D1278">
            <v>39746</v>
          </cell>
        </row>
        <row r="1279">
          <cell r="A1279">
            <v>39103</v>
          </cell>
          <cell r="B1279" t="str">
            <v>PERFIL REDON.   2" X 2.7MM X 6 MTS A</v>
          </cell>
          <cell r="C1279" t="str">
            <v>UND</v>
          </cell>
          <cell r="D1279">
            <v>46065</v>
          </cell>
        </row>
        <row r="1280">
          <cell r="A1280">
            <v>39104</v>
          </cell>
          <cell r="B1280" t="str">
            <v>PERFIL REDON.   2" X 3.3MM X 6 MTS A</v>
          </cell>
          <cell r="C1280" t="str">
            <v>UND</v>
          </cell>
          <cell r="D1280">
            <v>55583</v>
          </cell>
        </row>
        <row r="1281">
          <cell r="A1281">
            <v>39107</v>
          </cell>
          <cell r="B1281" t="str">
            <v>PERFIL REDON 2.1/2" X 2.3MM X 6 MTS</v>
          </cell>
          <cell r="C1281" t="str">
            <v>UND</v>
          </cell>
          <cell r="D1281">
            <v>48332</v>
          </cell>
        </row>
        <row r="1282">
          <cell r="A1282">
            <v>39108</v>
          </cell>
          <cell r="B1282" t="str">
            <v>PERFIL REDON 2.1/2" X 2.7MM X 6 MTS</v>
          </cell>
          <cell r="C1282" t="str">
            <v>UND</v>
          </cell>
          <cell r="D1282">
            <v>56039</v>
          </cell>
        </row>
        <row r="1283">
          <cell r="A1283">
            <v>39109</v>
          </cell>
          <cell r="B1283" t="str">
            <v>PERFIL REDON 2.1/2" X 3.3MM X 6 MTS</v>
          </cell>
          <cell r="C1283" t="str">
            <v>UND</v>
          </cell>
          <cell r="D1283">
            <v>67742</v>
          </cell>
        </row>
        <row r="1284">
          <cell r="A1284">
            <v>39113</v>
          </cell>
          <cell r="B1284" t="str">
            <v>PERFIL REDON.   3" X 2.3MM X 6 MTS A</v>
          </cell>
          <cell r="C1284" t="str">
            <v>UND</v>
          </cell>
          <cell r="D1284">
            <v>59253</v>
          </cell>
        </row>
        <row r="1285">
          <cell r="A1285">
            <v>39115</v>
          </cell>
          <cell r="B1285" t="str">
            <v>PERFIL REDON.   3" X 3.25MM X 6 MTS</v>
          </cell>
          <cell r="C1285" t="str">
            <v>UND</v>
          </cell>
          <cell r="D1285">
            <v>83272</v>
          </cell>
        </row>
        <row r="1286">
          <cell r="A1286">
            <v>39120</v>
          </cell>
          <cell r="B1286" t="str">
            <v>PERFIL REDON.   4" X 2.3MM X 6 MTS A</v>
          </cell>
          <cell r="C1286" t="str">
            <v>UND</v>
          </cell>
          <cell r="D1286">
            <v>76658</v>
          </cell>
        </row>
        <row r="1287">
          <cell r="A1287">
            <v>39121</v>
          </cell>
          <cell r="B1287" t="str">
            <v>PERFIL REDON.   4" X 2.5MM X 6 MTS A</v>
          </cell>
          <cell r="C1287" t="str">
            <v>UND</v>
          </cell>
          <cell r="D1287">
            <v>83272</v>
          </cell>
        </row>
        <row r="1288">
          <cell r="A1288">
            <v>39122</v>
          </cell>
          <cell r="B1288" t="str">
            <v>PERFIL REDON.   4" X 3.3MM X 6 MTS A</v>
          </cell>
          <cell r="C1288" t="str">
            <v>UND</v>
          </cell>
          <cell r="D1288">
            <v>108008</v>
          </cell>
        </row>
        <row r="1289">
          <cell r="A1289">
            <v>39123</v>
          </cell>
          <cell r="B1289" t="str">
            <v>PERFIL REDON.   4" X 4.0MM X 6 MTS A</v>
          </cell>
          <cell r="C1289" t="str">
            <v>UND</v>
          </cell>
          <cell r="D1289">
            <v>138131</v>
          </cell>
        </row>
        <row r="1290">
          <cell r="A1290">
            <v>39124</v>
          </cell>
          <cell r="B1290" t="str">
            <v>PERFIL REDON.   4" X 4.7MM X 6 MTS A</v>
          </cell>
          <cell r="C1290" t="str">
            <v>UND</v>
          </cell>
          <cell r="D1290">
            <v>162754</v>
          </cell>
        </row>
        <row r="1291">
          <cell r="A1291">
            <v>39126</v>
          </cell>
          <cell r="B1291" t="str">
            <v>PERFIL REDON.   5" X 6.4MM X 6 MTS A</v>
          </cell>
          <cell r="C1291" t="str">
            <v>UND</v>
          </cell>
          <cell r="D1291">
            <v>258423</v>
          </cell>
        </row>
        <row r="1292">
          <cell r="A1292">
            <v>39130</v>
          </cell>
          <cell r="B1292" t="str">
            <v>PERFIL REDON.   6" X 3.6MM X 6 MTS A</v>
          </cell>
          <cell r="C1292" t="str">
            <v>UND</v>
          </cell>
          <cell r="D1292">
            <v>182715</v>
          </cell>
        </row>
        <row r="1293">
          <cell r="A1293">
            <v>39131</v>
          </cell>
          <cell r="B1293" t="str">
            <v>PERFIL REDON.   6" X 6.4MM X 6 MTS A</v>
          </cell>
          <cell r="C1293" t="str">
            <v>UND</v>
          </cell>
          <cell r="D1293">
            <v>318164</v>
          </cell>
        </row>
        <row r="1294">
          <cell r="A1294">
            <v>39132</v>
          </cell>
          <cell r="B1294" t="str">
            <v>PERFIL REDON.   6" X 7.1MM X 6 MTS A</v>
          </cell>
          <cell r="C1294" t="str">
            <v>UND</v>
          </cell>
          <cell r="D1294">
            <v>354667</v>
          </cell>
        </row>
        <row r="1295">
          <cell r="A1295">
            <v>39133</v>
          </cell>
          <cell r="B1295" t="str">
            <v>PERFIL REDON.   8" X 5.2MM X 6 MTS A</v>
          </cell>
          <cell r="C1295" t="str">
            <v>UND</v>
          </cell>
          <cell r="D1295">
            <v>343328</v>
          </cell>
        </row>
        <row r="1296">
          <cell r="A1296">
            <v>39134</v>
          </cell>
          <cell r="B1296" t="str">
            <v>PERFIL REDON.   8" X 6.4MM X 6 MTS A</v>
          </cell>
          <cell r="C1296" t="str">
            <v>UND</v>
          </cell>
          <cell r="D1296">
            <v>417982</v>
          </cell>
        </row>
        <row r="1297">
          <cell r="A1297">
            <v>39135</v>
          </cell>
          <cell r="B1297" t="str">
            <v>PERFIL REDON.   8" X 8.18MM X 6MTS A</v>
          </cell>
          <cell r="C1297" t="str">
            <v>UND</v>
          </cell>
          <cell r="D1297">
            <v>533730</v>
          </cell>
        </row>
        <row r="1298">
          <cell r="A1298">
            <v>39136</v>
          </cell>
          <cell r="B1298" t="str">
            <v>PERFIL REDON.   6" X 4.0MM X 6 MTS A</v>
          </cell>
          <cell r="C1298" t="str">
            <v>UND</v>
          </cell>
          <cell r="D1298">
            <v>198599</v>
          </cell>
        </row>
        <row r="1299">
          <cell r="A1299">
            <v>39206</v>
          </cell>
          <cell r="B1299" t="str">
            <v>TUBO REDON. 6"X4.0MMX 6MTS A-500 G-C</v>
          </cell>
          <cell r="C1299" t="str">
            <v>UND</v>
          </cell>
          <cell r="D1299">
            <v>167540</v>
          </cell>
        </row>
        <row r="1300">
          <cell r="A1300">
            <v>39209</v>
          </cell>
          <cell r="B1300" t="str">
            <v>TUBO REDON. 8.5/8"X5.5MMX 6MTS A-500</v>
          </cell>
          <cell r="C1300" t="str">
            <v>UND</v>
          </cell>
          <cell r="D1300">
            <v>334761</v>
          </cell>
        </row>
        <row r="1301">
          <cell r="A1301">
            <v>39210</v>
          </cell>
          <cell r="B1301" t="str">
            <v>TUBO REDON. 9.5/8"X5.5MMX 6MTS A-500</v>
          </cell>
          <cell r="C1301" t="str">
            <v>UND</v>
          </cell>
          <cell r="D1301">
            <v>374512</v>
          </cell>
        </row>
        <row r="1302">
          <cell r="A1302">
            <v>39212</v>
          </cell>
          <cell r="B1302" t="str">
            <v>TUBO REDON. 10.3/4"X7.0MMX 6MTS A-50</v>
          </cell>
          <cell r="C1302" t="str">
            <v>UND</v>
          </cell>
          <cell r="D1302">
            <v>525622</v>
          </cell>
        </row>
        <row r="1303">
          <cell r="A1303">
            <v>39214</v>
          </cell>
          <cell r="B1303" t="str">
            <v>TUBO REDON. 12.3/4"X9.0MMX 6MTS A-50</v>
          </cell>
          <cell r="C1303" t="str">
            <v>UND</v>
          </cell>
          <cell r="D1303">
            <v>799705</v>
          </cell>
        </row>
        <row r="1304">
          <cell r="A1304">
            <v>39223</v>
          </cell>
          <cell r="B1304" t="str">
            <v>TUBO CUADR. 100X100X3.0X 6MTS A-500</v>
          </cell>
          <cell r="C1304" t="str">
            <v>UND</v>
          </cell>
          <cell r="D1304">
            <v>95791</v>
          </cell>
        </row>
        <row r="1305">
          <cell r="A1305">
            <v>39225</v>
          </cell>
          <cell r="B1305" t="str">
            <v>TUBO CUADR. 120X120X4.0X 6MTS A-500</v>
          </cell>
          <cell r="C1305" t="str">
            <v>UND</v>
          </cell>
          <cell r="D1305">
            <v>153937</v>
          </cell>
        </row>
        <row r="1306">
          <cell r="A1306">
            <v>39227</v>
          </cell>
          <cell r="B1306" t="str">
            <v>TUBO CUADR. 155X155X4.5X 6MTS A-500</v>
          </cell>
          <cell r="C1306" t="str">
            <v>UND</v>
          </cell>
          <cell r="D1306">
            <v>230190</v>
          </cell>
        </row>
        <row r="1307">
          <cell r="A1307">
            <v>39228</v>
          </cell>
          <cell r="B1307" t="str">
            <v>TUBO CUADR. 175X175X5.5X 6MTS A-500</v>
          </cell>
          <cell r="C1307" t="str">
            <v>UND</v>
          </cell>
          <cell r="D1307">
            <v>313006</v>
          </cell>
        </row>
        <row r="1308">
          <cell r="A1308">
            <v>39229</v>
          </cell>
          <cell r="B1308" t="str">
            <v>TUBO CUADR. 200X200X5.5X 6MTS A-500</v>
          </cell>
          <cell r="C1308" t="str">
            <v>UND</v>
          </cell>
          <cell r="D1308">
            <v>360408</v>
          </cell>
        </row>
        <row r="1309">
          <cell r="A1309">
            <v>39230</v>
          </cell>
          <cell r="B1309" t="str">
            <v>TUBO CUADR. 200X200X7.0X 6MTS A-500</v>
          </cell>
          <cell r="C1309" t="str">
            <v>UND</v>
          </cell>
          <cell r="D1309">
            <v>452022</v>
          </cell>
        </row>
        <row r="1310">
          <cell r="A1310">
            <v>39231</v>
          </cell>
          <cell r="B1310" t="str">
            <v>TUBO CUADR. 220X220X7.0X 6MTS A-500</v>
          </cell>
          <cell r="C1310" t="str">
            <v>UND</v>
          </cell>
          <cell r="D1310">
            <v>495342</v>
          </cell>
        </row>
        <row r="1311">
          <cell r="A1311">
            <v>39233</v>
          </cell>
          <cell r="B1311" t="str">
            <v>TUBO CUADR. 260X260X9.0X 6MTS A-500</v>
          </cell>
          <cell r="C1311" t="str">
            <v>UND</v>
          </cell>
          <cell r="D1311">
            <v>748456</v>
          </cell>
        </row>
        <row r="1312">
          <cell r="A1312">
            <v>39245</v>
          </cell>
          <cell r="B1312" t="str">
            <v>TUBO RECTANG. 180X65X4.0X 6MTS A-500</v>
          </cell>
          <cell r="C1312" t="str">
            <v>UND</v>
          </cell>
          <cell r="D1312">
            <v>160533</v>
          </cell>
        </row>
        <row r="1313">
          <cell r="A1313">
            <v>39246</v>
          </cell>
          <cell r="B1313" t="str">
            <v>TUBO RECTANG. 200X70X4.3X 6MTS A-500</v>
          </cell>
          <cell r="C1313" t="str">
            <v>UND</v>
          </cell>
          <cell r="D1313">
            <v>184794</v>
          </cell>
        </row>
        <row r="1314">
          <cell r="A1314">
            <v>39247</v>
          </cell>
          <cell r="B1314" t="str">
            <v>TUBO RECTANG. 220X90X4.5X 6MTS A-500</v>
          </cell>
          <cell r="C1314" t="str">
            <v>UND</v>
          </cell>
          <cell r="D1314">
            <v>230190</v>
          </cell>
        </row>
        <row r="1315">
          <cell r="A1315">
            <v>39248</v>
          </cell>
          <cell r="B1315" t="str">
            <v>TUBO RECTANG. 260X90X5.5X 6MTS A-500</v>
          </cell>
          <cell r="C1315" t="str">
            <v>UND</v>
          </cell>
          <cell r="D1315">
            <v>309834</v>
          </cell>
        </row>
        <row r="1316">
          <cell r="A1316">
            <v>39249</v>
          </cell>
          <cell r="B1316" t="str">
            <v>TUBO RECTANG. 300X100X5.5X 6MTS A-50</v>
          </cell>
          <cell r="C1316" t="str">
            <v>UND</v>
          </cell>
          <cell r="D1316">
            <v>367713</v>
          </cell>
        </row>
      </sheetData>
      <sheetData sheetId="2" refreshError="1"/>
    </sheetDataSet>
  </externalBook>
</externalLink>
</file>

<file path=xl/externalLinks/externalLink2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quity Returns"/>
      <sheetName val="Balance Sheet"/>
      <sheetName val="Dividends"/>
      <sheetName val="Equipment Assumptions"/>
      <sheetName val="Budget Assumptions"/>
      <sheetName val="Material Assumptions"/>
      <sheetName val="Cash Costs"/>
      <sheetName val="Loading Type RH200W - hours"/>
      <sheetName val="Loading Type RH170W - hours"/>
      <sheetName val="Loading Type RH120WC - hours"/>
      <sheetName val="Loading Type RH40C - hours"/>
      <sheetName val="Loading Type 992C - hours"/>
      <sheetName val="Drill&amp;Blast"/>
      <sheetName val="Mine Hours"/>
      <sheetName val="MineSupportCostsandContractors"/>
      <sheetName val="MineEquipmentCosts"/>
      <sheetName val="EquipDeprnReplmt~"/>
      <sheetName val="Opex~"/>
      <sheetName val="Operations La Jauga"/>
      <sheetName val="Maintenance La Jagua"/>
      <sheetName val="Dates &amp; Flags"/>
      <sheetName val="Cuentas"/>
      <sheetName val="CtaGeneral-A"/>
      <sheetName val="Fixed Assets~"/>
      <sheetName val="Resumen vlr Unit"/>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refreshError="1"/>
    </sheetDataSet>
  </externalBook>
</externalLink>
</file>

<file path=xl/externalLinks/externalLink2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13weeks"/>
      <sheetName val="Buy ins"/>
      <sheetName val="Prepmts"/>
      <sheetName val="CashFlow"/>
      <sheetName val="Report"/>
      <sheetName val="Report2"/>
    </sheetNames>
    <sheetDataSet>
      <sheetData sheetId="0"/>
      <sheetData sheetId="1"/>
      <sheetData sheetId="2"/>
      <sheetData sheetId="3"/>
      <sheetData sheetId="4"/>
      <sheetData sheetId="5"/>
    </sheetDataSet>
  </externalBook>
</externalLink>
</file>

<file path=xl/externalLinks/externalLink2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1"/>
      <sheetName val="Formato 5 Entrenamiento"/>
      <sheetName val="Report"/>
    </sheetNames>
    <sheetDataSet>
      <sheetData sheetId="0" refreshError="1"/>
      <sheetData sheetId="1" refreshError="1"/>
      <sheetData sheetId="2" refreshError="1"/>
    </sheetDataSet>
  </externalBook>
</externalLink>
</file>

<file path=xl/externalLinks/externalLink2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lujo De Caja "/>
      <sheetName val="Reporte"/>
      <sheetName val="Programa"/>
      <sheetName val="LISTAS"/>
      <sheetName val="Hoja2"/>
      <sheetName val="Sheet1"/>
    </sheetNames>
    <sheetDataSet>
      <sheetData sheetId="0"/>
      <sheetData sheetId="1" refreshError="1"/>
      <sheetData sheetId="2" refreshError="1"/>
      <sheetData sheetId="3"/>
      <sheetData sheetId="4"/>
      <sheetData sheetId="5" refreshError="1"/>
    </sheetDataSet>
  </externalBook>
</externalLink>
</file>

<file path=xl/externalLinks/externalLink2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ona Sur Final"/>
      <sheetName val="Zona Sur"/>
      <sheetName val="Q-Qo"/>
      <sheetName val="Red de Alc. Sanitario 001 (2)"/>
      <sheetName val="Red de Alc. Sanitario 001"/>
      <sheetName val="Red de Alc. Sanitario final"/>
      <sheetName val="Diseño"/>
      <sheetName val="Red de Alc. Sanitario existe"/>
      <sheetName val="Red de Alc. Sanitario"/>
      <sheetName val="Pendientes"/>
      <sheetName val="Hoja2"/>
      <sheetName val="Hoja3"/>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ala"/>
      <sheetName val="Evolución"/>
      <sheetName val="TARIF2002"/>
      <sheetName val="Produccion"/>
      <sheetName val="Transporte"/>
      <sheetName val="Z mantto"/>
      <sheetName val="Aviso 1"/>
      <sheetName val="Aviso 2"/>
      <sheetName val="Factor A"/>
      <sheetName val="San Andrés"/>
      <sheetName val="LISTAS"/>
      <sheetName val="precios2002"/>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Set>
  </externalBook>
</externalLink>
</file>

<file path=xl/externalLinks/externalLink2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1"/>
      <sheetName val="Soportes de Preacta"/>
      <sheetName val="Acero Filtro Anaerobio"/>
      <sheetName val="Acero Lecho Secado"/>
      <sheetName val="Acero Tanque Séptico"/>
      <sheetName val="PRESUPUESTO CORREGIDO"/>
      <sheetName val="valor en letras"/>
    </sheetNames>
    <sheetDataSet>
      <sheetData sheetId="0"/>
      <sheetData sheetId="1"/>
      <sheetData sheetId="2"/>
      <sheetData sheetId="3"/>
      <sheetData sheetId="4"/>
      <sheetData sheetId="5"/>
      <sheetData sheetId="6"/>
    </sheetDataSet>
  </externalBook>
</externalLink>
</file>

<file path=xl/externalLinks/externalLink2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mary"/>
      <sheetName val="Manning"/>
      <sheetName val="Cashflows"/>
      <sheetName val="P &amp; L"/>
      <sheetName val="UG &amp; CPP"/>
      <sheetName val="OC &amp; HW"/>
      <sheetName val="Revenue"/>
      <sheetName val="Capital T"/>
      <sheetName val="Capital GCA T"/>
      <sheetName val="Capital West"/>
      <sheetName val="Financing"/>
      <sheetName val="TARIF200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2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le"/>
      <sheetName val="Sponsors Valuation"/>
      <sheetName val="MMJV"/>
      <sheetName val="Glenmurrin AUD"/>
      <sheetName val="Glenmurrin USD"/>
      <sheetName val="Minara AUD"/>
      <sheetName val="Minara USD"/>
      <sheetName val="LOM Valuation"/>
      <sheetName val="Exec Sum - MMJV"/>
      <sheetName val="Exec Sum Mthly"/>
      <sheetName val="Glenmurrin Tax Depn"/>
      <sheetName val="Glenmurrin Acc Depn"/>
      <sheetName val="MRE Tax Depn"/>
      <sheetName val="LOM Val'n Sum"/>
      <sheetName val="Comparision"/>
      <sheetName val="EBITDA Sum"/>
      <sheetName val="LOM Graphs"/>
      <sheetName val="LOM Graph Data"/>
      <sheetName val="MRE Acctg depn"/>
      <sheetName val="Production"/>
      <sheetName val="LOM Capability"/>
      <sheetName val="Price Inputs"/>
      <sheetName val="LOM Capital"/>
      <sheetName val="OL"/>
      <sheetName val="Ref"/>
      <sheetName val="Acid Calc"/>
      <sheetName val="Util"/>
      <sheetName val="HL"/>
      <sheetName val="Secondary Feeds"/>
      <sheetName val="Mine &amp; Admin"/>
      <sheetName val="Site Mtce"/>
      <sheetName val="Assumptions"/>
      <sheetName val="Working Cap Movemts"/>
      <sheetName val="CY 2007 Forecast Adjustments"/>
      <sheetName val="Summary"/>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refreshError="1"/>
    </sheetDataSet>
  </externalBook>
</externalLink>
</file>

<file path=xl/externalLinks/externalLink2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puesta"/>
      <sheetName val="Altenativa"/>
      <sheetName val="Incremental"/>
      <sheetName val="Graficas VPN"/>
      <sheetName val="Gráficas VPN (Inglés)"/>
      <sheetName val="Tabla Depreciación"/>
      <sheetName val="MODEC_II"/>
      <sheetName val="Working Cap Movemts"/>
      <sheetName val="H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2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actores A.N."/>
      <sheetName val="SOPORTES A.N."/>
      <sheetName val="DOMI.STA.CECILIA II"/>
      <sheetName val="ACTA"/>
      <sheetName val="BALANCE FINANCIERO"/>
      <sheetName val="AVANCE"/>
      <sheetName val="E.MERCANCIA"/>
      <sheetName val="tuberia"/>
      <sheetName val="CONT INSP Y ENSAYO"/>
      <sheetName val="factores_A_N_"/>
      <sheetName val="SOPORTES_A_N_"/>
      <sheetName val="DOMI_STA_CECILIA_II"/>
      <sheetName val="BALANCE_FINANCIERO"/>
      <sheetName val="E_MERCANCIA"/>
      <sheetName val="CONT_INSP_Y_ENSAYO"/>
    </sheetNames>
    <sheetDataSet>
      <sheetData sheetId="0" refreshError="1">
        <row r="15">
          <cell r="I15">
            <v>0.54751813668079397</v>
          </cell>
        </row>
        <row r="16">
          <cell r="I16">
            <v>0.67002611682034363</v>
          </cell>
        </row>
        <row r="17">
          <cell r="I17">
            <v>0.80535562905411928</v>
          </cell>
        </row>
        <row r="18">
          <cell r="I18">
            <v>0.89811116639918487</v>
          </cell>
        </row>
        <row r="19">
          <cell r="I19">
            <v>0.9744774270287262</v>
          </cell>
        </row>
        <row r="20">
          <cell r="I20">
            <v>1.1239471251137785</v>
          </cell>
        </row>
        <row r="21">
          <cell r="I21">
            <v>1.2825432987340994</v>
          </cell>
        </row>
        <row r="22">
          <cell r="I22">
            <v>1.4530556979861888</v>
          </cell>
        </row>
        <row r="23">
          <cell r="I23">
            <v>1.6392553722877783</v>
          </cell>
        </row>
        <row r="24">
          <cell r="I24">
            <v>1.8401475946639425</v>
          </cell>
        </row>
        <row r="25">
          <cell r="I25">
            <v>2.4052561673438118</v>
          </cell>
        </row>
        <row r="28">
          <cell r="I28">
            <v>3.6230056809750879</v>
          </cell>
        </row>
        <row r="29">
          <cell r="I29">
            <v>4.2349131863889973</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ow r="15">
          <cell r="I15">
            <v>0.54751813668079397</v>
          </cell>
        </row>
      </sheetData>
      <sheetData sheetId="10"/>
      <sheetData sheetId="11"/>
      <sheetData sheetId="12"/>
      <sheetData sheetId="13"/>
      <sheetData sheetId="14"/>
    </sheetDataSet>
  </externalBook>
</externalLink>
</file>

<file path=xl/externalLinks/externalLink2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General"/>
      <sheetName val="HHxACT"/>
      <sheetName val="HHxACT (2)"/>
      <sheetName val="RESUMEN PROYECTO"/>
      <sheetName val="RESUMEN ESP"/>
      <sheetName val="RESUMEN (2)"/>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2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fTables"/>
      <sheetName val="Summary"/>
      <sheetName val="CapitalBudget6MthToDec05"/>
      <sheetName val="Propuesta"/>
    </sheetNames>
    <sheetDataSet>
      <sheetData sheetId="0" refreshError="1"/>
      <sheetData sheetId="1" refreshError="1"/>
      <sheetData sheetId="2" refreshError="1"/>
      <sheetData sheetId="3" refreshError="1"/>
    </sheetDataSet>
  </externalBook>
</externalLink>
</file>

<file path=xl/externalLinks/externalLink2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rillas"/>
      <sheetName val="GENERAL "/>
      <sheetName val="cap 5-ELECTRICAS "/>
      <sheetName val="datosluminariasRoyAlPHa"/>
      <sheetName val="RefTables"/>
      <sheetName val="Registros_de_Asistencia"/>
      <sheetName val="Simulación Inf."/>
    </sheetNames>
    <sheetDataSet>
      <sheetData sheetId="0"/>
      <sheetData sheetId="1"/>
      <sheetData sheetId="2"/>
      <sheetData sheetId="3"/>
      <sheetData sheetId="4" refreshError="1"/>
      <sheetData sheetId="5" refreshError="1"/>
      <sheetData sheetId="6" refreshError="1"/>
    </sheetDataSet>
  </externalBook>
</externalLink>
</file>

<file path=xl/externalLinks/externalLink2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page"/>
      <sheetName val="Summary"/>
      <sheetName val="Creation of value"/>
      <sheetName val="Defining the problem"/>
      <sheetName val="Logic trees"/>
      <sheetName val="The value chain"/>
      <sheetName val="Value driver analysis"/>
      <sheetName val="Sources of project value"/>
      <sheetName val="Principles of valuation"/>
      <sheetName val="Forecasting cash flow"/>
      <sheetName val="Principles of investment risk"/>
      <sheetName val="Capital asset pricing model"/>
      <sheetName val="Project cost of capital"/>
      <sheetName val="Project risk analysis"/>
      <sheetName val="Alternative investment criteria"/>
      <sheetName val="Communicating value"/>
      <sheetName val="Principles of spreadsheeting"/>
      <sheetName val="Spreadsheet standards (1)"/>
      <sheetName val="Spreadsheet standards (2)"/>
      <sheetName val="Reconciling value"/>
      <sheetName val="Mine variance - graph"/>
      <sheetName val="Mine variance - tree"/>
      <sheetName val="Graph data"/>
      <sheetName val="Graph data (2)"/>
      <sheetName val="datosluminariasRoyAlPH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2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 MENORES"/>
      <sheetName val="LISTA PRECIO"/>
      <sheetName val="CUAD"/>
      <sheetName val="CEM-AREN"/>
      <sheetName val="PRESUPU"/>
      <sheetName val="RENDIMIEN"/>
      <sheetName val="ANALISIS BASICO"/>
      <sheetName val="1.PRELI"/>
      <sheetName val="2 CIMI"/>
      <sheetName val="3.ESTRU"/>
      <sheetName val="4.MURO"/>
      <sheetName val="5.CUBIE"/>
      <sheetName val="6.PISO"/>
      <sheetName val="7.CARPI"/>
      <sheetName val="8.ACAB MU"/>
      <sheetName val="9.INST SANT"/>
      <sheetName val="10.INST HIDRA"/>
      <sheetName val="11.INST ELECT"/>
      <sheetName val="12.APAR SANIT"/>
      <sheetName val="13.INST GAS.NAT"/>
      <sheetName val="14.PINTU"/>
      <sheetName val="15.ASEO GEN"/>
      <sheetName val="ITEM-COSTO"/>
      <sheetName val="ACT-COST"/>
      <sheetName val="ACT-%"/>
      <sheetName val="CONCRETOS"/>
      <sheetName val="CONCRET"/>
      <sheetName val="Hoja2"/>
      <sheetName val="DURACION"/>
      <sheetName val="CTO INDIR"/>
      <sheetName val="MATERIAL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2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le"/>
      <sheetName val="Index"/>
      <sheetName val="Project Parameters"/>
      <sheetName val="Fleet"/>
      <sheetName val="Utilisation"/>
      <sheetName val="Support Equipment"/>
      <sheetName val="Truck Nos - Coal"/>
      <sheetName val="Truck Nos - Waste"/>
      <sheetName val="Ground Prep - Coal"/>
      <sheetName val="Ground Prep - Waste"/>
      <sheetName val="Capacity"/>
      <sheetName val="Pasted Schedule"/>
      <sheetName val="MANUAL CONTRACTOR ANNUAL VOLUME"/>
      <sheetName val="Waste Exc Prod"/>
      <sheetName val="Coal Exc Prod"/>
      <sheetName val="Work Hrs - FEL&amp;EXC "/>
      <sheetName val="Work Hrs - Trucks&amp;Support"/>
      <sheetName val="Hours Summary"/>
      <sheetName val="Equip Selection &amp; Roster"/>
      <sheetName val="Truck Cycle Data"/>
      <sheetName val="OC Equip Data"/>
      <sheetName val="Mine variance - tre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efreshError="1"/>
    </sheetDataSet>
  </externalBook>
</externalLink>
</file>

<file path=xl/externalLinks/externalLink2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B APU"/>
    </sheetNames>
    <sheetDataSet>
      <sheetData sheetId="0" refreshError="1"/>
    </sheetDataSet>
  </externalBook>
</externalLink>
</file>

<file path=xl/externalLinks/externalLink2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s>
    <sheetDataSet>
      <sheetData sheetId="0" refreshError="1"/>
      <sheetData sheetId="1"/>
      <sheetData sheetId="2"/>
      <sheetData sheetId="3"/>
      <sheetData sheetId="4"/>
      <sheetData sheetId="5"/>
      <sheetData sheetId="6"/>
    </sheetDataSet>
  </externalBook>
</externalLink>
</file>

<file path=xl/externalLinks/externalLink2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m con"/>
      <sheetName val="FACTORES"/>
      <sheetName val="ACOMETIDAS"/>
      <sheetName val="SUMA TUBERIA"/>
      <sheetName val="TUBERIA"/>
      <sheetName val="CONST DOM"/>
      <sheetName val="PAVIMENTO"/>
      <sheetName val="dem poz"/>
      <sheetName val="RESUMEN"/>
      <sheetName val="SAN BASILIO N"/>
    </sheetNames>
    <sheetDataSet>
      <sheetData sheetId="0"/>
      <sheetData sheetId="1"/>
      <sheetData sheetId="2"/>
      <sheetData sheetId="3"/>
      <sheetData sheetId="4" refreshError="1">
        <row r="10">
          <cell r="AB10">
            <v>0</v>
          </cell>
        </row>
        <row r="14">
          <cell r="AB14">
            <v>0.56999999999999995</v>
          </cell>
        </row>
        <row r="15">
          <cell r="AB15">
            <v>0</v>
          </cell>
        </row>
        <row r="19">
          <cell r="AB19">
            <v>0.56999999999999995</v>
          </cell>
        </row>
        <row r="20">
          <cell r="AB20">
            <v>0</v>
          </cell>
        </row>
        <row r="24">
          <cell r="AB24">
            <v>0.56999999999999995</v>
          </cell>
        </row>
        <row r="25">
          <cell r="AB25">
            <v>0</v>
          </cell>
        </row>
        <row r="29">
          <cell r="AB29">
            <v>0.56999999999999995</v>
          </cell>
        </row>
        <row r="30">
          <cell r="AB30">
            <v>0</v>
          </cell>
        </row>
        <row r="34">
          <cell r="AB34">
            <v>0.56999999999999995</v>
          </cell>
        </row>
        <row r="35">
          <cell r="AB35">
            <v>0</v>
          </cell>
        </row>
        <row r="39">
          <cell r="AB39">
            <v>0</v>
          </cell>
        </row>
        <row r="40">
          <cell r="AB40">
            <v>0</v>
          </cell>
        </row>
        <row r="44">
          <cell r="AB44">
            <v>0.56999999999999995</v>
          </cell>
        </row>
        <row r="45">
          <cell r="AB45">
            <v>0</v>
          </cell>
        </row>
        <row r="49">
          <cell r="AB49">
            <v>0.56999999999999995</v>
          </cell>
        </row>
        <row r="50">
          <cell r="AB50">
            <v>0</v>
          </cell>
        </row>
        <row r="54">
          <cell r="AB54">
            <v>0.56999999999999995</v>
          </cell>
        </row>
        <row r="55">
          <cell r="AB55">
            <v>0</v>
          </cell>
        </row>
        <row r="59">
          <cell r="AB59">
            <v>0.56999999999999995</v>
          </cell>
        </row>
        <row r="60">
          <cell r="AB60">
            <v>0</v>
          </cell>
        </row>
        <row r="64">
          <cell r="AB64">
            <v>0.56999999999999995</v>
          </cell>
        </row>
        <row r="65">
          <cell r="AB65">
            <v>0</v>
          </cell>
        </row>
        <row r="69">
          <cell r="AB69">
            <v>0.56999999999999995</v>
          </cell>
        </row>
        <row r="70">
          <cell r="AB70">
            <v>0</v>
          </cell>
        </row>
        <row r="74">
          <cell r="AB74">
            <v>0.56999999999999995</v>
          </cell>
        </row>
        <row r="75">
          <cell r="AB75">
            <v>0</v>
          </cell>
        </row>
        <row r="79">
          <cell r="AB79">
            <v>0.56999999999999995</v>
          </cell>
        </row>
        <row r="80">
          <cell r="AB80">
            <v>0</v>
          </cell>
        </row>
        <row r="84">
          <cell r="AB84">
            <v>0.56999999999999995</v>
          </cell>
        </row>
      </sheetData>
      <sheetData sheetId="5"/>
      <sheetData sheetId="6"/>
      <sheetData sheetId="7"/>
      <sheetData sheetId="8"/>
      <sheetData sheetId="9"/>
    </sheetDataSet>
  </externalBook>
</externalLink>
</file>

<file path=xl/externalLinks/externalLink2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ACTORES"/>
      <sheetName val="TUBERIA"/>
    </sheetNames>
    <sheetDataSet>
      <sheetData sheetId="0" refreshError="1">
        <row r="8">
          <cell r="M8">
            <v>1.6584571641407996E-2</v>
          </cell>
        </row>
        <row r="9">
          <cell r="M9">
            <v>2.2426467938538669E-2</v>
          </cell>
        </row>
        <row r="10">
          <cell r="M10">
            <v>2.8274936599466664E-2</v>
          </cell>
        </row>
        <row r="11">
          <cell r="M11">
            <v>3.829661593736533E-2</v>
          </cell>
        </row>
        <row r="12">
          <cell r="M12">
            <v>4.5516980430421336E-2</v>
          </cell>
        </row>
        <row r="13">
          <cell r="M13">
            <v>5.3258333226048005E-2</v>
          </cell>
        </row>
        <row r="14">
          <cell r="M14">
            <v>6.1634517528832006E-2</v>
          </cell>
        </row>
        <row r="15">
          <cell r="M15">
            <v>7.0733394045866677E-2</v>
          </cell>
        </row>
        <row r="16">
          <cell r="M16">
            <v>9.5576087426047993E-2</v>
          </cell>
        </row>
        <row r="17">
          <cell r="M17">
            <v>0.12212833482117867</v>
          </cell>
        </row>
        <row r="18">
          <cell r="M18">
            <v>0.14359225586346663</v>
          </cell>
        </row>
        <row r="19">
          <cell r="M19">
            <v>0.17174652128076801</v>
          </cell>
        </row>
        <row r="20">
          <cell r="M20">
            <v>0.20882594236319996</v>
          </cell>
        </row>
        <row r="21">
          <cell r="M21">
            <v>0.24948355910860801</v>
          </cell>
        </row>
        <row r="22">
          <cell r="M22">
            <v>0.29331212464947198</v>
          </cell>
        </row>
        <row r="23">
          <cell r="M23">
            <v>0.50414299258879991</v>
          </cell>
        </row>
      </sheetData>
      <sheetData sheetId="1" refreshError="1"/>
    </sheetDataSet>
  </externalBook>
</externalLink>
</file>

<file path=xl/externalLinks/externalLink2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MANO DE OBRA"/>
      <sheetName val="BASE DE DATOS"/>
      <sheetName val="Hoja1"/>
      <sheetName val="ANALISIS UNITARIOS"/>
      <sheetName val="APUS NUEVOS"/>
      <sheetName val="apus electricos"/>
      <sheetName val="ITEMS"/>
      <sheetName val="Datos de ejemplo"/>
      <sheetName val="TRANSPORTE"/>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2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s>
    <sheetDataSet>
      <sheetData sheetId="0" refreshError="1"/>
    </sheetDataSet>
  </externalBook>
</externalLink>
</file>

<file path=xl/externalLinks/externalLink2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c00"/>
      <sheetName val="June00"/>
      <sheetName val="Sheet3"/>
      <sheetName val="Sheet4"/>
      <sheetName val="Sheet6"/>
      <sheetName val="Sheet7"/>
      <sheetName val="Sheet9"/>
      <sheetName val="Sheet10"/>
      <sheetName val="Index"/>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2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ón"/>
      <sheetName val="Indicadores"/>
      <sheetName val="1"/>
      <sheetName val="Cronograma"/>
      <sheetName val="Presupuesto Infra"/>
      <sheetName val="Presupuesto Comp-Prom (NO)"/>
    </sheetNames>
    <sheetDataSet>
      <sheetData sheetId="0"/>
      <sheetData sheetId="1"/>
      <sheetData sheetId="2"/>
      <sheetData sheetId="3"/>
      <sheetData sheetId="4"/>
      <sheetData sheetId="5"/>
    </sheetDataSet>
  </externalBook>
</externalLink>
</file>

<file path=xl/externalLinks/externalLink2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1. A. PRELIMINAR"/>
      <sheetName val="APU-1."/>
      <sheetName val="2. VIASYURBANISMO"/>
      <sheetName val="APU-2."/>
      <sheetName val="3. ESTRUC Y ARQ"/>
      <sheetName val="APU-3."/>
      <sheetName val="4. FRIO"/>
      <sheetName val="5. ELECTRICO"/>
      <sheetName val="6.REDES ALCANTARILLADO"/>
      <sheetName val="7.RED DE ABASTO"/>
      <sheetName val="APU-6-7"/>
      <sheetName val="8. REDGAS"/>
      <sheetName val="APU-8."/>
      <sheetName val="9. AMBIENTAL"/>
      <sheetName val="10. EQUIPOS"/>
      <sheetName val="11.OYM"/>
      <sheetName val="12. RESUMEN"/>
    </sheetNames>
    <sheetDataSet>
      <sheetData sheetId="0" refreshError="1"/>
      <sheetData sheetId="1" refreshError="1"/>
      <sheetData sheetId="2" refreshError="1"/>
      <sheetData sheetId="3"/>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2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1. A. PRELIMINAR"/>
      <sheetName val="APU-1."/>
      <sheetName val="2. VIASYURBANISMO"/>
      <sheetName val="APU-2."/>
      <sheetName val="3. ESTRUC Y ARQ"/>
      <sheetName val="APU-3."/>
      <sheetName val="5. ELECTRICO"/>
      <sheetName val="6.REDES ALCANTARILLADO"/>
      <sheetName val="7.RED DE ABASTO"/>
      <sheetName val="APU-6-7"/>
      <sheetName val="8. REDGAS"/>
      <sheetName val="APU-8."/>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FINANC"/>
      <sheetName val="RIE-C4"/>
      <sheetName val="RIE-C5"/>
      <sheetName val="RIE-K16"/>
      <sheetName val="RIE-CRA17"/>
    </sheetNames>
    <sheetDataSet>
      <sheetData sheetId="0"/>
      <sheetData sheetId="1">
        <row r="6">
          <cell r="C6">
            <v>3914.0890000000004</v>
          </cell>
        </row>
      </sheetData>
      <sheetData sheetId="2"/>
      <sheetData sheetId="3"/>
      <sheetData sheetId="4"/>
      <sheetData sheetId="5"/>
    </sheetDataSet>
  </externalBook>
</externalLink>
</file>

<file path=xl/externalLinks/externalLink2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Insum"/>
      <sheetName val="LISTA DE PRECIOS"/>
      <sheetName val="062"/>
      <sheetName val="Listado"/>
      <sheetName val="TRANSPORTE"/>
      <sheetName val="ESTADO_RED_TEC1"/>
      <sheetName val="PR_11"/>
      <sheetName val="PUNITARIOS_PARA_241201_2S1"/>
      <sheetName val="PREACTA_101"/>
      <sheetName val="PREACTA_91"/>
      <sheetName val="ESTADO_RED_TEC"/>
      <sheetName val="PR_1"/>
      <sheetName val="PUNITARIOS_PARA_241201_2S"/>
      <sheetName val="PREACTA_10"/>
      <sheetName val="PREACTA_9"/>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PRECIOS"/>
      <sheetName val="PREACTA 6"/>
      <sheetName val="TRAPMO"/>
      <sheetName val="UNITARIOS"/>
      <sheetName val="THE"/>
      <sheetName val="ATHE"/>
      <sheetName val="PUNITARIOS_PARA_241201_2S10"/>
      <sheetName val="PR_110"/>
      <sheetName val="ESTADO_RED_TEC10"/>
      <sheetName val="PREACTA_1010"/>
      <sheetName val="PREACTA_910"/>
      <sheetName val="TABLA 2008"/>
      <sheetName val="PRESUPUESTO"/>
      <sheetName val="ESTADO VÍA-CRIT.TECNICO"/>
      <sheetName val="Excavación Mat. Común Estacione"/>
      <sheetName val="Demolición Pavimento"/>
      <sheetName val="SUB APU"/>
      <sheetName val="CLASIFICACION"/>
      <sheetName val="Listas"/>
      <sheetName val="PUNITARIOS%20PARA%20241201%202S"/>
      <sheetName val="RELACION MES"/>
      <sheetName val="Equipo"/>
      <sheetName val="GCB2000"/>
      <sheetName val="A.P.U"/>
      <sheetName val="CRA.MODI"/>
      <sheetName val="A. P. U."/>
      <sheetName val="Presup_Cancha"/>
      <sheetName val="FORMULA"/>
      <sheetName val="K16+000 AL K18+500"/>
      <sheetName val="K23+200 AL K24+700"/>
      <sheetName val="k18+500 AL K23+050"/>
      <sheetName val="Presupuesto PUENTE"/>
      <sheetName val="VOLUMENES (4)"/>
      <sheetName val="VOLUMENES (4SA)"/>
      <sheetName val="c2.5y2.6"/>
      <sheetName val=" Liquidacion de Obra por Tramos"/>
      <sheetName val="REC-COD,"/>
      <sheetName val="Lp"/>
      <sheetName val="OCTUBRE"/>
      <sheetName val="c2_5y2_6"/>
      <sheetName val="c2_5y2_62"/>
      <sheetName val="c2_5y2_61"/>
      <sheetName val="c2_5y2_63"/>
      <sheetName val="c2_5y2_65"/>
      <sheetName val="c2_5y2_64"/>
      <sheetName val="c2_5y2_66"/>
      <sheetName val="c2_5y2_67"/>
      <sheetName val="c2_5y2_68"/>
      <sheetName val="c2_5y2_69"/>
      <sheetName val="c2_5y2_610"/>
      <sheetName val="FINANC"/>
      <sheetName val="TODAS"/>
      <sheetName val="Summary"/>
      <sheetName val="CODCONST"/>
      <sheetName val="skj452"/>
      <sheetName val="ita878"/>
      <sheetName val="aea-944"/>
      <sheetName val="dub-823"/>
      <sheetName val="gpi 526"/>
      <sheetName val="xxj617"/>
      <sheetName val="sng_855"/>
      <sheetName val="vea 374"/>
      <sheetName val="hfb024"/>
      <sheetName val="paj825"/>
      <sheetName val="2,2,6,1 Pilotes 0,30"/>
      <sheetName val="APU NO PREVISTO"/>
      <sheetName val="PPTA (3)"/>
      <sheetName val="PPTA (2)"/>
      <sheetName val="PPTA"/>
      <sheetName val="5. ELECTRICO"/>
      <sheetName val="BALANCE"/>
      <sheetName val="ITEMS NO REVISTOS"/>
      <sheetName val="APU ELECTRICOS"/>
      <sheetName val="Bajadas"/>
      <sheetName val="NARIÑO"/>
      <sheetName val="CONT_ADI"/>
      <sheetName val="SALARIOS"/>
      <sheetName val="Requisición1"/>
      <sheetName val="devdics"/>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PREACTA_6"/>
      <sheetName val="PREACTA Y CONTRATISTAS"/>
      <sheetName val="Hoja2"/>
      <sheetName val="Cuadr."/>
      <sheetName val="PUNITARIOS PARA 241201 2S.xls"/>
      <sheetName val="OBRAS SES"/>
      <sheetName val="PREACTA_61"/>
      <sheetName val="A_P_U1"/>
      <sheetName val="A_P_U"/>
      <sheetName val="PLAN DE INVERSION ANTICIPO"/>
      <sheetName val="inv mensual"/>
      <sheetName val="borrador flujo inv"/>
      <sheetName val="social-ambiental"/>
      <sheetName val="AU"/>
      <sheetName val="PERSONAL"/>
      <sheetName val="Tarifa MT"/>
      <sheetName val="TABLA_2008"/>
      <sheetName val="DEST. MEDIOS"/>
      <sheetName val="COMBUASF"/>
      <sheetName val="BALCRUDO"/>
      <sheetName val="CARGASPROC."/>
      <sheetName val="G L P  FINAL"/>
      <sheetName val="glvc"/>
      <sheetName val="mdo"/>
      <sheetName val="equip"/>
      <sheetName val="mat"/>
      <sheetName val="CIRCUITOS CODENSA"/>
      <sheetName val="materiales"/>
      <sheetName val="otro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sheetData sheetId="80"/>
      <sheetData sheetId="81"/>
      <sheetData sheetId="82"/>
      <sheetData sheetId="83"/>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sheetData sheetId="102"/>
      <sheetData sheetId="103"/>
      <sheetData sheetId="104"/>
      <sheetData sheetId="105"/>
      <sheetData sheetId="106"/>
      <sheetData sheetId="107" refreshError="1"/>
      <sheetData sheetId="108" refreshError="1"/>
      <sheetData sheetId="109" refreshError="1"/>
      <sheetData sheetId="110" refreshError="1"/>
      <sheetData sheetId="111" refreshError="1"/>
      <sheetData sheetId="112"/>
      <sheetData sheetId="113"/>
      <sheetData sheetId="114"/>
      <sheetData sheetId="115"/>
      <sheetData sheetId="116"/>
      <sheetData sheetId="117"/>
      <sheetData sheetId="118"/>
      <sheetData sheetId="119"/>
      <sheetData sheetId="120"/>
      <sheetData sheetId="121"/>
      <sheetData sheetId="122"/>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sheetData sheetId="139">
        <row r="48">
          <cell r="E48">
            <v>0</v>
          </cell>
        </row>
      </sheetData>
      <sheetData sheetId="140"/>
      <sheetData sheetId="141"/>
      <sheetData sheetId="142" refreshError="1"/>
      <sheetData sheetId="143"/>
      <sheetData sheetId="144"/>
      <sheetData sheetId="145"/>
      <sheetData sheetId="146" refreshError="1"/>
      <sheetData sheetId="147" refreshError="1"/>
      <sheetData sheetId="148" refreshError="1"/>
      <sheetData sheetId="149" refreshError="1"/>
      <sheetData sheetId="150" refreshError="1"/>
      <sheetData sheetId="151" refreshError="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refreshError="1"/>
      <sheetData sheetId="169" refreshError="1"/>
      <sheetData sheetId="170" refreshError="1"/>
      <sheetData sheetId="171" refreshError="1"/>
      <sheetData sheetId="172" refreshError="1"/>
      <sheetData sheetId="173"/>
      <sheetData sheetId="174"/>
      <sheetData sheetId="175"/>
      <sheetData sheetId="176" refreshError="1"/>
      <sheetData sheetId="177" refreshError="1"/>
      <sheetData sheetId="178" refreshError="1"/>
      <sheetData sheetId="179" refreshError="1"/>
      <sheetData sheetId="180" refreshError="1"/>
      <sheetData sheetId="181" refreshError="1"/>
      <sheetData sheetId="182" refreshError="1"/>
      <sheetData sheetId="183"/>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Set>
  </externalBook>
</externalLink>
</file>

<file path=xl/externalLinks/externalLink2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rategia de contratacion"/>
      <sheetName val="Cuadro p. Capital Vs estimado"/>
      <sheetName val="Alcance inst. bascula"/>
      <sheetName val="Alcance inst. bascula (blanco)"/>
      <sheetName val="Alcance contenedores CON PRECIO"/>
      <sheetName val="Alcance O. Civil CON PRECIO (2)"/>
      <sheetName val="Alcance puente ejercicio)"/>
      <sheetName val="Alcance O. Civil sin puente EJe"/>
      <sheetName val="Alcance O. Civil CON PRECIOS"/>
      <sheetName val="contenedor bascula"/>
      <sheetName val="contenedor Garita 2"/>
      <sheetName val="contenedor Garita 1"/>
      <sheetName val="Materiales"/>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refreshError="1"/>
    </sheetDataSet>
  </externalBook>
</externalLink>
</file>

<file path=xl/externalLinks/externalLink2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lvc"/>
      <sheetName val="cyrb"/>
      <sheetName val="gapr"/>
      <sheetName val="PRECIOS ACTUALIZADOS FERRASA"/>
    </sheetNames>
    <sheetDataSet>
      <sheetData sheetId="0"/>
      <sheetData sheetId="1"/>
      <sheetData sheetId="2"/>
      <sheetData sheetId="3" refreshError="1"/>
    </sheetDataSet>
  </externalBook>
</externalLink>
</file>

<file path=xl/externalLinks/externalLink2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ACTUAL"/>
      <sheetName val="Trifas movilizacion"/>
      <sheetName val="NOTAS DE CAMPO"/>
      <sheetName val="Movilizacion"/>
      <sheetName val="Loc y repl"/>
      <sheetName val="Descapote"/>
      <sheetName val="perfilado"/>
      <sheetName val="repaleo"/>
      <sheetName val="crudo"/>
      <sheetName val="excav filtro z"/>
      <sheetName val="excav filtro z (2)"/>
      <sheetName val="Secciones Aco 2"/>
      <sheetName val="descapote aco 2"/>
      <sheetName val="perfilado aco 2"/>
      <sheetName val="repaleo aco 2"/>
      <sheetName val="crudo aco 2"/>
      <sheetName val="excav zanja de cor"/>
      <sheetName val="SECCIONES ZANJA COR."/>
      <sheetName val="local. y repplanteo desc."/>
      <sheetName val="Excav descar"/>
      <sheetName val="Perfilado descar"/>
      <sheetName val="Excav Cuneta desv."/>
      <sheetName val="local y repl par"/>
      <sheetName val="descapote parq"/>
      <sheetName val="perfilado parq."/>
      <sheetName val="repaleo parq"/>
      <sheetName val="crudo parq"/>
      <sheetName val="subbase parq"/>
      <sheetName val="N.C"/>
      <sheetName val="N.C.1"/>
      <sheetName val="transporte"/>
      <sheetName val="APU TUBO COND"/>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2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s>
    <sheetDataSet>
      <sheetData sheetId="0" refreshError="1"/>
    </sheetDataSet>
  </externalBook>
</externalLink>
</file>

<file path=xl/externalLinks/externalLink2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PTO"/>
      <sheetName val="CANTIDADES"/>
      <sheetName val="DESPIECE"/>
      <sheetName val="APUs"/>
    </sheetNames>
    <sheetDataSet>
      <sheetData sheetId="0"/>
      <sheetData sheetId="1"/>
      <sheetData sheetId="2"/>
      <sheetData sheetId="3"/>
    </sheetDataSet>
  </externalBook>
</externalLink>
</file>

<file path=xl/externalLinks/externalLink2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pto Et1"/>
      <sheetName val="Ppto Et2"/>
      <sheetName val="Resumen"/>
      <sheetName val="Ppto completo"/>
      <sheetName val="AIU"/>
      <sheetName val="apu"/>
      <sheetName val="Auxiliares"/>
      <sheetName val="Insumos"/>
      <sheetName val="CO Edificacion Fase 1"/>
      <sheetName val="CO Edificacion Fase 2"/>
      <sheetName val="CO Urbanismo"/>
      <sheetName val="CO Muros"/>
      <sheetName val="CO PILAS"/>
      <sheetName val="ACERO REFUERZO"/>
      <sheetName val="PPTO ELE"/>
      <sheetName val="PPTO HIDR"/>
      <sheetName val="PPTO DETINCENDIO"/>
      <sheetName val="Hoja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2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esup_Cancha"/>
      <sheetName val="1_Preliminares"/>
      <sheetName val="2_Cimentación_Est.Met"/>
      <sheetName val="3_HS"/>
      <sheetName val="Apus_In.Elect"/>
      <sheetName val="Apus_Cubierta"/>
      <sheetName val="Apus_Dotación_Pintura"/>
      <sheetName val="Insumos"/>
      <sheetName val="Equipo_Trans "/>
      <sheetName val="M.Obra"/>
      <sheetName val="DATOS"/>
      <sheetName val="C.LABORALES"/>
      <sheetName val="c2.5y2.6"/>
    </sheet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Set>
  </externalBook>
</externalLink>
</file>

<file path=xl/externalLinks/externalLink2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trucciones"/>
    </sheetNames>
    <sheetDataSet>
      <sheetData sheetId="0" refreshError="1"/>
    </sheetDataSet>
  </externalBook>
</externalLink>
</file>

<file path=xl/externalLinks/externalLink2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 val="devdics"/>
      <sheetName val="Presup_Cancha"/>
      <sheetName val="CRA.MODI"/>
      <sheetName val="Cuadro p. Capital Vs estimado"/>
      <sheetName val="1,01"/>
      <sheetName val="PROGR_2"/>
      <sheetName val="PROGR_3"/>
      <sheetName val="UNIT."/>
      <sheetName val="PROGR_5"/>
      <sheetName val="PROGR_4"/>
      <sheetName val="PROGR_6"/>
      <sheetName val="A__P__U_"/>
      <sheetName val="ACTA_DE_MODIFICACION__(2)"/>
      <sheetName val="PROGR_7"/>
      <sheetName val="A__P__U_1"/>
      <sheetName val="ACTA_DE_MODIFICACION__(2)1"/>
      <sheetName val="PROGR_8"/>
      <sheetName val="A__P__U_2"/>
      <sheetName val="ACTA_DE_MODIFICACION__(2)2"/>
      <sheetName val="CRA_MODI"/>
      <sheetName val="PROGR_9"/>
      <sheetName val="A__P__U_3"/>
      <sheetName val="ACTA_DE_MODIFICACION__(2)3"/>
      <sheetName val="CRA_MODI1"/>
      <sheetName val="PROGR_10"/>
      <sheetName val="A__P__U_4"/>
      <sheetName val="ACTA_DE_MODIFICACION__(2)4"/>
      <sheetName val="CRA_MODI2"/>
    </sheetNames>
    <sheetDataSet>
      <sheetData sheetId="0">
        <row r="3">
          <cell r="A3" t="str">
            <v>COD</v>
          </cell>
        </row>
      </sheetData>
      <sheetData sheetId="1">
        <row r="3">
          <cell r="A3" t="str">
            <v>COD</v>
          </cell>
        </row>
      </sheetData>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sheetData sheetId="29"/>
      <sheetData sheetId="30" refreshError="1"/>
      <sheetData sheetId="31"/>
      <sheetData sheetId="32"/>
      <sheetData sheetId="33"/>
      <sheetData sheetId="34"/>
      <sheetData sheetId="35">
        <row r="6">
          <cell r="A6" t="str">
            <v>UNIDAD ADMINISTRATIVA ESPECIAL DE LA AERONAUTICA CIVIL</v>
          </cell>
        </row>
      </sheetData>
      <sheetData sheetId="36"/>
      <sheetData sheetId="37"/>
      <sheetData sheetId="38">
        <row r="6">
          <cell r="A6" t="str">
            <v>UNIDAD ADMINISTRATIVA ESPECIAL DE LA AERONAUTICA CIVIL</v>
          </cell>
        </row>
      </sheetData>
      <sheetData sheetId="39"/>
      <sheetData sheetId="40"/>
      <sheetData sheetId="41">
        <row r="6">
          <cell r="A6" t="str">
            <v>UNIDAD ADMINISTRATIVA ESPECIAL DE LA AERONAUTICA CIVIL</v>
          </cell>
        </row>
      </sheetData>
      <sheetData sheetId="42"/>
      <sheetData sheetId="43"/>
      <sheetData sheetId="44"/>
      <sheetData sheetId="45">
        <row r="6">
          <cell r="A6" t="str">
            <v>UNIDAD ADMINISTRATIVA ESPECIAL DE LA AERONAUTICA CIVIL</v>
          </cell>
        </row>
      </sheetData>
      <sheetData sheetId="46"/>
      <sheetData sheetId="47"/>
      <sheetData sheetId="48"/>
      <sheetData sheetId="49">
        <row r="6">
          <cell r="A6" t="str">
            <v>UNIDAD ADMINISTRATIVA ESPECIAL DE LA AERONAUTICA CIVIL</v>
          </cell>
        </row>
      </sheetData>
      <sheetData sheetId="50"/>
    </sheetDataSet>
  </externalBook>
</externalLink>
</file>

<file path=xl/externalLinks/externalLink2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
      <sheetName val="LISTA"/>
      <sheetName val="LISTA2"/>
      <sheetName val="ANAL.PRESTACIONES"/>
      <sheetName val="CUADRI"/>
      <sheetName val="MORTERO"/>
      <sheetName val="CONCRETO"/>
      <sheetName val="PRELIMINAR"/>
      <sheetName val="ZAPA.VIGAS"/>
      <sheetName val="LEVANTE"/>
      <sheetName val="PAÑE-ENCHA-PISO"/>
      <sheetName val="PAVIM.RIGIDO"/>
      <sheetName val="HIDROSANI"/>
      <sheetName val="APAR-ACCESORIO"/>
      <sheetName val="CARPINTERIA"/>
      <sheetName val="ELECTRICO"/>
      <sheetName val="PINTURA"/>
      <sheetName val="RELLENO-RETIRO"/>
      <sheetName val="OBR.EXTERIORES"/>
      <sheetName val="GENERAL"/>
      <sheetName val="Cronograma"/>
      <sheetName val="FINANZAS"/>
      <sheetName val="FSE - 01"/>
      <sheetName val="ESTADO DE INGRESO"/>
      <sheetName val="OTROS ITEMS DIFERENTES"/>
      <sheetName val="EXPLANACION"/>
      <sheetName val="A.U.I"/>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2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7"/>
      <sheetName val="2008"/>
      <sheetName val="2009"/>
      <sheetName val="2010"/>
      <sheetName val="2011"/>
      <sheetName val="Consolidado"/>
      <sheetName val="WACC - VPN FC"/>
      <sheetName val="Activos"/>
      <sheetName val="Impuestos Temp."/>
      <sheetName val="CatFin - Suleasing(Plamort)"/>
      <sheetName val="Dólar"/>
      <sheetName val="Produccion"/>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ICAS"/>
      <sheetName val="Hoja2"/>
      <sheetName val="PRECIOS-CP"/>
      <sheetName val="PRECIOS"/>
      <sheetName val="NACEDEROS"/>
      <sheetName val="CAPTACIONES"/>
      <sheetName val="POZO PROFUNDO"/>
      <sheetName val="ADUCCIONES"/>
      <sheetName val="DESARENADORES"/>
      <sheetName val="PRESEDIMENTADORES"/>
      <sheetName val="C.QUIEBRE"/>
      <sheetName val="CONDUCCIONES"/>
      <sheetName val="IMPULSION"/>
      <sheetName val="TANQUES"/>
      <sheetName val="DISTRIBUCION"/>
      <sheetName val="RESERVORIO"/>
      <sheetName val="OBRAS COMPLEMENTARIAS PTAP"/>
      <sheetName val="PTAP CU"/>
      <sheetName val="CUCAITA"/>
      <sheetName val="PTAP SO"/>
      <sheetName val="SORA"/>
      <sheetName val="SORACA"/>
      <sheetName val="SAN PEDRO DE IGUAQUE"/>
    </sheetNames>
    <sheetDataSet>
      <sheetData sheetId="0" refreshError="1"/>
      <sheetData sheetId="1" refreshError="1"/>
      <sheetData sheetId="2" refreshError="1"/>
      <sheetData sheetId="3" refreshError="1">
        <row r="1">
          <cell r="A1" t="str">
            <v>ITEM</v>
          </cell>
          <cell r="B1" t="str">
            <v>DESCRIPCION</v>
          </cell>
          <cell r="C1" t="str">
            <v>UNIDAD</v>
          </cell>
          <cell r="D1" t="str">
            <v>VR. UNITARIO</v>
          </cell>
          <cell r="E1" t="str">
            <v>CAPITULO</v>
          </cell>
          <cell r="F1" t="str">
            <v>BOYACA</v>
          </cell>
          <cell r="G1" t="str">
            <v>VERSION 3</v>
          </cell>
        </row>
        <row r="2">
          <cell r="A2" t="str">
            <v>1</v>
          </cell>
          <cell r="B2" t="str">
            <v>PRELIMINARES</v>
          </cell>
        </row>
        <row r="3">
          <cell r="A3" t="str">
            <v>1.1</v>
          </cell>
          <cell r="B3" t="str">
            <v>Localizacion y Replanteo para Estructuras</v>
          </cell>
          <cell r="C3" t="str">
            <v>M2</v>
          </cell>
          <cell r="D3">
            <v>3249</v>
          </cell>
          <cell r="E3" t="str">
            <v>PRE</v>
          </cell>
          <cell r="F3">
            <v>3214.84</v>
          </cell>
          <cell r="G3">
            <v>3248</v>
          </cell>
        </row>
        <row r="4">
          <cell r="A4" t="str">
            <v>1.2</v>
          </cell>
          <cell r="B4" t="str">
            <v>Localizacion y Replanteo para Redes</v>
          </cell>
          <cell r="C4" t="str">
            <v>ML</v>
          </cell>
          <cell r="D4">
            <v>1459</v>
          </cell>
          <cell r="E4" t="str">
            <v>PRE</v>
          </cell>
          <cell r="F4">
            <v>1413714.28125</v>
          </cell>
          <cell r="G4">
            <v>1458</v>
          </cell>
        </row>
        <row r="5">
          <cell r="A5" t="str">
            <v>1.3</v>
          </cell>
          <cell r="B5" t="str">
            <v>Descapote y Limpieza (Incluye acarreo de 200m)</v>
          </cell>
          <cell r="C5" t="str">
            <v>M2</v>
          </cell>
          <cell r="D5">
            <v>4242</v>
          </cell>
          <cell r="E5" t="str">
            <v>PRE</v>
          </cell>
          <cell r="G5">
            <v>4242</v>
          </cell>
        </row>
        <row r="6">
          <cell r="A6" t="str">
            <v>1.4</v>
          </cell>
          <cell r="B6" t="str">
            <v>Manejo de Aguas</v>
          </cell>
          <cell r="C6" t="str">
            <v>D</v>
          </cell>
          <cell r="D6">
            <v>344189</v>
          </cell>
          <cell r="E6" t="str">
            <v>PRE</v>
          </cell>
          <cell r="G6">
            <v>344190</v>
          </cell>
        </row>
        <row r="7">
          <cell r="A7" t="str">
            <v>1.5</v>
          </cell>
          <cell r="B7" t="str">
            <v>Demolicion de Estructuras en Concreto Reforzado</v>
          </cell>
          <cell r="C7" t="str">
            <v>M3</v>
          </cell>
          <cell r="D7">
            <v>231898</v>
          </cell>
          <cell r="E7" t="str">
            <v>PRE</v>
          </cell>
          <cell r="G7">
            <v>231898</v>
          </cell>
        </row>
        <row r="8">
          <cell r="A8" t="str">
            <v>1.6</v>
          </cell>
          <cell r="B8" t="str">
            <v>Demolicion de Pavimento Flexible</v>
          </cell>
          <cell r="C8" t="str">
            <v>M3</v>
          </cell>
          <cell r="D8">
            <v>165485</v>
          </cell>
          <cell r="E8" t="str">
            <v>PRE</v>
          </cell>
          <cell r="G8">
            <v>165485</v>
          </cell>
        </row>
        <row r="9">
          <cell r="A9" t="str">
            <v>1.7</v>
          </cell>
          <cell r="B9" t="str">
            <v>Demolicion de Pavimento Rigido</v>
          </cell>
          <cell r="C9" t="str">
            <v>M3</v>
          </cell>
          <cell r="D9">
            <v>187550</v>
          </cell>
          <cell r="E9" t="str">
            <v>PRE</v>
          </cell>
          <cell r="G9">
            <v>187549</v>
          </cell>
        </row>
        <row r="10">
          <cell r="A10" t="str">
            <v>1.8</v>
          </cell>
          <cell r="B10" t="str">
            <v>Demolicion de Andenes y Sardineles</v>
          </cell>
          <cell r="C10" t="str">
            <v>M3</v>
          </cell>
          <cell r="D10">
            <v>110324</v>
          </cell>
          <cell r="E10" t="str">
            <v>PRE</v>
          </cell>
          <cell r="G10">
            <v>110323</v>
          </cell>
        </row>
        <row r="11">
          <cell r="A11" t="str">
            <v>2</v>
          </cell>
          <cell r="B11" t="str">
            <v>EXCAVACIONES Y RELLENOS</v>
          </cell>
        </row>
        <row r="12">
          <cell r="A12" t="str">
            <v>2.1</v>
          </cell>
          <cell r="B12" t="str">
            <v>Excavacion Manual Material Comun en Seco (0 a 2 m)</v>
          </cell>
          <cell r="C12" t="str">
            <v>M3</v>
          </cell>
          <cell r="D12">
            <v>13342</v>
          </cell>
          <cell r="E12" t="str">
            <v>EXC</v>
          </cell>
          <cell r="G12">
            <v>13342</v>
          </cell>
        </row>
        <row r="13">
          <cell r="A13" t="str">
            <v>2.10</v>
          </cell>
          <cell r="B13" t="str">
            <v>Excavacion Manual Conglomerado bajo Agua (0 a 2 m)</v>
          </cell>
          <cell r="C13" t="str">
            <v>M3</v>
          </cell>
          <cell r="D13">
            <v>26158</v>
          </cell>
          <cell r="E13" t="str">
            <v>EXC</v>
          </cell>
          <cell r="G13">
            <v>26157</v>
          </cell>
        </row>
        <row r="14">
          <cell r="A14" t="str">
            <v>2.11</v>
          </cell>
          <cell r="B14" t="str">
            <v>Excavacion Manual Material Comun bajo Agua (2 a 4 m)</v>
          </cell>
          <cell r="C14" t="str">
            <v>M3</v>
          </cell>
          <cell r="D14">
            <v>43624</v>
          </cell>
          <cell r="E14" t="str">
            <v>EXC</v>
          </cell>
          <cell r="G14">
            <v>43624</v>
          </cell>
        </row>
        <row r="15">
          <cell r="A15" t="str">
            <v>2.12</v>
          </cell>
          <cell r="B15" t="str">
            <v>Excavacion Manual Conglomerado bajo Agua (&gt;4 m)</v>
          </cell>
          <cell r="C15" t="str">
            <v>M3</v>
          </cell>
          <cell r="D15">
            <v>66796</v>
          </cell>
          <cell r="E15" t="str">
            <v>EXC</v>
          </cell>
          <cell r="G15">
            <v>66797</v>
          </cell>
        </row>
        <row r="16">
          <cell r="A16" t="str">
            <v>2.13</v>
          </cell>
          <cell r="B16" t="str">
            <v>Excavacion Mecanica</v>
          </cell>
          <cell r="C16" t="str">
            <v>M3</v>
          </cell>
          <cell r="D16">
            <v>5297</v>
          </cell>
          <cell r="E16" t="str">
            <v>EXC</v>
          </cell>
          <cell r="G16">
            <v>5297</v>
          </cell>
        </row>
        <row r="17">
          <cell r="A17" t="str">
            <v>2.14</v>
          </cell>
          <cell r="B17" t="str">
            <v>Excavacion en Roca</v>
          </cell>
          <cell r="C17" t="str">
            <v>M3</v>
          </cell>
          <cell r="D17">
            <v>157581</v>
          </cell>
          <cell r="E17" t="str">
            <v>EXC</v>
          </cell>
          <cell r="G17">
            <v>157581</v>
          </cell>
        </row>
        <row r="18">
          <cell r="A18" t="str">
            <v>2.15</v>
          </cell>
          <cell r="B18" t="str">
            <v>Entibado Tipo 1 (Apuntalamiento en Madera)</v>
          </cell>
          <cell r="C18" t="str">
            <v>M2</v>
          </cell>
          <cell r="D18">
            <v>32821</v>
          </cell>
          <cell r="E18" t="str">
            <v>EXC</v>
          </cell>
        </row>
        <row r="19">
          <cell r="A19" t="str">
            <v>2.16</v>
          </cell>
          <cell r="B19" t="str">
            <v>Entibado Tipo 1A (Discontinuo en Madera)</v>
          </cell>
          <cell r="C19" t="str">
            <v>M2</v>
          </cell>
          <cell r="D19">
            <v>41679</v>
          </cell>
          <cell r="E19" t="str">
            <v>EXC</v>
          </cell>
        </row>
        <row r="20">
          <cell r="A20" t="str">
            <v>2.17</v>
          </cell>
          <cell r="B20" t="str">
            <v>Entibado Tipo 2 (Continuo en Madera)</v>
          </cell>
          <cell r="C20" t="str">
            <v>M2</v>
          </cell>
          <cell r="D20">
            <v>53614</v>
          </cell>
          <cell r="E20" t="str">
            <v>EXC</v>
          </cell>
        </row>
        <row r="21">
          <cell r="A21" t="str">
            <v>2.18</v>
          </cell>
          <cell r="B21" t="str">
            <v>Entibado Tipo 3 (Metalico)</v>
          </cell>
          <cell r="C21" t="str">
            <v>M2</v>
          </cell>
          <cell r="D21">
            <v>60441</v>
          </cell>
          <cell r="E21" t="str">
            <v>EXC</v>
          </cell>
        </row>
        <row r="22">
          <cell r="A22" t="str">
            <v>2.19</v>
          </cell>
          <cell r="B22" t="str">
            <v>Relleno con Material Seleccionado Proveniente de Excavacion</v>
          </cell>
          <cell r="C22" t="str">
            <v>M3</v>
          </cell>
          <cell r="D22">
            <v>11661</v>
          </cell>
          <cell r="E22" t="str">
            <v>EXC</v>
          </cell>
          <cell r="G22">
            <v>11661</v>
          </cell>
        </row>
        <row r="23">
          <cell r="A23" t="str">
            <v>2.2</v>
          </cell>
          <cell r="B23" t="str">
            <v>Excavacion Manual Material Comun en Seco (2 a 4 m)</v>
          </cell>
          <cell r="C23" t="str">
            <v>M3</v>
          </cell>
          <cell r="D23">
            <v>20014</v>
          </cell>
          <cell r="E23" t="str">
            <v>EXC</v>
          </cell>
          <cell r="G23">
            <v>20013</v>
          </cell>
        </row>
        <row r="24">
          <cell r="A24" t="str">
            <v>2.20</v>
          </cell>
          <cell r="B24" t="str">
            <v>Suministro, Extendida y Compactacion de Sub-Base Granular</v>
          </cell>
          <cell r="C24" t="str">
            <v>M3</v>
          </cell>
          <cell r="D24">
            <v>48516</v>
          </cell>
          <cell r="E24" t="str">
            <v>EXC</v>
          </cell>
          <cell r="G24">
            <v>48515</v>
          </cell>
        </row>
        <row r="25">
          <cell r="A25" t="str">
            <v>2.21</v>
          </cell>
          <cell r="B25" t="str">
            <v>Suministro, Extendida y Compactacion de Base Granular</v>
          </cell>
          <cell r="C25" t="str">
            <v>M3</v>
          </cell>
          <cell r="D25">
            <v>59266</v>
          </cell>
          <cell r="E25" t="str">
            <v>EXC</v>
          </cell>
          <cell r="G25">
            <v>59265</v>
          </cell>
        </row>
        <row r="26">
          <cell r="A26" t="str">
            <v>2.22</v>
          </cell>
          <cell r="B26" t="str">
            <v>Suministro, Extendida y Compactacion de Recebo</v>
          </cell>
          <cell r="C26" t="str">
            <v>M3</v>
          </cell>
          <cell r="D26">
            <v>42266</v>
          </cell>
          <cell r="E26" t="str">
            <v>EXC</v>
          </cell>
          <cell r="G26">
            <v>42265</v>
          </cell>
        </row>
        <row r="27">
          <cell r="A27" t="str">
            <v>2.23</v>
          </cell>
          <cell r="B27" t="str">
            <v>Triturado</v>
          </cell>
          <cell r="C27" t="str">
            <v>M3</v>
          </cell>
          <cell r="D27">
            <v>81122</v>
          </cell>
          <cell r="E27" t="str">
            <v>EXC</v>
          </cell>
        </row>
        <row r="28">
          <cell r="A28" t="str">
            <v>2.24</v>
          </cell>
          <cell r="B28" t="str">
            <v>Cargue y Retiro de Sobrantes</v>
          </cell>
          <cell r="C28" t="str">
            <v>M3</v>
          </cell>
          <cell r="D28">
            <v>7256</v>
          </cell>
          <cell r="E28" t="str">
            <v>EXC</v>
          </cell>
          <cell r="G28">
            <v>7256</v>
          </cell>
        </row>
        <row r="29">
          <cell r="A29" t="str">
            <v>2.25</v>
          </cell>
          <cell r="B29" t="str">
            <v>Construccion de Muro en Gaviones</v>
          </cell>
          <cell r="C29" t="str">
            <v>M3</v>
          </cell>
          <cell r="D29">
            <v>130579</v>
          </cell>
          <cell r="E29" t="str">
            <v>EXC</v>
          </cell>
          <cell r="G29">
            <v>130579</v>
          </cell>
        </row>
        <row r="30">
          <cell r="A30" t="str">
            <v>2.3</v>
          </cell>
          <cell r="B30" t="str">
            <v>Excavacion Manual Material Comun en Seco (&gt;4 m)</v>
          </cell>
          <cell r="C30" t="str">
            <v>M3</v>
          </cell>
          <cell r="D30">
            <v>26685</v>
          </cell>
          <cell r="E30" t="str">
            <v>EXC</v>
          </cell>
          <cell r="G30">
            <v>26684</v>
          </cell>
        </row>
        <row r="31">
          <cell r="A31" t="str">
            <v>2.4</v>
          </cell>
          <cell r="B31" t="str">
            <v>Excavacion Manual Material Comun bajo Agua (0 a 2 m)</v>
          </cell>
          <cell r="C31" t="str">
            <v>M3</v>
          </cell>
          <cell r="D31">
            <v>21154</v>
          </cell>
          <cell r="E31" t="str">
            <v>EXC</v>
          </cell>
          <cell r="G31">
            <v>21154</v>
          </cell>
        </row>
        <row r="32">
          <cell r="A32" t="str">
            <v>2.5</v>
          </cell>
          <cell r="B32" t="str">
            <v>Excavacion Manual Material Comun bajo Agua (2 a 4 m)</v>
          </cell>
          <cell r="C32" t="str">
            <v>M3</v>
          </cell>
          <cell r="D32">
            <v>33618</v>
          </cell>
          <cell r="E32" t="str">
            <v>EXC</v>
          </cell>
          <cell r="G32">
            <v>33618</v>
          </cell>
        </row>
        <row r="33">
          <cell r="A33" t="str">
            <v>2.6</v>
          </cell>
          <cell r="B33" t="str">
            <v>Excavacion Manual Material Comun bajo Agua (&gt;4 m)</v>
          </cell>
          <cell r="C33" t="str">
            <v>M3</v>
          </cell>
          <cell r="D33">
            <v>45643</v>
          </cell>
          <cell r="E33" t="str">
            <v>EXC</v>
          </cell>
          <cell r="G33">
            <v>45643</v>
          </cell>
        </row>
        <row r="34">
          <cell r="A34" t="str">
            <v>2.7</v>
          </cell>
          <cell r="B34" t="str">
            <v>Excavacion Manual Conglomerado en Seco (0 a 2 m)</v>
          </cell>
          <cell r="C34" t="str">
            <v>M3</v>
          </cell>
          <cell r="D34">
            <v>16678</v>
          </cell>
          <cell r="E34" t="str">
            <v>EXC</v>
          </cell>
          <cell r="G34">
            <v>16678</v>
          </cell>
        </row>
        <row r="35">
          <cell r="A35" t="str">
            <v>2.8</v>
          </cell>
          <cell r="B35" t="str">
            <v>Excavacion Manual Conglomerado en Seco (2 a 4 m)</v>
          </cell>
          <cell r="C35" t="str">
            <v>M3</v>
          </cell>
          <cell r="D35">
            <v>25017</v>
          </cell>
          <cell r="E35" t="str">
            <v>EXC</v>
          </cell>
          <cell r="G35">
            <v>25017</v>
          </cell>
        </row>
        <row r="36">
          <cell r="A36" t="str">
            <v>2.9</v>
          </cell>
          <cell r="B36" t="str">
            <v>Excavacion Manual Conglomerado en Seco (&gt;4 m)</v>
          </cell>
          <cell r="C36" t="str">
            <v>M3</v>
          </cell>
          <cell r="D36">
            <v>33355</v>
          </cell>
          <cell r="E36" t="str">
            <v>EXC</v>
          </cell>
          <cell r="G36">
            <v>33355</v>
          </cell>
        </row>
        <row r="37">
          <cell r="A37" t="str">
            <v>3</v>
          </cell>
          <cell r="B37" t="str">
            <v>CONCRETOS, MORTEROS, REFUERZOS Y ADITIVOS</v>
          </cell>
        </row>
        <row r="38">
          <cell r="A38" t="str">
            <v>3.1</v>
          </cell>
          <cell r="B38" t="str">
            <v>Concreto Simple de 2000 psi (Fabricado en Sitio)</v>
          </cell>
          <cell r="C38" t="str">
            <v>M3</v>
          </cell>
          <cell r="D38">
            <v>285097</v>
          </cell>
          <cell r="E38" t="str">
            <v>EST</v>
          </cell>
          <cell r="G38">
            <v>285094</v>
          </cell>
        </row>
        <row r="39">
          <cell r="A39" t="str">
            <v>3.10</v>
          </cell>
          <cell r="B39" t="str">
            <v>Concreto para Cimentacion 4000 psi</v>
          </cell>
          <cell r="C39" t="str">
            <v>M3</v>
          </cell>
          <cell r="D39">
            <v>501562</v>
          </cell>
          <cell r="E39" t="str">
            <v>EST</v>
          </cell>
          <cell r="G39">
            <v>501562</v>
          </cell>
        </row>
        <row r="40">
          <cell r="A40" t="str">
            <v>3.11</v>
          </cell>
          <cell r="B40" t="str">
            <v>Muro Tolete Comun e=0.12 m</v>
          </cell>
          <cell r="C40" t="str">
            <v>M2</v>
          </cell>
          <cell r="D40">
            <v>29950</v>
          </cell>
          <cell r="E40" t="str">
            <v>EST</v>
          </cell>
          <cell r="G40">
            <v>29950</v>
          </cell>
        </row>
        <row r="41">
          <cell r="A41" t="str">
            <v>3.12</v>
          </cell>
          <cell r="B41" t="str">
            <v>Panete Impermeabilizado 1:3</v>
          </cell>
          <cell r="C41" t="str">
            <v>M2</v>
          </cell>
          <cell r="D41">
            <v>11835</v>
          </cell>
          <cell r="E41" t="str">
            <v>EST</v>
          </cell>
          <cell r="G41">
            <v>11835</v>
          </cell>
        </row>
        <row r="42">
          <cell r="A42" t="str">
            <v>3.13</v>
          </cell>
          <cell r="B42" t="str">
            <v>Pañete bajo Placa</v>
          </cell>
          <cell r="C42" t="str">
            <v>M2</v>
          </cell>
          <cell r="D42">
            <v>16156</v>
          </cell>
          <cell r="E42" t="str">
            <v>EST</v>
          </cell>
        </row>
        <row r="43">
          <cell r="A43" t="str">
            <v>3.14</v>
          </cell>
          <cell r="B43" t="str">
            <v>Filtro para Pozo de Alivio Ø4''</v>
          </cell>
          <cell r="C43" t="str">
            <v>UN</v>
          </cell>
          <cell r="D43">
            <v>66578</v>
          </cell>
          <cell r="E43" t="str">
            <v>EST</v>
          </cell>
          <cell r="G43">
            <v>66577</v>
          </cell>
        </row>
        <row r="44">
          <cell r="A44" t="str">
            <v>3.15</v>
          </cell>
          <cell r="B44" t="str">
            <v>Rejilla para Captacion (Toma Lateral)</v>
          </cell>
          <cell r="C44" t="str">
            <v>M2</v>
          </cell>
          <cell r="D44">
            <v>509836</v>
          </cell>
          <cell r="E44" t="str">
            <v>EST</v>
          </cell>
          <cell r="G44">
            <v>509836</v>
          </cell>
        </row>
        <row r="45">
          <cell r="A45" t="str">
            <v>3.16</v>
          </cell>
          <cell r="B45" t="str">
            <v>Mortero 1:3 Impermeabilizado</v>
          </cell>
          <cell r="C45" t="str">
            <v>M3</v>
          </cell>
          <cell r="D45">
            <v>283520</v>
          </cell>
          <cell r="E45" t="str">
            <v>EST</v>
          </cell>
        </row>
        <row r="46">
          <cell r="A46" t="str">
            <v>3.17</v>
          </cell>
          <cell r="B46" t="str">
            <v>Cerramiento en Malla Eslabonada Cal. 10 con Postes en Tubo Galvanizado de 2''. Cada 2.50 m,  H= 2.00 m.  Incluye tensores en angulo.</v>
          </cell>
          <cell r="C46" t="str">
            <v>ML</v>
          </cell>
          <cell r="D46">
            <v>500000</v>
          </cell>
          <cell r="E46" t="str">
            <v>EST</v>
          </cell>
          <cell r="G46">
            <v>500000</v>
          </cell>
        </row>
        <row r="47">
          <cell r="A47" t="str">
            <v>3.18</v>
          </cell>
          <cell r="B47" t="str">
            <v>Puerta Cerramiento de 1.00 m  x 2.00 m, en Malla Eslabonada Cal 10 y tubo Galvanizado de 1.1/2'' (Incluye Anticorrosivo y Acabado en Esmalte)</v>
          </cell>
          <cell r="C47" t="str">
            <v>UN</v>
          </cell>
          <cell r="D47">
            <v>490000</v>
          </cell>
          <cell r="E47" t="str">
            <v>EST</v>
          </cell>
          <cell r="G47">
            <v>490000</v>
          </cell>
        </row>
        <row r="48">
          <cell r="A48" t="str">
            <v>3.19</v>
          </cell>
          <cell r="B48" t="str">
            <v>Viga de Amarre en Concreto 4000 psi</v>
          </cell>
          <cell r="C48" t="str">
            <v>M3</v>
          </cell>
          <cell r="D48">
            <v>460000</v>
          </cell>
          <cell r="E48" t="str">
            <v>EST</v>
          </cell>
          <cell r="G48">
            <v>460000</v>
          </cell>
        </row>
        <row r="49">
          <cell r="A49" t="str">
            <v>3.2</v>
          </cell>
          <cell r="B49" t="str">
            <v>Concreto Simple de 3000 psi (Fabricado en Sitio)</v>
          </cell>
          <cell r="C49" t="str">
            <v>M3</v>
          </cell>
          <cell r="D49">
            <v>329822</v>
          </cell>
          <cell r="E49" t="str">
            <v>EST</v>
          </cell>
          <cell r="G49">
            <v>329821</v>
          </cell>
        </row>
        <row r="50">
          <cell r="A50" t="str">
            <v>3.3</v>
          </cell>
          <cell r="B50" t="str">
            <v>Concreto Simple de 4000 psi (Fabricado en Sitio)</v>
          </cell>
          <cell r="C50" t="str">
            <v>M3</v>
          </cell>
          <cell r="D50">
            <v>407031</v>
          </cell>
          <cell r="E50" t="str">
            <v>EST</v>
          </cell>
          <cell r="G50">
            <v>407032</v>
          </cell>
        </row>
        <row r="51">
          <cell r="A51" t="str">
            <v>3.4</v>
          </cell>
          <cell r="B51" t="str">
            <v>Acero de Refuerzo Figurado de 60.000 psi</v>
          </cell>
          <cell r="C51" t="str">
            <v>KG</v>
          </cell>
          <cell r="D51">
            <v>2879</v>
          </cell>
          <cell r="E51" t="str">
            <v>EST</v>
          </cell>
          <cell r="G51">
            <v>2879</v>
          </cell>
        </row>
        <row r="52">
          <cell r="A52" t="str">
            <v>3.5</v>
          </cell>
          <cell r="B52" t="str">
            <v>Impermeabilizante para Concreto</v>
          </cell>
          <cell r="C52" t="str">
            <v>KG</v>
          </cell>
          <cell r="D52">
            <v>6367</v>
          </cell>
          <cell r="E52" t="str">
            <v>EST</v>
          </cell>
        </row>
        <row r="53">
          <cell r="A53" t="str">
            <v>3.6</v>
          </cell>
          <cell r="B53" t="str">
            <v>Acelerante para Concreto</v>
          </cell>
          <cell r="C53" t="str">
            <v>KG</v>
          </cell>
          <cell r="D53">
            <v>6671</v>
          </cell>
          <cell r="E53" t="str">
            <v>EST</v>
          </cell>
        </row>
        <row r="54">
          <cell r="A54" t="str">
            <v>3.7</v>
          </cell>
          <cell r="B54" t="str">
            <v>Concreto para Placa de Piso Impermeabilizado 4000 psi</v>
          </cell>
          <cell r="C54" t="str">
            <v>M3</v>
          </cell>
          <cell r="D54">
            <v>492362</v>
          </cell>
          <cell r="E54" t="str">
            <v>EST</v>
          </cell>
          <cell r="G54">
            <v>492362</v>
          </cell>
        </row>
        <row r="55">
          <cell r="A55" t="str">
            <v>3.8</v>
          </cell>
          <cell r="B55" t="str">
            <v>Concreto para Muros Impermeabilizado 4000 psi</v>
          </cell>
          <cell r="C55" t="str">
            <v>M3</v>
          </cell>
          <cell r="D55">
            <v>525461</v>
          </cell>
          <cell r="E55" t="str">
            <v>EST</v>
          </cell>
          <cell r="G55">
            <v>525461</v>
          </cell>
        </row>
        <row r="56">
          <cell r="A56" t="str">
            <v>3.9</v>
          </cell>
          <cell r="B56" t="str">
            <v>Concreto para Placa Superior Impermeabilizado 4000 psi</v>
          </cell>
          <cell r="C56" t="str">
            <v>M3</v>
          </cell>
          <cell r="D56">
            <v>548547</v>
          </cell>
          <cell r="E56" t="str">
            <v>EST</v>
          </cell>
          <cell r="G56">
            <v>548547</v>
          </cell>
        </row>
        <row r="57">
          <cell r="A57" t="str">
            <v>4</v>
          </cell>
          <cell r="B57" t="str">
            <v>RECONSTRUCCION DE PAVIMENTOS, ANDENES Y SARDINELES</v>
          </cell>
        </row>
        <row r="58">
          <cell r="A58" t="str">
            <v>4.1</v>
          </cell>
          <cell r="B58" t="str">
            <v>Pavimento Flexible MDC-1</v>
          </cell>
          <cell r="C58" t="str">
            <v>M3</v>
          </cell>
          <cell r="D58">
            <v>609152</v>
          </cell>
          <cell r="E58" t="str">
            <v>PAV</v>
          </cell>
        </row>
        <row r="59">
          <cell r="A59" t="str">
            <v>4.2</v>
          </cell>
          <cell r="B59" t="str">
            <v>Pavimento Flexible en MDC-2</v>
          </cell>
          <cell r="C59" t="str">
            <v>M3</v>
          </cell>
          <cell r="D59">
            <v>392770</v>
          </cell>
          <cell r="E59" t="str">
            <v>PAV</v>
          </cell>
          <cell r="G59">
            <v>392770</v>
          </cell>
        </row>
        <row r="60">
          <cell r="A60" t="str">
            <v>4.3</v>
          </cell>
          <cell r="B60" t="str">
            <v>Pavimento Flexible MDC-3</v>
          </cell>
          <cell r="C60" t="str">
            <v>M3</v>
          </cell>
          <cell r="D60">
            <v>656709</v>
          </cell>
          <cell r="E60" t="str">
            <v>PAV</v>
          </cell>
        </row>
        <row r="61">
          <cell r="A61" t="str">
            <v>4.4</v>
          </cell>
          <cell r="B61" t="str">
            <v>Pavimento en Concreto Rigido MR41</v>
          </cell>
          <cell r="C61" t="str">
            <v>M3</v>
          </cell>
          <cell r="D61">
            <v>463692</v>
          </cell>
          <cell r="E61" t="str">
            <v>PAV</v>
          </cell>
          <cell r="G61">
            <v>463693</v>
          </cell>
        </row>
        <row r="62">
          <cell r="A62" t="str">
            <v>4.5</v>
          </cell>
          <cell r="B62" t="str">
            <v>Anden en Concreto de 3000 psi e = 0.12 m</v>
          </cell>
          <cell r="C62" t="str">
            <v>M2</v>
          </cell>
          <cell r="D62">
            <v>51119</v>
          </cell>
          <cell r="E62" t="str">
            <v>PAV</v>
          </cell>
          <cell r="G62">
            <v>51117</v>
          </cell>
        </row>
        <row r="63">
          <cell r="A63" t="str">
            <v>5</v>
          </cell>
          <cell r="B63" t="str">
            <v>REDES DE ACUEDUCTO</v>
          </cell>
        </row>
        <row r="64">
          <cell r="A64" t="str">
            <v>5.1</v>
          </cell>
          <cell r="B64" t="str">
            <v>Instalacion Tuberia PVC UM RDE21 Ø2''</v>
          </cell>
          <cell r="C64" t="str">
            <v>ML</v>
          </cell>
          <cell r="D64">
            <v>5882.45</v>
          </cell>
          <cell r="E64" t="str">
            <v>RAC</v>
          </cell>
          <cell r="G64">
            <v>10853</v>
          </cell>
        </row>
        <row r="65">
          <cell r="A65" t="str">
            <v>5.10</v>
          </cell>
          <cell r="B65" t="str">
            <v>Suministro e Instalacion de Valvula Deslizante Rectangular con Sello en Bronce (Incluye Accesorios) Ø14''</v>
          </cell>
          <cell r="C65" t="str">
            <v>UN</v>
          </cell>
          <cell r="D65">
            <v>7075616</v>
          </cell>
          <cell r="E65" t="str">
            <v>RAC</v>
          </cell>
          <cell r="G65">
            <v>7075616</v>
          </cell>
        </row>
        <row r="66">
          <cell r="A66" t="str">
            <v>5.11</v>
          </cell>
          <cell r="B66" t="str">
            <v>Suministro e Instalacion de Union Tipo Dresser para PVC Ø2''</v>
          </cell>
          <cell r="C66" t="str">
            <v>UN</v>
          </cell>
          <cell r="D66">
            <v>52419</v>
          </cell>
          <cell r="E66" t="str">
            <v>RAC</v>
          </cell>
          <cell r="G66">
            <v>52419</v>
          </cell>
        </row>
        <row r="67">
          <cell r="A67" t="str">
            <v>5.12</v>
          </cell>
          <cell r="B67" t="str">
            <v>Suministro e Instalacion de Union Tipo Dresser para PVC Ø3''</v>
          </cell>
          <cell r="C67" t="str">
            <v>UN</v>
          </cell>
          <cell r="D67">
            <v>68659</v>
          </cell>
          <cell r="E67" t="str">
            <v>RAC</v>
          </cell>
          <cell r="G67">
            <v>68658</v>
          </cell>
        </row>
        <row r="68">
          <cell r="A68" t="str">
            <v>5.13</v>
          </cell>
          <cell r="B68" t="str">
            <v>Suministro e Instalacion de Union Tipo Dresser para PVC Ø4''</v>
          </cell>
          <cell r="C68" t="str">
            <v>UN</v>
          </cell>
          <cell r="D68">
            <v>78955</v>
          </cell>
          <cell r="E68" t="str">
            <v>RAC</v>
          </cell>
          <cell r="G68">
            <v>78954</v>
          </cell>
        </row>
        <row r="69">
          <cell r="A69" t="str">
            <v>5.14</v>
          </cell>
          <cell r="B69" t="str">
            <v>Suministro e Instalacion de Union Tipo Dresser para PVC Ø6''</v>
          </cell>
          <cell r="C69" t="str">
            <v>UN</v>
          </cell>
          <cell r="D69">
            <v>176758</v>
          </cell>
          <cell r="E69" t="str">
            <v>RAC</v>
          </cell>
          <cell r="G69">
            <v>176758</v>
          </cell>
        </row>
        <row r="70">
          <cell r="A70" t="str">
            <v>5.15</v>
          </cell>
          <cell r="B70" t="str">
            <v>Suministro e Instalacion de Niple Pasamuro HF, ELxEL, hasta 0.50 m, Ø2''</v>
          </cell>
          <cell r="C70" t="str">
            <v>UN</v>
          </cell>
          <cell r="D70">
            <v>166812</v>
          </cell>
          <cell r="E70" t="str">
            <v>RAC</v>
          </cell>
          <cell r="G70">
            <v>166811</v>
          </cell>
        </row>
        <row r="71">
          <cell r="A71" t="str">
            <v>5.16</v>
          </cell>
          <cell r="B71" t="str">
            <v>Suministro e Instalacion de Niple Pasamuro HF, ELxEL, hasta 0.50 m, Ø3''</v>
          </cell>
          <cell r="C71" t="str">
            <v>UN</v>
          </cell>
          <cell r="D71">
            <v>264252</v>
          </cell>
          <cell r="E71" t="str">
            <v>RAC</v>
          </cell>
          <cell r="G71">
            <v>264251</v>
          </cell>
        </row>
        <row r="72">
          <cell r="A72" t="str">
            <v>5.17</v>
          </cell>
          <cell r="B72" t="str">
            <v>Suministro e Instalacion de Niple Pasamuro HF, ELxEL, hasta 0.50 m, Ø4''</v>
          </cell>
          <cell r="C72" t="str">
            <v>UN</v>
          </cell>
          <cell r="D72">
            <v>343132</v>
          </cell>
          <cell r="E72" t="str">
            <v>RAC</v>
          </cell>
          <cell r="G72">
            <v>343131</v>
          </cell>
        </row>
        <row r="73">
          <cell r="A73" t="str">
            <v>5.18</v>
          </cell>
          <cell r="B73" t="str">
            <v>Suministro e Instalacion de Niple Pasamuro HF, ELxEL, hasta 0.50 m, Ø6''</v>
          </cell>
          <cell r="C73" t="str">
            <v>UN</v>
          </cell>
          <cell r="D73">
            <v>585123</v>
          </cell>
          <cell r="E73" t="str">
            <v>RAC</v>
          </cell>
          <cell r="G73">
            <v>585123</v>
          </cell>
        </row>
        <row r="74">
          <cell r="A74" t="str">
            <v>5.19</v>
          </cell>
          <cell r="B74" t="str">
            <v>Instalacion Tuberia PVC UM RDE21 Ø1.1/2''</v>
          </cell>
          <cell r="C74" t="str">
            <v>ML</v>
          </cell>
          <cell r="D74">
            <v>4932.41</v>
          </cell>
          <cell r="E74" t="str">
            <v>RAC</v>
          </cell>
          <cell r="G74">
            <v>12191</v>
          </cell>
        </row>
        <row r="75">
          <cell r="A75" t="str">
            <v>5.2</v>
          </cell>
          <cell r="B75" t="str">
            <v>Instalacion Tuberia PVC UM RDE21 Ø3''</v>
          </cell>
          <cell r="C75" t="str">
            <v>ML</v>
          </cell>
          <cell r="D75">
            <v>6816.48</v>
          </cell>
          <cell r="E75" t="str">
            <v>RAC</v>
          </cell>
          <cell r="G75">
            <v>19199</v>
          </cell>
        </row>
        <row r="76">
          <cell r="A76" t="str">
            <v>5.20</v>
          </cell>
          <cell r="B76" t="str">
            <v>Suministro e Instalacion de Hidrante tipo Milan EB Ø3'' (Icluye Excavacion, Valvula, Codo 90 y Niples)</v>
          </cell>
          <cell r="C76" t="str">
            <v>UN</v>
          </cell>
          <cell r="D76">
            <v>2284374</v>
          </cell>
          <cell r="E76" t="str">
            <v>RAC</v>
          </cell>
          <cell r="G76">
            <v>2317756</v>
          </cell>
        </row>
        <row r="77">
          <cell r="A77" t="str">
            <v>5.21</v>
          </cell>
          <cell r="B77" t="str">
            <v>Suministro e Instalacion Valvula de Bola Ø1.1/2''</v>
          </cell>
          <cell r="C77" t="str">
            <v>UN</v>
          </cell>
          <cell r="D77">
            <v>60013</v>
          </cell>
          <cell r="E77" t="str">
            <v>RAC</v>
          </cell>
          <cell r="G77">
            <v>60014</v>
          </cell>
        </row>
        <row r="78">
          <cell r="A78" t="str">
            <v>5.22</v>
          </cell>
          <cell r="B78" t="str">
            <v>Caja para Valvulas hasta 6''</v>
          </cell>
          <cell r="C78" t="str">
            <v>UN</v>
          </cell>
          <cell r="D78">
            <v>212016</v>
          </cell>
          <cell r="E78" t="str">
            <v>RAC</v>
          </cell>
          <cell r="G78">
            <v>212016</v>
          </cell>
        </row>
        <row r="79">
          <cell r="A79" t="str">
            <v>5.23</v>
          </cell>
          <cell r="B79" t="str">
            <v>Accesorios PVC</v>
          </cell>
          <cell r="C79" t="str">
            <v>%</v>
          </cell>
          <cell r="D79">
            <v>10</v>
          </cell>
          <cell r="E79" t="str">
            <v>RAC</v>
          </cell>
          <cell r="G79">
            <v>10</v>
          </cell>
        </row>
        <row r="80">
          <cell r="A80" t="str">
            <v>5.24</v>
          </cell>
          <cell r="B80" t="str">
            <v>Suministro e Instalacion de Ventosa de Accion Multiple Rosca Ø2''</v>
          </cell>
          <cell r="C80" t="str">
            <v>UN</v>
          </cell>
          <cell r="D80">
            <v>616179</v>
          </cell>
          <cell r="E80" t="str">
            <v>RAC</v>
          </cell>
          <cell r="G80">
            <v>616179</v>
          </cell>
        </row>
        <row r="81">
          <cell r="A81" t="str">
            <v>5.25</v>
          </cell>
          <cell r="B81" t="str">
            <v>Purga para Conduccion Ø2''</v>
          </cell>
          <cell r="C81" t="str">
            <v>UN</v>
          </cell>
          <cell r="D81">
            <v>427509</v>
          </cell>
          <cell r="E81" t="str">
            <v>RAC</v>
          </cell>
          <cell r="G81">
            <v>427509</v>
          </cell>
        </row>
        <row r="82">
          <cell r="A82" t="str">
            <v>5.3</v>
          </cell>
          <cell r="B82" t="str">
            <v>Instalacion Tuberia PVC UM RDE21 Ø4''</v>
          </cell>
          <cell r="C82" t="str">
            <v>ML</v>
          </cell>
          <cell r="D82">
            <v>7850.74</v>
          </cell>
          <cell r="E82" t="str">
            <v>RAC</v>
          </cell>
          <cell r="G82">
            <v>29105</v>
          </cell>
        </row>
        <row r="83">
          <cell r="A83" t="str">
            <v>5.4</v>
          </cell>
          <cell r="B83" t="str">
            <v>Instalacion Tuberia PVC UM RDE21 Ø6''</v>
          </cell>
          <cell r="C83" t="str">
            <v>ML</v>
          </cell>
          <cell r="D83">
            <v>17461.349999999999</v>
          </cell>
          <cell r="E83" t="str">
            <v>RAC</v>
          </cell>
          <cell r="G83">
            <v>66635</v>
          </cell>
        </row>
        <row r="84">
          <cell r="A84" t="str">
            <v>5.5</v>
          </cell>
          <cell r="B84" t="str">
            <v>Suministros e Instalacion Accesorios PVC</v>
          </cell>
          <cell r="C84" t="str">
            <v>%</v>
          </cell>
          <cell r="D84">
            <v>10</v>
          </cell>
          <cell r="E84" t="str">
            <v>RAC</v>
          </cell>
        </row>
        <row r="85">
          <cell r="A85" t="str">
            <v>5.6</v>
          </cell>
          <cell r="B85" t="str">
            <v>Suministro e Instalacion Valvula Compuerta Elastica Vastago No Ascendente Extremo Liso Ø2''</v>
          </cell>
          <cell r="C85" t="str">
            <v>UN</v>
          </cell>
          <cell r="D85">
            <v>330882</v>
          </cell>
          <cell r="E85" t="str">
            <v>RAC</v>
          </cell>
          <cell r="G85">
            <v>330882</v>
          </cell>
        </row>
        <row r="86">
          <cell r="A86" t="str">
            <v>5.7</v>
          </cell>
          <cell r="B86" t="str">
            <v>Suministro e Instalacion Valvula Compuerta Elastica Vastago No Ascendente Extremo Liso Ø3''</v>
          </cell>
          <cell r="C86" t="str">
            <v>UN</v>
          </cell>
          <cell r="D86">
            <v>458482</v>
          </cell>
          <cell r="E86" t="str">
            <v>RAC</v>
          </cell>
          <cell r="G86">
            <v>458482</v>
          </cell>
        </row>
        <row r="87">
          <cell r="A87" t="str">
            <v>5.8</v>
          </cell>
          <cell r="B87" t="str">
            <v>Suministro e Instalacion Valvula Compuerta Elastica Vastago No Ascendente Extremo Liso Ø4''</v>
          </cell>
          <cell r="C87" t="str">
            <v>UN</v>
          </cell>
          <cell r="D87">
            <v>581654</v>
          </cell>
          <cell r="E87" t="str">
            <v>RAC</v>
          </cell>
          <cell r="G87">
            <v>581654</v>
          </cell>
        </row>
        <row r="88">
          <cell r="A88" t="str">
            <v>5.9</v>
          </cell>
          <cell r="B88" t="str">
            <v>Suministro e Instalacion Valvula Compuerta Elastica Vastago No Ascendente Extremo Liso Ø6''</v>
          </cell>
          <cell r="C88" t="str">
            <v>UN</v>
          </cell>
          <cell r="D88">
            <v>1071839</v>
          </cell>
          <cell r="E88" t="str">
            <v>RAC</v>
          </cell>
          <cell r="G88">
            <v>1071839</v>
          </cell>
        </row>
        <row r="89">
          <cell r="A89" t="str">
            <v>6</v>
          </cell>
          <cell r="B89" t="str">
            <v>GEOSISTEMAS</v>
          </cell>
        </row>
        <row r="90">
          <cell r="A90" t="str">
            <v>6.1</v>
          </cell>
          <cell r="B90" t="str">
            <v>Suministro e Instalacion de Geotextil NT 1800</v>
          </cell>
          <cell r="C90" t="str">
            <v>M2</v>
          </cell>
          <cell r="D90">
            <v>14545</v>
          </cell>
          <cell r="E90" t="str">
            <v>EXC</v>
          </cell>
          <cell r="G90">
            <v>20185</v>
          </cell>
        </row>
        <row r="91">
          <cell r="A91" t="str">
            <v>6.2</v>
          </cell>
          <cell r="B91" t="str">
            <v>Suministro e Instalacion de Geomembrana HDPE 30 MIL</v>
          </cell>
          <cell r="C91" t="str">
            <v>M2</v>
          </cell>
          <cell r="D91">
            <v>20185</v>
          </cell>
          <cell r="E91" t="str">
            <v>EXC</v>
          </cell>
          <cell r="G91">
            <v>14545</v>
          </cell>
        </row>
        <row r="92">
          <cell r="A92" t="str">
            <v>6.3</v>
          </cell>
          <cell r="B92" t="str">
            <v>Suministro e Instalacion de Geodren Vial TB 100 mm x 1.0 m</v>
          </cell>
          <cell r="C92" t="str">
            <v>ML</v>
          </cell>
          <cell r="D92">
            <v>44173</v>
          </cell>
          <cell r="E92" t="str">
            <v>EXC</v>
          </cell>
          <cell r="G92">
            <v>44173</v>
          </cell>
        </row>
        <row r="93">
          <cell r="A93" t="str">
            <v>6.4</v>
          </cell>
          <cell r="B93" t="str">
            <v>Suministro e Instalacion de Anclaje para Geomembrana con Platina 1'' x 3/16'', Pernos 1/4'' x 2.1/4'' con Arandela y Tuerca, Neopreno 2'' x 2'' x 1/4'' D=60</v>
          </cell>
          <cell r="C93" t="str">
            <v>ML</v>
          </cell>
          <cell r="D93">
            <v>114599</v>
          </cell>
          <cell r="E93" t="str">
            <v>EXC</v>
          </cell>
          <cell r="G93">
            <v>114599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2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ACCIDENTALIDAD"/>
      <sheetName val="ACC.EJECUTIVO"/>
      <sheetName val="ACC.EJECUTIVO-OCT-02"/>
      <sheetName val="EJEC-AGO-2002"/>
      <sheetName val="TABLA"/>
      <sheetName val="Hoja3"/>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2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para"/>
      <sheetName val="Resumen 3 grupos"/>
      <sheetName val="PRESUPUESTO"/>
      <sheetName val="ANALISIS"/>
      <sheetName val="CostosAdmin"/>
      <sheetName val="F.Prestacional"/>
      <sheetName val="RENDIMIENTOS"/>
      <sheetName val="INSUMOS"/>
      <sheetName val="INSUM CLASIF"/>
      <sheetName val="CRONOGRAMA"/>
      <sheetName val="FORMATOS"/>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2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1.1"/>
      <sheetName val="1.2"/>
      <sheetName val="1.3"/>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2.1"/>
      <sheetName val="2.2"/>
      <sheetName val="2.4"/>
      <sheetName val="2.5"/>
      <sheetName val="PPTO $12.000"/>
      <sheetName val="3.1"/>
      <sheetName val="4.1"/>
      <sheetName val="4.2"/>
      <sheetName val="5.1"/>
      <sheetName val="5.2"/>
      <sheetName val="5.3"/>
      <sheetName val="5.4"/>
      <sheetName val="5.5"/>
      <sheetName val="6.1"/>
      <sheetName val="6.2"/>
      <sheetName val="6.3"/>
      <sheetName val="6.4"/>
      <sheetName val="6.5"/>
      <sheetName val="6.6"/>
      <sheetName val="6.7"/>
      <sheetName val="6.8"/>
      <sheetName val="6.9"/>
      <sheetName val="6.10"/>
      <sheetName val="6.11"/>
      <sheetName val="6.12"/>
      <sheetName val="6.13"/>
      <sheetName val="6.14"/>
      <sheetName val="6.15"/>
      <sheetName val="6.16"/>
      <sheetName val="6.17"/>
      <sheetName val="6.18"/>
      <sheetName val="6.19"/>
      <sheetName val="7.1"/>
      <sheetName val="7.2"/>
      <sheetName val="7.3"/>
      <sheetName val="7.4"/>
      <sheetName val="7.5"/>
      <sheetName val="7.6"/>
      <sheetName val="7.7"/>
      <sheetName val="8.1"/>
      <sheetName val="8.2"/>
      <sheetName val="8.3"/>
      <sheetName val="8.4"/>
      <sheetName val="9.1"/>
      <sheetName val="9.2"/>
      <sheetName val="9.3"/>
      <sheetName val="10.1"/>
      <sheetName val="10.2"/>
      <sheetName val="10.3"/>
      <sheetName val="10.4"/>
      <sheetName val="10.5"/>
      <sheetName val="10.6"/>
      <sheetName val="10.7"/>
      <sheetName val="10.8"/>
      <sheetName val="10.9"/>
      <sheetName val="10.10"/>
      <sheetName val="11.1"/>
      <sheetName val="11.2"/>
      <sheetName val="12.1"/>
      <sheetName val="12.2"/>
      <sheetName val="12.3"/>
      <sheetName val="12.4"/>
      <sheetName val="12.5"/>
      <sheetName val="12.6"/>
      <sheetName val="12.7"/>
      <sheetName val="12.9"/>
      <sheetName val="12.10"/>
      <sheetName val="12.11"/>
      <sheetName val="12.13"/>
      <sheetName val="12.14"/>
      <sheetName val="12.15"/>
      <sheetName val="12.16"/>
      <sheetName val="12.17"/>
      <sheetName val="12.18"/>
      <sheetName val="12.20"/>
      <sheetName val="12.21"/>
      <sheetName val="12.22"/>
      <sheetName val="12.23"/>
      <sheetName val="12.24"/>
      <sheetName val="12.25"/>
      <sheetName val="13.1"/>
      <sheetName val="13.2"/>
      <sheetName val="14.1"/>
      <sheetName val="15.1"/>
      <sheetName val="16.1"/>
      <sheetName val="16.2"/>
      <sheetName val="16.3"/>
      <sheetName val="16.4"/>
      <sheetName val="16.5"/>
      <sheetName val="16.6"/>
      <sheetName val="16.7"/>
      <sheetName val="16.8"/>
      <sheetName val="17.1"/>
      <sheetName val="17.2"/>
      <sheetName val="17.3"/>
      <sheetName val="17.4"/>
      <sheetName val="17.5"/>
      <sheetName val="17.6"/>
      <sheetName val="17.7"/>
      <sheetName val="18.1"/>
      <sheetName val="18.2"/>
      <sheetName val="18.3"/>
      <sheetName val="18.4"/>
      <sheetName val="18.5"/>
      <sheetName val="19.1"/>
      <sheetName val="20.1"/>
      <sheetName val="21.1"/>
      <sheetName val="22.1"/>
      <sheetName val="22.2"/>
      <sheetName val="22.3"/>
      <sheetName val="22.4"/>
      <sheetName val="22.5"/>
      <sheetName val="23.1"/>
      <sheetName val="24.1"/>
      <sheetName val="24.2"/>
      <sheetName val="24.3"/>
      <sheetName val="24.4"/>
      <sheetName val="24.5"/>
      <sheetName val="25.1"/>
      <sheetName val="25.2"/>
      <sheetName val="26.1"/>
      <sheetName val="26.2"/>
      <sheetName val="26.3"/>
      <sheetName val="26.4"/>
      <sheetName val="26.5"/>
      <sheetName val="26.6"/>
      <sheetName val="27.1"/>
      <sheetName val="28.1"/>
      <sheetName val="28.2"/>
      <sheetName val="28.3"/>
      <sheetName val="28.4"/>
      <sheetName val="28.5"/>
      <sheetName val="28.6"/>
      <sheetName val="28.7"/>
      <sheetName val="29.1"/>
      <sheetName val="29.2"/>
      <sheetName val="29.3"/>
      <sheetName val="29.4"/>
      <sheetName val="30.1"/>
      <sheetName val="31.1"/>
      <sheetName val="31.2"/>
      <sheetName val="32.1"/>
      <sheetName val="32.2"/>
      <sheetName val="INSUMOS  "/>
      <sheetName val="32.3"/>
      <sheetName val="32.4"/>
      <sheetName val="33.1"/>
      <sheetName val="33.2"/>
      <sheetName val="33.3"/>
      <sheetName val="33.4"/>
      <sheetName val="34.1"/>
      <sheetName val="34.2"/>
      <sheetName val="34.3"/>
      <sheetName val="34.4"/>
      <sheetName val="34.5"/>
      <sheetName val="34.6"/>
      <sheetName val="34.7"/>
      <sheetName val="34.8"/>
      <sheetName val="34.9"/>
      <sheetName val="34.10"/>
      <sheetName val="34.11"/>
      <sheetName val="34.12"/>
      <sheetName val="34.13"/>
      <sheetName val="34.14"/>
      <sheetName val="34.15"/>
      <sheetName val="34.16"/>
      <sheetName val="34.17"/>
      <sheetName val="34.18"/>
      <sheetName val="34.19"/>
      <sheetName val="34.20"/>
      <sheetName val="34.21"/>
      <sheetName val="34.22"/>
      <sheetName val="34.23"/>
      <sheetName val="34.24"/>
      <sheetName val="34.25"/>
      <sheetName val="34.26"/>
      <sheetName val="34.27"/>
      <sheetName val="34.28"/>
      <sheetName val="34.29"/>
      <sheetName val="34.30"/>
      <sheetName val="34.31"/>
      <sheetName val="34.32"/>
      <sheetName val="34.33"/>
      <sheetName val="34.34"/>
      <sheetName val="34.35"/>
      <sheetName val="35.1"/>
      <sheetName val="35.2"/>
      <sheetName val="35.3"/>
      <sheetName val="35.4"/>
      <sheetName val="35.5"/>
      <sheetName val="35.6"/>
      <sheetName val="35.7"/>
      <sheetName val="35.8"/>
      <sheetName val="35.9"/>
      <sheetName val="35.10"/>
      <sheetName val="35.11"/>
      <sheetName val="35.12"/>
      <sheetName val="35.13"/>
      <sheetName val="35.14"/>
      <sheetName val="35.15"/>
      <sheetName val="35.16"/>
      <sheetName val="35.17"/>
      <sheetName val="35.18"/>
      <sheetName val="35.19"/>
      <sheetName val="35.20"/>
      <sheetName val="36.1"/>
      <sheetName val="36.2"/>
      <sheetName val="36.3"/>
      <sheetName val="36.4"/>
      <sheetName val="37.1"/>
      <sheetName val="37.2"/>
      <sheetName val="37.3"/>
      <sheetName val="37.4"/>
      <sheetName val="37.5"/>
      <sheetName val="37.6"/>
      <sheetName val="37.7"/>
      <sheetName val="37.8"/>
      <sheetName val="37.9"/>
      <sheetName val="37.10"/>
      <sheetName val="37.11"/>
      <sheetName val="37.12"/>
      <sheetName val="37.13"/>
      <sheetName val="37.14"/>
      <sheetName val="37.15"/>
      <sheetName val="37.16"/>
      <sheetName val="37.17"/>
      <sheetName val="38.1"/>
      <sheetName val="38.2"/>
      <sheetName val="39.1"/>
      <sheetName val="39.2"/>
      <sheetName val="39.3"/>
      <sheetName val="40.1"/>
      <sheetName val="40.2"/>
      <sheetName val="40.3"/>
      <sheetName val="40.4"/>
      <sheetName val="40.5"/>
      <sheetName val="40.6"/>
      <sheetName val="41.1"/>
      <sheetName val="41.2"/>
      <sheetName val="41.3"/>
      <sheetName val="41.4"/>
      <sheetName val="42.1"/>
      <sheetName val="42.2"/>
      <sheetName val="42.3"/>
      <sheetName val="42.4"/>
      <sheetName val="42.5"/>
      <sheetName val="42.6"/>
      <sheetName val="42.7"/>
      <sheetName val="42.8"/>
      <sheetName val="42.9"/>
      <sheetName val="42.10"/>
      <sheetName val="42.11"/>
      <sheetName val="42.12"/>
      <sheetName val="42.13"/>
      <sheetName val="42.14"/>
      <sheetName val="42.15"/>
      <sheetName val="42.16"/>
      <sheetName val="42.17"/>
      <sheetName val="42.18"/>
      <sheetName val="42.19"/>
      <sheetName val="42.20"/>
      <sheetName val="42.21"/>
      <sheetName val="42.22"/>
      <sheetName val="42.23"/>
      <sheetName val="42.24"/>
      <sheetName val="42.25"/>
      <sheetName val="42.26"/>
      <sheetName val="42.27"/>
      <sheetName val="42.28"/>
      <sheetName val="42.29"/>
      <sheetName val="42.30"/>
      <sheetName val="42.31"/>
      <sheetName val="42.32"/>
      <sheetName val="43.1"/>
      <sheetName val="44.1"/>
      <sheetName val="44.2"/>
      <sheetName val="45.1"/>
      <sheetName val="46.1"/>
      <sheetName val="47.1"/>
      <sheetName val="48.1"/>
      <sheetName val="48.2"/>
      <sheetName val="49.1"/>
      <sheetName val="49.2"/>
      <sheetName val="49.3"/>
      <sheetName val="49.4"/>
      <sheetName val="49.5"/>
      <sheetName val="49.6"/>
      <sheetName val="PRESUPUESTO OFICIAL "/>
    </sheetNames>
    <sheetDataSet>
      <sheetData sheetId="0"/>
      <sheetData sheetId="1"/>
      <sheetData sheetId="2"/>
      <sheetData sheetId="3"/>
      <sheetData sheetId="4" refreshError="1"/>
      <sheetData sheetId="5"/>
      <sheetData sheetId="6"/>
      <sheetData sheetId="7"/>
      <sheetData sheetId="8"/>
      <sheetData sheetId="9"/>
      <sheetData sheetId="10"/>
      <sheetData sheetId="11"/>
      <sheetData sheetId="12"/>
      <sheetData sheetId="13"/>
      <sheetData sheetId="14" refreshError="1"/>
      <sheetData sheetId="15"/>
      <sheetData sheetId="16"/>
      <sheetData sheetId="17"/>
      <sheetData sheetId="18"/>
      <sheetData sheetId="19"/>
      <sheetData sheetId="20"/>
      <sheetData sheetId="21"/>
      <sheetData sheetId="22"/>
      <sheetData sheetId="23"/>
      <sheetData sheetId="24"/>
      <sheetData sheetId="25"/>
      <sheetData sheetId="26" refreshError="1"/>
      <sheetData sheetId="27"/>
      <sheetData sheetId="28"/>
      <sheetData sheetId="29"/>
      <sheetData sheetId="30"/>
      <sheetData sheetId="31"/>
      <sheetData sheetId="32"/>
      <sheetData sheetId="33"/>
      <sheetData sheetId="34"/>
      <sheetData sheetId="35" refreshError="1"/>
      <sheetData sheetId="36"/>
      <sheetData sheetId="37"/>
      <sheetData sheetId="38"/>
      <sheetData sheetId="39"/>
      <sheetData sheetId="40"/>
      <sheetData sheetId="41"/>
      <sheetData sheetId="42"/>
      <sheetData sheetId="43"/>
      <sheetData sheetId="44"/>
      <sheetData sheetId="45"/>
      <sheetData sheetId="46"/>
      <sheetData sheetId="47" refreshError="1"/>
      <sheetData sheetId="48" refreshError="1"/>
      <sheetData sheetId="49"/>
      <sheetData sheetId="50"/>
      <sheetData sheetId="51"/>
      <sheetData sheetId="52"/>
      <sheetData sheetId="53"/>
      <sheetData sheetId="54"/>
      <sheetData sheetId="55"/>
      <sheetData sheetId="56"/>
      <sheetData sheetId="57"/>
      <sheetData sheetId="58"/>
      <sheetData sheetId="59"/>
      <sheetData sheetId="60" refreshError="1"/>
      <sheetData sheetId="61"/>
      <sheetData sheetId="62"/>
      <sheetData sheetId="63"/>
      <sheetData sheetId="64" refreshError="1"/>
      <sheetData sheetId="65"/>
      <sheetData sheetId="66" refreshError="1"/>
      <sheetData sheetId="67"/>
      <sheetData sheetId="68"/>
      <sheetData sheetId="69"/>
      <sheetData sheetId="70"/>
      <sheetData sheetId="71"/>
      <sheetData sheetId="72"/>
      <sheetData sheetId="73"/>
      <sheetData sheetId="74"/>
      <sheetData sheetId="75"/>
      <sheetData sheetId="76"/>
      <sheetData sheetId="77"/>
      <sheetData sheetId="78" refreshError="1"/>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refreshError="1"/>
      <sheetData sheetId="94" refreshError="1"/>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refreshError="1"/>
      <sheetData sheetId="119"/>
      <sheetData sheetId="120"/>
      <sheetData sheetId="121" refreshError="1"/>
      <sheetData sheetId="122"/>
      <sheetData sheetId="123"/>
      <sheetData sheetId="124"/>
      <sheetData sheetId="125"/>
      <sheetData sheetId="126"/>
      <sheetData sheetId="127"/>
      <sheetData sheetId="128"/>
      <sheetData sheetId="129" refreshError="1"/>
      <sheetData sheetId="130"/>
      <sheetData sheetId="131"/>
      <sheetData sheetId="132"/>
      <sheetData sheetId="133" refreshError="1"/>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refreshError="1"/>
      <sheetData sheetId="152"/>
      <sheetData sheetId="153"/>
      <sheetData sheetId="154"/>
      <sheetData sheetId="155"/>
      <sheetData sheetId="156" refreshError="1"/>
      <sheetData sheetId="157"/>
      <sheetData sheetId="158"/>
      <sheetData sheetId="159"/>
      <sheetData sheetId="160"/>
      <sheetData sheetId="161"/>
      <sheetData sheetId="162"/>
      <sheetData sheetId="163"/>
      <sheetData sheetId="164"/>
      <sheetData sheetId="165"/>
      <sheetData sheetId="166"/>
      <sheetData sheetId="167"/>
      <sheetData sheetId="168" refreshError="1"/>
      <sheetData sheetId="169"/>
      <sheetData sheetId="170"/>
      <sheetData sheetId="171"/>
      <sheetData sheetId="172"/>
      <sheetData sheetId="173"/>
      <sheetData sheetId="174"/>
      <sheetData sheetId="175"/>
      <sheetData sheetId="176"/>
      <sheetData sheetId="177"/>
      <sheetData sheetId="178"/>
      <sheetData sheetId="179"/>
      <sheetData sheetId="180" refreshError="1"/>
      <sheetData sheetId="181" refreshError="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refreshError="1"/>
      <sheetData sheetId="198"/>
      <sheetData sheetId="199" refreshError="1"/>
      <sheetData sheetId="200" refreshError="1"/>
      <sheetData sheetId="201" refreshError="1"/>
      <sheetData sheetId="202"/>
      <sheetData sheetId="203" refreshError="1"/>
      <sheetData sheetId="204"/>
      <sheetData sheetId="205"/>
      <sheetData sheetId="206"/>
      <sheetData sheetId="207"/>
      <sheetData sheetId="208"/>
      <sheetData sheetId="209"/>
      <sheetData sheetId="210"/>
      <sheetData sheetId="211"/>
      <sheetData sheetId="212"/>
      <sheetData sheetId="213"/>
      <sheetData sheetId="214"/>
      <sheetData sheetId="215"/>
      <sheetData sheetId="216" refreshError="1"/>
      <sheetData sheetId="217"/>
      <sheetData sheetId="218"/>
      <sheetData sheetId="219"/>
      <sheetData sheetId="220"/>
      <sheetData sheetId="221"/>
      <sheetData sheetId="222"/>
      <sheetData sheetId="223"/>
      <sheetData sheetId="224"/>
      <sheetData sheetId="225" refreshError="1"/>
      <sheetData sheetId="226" refreshError="1"/>
      <sheetData sheetId="227" refreshError="1"/>
      <sheetData sheetId="228"/>
      <sheetData sheetId="229"/>
      <sheetData sheetId="230"/>
      <sheetData sheetId="231" refreshError="1"/>
      <sheetData sheetId="232"/>
      <sheetData sheetId="233" refreshError="1"/>
      <sheetData sheetId="234"/>
      <sheetData sheetId="235"/>
      <sheetData sheetId="236" refreshError="1"/>
      <sheetData sheetId="237"/>
      <sheetData sheetId="238"/>
      <sheetData sheetId="239"/>
      <sheetData sheetId="240"/>
      <sheetData sheetId="241"/>
      <sheetData sheetId="242"/>
      <sheetData sheetId="243" refreshError="1"/>
      <sheetData sheetId="244"/>
      <sheetData sheetId="245"/>
      <sheetData sheetId="246"/>
      <sheetData sheetId="247" refreshError="1"/>
      <sheetData sheetId="248"/>
      <sheetData sheetId="249"/>
      <sheetData sheetId="250" refreshError="1"/>
      <sheetData sheetId="251" refreshError="1"/>
      <sheetData sheetId="252" refreshError="1"/>
      <sheetData sheetId="253" refreshError="1"/>
      <sheetData sheetId="254" refreshError="1"/>
      <sheetData sheetId="255" refreshError="1"/>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refreshError="1"/>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Set>
  </externalBook>
</externalLink>
</file>

<file path=xl/externalLinks/externalLink2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ACIONAL 2009"/>
      <sheetName val="HISTORICO"/>
      <sheetName val="SALARIO CELADOR 2008"/>
      <sheetName val="TARIFAS REGISTRO DISTRITAL 2009"/>
      <sheetName val="COSTOS OFICINA"/>
      <sheetName val="COSTOS CAMPAMENTO"/>
      <sheetName val="EQUIPO"/>
      <sheetName val="MATERIAL"/>
      <sheetName val="Presup_Cancha"/>
      <sheetName val="Insumos"/>
      <sheetName val="Res-Accide-10"/>
    </sheetNames>
    <sheetDataSet>
      <sheetData sheetId="0"/>
      <sheetData sheetId="1" refreshError="1"/>
      <sheetData sheetId="2" refreshError="1"/>
      <sheetData sheetId="3" refreshError="1"/>
      <sheetData sheetId="4" refreshError="1"/>
      <sheetData sheetId="5"/>
      <sheetData sheetId="6"/>
      <sheetData sheetId="7" refreshError="1"/>
      <sheetData sheetId="8" refreshError="1"/>
      <sheetData sheetId="9" refreshError="1"/>
      <sheetData sheetId="10" refreshError="1"/>
      <sheetData sheetId="11" refreshError="1"/>
    </sheetDataSet>
  </externalBook>
</externalLink>
</file>

<file path=xl/externalLinks/externalLink2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TERIALES"/>
      <sheetName val="COMBUSTIBLE"/>
      <sheetName val="relacion de equipo"/>
      <sheetName val="CUADRILLAS"/>
      <sheetName val="PRESTACIONES"/>
      <sheetName val="ANALISIS"/>
      <sheetName val="PRES OSW"/>
    </sheetNames>
    <sheetDataSet>
      <sheetData sheetId="0"/>
      <sheetData sheetId="1"/>
      <sheetData sheetId="2"/>
      <sheetData sheetId="3"/>
      <sheetData sheetId="4"/>
      <sheetData sheetId="5"/>
      <sheetData sheetId="6"/>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3" displayName="Tabla13" ref="B5:G100" totalsRowShown="0" headerRowDxfId="16" dataDxfId="15">
  <autoFilter ref="B5:G100" xr:uid="{00000000-0009-0000-0100-000001000000}"/>
  <tableColumns count="6">
    <tableColumn id="1" xr3:uid="{00000000-0010-0000-0000-000001000000}" name="ÍTEM" dataDxfId="14"/>
    <tableColumn id="3" xr3:uid="{00000000-0010-0000-0000-000003000000}" name="ACTIVIDADES" dataDxfId="13"/>
    <tableColumn id="4" xr3:uid="{00000000-0010-0000-0000-000004000000}" name="UNIDAD" dataDxfId="12"/>
    <tableColumn id="5" xr3:uid="{00000000-0010-0000-0000-000005000000}" name="CANTIDAD" dataDxfId="11"/>
    <tableColumn id="6" xr3:uid="{00000000-0010-0000-0000-000006000000}" name="VR UNITARIO" dataDxfId="10">
      <calculatedColumnFormula>+'APUS Obras Civiles'!I81</calculatedColumnFormula>
    </tableColumn>
    <tableColumn id="7" xr3:uid="{00000000-0010-0000-0000-000007000000}" name=" VALOR TOTAL" dataDxfId="9"/>
  </tableColumns>
  <tableStyleInfo name="TableStyleLight8"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40837101-A5B3-41E8-B974-321CAD3D1916}" name="Tabla133" displayName="Tabla133" ref="B5:G17" totalsRowShown="0" headerRowDxfId="8" dataDxfId="7">
  <autoFilter ref="B5:G17" xr:uid="{00000000-0009-0000-0100-000001000000}"/>
  <tableColumns count="6">
    <tableColumn id="1" xr3:uid="{6D7B02E1-F32A-4EAE-8857-DC281655AFF9}" name="ÍTEM" dataDxfId="6"/>
    <tableColumn id="3" xr3:uid="{C750332B-B2AA-49CE-BA8E-6A0475721973}" name="ACTIVIDADES" dataDxfId="5"/>
    <tableColumn id="4" xr3:uid="{A463FC5B-CD64-496B-B449-11E82FAB5976}" name="UNIDAD" dataDxfId="4"/>
    <tableColumn id="5" xr3:uid="{6808BADD-61EC-482E-B267-3925851F00AB}" name="CANTIDAD" dataDxfId="3"/>
    <tableColumn id="6" xr3:uid="{7F53816E-7279-4738-9CCB-880F280B40A1}" name="VR UNITARIO" dataDxfId="2">
      <calculatedColumnFormula>+'APUS Mobiliario'!I36</calculatedColumnFormula>
    </tableColumn>
    <tableColumn id="7" xr3:uid="{89DBA76F-B377-4292-B68A-A1448D36EBDF}" name=" VALOR TOTAL" dataDxfId="1"/>
  </tableColumns>
  <tableStyleInfo name="TableStyleLight8" showFirstColumn="0" showLastColumn="0" showRowStripes="1" showColumnStripes="0"/>
</table>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8" Type="http://schemas.openxmlformats.org/officeDocument/2006/relationships/printerSettings" Target="../printerSettings/printerSettings7.bin"/><Relationship Id="rId3" Type="http://schemas.openxmlformats.org/officeDocument/2006/relationships/hyperlink" Target="https://industriascruz.co/producto/tandem-metalico-3-puestos" TargetMode="External"/><Relationship Id="rId7" Type="http://schemas.openxmlformats.org/officeDocument/2006/relationships/hyperlink" Target="https://www.badecol.com/products/bascula-tallimetro-rgta200?srsltid=AfmBOordkrtRe1K663qnVPTrDwfaDZ41t4YcAY5aXSawmj0a1wZVZnUc" TargetMode="External"/><Relationship Id="rId2" Type="http://schemas.openxmlformats.org/officeDocument/2006/relationships/hyperlink" Target="https://industriascruz.co/producto/escritorio-gerencial-en-l-tipo-c-blanco" TargetMode="External"/><Relationship Id="rId1" Type="http://schemas.openxmlformats.org/officeDocument/2006/relationships/hyperlink" Target="https://industriascruz.co/producto/escritorio-blanco-operativo-okumen" TargetMode="External"/><Relationship Id="rId6" Type="http://schemas.openxmlformats.org/officeDocument/2006/relationships/hyperlink" Target="https://santeyconfort.com/carros-hospitalarios/1928-carro-mediano-para-alimentos-con-ruedas-3-niveles.html?srsltid=AfmBOorWQ-8ltSrYq112-iIqQK0qzqmqQSRQLu3BQAVlfMBM6Ytlg7xq3HA" TargetMode="External"/><Relationship Id="rId5" Type="http://schemas.openxmlformats.org/officeDocument/2006/relationships/hyperlink" Target="https://plusmedica.com.co/products/camilla-ginecologica-portatil?variant=50027793613119&amp;country=CO&amp;currency=COP&amp;utm_medium=product_sync&amp;utm_source=google&amp;utm_content=sag_organic&amp;utm_campaign=sag_organic&amp;srsltid=AfmBOoqZ_SntI0Yk5MwJe3vRoTuCTrhKBenKyKHamgRdfJjgYAknMJvYLmM" TargetMode="External"/><Relationship Id="rId4" Type="http://schemas.openxmlformats.org/officeDocument/2006/relationships/hyperlink" Target="https://www.pakismedical.com/producto/divan-camilla-fija-sencilla-im/" TargetMode="External"/><Relationship Id="rId9"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9.xml"/><Relationship Id="rId1" Type="http://schemas.openxmlformats.org/officeDocument/2006/relationships/printerSettings" Target="../printerSettings/printerSettings9.bin"/><Relationship Id="rId5" Type="http://schemas.openxmlformats.org/officeDocument/2006/relationships/image" Target="../media/image6.emf"/><Relationship Id="rId4" Type="http://schemas.openxmlformats.org/officeDocument/2006/relationships/oleObject" Target="../embeddings/oleObject1.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CCFFCC"/>
    <pageSetUpPr fitToPage="1"/>
  </sheetPr>
  <dimension ref="B1:L153"/>
  <sheetViews>
    <sheetView tabSelected="1" view="pageBreakPreview" topLeftCell="A122" zoomScaleNormal="100" zoomScaleSheetLayoutView="100" workbookViewId="0">
      <selection activeCell="C134" sqref="C134"/>
    </sheetView>
  </sheetViews>
  <sheetFormatPr baseColWidth="10" defaultColWidth="11.44140625" defaultRowHeight="13.2" x14ac:dyDescent="0.25"/>
  <cols>
    <col min="1" max="1" width="2.88671875" style="182" customWidth="1"/>
    <col min="2" max="2" width="11.6640625" style="182" bestFit="1" customWidth="1"/>
    <col min="3" max="3" width="82.33203125" style="182" customWidth="1"/>
    <col min="4" max="4" width="11.6640625" style="182" bestFit="1" customWidth="1"/>
    <col min="5" max="5" width="12.33203125" style="182" customWidth="1"/>
    <col min="6" max="7" width="21" style="183" bestFit="1" customWidth="1"/>
    <col min="8" max="8" width="3" style="182" customWidth="1"/>
    <col min="9" max="9" width="15.33203125" style="182" bestFit="1" customWidth="1"/>
    <col min="10" max="10" width="16.109375" style="182" bestFit="1" customWidth="1"/>
    <col min="11" max="11" width="17.21875" style="182" bestFit="1" customWidth="1"/>
    <col min="12" max="12" width="16.6640625" style="182" bestFit="1" customWidth="1"/>
    <col min="13" max="14" width="17.88671875" style="182" bestFit="1" customWidth="1"/>
    <col min="15" max="16384" width="11.44140625" style="182"/>
  </cols>
  <sheetData>
    <row r="1" spans="2:9" ht="15" customHeight="1" thickBot="1" x14ac:dyDescent="0.3"/>
    <row r="2" spans="2:9" ht="61.5" customHeight="1" x14ac:dyDescent="0.25">
      <c r="B2" s="686" t="s">
        <v>692</v>
      </c>
      <c r="C2" s="687"/>
      <c r="D2" s="687"/>
      <c r="E2" s="687"/>
      <c r="F2" s="687"/>
      <c r="G2" s="688"/>
    </row>
    <row r="3" spans="2:9" ht="19.5" customHeight="1" x14ac:dyDescent="0.25">
      <c r="B3" s="689" t="s">
        <v>693</v>
      </c>
      <c r="C3" s="690"/>
      <c r="D3" s="690"/>
      <c r="E3" s="691"/>
      <c r="F3" s="306"/>
      <c r="G3" s="307"/>
    </row>
    <row r="4" spans="2:9" ht="17.25" customHeight="1" x14ac:dyDescent="0.25">
      <c r="B4" s="308" t="s">
        <v>20</v>
      </c>
      <c r="C4" s="692" t="s">
        <v>691</v>
      </c>
      <c r="D4" s="693"/>
      <c r="E4" s="694"/>
      <c r="F4" s="695" t="s">
        <v>1000</v>
      </c>
      <c r="G4" s="696"/>
      <c r="I4" s="182" t="s">
        <v>555</v>
      </c>
    </row>
    <row r="5" spans="2:9" x14ac:dyDescent="0.25">
      <c r="B5" s="309" t="s">
        <v>16</v>
      </c>
      <c r="C5" s="182" t="s">
        <v>15</v>
      </c>
      <c r="D5" s="182" t="s">
        <v>14</v>
      </c>
      <c r="E5" s="182" t="s">
        <v>13</v>
      </c>
      <c r="F5" s="183" t="s">
        <v>12</v>
      </c>
      <c r="G5" s="310" t="s">
        <v>11</v>
      </c>
    </row>
    <row r="6" spans="2:9" x14ac:dyDescent="0.25">
      <c r="B6" s="311">
        <v>1</v>
      </c>
      <c r="C6" s="3" t="s">
        <v>10</v>
      </c>
      <c r="D6" s="184"/>
      <c r="E6" s="183"/>
      <c r="F6" s="185"/>
      <c r="G6" s="312"/>
    </row>
    <row r="7" spans="2:9" x14ac:dyDescent="0.25">
      <c r="B7" s="313">
        <v>1.1000000000000001</v>
      </c>
      <c r="C7" s="169" t="s">
        <v>299</v>
      </c>
      <c r="D7" s="170" t="s">
        <v>7</v>
      </c>
      <c r="E7" s="186">
        <v>28.44</v>
      </c>
      <c r="F7" s="185">
        <f>+'APUS Obras Civiles'!I37</f>
        <v>17306</v>
      </c>
      <c r="G7" s="312">
        <f>ROUND(Tabla13[[#This Row],[VR UNITARIO]]*Tabla13[[#This Row],[CANTIDAD]],0)</f>
        <v>492183</v>
      </c>
    </row>
    <row r="8" spans="2:9" ht="26.4" x14ac:dyDescent="0.25">
      <c r="B8" s="313">
        <v>1.2</v>
      </c>
      <c r="C8" s="314" t="s">
        <v>690</v>
      </c>
      <c r="D8" s="183" t="s">
        <v>4</v>
      </c>
      <c r="E8" s="186">
        <v>58.051700000000004</v>
      </c>
      <c r="F8" s="185">
        <f>+'APUS Obras Civiles'!I82</f>
        <v>62095</v>
      </c>
      <c r="G8" s="312">
        <f>ROUND(Tabla13[[#This Row],[VR UNITARIO]]*Tabla13[[#This Row],[CANTIDAD]],0)</f>
        <v>3604720</v>
      </c>
    </row>
    <row r="9" spans="2:9" ht="26.4" x14ac:dyDescent="0.25">
      <c r="B9" s="313">
        <v>1.3</v>
      </c>
      <c r="C9" s="314" t="s">
        <v>339</v>
      </c>
      <c r="D9" s="183" t="s">
        <v>7</v>
      </c>
      <c r="E9" s="186">
        <v>6.53</v>
      </c>
      <c r="F9" s="185">
        <f>+'APUS Obras Civiles'!$I$127</f>
        <v>37382</v>
      </c>
      <c r="G9" s="312">
        <f>ROUND(Tabla13[[#This Row],[VR UNITARIO]]*Tabla13[[#This Row],[CANTIDAD]],0)</f>
        <v>244104</v>
      </c>
    </row>
    <row r="10" spans="2:9" ht="26.4" x14ac:dyDescent="0.25">
      <c r="B10" s="313">
        <v>1.4</v>
      </c>
      <c r="C10" s="314" t="s">
        <v>333</v>
      </c>
      <c r="D10" s="183" t="s">
        <v>6</v>
      </c>
      <c r="E10" s="186">
        <v>21</v>
      </c>
      <c r="F10" s="185">
        <f>+'APUS Obras Civiles'!I173</f>
        <v>34611</v>
      </c>
      <c r="G10" s="312">
        <f>ROUND(Tabla13[[#This Row],[VR UNITARIO]]*Tabla13[[#This Row],[CANTIDAD]],0)</f>
        <v>726831</v>
      </c>
    </row>
    <row r="11" spans="2:9" ht="26.4" x14ac:dyDescent="0.25">
      <c r="B11" s="313">
        <v>1.5</v>
      </c>
      <c r="C11" s="314" t="s">
        <v>331</v>
      </c>
      <c r="D11" s="183" t="s">
        <v>6</v>
      </c>
      <c r="E11" s="186">
        <v>3</v>
      </c>
      <c r="F11" s="185">
        <f>+'APUS Obras Civiles'!I218</f>
        <v>91160</v>
      </c>
      <c r="G11" s="312">
        <f>ROUND(Tabla13[[#This Row],[VR UNITARIO]]*Tabla13[[#This Row],[CANTIDAD]],0)</f>
        <v>273480</v>
      </c>
    </row>
    <row r="12" spans="2:9" ht="26.4" x14ac:dyDescent="0.25">
      <c r="B12" s="313">
        <v>1.6</v>
      </c>
      <c r="C12" s="314" t="s">
        <v>332</v>
      </c>
      <c r="D12" s="183" t="s">
        <v>6</v>
      </c>
      <c r="E12" s="186">
        <v>6</v>
      </c>
      <c r="F12" s="185">
        <f>+'APUS Obras Civiles'!I263</f>
        <v>75967</v>
      </c>
      <c r="G12" s="312">
        <f>ROUND(Tabla13[[#This Row],[VR UNITARIO]]*Tabla13[[#This Row],[CANTIDAD]],0)</f>
        <v>455802</v>
      </c>
    </row>
    <row r="13" spans="2:9" ht="26.4" x14ac:dyDescent="0.25">
      <c r="B13" s="313">
        <v>1.7</v>
      </c>
      <c r="C13" s="314" t="s">
        <v>694</v>
      </c>
      <c r="D13" s="183" t="s">
        <v>6</v>
      </c>
      <c r="E13" s="186">
        <v>1</v>
      </c>
      <c r="F13" s="185">
        <f>+'APUS Obras Civiles'!I308</f>
        <v>46291</v>
      </c>
      <c r="G13" s="312">
        <f>ROUND(Tabla13[[#This Row],[VR UNITARIO]]*Tabla13[[#This Row],[CANTIDAD]],0)</f>
        <v>46291</v>
      </c>
    </row>
    <row r="14" spans="2:9" ht="26.4" x14ac:dyDescent="0.25">
      <c r="B14" s="313">
        <v>1.8</v>
      </c>
      <c r="C14" s="314" t="s">
        <v>695</v>
      </c>
      <c r="D14" s="183" t="s">
        <v>4</v>
      </c>
      <c r="E14" s="186">
        <v>10.759499999999999</v>
      </c>
      <c r="F14" s="185">
        <f>+'APUS Obras Civiles'!I353</f>
        <v>43374</v>
      </c>
      <c r="G14" s="312">
        <f>ROUND(Tabla13[[#This Row],[VR UNITARIO]]*Tabla13[[#This Row],[CANTIDAD]],0)</f>
        <v>466683</v>
      </c>
    </row>
    <row r="15" spans="2:9" ht="26.4" x14ac:dyDescent="0.25">
      <c r="B15" s="313">
        <v>1.9</v>
      </c>
      <c r="C15" s="314" t="s">
        <v>696</v>
      </c>
      <c r="D15" s="183" t="s">
        <v>4</v>
      </c>
      <c r="E15" s="186">
        <v>19.355000000000004</v>
      </c>
      <c r="F15" s="185">
        <f>+'APUS Obras Civiles'!I398</f>
        <v>58804</v>
      </c>
      <c r="G15" s="312">
        <f>ROUND(Tabla13[[#This Row],[VR UNITARIO]]*Tabla13[[#This Row],[CANTIDAD]],0)</f>
        <v>1138151</v>
      </c>
    </row>
    <row r="16" spans="2:9" ht="26.4" x14ac:dyDescent="0.25">
      <c r="B16" s="316">
        <v>1.1000000000000001</v>
      </c>
      <c r="C16" s="314" t="s">
        <v>697</v>
      </c>
      <c r="D16" s="183" t="s">
        <v>8</v>
      </c>
      <c r="E16" s="186">
        <v>2.0802</v>
      </c>
      <c r="F16" s="185">
        <f>+'APUS Obras Civiles'!I443</f>
        <v>50041</v>
      </c>
      <c r="G16" s="312">
        <f>ROUND(Tabla13[[#This Row],[VR UNITARIO]]*Tabla13[[#This Row],[CANTIDAD]],0)</f>
        <v>104095</v>
      </c>
    </row>
    <row r="17" spans="2:12" x14ac:dyDescent="0.25">
      <c r="B17" s="313">
        <v>1.1100000000000001</v>
      </c>
      <c r="C17" s="315" t="s">
        <v>698</v>
      </c>
      <c r="D17" s="184" t="s">
        <v>4</v>
      </c>
      <c r="E17" s="186">
        <v>36.526700000000005</v>
      </c>
      <c r="F17" s="185">
        <f>+'APUS Obras Civiles'!I488</f>
        <v>9385</v>
      </c>
      <c r="G17" s="312">
        <f>ROUND(Tabla13[[#This Row],[VR UNITARIO]]*Tabla13[[#This Row],[CANTIDAD]],0)</f>
        <v>342803</v>
      </c>
    </row>
    <row r="18" spans="2:12" ht="26.4" x14ac:dyDescent="0.25">
      <c r="B18" s="313">
        <v>1.1200000000000001</v>
      </c>
      <c r="C18" s="314" t="s">
        <v>699</v>
      </c>
      <c r="D18" s="183" t="s">
        <v>8</v>
      </c>
      <c r="E18" s="186">
        <v>48.22021100000002</v>
      </c>
      <c r="F18" s="685">
        <f>+'APUS Obras Civiles'!I534</f>
        <v>57384</v>
      </c>
      <c r="G18" s="312">
        <f>ROUND(Tabla13[[#This Row],[VR UNITARIO]]*Tabla13[[#This Row],[CANTIDAD]],0)</f>
        <v>2767069</v>
      </c>
      <c r="K18" s="214">
        <f>+SUM(G7:G18)</f>
        <v>10662212</v>
      </c>
      <c r="L18" s="215">
        <f>+K18*1.3</f>
        <v>13860875.6</v>
      </c>
    </row>
    <row r="19" spans="2:12" x14ac:dyDescent="0.25">
      <c r="B19" s="311">
        <v>2</v>
      </c>
      <c r="C19" s="3" t="s">
        <v>702</v>
      </c>
      <c r="D19" s="184"/>
      <c r="E19" s="186"/>
      <c r="F19" s="185"/>
      <c r="G19" s="312"/>
      <c r="K19" s="214"/>
      <c r="L19" s="215"/>
    </row>
    <row r="20" spans="2:12" x14ac:dyDescent="0.25">
      <c r="B20" s="313">
        <v>2.1</v>
      </c>
      <c r="C20" s="315" t="s">
        <v>703</v>
      </c>
      <c r="D20" s="184" t="s">
        <v>8</v>
      </c>
      <c r="E20" s="186">
        <v>14.507400000000001</v>
      </c>
      <c r="F20" s="185">
        <f>+'APUS Obras Civiles'!I579</f>
        <v>75081</v>
      </c>
      <c r="G20" s="312">
        <f>ROUND(Tabla13[[#This Row],[VR UNITARIO]]*Tabla13[[#This Row],[CANTIDAD]],0)</f>
        <v>1089230</v>
      </c>
      <c r="K20" s="214"/>
      <c r="L20" s="215"/>
    </row>
    <row r="21" spans="2:12" x14ac:dyDescent="0.25">
      <c r="B21" s="313">
        <v>2.2000000000000002</v>
      </c>
      <c r="C21" s="315" t="s">
        <v>704</v>
      </c>
      <c r="D21" s="184" t="s">
        <v>8</v>
      </c>
      <c r="E21" s="186">
        <v>40.838746000000008</v>
      </c>
      <c r="F21" s="185">
        <f>+'APUS Obras Civiles'!I624</f>
        <v>294322</v>
      </c>
      <c r="G21" s="312">
        <f>ROUND(Tabla13[[#This Row],[VR UNITARIO]]*Tabla13[[#This Row],[CANTIDAD]],0)</f>
        <v>12019741</v>
      </c>
      <c r="I21" s="640"/>
      <c r="K21" s="214"/>
      <c r="L21" s="215"/>
    </row>
    <row r="22" spans="2:12" x14ac:dyDescent="0.25">
      <c r="B22" s="313">
        <v>2.2999999999999998</v>
      </c>
      <c r="C22" s="315" t="s">
        <v>705</v>
      </c>
      <c r="D22" s="184" t="s">
        <v>8</v>
      </c>
      <c r="E22" s="186">
        <v>3.1632000000000002</v>
      </c>
      <c r="F22" s="185">
        <f>+'APUS Obras Civiles'!I669</f>
        <v>176347</v>
      </c>
      <c r="G22" s="312">
        <f>ROUND(Tabla13[[#This Row],[VR UNITARIO]]*Tabla13[[#This Row],[CANTIDAD]],0)</f>
        <v>557821</v>
      </c>
      <c r="K22" s="214">
        <f>+SUM(G20:G22)</f>
        <v>13666792</v>
      </c>
      <c r="L22" s="215">
        <f>+K22*1.3</f>
        <v>17766829.600000001</v>
      </c>
    </row>
    <row r="23" spans="2:12" x14ac:dyDescent="0.25">
      <c r="B23" s="311">
        <v>3</v>
      </c>
      <c r="C23" s="3" t="s">
        <v>706</v>
      </c>
      <c r="D23" s="184"/>
      <c r="E23" s="186"/>
      <c r="F23" s="185"/>
      <c r="G23" s="312"/>
    </row>
    <row r="24" spans="2:12" ht="26.4" x14ac:dyDescent="0.25">
      <c r="B24" s="313">
        <v>3.1</v>
      </c>
      <c r="C24" s="314" t="s">
        <v>892</v>
      </c>
      <c r="D24" s="183" t="s">
        <v>7</v>
      </c>
      <c r="E24" s="186">
        <v>30.910000000000004</v>
      </c>
      <c r="F24" s="185">
        <f>'APUS Obras Civiles'!I716</f>
        <v>205943.41680000001</v>
      </c>
      <c r="G24" s="312">
        <f>ROUND(Tabla13[[#This Row],[VR UNITARIO]]*Tabla13[[#This Row],[CANTIDAD]],0)</f>
        <v>6365711</v>
      </c>
      <c r="K24" s="214"/>
      <c r="L24" s="215"/>
    </row>
    <row r="25" spans="2:12" x14ac:dyDescent="0.25">
      <c r="B25" s="313">
        <v>3.2</v>
      </c>
      <c r="C25" s="315" t="s">
        <v>893</v>
      </c>
      <c r="D25" s="183" t="s">
        <v>7</v>
      </c>
      <c r="E25" s="186">
        <v>30.910000000000004</v>
      </c>
      <c r="F25" s="185">
        <f>'APUS Obras Civiles'!I765</f>
        <v>177049.8168</v>
      </c>
      <c r="G25" s="312">
        <f>ROUND(Tabla13[[#This Row],[VR UNITARIO]]*Tabla13[[#This Row],[CANTIDAD]],0)</f>
        <v>5472610</v>
      </c>
      <c r="K25" s="214"/>
      <c r="L25" s="215"/>
    </row>
    <row r="26" spans="2:12" x14ac:dyDescent="0.25">
      <c r="B26" s="313">
        <v>3.3</v>
      </c>
      <c r="C26" s="315" t="s">
        <v>846</v>
      </c>
      <c r="D26" s="183" t="s">
        <v>8</v>
      </c>
      <c r="E26" s="186">
        <v>1.9080000000000004</v>
      </c>
      <c r="F26" s="185">
        <f>'APUS Obras Civiles'!I813</f>
        <v>1955835.9749999999</v>
      </c>
      <c r="G26" s="312">
        <f>ROUND(Tabla13[[#This Row],[VR UNITARIO]]*Tabla13[[#This Row],[CANTIDAD]],0)</f>
        <v>3731735</v>
      </c>
      <c r="K26" s="214">
        <f>+SUM(G24:G26)</f>
        <v>15570056</v>
      </c>
      <c r="L26" s="215">
        <f>+K26*1.3</f>
        <v>20241072.800000001</v>
      </c>
    </row>
    <row r="27" spans="2:12" x14ac:dyDescent="0.25">
      <c r="B27" s="311">
        <v>4</v>
      </c>
      <c r="C27" s="3" t="s">
        <v>707</v>
      </c>
      <c r="D27" s="184"/>
      <c r="E27" s="186"/>
      <c r="F27" s="185"/>
      <c r="G27" s="312"/>
      <c r="K27" s="214"/>
      <c r="L27" s="215"/>
    </row>
    <row r="28" spans="2:12" x14ac:dyDescent="0.25">
      <c r="B28" s="313">
        <v>4.0999999999999996</v>
      </c>
      <c r="C28" s="315" t="s">
        <v>847</v>
      </c>
      <c r="D28" s="184" t="s">
        <v>4</v>
      </c>
      <c r="E28" s="186">
        <v>3.9750000000000001</v>
      </c>
      <c r="F28" s="185">
        <f>'APUS Obras Civiles'!I860</f>
        <v>171393.80021276596</v>
      </c>
      <c r="G28" s="312">
        <f>ROUND(Tabla13[[#This Row],[VR UNITARIO]]*Tabla13[[#This Row],[CANTIDAD]],0)</f>
        <v>681290</v>
      </c>
      <c r="K28" s="214"/>
      <c r="L28" s="215"/>
    </row>
    <row r="29" spans="2:12" x14ac:dyDescent="0.25">
      <c r="B29" s="313">
        <v>4.2</v>
      </c>
      <c r="C29" s="315" t="s">
        <v>848</v>
      </c>
      <c r="D29" s="184" t="s">
        <v>4</v>
      </c>
      <c r="E29" s="186">
        <v>5.43</v>
      </c>
      <c r="F29" s="185">
        <f>'APUS Obras Civiles'!I908</f>
        <v>209488.50021276597</v>
      </c>
      <c r="G29" s="312">
        <f>ROUND(Tabla13[[#This Row],[VR UNITARIO]]*Tabla13[[#This Row],[CANTIDAD]],0)</f>
        <v>1137523</v>
      </c>
      <c r="K29" s="214">
        <f>+SUM(G28:G29)</f>
        <v>1818813</v>
      </c>
      <c r="L29" s="215">
        <f>+K29*1.3</f>
        <v>2364456.9</v>
      </c>
    </row>
    <row r="30" spans="2:12" x14ac:dyDescent="0.25">
      <c r="B30" s="311">
        <v>5</v>
      </c>
      <c r="C30" s="3" t="s">
        <v>9</v>
      </c>
      <c r="D30" s="184"/>
      <c r="E30" s="183"/>
      <c r="F30" s="185"/>
      <c r="G30" s="312"/>
    </row>
    <row r="31" spans="2:12" ht="26.4" x14ac:dyDescent="0.25">
      <c r="B31" s="313">
        <v>5.0999999999999996</v>
      </c>
      <c r="C31" s="314" t="s">
        <v>708</v>
      </c>
      <c r="D31" s="183" t="s">
        <v>4</v>
      </c>
      <c r="E31" s="299">
        <v>74.393024999999994</v>
      </c>
      <c r="F31" s="185">
        <f>+'APUS Obras Civiles'!I953</f>
        <v>122790</v>
      </c>
      <c r="G31" s="312">
        <f>ROUND(Tabla13[[#This Row],[VR UNITARIO]]*Tabla13[[#This Row],[CANTIDAD]],0)</f>
        <v>9134720</v>
      </c>
      <c r="I31" s="640"/>
      <c r="J31" s="639"/>
    </row>
    <row r="32" spans="2:12" ht="26.4" x14ac:dyDescent="0.25">
      <c r="B32" s="313">
        <v>5.2</v>
      </c>
      <c r="C32" s="314" t="s">
        <v>709</v>
      </c>
      <c r="D32" s="183" t="s">
        <v>7</v>
      </c>
      <c r="E32" s="299">
        <v>6.8565000000000005</v>
      </c>
      <c r="F32" s="185">
        <f>+'APUS Obras Civiles'!I998</f>
        <v>96803</v>
      </c>
      <c r="G32" s="312">
        <f>ROUND(Tabla13[[#This Row],[VR UNITARIO]]*Tabla13[[#This Row],[CANTIDAD]],0)</f>
        <v>663730</v>
      </c>
      <c r="I32" s="640"/>
      <c r="J32" s="639"/>
    </row>
    <row r="33" spans="2:12" ht="26.4" x14ac:dyDescent="0.25">
      <c r="B33" s="313">
        <v>5.3</v>
      </c>
      <c r="C33" s="314" t="s">
        <v>710</v>
      </c>
      <c r="D33" s="183" t="s">
        <v>7</v>
      </c>
      <c r="E33" s="299">
        <v>13.06</v>
      </c>
      <c r="F33" s="185">
        <f>+'APUS Obras Civiles'!I1044</f>
        <v>169767</v>
      </c>
      <c r="G33" s="312">
        <f>ROUND(Tabla13[[#This Row],[VR UNITARIO]]*Tabla13[[#This Row],[CANTIDAD]],0)</f>
        <v>2217157</v>
      </c>
      <c r="I33" s="640"/>
    </row>
    <row r="34" spans="2:12" ht="26.4" x14ac:dyDescent="0.25">
      <c r="B34" s="313">
        <v>5.4</v>
      </c>
      <c r="C34" s="314" t="s">
        <v>417</v>
      </c>
      <c r="D34" s="183" t="s">
        <v>7</v>
      </c>
      <c r="E34" s="186">
        <v>130.6</v>
      </c>
      <c r="F34" s="185">
        <f>'APUS Obras Civiles'!I1090</f>
        <v>73222</v>
      </c>
      <c r="G34" s="312">
        <f>ROUND(Tabla13[[#This Row],[VR UNITARIO]]*Tabla13[[#This Row],[CANTIDAD]],0)</f>
        <v>9562793</v>
      </c>
      <c r="K34" s="214"/>
      <c r="L34" s="215"/>
    </row>
    <row r="35" spans="2:12" ht="26.4" x14ac:dyDescent="0.25">
      <c r="B35" s="313">
        <v>5.5</v>
      </c>
      <c r="C35" s="314" t="s">
        <v>711</v>
      </c>
      <c r="D35" s="183" t="s">
        <v>7</v>
      </c>
      <c r="E35" s="186">
        <v>54.25</v>
      </c>
      <c r="F35" s="185">
        <f>'APUS Obras Civiles'!I1136</f>
        <v>93556</v>
      </c>
      <c r="G35" s="312">
        <f>ROUND(Tabla13[[#This Row],[VR UNITARIO]]*Tabla13[[#This Row],[CANTIDAD]],0)</f>
        <v>5075413</v>
      </c>
      <c r="K35" s="214">
        <f>+SUM(G31:G35)</f>
        <v>26653813</v>
      </c>
      <c r="L35" s="215">
        <f>+K35*1.3</f>
        <v>34649956.899999999</v>
      </c>
    </row>
    <row r="36" spans="2:12" x14ac:dyDescent="0.25">
      <c r="B36" s="311">
        <v>6</v>
      </c>
      <c r="C36" s="3" t="s">
        <v>544</v>
      </c>
      <c r="D36" s="184"/>
      <c r="E36" s="183"/>
      <c r="F36" s="185"/>
      <c r="G36" s="312"/>
    </row>
    <row r="37" spans="2:12" x14ac:dyDescent="0.25">
      <c r="B37" s="313">
        <v>6.1</v>
      </c>
      <c r="C37" s="187" t="s">
        <v>854</v>
      </c>
      <c r="D37" s="183" t="s">
        <v>4</v>
      </c>
      <c r="E37" s="186">
        <v>72.591799999999992</v>
      </c>
      <c r="F37" s="185">
        <f>'APUS Obras Civiles'!I1182</f>
        <v>134115.76618000001</v>
      </c>
      <c r="G37" s="312">
        <f>ROUND(Tabla13[[#This Row],[VR UNITARIO]]*Tabla13[[#This Row],[CANTIDAD]],0)</f>
        <v>9735705</v>
      </c>
    </row>
    <row r="38" spans="2:12" x14ac:dyDescent="0.25">
      <c r="B38" s="313">
        <v>6.2</v>
      </c>
      <c r="C38" s="187" t="s">
        <v>712</v>
      </c>
      <c r="D38" s="183" t="s">
        <v>7</v>
      </c>
      <c r="E38" s="186">
        <v>18.91</v>
      </c>
      <c r="F38" s="185">
        <f>+'APUS Obras Civiles'!I1230</f>
        <v>121517.44</v>
      </c>
      <c r="G38" s="312">
        <f>ROUND(Tabla13[[#This Row],[VR UNITARIO]]*Tabla13[[#This Row],[CANTIDAD]],0)</f>
        <v>2297895</v>
      </c>
      <c r="K38" s="214"/>
      <c r="L38" s="215"/>
    </row>
    <row r="39" spans="2:12" ht="26.4" x14ac:dyDescent="0.25">
      <c r="B39" s="313">
        <v>6.3</v>
      </c>
      <c r="C39" s="187" t="s">
        <v>713</v>
      </c>
      <c r="D39" s="183" t="s">
        <v>4</v>
      </c>
      <c r="E39" s="186">
        <v>176.51300000000001</v>
      </c>
      <c r="F39" s="185">
        <f>+'APUS Obras Civiles'!I1275</f>
        <v>49277</v>
      </c>
      <c r="G39" s="312">
        <f>ROUND(Tabla13[[#This Row],[VR UNITARIO]]*Tabla13[[#This Row],[CANTIDAD]],0)</f>
        <v>8698031</v>
      </c>
      <c r="K39" s="214"/>
      <c r="L39" s="215"/>
    </row>
    <row r="40" spans="2:12" ht="26.4" x14ac:dyDescent="0.25">
      <c r="B40" s="313">
        <v>6.4</v>
      </c>
      <c r="C40" s="187" t="s">
        <v>714</v>
      </c>
      <c r="D40" s="183" t="s">
        <v>4</v>
      </c>
      <c r="E40" s="186">
        <v>7.2719999999999994</v>
      </c>
      <c r="F40" s="185">
        <f>+'APUS Obras Civiles'!I1323</f>
        <v>157399.64000000001</v>
      </c>
      <c r="G40" s="312">
        <f>ROUND(Tabla13[[#This Row],[VR UNITARIO]]*Tabla13[[#This Row],[CANTIDAD]],0)</f>
        <v>1144610</v>
      </c>
      <c r="K40" s="214"/>
      <c r="L40" s="215"/>
    </row>
    <row r="41" spans="2:12" x14ac:dyDescent="0.25">
      <c r="B41" s="313">
        <v>6.5</v>
      </c>
      <c r="C41" s="187" t="s">
        <v>715</v>
      </c>
      <c r="D41" s="183" t="s">
        <v>4</v>
      </c>
      <c r="E41" s="186">
        <v>156.00387000000001</v>
      </c>
      <c r="F41" s="185">
        <f>+'APUS Obras Civiles'!I1369</f>
        <v>44780</v>
      </c>
      <c r="G41" s="312">
        <f>ROUND(Tabla13[[#This Row],[VR UNITARIO]]*Tabla13[[#This Row],[CANTIDAD]],0)</f>
        <v>6985853</v>
      </c>
      <c r="K41" s="214"/>
      <c r="L41" s="215"/>
    </row>
    <row r="42" spans="2:12" x14ac:dyDescent="0.25">
      <c r="B42" s="313">
        <v>6.6</v>
      </c>
      <c r="C42" s="187" t="s">
        <v>716</v>
      </c>
      <c r="D42" s="183" t="s">
        <v>4</v>
      </c>
      <c r="E42" s="186">
        <v>38.337199999999996</v>
      </c>
      <c r="F42" s="185">
        <f>+'APUS Obras Civiles'!I1414</f>
        <v>38558</v>
      </c>
      <c r="G42" s="312">
        <f>ROUND(Tabla13[[#This Row],[VR UNITARIO]]*Tabla13[[#This Row],[CANTIDAD]],0)</f>
        <v>1478206</v>
      </c>
    </row>
    <row r="43" spans="2:12" x14ac:dyDescent="0.25">
      <c r="B43" s="313">
        <v>6.7</v>
      </c>
      <c r="C43" s="315" t="s">
        <v>984</v>
      </c>
      <c r="D43" s="184" t="s">
        <v>4</v>
      </c>
      <c r="E43" s="186">
        <v>38.342699999999994</v>
      </c>
      <c r="F43" s="185">
        <f>+'APUS Obras Civiles'!I1459</f>
        <v>49568</v>
      </c>
      <c r="G43" s="312">
        <f>ROUND(Tabla13[[#This Row],[VR UNITARIO]]*Tabla13[[#This Row],[CANTIDAD]],0)</f>
        <v>1900571</v>
      </c>
      <c r="K43" s="214">
        <f>+SUM(G37:G43)</f>
        <v>32240871</v>
      </c>
      <c r="L43" s="215">
        <f>+K43*1.3</f>
        <v>41913132.300000004</v>
      </c>
    </row>
    <row r="44" spans="2:12" x14ac:dyDescent="0.25">
      <c r="B44" s="311">
        <v>7</v>
      </c>
      <c r="C44" s="3" t="s">
        <v>334</v>
      </c>
      <c r="D44" s="184"/>
      <c r="E44" s="183"/>
      <c r="F44" s="185"/>
      <c r="G44" s="312"/>
    </row>
    <row r="45" spans="2:12" x14ac:dyDescent="0.25">
      <c r="B45" s="313">
        <v>7.1</v>
      </c>
      <c r="C45" s="187" t="s">
        <v>1006</v>
      </c>
      <c r="D45" s="183" t="s">
        <v>4</v>
      </c>
      <c r="E45" s="218">
        <v>70.112129999999993</v>
      </c>
      <c r="F45" s="185">
        <f>+'APUS Obras Civiles'!I1505</f>
        <v>88863</v>
      </c>
      <c r="G45" s="312">
        <f>ROUND(Tabla13[[#This Row],[VR UNITARIO]]*Tabla13[[#This Row],[CANTIDAD]],0)</f>
        <v>6230374</v>
      </c>
      <c r="I45" s="639"/>
    </row>
    <row r="46" spans="2:12" x14ac:dyDescent="0.25">
      <c r="B46" s="313">
        <v>7.2</v>
      </c>
      <c r="C46" s="187" t="s">
        <v>545</v>
      </c>
      <c r="D46" s="183" t="s">
        <v>4</v>
      </c>
      <c r="E46" s="218">
        <v>63.759299999999996</v>
      </c>
      <c r="F46" s="185">
        <f>+'APUS Obras Civiles'!I1551</f>
        <v>95892.856</v>
      </c>
      <c r="G46" s="312">
        <f>ROUND(Tabla13[[#This Row],[VR UNITARIO]]*Tabla13[[#This Row],[CANTIDAD]],0)</f>
        <v>6114061</v>
      </c>
    </row>
    <row r="47" spans="2:12" x14ac:dyDescent="0.25">
      <c r="B47" s="313">
        <v>7.3</v>
      </c>
      <c r="C47" s="187" t="s">
        <v>717</v>
      </c>
      <c r="D47" s="183" t="s">
        <v>4</v>
      </c>
      <c r="E47" s="218">
        <v>5.3888999999999996</v>
      </c>
      <c r="F47" s="185">
        <f>+'APUS Obras Civiles'!I1596</f>
        <v>109807.3285</v>
      </c>
      <c r="G47" s="312">
        <f>ROUND(Tabla13[[#This Row],[VR UNITARIO]]*Tabla13[[#This Row],[CANTIDAD]],0)</f>
        <v>591741</v>
      </c>
      <c r="I47" s="219"/>
      <c r="J47" s="219"/>
    </row>
    <row r="48" spans="2:12" ht="26.4" x14ac:dyDescent="0.25">
      <c r="B48" s="313">
        <v>7.4</v>
      </c>
      <c r="C48" s="315" t="s">
        <v>857</v>
      </c>
      <c r="D48" s="183" t="s">
        <v>7</v>
      </c>
      <c r="E48" s="186">
        <v>73.799000000000007</v>
      </c>
      <c r="F48" s="185">
        <f>+'APUS Obras Civiles'!I1639</f>
        <v>30190.45</v>
      </c>
      <c r="G48" s="312">
        <f>ROUND(Tabla13[[#This Row],[VR UNITARIO]]*Tabla13[[#This Row],[CANTIDAD]],0)</f>
        <v>2228025</v>
      </c>
      <c r="K48" s="214">
        <f>+SUM(G45:G48)</f>
        <v>15164201</v>
      </c>
      <c r="L48" s="215">
        <f>+K48*1.3</f>
        <v>19713461.300000001</v>
      </c>
    </row>
    <row r="49" spans="2:12" x14ac:dyDescent="0.25">
      <c r="B49" s="311">
        <v>8</v>
      </c>
      <c r="C49" s="3" t="s">
        <v>335</v>
      </c>
      <c r="D49" s="184"/>
      <c r="E49" s="183"/>
      <c r="F49" s="185"/>
      <c r="G49" s="312"/>
      <c r="K49" s="214"/>
      <c r="L49" s="215"/>
    </row>
    <row r="50" spans="2:12" ht="26.4" x14ac:dyDescent="0.25">
      <c r="B50" s="313">
        <v>8.1</v>
      </c>
      <c r="C50" s="314" t="s">
        <v>718</v>
      </c>
      <c r="D50" s="183" t="s">
        <v>4</v>
      </c>
      <c r="E50" s="218">
        <v>57.68663999999999</v>
      </c>
      <c r="F50" s="185">
        <f>+'APUS Obras Civiles'!I1685</f>
        <v>95537</v>
      </c>
      <c r="G50" s="312">
        <f>ROUND(Tabla13[[#This Row],[VR UNITARIO]]*Tabla13[[#This Row],[CANTIDAD]],0)</f>
        <v>5511209</v>
      </c>
      <c r="K50" s="214"/>
      <c r="L50" s="215"/>
    </row>
    <row r="51" spans="2:12" ht="26.4" x14ac:dyDescent="0.25">
      <c r="B51" s="313">
        <v>8.1999999999999993</v>
      </c>
      <c r="C51" s="314" t="s">
        <v>719</v>
      </c>
      <c r="D51" s="183" t="s">
        <v>4</v>
      </c>
      <c r="E51" s="186">
        <v>9.5251200000000011</v>
      </c>
      <c r="F51" s="185">
        <f>+'APUS Obras Civiles'!I1730</f>
        <v>94227</v>
      </c>
      <c r="G51" s="312">
        <f>ROUND(Tabla13[[#This Row],[VR UNITARIO]]*Tabla13[[#This Row],[CANTIDAD]],0)</f>
        <v>897523</v>
      </c>
      <c r="K51" s="214"/>
      <c r="L51" s="215"/>
    </row>
    <row r="52" spans="2:12" ht="26.4" x14ac:dyDescent="0.25">
      <c r="B52" s="313">
        <v>8.3000000000000007</v>
      </c>
      <c r="C52" s="314" t="s">
        <v>720</v>
      </c>
      <c r="D52" s="183" t="s">
        <v>4</v>
      </c>
      <c r="E52" s="186">
        <v>53.886030000000005</v>
      </c>
      <c r="F52" s="185">
        <f>+'APUS Obras Civiles'!I1775</f>
        <v>84802</v>
      </c>
      <c r="G52" s="312">
        <f>ROUND(Tabla13[[#This Row],[VR UNITARIO]]*Tabla13[[#This Row],[CANTIDAD]],0)</f>
        <v>4569643</v>
      </c>
    </row>
    <row r="53" spans="2:12" ht="26.4" x14ac:dyDescent="0.25">
      <c r="B53" s="313">
        <v>8.4</v>
      </c>
      <c r="C53" s="314" t="s">
        <v>721</v>
      </c>
      <c r="D53" s="183" t="s">
        <v>6</v>
      </c>
      <c r="E53" s="186">
        <v>2</v>
      </c>
      <c r="F53" s="185">
        <f>+'APUS Obras Civiles'!I1816</f>
        <v>1875020</v>
      </c>
      <c r="G53" s="312">
        <f>ROUND(Tabla13[[#This Row],[VR UNITARIO]]*Tabla13[[#This Row],[CANTIDAD]],0)</f>
        <v>3750040</v>
      </c>
      <c r="K53" s="214"/>
      <c r="L53" s="215"/>
    </row>
    <row r="54" spans="2:12" ht="26.4" x14ac:dyDescent="0.25">
      <c r="B54" s="313">
        <v>8.5</v>
      </c>
      <c r="C54" s="314" t="s">
        <v>722</v>
      </c>
      <c r="D54" s="183" t="s">
        <v>6</v>
      </c>
      <c r="E54" s="186">
        <v>4</v>
      </c>
      <c r="F54" s="185">
        <f>+'APUS Obras Civiles'!I1858</f>
        <v>640350</v>
      </c>
      <c r="G54" s="312">
        <f>ROUND(Tabla13[[#This Row],[VR UNITARIO]]*Tabla13[[#This Row],[CANTIDAD]],0)</f>
        <v>2561400</v>
      </c>
      <c r="K54" s="214"/>
      <c r="L54" s="215"/>
    </row>
    <row r="55" spans="2:12" ht="26.4" x14ac:dyDescent="0.25">
      <c r="B55" s="313">
        <v>8.6</v>
      </c>
      <c r="C55" s="314" t="s">
        <v>546</v>
      </c>
      <c r="D55" s="183" t="s">
        <v>6</v>
      </c>
      <c r="E55" s="186">
        <v>4</v>
      </c>
      <c r="F55" s="185">
        <f>+'APUS Obras Civiles'!I1899</f>
        <v>212884</v>
      </c>
      <c r="G55" s="312">
        <f>ROUND(Tabla13[[#This Row],[VR UNITARIO]]*Tabla13[[#This Row],[CANTIDAD]],0)</f>
        <v>851536</v>
      </c>
      <c r="K55" s="214"/>
      <c r="L55" s="215"/>
    </row>
    <row r="56" spans="2:12" ht="26.4" x14ac:dyDescent="0.25">
      <c r="B56" s="313">
        <v>8.6999999999999993</v>
      </c>
      <c r="C56" s="314" t="s">
        <v>336</v>
      </c>
      <c r="D56" s="183" t="s">
        <v>6</v>
      </c>
      <c r="E56" s="186">
        <v>2</v>
      </c>
      <c r="F56" s="185">
        <f>+'APUS Obras Civiles'!I1939</f>
        <v>255684</v>
      </c>
      <c r="G56" s="312">
        <f>ROUND(Tabla13[[#This Row],[VR UNITARIO]]*Tabla13[[#This Row],[CANTIDAD]],0)</f>
        <v>511368</v>
      </c>
      <c r="K56" s="214"/>
      <c r="L56" s="215"/>
    </row>
    <row r="57" spans="2:12" ht="26.4" x14ac:dyDescent="0.25">
      <c r="B57" s="313">
        <v>8.8000000000000007</v>
      </c>
      <c r="C57" s="314" t="s">
        <v>547</v>
      </c>
      <c r="D57" s="183" t="s">
        <v>6</v>
      </c>
      <c r="E57" s="186">
        <v>4</v>
      </c>
      <c r="F57" s="185">
        <f>+'APUS Obras Civiles'!I1980</f>
        <v>140540</v>
      </c>
      <c r="G57" s="312">
        <f>ROUND(Tabla13[[#This Row],[VR UNITARIO]]*Tabla13[[#This Row],[CANTIDAD]],0)</f>
        <v>562160</v>
      </c>
      <c r="K57" s="214"/>
      <c r="L57" s="215"/>
    </row>
    <row r="58" spans="2:12" ht="26.4" x14ac:dyDescent="0.25">
      <c r="B58" s="313">
        <v>8.9</v>
      </c>
      <c r="C58" s="314" t="s">
        <v>723</v>
      </c>
      <c r="D58" s="183" t="s">
        <v>6</v>
      </c>
      <c r="E58" s="186">
        <v>2</v>
      </c>
      <c r="F58" s="185">
        <f>+'APUS Obras Civiles'!I2022</f>
        <v>199273</v>
      </c>
      <c r="G58" s="312">
        <f>ROUND(Tabla13[[#This Row],[VR UNITARIO]]*Tabla13[[#This Row],[CANTIDAD]],0)</f>
        <v>398546</v>
      </c>
      <c r="K58" s="214"/>
      <c r="L58" s="215"/>
    </row>
    <row r="59" spans="2:12" ht="26.4" x14ac:dyDescent="0.25">
      <c r="B59" s="316">
        <v>8.1</v>
      </c>
      <c r="C59" s="314" t="s">
        <v>858</v>
      </c>
      <c r="D59" s="183" t="s">
        <v>6</v>
      </c>
      <c r="E59" s="186">
        <v>1</v>
      </c>
      <c r="F59" s="185">
        <f>+'APUS Obras Civiles'!I2064</f>
        <v>458146</v>
      </c>
      <c r="G59" s="312">
        <f>ROUND(Tabla13[[#This Row],[VR UNITARIO]]*Tabla13[[#This Row],[CANTIDAD]],0)</f>
        <v>458146</v>
      </c>
      <c r="K59" s="214">
        <f>+SUM(G50:G59)</f>
        <v>20071571</v>
      </c>
      <c r="L59" s="215">
        <f>+K59*1.3</f>
        <v>26093042.300000001</v>
      </c>
    </row>
    <row r="60" spans="2:12" x14ac:dyDescent="0.25">
      <c r="B60" s="311">
        <v>9</v>
      </c>
      <c r="C60" s="3" t="s">
        <v>849</v>
      </c>
      <c r="D60" s="184"/>
      <c r="E60" s="183"/>
      <c r="F60" s="185"/>
      <c r="G60" s="312"/>
      <c r="K60" s="214"/>
      <c r="L60" s="215"/>
    </row>
    <row r="61" spans="2:12" x14ac:dyDescent="0.25">
      <c r="B61" s="313">
        <v>9.1</v>
      </c>
      <c r="C61" s="314" t="s">
        <v>1001</v>
      </c>
      <c r="D61" s="183" t="s">
        <v>297</v>
      </c>
      <c r="E61" s="186">
        <v>1</v>
      </c>
      <c r="F61" s="185">
        <f>+'APUS Obras Civiles'!I2105</f>
        <v>2200340</v>
      </c>
      <c r="G61" s="312">
        <f>ROUND(Tabla13[[#This Row],[VR UNITARIO]]*Tabla13[[#This Row],[CANTIDAD]],0)</f>
        <v>2200340</v>
      </c>
      <c r="K61" s="214"/>
      <c r="L61" s="215"/>
    </row>
    <row r="62" spans="2:12" ht="26.4" x14ac:dyDescent="0.25">
      <c r="B62" s="313">
        <v>9.1999999999999993</v>
      </c>
      <c r="C62" s="314" t="s">
        <v>1002</v>
      </c>
      <c r="D62" s="183" t="s">
        <v>297</v>
      </c>
      <c r="E62" s="186">
        <v>3</v>
      </c>
      <c r="F62" s="185">
        <f>+'APUS Obras Civiles'!I2148</f>
        <v>1317717</v>
      </c>
      <c r="G62" s="312">
        <f>ROUND(Tabla13[[#This Row],[VR UNITARIO]]*Tabla13[[#This Row],[CANTIDAD]],0)</f>
        <v>3953151</v>
      </c>
      <c r="I62" s="683"/>
      <c r="K62" s="214"/>
      <c r="L62" s="215"/>
    </row>
    <row r="63" spans="2:12" ht="26.4" x14ac:dyDescent="0.25">
      <c r="B63" s="313">
        <v>9.3000000000000007</v>
      </c>
      <c r="C63" s="315" t="s">
        <v>1018</v>
      </c>
      <c r="D63" s="183" t="s">
        <v>297</v>
      </c>
      <c r="E63" s="186">
        <v>1</v>
      </c>
      <c r="F63" s="185">
        <f>+'APUS Obras Civiles'!I2191</f>
        <v>1015217</v>
      </c>
      <c r="G63" s="312">
        <f>ROUND(Tabla13[[#This Row],[VR UNITARIO]]*Tabla13[[#This Row],[CANTIDAD]],0)</f>
        <v>1015217</v>
      </c>
      <c r="I63" s="683"/>
      <c r="K63" s="214"/>
      <c r="L63" s="215"/>
    </row>
    <row r="64" spans="2:12" ht="26.4" x14ac:dyDescent="0.25">
      <c r="B64" s="313">
        <v>9.4</v>
      </c>
      <c r="C64" s="314" t="s">
        <v>1003</v>
      </c>
      <c r="D64" s="183" t="s">
        <v>297</v>
      </c>
      <c r="E64" s="186">
        <v>1</v>
      </c>
      <c r="F64" s="185">
        <f>+'APUS Obras Civiles'!I2235</f>
        <v>1315215</v>
      </c>
      <c r="G64" s="312">
        <f>ROUND(Tabla13[[#This Row],[VR UNITARIO]]*Tabla13[[#This Row],[CANTIDAD]],0)</f>
        <v>1315215</v>
      </c>
      <c r="K64" s="214"/>
      <c r="L64" s="215"/>
    </row>
    <row r="65" spans="2:12" x14ac:dyDescent="0.25">
      <c r="B65" s="313">
        <v>9.5</v>
      </c>
      <c r="C65" s="314" t="s">
        <v>1004</v>
      </c>
      <c r="D65" s="183" t="s">
        <v>297</v>
      </c>
      <c r="E65" s="186">
        <v>1</v>
      </c>
      <c r="F65" s="185">
        <f>+'APUS Obras Civiles'!I2279</f>
        <v>1690540</v>
      </c>
      <c r="G65" s="312">
        <f>ROUND(Tabla13[[#This Row],[VR UNITARIO]]*Tabla13[[#This Row],[CANTIDAD]],0)</f>
        <v>1690540</v>
      </c>
      <c r="J65" s="219"/>
      <c r="K65" s="214"/>
      <c r="L65" s="215"/>
    </row>
    <row r="66" spans="2:12" ht="26.4" x14ac:dyDescent="0.25">
      <c r="B66" s="313">
        <v>9.6</v>
      </c>
      <c r="C66" s="314" t="s">
        <v>1010</v>
      </c>
      <c r="D66" s="183" t="s">
        <v>297</v>
      </c>
      <c r="E66" s="186">
        <v>1</v>
      </c>
      <c r="F66" s="185">
        <f>+'APUS Obras Civiles'!I2322</f>
        <v>4418240</v>
      </c>
      <c r="G66" s="312">
        <f>ROUND(Tabla13[[#This Row],[VR UNITARIO]]*Tabla13[[#This Row],[CANTIDAD]],0)</f>
        <v>4418240</v>
      </c>
      <c r="I66" s="219"/>
      <c r="J66" s="219"/>
      <c r="K66" s="219"/>
      <c r="L66" s="215"/>
    </row>
    <row r="67" spans="2:12" ht="26.4" x14ac:dyDescent="0.25">
      <c r="B67" s="313">
        <v>9.6999999999999993</v>
      </c>
      <c r="C67" s="314" t="s">
        <v>1011</v>
      </c>
      <c r="D67" s="183" t="s">
        <v>297</v>
      </c>
      <c r="E67" s="186">
        <v>2</v>
      </c>
      <c r="F67" s="185">
        <f>+'APUS Obras Civiles'!I2366</f>
        <v>3066970</v>
      </c>
      <c r="G67" s="312">
        <f>ROUND(Tabla13[[#This Row],[VR UNITARIO]]*Tabla13[[#This Row],[CANTIDAD]],0)</f>
        <v>6133940</v>
      </c>
      <c r="I67" s="219"/>
      <c r="J67" s="219"/>
      <c r="K67" s="214"/>
      <c r="L67" s="215"/>
    </row>
    <row r="68" spans="2:12" x14ac:dyDescent="0.25">
      <c r="B68" s="313">
        <v>9.8000000000000007</v>
      </c>
      <c r="C68" s="187" t="s">
        <v>1005</v>
      </c>
      <c r="D68" s="183" t="s">
        <v>297</v>
      </c>
      <c r="E68" s="186">
        <v>1</v>
      </c>
      <c r="F68" s="185">
        <f>+'APUS Obras Civiles'!I2410</f>
        <v>517933</v>
      </c>
      <c r="G68" s="312">
        <f>ROUND(Tabla13[[#This Row],[VR UNITARIO]]*Tabla13[[#This Row],[CANTIDAD]],0)</f>
        <v>517933</v>
      </c>
      <c r="I68" s="219"/>
      <c r="J68" s="219"/>
      <c r="K68" s="214"/>
      <c r="L68" s="215"/>
    </row>
    <row r="69" spans="2:12" ht="47.4" customHeight="1" x14ac:dyDescent="0.25">
      <c r="B69" s="313">
        <v>9.9</v>
      </c>
      <c r="C69" s="187" t="s">
        <v>850</v>
      </c>
      <c r="D69" s="183" t="s">
        <v>7</v>
      </c>
      <c r="E69" s="186">
        <v>5.59</v>
      </c>
      <c r="F69" s="185">
        <f>+'APUS Obras Civiles'!I2452</f>
        <v>780548</v>
      </c>
      <c r="G69" s="312">
        <f>ROUND(Tabla13[[#This Row],[VR UNITARIO]]*Tabla13[[#This Row],[CANTIDAD]],0)</f>
        <v>4363263</v>
      </c>
      <c r="I69" s="639"/>
      <c r="K69" s="214">
        <f>+SUM(G61:G69)</f>
        <v>25607839</v>
      </c>
      <c r="L69" s="215">
        <f>+K69*1.3</f>
        <v>33290190.700000003</v>
      </c>
    </row>
    <row r="70" spans="2:12" x14ac:dyDescent="0.25">
      <c r="B70" s="311">
        <v>10</v>
      </c>
      <c r="C70" s="3" t="s">
        <v>548</v>
      </c>
      <c r="D70" s="184"/>
      <c r="E70" s="183"/>
      <c r="F70" s="185"/>
      <c r="G70" s="312"/>
    </row>
    <row r="71" spans="2:12" x14ac:dyDescent="0.25">
      <c r="B71" s="313">
        <v>10.1</v>
      </c>
      <c r="C71" s="187" t="s">
        <v>625</v>
      </c>
      <c r="D71" s="183" t="s">
        <v>62</v>
      </c>
      <c r="E71" s="186">
        <v>43.81</v>
      </c>
      <c r="F71" s="185">
        <f>+'APUS Obras Civiles'!I2495</f>
        <v>92027</v>
      </c>
      <c r="G71" s="312">
        <f>ROUND(Tabla13[[#This Row],[VR UNITARIO]]*Tabla13[[#This Row],[CANTIDAD]],0)</f>
        <v>4031703</v>
      </c>
    </row>
    <row r="72" spans="2:12" x14ac:dyDescent="0.25">
      <c r="B72" s="313">
        <v>10.199999999999999</v>
      </c>
      <c r="C72" s="187" t="s">
        <v>626</v>
      </c>
      <c r="D72" s="183" t="s">
        <v>62</v>
      </c>
      <c r="E72" s="186">
        <v>37.779999999999987</v>
      </c>
      <c r="F72" s="185">
        <f>+'APUS Obras Civiles'!I2538</f>
        <v>86198</v>
      </c>
      <c r="G72" s="312">
        <f>ROUND(Tabla13[[#This Row],[VR UNITARIO]]*Tabla13[[#This Row],[CANTIDAD]],0)</f>
        <v>3256560</v>
      </c>
      <c r="K72" s="214"/>
      <c r="L72" s="215"/>
    </row>
    <row r="73" spans="2:12" x14ac:dyDescent="0.25">
      <c r="B73" s="313">
        <v>10.3</v>
      </c>
      <c r="C73" s="187" t="s">
        <v>627</v>
      </c>
      <c r="D73" s="183" t="s">
        <v>6</v>
      </c>
      <c r="E73" s="186">
        <v>16</v>
      </c>
      <c r="F73" s="185">
        <f>+'APUS Obras Civiles'!I2578</f>
        <v>84147</v>
      </c>
      <c r="G73" s="312">
        <f>ROUND(Tabla13[[#This Row],[VR UNITARIO]]*Tabla13[[#This Row],[CANTIDAD]],0)</f>
        <v>1346352</v>
      </c>
      <c r="K73" s="214"/>
      <c r="L73" s="215"/>
    </row>
    <row r="74" spans="2:12" x14ac:dyDescent="0.25">
      <c r="B74" s="313">
        <v>10.4</v>
      </c>
      <c r="C74" s="187" t="s">
        <v>628</v>
      </c>
      <c r="D74" s="183" t="s">
        <v>297</v>
      </c>
      <c r="E74" s="186">
        <v>11</v>
      </c>
      <c r="F74" s="185">
        <f>+'APUS Obras Civiles'!I2618</f>
        <v>26618</v>
      </c>
      <c r="G74" s="312">
        <f>ROUND(Tabla13[[#This Row],[VR UNITARIO]]*Tabla13[[#This Row],[CANTIDAD]],0)</f>
        <v>292798</v>
      </c>
      <c r="K74" s="214"/>
      <c r="L74" s="215"/>
    </row>
    <row r="75" spans="2:12" x14ac:dyDescent="0.25">
      <c r="B75" s="313">
        <v>10.5</v>
      </c>
      <c r="C75" s="187" t="s">
        <v>724</v>
      </c>
      <c r="D75" s="183" t="s">
        <v>297</v>
      </c>
      <c r="E75" s="186">
        <v>4</v>
      </c>
      <c r="F75" s="185">
        <f>+'APUS Obras Civiles'!I2666</f>
        <v>383676</v>
      </c>
      <c r="G75" s="312">
        <f>ROUND(Tabla13[[#This Row],[VR UNITARIO]]*Tabla13[[#This Row],[CANTIDAD]],0)</f>
        <v>1534704</v>
      </c>
      <c r="K75" s="214"/>
      <c r="L75" s="215"/>
    </row>
    <row r="76" spans="2:12" x14ac:dyDescent="0.25">
      <c r="B76" s="313">
        <v>10.6</v>
      </c>
      <c r="C76" s="187" t="s">
        <v>725</v>
      </c>
      <c r="D76" s="183" t="s">
        <v>297</v>
      </c>
      <c r="E76" s="186">
        <v>3</v>
      </c>
      <c r="F76" s="185">
        <f>+'APUS Obras Civiles'!I2713</f>
        <v>390991</v>
      </c>
      <c r="G76" s="312">
        <f>ROUND(Tabla13[[#This Row],[VR UNITARIO]]*Tabla13[[#This Row],[CANTIDAD]],0)</f>
        <v>1172973</v>
      </c>
      <c r="K76" s="214"/>
      <c r="L76" s="215"/>
    </row>
    <row r="77" spans="2:12" x14ac:dyDescent="0.25">
      <c r="B77" s="313">
        <v>10.7</v>
      </c>
      <c r="C77" s="187" t="s">
        <v>726</v>
      </c>
      <c r="D77" s="183" t="s">
        <v>297</v>
      </c>
      <c r="E77" s="186">
        <v>2</v>
      </c>
      <c r="F77" s="185">
        <f>+'APUS Obras Civiles'!I2761</f>
        <v>408577</v>
      </c>
      <c r="G77" s="312">
        <f>ROUND(Tabla13[[#This Row],[VR UNITARIO]]*Tabla13[[#This Row],[CANTIDAD]],0)</f>
        <v>817154</v>
      </c>
    </row>
    <row r="78" spans="2:12" x14ac:dyDescent="0.25">
      <c r="B78" s="313">
        <v>10.8</v>
      </c>
      <c r="C78" s="315" t="s">
        <v>727</v>
      </c>
      <c r="D78" s="183" t="s">
        <v>297</v>
      </c>
      <c r="E78" s="186">
        <v>2</v>
      </c>
      <c r="F78" s="185">
        <f>+'APUS Obras Civiles'!I2807</f>
        <v>439320</v>
      </c>
      <c r="G78" s="312">
        <f>ROUND(Tabla13[[#This Row],[VR UNITARIO]]*Tabla13[[#This Row],[CANTIDAD]],0)</f>
        <v>878640</v>
      </c>
      <c r="K78" s="214"/>
      <c r="L78" s="215"/>
    </row>
    <row r="79" spans="2:12" x14ac:dyDescent="0.25">
      <c r="B79" s="313">
        <v>10.9</v>
      </c>
      <c r="C79" s="315" t="s">
        <v>663</v>
      </c>
      <c r="D79" s="183" t="s">
        <v>297</v>
      </c>
      <c r="E79" s="186">
        <v>1</v>
      </c>
      <c r="F79" s="185">
        <f>+'APUS Obras Civiles'!I2852</f>
        <v>1470407</v>
      </c>
      <c r="G79" s="312">
        <f>ROUND(Tabla13[[#This Row],[VR UNITARIO]]*Tabla13[[#This Row],[CANTIDAD]],0)</f>
        <v>1470407</v>
      </c>
    </row>
    <row r="80" spans="2:12" x14ac:dyDescent="0.25">
      <c r="B80" s="316">
        <v>10.1</v>
      </c>
      <c r="C80" s="315" t="s">
        <v>728</v>
      </c>
      <c r="D80" s="184" t="s">
        <v>297</v>
      </c>
      <c r="E80" s="186">
        <v>1</v>
      </c>
      <c r="F80" s="185">
        <f>+'APUS Obras Civiles'!I2894</f>
        <v>69254</v>
      </c>
      <c r="G80" s="312">
        <f>ROUND(Tabla13[[#This Row],[VR UNITARIO]]*Tabla13[[#This Row],[CANTIDAD]],0)</f>
        <v>69254</v>
      </c>
    </row>
    <row r="81" spans="2:12" x14ac:dyDescent="0.25">
      <c r="B81" s="313">
        <v>10.11</v>
      </c>
      <c r="C81" s="315" t="s">
        <v>937</v>
      </c>
      <c r="D81" s="184" t="s">
        <v>297</v>
      </c>
      <c r="E81" s="186">
        <v>1</v>
      </c>
      <c r="F81" s="185">
        <f>+'APUS Obras Civiles'!I2946</f>
        <v>4159926</v>
      </c>
      <c r="G81" s="312">
        <f>ROUND(Tabla13[[#This Row],[VR UNITARIO]]*Tabla13[[#This Row],[CANTIDAD]],0)</f>
        <v>4159926</v>
      </c>
      <c r="I81" s="683"/>
    </row>
    <row r="82" spans="2:12" x14ac:dyDescent="0.25">
      <c r="B82" s="316">
        <v>10.119999999999999</v>
      </c>
      <c r="C82" s="315" t="s">
        <v>938</v>
      </c>
      <c r="D82" s="184" t="s">
        <v>297</v>
      </c>
      <c r="E82" s="186">
        <v>1</v>
      </c>
      <c r="F82" s="185">
        <f>+'APUS Obras Civiles'!I2988</f>
        <v>986232</v>
      </c>
      <c r="G82" s="312">
        <f>ROUND(Tabla13[[#This Row],[VR UNITARIO]]*Tabla13[[#This Row],[CANTIDAD]],0)</f>
        <v>986232</v>
      </c>
      <c r="K82" s="214">
        <f>+SUM(G71:G82)</f>
        <v>20016703</v>
      </c>
      <c r="L82" s="215">
        <f>+K82*1.3</f>
        <v>26021713.900000002</v>
      </c>
    </row>
    <row r="83" spans="2:12" x14ac:dyDescent="0.25">
      <c r="B83" s="311">
        <v>11</v>
      </c>
      <c r="C83" s="3" t="s">
        <v>338</v>
      </c>
      <c r="D83" s="184"/>
      <c r="E83" s="186"/>
      <c r="F83" s="185"/>
      <c r="G83" s="312"/>
      <c r="K83" s="657"/>
      <c r="L83" s="215"/>
    </row>
    <row r="84" spans="2:12" x14ac:dyDescent="0.25">
      <c r="B84" s="313">
        <v>11.1</v>
      </c>
      <c r="C84" s="315" t="s">
        <v>549</v>
      </c>
      <c r="D84" s="184" t="s">
        <v>297</v>
      </c>
      <c r="E84" s="186">
        <v>12</v>
      </c>
      <c r="F84" s="185">
        <f>+'APUS Obras Civiles'!I3032</f>
        <v>88978</v>
      </c>
      <c r="G84" s="312">
        <f>ROUND(Tabla13[[#This Row],[VR UNITARIO]]*Tabla13[[#This Row],[CANTIDAD]],0)</f>
        <v>1067736</v>
      </c>
      <c r="K84" s="214"/>
      <c r="L84" s="215"/>
    </row>
    <row r="85" spans="2:12" x14ac:dyDescent="0.25">
      <c r="B85" s="313">
        <v>11.2</v>
      </c>
      <c r="C85" s="315" t="s">
        <v>550</v>
      </c>
      <c r="D85" s="184" t="s">
        <v>7</v>
      </c>
      <c r="E85" s="186">
        <v>38.090000000000003</v>
      </c>
      <c r="F85" s="185">
        <f>+'APUS Obras Civiles'!I3075</f>
        <v>14532</v>
      </c>
      <c r="G85" s="312">
        <f>ROUND(Tabla13[[#This Row],[VR UNITARIO]]*Tabla13[[#This Row],[CANTIDAD]],0)</f>
        <v>553524</v>
      </c>
      <c r="I85" s="639"/>
      <c r="K85" s="214"/>
      <c r="L85" s="215"/>
    </row>
    <row r="86" spans="2:12" x14ac:dyDescent="0.25">
      <c r="B86" s="313">
        <v>11.3</v>
      </c>
      <c r="C86" s="315" t="s">
        <v>629</v>
      </c>
      <c r="D86" s="184" t="s">
        <v>297</v>
      </c>
      <c r="E86" s="186">
        <v>4</v>
      </c>
      <c r="F86" s="185">
        <f>+'APUS Obras Civiles'!I3118</f>
        <v>35697</v>
      </c>
      <c r="G86" s="312">
        <f>ROUND(Tabla13[[#This Row],[VR UNITARIO]]*Tabla13[[#This Row],[CANTIDAD]],0)</f>
        <v>142788</v>
      </c>
      <c r="K86" s="214"/>
      <c r="L86" s="215"/>
    </row>
    <row r="87" spans="2:12" x14ac:dyDescent="0.25">
      <c r="B87" s="313">
        <v>11.4</v>
      </c>
      <c r="C87" s="315" t="s">
        <v>729</v>
      </c>
      <c r="D87" s="184" t="s">
        <v>297</v>
      </c>
      <c r="E87" s="186">
        <v>4</v>
      </c>
      <c r="F87" s="185">
        <f>+'APUS Obras Civiles'!I3158</f>
        <v>37462</v>
      </c>
      <c r="G87" s="312">
        <f>ROUND(Tabla13[[#This Row],[VR UNITARIO]]*Tabla13[[#This Row],[CANTIDAD]],0)</f>
        <v>149848</v>
      </c>
      <c r="K87" s="214"/>
      <c r="L87" s="215"/>
    </row>
    <row r="88" spans="2:12" x14ac:dyDescent="0.25">
      <c r="B88" s="313">
        <v>11.5</v>
      </c>
      <c r="C88" s="315" t="s">
        <v>864</v>
      </c>
      <c r="D88" s="184" t="s">
        <v>297</v>
      </c>
      <c r="E88" s="186">
        <v>13</v>
      </c>
      <c r="F88" s="185">
        <f>+'APUS Obras Civiles'!I3200</f>
        <v>5078</v>
      </c>
      <c r="G88" s="312">
        <f>ROUND(Tabla13[[#This Row],[VR UNITARIO]]*Tabla13[[#This Row],[CANTIDAD]],0)</f>
        <v>66014</v>
      </c>
      <c r="K88" s="214"/>
      <c r="L88" s="215"/>
    </row>
    <row r="89" spans="2:12" x14ac:dyDescent="0.25">
      <c r="B89" s="313">
        <v>11.6</v>
      </c>
      <c r="C89" s="315" t="s">
        <v>630</v>
      </c>
      <c r="D89" s="184" t="s">
        <v>297</v>
      </c>
      <c r="E89" s="186">
        <v>9</v>
      </c>
      <c r="F89" s="185">
        <f>+'APUS Obras Civiles'!I3245</f>
        <v>98108</v>
      </c>
      <c r="G89" s="312">
        <f>ROUND(Tabla13[[#This Row],[VR UNITARIO]]*Tabla13[[#This Row],[CANTIDAD]],0)</f>
        <v>882972</v>
      </c>
      <c r="K89" s="214"/>
      <c r="L89" s="215"/>
    </row>
    <row r="90" spans="2:12" x14ac:dyDescent="0.25">
      <c r="B90" s="313">
        <v>11.7</v>
      </c>
      <c r="C90" s="315" t="s">
        <v>730</v>
      </c>
      <c r="D90" s="184" t="s">
        <v>6</v>
      </c>
      <c r="E90" s="186">
        <v>1</v>
      </c>
      <c r="F90" s="185">
        <f>+'APUS Obras Civiles'!I3286</f>
        <v>90825</v>
      </c>
      <c r="G90" s="312">
        <f>ROUND(Tabla13[[#This Row],[VR UNITARIO]]*Tabla13[[#This Row],[CANTIDAD]],0)</f>
        <v>90825</v>
      </c>
      <c r="K90" s="214"/>
      <c r="L90" s="215"/>
    </row>
    <row r="91" spans="2:12" x14ac:dyDescent="0.25">
      <c r="B91" s="313">
        <v>11.8</v>
      </c>
      <c r="C91" s="315" t="s">
        <v>337</v>
      </c>
      <c r="D91" s="184" t="s">
        <v>297</v>
      </c>
      <c r="E91" s="186">
        <v>2</v>
      </c>
      <c r="F91" s="185">
        <f>+'APUS Obras Civiles'!I3328</f>
        <v>152399</v>
      </c>
      <c r="G91" s="312">
        <f>ROUND(Tabla13[[#This Row],[VR UNITARIO]]*Tabla13[[#This Row],[CANTIDAD]],0)</f>
        <v>304798</v>
      </c>
      <c r="K91" s="214"/>
      <c r="L91" s="215"/>
    </row>
    <row r="92" spans="2:12" x14ac:dyDescent="0.25">
      <c r="B92" s="313">
        <v>11.9</v>
      </c>
      <c r="C92" s="315" t="s">
        <v>631</v>
      </c>
      <c r="D92" s="184" t="s">
        <v>7</v>
      </c>
      <c r="E92" s="186">
        <v>29.42</v>
      </c>
      <c r="F92" s="185">
        <f>+'APUS Obras Civiles'!I3373</f>
        <v>37560</v>
      </c>
      <c r="G92" s="312">
        <f>ROUND(Tabla13[[#This Row],[VR UNITARIO]]*Tabla13[[#This Row],[CANTIDAD]],0)</f>
        <v>1105015</v>
      </c>
      <c r="K92" s="214"/>
      <c r="L92" s="215"/>
    </row>
    <row r="93" spans="2:12" x14ac:dyDescent="0.25">
      <c r="B93" s="316">
        <v>11.1</v>
      </c>
      <c r="C93" s="315" t="s">
        <v>541</v>
      </c>
      <c r="D93" s="184" t="s">
        <v>7</v>
      </c>
      <c r="E93" s="186">
        <v>16.22</v>
      </c>
      <c r="F93" s="185">
        <f>+'APUS Obras Civiles'!I3416</f>
        <v>70280</v>
      </c>
      <c r="G93" s="312">
        <f>ROUND(Tabla13[[#This Row],[VR UNITARIO]]*Tabla13[[#This Row],[CANTIDAD]],0)</f>
        <v>1139942</v>
      </c>
    </row>
    <row r="94" spans="2:12" x14ac:dyDescent="0.25">
      <c r="B94" s="313">
        <v>11.11</v>
      </c>
      <c r="C94" s="315" t="s">
        <v>731</v>
      </c>
      <c r="D94" s="184" t="s">
        <v>297</v>
      </c>
      <c r="E94" s="186">
        <v>1</v>
      </c>
      <c r="F94" s="185">
        <f>+'APUS Obras Civiles'!I3459</f>
        <v>30150</v>
      </c>
      <c r="G94" s="312">
        <f>ROUND(Tabla13[[#This Row],[VR UNITARIO]]*Tabla13[[#This Row],[CANTIDAD]],0)</f>
        <v>30150</v>
      </c>
      <c r="K94" s="214"/>
      <c r="L94" s="215"/>
    </row>
    <row r="95" spans="2:12" x14ac:dyDescent="0.25">
      <c r="B95" s="316">
        <v>11.12</v>
      </c>
      <c r="C95" s="315" t="s">
        <v>632</v>
      </c>
      <c r="D95" s="184" t="s">
        <v>297</v>
      </c>
      <c r="E95" s="186">
        <v>10</v>
      </c>
      <c r="F95" s="185">
        <f>+'APUS Obras Civiles'!I3499</f>
        <v>49013</v>
      </c>
      <c r="G95" s="312">
        <f>ROUND(Tabla13[[#This Row],[VR UNITARIO]]*Tabla13[[#This Row],[CANTIDAD]],0)</f>
        <v>490130</v>
      </c>
      <c r="K95" s="214"/>
      <c r="L95" s="215"/>
    </row>
    <row r="96" spans="2:12" x14ac:dyDescent="0.25">
      <c r="B96" s="313">
        <v>11.13</v>
      </c>
      <c r="C96" s="315" t="s">
        <v>644</v>
      </c>
      <c r="D96" s="184" t="s">
        <v>297</v>
      </c>
      <c r="E96" s="186">
        <v>2</v>
      </c>
      <c r="F96" s="185">
        <f>+'APUS Obras Civiles'!I3538</f>
        <v>57680</v>
      </c>
      <c r="G96" s="312">
        <f>ROUND(Tabla13[[#This Row],[VR UNITARIO]]*Tabla13[[#This Row],[CANTIDAD]],0)</f>
        <v>115360</v>
      </c>
      <c r="K96" s="214"/>
      <c r="L96" s="215"/>
    </row>
    <row r="97" spans="2:12" x14ac:dyDescent="0.25">
      <c r="B97" s="316">
        <v>11.14</v>
      </c>
      <c r="C97" s="315" t="s">
        <v>633</v>
      </c>
      <c r="D97" s="184" t="s">
        <v>297</v>
      </c>
      <c r="E97" s="186">
        <v>1</v>
      </c>
      <c r="F97" s="185">
        <f>+'APUS Obras Civiles'!I3584</f>
        <v>723623</v>
      </c>
      <c r="G97" s="312">
        <f>ROUND(Tabla13[[#This Row],[VR UNITARIO]]*Tabla13[[#This Row],[CANTIDAD]],0)</f>
        <v>723623</v>
      </c>
      <c r="K97" s="214"/>
      <c r="L97" s="215"/>
    </row>
    <row r="98" spans="2:12" x14ac:dyDescent="0.25">
      <c r="B98" s="313">
        <v>11.15</v>
      </c>
      <c r="C98" s="315" t="s">
        <v>634</v>
      </c>
      <c r="D98" s="184" t="s">
        <v>297</v>
      </c>
      <c r="E98" s="186">
        <v>1</v>
      </c>
      <c r="F98" s="185">
        <f>+'APUS Obras Civiles'!I3628</f>
        <v>1060734</v>
      </c>
      <c r="G98" s="312">
        <f>ROUND(Tabla13[[#This Row],[VR UNITARIO]]*Tabla13[[#This Row],[CANTIDAD]],0)</f>
        <v>1060734</v>
      </c>
      <c r="K98" s="214">
        <f>+SUM(G84:G98)</f>
        <v>7923459</v>
      </c>
      <c r="L98" s="215">
        <f>+K98*1.3</f>
        <v>10300496.700000001</v>
      </c>
    </row>
    <row r="99" spans="2:12" x14ac:dyDescent="0.25">
      <c r="B99" s="311">
        <v>13</v>
      </c>
      <c r="C99" s="3" t="s">
        <v>5</v>
      </c>
      <c r="D99" s="184"/>
      <c r="E99" s="183"/>
      <c r="F99" s="185"/>
      <c r="G99" s="312"/>
    </row>
    <row r="100" spans="2:12" ht="13.8" thickBot="1" x14ac:dyDescent="0.3">
      <c r="B100" s="317">
        <v>13.1</v>
      </c>
      <c r="C100" s="318" t="s">
        <v>25</v>
      </c>
      <c r="D100" s="319" t="s">
        <v>4</v>
      </c>
      <c r="E100" s="320">
        <v>88.155000000000001</v>
      </c>
      <c r="F100" s="321">
        <f>+'APUS Obras Civiles'!I3673</f>
        <v>3192</v>
      </c>
      <c r="G100" s="312">
        <f>ROUND(Tabla13[[#This Row],[VR UNITARIO]]*Tabla13[[#This Row],[CANTIDAD]],0)</f>
        <v>281391</v>
      </c>
      <c r="K100" s="214">
        <f>+SUM(G100)</f>
        <v>281391</v>
      </c>
      <c r="L100" s="215">
        <f>+K100*1.3</f>
        <v>365808.3</v>
      </c>
    </row>
    <row r="101" spans="2:12" ht="13.8" thickBot="1" x14ac:dyDescent="0.3">
      <c r="B101" s="183"/>
      <c r="C101" s="318"/>
      <c r="D101" s="319"/>
      <c r="E101" s="320"/>
      <c r="F101" s="321"/>
      <c r="G101" s="322"/>
      <c r="K101" s="214"/>
      <c r="L101" s="215"/>
    </row>
    <row r="102" spans="2:12" ht="18" customHeight="1" thickBot="1" x14ac:dyDescent="0.3">
      <c r="C102" s="1067" t="s">
        <v>665</v>
      </c>
      <c r="D102" s="1068"/>
      <c r="E102" s="1068"/>
      <c r="F102" s="1068"/>
      <c r="G102" s="1069">
        <f>SUM(Tabla13[[ VALOR TOTAL]])</f>
        <v>189677721</v>
      </c>
    </row>
    <row r="103" spans="2:12" ht="11.4" customHeight="1" x14ac:dyDescent="0.25">
      <c r="C103" s="642"/>
      <c r="G103" s="185"/>
    </row>
    <row r="104" spans="2:12" ht="18" customHeight="1" thickBot="1" x14ac:dyDescent="0.3"/>
    <row r="105" spans="2:12" ht="18" customHeight="1" thickBot="1" x14ac:dyDescent="0.3">
      <c r="C105" s="1067" t="s">
        <v>1026</v>
      </c>
      <c r="D105" s="1068"/>
      <c r="E105" s="1068"/>
      <c r="F105" s="1068"/>
      <c r="G105" s="1069">
        <f>+G102</f>
        <v>189677721</v>
      </c>
    </row>
    <row r="106" spans="2:12" ht="18" customHeight="1" x14ac:dyDescent="0.25">
      <c r="C106" s="182" t="s">
        <v>3</v>
      </c>
      <c r="G106" s="185"/>
    </row>
    <row r="107" spans="2:12" ht="18" customHeight="1" x14ac:dyDescent="0.25">
      <c r="C107" s="182" t="s">
        <v>551</v>
      </c>
      <c r="D107" s="167">
        <v>0.23</v>
      </c>
      <c r="G107" s="185">
        <f>ROUND($G$105*D107,0)</f>
        <v>43625876</v>
      </c>
    </row>
    <row r="108" spans="2:12" ht="18" customHeight="1" x14ac:dyDescent="0.25">
      <c r="C108" s="182" t="s">
        <v>2</v>
      </c>
      <c r="D108" s="205">
        <v>0.02</v>
      </c>
      <c r="G108" s="185">
        <f>ROUND($G$105*D108,0)</f>
        <v>3793554</v>
      </c>
    </row>
    <row r="109" spans="2:12" ht="18" customHeight="1" thickBot="1" x14ac:dyDescent="0.3">
      <c r="C109" s="182" t="s">
        <v>1</v>
      </c>
      <c r="D109" s="205">
        <v>0.05</v>
      </c>
      <c r="G109" s="185">
        <f>ROUND($G$105*D109,0)</f>
        <v>9483886</v>
      </c>
    </row>
    <row r="110" spans="2:12" ht="18" customHeight="1" thickBot="1" x14ac:dyDescent="0.3">
      <c r="C110" s="1" t="s">
        <v>1027</v>
      </c>
      <c r="D110" s="168">
        <f>SUM(D107:D109)</f>
        <v>0.3</v>
      </c>
      <c r="E110" s="188"/>
      <c r="F110" s="189"/>
      <c r="G110" s="190">
        <f>SUM(G107:G109)</f>
        <v>56903316</v>
      </c>
    </row>
    <row r="111" spans="2:12" ht="13.8" thickBot="1" x14ac:dyDescent="0.3">
      <c r="C111" s="1060" t="s">
        <v>1028</v>
      </c>
      <c r="D111" s="1061"/>
      <c r="E111" s="1061"/>
      <c r="F111" s="1061"/>
      <c r="G111" s="1069">
        <f>G105+G110</f>
        <v>246581037</v>
      </c>
    </row>
    <row r="112" spans="2:12" ht="18" customHeight="1" thickBot="1" x14ac:dyDescent="0.3">
      <c r="D112" s="167"/>
      <c r="G112" s="185"/>
    </row>
    <row r="113" spans="2:7" ht="18" customHeight="1" thickBot="1" x14ac:dyDescent="0.3">
      <c r="B113" s="1071" t="s">
        <v>1024</v>
      </c>
      <c r="C113" s="1072"/>
      <c r="D113" s="1072"/>
      <c r="E113" s="1072"/>
      <c r="F113" s="1072"/>
      <c r="G113" s="1073"/>
    </row>
    <row r="114" spans="2:7" ht="18" customHeight="1" thickBot="1" x14ac:dyDescent="0.3">
      <c r="D114" s="167"/>
      <c r="G114" s="185"/>
    </row>
    <row r="115" spans="2:7" ht="18" customHeight="1" thickBot="1" x14ac:dyDescent="0.3">
      <c r="B115" s="1039" t="s">
        <v>27</v>
      </c>
      <c r="C115" s="1039" t="s">
        <v>15</v>
      </c>
      <c r="D115" s="1036" t="s">
        <v>14</v>
      </c>
      <c r="E115" s="1039" t="s">
        <v>13</v>
      </c>
      <c r="F115" s="1037" t="s">
        <v>37</v>
      </c>
      <c r="G115" s="1038" t="s">
        <v>1025</v>
      </c>
    </row>
    <row r="116" spans="2:7" ht="18" customHeight="1" x14ac:dyDescent="0.25">
      <c r="B116" s="1045">
        <v>13</v>
      </c>
      <c r="C116" s="1046" t="s">
        <v>899</v>
      </c>
      <c r="D116" s="1047"/>
      <c r="E116" s="1048"/>
      <c r="F116" s="1049"/>
      <c r="G116" s="1049"/>
    </row>
    <row r="117" spans="2:7" ht="39.6" x14ac:dyDescent="0.25">
      <c r="B117" s="1043">
        <v>13.1</v>
      </c>
      <c r="C117" s="1055" t="s">
        <v>1021</v>
      </c>
      <c r="D117" s="1056" t="s">
        <v>297</v>
      </c>
      <c r="E117" s="1041">
        <v>1</v>
      </c>
      <c r="F117" s="1042">
        <f>+'P. Mobiliario Consultorios'!F7</f>
        <v>4580854</v>
      </c>
      <c r="G117" s="1042">
        <f>ROUND(E117*F117,0)</f>
        <v>4580854</v>
      </c>
    </row>
    <row r="118" spans="2:7" ht="66" x14ac:dyDescent="0.25">
      <c r="B118" s="1043">
        <v>13.2</v>
      </c>
      <c r="C118" s="1057" t="s">
        <v>1022</v>
      </c>
      <c r="D118" s="1043" t="s">
        <v>297</v>
      </c>
      <c r="E118" s="1041">
        <v>1</v>
      </c>
      <c r="F118" s="1042">
        <f>+'P. Mobiliario Consultorios'!F8</f>
        <v>4090100</v>
      </c>
      <c r="G118" s="1042">
        <f t="shared" ref="G118:G120" si="0">ROUND(E118*F118,0)</f>
        <v>4090100</v>
      </c>
    </row>
    <row r="119" spans="2:7" x14ac:dyDescent="0.25">
      <c r="B119" s="1035">
        <v>13.3</v>
      </c>
      <c r="C119" s="1058" t="s">
        <v>900</v>
      </c>
      <c r="D119" s="1032" t="s">
        <v>297</v>
      </c>
      <c r="E119" s="1033">
        <v>1</v>
      </c>
      <c r="F119" s="1034">
        <f>+'P. Mobiliario Consultorios'!F9</f>
        <v>1531400</v>
      </c>
      <c r="G119" s="1042">
        <f t="shared" si="0"/>
        <v>1531400</v>
      </c>
    </row>
    <row r="120" spans="2:7" x14ac:dyDescent="0.25">
      <c r="B120" s="1043">
        <v>13.4</v>
      </c>
      <c r="C120" s="1059" t="s">
        <v>903</v>
      </c>
      <c r="D120" s="1043" t="s">
        <v>297</v>
      </c>
      <c r="E120" s="1041">
        <v>3</v>
      </c>
      <c r="F120" s="1042">
        <f>+'P. Mobiliario Consultorios'!F10</f>
        <v>1338237</v>
      </c>
      <c r="G120" s="1042">
        <f t="shared" si="0"/>
        <v>4014711</v>
      </c>
    </row>
    <row r="121" spans="2:7" ht="18" customHeight="1" x14ac:dyDescent="0.25">
      <c r="B121" s="1045">
        <v>14</v>
      </c>
      <c r="C121" s="1046" t="s">
        <v>894</v>
      </c>
      <c r="D121" s="1047"/>
      <c r="E121" s="1048"/>
      <c r="F121" s="1049"/>
      <c r="G121" s="1049"/>
    </row>
    <row r="122" spans="2:7" ht="18" customHeight="1" x14ac:dyDescent="0.25">
      <c r="B122" s="1043">
        <v>14.1</v>
      </c>
      <c r="C122" s="1044" t="s">
        <v>895</v>
      </c>
      <c r="D122" s="1040" t="s">
        <v>297</v>
      </c>
      <c r="E122" s="1041">
        <v>2</v>
      </c>
      <c r="F122" s="1042">
        <f>+'P. Mobiliario Consultorios'!F12</f>
        <v>630750</v>
      </c>
      <c r="G122" s="1042">
        <f>ROUND(E122*F122,0)</f>
        <v>1261500</v>
      </c>
    </row>
    <row r="123" spans="2:7" ht="18" customHeight="1" x14ac:dyDescent="0.25">
      <c r="B123" s="1043">
        <v>14.2</v>
      </c>
      <c r="C123" s="1044" t="s">
        <v>896</v>
      </c>
      <c r="D123" s="1040" t="s">
        <v>297</v>
      </c>
      <c r="E123" s="1041">
        <v>2</v>
      </c>
      <c r="F123" s="1042">
        <f>+'P. Mobiliario Consultorios'!F13</f>
        <v>508750</v>
      </c>
      <c r="G123" s="1042">
        <f t="shared" ref="G123:G126" si="1">ROUND(E123*F123,0)</f>
        <v>1017500</v>
      </c>
    </row>
    <row r="124" spans="2:7" ht="18" customHeight="1" x14ac:dyDescent="0.25">
      <c r="B124" s="1043">
        <v>14.3</v>
      </c>
      <c r="C124" s="1044" t="s">
        <v>904</v>
      </c>
      <c r="D124" s="1040" t="s">
        <v>297</v>
      </c>
      <c r="E124" s="1041">
        <v>1</v>
      </c>
      <c r="F124" s="1042">
        <f>+'P. Mobiliario Consultorios'!F14</f>
        <v>2365000</v>
      </c>
      <c r="G124" s="1042">
        <f t="shared" si="1"/>
        <v>2365000</v>
      </c>
    </row>
    <row r="125" spans="2:7" ht="18" customHeight="1" x14ac:dyDescent="0.25">
      <c r="B125" s="1043">
        <v>14.4</v>
      </c>
      <c r="C125" s="1044" t="s">
        <v>897</v>
      </c>
      <c r="D125" s="1040" t="s">
        <v>297</v>
      </c>
      <c r="E125" s="1041">
        <v>1</v>
      </c>
      <c r="F125" s="1042">
        <f>+'P. Mobiliario Consultorios'!F15</f>
        <v>1417750</v>
      </c>
      <c r="G125" s="1042">
        <f t="shared" si="1"/>
        <v>1417750</v>
      </c>
    </row>
    <row r="126" spans="2:7" ht="18" customHeight="1" thickBot="1" x14ac:dyDescent="0.3">
      <c r="B126" s="1050">
        <v>14.5</v>
      </c>
      <c r="C126" s="1051" t="s">
        <v>898</v>
      </c>
      <c r="D126" s="1052" t="s">
        <v>297</v>
      </c>
      <c r="E126" s="1053">
        <v>3</v>
      </c>
      <c r="F126" s="1054">
        <f>+'P. Mobiliario Consultorios'!F16</f>
        <v>933000</v>
      </c>
      <c r="G126" s="1054">
        <f t="shared" si="1"/>
        <v>2799000</v>
      </c>
    </row>
    <row r="127" spans="2:7" ht="13.8" thickBot="1" x14ac:dyDescent="0.3">
      <c r="B127" s="1060" t="s">
        <v>1029</v>
      </c>
      <c r="C127" s="1061"/>
      <c r="D127" s="1061"/>
      <c r="E127" s="1061"/>
      <c r="F127" s="1062"/>
      <c r="G127" s="1069">
        <f>SUM(G116:G126)</f>
        <v>23077815</v>
      </c>
    </row>
    <row r="128" spans="2:7" ht="18" customHeight="1" thickBot="1" x14ac:dyDescent="0.3">
      <c r="D128" s="167"/>
      <c r="G128" s="185"/>
    </row>
    <row r="129" spans="3:11" ht="13.8" thickBot="1" x14ac:dyDescent="0.3">
      <c r="C129" s="1063" t="s">
        <v>1030</v>
      </c>
      <c r="D129" s="1064"/>
      <c r="E129" s="1065"/>
      <c r="F129" s="1066">
        <v>8.5000000000000006E-2</v>
      </c>
      <c r="G129" s="1070">
        <f>ROUND($G$105*F129,0)</f>
        <v>16122606</v>
      </c>
    </row>
    <row r="130" spans="3:11" ht="18" customHeight="1" thickBot="1" x14ac:dyDescent="0.3">
      <c r="D130" s="2"/>
      <c r="G130" s="185"/>
    </row>
    <row r="131" spans="3:11" ht="18" customHeight="1" thickBot="1" x14ac:dyDescent="0.3">
      <c r="C131" s="1060" t="s">
        <v>1031</v>
      </c>
      <c r="D131" s="1061"/>
      <c r="E131" s="1061"/>
      <c r="F131" s="1061"/>
      <c r="G131" s="1069">
        <f>+G111+G127+G129</f>
        <v>285781458</v>
      </c>
      <c r="I131" s="639"/>
      <c r="K131" s="219"/>
    </row>
    <row r="133" spans="3:11" ht="15.75" customHeight="1" x14ac:dyDescent="0.25">
      <c r="F133" s="182"/>
      <c r="G133" s="182"/>
    </row>
    <row r="134" spans="3:11" ht="15.75" customHeight="1" x14ac:dyDescent="0.25">
      <c r="C134" s="656" t="s">
        <v>298</v>
      </c>
      <c r="D134" s="182" t="s">
        <v>21</v>
      </c>
      <c r="E134" s="208"/>
      <c r="F134" s="209"/>
      <c r="G134" s="209"/>
    </row>
    <row r="135" spans="3:11" x14ac:dyDescent="0.25">
      <c r="C135" s="656" t="s">
        <v>700</v>
      </c>
      <c r="D135" s="182" t="s">
        <v>17</v>
      </c>
      <c r="E135" s="208"/>
      <c r="F135" s="209"/>
      <c r="G135" s="209"/>
    </row>
    <row r="136" spans="3:11" x14ac:dyDescent="0.25">
      <c r="C136" s="656" t="s">
        <v>701</v>
      </c>
      <c r="D136" s="182" t="s">
        <v>18</v>
      </c>
      <c r="E136" s="210"/>
      <c r="F136" s="209"/>
      <c r="G136" s="209"/>
    </row>
    <row r="137" spans="3:11" x14ac:dyDescent="0.25">
      <c r="C137" s="656" t="s">
        <v>19</v>
      </c>
      <c r="D137" s="182" t="s">
        <v>19</v>
      </c>
      <c r="E137" s="211"/>
      <c r="F137" s="212"/>
      <c r="G137" s="213"/>
    </row>
    <row r="140" spans="3:11" x14ac:dyDescent="0.25">
      <c r="D140" s="182" t="s">
        <v>22</v>
      </c>
      <c r="E140" s="210"/>
      <c r="F140" s="209"/>
      <c r="G140" s="209"/>
    </row>
    <row r="141" spans="3:11" ht="15.75" customHeight="1" x14ac:dyDescent="0.25">
      <c r="D141" s="182" t="s">
        <v>17</v>
      </c>
      <c r="E141" s="211"/>
      <c r="F141" s="212"/>
      <c r="G141" s="212"/>
    </row>
    <row r="142" spans="3:11" x14ac:dyDescent="0.25">
      <c r="D142" s="182" t="s">
        <v>23</v>
      </c>
      <c r="E142" s="697" t="s">
        <v>330</v>
      </c>
      <c r="F142" s="697"/>
      <c r="G142" s="697"/>
    </row>
    <row r="152" spans="6:7" x14ac:dyDescent="0.25">
      <c r="F152" s="641"/>
      <c r="G152" s="641"/>
    </row>
    <row r="153" spans="6:7" x14ac:dyDescent="0.25">
      <c r="F153" s="641"/>
      <c r="G153" s="641"/>
    </row>
  </sheetData>
  <mergeCells count="12">
    <mergeCell ref="B2:G2"/>
    <mergeCell ref="B3:E3"/>
    <mergeCell ref="C4:E4"/>
    <mergeCell ref="F4:G4"/>
    <mergeCell ref="E142:G142"/>
    <mergeCell ref="B113:G113"/>
    <mergeCell ref="B127:F127"/>
    <mergeCell ref="C111:F111"/>
    <mergeCell ref="C131:F131"/>
    <mergeCell ref="C129:E129"/>
    <mergeCell ref="C102:F102"/>
    <mergeCell ref="C105:F105"/>
  </mergeCells>
  <phoneticPr fontId="21" type="noConversion"/>
  <pageMargins left="0.23622047244094491" right="0.23622047244094491" top="0.74803149606299213" bottom="0.74803149606299213" header="0.31496062992125984" footer="0.31496062992125984"/>
  <pageSetup scale="63" fitToHeight="0" orientation="portrait" r:id="rId1"/>
  <rowBreaks count="2" manualBreakCount="2">
    <brk id="56" max="7" man="1"/>
    <brk id="112" max="7" man="1"/>
  </rowBreaks>
  <drawing r:id="rId2"/>
  <tableParts count="1">
    <tablePart r:id="rId3"/>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CCFFCC"/>
  </sheetPr>
  <dimension ref="A1:Q3680"/>
  <sheetViews>
    <sheetView view="pageBreakPreview" topLeftCell="A508" zoomScale="85" zoomScaleNormal="130" zoomScaleSheetLayoutView="85" workbookViewId="0">
      <selection activeCell="Q515" sqref="Q515"/>
    </sheetView>
  </sheetViews>
  <sheetFormatPr baseColWidth="10" defaultColWidth="11.44140625" defaultRowHeight="13.2" x14ac:dyDescent="0.25"/>
  <cols>
    <col min="1" max="1" width="10" style="451" bestFit="1" customWidth="1"/>
    <col min="2" max="2" width="1.5546875" style="451" customWidth="1"/>
    <col min="3" max="3" width="20.6640625" style="451" customWidth="1"/>
    <col min="4" max="4" width="12.6640625" style="451" customWidth="1"/>
    <col min="5" max="5" width="11.33203125" style="451" bestFit="1" customWidth="1"/>
    <col min="6" max="6" width="11.33203125" style="451" customWidth="1"/>
    <col min="7" max="7" width="20.109375" style="451" bestFit="1" customWidth="1"/>
    <col min="8" max="8" width="17.5546875" style="451" bestFit="1" customWidth="1"/>
    <col min="9" max="9" width="17.109375" style="451" customWidth="1"/>
    <col min="10" max="10" width="1.44140625" style="451" customWidth="1"/>
    <col min="11" max="11" width="13.109375" style="451" bestFit="1" customWidth="1"/>
    <col min="12" max="12" width="12" style="451" bestFit="1" customWidth="1"/>
    <col min="13" max="13" width="16.6640625" style="451" bestFit="1" customWidth="1"/>
    <col min="14" max="14" width="11.88671875" style="451" bestFit="1" customWidth="1"/>
    <col min="15" max="15" width="13.21875" style="451" bestFit="1" customWidth="1"/>
    <col min="16" max="16384" width="11.44140625" style="451"/>
  </cols>
  <sheetData>
    <row r="1" spans="1:9" ht="18" thickBot="1" x14ac:dyDescent="0.3">
      <c r="C1" s="748" t="s">
        <v>257</v>
      </c>
      <c r="D1" s="748"/>
      <c r="E1" s="748"/>
      <c r="F1" s="748"/>
      <c r="G1" s="748"/>
      <c r="H1" s="748"/>
      <c r="I1" s="748"/>
    </row>
    <row r="2" spans="1:9" ht="14.4" thickBot="1" x14ac:dyDescent="0.3">
      <c r="C2" s="136" t="s">
        <v>258</v>
      </c>
      <c r="D2" s="749" t="s">
        <v>733</v>
      </c>
      <c r="E2" s="750"/>
      <c r="F2" s="750"/>
      <c r="G2" s="751"/>
      <c r="H2" s="136" t="s">
        <v>259</v>
      </c>
      <c r="I2" s="452">
        <v>45961</v>
      </c>
    </row>
    <row r="3" spans="1:9" ht="13.8" thickBot="1" x14ac:dyDescent="0.3">
      <c r="C3" s="752" t="s">
        <v>260</v>
      </c>
      <c r="D3" s="753"/>
      <c r="E3" s="754"/>
      <c r="F3" s="755" t="s">
        <v>261</v>
      </c>
      <c r="G3" s="756"/>
      <c r="H3" s="756"/>
      <c r="I3" s="757"/>
    </row>
    <row r="4" spans="1:9" ht="13.8" thickBot="1" x14ac:dyDescent="0.3">
      <c r="C4" s="758" t="s">
        <v>292</v>
      </c>
      <c r="D4" s="759"/>
      <c r="E4" s="760"/>
      <c r="F4" s="811" t="str">
        <f>+'P. Obras Civiles'!C7</f>
        <v>Cerramiento</v>
      </c>
      <c r="G4" s="812"/>
      <c r="H4" s="812"/>
      <c r="I4" s="813"/>
    </row>
    <row r="5" spans="1:9" ht="13.8" thickBot="1" x14ac:dyDescent="0.3">
      <c r="C5" s="137" t="s">
        <v>295</v>
      </c>
      <c r="D5" s="138" t="s">
        <v>263</v>
      </c>
      <c r="E5" s="154">
        <f>+'P. Obras Civiles'!B7</f>
        <v>1.1000000000000001</v>
      </c>
      <c r="F5" s="814"/>
      <c r="G5" s="815"/>
      <c r="H5" s="815"/>
      <c r="I5" s="816"/>
    </row>
    <row r="6" spans="1:9" ht="13.8" thickBot="1" x14ac:dyDescent="0.3">
      <c r="C6" s="770" t="s">
        <v>264</v>
      </c>
      <c r="D6" s="771"/>
      <c r="E6" s="139">
        <f>+'P. Obras Civiles'!E7</f>
        <v>28.44</v>
      </c>
      <c r="F6" s="817"/>
      <c r="G6" s="818"/>
      <c r="H6" s="818"/>
      <c r="I6" s="819"/>
    </row>
    <row r="7" spans="1:9" x14ac:dyDescent="0.25">
      <c r="C7" s="453" t="s">
        <v>265</v>
      </c>
      <c r="D7" s="454"/>
      <c r="E7" s="772"/>
      <c r="F7" s="772"/>
      <c r="G7" s="772"/>
      <c r="H7" s="772"/>
      <c r="I7" s="773"/>
    </row>
    <row r="8" spans="1:9" x14ac:dyDescent="0.25">
      <c r="C8" s="700" t="s">
        <v>266</v>
      </c>
      <c r="D8" s="701"/>
      <c r="E8" s="140" t="s">
        <v>267</v>
      </c>
      <c r="F8" s="455" t="s">
        <v>268</v>
      </c>
      <c r="G8" s="456" t="s">
        <v>269</v>
      </c>
      <c r="H8" s="140" t="s">
        <v>270</v>
      </c>
      <c r="I8" s="457" t="s">
        <v>271</v>
      </c>
    </row>
    <row r="9" spans="1:9" x14ac:dyDescent="0.25">
      <c r="A9" s="458" t="s">
        <v>108</v>
      </c>
      <c r="C9" s="742" t="str">
        <f>+VLOOKUP(A9,'Herramientas y Equipos'!$B$4:$E$46,2,FALSE)</f>
        <v>Herramienta menor E, Gral. Obra</v>
      </c>
      <c r="D9" s="743"/>
      <c r="E9" s="141" t="str">
        <f>+VLOOKUP(A9,'Herramientas y Equipos'!$B$4:$E$46,3,FALSE)</f>
        <v>%</v>
      </c>
      <c r="F9" s="459">
        <f>+VLOOKUP(A9,'Herramientas y Equipos'!$B$4:$E$46,4,FALSE)</f>
        <v>0.04</v>
      </c>
      <c r="G9" s="155">
        <f>+I35</f>
        <v>7888</v>
      </c>
      <c r="H9" s="155">
        <f>ROUND(SUM(G9*F9),0)</f>
        <v>316</v>
      </c>
      <c r="I9" s="744"/>
    </row>
    <row r="10" spans="1:9" x14ac:dyDescent="0.25">
      <c r="A10" s="458"/>
      <c r="C10" s="742"/>
      <c r="D10" s="743"/>
      <c r="E10" s="141"/>
      <c r="F10" s="460"/>
      <c r="G10" s="155"/>
      <c r="H10" s="155"/>
      <c r="I10" s="745"/>
    </row>
    <row r="11" spans="1:9" x14ac:dyDescent="0.25">
      <c r="C11" s="803"/>
      <c r="D11" s="804"/>
      <c r="E11" s="141"/>
      <c r="F11" s="142"/>
      <c r="G11" s="155"/>
      <c r="H11" s="155"/>
      <c r="I11" s="745"/>
    </row>
    <row r="12" spans="1:9" x14ac:dyDescent="0.25">
      <c r="C12" s="698"/>
      <c r="D12" s="699"/>
      <c r="E12" s="699"/>
      <c r="F12" s="699"/>
      <c r="G12" s="461"/>
      <c r="H12" s="461" t="s">
        <v>272</v>
      </c>
      <c r="I12" s="172">
        <f>SUM(H9:H11)</f>
        <v>316</v>
      </c>
    </row>
    <row r="13" spans="1:9" x14ac:dyDescent="0.25">
      <c r="C13" s="462" t="s">
        <v>273</v>
      </c>
      <c r="D13" s="463"/>
      <c r="E13" s="143"/>
      <c r="F13" s="151"/>
      <c r="G13" s="152"/>
      <c r="H13" s="151"/>
      <c r="I13" s="464"/>
    </row>
    <row r="14" spans="1:9" x14ac:dyDescent="0.25">
      <c r="C14" s="700" t="s">
        <v>266</v>
      </c>
      <c r="D14" s="701"/>
      <c r="E14" s="140" t="s">
        <v>274</v>
      </c>
      <c r="F14" s="140" t="s">
        <v>13</v>
      </c>
      <c r="G14" s="456" t="s">
        <v>275</v>
      </c>
      <c r="H14" s="140" t="s">
        <v>276</v>
      </c>
      <c r="I14" s="457" t="s">
        <v>271</v>
      </c>
    </row>
    <row r="15" spans="1:9" x14ac:dyDescent="0.25">
      <c r="A15" s="458" t="str">
        <f>+Insumos!B22</f>
        <v>I100064</v>
      </c>
      <c r="C15" s="702" t="str">
        <f>+VLOOKUP(A15,Insumos!$B$4:$E$27,2,FALSE)</f>
        <v>Puntilla con cabeza  2"</v>
      </c>
      <c r="D15" s="703"/>
      <c r="E15" s="144" t="str">
        <f>+VLOOKUP(A15,Insumos!$B$4:$E$27,3,FALSE)</f>
        <v>LB</v>
      </c>
      <c r="F15" s="165">
        <v>0.09</v>
      </c>
      <c r="G15" s="164">
        <v>0.05</v>
      </c>
      <c r="H15" s="166">
        <f>+VLOOKUP(A15,Insumos!$B$4:$E$27,4,FALSE)</f>
        <v>5457</v>
      </c>
      <c r="I15" s="6">
        <f>+ROUND((F15*H15)+(G15*F15*H15),0)</f>
        <v>516</v>
      </c>
    </row>
    <row r="16" spans="1:9" x14ac:dyDescent="0.25">
      <c r="A16" s="458" t="str">
        <f>+Insumos!B23</f>
        <v>I100065</v>
      </c>
      <c r="C16" s="702" t="str">
        <f>+VLOOKUP(A16,Insumos!$B$4:$E$27,2,FALSE)</f>
        <v xml:space="preserve">Durmiente 4CM X 4CM X 2.9M </v>
      </c>
      <c r="D16" s="703"/>
      <c r="E16" s="144" t="str">
        <f>+VLOOKUP(A16,Insumos!$B$4:$E$27,3,FALSE)</f>
        <v>UND</v>
      </c>
      <c r="F16" s="165">
        <v>0.33</v>
      </c>
      <c r="G16" s="164">
        <v>0.05</v>
      </c>
      <c r="H16" s="166">
        <f>+VLOOKUP(A16,Insumos!$B$4:$E$27,4,FALSE)</f>
        <v>14280</v>
      </c>
      <c r="I16" s="6">
        <f>+ROUND((F16*H16)+(G16*F16*H16),0)</f>
        <v>4948</v>
      </c>
    </row>
    <row r="17" spans="1:9" x14ac:dyDescent="0.25">
      <c r="A17" s="458" t="str">
        <f>+Insumos!B24</f>
        <v>I100066</v>
      </c>
      <c r="C17" s="702" t="str">
        <f>+VLOOKUP(A17,Insumos!$B$4:$E$27,2,FALSE)</f>
        <v>Polisombra</v>
      </c>
      <c r="D17" s="703"/>
      <c r="E17" s="144" t="str">
        <f>+VLOOKUP(A17,Insumos!$B$4:$E$27,3,FALSE)</f>
        <v>M2</v>
      </c>
      <c r="F17" s="165">
        <v>1</v>
      </c>
      <c r="G17" s="164">
        <v>0.05</v>
      </c>
      <c r="H17" s="166">
        <f>+VLOOKUP(A17,Insumos!$B$4:$E$27,4,FALSE)</f>
        <v>2274</v>
      </c>
      <c r="I17" s="6">
        <f>+ROUND((F17*H17)+(G17*F17*H17),0)</f>
        <v>2388</v>
      </c>
    </row>
    <row r="18" spans="1:9" x14ac:dyDescent="0.25">
      <c r="C18" s="724"/>
      <c r="D18" s="725"/>
      <c r="E18" s="144"/>
      <c r="F18" s="465"/>
      <c r="G18" s="147"/>
      <c r="H18" s="156"/>
      <c r="I18" s="157"/>
    </row>
    <row r="19" spans="1:9" x14ac:dyDescent="0.25">
      <c r="C19" s="724"/>
      <c r="D19" s="725"/>
      <c r="E19" s="144"/>
      <c r="F19" s="465"/>
      <c r="G19" s="147"/>
      <c r="H19" s="156"/>
      <c r="I19" s="157"/>
    </row>
    <row r="20" spans="1:9" x14ac:dyDescent="0.25">
      <c r="C20" s="724"/>
      <c r="D20" s="725"/>
      <c r="E20" s="144"/>
      <c r="F20" s="465"/>
      <c r="G20" s="147"/>
      <c r="H20" s="156"/>
      <c r="I20" s="157"/>
    </row>
    <row r="21" spans="1:9" x14ac:dyDescent="0.25">
      <c r="C21" s="726"/>
      <c r="D21" s="727"/>
      <c r="E21" s="443"/>
      <c r="F21" s="465"/>
      <c r="G21" s="147"/>
      <c r="H21" s="156"/>
      <c r="I21" s="157"/>
    </row>
    <row r="22" spans="1:9" x14ac:dyDescent="0.25">
      <c r="C22" s="728"/>
      <c r="D22" s="729"/>
      <c r="E22" s="141"/>
      <c r="F22" s="465"/>
      <c r="G22" s="147"/>
      <c r="H22" s="155"/>
      <c r="I22" s="157"/>
    </row>
    <row r="23" spans="1:9" x14ac:dyDescent="0.25">
      <c r="C23" s="728"/>
      <c r="D23" s="729"/>
      <c r="E23" s="141"/>
      <c r="F23" s="465"/>
      <c r="G23" s="147"/>
      <c r="H23" s="155"/>
      <c r="I23" s="157"/>
    </row>
    <row r="24" spans="1:9" x14ac:dyDescent="0.25">
      <c r="C24" s="150"/>
      <c r="D24" s="151"/>
      <c r="E24" s="143"/>
      <c r="F24" s="151"/>
      <c r="G24" s="699" t="s">
        <v>277</v>
      </c>
      <c r="H24" s="730"/>
      <c r="I24" s="172">
        <f>SUM(I15:I23)</f>
        <v>7852</v>
      </c>
    </row>
    <row r="25" spans="1:9" ht="13.8" x14ac:dyDescent="0.25">
      <c r="C25" s="462" t="s">
        <v>278</v>
      </c>
      <c r="D25" s="463"/>
      <c r="E25" s="143"/>
      <c r="F25" s="151"/>
      <c r="G25" s="152"/>
      <c r="H25" s="151"/>
      <c r="I25" s="466"/>
    </row>
    <row r="26" spans="1:9" x14ac:dyDescent="0.25">
      <c r="C26" s="700" t="s">
        <v>266</v>
      </c>
      <c r="D26" s="701"/>
      <c r="E26" s="140" t="s">
        <v>279</v>
      </c>
      <c r="F26" s="140" t="s">
        <v>29</v>
      </c>
      <c r="G26" s="456" t="s">
        <v>280</v>
      </c>
      <c r="H26" s="140" t="s">
        <v>281</v>
      </c>
      <c r="I26" s="457" t="s">
        <v>271</v>
      </c>
    </row>
    <row r="27" spans="1:9" x14ac:dyDescent="0.25">
      <c r="C27" s="731" t="s">
        <v>419</v>
      </c>
      <c r="D27" s="732"/>
      <c r="E27" s="180">
        <v>5.0000000000000001E-3</v>
      </c>
      <c r="F27" s="7">
        <v>1</v>
      </c>
      <c r="G27" s="9">
        <v>250000</v>
      </c>
      <c r="H27" s="156">
        <f>+ROUND(E27*F27*G27,0)</f>
        <v>1250</v>
      </c>
      <c r="I27" s="149"/>
    </row>
    <row r="28" spans="1:9" x14ac:dyDescent="0.25">
      <c r="C28" s="738"/>
      <c r="D28" s="739"/>
      <c r="E28" s="141"/>
      <c r="F28" s="148"/>
      <c r="G28" s="142"/>
      <c r="H28" s="155"/>
      <c r="I28" s="149"/>
    </row>
    <row r="29" spans="1:9" x14ac:dyDescent="0.25">
      <c r="C29" s="150"/>
      <c r="D29" s="151"/>
      <c r="E29" s="143"/>
      <c r="F29" s="151"/>
      <c r="G29" s="152" t="s">
        <v>282</v>
      </c>
      <c r="H29" s="151"/>
      <c r="I29" s="158">
        <f>SUM(H27:H28)</f>
        <v>1250</v>
      </c>
    </row>
    <row r="30" spans="1:9" ht="13.8" x14ac:dyDescent="0.25">
      <c r="C30" s="462" t="s">
        <v>283</v>
      </c>
      <c r="D30" s="151"/>
      <c r="E30" s="143"/>
      <c r="F30" s="151"/>
      <c r="G30" s="152"/>
      <c r="H30" s="151"/>
      <c r="I30" s="466"/>
    </row>
    <row r="31" spans="1:9" x14ac:dyDescent="0.25">
      <c r="C31" s="700" t="s">
        <v>266</v>
      </c>
      <c r="D31" s="701"/>
      <c r="E31" s="140" t="s">
        <v>14</v>
      </c>
      <c r="F31" s="140" t="s">
        <v>13</v>
      </c>
      <c r="G31" s="456" t="s">
        <v>276</v>
      </c>
      <c r="H31" s="467" t="s">
        <v>29</v>
      </c>
      <c r="I31" s="457" t="s">
        <v>271</v>
      </c>
    </row>
    <row r="32" spans="1:9" x14ac:dyDescent="0.25">
      <c r="C32" s="735" t="str">
        <f>+'Mano de Obra'!$B$135</f>
        <v>Cuadrilla General de obra</v>
      </c>
      <c r="D32" s="736"/>
      <c r="E32" s="141" t="s">
        <v>294</v>
      </c>
      <c r="F32" s="161">
        <v>8</v>
      </c>
      <c r="G32" s="155">
        <f>+'Mano de Obra'!$F$143</f>
        <v>2310190.111111111</v>
      </c>
      <c r="H32" s="162">
        <v>2.7314000000000001E-2</v>
      </c>
      <c r="I32" s="159">
        <f>ROUND(SUM(G32/F32)*H32,0)</f>
        <v>7888</v>
      </c>
    </row>
    <row r="33" spans="3:9" x14ac:dyDescent="0.25">
      <c r="C33" s="737"/>
      <c r="D33" s="714"/>
      <c r="E33" s="141"/>
      <c r="F33" s="468"/>
      <c r="G33" s="469"/>
      <c r="H33" s="470"/>
      <c r="I33" s="172">
        <f>SUM(G33*F33)*H33</f>
        <v>0</v>
      </c>
    </row>
    <row r="34" spans="3:9" x14ac:dyDescent="0.25">
      <c r="C34" s="738"/>
      <c r="D34" s="739"/>
      <c r="E34" s="141"/>
      <c r="F34" s="148"/>
      <c r="G34" s="469"/>
      <c r="H34" s="470"/>
      <c r="I34" s="172">
        <f>SUM(G34*F34)*H34</f>
        <v>0</v>
      </c>
    </row>
    <row r="35" spans="3:9" x14ac:dyDescent="0.25">
      <c r="C35" s="150"/>
      <c r="D35" s="151"/>
      <c r="E35" s="143"/>
      <c r="F35" s="151"/>
      <c r="G35" s="740" t="s">
        <v>284</v>
      </c>
      <c r="H35" s="740"/>
      <c r="I35" s="172">
        <f>I32</f>
        <v>7888</v>
      </c>
    </row>
    <row r="36" spans="3:9" ht="13.8" thickBot="1" x14ac:dyDescent="0.3">
      <c r="C36" s="150"/>
      <c r="D36" s="151"/>
      <c r="E36" s="143"/>
      <c r="F36" s="151"/>
      <c r="G36" s="471"/>
      <c r="H36" s="143"/>
      <c r="I36" s="464"/>
    </row>
    <row r="37" spans="3:9" ht="13.8" thickBot="1" x14ac:dyDescent="0.3">
      <c r="C37" s="150"/>
      <c r="D37" s="151"/>
      <c r="E37" s="143"/>
      <c r="F37" s="741" t="s">
        <v>285</v>
      </c>
      <c r="G37" s="741"/>
      <c r="H37" s="741"/>
      <c r="I37" s="160">
        <f>SUM(I12+I24+I29+I35)</f>
        <v>17306</v>
      </c>
    </row>
    <row r="38" spans="3:9" ht="14.4" thickBot="1" x14ac:dyDescent="0.3">
      <c r="C38" s="462" t="s">
        <v>286</v>
      </c>
      <c r="D38" s="151"/>
      <c r="E38" s="153"/>
      <c r="F38" s="472"/>
      <c r="G38" s="152"/>
      <c r="H38" s="151"/>
      <c r="I38" s="464"/>
    </row>
    <row r="39" spans="3:9" x14ac:dyDescent="0.25">
      <c r="C39" s="704" t="s">
        <v>732</v>
      </c>
      <c r="D39" s="705"/>
      <c r="E39" s="710" t="s">
        <v>287</v>
      </c>
      <c r="F39" s="711"/>
      <c r="G39" s="473" t="s">
        <v>101</v>
      </c>
      <c r="H39" s="474" t="s">
        <v>288</v>
      </c>
      <c r="I39" s="712"/>
    </row>
    <row r="40" spans="3:9" x14ac:dyDescent="0.25">
      <c r="C40" s="706"/>
      <c r="D40" s="707"/>
      <c r="E40" s="714" t="s">
        <v>289</v>
      </c>
      <c r="F40" s="715"/>
      <c r="G40" s="459">
        <v>0.23</v>
      </c>
      <c r="H40" s="155">
        <f>ROUND($I$37*G40,0)</f>
        <v>3980</v>
      </c>
      <c r="I40" s="713"/>
    </row>
    <row r="41" spans="3:9" x14ac:dyDescent="0.25">
      <c r="C41" s="706"/>
      <c r="D41" s="707"/>
      <c r="E41" s="714" t="s">
        <v>26</v>
      </c>
      <c r="F41" s="715"/>
      <c r="G41" s="459">
        <v>0.02</v>
      </c>
      <c r="H41" s="155">
        <f t="shared" ref="H41:H42" si="0">ROUND($I$37*G41,0)</f>
        <v>346</v>
      </c>
      <c r="I41" s="713"/>
    </row>
    <row r="42" spans="3:9" x14ac:dyDescent="0.25">
      <c r="C42" s="706"/>
      <c r="D42" s="707"/>
      <c r="E42" s="714" t="s">
        <v>1</v>
      </c>
      <c r="F42" s="715"/>
      <c r="G42" s="459">
        <v>0.05</v>
      </c>
      <c r="H42" s="155">
        <f t="shared" si="0"/>
        <v>865</v>
      </c>
      <c r="I42" s="713"/>
    </row>
    <row r="43" spans="3:9" ht="15" customHeight="1" thickBot="1" x14ac:dyDescent="0.3">
      <c r="C43" s="706"/>
      <c r="D43" s="707"/>
      <c r="E43" s="716" t="s">
        <v>290</v>
      </c>
      <c r="F43" s="717"/>
      <c r="G43" s="717"/>
      <c r="H43" s="718"/>
      <c r="I43" s="475">
        <f>SUM(H40:H42)</f>
        <v>5191</v>
      </c>
    </row>
    <row r="44" spans="3:9" ht="16.2" thickBot="1" x14ac:dyDescent="0.3">
      <c r="C44" s="708"/>
      <c r="D44" s="709"/>
      <c r="E44" s="719" t="s">
        <v>291</v>
      </c>
      <c r="F44" s="720"/>
      <c r="G44" s="721"/>
      <c r="H44" s="722">
        <f>SUM(I37+I43)</f>
        <v>22497</v>
      </c>
      <c r="I44" s="723"/>
    </row>
    <row r="45" spans="3:9" x14ac:dyDescent="0.25">
      <c r="E45" s="191"/>
      <c r="G45" s="476"/>
    </row>
    <row r="46" spans="3:9" ht="18" thickBot="1" x14ac:dyDescent="0.3">
      <c r="C46" s="748" t="s">
        <v>257</v>
      </c>
      <c r="D46" s="748"/>
      <c r="E46" s="748"/>
      <c r="F46" s="748"/>
      <c r="G46" s="748"/>
      <c r="H46" s="748"/>
      <c r="I46" s="748"/>
    </row>
    <row r="47" spans="3:9" ht="14.4" thickBot="1" x14ac:dyDescent="0.3">
      <c r="C47" s="136" t="s">
        <v>258</v>
      </c>
      <c r="D47" s="749" t="s">
        <v>733</v>
      </c>
      <c r="E47" s="750"/>
      <c r="F47" s="750"/>
      <c r="G47" s="751"/>
      <c r="H47" s="136" t="s">
        <v>259</v>
      </c>
      <c r="I47" s="452">
        <v>45961</v>
      </c>
    </row>
    <row r="48" spans="3:9" ht="13.8" thickBot="1" x14ac:dyDescent="0.3">
      <c r="C48" s="752" t="s">
        <v>260</v>
      </c>
      <c r="D48" s="753"/>
      <c r="E48" s="754"/>
      <c r="F48" s="755" t="s">
        <v>261</v>
      </c>
      <c r="G48" s="756"/>
      <c r="H48" s="756"/>
      <c r="I48" s="757"/>
    </row>
    <row r="49" spans="1:9" ht="13.8" thickBot="1" x14ac:dyDescent="0.3">
      <c r="C49" s="758" t="s">
        <v>292</v>
      </c>
      <c r="D49" s="759"/>
      <c r="E49" s="760"/>
      <c r="F49" s="811" t="str">
        <f>+'P. Obras Civiles'!C8</f>
        <v>Desmonte de cubierta en teja termo acústica color rojo. Incluye: maquinaria, equipos y la mano de obra necesaria para el correcto funcionamiento</v>
      </c>
      <c r="G49" s="812"/>
      <c r="H49" s="812"/>
      <c r="I49" s="813"/>
    </row>
    <row r="50" spans="1:9" ht="13.8" thickBot="1" x14ac:dyDescent="0.3">
      <c r="C50" s="137" t="s">
        <v>293</v>
      </c>
      <c r="D50" s="138" t="s">
        <v>263</v>
      </c>
      <c r="E50" s="154">
        <f>+'P. Obras Civiles'!B8</f>
        <v>1.2</v>
      </c>
      <c r="F50" s="814"/>
      <c r="G50" s="815"/>
      <c r="H50" s="815"/>
      <c r="I50" s="816"/>
    </row>
    <row r="51" spans="1:9" ht="13.8" thickBot="1" x14ac:dyDescent="0.3">
      <c r="C51" s="770" t="s">
        <v>264</v>
      </c>
      <c r="D51" s="771"/>
      <c r="E51" s="207">
        <f>+'P. Obras Civiles'!E8</f>
        <v>58.051700000000004</v>
      </c>
      <c r="F51" s="817"/>
      <c r="G51" s="818"/>
      <c r="H51" s="818"/>
      <c r="I51" s="819"/>
    </row>
    <row r="52" spans="1:9" x14ac:dyDescent="0.25">
      <c r="C52" s="453" t="s">
        <v>265</v>
      </c>
      <c r="D52" s="454"/>
      <c r="E52" s="772"/>
      <c r="F52" s="772"/>
      <c r="G52" s="772"/>
      <c r="H52" s="772"/>
      <c r="I52" s="773"/>
    </row>
    <row r="53" spans="1:9" x14ac:dyDescent="0.25">
      <c r="C53" s="700" t="s">
        <v>266</v>
      </c>
      <c r="D53" s="701"/>
      <c r="E53" s="140" t="s">
        <v>267</v>
      </c>
      <c r="F53" s="455" t="s">
        <v>268</v>
      </c>
      <c r="G53" s="456" t="s">
        <v>269</v>
      </c>
      <c r="H53" s="140" t="s">
        <v>270</v>
      </c>
      <c r="I53" s="457" t="s">
        <v>271</v>
      </c>
    </row>
    <row r="54" spans="1:9" x14ac:dyDescent="0.25">
      <c r="A54" s="458" t="s">
        <v>108</v>
      </c>
      <c r="C54" s="742" t="str">
        <f>+VLOOKUP(A54,'Herramientas y Equipos'!$B$4:$E$46,2,FALSE)</f>
        <v>Herramienta menor E, Gral. Obra</v>
      </c>
      <c r="D54" s="743"/>
      <c r="E54" s="141" t="str">
        <f>+VLOOKUP(A54,'Herramientas y Equipos'!$B$4:$E$46,3,FALSE)</f>
        <v>%</v>
      </c>
      <c r="F54" s="459">
        <f>+VLOOKUP(A54,'Herramientas y Equipos'!$B$4:$E$46,4,FALSE)</f>
        <v>0.04</v>
      </c>
      <c r="G54" s="155">
        <f>+I80</f>
        <v>56822</v>
      </c>
      <c r="H54" s="155">
        <f>ROUND(SUM(G54*F54),0)</f>
        <v>2273</v>
      </c>
      <c r="I54" s="744"/>
    </row>
    <row r="55" spans="1:9" x14ac:dyDescent="0.25">
      <c r="A55" s="458" t="s">
        <v>80</v>
      </c>
      <c r="C55" s="742" t="str">
        <f>+VLOOKUP(A55,'Herramientas y Equipos'!$B$4:$E$46,2,FALSE)</f>
        <v>Andamio de seguridad 1,40x2,07 H=2+1</v>
      </c>
      <c r="D55" s="743"/>
      <c r="E55" s="141" t="str">
        <f>+VLOOKUP(A55,'Herramientas y Equipos'!$B$4:$E$46,3,FALSE)</f>
        <v>Hora</v>
      </c>
      <c r="F55" s="460">
        <v>0.2</v>
      </c>
      <c r="G55" s="155">
        <f>+VLOOKUP(A55,'Herramientas y Equipos'!$B$4:$E$46,4,FALSE)</f>
        <v>7500</v>
      </c>
      <c r="H55" s="155">
        <f>ROUND(SUM(G55*F55),0)</f>
        <v>1500</v>
      </c>
      <c r="I55" s="745"/>
    </row>
    <row r="56" spans="1:9" x14ac:dyDescent="0.25">
      <c r="C56" s="803"/>
      <c r="D56" s="804"/>
      <c r="E56" s="141"/>
      <c r="F56" s="142"/>
      <c r="G56" s="155"/>
      <c r="H56" s="155"/>
      <c r="I56" s="745"/>
    </row>
    <row r="57" spans="1:9" x14ac:dyDescent="0.25">
      <c r="C57" s="698"/>
      <c r="D57" s="699"/>
      <c r="E57" s="699"/>
      <c r="F57" s="699"/>
      <c r="G57" s="461"/>
      <c r="H57" s="461" t="s">
        <v>272</v>
      </c>
      <c r="I57" s="172">
        <f>SUM(H54:H56)</f>
        <v>3773</v>
      </c>
    </row>
    <row r="58" spans="1:9" x14ac:dyDescent="0.25">
      <c r="C58" s="462" t="s">
        <v>273</v>
      </c>
      <c r="D58" s="463"/>
      <c r="E58" s="143"/>
      <c r="F58" s="151"/>
      <c r="G58" s="152"/>
      <c r="H58" s="151"/>
      <c r="I58" s="464"/>
    </row>
    <row r="59" spans="1:9" x14ac:dyDescent="0.25">
      <c r="C59" s="700" t="s">
        <v>266</v>
      </c>
      <c r="D59" s="701"/>
      <c r="E59" s="140" t="s">
        <v>274</v>
      </c>
      <c r="F59" s="140" t="s">
        <v>13</v>
      </c>
      <c r="G59" s="456" t="s">
        <v>275</v>
      </c>
      <c r="H59" s="140" t="s">
        <v>276</v>
      </c>
      <c r="I59" s="457" t="s">
        <v>271</v>
      </c>
    </row>
    <row r="60" spans="1:9" x14ac:dyDescent="0.25">
      <c r="C60" s="724"/>
      <c r="D60" s="725"/>
      <c r="E60" s="144"/>
      <c r="F60" s="465"/>
      <c r="G60" s="145"/>
      <c r="H60" s="156"/>
      <c r="I60" s="157">
        <f>(F60*(1+G60/100)) * (H60*(1/100))</f>
        <v>0</v>
      </c>
    </row>
    <row r="61" spans="1:9" x14ac:dyDescent="0.25">
      <c r="C61" s="724"/>
      <c r="D61" s="725"/>
      <c r="E61" s="144"/>
      <c r="F61" s="465"/>
      <c r="G61" s="146"/>
      <c r="H61" s="156"/>
      <c r="I61" s="157"/>
    </row>
    <row r="62" spans="1:9" x14ac:dyDescent="0.25">
      <c r="C62" s="724"/>
      <c r="D62" s="725"/>
      <c r="E62" s="144"/>
      <c r="F62" s="465"/>
      <c r="G62" s="147"/>
      <c r="H62" s="156"/>
      <c r="I62" s="157"/>
    </row>
    <row r="63" spans="1:9" x14ac:dyDescent="0.25">
      <c r="C63" s="724"/>
      <c r="D63" s="725"/>
      <c r="E63" s="144"/>
      <c r="F63" s="465"/>
      <c r="G63" s="147"/>
      <c r="H63" s="156"/>
      <c r="I63" s="157"/>
    </row>
    <row r="64" spans="1:9" x14ac:dyDescent="0.25">
      <c r="C64" s="724"/>
      <c r="D64" s="725"/>
      <c r="E64" s="144"/>
      <c r="F64" s="465"/>
      <c r="G64" s="147"/>
      <c r="H64" s="156"/>
      <c r="I64" s="157"/>
    </row>
    <row r="65" spans="3:9" x14ac:dyDescent="0.25">
      <c r="C65" s="724"/>
      <c r="D65" s="725"/>
      <c r="E65" s="144"/>
      <c r="F65" s="465"/>
      <c r="G65" s="147"/>
      <c r="H65" s="156"/>
      <c r="I65" s="157"/>
    </row>
    <row r="66" spans="3:9" x14ac:dyDescent="0.25">
      <c r="C66" s="726"/>
      <c r="D66" s="727"/>
      <c r="E66" s="443"/>
      <c r="F66" s="465"/>
      <c r="G66" s="147"/>
      <c r="H66" s="156"/>
      <c r="I66" s="157"/>
    </row>
    <row r="67" spans="3:9" x14ac:dyDescent="0.25">
      <c r="C67" s="728"/>
      <c r="D67" s="729"/>
      <c r="E67" s="141"/>
      <c r="F67" s="465"/>
      <c r="G67" s="147"/>
      <c r="H67" s="155"/>
      <c r="I67" s="157"/>
    </row>
    <row r="68" spans="3:9" x14ac:dyDescent="0.25">
      <c r="C68" s="728"/>
      <c r="D68" s="729"/>
      <c r="E68" s="141"/>
      <c r="F68" s="465"/>
      <c r="G68" s="147"/>
      <c r="H68" s="155"/>
      <c r="I68" s="157"/>
    </row>
    <row r="69" spans="3:9" x14ac:dyDescent="0.25">
      <c r="C69" s="150"/>
      <c r="D69" s="151"/>
      <c r="E69" s="143"/>
      <c r="F69" s="151"/>
      <c r="G69" s="699" t="s">
        <v>277</v>
      </c>
      <c r="H69" s="730"/>
      <c r="I69" s="172">
        <f>SUM(I60:I68)</f>
        <v>0</v>
      </c>
    </row>
    <row r="70" spans="3:9" ht="13.8" x14ac:dyDescent="0.25">
      <c r="C70" s="462" t="s">
        <v>278</v>
      </c>
      <c r="D70" s="463"/>
      <c r="E70" s="143"/>
      <c r="F70" s="151"/>
      <c r="G70" s="152"/>
      <c r="H70" s="151"/>
      <c r="I70" s="466"/>
    </row>
    <row r="71" spans="3:9" x14ac:dyDescent="0.25">
      <c r="C71" s="700" t="s">
        <v>266</v>
      </c>
      <c r="D71" s="701"/>
      <c r="E71" s="140" t="s">
        <v>279</v>
      </c>
      <c r="F71" s="140" t="s">
        <v>29</v>
      </c>
      <c r="G71" s="456" t="s">
        <v>280</v>
      </c>
      <c r="H71" s="140" t="s">
        <v>281</v>
      </c>
      <c r="I71" s="457" t="s">
        <v>271</v>
      </c>
    </row>
    <row r="72" spans="3:9" x14ac:dyDescent="0.25">
      <c r="C72" s="731" t="s">
        <v>420</v>
      </c>
      <c r="D72" s="732"/>
      <c r="E72" s="180">
        <v>6.0000000000000001E-3</v>
      </c>
      <c r="F72" s="7">
        <v>1</v>
      </c>
      <c r="G72" s="9">
        <v>250000</v>
      </c>
      <c r="H72" s="156">
        <f>+ROUND(E72*F72*G72,0)</f>
        <v>1500</v>
      </c>
      <c r="I72" s="149"/>
    </row>
    <row r="73" spans="3:9" x14ac:dyDescent="0.25">
      <c r="C73" s="738"/>
      <c r="D73" s="739"/>
      <c r="E73" s="141"/>
      <c r="F73" s="148"/>
      <c r="G73" s="142"/>
      <c r="H73" s="155"/>
      <c r="I73" s="149"/>
    </row>
    <row r="74" spans="3:9" x14ac:dyDescent="0.25">
      <c r="C74" s="150"/>
      <c r="D74" s="151"/>
      <c r="E74" s="143"/>
      <c r="F74" s="151"/>
      <c r="G74" s="152" t="s">
        <v>282</v>
      </c>
      <c r="H74" s="151"/>
      <c r="I74" s="158">
        <f>SUM(H72:H73)</f>
        <v>1500</v>
      </c>
    </row>
    <row r="75" spans="3:9" ht="13.8" x14ac:dyDescent="0.25">
      <c r="C75" s="462" t="s">
        <v>283</v>
      </c>
      <c r="D75" s="151"/>
      <c r="E75" s="143"/>
      <c r="F75" s="151"/>
      <c r="G75" s="152"/>
      <c r="H75" s="151"/>
      <c r="I75" s="466"/>
    </row>
    <row r="76" spans="3:9" x14ac:dyDescent="0.25">
      <c r="C76" s="700" t="s">
        <v>266</v>
      </c>
      <c r="D76" s="701"/>
      <c r="E76" s="140" t="s">
        <v>14</v>
      </c>
      <c r="F76" s="140" t="s">
        <v>13</v>
      </c>
      <c r="G76" s="456" t="s">
        <v>276</v>
      </c>
      <c r="H76" s="467" t="s">
        <v>29</v>
      </c>
      <c r="I76" s="457" t="s">
        <v>271</v>
      </c>
    </row>
    <row r="77" spans="3:9" x14ac:dyDescent="0.25">
      <c r="C77" s="735" t="str">
        <f>+'Mano de Obra'!$B$135</f>
        <v>Cuadrilla General de obra</v>
      </c>
      <c r="D77" s="736"/>
      <c r="E77" s="141" t="s">
        <v>294</v>
      </c>
      <c r="F77" s="161">
        <v>8</v>
      </c>
      <c r="G77" s="155">
        <f>+'Mano de Obra'!$F$143</f>
        <v>2310190.111111111</v>
      </c>
      <c r="H77" s="162">
        <v>0.19676969999999999</v>
      </c>
      <c r="I77" s="159">
        <f>ROUND(SUM(G77/F77)*H77,0)</f>
        <v>56822</v>
      </c>
    </row>
    <row r="78" spans="3:9" x14ac:dyDescent="0.25">
      <c r="C78" s="737"/>
      <c r="D78" s="714"/>
      <c r="E78" s="141"/>
      <c r="F78" s="468"/>
      <c r="G78" s="469"/>
      <c r="H78" s="470"/>
      <c r="I78" s="172">
        <f>SUM(G78*F78)*H78</f>
        <v>0</v>
      </c>
    </row>
    <row r="79" spans="3:9" x14ac:dyDescent="0.25">
      <c r="C79" s="738"/>
      <c r="D79" s="739"/>
      <c r="E79" s="141"/>
      <c r="F79" s="148"/>
      <c r="G79" s="469"/>
      <c r="H79" s="470"/>
      <c r="I79" s="172">
        <f>SUM(G79*F79)*H79</f>
        <v>0</v>
      </c>
    </row>
    <row r="80" spans="3:9" x14ac:dyDescent="0.25">
      <c r="C80" s="150"/>
      <c r="D80" s="151"/>
      <c r="E80" s="143"/>
      <c r="F80" s="151"/>
      <c r="G80" s="740" t="s">
        <v>284</v>
      </c>
      <c r="H80" s="740"/>
      <c r="I80" s="172">
        <f>I77</f>
        <v>56822</v>
      </c>
    </row>
    <row r="81" spans="3:12" ht="13.8" thickBot="1" x14ac:dyDescent="0.3">
      <c r="C81" s="150"/>
      <c r="D81" s="151"/>
      <c r="E81" s="143"/>
      <c r="F81" s="151"/>
      <c r="G81" s="471"/>
      <c r="H81" s="143"/>
      <c r="I81" s="464"/>
    </row>
    <row r="82" spans="3:12" ht="13.8" thickBot="1" x14ac:dyDescent="0.3">
      <c r="C82" s="150"/>
      <c r="D82" s="151"/>
      <c r="E82" s="143"/>
      <c r="F82" s="741" t="s">
        <v>285</v>
      </c>
      <c r="G82" s="741"/>
      <c r="H82" s="741"/>
      <c r="I82" s="160">
        <f>SUM(I57+I69+I74+I80)</f>
        <v>62095</v>
      </c>
      <c r="L82" s="477"/>
    </row>
    <row r="83" spans="3:12" ht="14.4" thickBot="1" x14ac:dyDescent="0.3">
      <c r="C83" s="462" t="s">
        <v>286</v>
      </c>
      <c r="D83" s="151"/>
      <c r="E83" s="153"/>
      <c r="F83" s="472"/>
      <c r="G83" s="152"/>
      <c r="H83" s="151"/>
      <c r="I83" s="464"/>
    </row>
    <row r="84" spans="3:12" x14ac:dyDescent="0.25">
      <c r="C84" s="704" t="s">
        <v>732</v>
      </c>
      <c r="D84" s="705"/>
      <c r="E84" s="710" t="s">
        <v>287</v>
      </c>
      <c r="F84" s="711"/>
      <c r="G84" s="473" t="s">
        <v>101</v>
      </c>
      <c r="H84" s="474" t="s">
        <v>288</v>
      </c>
      <c r="I84" s="712"/>
    </row>
    <row r="85" spans="3:12" x14ac:dyDescent="0.25">
      <c r="C85" s="706"/>
      <c r="D85" s="707"/>
      <c r="E85" s="714" t="s">
        <v>289</v>
      </c>
      <c r="F85" s="715"/>
      <c r="G85" s="459">
        <v>0.23</v>
      </c>
      <c r="H85" s="155">
        <f>ROUND($I$82*G85,0)</f>
        <v>14282</v>
      </c>
      <c r="I85" s="713"/>
    </row>
    <row r="86" spans="3:12" x14ac:dyDescent="0.25">
      <c r="C86" s="706"/>
      <c r="D86" s="707"/>
      <c r="E86" s="714" t="s">
        <v>26</v>
      </c>
      <c r="F86" s="715"/>
      <c r="G86" s="459">
        <v>0.02</v>
      </c>
      <c r="H86" s="155">
        <f>ROUND($I$82*G86,0)</f>
        <v>1242</v>
      </c>
      <c r="I86" s="713"/>
    </row>
    <row r="87" spans="3:12" x14ac:dyDescent="0.25">
      <c r="C87" s="706"/>
      <c r="D87" s="707"/>
      <c r="E87" s="714" t="s">
        <v>1</v>
      </c>
      <c r="F87" s="715"/>
      <c r="G87" s="459">
        <v>0.05</v>
      </c>
      <c r="H87" s="155">
        <f>ROUND($I$82*G87,0)</f>
        <v>3105</v>
      </c>
      <c r="I87" s="713"/>
    </row>
    <row r="88" spans="3:12" ht="15" customHeight="1" thickBot="1" x14ac:dyDescent="0.3">
      <c r="C88" s="706"/>
      <c r="D88" s="707"/>
      <c r="E88" s="716" t="s">
        <v>290</v>
      </c>
      <c r="F88" s="717"/>
      <c r="G88" s="717"/>
      <c r="H88" s="718"/>
      <c r="I88" s="475">
        <f>SUM(H85:H87)</f>
        <v>18629</v>
      </c>
    </row>
    <row r="89" spans="3:12" ht="16.2" thickBot="1" x14ac:dyDescent="0.3">
      <c r="C89" s="708"/>
      <c r="D89" s="709"/>
      <c r="E89" s="719" t="s">
        <v>291</v>
      </c>
      <c r="F89" s="720"/>
      <c r="G89" s="721"/>
      <c r="H89" s="722">
        <f>SUM(I82+I88)</f>
        <v>80724</v>
      </c>
      <c r="I89" s="723"/>
    </row>
    <row r="90" spans="3:12" x14ac:dyDescent="0.25">
      <c r="E90" s="191"/>
      <c r="G90" s="476"/>
    </row>
    <row r="91" spans="3:12" ht="18" thickBot="1" x14ac:dyDescent="0.3">
      <c r="C91" s="748" t="s">
        <v>257</v>
      </c>
      <c r="D91" s="748"/>
      <c r="E91" s="748"/>
      <c r="F91" s="748"/>
      <c r="G91" s="748"/>
      <c r="H91" s="748"/>
      <c r="I91" s="748"/>
    </row>
    <row r="92" spans="3:12" ht="14.4" thickBot="1" x14ac:dyDescent="0.3">
      <c r="C92" s="136" t="s">
        <v>258</v>
      </c>
      <c r="D92" s="749" t="s">
        <v>733</v>
      </c>
      <c r="E92" s="750"/>
      <c r="F92" s="750"/>
      <c r="G92" s="751"/>
      <c r="H92" s="136" t="s">
        <v>259</v>
      </c>
      <c r="I92" s="452">
        <v>45961</v>
      </c>
    </row>
    <row r="93" spans="3:12" ht="13.8" thickBot="1" x14ac:dyDescent="0.3">
      <c r="C93" s="752" t="s">
        <v>260</v>
      </c>
      <c r="D93" s="753"/>
      <c r="E93" s="754"/>
      <c r="F93" s="755" t="s">
        <v>261</v>
      </c>
      <c r="G93" s="756"/>
      <c r="H93" s="756"/>
      <c r="I93" s="757"/>
    </row>
    <row r="94" spans="3:12" ht="13.8" thickBot="1" x14ac:dyDescent="0.3">
      <c r="C94" s="758" t="s">
        <v>292</v>
      </c>
      <c r="D94" s="759"/>
      <c r="E94" s="760"/>
      <c r="F94" s="811" t="str">
        <f>+'P. Obras Civiles'!C9</f>
        <v>Desmonte de caballete en teja  termo acústica color rojo, Incluye: maquinaria, equipos y la mano de obra necesaria para el correcto funcionamiento</v>
      </c>
      <c r="G94" s="812"/>
      <c r="H94" s="812"/>
      <c r="I94" s="813"/>
    </row>
    <row r="95" spans="3:12" ht="13.8" thickBot="1" x14ac:dyDescent="0.3">
      <c r="C95" s="137" t="s">
        <v>295</v>
      </c>
      <c r="D95" s="138" t="s">
        <v>263</v>
      </c>
      <c r="E95" s="154">
        <f>+'P. Obras Civiles'!B9</f>
        <v>1.3</v>
      </c>
      <c r="F95" s="814"/>
      <c r="G95" s="815"/>
      <c r="H95" s="815"/>
      <c r="I95" s="816"/>
    </row>
    <row r="96" spans="3:12" ht="13.8" thickBot="1" x14ac:dyDescent="0.3">
      <c r="C96" s="770" t="s">
        <v>264</v>
      </c>
      <c r="D96" s="771"/>
      <c r="E96" s="207">
        <f>+'P. Obras Civiles'!E9</f>
        <v>6.53</v>
      </c>
      <c r="F96" s="817"/>
      <c r="G96" s="818"/>
      <c r="H96" s="818"/>
      <c r="I96" s="819"/>
    </row>
    <row r="97" spans="1:9" x14ac:dyDescent="0.25">
      <c r="C97" s="453" t="s">
        <v>265</v>
      </c>
      <c r="D97" s="454"/>
      <c r="E97" s="772"/>
      <c r="F97" s="772"/>
      <c r="G97" s="772"/>
      <c r="H97" s="772"/>
      <c r="I97" s="773"/>
    </row>
    <row r="98" spans="1:9" x14ac:dyDescent="0.25">
      <c r="C98" s="700" t="s">
        <v>266</v>
      </c>
      <c r="D98" s="701"/>
      <c r="E98" s="140" t="s">
        <v>267</v>
      </c>
      <c r="F98" s="455" t="s">
        <v>268</v>
      </c>
      <c r="G98" s="456" t="s">
        <v>269</v>
      </c>
      <c r="H98" s="140" t="s">
        <v>270</v>
      </c>
      <c r="I98" s="457" t="s">
        <v>271</v>
      </c>
    </row>
    <row r="99" spans="1:9" x14ac:dyDescent="0.25">
      <c r="A99" s="458" t="s">
        <v>108</v>
      </c>
      <c r="C99" s="742" t="str">
        <f>+VLOOKUP(A99,'Herramientas y Equipos'!$B$4:$E$46,2,FALSE)</f>
        <v>Herramienta menor E, Gral. Obra</v>
      </c>
      <c r="D99" s="743"/>
      <c r="E99" s="141" t="str">
        <f>+VLOOKUP(A99,'Herramientas y Equipos'!$B$4:$E$46,3,FALSE)</f>
        <v>%</v>
      </c>
      <c r="F99" s="459">
        <f>+VLOOKUP(A99,'Herramientas y Equipos'!$B$4:$E$46,4,FALSE)</f>
        <v>0.04</v>
      </c>
      <c r="G99" s="155">
        <f>+I125</f>
        <v>33877</v>
      </c>
      <c r="H99" s="155">
        <f>ROUND(SUM(G99*F99),0)</f>
        <v>1355</v>
      </c>
      <c r="I99" s="744"/>
    </row>
    <row r="100" spans="1:9" x14ac:dyDescent="0.25">
      <c r="A100" s="458" t="s">
        <v>80</v>
      </c>
      <c r="C100" s="742" t="str">
        <f>+VLOOKUP(A100,'Herramientas y Equipos'!$B$4:$E$46,2,FALSE)</f>
        <v>Andamio de seguridad 1,40x2,07 H=2+1</v>
      </c>
      <c r="D100" s="743"/>
      <c r="E100" s="141" t="str">
        <f>+VLOOKUP(A100,'Herramientas y Equipos'!$B$4:$E$46,3,FALSE)</f>
        <v>Hora</v>
      </c>
      <c r="F100" s="460">
        <v>0.12</v>
      </c>
      <c r="G100" s="155">
        <f>+VLOOKUP(A100,'Herramientas y Equipos'!$B$4:$E$46,4,FALSE)</f>
        <v>7500</v>
      </c>
      <c r="H100" s="155">
        <f>ROUND(SUM(G100*F100),0)</f>
        <v>900</v>
      </c>
      <c r="I100" s="745"/>
    </row>
    <row r="101" spans="1:9" x14ac:dyDescent="0.25">
      <c r="C101" s="803"/>
      <c r="D101" s="804"/>
      <c r="E101" s="141"/>
      <c r="F101" s="142"/>
      <c r="G101" s="155"/>
      <c r="H101" s="155"/>
      <c r="I101" s="745"/>
    </row>
    <row r="102" spans="1:9" x14ac:dyDescent="0.25">
      <c r="C102" s="698"/>
      <c r="D102" s="699"/>
      <c r="E102" s="699"/>
      <c r="F102" s="699"/>
      <c r="G102" s="461"/>
      <c r="H102" s="461" t="s">
        <v>272</v>
      </c>
      <c r="I102" s="172">
        <f>SUM(H99:H101)</f>
        <v>2255</v>
      </c>
    </row>
    <row r="103" spans="1:9" x14ac:dyDescent="0.25">
      <c r="C103" s="462" t="s">
        <v>273</v>
      </c>
      <c r="D103" s="463"/>
      <c r="E103" s="143"/>
      <c r="F103" s="151"/>
      <c r="G103" s="152"/>
      <c r="H103" s="151"/>
      <c r="I103" s="464"/>
    </row>
    <row r="104" spans="1:9" x14ac:dyDescent="0.25">
      <c r="C104" s="700" t="s">
        <v>266</v>
      </c>
      <c r="D104" s="701"/>
      <c r="E104" s="140" t="s">
        <v>274</v>
      </c>
      <c r="F104" s="140" t="s">
        <v>13</v>
      </c>
      <c r="G104" s="456" t="s">
        <v>275</v>
      </c>
      <c r="H104" s="140" t="s">
        <v>276</v>
      </c>
      <c r="I104" s="457" t="s">
        <v>271</v>
      </c>
    </row>
    <row r="105" spans="1:9" x14ac:dyDescent="0.25">
      <c r="C105" s="724"/>
      <c r="D105" s="725"/>
      <c r="E105" s="144"/>
      <c r="F105" s="465"/>
      <c r="G105" s="145"/>
      <c r="H105" s="156"/>
      <c r="I105" s="157">
        <f>(F105*(1+G105/100)) * (H105*(1/100))</f>
        <v>0</v>
      </c>
    </row>
    <row r="106" spans="1:9" x14ac:dyDescent="0.25">
      <c r="C106" s="724"/>
      <c r="D106" s="725"/>
      <c r="E106" s="144"/>
      <c r="F106" s="465"/>
      <c r="G106" s="146"/>
      <c r="H106" s="156"/>
      <c r="I106" s="157"/>
    </row>
    <row r="107" spans="1:9" x14ac:dyDescent="0.25">
      <c r="C107" s="724"/>
      <c r="D107" s="725"/>
      <c r="E107" s="144"/>
      <c r="F107" s="465"/>
      <c r="G107" s="147"/>
      <c r="H107" s="156"/>
      <c r="I107" s="157"/>
    </row>
    <row r="108" spans="1:9" x14ac:dyDescent="0.25">
      <c r="C108" s="724"/>
      <c r="D108" s="725"/>
      <c r="E108" s="144"/>
      <c r="F108" s="465"/>
      <c r="G108" s="147"/>
      <c r="H108" s="156"/>
      <c r="I108" s="157"/>
    </row>
    <row r="109" spans="1:9" x14ac:dyDescent="0.25">
      <c r="C109" s="724"/>
      <c r="D109" s="725"/>
      <c r="E109" s="144"/>
      <c r="F109" s="465"/>
      <c r="G109" s="147"/>
      <c r="H109" s="156"/>
      <c r="I109" s="157"/>
    </row>
    <row r="110" spans="1:9" x14ac:dyDescent="0.25">
      <c r="C110" s="724"/>
      <c r="D110" s="725"/>
      <c r="E110" s="144"/>
      <c r="F110" s="465"/>
      <c r="G110" s="147"/>
      <c r="H110" s="156"/>
      <c r="I110" s="157"/>
    </row>
    <row r="111" spans="1:9" x14ac:dyDescent="0.25">
      <c r="C111" s="726"/>
      <c r="D111" s="727"/>
      <c r="E111" s="443"/>
      <c r="F111" s="465"/>
      <c r="G111" s="147"/>
      <c r="H111" s="156"/>
      <c r="I111" s="157"/>
    </row>
    <row r="112" spans="1:9" x14ac:dyDescent="0.25">
      <c r="C112" s="728"/>
      <c r="D112" s="729"/>
      <c r="E112" s="141"/>
      <c r="F112" s="465"/>
      <c r="G112" s="147"/>
      <c r="H112" s="155"/>
      <c r="I112" s="157"/>
    </row>
    <row r="113" spans="3:12" x14ac:dyDescent="0.25">
      <c r="C113" s="728"/>
      <c r="D113" s="729"/>
      <c r="E113" s="141"/>
      <c r="F113" s="465"/>
      <c r="G113" s="147"/>
      <c r="H113" s="155"/>
      <c r="I113" s="157"/>
    </row>
    <row r="114" spans="3:12" x14ac:dyDescent="0.25">
      <c r="C114" s="150"/>
      <c r="D114" s="151"/>
      <c r="E114" s="143"/>
      <c r="F114" s="151"/>
      <c r="G114" s="699" t="s">
        <v>277</v>
      </c>
      <c r="H114" s="730"/>
      <c r="I114" s="172">
        <f>SUM(I105:I113)</f>
        <v>0</v>
      </c>
    </row>
    <row r="115" spans="3:12" ht="13.8" x14ac:dyDescent="0.25">
      <c r="C115" s="462" t="s">
        <v>278</v>
      </c>
      <c r="D115" s="463"/>
      <c r="E115" s="143"/>
      <c r="F115" s="151"/>
      <c r="G115" s="152"/>
      <c r="H115" s="151"/>
      <c r="I115" s="466"/>
    </row>
    <row r="116" spans="3:12" x14ac:dyDescent="0.25">
      <c r="C116" s="700" t="s">
        <v>266</v>
      </c>
      <c r="D116" s="701"/>
      <c r="E116" s="140" t="s">
        <v>279</v>
      </c>
      <c r="F116" s="140" t="s">
        <v>29</v>
      </c>
      <c r="G116" s="456" t="s">
        <v>280</v>
      </c>
      <c r="H116" s="140" t="s">
        <v>281</v>
      </c>
      <c r="I116" s="457" t="s">
        <v>271</v>
      </c>
    </row>
    <row r="117" spans="3:12" x14ac:dyDescent="0.25">
      <c r="C117" s="731" t="s">
        <v>420</v>
      </c>
      <c r="D117" s="732"/>
      <c r="E117" s="180">
        <v>5.0000000000000001E-3</v>
      </c>
      <c r="F117" s="7">
        <v>1</v>
      </c>
      <c r="G117" s="9">
        <v>250000</v>
      </c>
      <c r="H117" s="156">
        <f>+ROUND(E117*F117*G117,0)</f>
        <v>1250</v>
      </c>
      <c r="I117" s="149"/>
    </row>
    <row r="118" spans="3:12" x14ac:dyDescent="0.25">
      <c r="C118" s="738"/>
      <c r="D118" s="739"/>
      <c r="E118" s="141"/>
      <c r="F118" s="148"/>
      <c r="G118" s="142"/>
      <c r="H118" s="155"/>
      <c r="I118" s="149"/>
    </row>
    <row r="119" spans="3:12" x14ac:dyDescent="0.25">
      <c r="C119" s="150"/>
      <c r="D119" s="151"/>
      <c r="E119" s="143"/>
      <c r="F119" s="151"/>
      <c r="G119" s="152" t="s">
        <v>282</v>
      </c>
      <c r="H119" s="151"/>
      <c r="I119" s="158">
        <f>SUM(H117:H118)</f>
        <v>1250</v>
      </c>
    </row>
    <row r="120" spans="3:12" ht="13.8" x14ac:dyDescent="0.25">
      <c r="C120" s="462" t="s">
        <v>283</v>
      </c>
      <c r="D120" s="151"/>
      <c r="E120" s="143"/>
      <c r="F120" s="151"/>
      <c r="G120" s="152"/>
      <c r="H120" s="151"/>
      <c r="I120" s="466"/>
    </row>
    <row r="121" spans="3:12" x14ac:dyDescent="0.25">
      <c r="C121" s="700" t="s">
        <v>266</v>
      </c>
      <c r="D121" s="701"/>
      <c r="E121" s="140" t="s">
        <v>14</v>
      </c>
      <c r="F121" s="140" t="s">
        <v>13</v>
      </c>
      <c r="G121" s="456" t="s">
        <v>276</v>
      </c>
      <c r="H121" s="467" t="s">
        <v>29</v>
      </c>
      <c r="I121" s="457" t="s">
        <v>271</v>
      </c>
    </row>
    <row r="122" spans="3:12" x14ac:dyDescent="0.25">
      <c r="C122" s="735" t="str">
        <f>+'Mano de Obra'!$B$135</f>
        <v>Cuadrilla General de obra</v>
      </c>
      <c r="D122" s="736"/>
      <c r="E122" s="141" t="s">
        <v>294</v>
      </c>
      <c r="F122" s="161">
        <v>8</v>
      </c>
      <c r="G122" s="155">
        <f>+'Mano de Obra'!$F$143</f>
        <v>2310190.111111111</v>
      </c>
      <c r="H122" s="162">
        <v>0.1173116</v>
      </c>
      <c r="I122" s="159">
        <f>ROUND(SUM(G122/F122)*H122,0)</f>
        <v>33877</v>
      </c>
    </row>
    <row r="123" spans="3:12" x14ac:dyDescent="0.25">
      <c r="C123" s="737"/>
      <c r="D123" s="714"/>
      <c r="E123" s="141"/>
      <c r="F123" s="468"/>
      <c r="G123" s="469"/>
      <c r="H123" s="470"/>
      <c r="I123" s="172">
        <f>SUM(G123*F123)*H123</f>
        <v>0</v>
      </c>
    </row>
    <row r="124" spans="3:12" x14ac:dyDescent="0.25">
      <c r="C124" s="738"/>
      <c r="D124" s="739"/>
      <c r="E124" s="141"/>
      <c r="F124" s="148"/>
      <c r="G124" s="469"/>
      <c r="H124" s="470"/>
      <c r="I124" s="172">
        <f>SUM(G124*F124)*H124</f>
        <v>0</v>
      </c>
    </row>
    <row r="125" spans="3:12" x14ac:dyDescent="0.25">
      <c r="C125" s="150"/>
      <c r="D125" s="151"/>
      <c r="E125" s="143"/>
      <c r="F125" s="151"/>
      <c r="G125" s="740" t="s">
        <v>284</v>
      </c>
      <c r="H125" s="740"/>
      <c r="I125" s="172">
        <f>I122</f>
        <v>33877</v>
      </c>
      <c r="L125" s="477"/>
    </row>
    <row r="126" spans="3:12" ht="13.8" thickBot="1" x14ac:dyDescent="0.3">
      <c r="C126" s="150"/>
      <c r="D126" s="151"/>
      <c r="E126" s="143"/>
      <c r="F126" s="151"/>
      <c r="G126" s="471"/>
      <c r="H126" s="143"/>
      <c r="I126" s="464"/>
    </row>
    <row r="127" spans="3:12" ht="13.8" thickBot="1" x14ac:dyDescent="0.3">
      <c r="C127" s="150"/>
      <c r="D127" s="151"/>
      <c r="E127" s="143"/>
      <c r="F127" s="741" t="s">
        <v>285</v>
      </c>
      <c r="G127" s="741"/>
      <c r="H127" s="741"/>
      <c r="I127" s="160">
        <f>SUM(I102+I114+I119+I125)</f>
        <v>37382</v>
      </c>
    </row>
    <row r="128" spans="3:12" ht="14.4" thickBot="1" x14ac:dyDescent="0.3">
      <c r="C128" s="462" t="s">
        <v>286</v>
      </c>
      <c r="D128" s="151"/>
      <c r="E128" s="153"/>
      <c r="F128" s="472"/>
      <c r="G128" s="152"/>
      <c r="H128" s="151"/>
      <c r="I128" s="464"/>
    </row>
    <row r="129" spans="3:9" x14ac:dyDescent="0.25">
      <c r="C129" s="704" t="s">
        <v>732</v>
      </c>
      <c r="D129" s="705"/>
      <c r="E129" s="710" t="s">
        <v>287</v>
      </c>
      <c r="F129" s="711"/>
      <c r="G129" s="473" t="s">
        <v>101</v>
      </c>
      <c r="H129" s="474" t="s">
        <v>288</v>
      </c>
      <c r="I129" s="712"/>
    </row>
    <row r="130" spans="3:9" x14ac:dyDescent="0.25">
      <c r="C130" s="706"/>
      <c r="D130" s="707"/>
      <c r="E130" s="714" t="s">
        <v>289</v>
      </c>
      <c r="F130" s="715"/>
      <c r="G130" s="459">
        <v>0.23</v>
      </c>
      <c r="H130" s="155">
        <f>ROUND($I$127*G130,0)</f>
        <v>8598</v>
      </c>
      <c r="I130" s="713"/>
    </row>
    <row r="131" spans="3:9" x14ac:dyDescent="0.25">
      <c r="C131" s="706"/>
      <c r="D131" s="707"/>
      <c r="E131" s="714" t="s">
        <v>26</v>
      </c>
      <c r="F131" s="715"/>
      <c r="G131" s="459">
        <v>0.02</v>
      </c>
      <c r="H131" s="155">
        <f t="shared" ref="H131:H132" si="1">ROUND($I$127*G131,0)</f>
        <v>748</v>
      </c>
      <c r="I131" s="713"/>
    </row>
    <row r="132" spans="3:9" x14ac:dyDescent="0.25">
      <c r="C132" s="706"/>
      <c r="D132" s="707"/>
      <c r="E132" s="714" t="s">
        <v>1</v>
      </c>
      <c r="F132" s="715"/>
      <c r="G132" s="459">
        <v>0.05</v>
      </c>
      <c r="H132" s="155">
        <f t="shared" si="1"/>
        <v>1869</v>
      </c>
      <c r="I132" s="713"/>
    </row>
    <row r="133" spans="3:9" ht="15" customHeight="1" thickBot="1" x14ac:dyDescent="0.3">
      <c r="C133" s="706"/>
      <c r="D133" s="707"/>
      <c r="E133" s="716" t="s">
        <v>290</v>
      </c>
      <c r="F133" s="717"/>
      <c r="G133" s="717"/>
      <c r="H133" s="718"/>
      <c r="I133" s="475">
        <f>SUM(H130:H132)</f>
        <v>11215</v>
      </c>
    </row>
    <row r="134" spans="3:9" ht="16.2" thickBot="1" x14ac:dyDescent="0.3">
      <c r="C134" s="708"/>
      <c r="D134" s="709"/>
      <c r="E134" s="719" t="s">
        <v>291</v>
      </c>
      <c r="F134" s="720"/>
      <c r="G134" s="721"/>
      <c r="H134" s="722">
        <f>SUM(I127+I133)</f>
        <v>48597</v>
      </c>
      <c r="I134" s="723"/>
    </row>
    <row r="137" spans="3:9" ht="18" thickBot="1" x14ac:dyDescent="0.3">
      <c r="C137" s="748" t="s">
        <v>257</v>
      </c>
      <c r="D137" s="748"/>
      <c r="E137" s="748"/>
      <c r="F137" s="748"/>
      <c r="G137" s="748"/>
      <c r="H137" s="748"/>
      <c r="I137" s="748"/>
    </row>
    <row r="138" spans="3:9" ht="14.4" thickBot="1" x14ac:dyDescent="0.3">
      <c r="C138" s="136" t="s">
        <v>258</v>
      </c>
      <c r="D138" s="749" t="s">
        <v>733</v>
      </c>
      <c r="E138" s="750"/>
      <c r="F138" s="750"/>
      <c r="G138" s="751"/>
      <c r="H138" s="136" t="s">
        <v>259</v>
      </c>
      <c r="I138" s="452">
        <v>45961</v>
      </c>
    </row>
    <row r="139" spans="3:9" ht="13.8" thickBot="1" x14ac:dyDescent="0.3">
      <c r="C139" s="752" t="s">
        <v>260</v>
      </c>
      <c r="D139" s="753"/>
      <c r="E139" s="754"/>
      <c r="F139" s="755" t="s">
        <v>261</v>
      </c>
      <c r="G139" s="756"/>
      <c r="H139" s="756"/>
      <c r="I139" s="757"/>
    </row>
    <row r="140" spans="3:9" ht="13.8" thickBot="1" x14ac:dyDescent="0.3">
      <c r="C140" s="758" t="s">
        <v>292</v>
      </c>
      <c r="D140" s="759"/>
      <c r="E140" s="760"/>
      <c r="F140" s="761" t="str">
        <f>+'P. Obras Civiles'!C10</f>
        <v>Desmonte de luminarias, tomacorriente e interruptores. Incluye: maquinaria, equipos y la mano de obra necesaria para el correcto funcionamiento</v>
      </c>
      <c r="G140" s="762"/>
      <c r="H140" s="762"/>
      <c r="I140" s="763"/>
    </row>
    <row r="141" spans="3:9" ht="13.8" thickBot="1" x14ac:dyDescent="0.3">
      <c r="C141" s="137" t="s">
        <v>262</v>
      </c>
      <c r="D141" s="138" t="s">
        <v>263</v>
      </c>
      <c r="E141" s="154">
        <f>+'P. Obras Civiles'!B10</f>
        <v>1.4</v>
      </c>
      <c r="F141" s="764"/>
      <c r="G141" s="765"/>
      <c r="H141" s="765"/>
      <c r="I141" s="766"/>
    </row>
    <row r="142" spans="3:9" ht="13.8" thickBot="1" x14ac:dyDescent="0.3">
      <c r="C142" s="770" t="s">
        <v>264</v>
      </c>
      <c r="D142" s="771"/>
      <c r="E142" s="207">
        <f>+'P. Obras Civiles'!E10</f>
        <v>21</v>
      </c>
      <c r="F142" s="767"/>
      <c r="G142" s="768"/>
      <c r="H142" s="768"/>
      <c r="I142" s="769"/>
    </row>
    <row r="143" spans="3:9" x14ac:dyDescent="0.25">
      <c r="C143" s="453" t="s">
        <v>265</v>
      </c>
      <c r="D143" s="454"/>
      <c r="E143" s="772"/>
      <c r="F143" s="772"/>
      <c r="G143" s="772"/>
      <c r="H143" s="772"/>
      <c r="I143" s="773"/>
    </row>
    <row r="144" spans="3:9" x14ac:dyDescent="0.25">
      <c r="C144" s="700" t="s">
        <v>266</v>
      </c>
      <c r="D144" s="701"/>
      <c r="E144" s="140" t="s">
        <v>267</v>
      </c>
      <c r="F144" s="455" t="s">
        <v>268</v>
      </c>
      <c r="G144" s="456" t="s">
        <v>269</v>
      </c>
      <c r="H144" s="140" t="s">
        <v>270</v>
      </c>
      <c r="I144" s="457" t="s">
        <v>271</v>
      </c>
    </row>
    <row r="145" spans="1:9" x14ac:dyDescent="0.25">
      <c r="A145" s="458" t="s">
        <v>108</v>
      </c>
      <c r="C145" s="742" t="str">
        <f>+VLOOKUP(A145,'Herramientas y Equipos'!$B$4:$E$46,2,FALSE)</f>
        <v>Herramienta menor E, Gral. Obra</v>
      </c>
      <c r="D145" s="743"/>
      <c r="E145" s="141" t="str">
        <f>+VLOOKUP(A145,'Herramientas y Equipos'!$B$4:$E$46,3,FALSE)</f>
        <v>%</v>
      </c>
      <c r="F145" s="459">
        <f>+VLOOKUP(A145,'Herramientas y Equipos'!$B$4:$E$46,4,FALSE)</f>
        <v>0.04</v>
      </c>
      <c r="G145" s="155">
        <f>+I171</f>
        <v>31765</v>
      </c>
      <c r="H145" s="155">
        <f>ROUND(SUM(G145*F145),0)</f>
        <v>1271</v>
      </c>
      <c r="I145" s="744"/>
    </row>
    <row r="146" spans="1:9" x14ac:dyDescent="0.25">
      <c r="A146" s="458" t="s">
        <v>80</v>
      </c>
      <c r="C146" s="742" t="str">
        <f>+VLOOKUP(A146,'Herramientas y Equipos'!$B$4:$E$46,2,FALSE)</f>
        <v>Andamio de seguridad 1,40x2,07 H=2+1</v>
      </c>
      <c r="D146" s="743"/>
      <c r="E146" s="141" t="str">
        <f>+VLOOKUP(A146,'Herramientas y Equipos'!$B$4:$E$46,3,FALSE)</f>
        <v>Hora</v>
      </c>
      <c r="F146" s="171">
        <v>0.11</v>
      </c>
      <c r="G146" s="155">
        <f>+VLOOKUP(A146,'Herramientas y Equipos'!$B$4:$E$46,4,FALSE)</f>
        <v>7500</v>
      </c>
      <c r="H146" s="155">
        <f>ROUND(SUM(G146*F146),0)</f>
        <v>825</v>
      </c>
      <c r="I146" s="745"/>
    </row>
    <row r="147" spans="1:9" x14ac:dyDescent="0.25">
      <c r="C147" s="803"/>
      <c r="D147" s="804"/>
      <c r="E147" s="141"/>
      <c r="F147" s="142"/>
      <c r="G147" s="155"/>
      <c r="H147" s="155"/>
      <c r="I147" s="745"/>
    </row>
    <row r="148" spans="1:9" x14ac:dyDescent="0.25">
      <c r="C148" s="698"/>
      <c r="D148" s="699"/>
      <c r="E148" s="699"/>
      <c r="F148" s="699"/>
      <c r="G148" s="461"/>
      <c r="H148" s="461" t="s">
        <v>272</v>
      </c>
      <c r="I148" s="172">
        <f>SUM(H145:H147)</f>
        <v>2096</v>
      </c>
    </row>
    <row r="149" spans="1:9" x14ac:dyDescent="0.25">
      <c r="C149" s="462" t="s">
        <v>273</v>
      </c>
      <c r="D149" s="463"/>
      <c r="E149" s="143"/>
      <c r="F149" s="151"/>
      <c r="G149" s="152"/>
      <c r="H149" s="151"/>
      <c r="I149" s="464"/>
    </row>
    <row r="150" spans="1:9" x14ac:dyDescent="0.25">
      <c r="C150" s="700" t="s">
        <v>266</v>
      </c>
      <c r="D150" s="701"/>
      <c r="E150" s="140" t="s">
        <v>274</v>
      </c>
      <c r="F150" s="140" t="s">
        <v>13</v>
      </c>
      <c r="G150" s="456" t="s">
        <v>275</v>
      </c>
      <c r="H150" s="140" t="s">
        <v>276</v>
      </c>
      <c r="I150" s="457" t="s">
        <v>271</v>
      </c>
    </row>
    <row r="151" spans="1:9" x14ac:dyDescent="0.25">
      <c r="C151" s="724"/>
      <c r="D151" s="725"/>
      <c r="E151" s="144"/>
      <c r="F151" s="465"/>
      <c r="G151" s="145"/>
      <c r="H151" s="156"/>
      <c r="I151" s="172">
        <f>(F151*(1+G151/100)) * (H151*(1/100))</f>
        <v>0</v>
      </c>
    </row>
    <row r="152" spans="1:9" x14ac:dyDescent="0.25">
      <c r="C152" s="724"/>
      <c r="D152" s="725"/>
      <c r="E152" s="144"/>
      <c r="F152" s="465"/>
      <c r="G152" s="173"/>
      <c r="H152" s="156"/>
      <c r="I152" s="172"/>
    </row>
    <row r="153" spans="1:9" x14ac:dyDescent="0.25">
      <c r="C153" s="724"/>
      <c r="D153" s="725"/>
      <c r="E153" s="144"/>
      <c r="F153" s="465"/>
      <c r="G153" s="147"/>
      <c r="H153" s="156"/>
      <c r="I153" s="172"/>
    </row>
    <row r="154" spans="1:9" x14ac:dyDescent="0.25">
      <c r="C154" s="724"/>
      <c r="D154" s="725"/>
      <c r="E154" s="144"/>
      <c r="F154" s="465"/>
      <c r="G154" s="147"/>
      <c r="H154" s="156"/>
      <c r="I154" s="172"/>
    </row>
    <row r="155" spans="1:9" x14ac:dyDescent="0.25">
      <c r="C155" s="724"/>
      <c r="D155" s="725"/>
      <c r="E155" s="144"/>
      <c r="F155" s="465"/>
      <c r="G155" s="147"/>
      <c r="H155" s="156"/>
      <c r="I155" s="172"/>
    </row>
    <row r="156" spans="1:9" x14ac:dyDescent="0.25">
      <c r="C156" s="724"/>
      <c r="D156" s="725"/>
      <c r="E156" s="144"/>
      <c r="F156" s="465"/>
      <c r="G156" s="147"/>
      <c r="H156" s="156"/>
      <c r="I156" s="172"/>
    </row>
    <row r="157" spans="1:9" x14ac:dyDescent="0.25">
      <c r="C157" s="726"/>
      <c r="D157" s="727"/>
      <c r="E157" s="443"/>
      <c r="F157" s="465"/>
      <c r="G157" s="147"/>
      <c r="H157" s="156"/>
      <c r="I157" s="172"/>
    </row>
    <row r="158" spans="1:9" x14ac:dyDescent="0.25">
      <c r="C158" s="728"/>
      <c r="D158" s="729"/>
      <c r="E158" s="141"/>
      <c r="F158" s="465"/>
      <c r="G158" s="147"/>
      <c r="H158" s="155"/>
      <c r="I158" s="172"/>
    </row>
    <row r="159" spans="1:9" x14ac:dyDescent="0.25">
      <c r="C159" s="728"/>
      <c r="D159" s="729"/>
      <c r="E159" s="141"/>
      <c r="F159" s="465"/>
      <c r="G159" s="147"/>
      <c r="H159" s="155"/>
      <c r="I159" s="172"/>
    </row>
    <row r="160" spans="1:9" x14ac:dyDescent="0.25">
      <c r="C160" s="150"/>
      <c r="D160" s="151"/>
      <c r="E160" s="143"/>
      <c r="F160" s="151"/>
      <c r="G160" s="699" t="s">
        <v>277</v>
      </c>
      <c r="H160" s="730"/>
      <c r="I160" s="172">
        <f>SUM(I151:I159)</f>
        <v>0</v>
      </c>
    </row>
    <row r="161" spans="3:9" ht="13.8" x14ac:dyDescent="0.25">
      <c r="C161" s="462" t="s">
        <v>278</v>
      </c>
      <c r="D161" s="463"/>
      <c r="E161" s="143"/>
      <c r="F161" s="151"/>
      <c r="G161" s="152"/>
      <c r="H161" s="151"/>
      <c r="I161" s="478"/>
    </row>
    <row r="162" spans="3:9" x14ac:dyDescent="0.25">
      <c r="C162" s="700" t="s">
        <v>266</v>
      </c>
      <c r="D162" s="701"/>
      <c r="E162" s="140" t="s">
        <v>279</v>
      </c>
      <c r="F162" s="140" t="s">
        <v>29</v>
      </c>
      <c r="G162" s="456" t="s">
        <v>280</v>
      </c>
      <c r="H162" s="140" t="s">
        <v>281</v>
      </c>
      <c r="I162" s="457" t="s">
        <v>271</v>
      </c>
    </row>
    <row r="163" spans="3:9" x14ac:dyDescent="0.25">
      <c r="C163" s="731" t="s">
        <v>420</v>
      </c>
      <c r="D163" s="732"/>
      <c r="E163" s="180">
        <v>3.0000000000000001E-3</v>
      </c>
      <c r="F163" s="7">
        <v>1</v>
      </c>
      <c r="G163" s="9">
        <v>250000</v>
      </c>
      <c r="H163" s="156">
        <f>+ROUND(E163*F163*G163,0)</f>
        <v>750</v>
      </c>
      <c r="I163" s="149"/>
    </row>
    <row r="164" spans="3:9" x14ac:dyDescent="0.25">
      <c r="C164" s="738"/>
      <c r="D164" s="739"/>
      <c r="E164" s="141"/>
      <c r="F164" s="148"/>
      <c r="G164" s="142"/>
      <c r="H164" s="155"/>
      <c r="I164" s="149"/>
    </row>
    <row r="165" spans="3:9" x14ac:dyDescent="0.25">
      <c r="C165" s="150"/>
      <c r="D165" s="151"/>
      <c r="E165" s="143"/>
      <c r="F165" s="151"/>
      <c r="G165" s="152" t="s">
        <v>282</v>
      </c>
      <c r="H165" s="151"/>
      <c r="I165" s="158">
        <f>SUM(H163:H164)</f>
        <v>750</v>
      </c>
    </row>
    <row r="166" spans="3:9" ht="13.8" x14ac:dyDescent="0.25">
      <c r="C166" s="462" t="s">
        <v>283</v>
      </c>
      <c r="D166" s="151"/>
      <c r="E166" s="143"/>
      <c r="F166" s="151"/>
      <c r="G166" s="152"/>
      <c r="H166" s="151"/>
      <c r="I166" s="478"/>
    </row>
    <row r="167" spans="3:9" x14ac:dyDescent="0.25">
      <c r="C167" s="700" t="s">
        <v>266</v>
      </c>
      <c r="D167" s="701"/>
      <c r="E167" s="140" t="s">
        <v>14</v>
      </c>
      <c r="F167" s="140" t="s">
        <v>13</v>
      </c>
      <c r="G167" s="456" t="s">
        <v>276</v>
      </c>
      <c r="H167" s="467" t="s">
        <v>29</v>
      </c>
      <c r="I167" s="457" t="s">
        <v>271</v>
      </c>
    </row>
    <row r="168" spans="3:9" x14ac:dyDescent="0.25">
      <c r="C168" s="735" t="str">
        <f>+'Mano de Obra'!$B$135</f>
        <v>Cuadrilla General de obra</v>
      </c>
      <c r="D168" s="736"/>
      <c r="E168" s="141" t="s">
        <v>294</v>
      </c>
      <c r="F168" s="161">
        <v>8</v>
      </c>
      <c r="G168" s="155">
        <f>+'Mano de Obra'!$F$143</f>
        <v>2310190.111111111</v>
      </c>
      <c r="H168" s="174">
        <v>0.11</v>
      </c>
      <c r="I168" s="159">
        <f>ROUND(SUM(G168/F168)*H168,0)</f>
        <v>31765</v>
      </c>
    </row>
    <row r="169" spans="3:9" x14ac:dyDescent="0.25">
      <c r="C169" s="737"/>
      <c r="D169" s="714"/>
      <c r="E169" s="141"/>
      <c r="F169" s="468"/>
      <c r="G169" s="469"/>
      <c r="H169" s="470"/>
      <c r="I169" s="172">
        <f>SUM(G169*F169)*H169</f>
        <v>0</v>
      </c>
    </row>
    <row r="170" spans="3:9" x14ac:dyDescent="0.25">
      <c r="C170" s="738"/>
      <c r="D170" s="739"/>
      <c r="E170" s="141"/>
      <c r="F170" s="148"/>
      <c r="G170" s="469"/>
      <c r="H170" s="470"/>
      <c r="I170" s="172">
        <f>SUM(G170*F170)*H170</f>
        <v>0</v>
      </c>
    </row>
    <row r="171" spans="3:9" x14ac:dyDescent="0.25">
      <c r="C171" s="150"/>
      <c r="D171" s="151"/>
      <c r="E171" s="143"/>
      <c r="F171" s="151"/>
      <c r="G171" s="740" t="s">
        <v>284</v>
      </c>
      <c r="H171" s="740"/>
      <c r="I171" s="172">
        <f>I168</f>
        <v>31765</v>
      </c>
    </row>
    <row r="172" spans="3:9" ht="13.8" thickBot="1" x14ac:dyDescent="0.3">
      <c r="C172" s="150"/>
      <c r="D172" s="151"/>
      <c r="E172" s="143"/>
      <c r="F172" s="151"/>
      <c r="G172" s="471"/>
      <c r="H172" s="143"/>
      <c r="I172" s="464"/>
    </row>
    <row r="173" spans="3:9" ht="13.8" thickBot="1" x14ac:dyDescent="0.3">
      <c r="C173" s="150"/>
      <c r="D173" s="151"/>
      <c r="E173" s="143"/>
      <c r="F173" s="741" t="s">
        <v>285</v>
      </c>
      <c r="G173" s="741"/>
      <c r="H173" s="741"/>
      <c r="I173" s="160">
        <f>SUM(I148+I160+I165+I171)</f>
        <v>34611</v>
      </c>
    </row>
    <row r="174" spans="3:9" ht="14.4" thickBot="1" x14ac:dyDescent="0.3">
      <c r="C174" s="462" t="s">
        <v>286</v>
      </c>
      <c r="D174" s="151"/>
      <c r="E174" s="175"/>
      <c r="F174" s="479"/>
      <c r="G174" s="152"/>
      <c r="H174" s="151"/>
      <c r="I174" s="464"/>
    </row>
    <row r="175" spans="3:9" x14ac:dyDescent="0.25">
      <c r="C175" s="704" t="s">
        <v>732</v>
      </c>
      <c r="D175" s="705"/>
      <c r="E175" s="710" t="s">
        <v>287</v>
      </c>
      <c r="F175" s="711"/>
      <c r="G175" s="473" t="s">
        <v>101</v>
      </c>
      <c r="H175" s="474" t="s">
        <v>288</v>
      </c>
      <c r="I175" s="712"/>
    </row>
    <row r="176" spans="3:9" x14ac:dyDescent="0.25">
      <c r="C176" s="706"/>
      <c r="D176" s="707"/>
      <c r="E176" s="714" t="s">
        <v>289</v>
      </c>
      <c r="F176" s="715"/>
      <c r="G176" s="459">
        <v>0.23</v>
      </c>
      <c r="H176" s="155">
        <f>ROUND($I$173*G176,0)</f>
        <v>7961</v>
      </c>
      <c r="I176" s="713"/>
    </row>
    <row r="177" spans="1:9" x14ac:dyDescent="0.25">
      <c r="C177" s="706"/>
      <c r="D177" s="707"/>
      <c r="E177" s="714" t="s">
        <v>26</v>
      </c>
      <c r="F177" s="715"/>
      <c r="G177" s="459">
        <v>0.02</v>
      </c>
      <c r="H177" s="155">
        <f t="shared" ref="H177:H178" si="2">ROUND($I$173*G177,0)</f>
        <v>692</v>
      </c>
      <c r="I177" s="713"/>
    </row>
    <row r="178" spans="1:9" x14ac:dyDescent="0.25">
      <c r="C178" s="706"/>
      <c r="D178" s="707"/>
      <c r="E178" s="714" t="s">
        <v>1</v>
      </c>
      <c r="F178" s="715"/>
      <c r="G178" s="459">
        <v>0.05</v>
      </c>
      <c r="H178" s="155">
        <f t="shared" si="2"/>
        <v>1731</v>
      </c>
      <c r="I178" s="713"/>
    </row>
    <row r="179" spans="1:9" ht="15" customHeight="1" thickBot="1" x14ac:dyDescent="0.3">
      <c r="C179" s="706"/>
      <c r="D179" s="707"/>
      <c r="E179" s="716" t="s">
        <v>290</v>
      </c>
      <c r="F179" s="717"/>
      <c r="G179" s="717"/>
      <c r="H179" s="718"/>
      <c r="I179" s="475">
        <f>SUM(H176:H178)</f>
        <v>10384</v>
      </c>
    </row>
    <row r="180" spans="1:9" ht="16.2" thickBot="1" x14ac:dyDescent="0.3">
      <c r="C180" s="708"/>
      <c r="D180" s="709"/>
      <c r="E180" s="719" t="s">
        <v>291</v>
      </c>
      <c r="F180" s="720"/>
      <c r="G180" s="721"/>
      <c r="H180" s="722">
        <f>SUM(I173+I179)</f>
        <v>44995</v>
      </c>
      <c r="I180" s="723"/>
    </row>
    <row r="181" spans="1:9" x14ac:dyDescent="0.25">
      <c r="C181" s="480"/>
      <c r="D181" s="480"/>
      <c r="E181" s="480"/>
      <c r="F181" s="480"/>
      <c r="G181" s="480"/>
      <c r="H181" s="480"/>
      <c r="I181" s="480"/>
    </row>
    <row r="182" spans="1:9" ht="18" thickBot="1" x14ac:dyDescent="0.3">
      <c r="C182" s="748" t="s">
        <v>257</v>
      </c>
      <c r="D182" s="748"/>
      <c r="E182" s="748"/>
      <c r="F182" s="748"/>
      <c r="G182" s="748"/>
      <c r="H182" s="748"/>
      <c r="I182" s="748"/>
    </row>
    <row r="183" spans="1:9" ht="14.4" thickBot="1" x14ac:dyDescent="0.3">
      <c r="C183" s="136" t="s">
        <v>258</v>
      </c>
      <c r="D183" s="749" t="s">
        <v>733</v>
      </c>
      <c r="E183" s="750"/>
      <c r="F183" s="750"/>
      <c r="G183" s="751"/>
      <c r="H183" s="136" t="s">
        <v>259</v>
      </c>
      <c r="I183" s="452">
        <v>45961</v>
      </c>
    </row>
    <row r="184" spans="1:9" ht="13.8" thickBot="1" x14ac:dyDescent="0.3">
      <c r="C184" s="752" t="s">
        <v>260</v>
      </c>
      <c r="D184" s="753"/>
      <c r="E184" s="754"/>
      <c r="F184" s="755" t="s">
        <v>261</v>
      </c>
      <c r="G184" s="756"/>
      <c r="H184" s="756"/>
      <c r="I184" s="757"/>
    </row>
    <row r="185" spans="1:9" ht="13.8" thickBot="1" x14ac:dyDescent="0.3">
      <c r="C185" s="758" t="s">
        <v>292</v>
      </c>
      <c r="D185" s="759"/>
      <c r="E185" s="760"/>
      <c r="F185" s="761" t="str">
        <f>+'P. Obras Civiles'!C11</f>
        <v>Desmonte de aparatos sanitarios. Incluye: maquinaria, equipos y la mano de obra necesaria para el correcto funcionamiento, trasiego y retiro.</v>
      </c>
      <c r="G185" s="762"/>
      <c r="H185" s="762"/>
      <c r="I185" s="763"/>
    </row>
    <row r="186" spans="1:9" ht="13.8" thickBot="1" x14ac:dyDescent="0.3">
      <c r="C186" s="137" t="s">
        <v>262</v>
      </c>
      <c r="D186" s="138" t="s">
        <v>263</v>
      </c>
      <c r="E186" s="154">
        <f>+'P. Obras Civiles'!B11</f>
        <v>1.5</v>
      </c>
      <c r="F186" s="764"/>
      <c r="G186" s="765"/>
      <c r="H186" s="765"/>
      <c r="I186" s="766"/>
    </row>
    <row r="187" spans="1:9" ht="13.8" thickBot="1" x14ac:dyDescent="0.3">
      <c r="C187" s="770" t="s">
        <v>264</v>
      </c>
      <c r="D187" s="771"/>
      <c r="E187" s="207">
        <f>+'P. Obras Civiles'!E11</f>
        <v>3</v>
      </c>
      <c r="F187" s="767"/>
      <c r="G187" s="768"/>
      <c r="H187" s="768"/>
      <c r="I187" s="769"/>
    </row>
    <row r="188" spans="1:9" x14ac:dyDescent="0.25">
      <c r="C188" s="453" t="s">
        <v>265</v>
      </c>
      <c r="D188" s="454"/>
      <c r="E188" s="772"/>
      <c r="F188" s="772"/>
      <c r="G188" s="772"/>
      <c r="H188" s="772"/>
      <c r="I188" s="773"/>
    </row>
    <row r="189" spans="1:9" x14ac:dyDescent="0.25">
      <c r="C189" s="700" t="s">
        <v>266</v>
      </c>
      <c r="D189" s="701"/>
      <c r="E189" s="140" t="s">
        <v>267</v>
      </c>
      <c r="F189" s="455" t="s">
        <v>268</v>
      </c>
      <c r="G189" s="456" t="s">
        <v>269</v>
      </c>
      <c r="H189" s="140" t="s">
        <v>270</v>
      </c>
      <c r="I189" s="457" t="s">
        <v>271</v>
      </c>
    </row>
    <row r="190" spans="1:9" x14ac:dyDescent="0.25">
      <c r="A190" s="458" t="s">
        <v>108</v>
      </c>
      <c r="C190" s="742" t="str">
        <f>+VLOOKUP(A190,'Herramientas y Equipos'!$B$4:$E$46,2,FALSE)</f>
        <v>Herramienta menor E, Gral. Obra</v>
      </c>
      <c r="D190" s="743"/>
      <c r="E190" s="141" t="str">
        <f>+VLOOKUP(A190,'Herramientas y Equipos'!$B$4:$E$46,3,FALSE)</f>
        <v>%</v>
      </c>
      <c r="F190" s="459">
        <f>+VLOOKUP(A190,'Herramientas y Equipos'!$B$4:$E$46,4,FALSE)</f>
        <v>0.04</v>
      </c>
      <c r="G190" s="155">
        <f>+I216</f>
        <v>84769</v>
      </c>
      <c r="H190" s="155">
        <f>ROUND(SUM(G190*F190),0)</f>
        <v>3391</v>
      </c>
      <c r="I190" s="744"/>
    </row>
    <row r="191" spans="1:9" x14ac:dyDescent="0.25">
      <c r="A191" s="458"/>
      <c r="C191" s="742"/>
      <c r="D191" s="743"/>
      <c r="E191" s="141"/>
      <c r="F191" s="171"/>
      <c r="G191" s="155"/>
      <c r="H191" s="155"/>
      <c r="I191" s="745"/>
    </row>
    <row r="192" spans="1:9" x14ac:dyDescent="0.25">
      <c r="C192" s="803"/>
      <c r="D192" s="804"/>
      <c r="E192" s="141"/>
      <c r="F192" s="142"/>
      <c r="G192" s="155"/>
      <c r="H192" s="155"/>
      <c r="I192" s="745"/>
    </row>
    <row r="193" spans="3:9" x14ac:dyDescent="0.25">
      <c r="C193" s="698"/>
      <c r="D193" s="699"/>
      <c r="E193" s="699"/>
      <c r="F193" s="699"/>
      <c r="G193" s="461"/>
      <c r="H193" s="461" t="s">
        <v>272</v>
      </c>
      <c r="I193" s="172">
        <f>SUM(H190:H192)</f>
        <v>3391</v>
      </c>
    </row>
    <row r="194" spans="3:9" x14ac:dyDescent="0.25">
      <c r="C194" s="462" t="s">
        <v>273</v>
      </c>
      <c r="D194" s="463"/>
      <c r="E194" s="143"/>
      <c r="F194" s="151"/>
      <c r="G194" s="152"/>
      <c r="H194" s="151"/>
      <c r="I194" s="464"/>
    </row>
    <row r="195" spans="3:9" x14ac:dyDescent="0.25">
      <c r="C195" s="700" t="s">
        <v>266</v>
      </c>
      <c r="D195" s="701"/>
      <c r="E195" s="140" t="s">
        <v>274</v>
      </c>
      <c r="F195" s="140" t="s">
        <v>13</v>
      </c>
      <c r="G195" s="456" t="s">
        <v>275</v>
      </c>
      <c r="H195" s="140" t="s">
        <v>276</v>
      </c>
      <c r="I195" s="457" t="s">
        <v>271</v>
      </c>
    </row>
    <row r="196" spans="3:9" x14ac:dyDescent="0.25">
      <c r="C196" s="724"/>
      <c r="D196" s="725"/>
      <c r="E196" s="144"/>
      <c r="F196" s="465"/>
      <c r="G196" s="145"/>
      <c r="H196" s="156"/>
      <c r="I196" s="172">
        <f>(F196*(1+G196/100)) * (H196*(1/100))</f>
        <v>0</v>
      </c>
    </row>
    <row r="197" spans="3:9" x14ac:dyDescent="0.25">
      <c r="C197" s="724"/>
      <c r="D197" s="725"/>
      <c r="E197" s="144"/>
      <c r="F197" s="465"/>
      <c r="G197" s="173"/>
      <c r="H197" s="156"/>
      <c r="I197" s="172"/>
    </row>
    <row r="198" spans="3:9" x14ac:dyDescent="0.25">
      <c r="C198" s="724"/>
      <c r="D198" s="725"/>
      <c r="E198" s="144"/>
      <c r="F198" s="465"/>
      <c r="G198" s="147"/>
      <c r="H198" s="156"/>
      <c r="I198" s="172"/>
    </row>
    <row r="199" spans="3:9" x14ac:dyDescent="0.25">
      <c r="C199" s="724"/>
      <c r="D199" s="725"/>
      <c r="E199" s="144"/>
      <c r="F199" s="465"/>
      <c r="G199" s="147"/>
      <c r="H199" s="156"/>
      <c r="I199" s="172"/>
    </row>
    <row r="200" spans="3:9" x14ac:dyDescent="0.25">
      <c r="C200" s="724"/>
      <c r="D200" s="725"/>
      <c r="E200" s="144"/>
      <c r="F200" s="465"/>
      <c r="G200" s="147"/>
      <c r="H200" s="156"/>
      <c r="I200" s="172"/>
    </row>
    <row r="201" spans="3:9" x14ac:dyDescent="0.25">
      <c r="C201" s="724"/>
      <c r="D201" s="725"/>
      <c r="E201" s="144"/>
      <c r="F201" s="465"/>
      <c r="G201" s="147"/>
      <c r="H201" s="156"/>
      <c r="I201" s="172"/>
    </row>
    <row r="202" spans="3:9" x14ac:dyDescent="0.25">
      <c r="C202" s="726"/>
      <c r="D202" s="727"/>
      <c r="E202" s="443"/>
      <c r="F202" s="465"/>
      <c r="G202" s="147"/>
      <c r="H202" s="156"/>
      <c r="I202" s="172"/>
    </row>
    <row r="203" spans="3:9" x14ac:dyDescent="0.25">
      <c r="C203" s="728"/>
      <c r="D203" s="729"/>
      <c r="E203" s="141"/>
      <c r="F203" s="465"/>
      <c r="G203" s="147"/>
      <c r="H203" s="155"/>
      <c r="I203" s="172"/>
    </row>
    <row r="204" spans="3:9" x14ac:dyDescent="0.25">
      <c r="C204" s="728"/>
      <c r="D204" s="729"/>
      <c r="E204" s="141"/>
      <c r="F204" s="465"/>
      <c r="G204" s="147"/>
      <c r="H204" s="155"/>
      <c r="I204" s="172"/>
    </row>
    <row r="205" spans="3:9" x14ac:dyDescent="0.25">
      <c r="C205" s="150"/>
      <c r="D205" s="151"/>
      <c r="E205" s="143"/>
      <c r="F205" s="151"/>
      <c r="G205" s="699" t="s">
        <v>277</v>
      </c>
      <c r="H205" s="730"/>
      <c r="I205" s="172">
        <f>SUM(I196:I204)</f>
        <v>0</v>
      </c>
    </row>
    <row r="206" spans="3:9" ht="13.8" x14ac:dyDescent="0.25">
      <c r="C206" s="462" t="s">
        <v>278</v>
      </c>
      <c r="D206" s="463"/>
      <c r="E206" s="143"/>
      <c r="F206" s="151"/>
      <c r="G206" s="152"/>
      <c r="H206" s="151"/>
      <c r="I206" s="478"/>
    </row>
    <row r="207" spans="3:9" x14ac:dyDescent="0.25">
      <c r="C207" s="700" t="s">
        <v>266</v>
      </c>
      <c r="D207" s="701"/>
      <c r="E207" s="140" t="s">
        <v>279</v>
      </c>
      <c r="F207" s="140" t="s">
        <v>29</v>
      </c>
      <c r="G207" s="456" t="s">
        <v>280</v>
      </c>
      <c r="H207" s="140" t="s">
        <v>281</v>
      </c>
      <c r="I207" s="457" t="s">
        <v>271</v>
      </c>
    </row>
    <row r="208" spans="3:9" x14ac:dyDescent="0.25">
      <c r="C208" s="731" t="s">
        <v>420</v>
      </c>
      <c r="D208" s="732"/>
      <c r="E208" s="141">
        <f>12/1000</f>
        <v>1.2E-2</v>
      </c>
      <c r="F208" s="7">
        <v>1</v>
      </c>
      <c r="G208" s="9">
        <v>250000</v>
      </c>
      <c r="H208" s="156">
        <f>+ROUND(E208*F208*G208,0)</f>
        <v>3000</v>
      </c>
      <c r="I208" s="149"/>
    </row>
    <row r="209" spans="3:9" x14ac:dyDescent="0.25">
      <c r="C209" s="738"/>
      <c r="D209" s="739"/>
      <c r="E209" s="141"/>
      <c r="F209" s="148"/>
      <c r="G209" s="142"/>
      <c r="H209" s="155"/>
      <c r="I209" s="149"/>
    </row>
    <row r="210" spans="3:9" x14ac:dyDescent="0.25">
      <c r="C210" s="150"/>
      <c r="D210" s="151"/>
      <c r="E210" s="143"/>
      <c r="F210" s="151"/>
      <c r="G210" s="152" t="s">
        <v>282</v>
      </c>
      <c r="H210" s="151"/>
      <c r="I210" s="158">
        <f>SUM(H208:H209)</f>
        <v>3000</v>
      </c>
    </row>
    <row r="211" spans="3:9" ht="13.8" x14ac:dyDescent="0.25">
      <c r="C211" s="462" t="s">
        <v>283</v>
      </c>
      <c r="D211" s="151"/>
      <c r="E211" s="143"/>
      <c r="F211" s="151"/>
      <c r="G211" s="152"/>
      <c r="H211" s="151"/>
      <c r="I211" s="478"/>
    </row>
    <row r="212" spans="3:9" x14ac:dyDescent="0.25">
      <c r="C212" s="700" t="s">
        <v>266</v>
      </c>
      <c r="D212" s="701"/>
      <c r="E212" s="140" t="s">
        <v>14</v>
      </c>
      <c r="F212" s="140" t="s">
        <v>13</v>
      </c>
      <c r="G212" s="456" t="s">
        <v>276</v>
      </c>
      <c r="H212" s="467" t="s">
        <v>29</v>
      </c>
      <c r="I212" s="457" t="s">
        <v>271</v>
      </c>
    </row>
    <row r="213" spans="3:9" x14ac:dyDescent="0.25">
      <c r="C213" s="735" t="str">
        <f>+'Mano de Obra'!$B$135</f>
        <v>Cuadrilla General de obra</v>
      </c>
      <c r="D213" s="736"/>
      <c r="E213" s="141" t="s">
        <v>294</v>
      </c>
      <c r="F213" s="161">
        <v>8</v>
      </c>
      <c r="G213" s="155">
        <f>+'Mano de Obra'!$F$143</f>
        <v>2310190.111111111</v>
      </c>
      <c r="H213" s="162">
        <v>0.293549</v>
      </c>
      <c r="I213" s="159">
        <f>ROUND(SUM(G213/F213)*H213,0)</f>
        <v>84769</v>
      </c>
    </row>
    <row r="214" spans="3:9" x14ac:dyDescent="0.25">
      <c r="C214" s="737"/>
      <c r="D214" s="714"/>
      <c r="E214" s="141"/>
      <c r="F214" s="468"/>
      <c r="G214" s="469"/>
      <c r="H214" s="470"/>
      <c r="I214" s="172">
        <f>SUM(G214*F214)*H214</f>
        <v>0</v>
      </c>
    </row>
    <row r="215" spans="3:9" x14ac:dyDescent="0.25">
      <c r="C215" s="738"/>
      <c r="D215" s="739"/>
      <c r="E215" s="141"/>
      <c r="F215" s="148"/>
      <c r="G215" s="469"/>
      <c r="H215" s="470"/>
      <c r="I215" s="172">
        <f>SUM(G215*F215)*H215</f>
        <v>0</v>
      </c>
    </row>
    <row r="216" spans="3:9" x14ac:dyDescent="0.25">
      <c r="C216" s="150"/>
      <c r="D216" s="151"/>
      <c r="E216" s="143"/>
      <c r="F216" s="151"/>
      <c r="G216" s="740" t="s">
        <v>284</v>
      </c>
      <c r="H216" s="740"/>
      <c r="I216" s="172">
        <f>I213</f>
        <v>84769</v>
      </c>
    </row>
    <row r="217" spans="3:9" ht="13.8" thickBot="1" x14ac:dyDescent="0.3">
      <c r="C217" s="150"/>
      <c r="D217" s="151"/>
      <c r="E217" s="143"/>
      <c r="F217" s="151"/>
      <c r="G217" s="471"/>
      <c r="H217" s="143"/>
      <c r="I217" s="464"/>
    </row>
    <row r="218" spans="3:9" ht="13.8" thickBot="1" x14ac:dyDescent="0.3">
      <c r="C218" s="150"/>
      <c r="D218" s="151"/>
      <c r="E218" s="143"/>
      <c r="F218" s="741" t="s">
        <v>285</v>
      </c>
      <c r="G218" s="741"/>
      <c r="H218" s="741"/>
      <c r="I218" s="160">
        <f>SUM(I193+I205+I210+I216)</f>
        <v>91160</v>
      </c>
    </row>
    <row r="219" spans="3:9" ht="14.4" thickBot="1" x14ac:dyDescent="0.3">
      <c r="C219" s="462" t="s">
        <v>286</v>
      </c>
      <c r="D219" s="151"/>
      <c r="E219" s="175"/>
      <c r="F219" s="479"/>
      <c r="G219" s="152"/>
      <c r="H219" s="151"/>
      <c r="I219" s="464"/>
    </row>
    <row r="220" spans="3:9" x14ac:dyDescent="0.25">
      <c r="C220" s="704" t="s">
        <v>732</v>
      </c>
      <c r="D220" s="705"/>
      <c r="E220" s="710" t="s">
        <v>287</v>
      </c>
      <c r="F220" s="711"/>
      <c r="G220" s="473" t="s">
        <v>101</v>
      </c>
      <c r="H220" s="474" t="s">
        <v>288</v>
      </c>
      <c r="I220" s="712"/>
    </row>
    <row r="221" spans="3:9" x14ac:dyDescent="0.25">
      <c r="C221" s="706"/>
      <c r="D221" s="707"/>
      <c r="E221" s="714" t="s">
        <v>289</v>
      </c>
      <c r="F221" s="715"/>
      <c r="G221" s="459">
        <v>0.23</v>
      </c>
      <c r="H221" s="155">
        <f>ROUND($I$218*G221,0)</f>
        <v>20967</v>
      </c>
      <c r="I221" s="713"/>
    </row>
    <row r="222" spans="3:9" x14ac:dyDescent="0.25">
      <c r="C222" s="706"/>
      <c r="D222" s="707"/>
      <c r="E222" s="714" t="s">
        <v>26</v>
      </c>
      <c r="F222" s="715"/>
      <c r="G222" s="459">
        <v>0.02</v>
      </c>
      <c r="H222" s="155">
        <f t="shared" ref="H222:H223" si="3">ROUND($I$218*G222,0)</f>
        <v>1823</v>
      </c>
      <c r="I222" s="713"/>
    </row>
    <row r="223" spans="3:9" x14ac:dyDescent="0.25">
      <c r="C223" s="706"/>
      <c r="D223" s="707"/>
      <c r="E223" s="714" t="s">
        <v>1</v>
      </c>
      <c r="F223" s="715"/>
      <c r="G223" s="459">
        <v>0.05</v>
      </c>
      <c r="H223" s="155">
        <f t="shared" si="3"/>
        <v>4558</v>
      </c>
      <c r="I223" s="713"/>
    </row>
    <row r="224" spans="3:9" ht="15" customHeight="1" thickBot="1" x14ac:dyDescent="0.3">
      <c r="C224" s="706"/>
      <c r="D224" s="707"/>
      <c r="E224" s="716" t="s">
        <v>290</v>
      </c>
      <c r="F224" s="717"/>
      <c r="G224" s="717"/>
      <c r="H224" s="718"/>
      <c r="I224" s="475">
        <f>SUM(H221:H223)</f>
        <v>27348</v>
      </c>
    </row>
    <row r="225" spans="1:9" ht="16.2" thickBot="1" x14ac:dyDescent="0.3">
      <c r="C225" s="708"/>
      <c r="D225" s="709"/>
      <c r="E225" s="719" t="s">
        <v>291</v>
      </c>
      <c r="F225" s="720"/>
      <c r="G225" s="721"/>
      <c r="H225" s="722">
        <f>SUM(I218+I224)</f>
        <v>118508</v>
      </c>
      <c r="I225" s="723"/>
    </row>
    <row r="226" spans="1:9" x14ac:dyDescent="0.25">
      <c r="C226" s="480"/>
      <c r="D226" s="480"/>
      <c r="E226" s="480"/>
      <c r="F226" s="480"/>
      <c r="G226" s="480"/>
      <c r="H226" s="480"/>
      <c r="I226" s="480"/>
    </row>
    <row r="227" spans="1:9" ht="18" thickBot="1" x14ac:dyDescent="0.3">
      <c r="C227" s="748" t="s">
        <v>257</v>
      </c>
      <c r="D227" s="748"/>
      <c r="E227" s="748"/>
      <c r="F227" s="748"/>
      <c r="G227" s="748"/>
      <c r="H227" s="748"/>
      <c r="I227" s="748"/>
    </row>
    <row r="228" spans="1:9" ht="14.4" thickBot="1" x14ac:dyDescent="0.3">
      <c r="C228" s="136" t="s">
        <v>258</v>
      </c>
      <c r="D228" s="749" t="s">
        <v>733</v>
      </c>
      <c r="E228" s="750"/>
      <c r="F228" s="750"/>
      <c r="G228" s="751"/>
      <c r="H228" s="136" t="s">
        <v>259</v>
      </c>
      <c r="I228" s="452">
        <v>45961</v>
      </c>
    </row>
    <row r="229" spans="1:9" ht="13.8" thickBot="1" x14ac:dyDescent="0.3">
      <c r="C229" s="752" t="s">
        <v>260</v>
      </c>
      <c r="D229" s="753"/>
      <c r="E229" s="754"/>
      <c r="F229" s="755" t="s">
        <v>261</v>
      </c>
      <c r="G229" s="756"/>
      <c r="H229" s="756"/>
      <c r="I229" s="757"/>
    </row>
    <row r="230" spans="1:9" ht="13.8" thickBot="1" x14ac:dyDescent="0.3">
      <c r="C230" s="758" t="s">
        <v>292</v>
      </c>
      <c r="D230" s="759"/>
      <c r="E230" s="760"/>
      <c r="F230" s="761" t="str">
        <f>+'P. Obras Civiles'!C12</f>
        <v>Desmonte de puertas, ventanas, divisiones. Incluye: maquinaria, equipos y la mano de obra necesaria para el correcto funcionamiento, trasiego y retiro.</v>
      </c>
      <c r="G230" s="762"/>
      <c r="H230" s="762"/>
      <c r="I230" s="763"/>
    </row>
    <row r="231" spans="1:9" ht="13.8" thickBot="1" x14ac:dyDescent="0.3">
      <c r="C231" s="137" t="s">
        <v>262</v>
      </c>
      <c r="D231" s="138" t="s">
        <v>263</v>
      </c>
      <c r="E231" s="154">
        <f>+'P. Obras Civiles'!B12</f>
        <v>1.6</v>
      </c>
      <c r="F231" s="764"/>
      <c r="G231" s="765"/>
      <c r="H231" s="765"/>
      <c r="I231" s="766"/>
    </row>
    <row r="232" spans="1:9" ht="13.8" thickBot="1" x14ac:dyDescent="0.3">
      <c r="C232" s="770" t="s">
        <v>264</v>
      </c>
      <c r="D232" s="771"/>
      <c r="E232" s="207">
        <f>+'P. Obras Civiles'!E12</f>
        <v>6</v>
      </c>
      <c r="F232" s="767"/>
      <c r="G232" s="768"/>
      <c r="H232" s="768"/>
      <c r="I232" s="769"/>
    </row>
    <row r="233" spans="1:9" x14ac:dyDescent="0.25">
      <c r="C233" s="453" t="s">
        <v>265</v>
      </c>
      <c r="D233" s="454"/>
      <c r="E233" s="772"/>
      <c r="F233" s="772"/>
      <c r="G233" s="772"/>
      <c r="H233" s="772"/>
      <c r="I233" s="773"/>
    </row>
    <row r="234" spans="1:9" x14ac:dyDescent="0.25">
      <c r="C234" s="700" t="s">
        <v>266</v>
      </c>
      <c r="D234" s="701"/>
      <c r="E234" s="140" t="s">
        <v>267</v>
      </c>
      <c r="F234" s="455" t="s">
        <v>268</v>
      </c>
      <c r="G234" s="456" t="s">
        <v>269</v>
      </c>
      <c r="H234" s="140" t="s">
        <v>270</v>
      </c>
      <c r="I234" s="457" t="s">
        <v>271</v>
      </c>
    </row>
    <row r="235" spans="1:9" x14ac:dyDescent="0.25">
      <c r="A235" s="458" t="s">
        <v>108</v>
      </c>
      <c r="C235" s="742" t="str">
        <f>+VLOOKUP(A235,'Herramientas y Equipos'!$B$4:$E$46,2,FALSE)</f>
        <v>Herramienta menor E, Gral. Obra</v>
      </c>
      <c r="D235" s="743"/>
      <c r="E235" s="141" t="str">
        <f>+VLOOKUP(A235,'Herramientas y Equipos'!$B$4:$E$46,3,FALSE)</f>
        <v>%</v>
      </c>
      <c r="F235" s="459">
        <f>+VLOOKUP(A235,'Herramientas y Equipos'!$B$4:$E$46,4,FALSE)</f>
        <v>0.04</v>
      </c>
      <c r="G235" s="155">
        <f>+I261</f>
        <v>70641</v>
      </c>
      <c r="H235" s="155">
        <f>ROUND(SUM(G235*F235),0)</f>
        <v>2826</v>
      </c>
      <c r="I235" s="744"/>
    </row>
    <row r="236" spans="1:9" x14ac:dyDescent="0.25">
      <c r="A236" s="458"/>
      <c r="C236" s="742"/>
      <c r="D236" s="743"/>
      <c r="E236" s="141"/>
      <c r="F236" s="171"/>
      <c r="G236" s="155"/>
      <c r="H236" s="155"/>
      <c r="I236" s="745"/>
    </row>
    <row r="237" spans="1:9" x14ac:dyDescent="0.25">
      <c r="C237" s="803"/>
      <c r="D237" s="804"/>
      <c r="E237" s="141"/>
      <c r="F237" s="142"/>
      <c r="G237" s="155"/>
      <c r="H237" s="155"/>
      <c r="I237" s="745"/>
    </row>
    <row r="238" spans="1:9" x14ac:dyDescent="0.25">
      <c r="C238" s="698"/>
      <c r="D238" s="699"/>
      <c r="E238" s="699"/>
      <c r="F238" s="699"/>
      <c r="G238" s="461"/>
      <c r="H238" s="461" t="s">
        <v>272</v>
      </c>
      <c r="I238" s="172">
        <f>SUM(H235:H237)</f>
        <v>2826</v>
      </c>
    </row>
    <row r="239" spans="1:9" x14ac:dyDescent="0.25">
      <c r="C239" s="462" t="s">
        <v>273</v>
      </c>
      <c r="D239" s="463"/>
      <c r="E239" s="143"/>
      <c r="F239" s="151"/>
      <c r="G239" s="152"/>
      <c r="H239" s="151"/>
      <c r="I239" s="464"/>
    </row>
    <row r="240" spans="1:9" x14ac:dyDescent="0.25">
      <c r="C240" s="700" t="s">
        <v>266</v>
      </c>
      <c r="D240" s="701"/>
      <c r="E240" s="140" t="s">
        <v>274</v>
      </c>
      <c r="F240" s="140" t="s">
        <v>13</v>
      </c>
      <c r="G240" s="456" t="s">
        <v>275</v>
      </c>
      <c r="H240" s="140" t="s">
        <v>276</v>
      </c>
      <c r="I240" s="457" t="s">
        <v>271</v>
      </c>
    </row>
    <row r="241" spans="3:9" x14ac:dyDescent="0.25">
      <c r="C241" s="724"/>
      <c r="D241" s="725"/>
      <c r="E241" s="144"/>
      <c r="F241" s="465"/>
      <c r="G241" s="145"/>
      <c r="H241" s="156"/>
      <c r="I241" s="172">
        <f>(F241*(1+G241/100)) * (H241*(1/100))</f>
        <v>0</v>
      </c>
    </row>
    <row r="242" spans="3:9" x14ac:dyDescent="0.25">
      <c r="C242" s="724"/>
      <c r="D242" s="725"/>
      <c r="E242" s="144"/>
      <c r="F242" s="465"/>
      <c r="G242" s="173"/>
      <c r="H242" s="156"/>
      <c r="I242" s="172"/>
    </row>
    <row r="243" spans="3:9" x14ac:dyDescent="0.25">
      <c r="C243" s="724"/>
      <c r="D243" s="725"/>
      <c r="E243" s="144"/>
      <c r="F243" s="465"/>
      <c r="G243" s="147"/>
      <c r="H243" s="156"/>
      <c r="I243" s="172"/>
    </row>
    <row r="244" spans="3:9" x14ac:dyDescent="0.25">
      <c r="C244" s="724"/>
      <c r="D244" s="725"/>
      <c r="E244" s="144"/>
      <c r="F244" s="465"/>
      <c r="G244" s="147"/>
      <c r="H244" s="156"/>
      <c r="I244" s="172"/>
    </row>
    <row r="245" spans="3:9" x14ac:dyDescent="0.25">
      <c r="C245" s="724"/>
      <c r="D245" s="725"/>
      <c r="E245" s="144"/>
      <c r="F245" s="465"/>
      <c r="G245" s="147"/>
      <c r="H245" s="156"/>
      <c r="I245" s="172"/>
    </row>
    <row r="246" spans="3:9" x14ac:dyDescent="0.25">
      <c r="C246" s="724"/>
      <c r="D246" s="725"/>
      <c r="E246" s="144"/>
      <c r="F246" s="465"/>
      <c r="G246" s="147"/>
      <c r="H246" s="156"/>
      <c r="I246" s="172"/>
    </row>
    <row r="247" spans="3:9" x14ac:dyDescent="0.25">
      <c r="C247" s="726"/>
      <c r="D247" s="727"/>
      <c r="E247" s="443"/>
      <c r="F247" s="465"/>
      <c r="G247" s="147"/>
      <c r="H247" s="156"/>
      <c r="I247" s="172"/>
    </row>
    <row r="248" spans="3:9" x14ac:dyDescent="0.25">
      <c r="C248" s="728"/>
      <c r="D248" s="729"/>
      <c r="E248" s="141"/>
      <c r="F248" s="465"/>
      <c r="G248" s="147"/>
      <c r="H248" s="155"/>
      <c r="I248" s="172"/>
    </row>
    <row r="249" spans="3:9" x14ac:dyDescent="0.25">
      <c r="C249" s="728"/>
      <c r="D249" s="729"/>
      <c r="E249" s="141"/>
      <c r="F249" s="465"/>
      <c r="G249" s="147"/>
      <c r="H249" s="155"/>
      <c r="I249" s="172"/>
    </row>
    <row r="250" spans="3:9" x14ac:dyDescent="0.25">
      <c r="C250" s="150"/>
      <c r="D250" s="151"/>
      <c r="E250" s="143"/>
      <c r="F250" s="151"/>
      <c r="G250" s="699" t="s">
        <v>277</v>
      </c>
      <c r="H250" s="730"/>
      <c r="I250" s="172">
        <f>SUM(I241:I249)</f>
        <v>0</v>
      </c>
    </row>
    <row r="251" spans="3:9" ht="13.8" x14ac:dyDescent="0.25">
      <c r="C251" s="462" t="s">
        <v>278</v>
      </c>
      <c r="D251" s="463"/>
      <c r="E251" s="143"/>
      <c r="F251" s="151"/>
      <c r="G251" s="152"/>
      <c r="H251" s="151"/>
      <c r="I251" s="478"/>
    </row>
    <row r="252" spans="3:9" x14ac:dyDescent="0.25">
      <c r="C252" s="700" t="s">
        <v>266</v>
      </c>
      <c r="D252" s="701"/>
      <c r="E252" s="140" t="s">
        <v>279</v>
      </c>
      <c r="F252" s="140" t="s">
        <v>29</v>
      </c>
      <c r="G252" s="456" t="s">
        <v>280</v>
      </c>
      <c r="H252" s="140" t="s">
        <v>281</v>
      </c>
      <c r="I252" s="457" t="s">
        <v>271</v>
      </c>
    </row>
    <row r="253" spans="3:9" x14ac:dyDescent="0.25">
      <c r="C253" s="731" t="s">
        <v>420</v>
      </c>
      <c r="D253" s="732"/>
      <c r="E253" s="141">
        <f>10/1000</f>
        <v>0.01</v>
      </c>
      <c r="F253" s="7">
        <v>1</v>
      </c>
      <c r="G253" s="9">
        <v>250000</v>
      </c>
      <c r="H253" s="156">
        <f>+ROUND(E253*F253*G253,0)</f>
        <v>2500</v>
      </c>
      <c r="I253" s="149"/>
    </row>
    <row r="254" spans="3:9" x14ac:dyDescent="0.25">
      <c r="C254" s="738"/>
      <c r="D254" s="739"/>
      <c r="E254" s="141"/>
      <c r="F254" s="148"/>
      <c r="G254" s="142"/>
      <c r="H254" s="155"/>
      <c r="I254" s="149"/>
    </row>
    <row r="255" spans="3:9" x14ac:dyDescent="0.25">
      <c r="C255" s="150"/>
      <c r="D255" s="151"/>
      <c r="E255" s="143"/>
      <c r="F255" s="151"/>
      <c r="G255" s="152" t="s">
        <v>282</v>
      </c>
      <c r="H255" s="151"/>
      <c r="I255" s="158">
        <f>SUM(H253:H254)</f>
        <v>2500</v>
      </c>
    </row>
    <row r="256" spans="3:9" ht="13.8" x14ac:dyDescent="0.25">
      <c r="C256" s="462" t="s">
        <v>283</v>
      </c>
      <c r="D256" s="151"/>
      <c r="E256" s="143"/>
      <c r="F256" s="151"/>
      <c r="G256" s="152"/>
      <c r="H256" s="151"/>
      <c r="I256" s="478"/>
    </row>
    <row r="257" spans="3:9" x14ac:dyDescent="0.25">
      <c r="C257" s="700" t="s">
        <v>266</v>
      </c>
      <c r="D257" s="701"/>
      <c r="E257" s="140" t="s">
        <v>14</v>
      </c>
      <c r="F257" s="140" t="s">
        <v>13</v>
      </c>
      <c r="G257" s="456" t="s">
        <v>276</v>
      </c>
      <c r="H257" s="467" t="s">
        <v>29</v>
      </c>
      <c r="I257" s="457" t="s">
        <v>271</v>
      </c>
    </row>
    <row r="258" spans="3:9" x14ac:dyDescent="0.25">
      <c r="C258" s="735" t="str">
        <f>+'Mano de Obra'!$B$135</f>
        <v>Cuadrilla General de obra</v>
      </c>
      <c r="D258" s="736"/>
      <c r="E258" s="141" t="s">
        <v>294</v>
      </c>
      <c r="F258" s="161">
        <v>8</v>
      </c>
      <c r="G258" s="155">
        <f>+'Mano de Obra'!$F$143</f>
        <v>2310190.111111111</v>
      </c>
      <c r="H258" s="174">
        <v>0.2446248</v>
      </c>
      <c r="I258" s="159">
        <f>ROUND(SUM(G258/F258)*H258,0)</f>
        <v>70641</v>
      </c>
    </row>
    <row r="259" spans="3:9" x14ac:dyDescent="0.25">
      <c r="C259" s="737"/>
      <c r="D259" s="714"/>
      <c r="E259" s="141"/>
      <c r="F259" s="468"/>
      <c r="G259" s="469"/>
      <c r="H259" s="470"/>
      <c r="I259" s="172">
        <f>SUM(G259*F259)*H259</f>
        <v>0</v>
      </c>
    </row>
    <row r="260" spans="3:9" x14ac:dyDescent="0.25">
      <c r="C260" s="738"/>
      <c r="D260" s="739"/>
      <c r="E260" s="141"/>
      <c r="F260" s="148"/>
      <c r="G260" s="469"/>
      <c r="H260" s="470"/>
      <c r="I260" s="172">
        <f>SUM(G260*F260)*H260</f>
        <v>0</v>
      </c>
    </row>
    <row r="261" spans="3:9" x14ac:dyDescent="0.25">
      <c r="C261" s="150"/>
      <c r="D261" s="151"/>
      <c r="E261" s="143"/>
      <c r="F261" s="151"/>
      <c r="G261" s="740" t="s">
        <v>284</v>
      </c>
      <c r="H261" s="740"/>
      <c r="I261" s="172">
        <f>I258</f>
        <v>70641</v>
      </c>
    </row>
    <row r="262" spans="3:9" ht="13.8" thickBot="1" x14ac:dyDescent="0.3">
      <c r="C262" s="150"/>
      <c r="D262" s="151"/>
      <c r="E262" s="143"/>
      <c r="F262" s="151"/>
      <c r="G262" s="471"/>
      <c r="H262" s="143"/>
      <c r="I262" s="464"/>
    </row>
    <row r="263" spans="3:9" ht="13.8" thickBot="1" x14ac:dyDescent="0.3">
      <c r="C263" s="150"/>
      <c r="D263" s="151"/>
      <c r="E263" s="143"/>
      <c r="F263" s="741" t="s">
        <v>285</v>
      </c>
      <c r="G263" s="741"/>
      <c r="H263" s="741"/>
      <c r="I263" s="160">
        <f>SUM(I238+I250+I255+I261)</f>
        <v>75967</v>
      </c>
    </row>
    <row r="264" spans="3:9" ht="14.4" thickBot="1" x14ac:dyDescent="0.3">
      <c r="C264" s="462" t="s">
        <v>286</v>
      </c>
      <c r="D264" s="151"/>
      <c r="E264" s="175"/>
      <c r="F264" s="479"/>
      <c r="G264" s="152"/>
      <c r="H264" s="151"/>
      <c r="I264" s="464"/>
    </row>
    <row r="265" spans="3:9" x14ac:dyDescent="0.25">
      <c r="C265" s="704" t="s">
        <v>732</v>
      </c>
      <c r="D265" s="705"/>
      <c r="E265" s="710" t="s">
        <v>287</v>
      </c>
      <c r="F265" s="711"/>
      <c r="G265" s="473" t="s">
        <v>101</v>
      </c>
      <c r="H265" s="474" t="s">
        <v>288</v>
      </c>
      <c r="I265" s="712"/>
    </row>
    <row r="266" spans="3:9" x14ac:dyDescent="0.25">
      <c r="C266" s="706"/>
      <c r="D266" s="707"/>
      <c r="E266" s="714" t="s">
        <v>289</v>
      </c>
      <c r="F266" s="715"/>
      <c r="G266" s="459">
        <v>0.23</v>
      </c>
      <c r="H266" s="155">
        <f>ROUND($I$263*G266,0)</f>
        <v>17472</v>
      </c>
      <c r="I266" s="713"/>
    </row>
    <row r="267" spans="3:9" x14ac:dyDescent="0.25">
      <c r="C267" s="706"/>
      <c r="D267" s="707"/>
      <c r="E267" s="714" t="s">
        <v>26</v>
      </c>
      <c r="F267" s="715"/>
      <c r="G267" s="459">
        <v>0.02</v>
      </c>
      <c r="H267" s="155">
        <f t="shared" ref="H267:H268" si="4">ROUND($I$263*G267,0)</f>
        <v>1519</v>
      </c>
      <c r="I267" s="713"/>
    </row>
    <row r="268" spans="3:9" x14ac:dyDescent="0.25">
      <c r="C268" s="706"/>
      <c r="D268" s="707"/>
      <c r="E268" s="714" t="s">
        <v>1</v>
      </c>
      <c r="F268" s="715"/>
      <c r="G268" s="459">
        <v>0.05</v>
      </c>
      <c r="H268" s="155">
        <f t="shared" si="4"/>
        <v>3798</v>
      </c>
      <c r="I268" s="713"/>
    </row>
    <row r="269" spans="3:9" ht="15" customHeight="1" thickBot="1" x14ac:dyDescent="0.3">
      <c r="C269" s="706"/>
      <c r="D269" s="707"/>
      <c r="E269" s="716" t="s">
        <v>290</v>
      </c>
      <c r="F269" s="717"/>
      <c r="G269" s="717"/>
      <c r="H269" s="718"/>
      <c r="I269" s="475">
        <f>SUM(H266:H268)</f>
        <v>22789</v>
      </c>
    </row>
    <row r="270" spans="3:9" ht="16.2" thickBot="1" x14ac:dyDescent="0.3">
      <c r="C270" s="708"/>
      <c r="D270" s="709"/>
      <c r="E270" s="719" t="s">
        <v>291</v>
      </c>
      <c r="F270" s="720"/>
      <c r="G270" s="721"/>
      <c r="H270" s="722">
        <f>SUM(I263+I269)</f>
        <v>98756</v>
      </c>
      <c r="I270" s="723"/>
    </row>
    <row r="271" spans="3:9" x14ac:dyDescent="0.25">
      <c r="C271" s="480"/>
      <c r="D271" s="480"/>
      <c r="E271" s="480"/>
      <c r="F271" s="480"/>
      <c r="G271" s="480"/>
      <c r="H271" s="480"/>
      <c r="I271" s="480"/>
    </row>
    <row r="272" spans="3:9" ht="18" thickBot="1" x14ac:dyDescent="0.3">
      <c r="C272" s="748" t="s">
        <v>257</v>
      </c>
      <c r="D272" s="748"/>
      <c r="E272" s="748"/>
      <c r="F272" s="748"/>
      <c r="G272" s="748"/>
      <c r="H272" s="748"/>
      <c r="I272" s="748"/>
    </row>
    <row r="273" spans="1:9" ht="14.4" thickBot="1" x14ac:dyDescent="0.3">
      <c r="C273" s="136" t="s">
        <v>258</v>
      </c>
      <c r="D273" s="749" t="s">
        <v>733</v>
      </c>
      <c r="E273" s="750"/>
      <c r="F273" s="750"/>
      <c r="G273" s="751"/>
      <c r="H273" s="136" t="s">
        <v>259</v>
      </c>
      <c r="I273" s="452">
        <v>45961</v>
      </c>
    </row>
    <row r="274" spans="1:9" ht="13.8" thickBot="1" x14ac:dyDescent="0.3">
      <c r="C274" s="752" t="s">
        <v>260</v>
      </c>
      <c r="D274" s="753"/>
      <c r="E274" s="754"/>
      <c r="F274" s="755" t="s">
        <v>261</v>
      </c>
      <c r="G274" s="756"/>
      <c r="H274" s="756"/>
      <c r="I274" s="757"/>
    </row>
    <row r="275" spans="1:9" ht="13.8" thickBot="1" x14ac:dyDescent="0.3">
      <c r="C275" s="758" t="s">
        <v>292</v>
      </c>
      <c r="D275" s="759"/>
      <c r="E275" s="760"/>
      <c r="F275" s="761" t="str">
        <f>+'P. Obras Civiles'!C13</f>
        <v>Demolición lavadero área de aseo, Incluye: maquinaria, equipos y la mano de obra necesaria para el correcto funcionamiento</v>
      </c>
      <c r="G275" s="762"/>
      <c r="H275" s="762"/>
      <c r="I275" s="763"/>
    </row>
    <row r="276" spans="1:9" ht="13.8" thickBot="1" x14ac:dyDescent="0.3">
      <c r="C276" s="137" t="s">
        <v>262</v>
      </c>
      <c r="D276" s="138" t="s">
        <v>263</v>
      </c>
      <c r="E276" s="154">
        <f>+'P. Obras Civiles'!B13</f>
        <v>1.7</v>
      </c>
      <c r="F276" s="764"/>
      <c r="G276" s="765"/>
      <c r="H276" s="765"/>
      <c r="I276" s="766"/>
    </row>
    <row r="277" spans="1:9" ht="13.8" thickBot="1" x14ac:dyDescent="0.3">
      <c r="C277" s="770" t="s">
        <v>264</v>
      </c>
      <c r="D277" s="771"/>
      <c r="E277" s="207">
        <f>+'P. Obras Civiles'!E13</f>
        <v>1</v>
      </c>
      <c r="F277" s="767"/>
      <c r="G277" s="768"/>
      <c r="H277" s="768"/>
      <c r="I277" s="769"/>
    </row>
    <row r="278" spans="1:9" x14ac:dyDescent="0.25">
      <c r="C278" s="453" t="s">
        <v>265</v>
      </c>
      <c r="D278" s="454"/>
      <c r="E278" s="772"/>
      <c r="F278" s="772"/>
      <c r="G278" s="772"/>
      <c r="H278" s="772"/>
      <c r="I278" s="773"/>
    </row>
    <row r="279" spans="1:9" x14ac:dyDescent="0.25">
      <c r="C279" s="700" t="s">
        <v>266</v>
      </c>
      <c r="D279" s="701"/>
      <c r="E279" s="140" t="s">
        <v>267</v>
      </c>
      <c r="F279" s="455" t="s">
        <v>268</v>
      </c>
      <c r="G279" s="456" t="s">
        <v>269</v>
      </c>
      <c r="H279" s="140" t="s">
        <v>270</v>
      </c>
      <c r="I279" s="457" t="s">
        <v>271</v>
      </c>
    </row>
    <row r="280" spans="1:9" x14ac:dyDescent="0.25">
      <c r="A280" s="458" t="s">
        <v>108</v>
      </c>
      <c r="C280" s="742" t="str">
        <f>+VLOOKUP(A280,'Herramientas y Equipos'!$B$4:$E$46,2,FALSE)</f>
        <v>Herramienta menor E, Gral. Obra</v>
      </c>
      <c r="D280" s="743"/>
      <c r="E280" s="141" t="str">
        <f>+VLOOKUP(A280,'Herramientas y Equipos'!$B$4:$E$46,3,FALSE)</f>
        <v>%</v>
      </c>
      <c r="F280" s="459">
        <f>+VLOOKUP(A280,'Herramientas y Equipos'!$B$4:$E$46,4,FALSE)</f>
        <v>0.04</v>
      </c>
      <c r="G280" s="155">
        <f>+I306</f>
        <v>36097</v>
      </c>
      <c r="H280" s="155">
        <f>ROUND(SUM(G280*F280),0)</f>
        <v>1444</v>
      </c>
      <c r="I280" s="744"/>
    </row>
    <row r="281" spans="1:9" x14ac:dyDescent="0.25">
      <c r="A281" s="458" t="str">
        <f>+'Herramientas y Equipos'!$B$37</f>
        <v>E100034</v>
      </c>
      <c r="C281" s="742" t="str">
        <f>+VLOOKUP(A281,'Herramientas y Equipos'!$B$4:$E$46,2,FALSE)</f>
        <v>Rotomartillo</v>
      </c>
      <c r="D281" s="743"/>
      <c r="E281" s="141" t="str">
        <f>+VLOOKUP(A281,'Herramientas y Equipos'!$B$4:$E$46,3,FALSE)</f>
        <v>Hora</v>
      </c>
      <c r="F281" s="171">
        <v>1</v>
      </c>
      <c r="G281" s="155">
        <f>+VLOOKUP(A281,'Herramientas y Equipos'!$B$4:$E$46,4,FALSE)</f>
        <v>8750</v>
      </c>
      <c r="H281" s="155">
        <f>ROUND(SUM(G281*F281),0)</f>
        <v>8750</v>
      </c>
      <c r="I281" s="745"/>
    </row>
    <row r="282" spans="1:9" x14ac:dyDescent="0.25">
      <c r="C282" s="803"/>
      <c r="D282" s="804"/>
      <c r="E282" s="141"/>
      <c r="F282" s="142"/>
      <c r="G282" s="155"/>
      <c r="H282" s="155"/>
      <c r="I282" s="745"/>
    </row>
    <row r="283" spans="1:9" x14ac:dyDescent="0.25">
      <c r="C283" s="698"/>
      <c r="D283" s="699"/>
      <c r="E283" s="699"/>
      <c r="F283" s="699"/>
      <c r="G283" s="461"/>
      <c r="H283" s="461" t="s">
        <v>272</v>
      </c>
      <c r="I283" s="172">
        <f>SUM(H280:H282)</f>
        <v>10194</v>
      </c>
    </row>
    <row r="284" spans="1:9" x14ac:dyDescent="0.25">
      <c r="C284" s="462" t="s">
        <v>273</v>
      </c>
      <c r="D284" s="463"/>
      <c r="E284" s="143"/>
      <c r="F284" s="151"/>
      <c r="G284" s="152"/>
      <c r="H284" s="151"/>
      <c r="I284" s="464"/>
    </row>
    <row r="285" spans="1:9" x14ac:dyDescent="0.25">
      <c r="C285" s="700" t="s">
        <v>266</v>
      </c>
      <c r="D285" s="701"/>
      <c r="E285" s="140" t="s">
        <v>274</v>
      </c>
      <c r="F285" s="140" t="s">
        <v>13</v>
      </c>
      <c r="G285" s="456" t="s">
        <v>275</v>
      </c>
      <c r="H285" s="140" t="s">
        <v>276</v>
      </c>
      <c r="I285" s="457" t="s">
        <v>271</v>
      </c>
    </row>
    <row r="286" spans="1:9" x14ac:dyDescent="0.25">
      <c r="C286" s="724"/>
      <c r="D286" s="725"/>
      <c r="E286" s="144"/>
      <c r="F286" s="465"/>
      <c r="G286" s="145"/>
      <c r="H286" s="156"/>
      <c r="I286" s="172">
        <f>(F286*(1+G286/100)) * (H286*(1/100))</f>
        <v>0</v>
      </c>
    </row>
    <row r="287" spans="1:9" x14ac:dyDescent="0.25">
      <c r="C287" s="724"/>
      <c r="D287" s="725"/>
      <c r="E287" s="144"/>
      <c r="F287" s="465"/>
      <c r="G287" s="173"/>
      <c r="H287" s="156"/>
      <c r="I287" s="172"/>
    </row>
    <row r="288" spans="1:9" x14ac:dyDescent="0.25">
      <c r="C288" s="724"/>
      <c r="D288" s="725"/>
      <c r="E288" s="144"/>
      <c r="F288" s="465"/>
      <c r="G288" s="147"/>
      <c r="H288" s="156"/>
      <c r="I288" s="172"/>
    </row>
    <row r="289" spans="3:12" x14ac:dyDescent="0.25">
      <c r="C289" s="724"/>
      <c r="D289" s="725"/>
      <c r="E289" s="144"/>
      <c r="F289" s="465"/>
      <c r="G289" s="147"/>
      <c r="H289" s="156"/>
      <c r="I289" s="172"/>
    </row>
    <row r="290" spans="3:12" x14ac:dyDescent="0.25">
      <c r="C290" s="724"/>
      <c r="D290" s="725"/>
      <c r="E290" s="144"/>
      <c r="F290" s="465"/>
      <c r="G290" s="147"/>
      <c r="H290" s="156"/>
      <c r="I290" s="172"/>
    </row>
    <row r="291" spans="3:12" x14ac:dyDescent="0.25">
      <c r="C291" s="724"/>
      <c r="D291" s="725"/>
      <c r="E291" s="144"/>
      <c r="F291" s="465"/>
      <c r="G291" s="147"/>
      <c r="H291" s="156"/>
      <c r="I291" s="172"/>
    </row>
    <row r="292" spans="3:12" x14ac:dyDescent="0.25">
      <c r="C292" s="726"/>
      <c r="D292" s="727"/>
      <c r="E292" s="443"/>
      <c r="F292" s="465"/>
      <c r="G292" s="147"/>
      <c r="H292" s="156"/>
      <c r="I292" s="172"/>
    </row>
    <row r="293" spans="3:12" x14ac:dyDescent="0.25">
      <c r="C293" s="728"/>
      <c r="D293" s="729"/>
      <c r="E293" s="141"/>
      <c r="F293" s="465"/>
      <c r="G293" s="147"/>
      <c r="H293" s="155"/>
      <c r="I293" s="172"/>
    </row>
    <row r="294" spans="3:12" x14ac:dyDescent="0.25">
      <c r="C294" s="728"/>
      <c r="D294" s="729"/>
      <c r="E294" s="141"/>
      <c r="F294" s="465"/>
      <c r="G294" s="147"/>
      <c r="H294" s="155"/>
      <c r="I294" s="172"/>
    </row>
    <row r="295" spans="3:12" x14ac:dyDescent="0.25">
      <c r="C295" s="150"/>
      <c r="D295" s="151"/>
      <c r="E295" s="143"/>
      <c r="F295" s="151"/>
      <c r="G295" s="699" t="s">
        <v>277</v>
      </c>
      <c r="H295" s="730"/>
      <c r="I295" s="172">
        <f>SUM(I286:I294)</f>
        <v>0</v>
      </c>
    </row>
    <row r="296" spans="3:12" ht="13.8" x14ac:dyDescent="0.25">
      <c r="C296" s="462" t="s">
        <v>278</v>
      </c>
      <c r="D296" s="463"/>
      <c r="E296" s="143"/>
      <c r="F296" s="151"/>
      <c r="G296" s="152"/>
      <c r="H296" s="151"/>
      <c r="I296" s="478"/>
    </row>
    <row r="297" spans="3:12" x14ac:dyDescent="0.25">
      <c r="C297" s="700" t="s">
        <v>266</v>
      </c>
      <c r="D297" s="701"/>
      <c r="E297" s="140" t="s">
        <v>279</v>
      </c>
      <c r="F297" s="140" t="s">
        <v>29</v>
      </c>
      <c r="G297" s="456" t="s">
        <v>280</v>
      </c>
      <c r="H297" s="140" t="s">
        <v>281</v>
      </c>
      <c r="I297" s="457" t="s">
        <v>271</v>
      </c>
    </row>
    <row r="298" spans="3:12" x14ac:dyDescent="0.25">
      <c r="C298" s="731"/>
      <c r="D298" s="732"/>
      <c r="E298" s="180"/>
      <c r="F298" s="7"/>
      <c r="G298" s="9"/>
      <c r="H298" s="156"/>
      <c r="I298" s="149"/>
    </row>
    <row r="299" spans="3:12" x14ac:dyDescent="0.25">
      <c r="C299" s="738"/>
      <c r="D299" s="739"/>
      <c r="E299" s="141"/>
      <c r="F299" s="148"/>
      <c r="G299" s="142"/>
      <c r="H299" s="155"/>
      <c r="I299" s="149"/>
    </row>
    <row r="300" spans="3:12" x14ac:dyDescent="0.25">
      <c r="C300" s="150"/>
      <c r="D300" s="151"/>
      <c r="E300" s="143"/>
      <c r="F300" s="151"/>
      <c r="G300" s="152" t="s">
        <v>282</v>
      </c>
      <c r="H300" s="151"/>
      <c r="I300" s="158">
        <f>SUM(H298:H299)</f>
        <v>0</v>
      </c>
    </row>
    <row r="301" spans="3:12" ht="13.8" x14ac:dyDescent="0.25">
      <c r="C301" s="462" t="s">
        <v>283</v>
      </c>
      <c r="D301" s="151"/>
      <c r="E301" s="143"/>
      <c r="F301" s="151"/>
      <c r="G301" s="152"/>
      <c r="H301" s="151"/>
      <c r="I301" s="478"/>
    </row>
    <row r="302" spans="3:12" x14ac:dyDescent="0.25">
      <c r="C302" s="700" t="s">
        <v>266</v>
      </c>
      <c r="D302" s="701"/>
      <c r="E302" s="140" t="s">
        <v>14</v>
      </c>
      <c r="F302" s="140" t="s">
        <v>13</v>
      </c>
      <c r="G302" s="456" t="s">
        <v>276</v>
      </c>
      <c r="H302" s="467" t="s">
        <v>29</v>
      </c>
      <c r="I302" s="457" t="s">
        <v>271</v>
      </c>
    </row>
    <row r="303" spans="3:12" x14ac:dyDescent="0.25">
      <c r="C303" s="735" t="str">
        <f>+'Mano de Obra'!$B$135</f>
        <v>Cuadrilla General de obra</v>
      </c>
      <c r="D303" s="736"/>
      <c r="E303" s="141" t="s">
        <v>294</v>
      </c>
      <c r="F303" s="161">
        <v>8</v>
      </c>
      <c r="G303" s="155">
        <f>+'Mano de Obra'!$F$143/8</f>
        <v>288773.76388888888</v>
      </c>
      <c r="H303" s="174">
        <v>1</v>
      </c>
      <c r="I303" s="159">
        <f>ROUND(SUM(G303/F303)*H303,0)</f>
        <v>36097</v>
      </c>
      <c r="L303" s="451">
        <f>+H303*60</f>
        <v>60</v>
      </c>
    </row>
    <row r="304" spans="3:12" x14ac:dyDescent="0.25">
      <c r="C304" s="737"/>
      <c r="D304" s="714"/>
      <c r="E304" s="141"/>
      <c r="F304" s="468"/>
      <c r="G304" s="469"/>
      <c r="H304" s="470"/>
      <c r="I304" s="172">
        <f>SUM(G304*F304)*H304</f>
        <v>0</v>
      </c>
    </row>
    <row r="305" spans="3:9" x14ac:dyDescent="0.25">
      <c r="C305" s="738"/>
      <c r="D305" s="739"/>
      <c r="E305" s="141"/>
      <c r="F305" s="148"/>
      <c r="G305" s="469"/>
      <c r="H305" s="470"/>
      <c r="I305" s="172">
        <f>SUM(G305*F305)*H305</f>
        <v>0</v>
      </c>
    </row>
    <row r="306" spans="3:9" x14ac:dyDescent="0.25">
      <c r="C306" s="150"/>
      <c r="D306" s="151"/>
      <c r="E306" s="143"/>
      <c r="F306" s="151"/>
      <c r="G306" s="740" t="s">
        <v>284</v>
      </c>
      <c r="H306" s="740"/>
      <c r="I306" s="172">
        <f>I303</f>
        <v>36097</v>
      </c>
    </row>
    <row r="307" spans="3:9" ht="13.8" thickBot="1" x14ac:dyDescent="0.3">
      <c r="C307" s="150"/>
      <c r="D307" s="151"/>
      <c r="E307" s="143"/>
      <c r="F307" s="151"/>
      <c r="G307" s="471"/>
      <c r="H307" s="143"/>
      <c r="I307" s="464"/>
    </row>
    <row r="308" spans="3:9" ht="13.8" thickBot="1" x14ac:dyDescent="0.3">
      <c r="C308" s="150"/>
      <c r="D308" s="151"/>
      <c r="E308" s="143"/>
      <c r="F308" s="741" t="s">
        <v>285</v>
      </c>
      <c r="G308" s="741"/>
      <c r="H308" s="741"/>
      <c r="I308" s="160">
        <f>SUM(I283+I295+I300+I306)</f>
        <v>46291</v>
      </c>
    </row>
    <row r="309" spans="3:9" ht="14.4" thickBot="1" x14ac:dyDescent="0.3">
      <c r="C309" s="462" t="s">
        <v>286</v>
      </c>
      <c r="D309" s="151"/>
      <c r="E309" s="175"/>
      <c r="F309" s="479"/>
      <c r="G309" s="152"/>
      <c r="H309" s="151"/>
      <c r="I309" s="464"/>
    </row>
    <row r="310" spans="3:9" x14ac:dyDescent="0.25">
      <c r="C310" s="704" t="s">
        <v>732</v>
      </c>
      <c r="D310" s="705"/>
      <c r="E310" s="710" t="s">
        <v>287</v>
      </c>
      <c r="F310" s="711"/>
      <c r="G310" s="473" t="s">
        <v>101</v>
      </c>
      <c r="H310" s="474" t="s">
        <v>288</v>
      </c>
      <c r="I310" s="712"/>
    </row>
    <row r="311" spans="3:9" x14ac:dyDescent="0.25">
      <c r="C311" s="706"/>
      <c r="D311" s="707"/>
      <c r="E311" s="714" t="s">
        <v>289</v>
      </c>
      <c r="F311" s="715"/>
      <c r="G311" s="459">
        <v>0.23</v>
      </c>
      <c r="H311" s="155">
        <f>ROUND($I$308*G311,0)</f>
        <v>10647</v>
      </c>
      <c r="I311" s="713"/>
    </row>
    <row r="312" spans="3:9" x14ac:dyDescent="0.25">
      <c r="C312" s="706"/>
      <c r="D312" s="707"/>
      <c r="E312" s="714" t="s">
        <v>26</v>
      </c>
      <c r="F312" s="715"/>
      <c r="G312" s="459">
        <v>0.02</v>
      </c>
      <c r="H312" s="155">
        <f t="shared" ref="H312:H313" si="5">ROUND($I$308*G312,0)</f>
        <v>926</v>
      </c>
      <c r="I312" s="713"/>
    </row>
    <row r="313" spans="3:9" x14ac:dyDescent="0.25">
      <c r="C313" s="706"/>
      <c r="D313" s="707"/>
      <c r="E313" s="714" t="s">
        <v>1</v>
      </c>
      <c r="F313" s="715"/>
      <c r="G313" s="459">
        <v>0.05</v>
      </c>
      <c r="H313" s="155">
        <f t="shared" si="5"/>
        <v>2315</v>
      </c>
      <c r="I313" s="713"/>
    </row>
    <row r="314" spans="3:9" ht="15" customHeight="1" thickBot="1" x14ac:dyDescent="0.3">
      <c r="C314" s="706"/>
      <c r="D314" s="707"/>
      <c r="E314" s="716" t="s">
        <v>290</v>
      </c>
      <c r="F314" s="717"/>
      <c r="G314" s="717"/>
      <c r="H314" s="718"/>
      <c r="I314" s="475">
        <f>SUM(H311:H313)</f>
        <v>13888</v>
      </c>
    </row>
    <row r="315" spans="3:9" ht="16.2" thickBot="1" x14ac:dyDescent="0.3">
      <c r="C315" s="708"/>
      <c r="D315" s="709"/>
      <c r="E315" s="719" t="s">
        <v>291</v>
      </c>
      <c r="F315" s="720"/>
      <c r="G315" s="721"/>
      <c r="H315" s="722">
        <f>SUM(I308+I314)</f>
        <v>60179</v>
      </c>
      <c r="I315" s="723"/>
    </row>
    <row r="316" spans="3:9" x14ac:dyDescent="0.25">
      <c r="C316" s="480"/>
      <c r="D316" s="480"/>
      <c r="E316" s="480"/>
      <c r="F316" s="480"/>
      <c r="G316" s="480"/>
      <c r="H316" s="480"/>
      <c r="I316" s="480"/>
    </row>
    <row r="317" spans="3:9" ht="18" thickBot="1" x14ac:dyDescent="0.3">
      <c r="C317" s="748" t="s">
        <v>257</v>
      </c>
      <c r="D317" s="748"/>
      <c r="E317" s="748"/>
      <c r="F317" s="748"/>
      <c r="G317" s="748"/>
      <c r="H317" s="748"/>
      <c r="I317" s="748"/>
    </row>
    <row r="318" spans="3:9" ht="14.4" thickBot="1" x14ac:dyDescent="0.3">
      <c r="C318" s="136" t="s">
        <v>258</v>
      </c>
      <c r="D318" s="749" t="s">
        <v>733</v>
      </c>
      <c r="E318" s="750"/>
      <c r="F318" s="750"/>
      <c r="G318" s="751"/>
      <c r="H318" s="136" t="s">
        <v>259</v>
      </c>
      <c r="I318" s="452">
        <v>45961</v>
      </c>
    </row>
    <row r="319" spans="3:9" ht="13.8" thickBot="1" x14ac:dyDescent="0.3">
      <c r="C319" s="752" t="s">
        <v>260</v>
      </c>
      <c r="D319" s="753"/>
      <c r="E319" s="754"/>
      <c r="F319" s="755" t="s">
        <v>261</v>
      </c>
      <c r="G319" s="756"/>
      <c r="H319" s="756"/>
      <c r="I319" s="757"/>
    </row>
    <row r="320" spans="3:9" ht="13.8" thickBot="1" x14ac:dyDescent="0.3">
      <c r="C320" s="758" t="s">
        <v>292</v>
      </c>
      <c r="D320" s="759"/>
      <c r="E320" s="760"/>
      <c r="F320" s="761" t="str">
        <f>+'P. Obras Civiles'!C14</f>
        <v>Demolición enchape muros y piso baño, Incluye: maquinaria, equipos y la mano de obra necesaria para el correcto funcionamiento</v>
      </c>
      <c r="G320" s="762"/>
      <c r="H320" s="762"/>
      <c r="I320" s="763"/>
    </row>
    <row r="321" spans="1:9" ht="13.8" thickBot="1" x14ac:dyDescent="0.3">
      <c r="C321" s="137" t="s">
        <v>262</v>
      </c>
      <c r="D321" s="138" t="s">
        <v>263</v>
      </c>
      <c r="E321" s="154">
        <f>+'P. Obras Civiles'!B14</f>
        <v>1.8</v>
      </c>
      <c r="F321" s="764"/>
      <c r="G321" s="765"/>
      <c r="H321" s="765"/>
      <c r="I321" s="766"/>
    </row>
    <row r="322" spans="1:9" ht="13.8" thickBot="1" x14ac:dyDescent="0.3">
      <c r="C322" s="770" t="s">
        <v>264</v>
      </c>
      <c r="D322" s="771"/>
      <c r="E322" s="207">
        <f>+'P. Obras Civiles'!E14</f>
        <v>10.759499999999999</v>
      </c>
      <c r="F322" s="767"/>
      <c r="G322" s="768"/>
      <c r="H322" s="768"/>
      <c r="I322" s="769"/>
    </row>
    <row r="323" spans="1:9" x14ac:dyDescent="0.25">
      <c r="C323" s="453" t="s">
        <v>265</v>
      </c>
      <c r="D323" s="454"/>
      <c r="E323" s="772"/>
      <c r="F323" s="772"/>
      <c r="G323" s="772"/>
      <c r="H323" s="772"/>
      <c r="I323" s="773"/>
    </row>
    <row r="324" spans="1:9" x14ac:dyDescent="0.25">
      <c r="C324" s="700" t="s">
        <v>266</v>
      </c>
      <c r="D324" s="701"/>
      <c r="E324" s="140" t="s">
        <v>267</v>
      </c>
      <c r="F324" s="455" t="s">
        <v>268</v>
      </c>
      <c r="G324" s="456" t="s">
        <v>269</v>
      </c>
      <c r="H324" s="140" t="s">
        <v>270</v>
      </c>
      <c r="I324" s="457" t="s">
        <v>271</v>
      </c>
    </row>
    <row r="325" spans="1:9" x14ac:dyDescent="0.25">
      <c r="A325" s="458" t="s">
        <v>108</v>
      </c>
      <c r="C325" s="742" t="str">
        <f>+VLOOKUP(A325,'Herramientas y Equipos'!$B$4:$E$46,2,FALSE)</f>
        <v>Herramienta menor E, Gral. Obra</v>
      </c>
      <c r="D325" s="743"/>
      <c r="E325" s="141" t="str">
        <f>+VLOOKUP(A325,'Herramientas y Equipos'!$B$4:$E$46,3,FALSE)</f>
        <v>%</v>
      </c>
      <c r="F325" s="459">
        <f>+VLOOKUP(A325,'Herramientas y Equipos'!$B$4:$E$46,4,FALSE)</f>
        <v>0.04</v>
      </c>
      <c r="G325" s="155">
        <f>+I351</f>
        <v>36097</v>
      </c>
      <c r="H325" s="155">
        <f>ROUND(SUM(G325*F325),0)</f>
        <v>1444</v>
      </c>
      <c r="I325" s="744"/>
    </row>
    <row r="326" spans="1:9" x14ac:dyDescent="0.25">
      <c r="A326" s="458" t="str">
        <f>+'Herramientas y Equipos'!$B$37</f>
        <v>E100034</v>
      </c>
      <c r="C326" s="742" t="str">
        <f>+VLOOKUP(A326,'Herramientas y Equipos'!$B$4:$E$46,2,FALSE)</f>
        <v>Rotomartillo</v>
      </c>
      <c r="D326" s="743"/>
      <c r="E326" s="141" t="str">
        <f>+VLOOKUP(A326,'Herramientas y Equipos'!$B$4:$E$46,3,FALSE)</f>
        <v>Hora</v>
      </c>
      <c r="F326" s="174">
        <v>0.66666666666666663</v>
      </c>
      <c r="G326" s="155">
        <f>+VLOOKUP(A326,'Herramientas y Equipos'!$B$4:$E$46,4,FALSE)</f>
        <v>8750</v>
      </c>
      <c r="H326" s="155">
        <f>ROUND(SUM(G326*F326),0)</f>
        <v>5833</v>
      </c>
      <c r="I326" s="745"/>
    </row>
    <row r="327" spans="1:9" x14ac:dyDescent="0.25">
      <c r="C327" s="803"/>
      <c r="D327" s="804"/>
      <c r="E327" s="141"/>
      <c r="F327" s="142"/>
      <c r="G327" s="155"/>
      <c r="H327" s="155"/>
      <c r="I327" s="745"/>
    </row>
    <row r="328" spans="1:9" x14ac:dyDescent="0.25">
      <c r="C328" s="698"/>
      <c r="D328" s="699"/>
      <c r="E328" s="699"/>
      <c r="F328" s="699"/>
      <c r="G328" s="461"/>
      <c r="H328" s="461" t="s">
        <v>272</v>
      </c>
      <c r="I328" s="172">
        <f>SUM(H325:H327)</f>
        <v>7277</v>
      </c>
    </row>
    <row r="329" spans="1:9" x14ac:dyDescent="0.25">
      <c r="C329" s="462" t="s">
        <v>273</v>
      </c>
      <c r="D329" s="463"/>
      <c r="E329" s="143"/>
      <c r="F329" s="151"/>
      <c r="G329" s="152"/>
      <c r="H329" s="151"/>
      <c r="I329" s="464"/>
    </row>
    <row r="330" spans="1:9" x14ac:dyDescent="0.25">
      <c r="C330" s="700" t="s">
        <v>266</v>
      </c>
      <c r="D330" s="701"/>
      <c r="E330" s="140" t="s">
        <v>274</v>
      </c>
      <c r="F330" s="140" t="s">
        <v>13</v>
      </c>
      <c r="G330" s="456" t="s">
        <v>275</v>
      </c>
      <c r="H330" s="140" t="s">
        <v>276</v>
      </c>
      <c r="I330" s="457" t="s">
        <v>271</v>
      </c>
    </row>
    <row r="331" spans="1:9" x14ac:dyDescent="0.25">
      <c r="C331" s="724"/>
      <c r="D331" s="725"/>
      <c r="E331" s="144"/>
      <c r="F331" s="465"/>
      <c r="G331" s="145"/>
      <c r="H331" s="156"/>
      <c r="I331" s="172">
        <f>(F331*(1+G331/100)) * (H331*(1/100))</f>
        <v>0</v>
      </c>
    </row>
    <row r="332" spans="1:9" x14ac:dyDescent="0.25">
      <c r="C332" s="724"/>
      <c r="D332" s="725"/>
      <c r="E332" s="144"/>
      <c r="F332" s="465"/>
      <c r="G332" s="173"/>
      <c r="H332" s="156"/>
      <c r="I332" s="172"/>
    </row>
    <row r="333" spans="1:9" x14ac:dyDescent="0.25">
      <c r="C333" s="724"/>
      <c r="D333" s="725"/>
      <c r="E333" s="144"/>
      <c r="F333" s="465"/>
      <c r="G333" s="147"/>
      <c r="H333" s="156"/>
      <c r="I333" s="172"/>
    </row>
    <row r="334" spans="1:9" x14ac:dyDescent="0.25">
      <c r="C334" s="724"/>
      <c r="D334" s="725"/>
      <c r="E334" s="144"/>
      <c r="F334" s="465"/>
      <c r="G334" s="147"/>
      <c r="H334" s="156"/>
      <c r="I334" s="172"/>
    </row>
    <row r="335" spans="1:9" x14ac:dyDescent="0.25">
      <c r="C335" s="724"/>
      <c r="D335" s="725"/>
      <c r="E335" s="144"/>
      <c r="F335" s="465"/>
      <c r="G335" s="147"/>
      <c r="H335" s="156"/>
      <c r="I335" s="172"/>
    </row>
    <row r="336" spans="1:9" x14ac:dyDescent="0.25">
      <c r="C336" s="724"/>
      <c r="D336" s="725"/>
      <c r="E336" s="144"/>
      <c r="F336" s="465"/>
      <c r="G336" s="147"/>
      <c r="H336" s="156"/>
      <c r="I336" s="172"/>
    </row>
    <row r="337" spans="3:9" x14ac:dyDescent="0.25">
      <c r="C337" s="726"/>
      <c r="D337" s="727"/>
      <c r="E337" s="443"/>
      <c r="F337" s="465"/>
      <c r="G337" s="147"/>
      <c r="H337" s="156"/>
      <c r="I337" s="172"/>
    </row>
    <row r="338" spans="3:9" x14ac:dyDescent="0.25">
      <c r="C338" s="728"/>
      <c r="D338" s="729"/>
      <c r="E338" s="141"/>
      <c r="F338" s="465"/>
      <c r="G338" s="147"/>
      <c r="H338" s="155"/>
      <c r="I338" s="172"/>
    </row>
    <row r="339" spans="3:9" x14ac:dyDescent="0.25">
      <c r="C339" s="728"/>
      <c r="D339" s="729"/>
      <c r="E339" s="141"/>
      <c r="F339" s="465"/>
      <c r="G339" s="147"/>
      <c r="H339" s="155"/>
      <c r="I339" s="172"/>
    </row>
    <row r="340" spans="3:9" x14ac:dyDescent="0.25">
      <c r="C340" s="150"/>
      <c r="D340" s="151"/>
      <c r="E340" s="143"/>
      <c r="F340" s="151"/>
      <c r="G340" s="699" t="s">
        <v>277</v>
      </c>
      <c r="H340" s="730"/>
      <c r="I340" s="172">
        <f>SUM(I331:I339)</f>
        <v>0</v>
      </c>
    </row>
    <row r="341" spans="3:9" ht="13.8" x14ac:dyDescent="0.25">
      <c r="C341" s="462" t="s">
        <v>278</v>
      </c>
      <c r="D341" s="463"/>
      <c r="E341" s="143"/>
      <c r="F341" s="151"/>
      <c r="G341" s="152"/>
      <c r="H341" s="151"/>
      <c r="I341" s="478"/>
    </row>
    <row r="342" spans="3:9" x14ac:dyDescent="0.25">
      <c r="C342" s="700" t="s">
        <v>266</v>
      </c>
      <c r="D342" s="701"/>
      <c r="E342" s="140" t="s">
        <v>279</v>
      </c>
      <c r="F342" s="140" t="s">
        <v>29</v>
      </c>
      <c r="G342" s="456" t="s">
        <v>280</v>
      </c>
      <c r="H342" s="140" t="s">
        <v>281</v>
      </c>
      <c r="I342" s="457" t="s">
        <v>271</v>
      </c>
    </row>
    <row r="343" spans="3:9" x14ac:dyDescent="0.25">
      <c r="C343" s="731"/>
      <c r="D343" s="732"/>
      <c r="E343" s="180"/>
      <c r="F343" s="7"/>
      <c r="G343" s="9"/>
      <c r="H343" s="156"/>
      <c r="I343" s="149"/>
    </row>
    <row r="344" spans="3:9" x14ac:dyDescent="0.25">
      <c r="C344" s="738"/>
      <c r="D344" s="739"/>
      <c r="E344" s="141"/>
      <c r="F344" s="148"/>
      <c r="G344" s="142"/>
      <c r="H344" s="155"/>
      <c r="I344" s="149"/>
    </row>
    <row r="345" spans="3:9" x14ac:dyDescent="0.25">
      <c r="C345" s="150"/>
      <c r="D345" s="151"/>
      <c r="E345" s="143"/>
      <c r="F345" s="151"/>
      <c r="G345" s="152" t="s">
        <v>282</v>
      </c>
      <c r="H345" s="151"/>
      <c r="I345" s="158">
        <f>SUM(H343:H344)</f>
        <v>0</v>
      </c>
    </row>
    <row r="346" spans="3:9" ht="13.8" x14ac:dyDescent="0.25">
      <c r="C346" s="462" t="s">
        <v>283</v>
      </c>
      <c r="D346" s="151"/>
      <c r="E346" s="143"/>
      <c r="F346" s="151"/>
      <c r="G346" s="152"/>
      <c r="H346" s="151"/>
      <c r="I346" s="478"/>
    </row>
    <row r="347" spans="3:9" x14ac:dyDescent="0.25">
      <c r="C347" s="700" t="s">
        <v>266</v>
      </c>
      <c r="D347" s="701"/>
      <c r="E347" s="140" t="s">
        <v>14</v>
      </c>
      <c r="F347" s="140" t="s">
        <v>13</v>
      </c>
      <c r="G347" s="456" t="s">
        <v>276</v>
      </c>
      <c r="H347" s="467" t="s">
        <v>29</v>
      </c>
      <c r="I347" s="457" t="s">
        <v>271</v>
      </c>
    </row>
    <row r="348" spans="3:9" x14ac:dyDescent="0.25">
      <c r="C348" s="735" t="str">
        <f>+'Mano de Obra'!$B$135</f>
        <v>Cuadrilla General de obra</v>
      </c>
      <c r="D348" s="736"/>
      <c r="E348" s="141" t="s">
        <v>294</v>
      </c>
      <c r="F348" s="161">
        <v>8</v>
      </c>
      <c r="G348" s="155">
        <f>+'Mano de Obra'!$F$143/8</f>
        <v>288773.76388888888</v>
      </c>
      <c r="H348" s="174">
        <v>1</v>
      </c>
      <c r="I348" s="159">
        <f>ROUND(SUM(G348/F348)*H348,0)</f>
        <v>36097</v>
      </c>
    </row>
    <row r="349" spans="3:9" x14ac:dyDescent="0.25">
      <c r="C349" s="737"/>
      <c r="D349" s="714"/>
      <c r="E349" s="141"/>
      <c r="F349" s="468"/>
      <c r="G349" s="469"/>
      <c r="H349" s="470"/>
      <c r="I349" s="172">
        <f>SUM(G349*F349)*H349</f>
        <v>0</v>
      </c>
    </row>
    <row r="350" spans="3:9" x14ac:dyDescent="0.25">
      <c r="C350" s="738"/>
      <c r="D350" s="739"/>
      <c r="E350" s="141"/>
      <c r="F350" s="148"/>
      <c r="G350" s="469"/>
      <c r="H350" s="470"/>
      <c r="I350" s="172">
        <f>SUM(G350*F350)*H350</f>
        <v>0</v>
      </c>
    </row>
    <row r="351" spans="3:9" x14ac:dyDescent="0.25">
      <c r="C351" s="150"/>
      <c r="D351" s="151"/>
      <c r="E351" s="143"/>
      <c r="F351" s="151"/>
      <c r="G351" s="740" t="s">
        <v>284</v>
      </c>
      <c r="H351" s="740"/>
      <c r="I351" s="172">
        <f>I348</f>
        <v>36097</v>
      </c>
    </row>
    <row r="352" spans="3:9" ht="13.8" thickBot="1" x14ac:dyDescent="0.3">
      <c r="C352" s="150"/>
      <c r="D352" s="151"/>
      <c r="E352" s="143"/>
      <c r="F352" s="151"/>
      <c r="G352" s="471"/>
      <c r="H352" s="143"/>
      <c r="I352" s="464"/>
    </row>
    <row r="353" spans="3:9" ht="13.8" thickBot="1" x14ac:dyDescent="0.3">
      <c r="C353" s="150"/>
      <c r="D353" s="151"/>
      <c r="E353" s="143"/>
      <c r="F353" s="741" t="s">
        <v>285</v>
      </c>
      <c r="G353" s="741"/>
      <c r="H353" s="741"/>
      <c r="I353" s="160">
        <f>SUM(I328+I340+I345+I351)</f>
        <v>43374</v>
      </c>
    </row>
    <row r="354" spans="3:9" ht="14.4" thickBot="1" x14ac:dyDescent="0.3">
      <c r="C354" s="462" t="s">
        <v>286</v>
      </c>
      <c r="D354" s="151"/>
      <c r="E354" s="175"/>
      <c r="F354" s="479"/>
      <c r="G354" s="152"/>
      <c r="H354" s="151"/>
      <c r="I354" s="464"/>
    </row>
    <row r="355" spans="3:9" x14ac:dyDescent="0.25">
      <c r="C355" s="704" t="s">
        <v>732</v>
      </c>
      <c r="D355" s="705"/>
      <c r="E355" s="710" t="s">
        <v>287</v>
      </c>
      <c r="F355" s="711"/>
      <c r="G355" s="473" t="s">
        <v>101</v>
      </c>
      <c r="H355" s="474" t="s">
        <v>288</v>
      </c>
      <c r="I355" s="712"/>
    </row>
    <row r="356" spans="3:9" x14ac:dyDescent="0.25">
      <c r="C356" s="706"/>
      <c r="D356" s="707"/>
      <c r="E356" s="714" t="s">
        <v>289</v>
      </c>
      <c r="F356" s="715"/>
      <c r="G356" s="459">
        <v>0.23</v>
      </c>
      <c r="H356" s="155">
        <f>ROUND($I$353*G356,0)</f>
        <v>9976</v>
      </c>
      <c r="I356" s="713"/>
    </row>
    <row r="357" spans="3:9" x14ac:dyDescent="0.25">
      <c r="C357" s="706"/>
      <c r="D357" s="707"/>
      <c r="E357" s="714" t="s">
        <v>26</v>
      </c>
      <c r="F357" s="715"/>
      <c r="G357" s="459">
        <v>0.02</v>
      </c>
      <c r="H357" s="155">
        <f t="shared" ref="H357:H358" si="6">ROUND($I$353*G357,0)</f>
        <v>867</v>
      </c>
      <c r="I357" s="713"/>
    </row>
    <row r="358" spans="3:9" x14ac:dyDescent="0.25">
      <c r="C358" s="706"/>
      <c r="D358" s="707"/>
      <c r="E358" s="714" t="s">
        <v>1</v>
      </c>
      <c r="F358" s="715"/>
      <c r="G358" s="459">
        <v>0.05</v>
      </c>
      <c r="H358" s="155">
        <f t="shared" si="6"/>
        <v>2169</v>
      </c>
      <c r="I358" s="713"/>
    </row>
    <row r="359" spans="3:9" ht="15" customHeight="1" thickBot="1" x14ac:dyDescent="0.3">
      <c r="C359" s="706"/>
      <c r="D359" s="707"/>
      <c r="E359" s="716" t="s">
        <v>290</v>
      </c>
      <c r="F359" s="717"/>
      <c r="G359" s="717"/>
      <c r="H359" s="718"/>
      <c r="I359" s="475">
        <f>SUM(H356:H358)</f>
        <v>13012</v>
      </c>
    </row>
    <row r="360" spans="3:9" ht="16.2" thickBot="1" x14ac:dyDescent="0.3">
      <c r="C360" s="708"/>
      <c r="D360" s="709"/>
      <c r="E360" s="719" t="s">
        <v>291</v>
      </c>
      <c r="F360" s="720"/>
      <c r="G360" s="721"/>
      <c r="H360" s="722">
        <f>SUM(I353+I359)</f>
        <v>56386</v>
      </c>
      <c r="I360" s="723"/>
    </row>
    <row r="361" spans="3:9" x14ac:dyDescent="0.25">
      <c r="C361" s="480"/>
      <c r="D361" s="480"/>
      <c r="E361" s="480"/>
      <c r="F361" s="480"/>
      <c r="G361" s="480"/>
      <c r="H361" s="480"/>
      <c r="I361" s="480"/>
    </row>
    <row r="362" spans="3:9" ht="18" thickBot="1" x14ac:dyDescent="0.3">
      <c r="C362" s="748" t="s">
        <v>257</v>
      </c>
      <c r="D362" s="748"/>
      <c r="E362" s="748"/>
      <c r="F362" s="748"/>
      <c r="G362" s="748"/>
      <c r="H362" s="748"/>
      <c r="I362" s="748"/>
    </row>
    <row r="363" spans="3:9" ht="14.4" thickBot="1" x14ac:dyDescent="0.3">
      <c r="C363" s="136" t="s">
        <v>258</v>
      </c>
      <c r="D363" s="749" t="s">
        <v>733</v>
      </c>
      <c r="E363" s="750"/>
      <c r="F363" s="750"/>
      <c r="G363" s="751"/>
      <c r="H363" s="136" t="s">
        <v>259</v>
      </c>
      <c r="I363" s="452">
        <v>45961</v>
      </c>
    </row>
    <row r="364" spans="3:9" ht="13.8" thickBot="1" x14ac:dyDescent="0.3">
      <c r="C364" s="752" t="s">
        <v>260</v>
      </c>
      <c r="D364" s="753"/>
      <c r="E364" s="754"/>
      <c r="F364" s="755" t="s">
        <v>261</v>
      </c>
      <c r="G364" s="756"/>
      <c r="H364" s="756"/>
      <c r="I364" s="757"/>
    </row>
    <row r="365" spans="3:9" ht="13.8" thickBot="1" x14ac:dyDescent="0.3">
      <c r="C365" s="758" t="s">
        <v>292</v>
      </c>
      <c r="D365" s="759"/>
      <c r="E365" s="760"/>
      <c r="F365" s="761" t="str">
        <f>+'P. Obras Civiles'!C15</f>
        <v>Demolición de muros. Incluye: maquinaria, equipos y la mano de obra necesaria para el correcto funcionamiento</v>
      </c>
      <c r="G365" s="762"/>
      <c r="H365" s="762"/>
      <c r="I365" s="763"/>
    </row>
    <row r="366" spans="3:9" ht="13.8" thickBot="1" x14ac:dyDescent="0.3">
      <c r="C366" s="137" t="s">
        <v>293</v>
      </c>
      <c r="D366" s="138" t="s">
        <v>263</v>
      </c>
      <c r="E366" s="298">
        <f>+'P. Obras Civiles'!B15</f>
        <v>1.9</v>
      </c>
      <c r="F366" s="764"/>
      <c r="G366" s="765"/>
      <c r="H366" s="765"/>
      <c r="I366" s="766"/>
    </row>
    <row r="367" spans="3:9" ht="13.8" thickBot="1" x14ac:dyDescent="0.3">
      <c r="C367" s="770" t="s">
        <v>264</v>
      </c>
      <c r="D367" s="771"/>
      <c r="E367" s="207">
        <f>+'P. Obras Civiles'!E15</f>
        <v>19.355000000000004</v>
      </c>
      <c r="F367" s="767"/>
      <c r="G367" s="768"/>
      <c r="H367" s="768"/>
      <c r="I367" s="769"/>
    </row>
    <row r="368" spans="3:9" x14ac:dyDescent="0.25">
      <c r="C368" s="453" t="s">
        <v>265</v>
      </c>
      <c r="D368" s="454"/>
      <c r="E368" s="772"/>
      <c r="F368" s="772"/>
      <c r="G368" s="772"/>
      <c r="H368" s="772"/>
      <c r="I368" s="773"/>
    </row>
    <row r="369" spans="1:9" x14ac:dyDescent="0.25">
      <c r="C369" s="700" t="s">
        <v>266</v>
      </c>
      <c r="D369" s="701"/>
      <c r="E369" s="140" t="s">
        <v>267</v>
      </c>
      <c r="F369" s="455" t="s">
        <v>268</v>
      </c>
      <c r="G369" s="456" t="s">
        <v>269</v>
      </c>
      <c r="H369" s="140" t="s">
        <v>270</v>
      </c>
      <c r="I369" s="457" t="s">
        <v>271</v>
      </c>
    </row>
    <row r="370" spans="1:9" x14ac:dyDescent="0.25">
      <c r="A370" s="458" t="s">
        <v>108</v>
      </c>
      <c r="C370" s="742" t="str">
        <f>+VLOOKUP(A370,'Herramientas y Equipos'!$B$4:$E$46,2,FALSE)</f>
        <v>Herramienta menor E, Gral. Obra</v>
      </c>
      <c r="D370" s="743"/>
      <c r="E370" s="141" t="str">
        <f>+VLOOKUP(A370,'Herramientas y Equipos'!$B$4:$E$46,3,FALSE)</f>
        <v>%</v>
      </c>
      <c r="F370" s="459">
        <f>+VLOOKUP(A370,'Herramientas y Equipos'!$B$4:$E$46,4,FALSE)</f>
        <v>0.04</v>
      </c>
      <c r="G370" s="155">
        <f>+I396</f>
        <v>48129</v>
      </c>
      <c r="H370" s="155">
        <f>ROUND(SUM(G370*F370),0)</f>
        <v>1925</v>
      </c>
      <c r="I370" s="744"/>
    </row>
    <row r="371" spans="1:9" x14ac:dyDescent="0.25">
      <c r="A371" s="458" t="str">
        <f>+'Herramientas y Equipos'!$B$37</f>
        <v>E100034</v>
      </c>
      <c r="C371" s="742" t="str">
        <f>+VLOOKUP(A371,'Herramientas y Equipos'!$B$4:$E$46,2,FALSE)</f>
        <v>Rotomartillo</v>
      </c>
      <c r="D371" s="743"/>
      <c r="E371" s="141" t="str">
        <f>+VLOOKUP(A371,'Herramientas y Equipos'!$B$4:$E$46,3,FALSE)</f>
        <v>Hora</v>
      </c>
      <c r="F371" s="174">
        <v>1</v>
      </c>
      <c r="G371" s="155">
        <f>+VLOOKUP(A371,'Herramientas y Equipos'!$B$4:$E$46,4,FALSE)</f>
        <v>8750</v>
      </c>
      <c r="H371" s="155">
        <f>ROUND(SUM(G371*F371),0)</f>
        <v>8750</v>
      </c>
      <c r="I371" s="745"/>
    </row>
    <row r="372" spans="1:9" x14ac:dyDescent="0.25">
      <c r="C372" s="803"/>
      <c r="D372" s="804"/>
      <c r="E372" s="141"/>
      <c r="F372" s="142"/>
      <c r="G372" s="155"/>
      <c r="H372" s="155"/>
      <c r="I372" s="745"/>
    </row>
    <row r="373" spans="1:9" x14ac:dyDescent="0.25">
      <c r="C373" s="698"/>
      <c r="D373" s="699"/>
      <c r="E373" s="699"/>
      <c r="F373" s="699"/>
      <c r="G373" s="461"/>
      <c r="H373" s="461" t="s">
        <v>272</v>
      </c>
      <c r="I373" s="172">
        <f>SUM(H370:H372)</f>
        <v>10675</v>
      </c>
    </row>
    <row r="374" spans="1:9" x14ac:dyDescent="0.25">
      <c r="C374" s="462" t="s">
        <v>273</v>
      </c>
      <c r="D374" s="463"/>
      <c r="E374" s="143"/>
      <c r="F374" s="151"/>
      <c r="G374" s="152"/>
      <c r="H374" s="151"/>
      <c r="I374" s="464"/>
    </row>
    <row r="375" spans="1:9" x14ac:dyDescent="0.25">
      <c r="C375" s="700" t="s">
        <v>266</v>
      </c>
      <c r="D375" s="701"/>
      <c r="E375" s="140" t="s">
        <v>274</v>
      </c>
      <c r="F375" s="140" t="s">
        <v>13</v>
      </c>
      <c r="G375" s="456" t="s">
        <v>275</v>
      </c>
      <c r="H375" s="140" t="s">
        <v>276</v>
      </c>
      <c r="I375" s="457" t="s">
        <v>271</v>
      </c>
    </row>
    <row r="376" spans="1:9" x14ac:dyDescent="0.25">
      <c r="C376" s="724"/>
      <c r="D376" s="725"/>
      <c r="E376" s="144"/>
      <c r="F376" s="465"/>
      <c r="G376" s="145"/>
      <c r="H376" s="156"/>
      <c r="I376" s="172">
        <f>(F376*(1+G376/100)) * (H376*(1/100))</f>
        <v>0</v>
      </c>
    </row>
    <row r="377" spans="1:9" x14ac:dyDescent="0.25">
      <c r="C377" s="724"/>
      <c r="D377" s="725"/>
      <c r="E377" s="144"/>
      <c r="F377" s="465"/>
      <c r="G377" s="173"/>
      <c r="H377" s="156"/>
      <c r="I377" s="172"/>
    </row>
    <row r="378" spans="1:9" x14ac:dyDescent="0.25">
      <c r="C378" s="724"/>
      <c r="D378" s="725"/>
      <c r="E378" s="144"/>
      <c r="F378" s="465"/>
      <c r="G378" s="147"/>
      <c r="H378" s="156"/>
      <c r="I378" s="172"/>
    </row>
    <row r="379" spans="1:9" x14ac:dyDescent="0.25">
      <c r="C379" s="724"/>
      <c r="D379" s="725"/>
      <c r="E379" s="144"/>
      <c r="F379" s="465"/>
      <c r="G379" s="147"/>
      <c r="H379" s="156"/>
      <c r="I379" s="172"/>
    </row>
    <row r="380" spans="1:9" x14ac:dyDescent="0.25">
      <c r="C380" s="724"/>
      <c r="D380" s="725"/>
      <c r="E380" s="144"/>
      <c r="F380" s="465"/>
      <c r="G380" s="147"/>
      <c r="H380" s="156"/>
      <c r="I380" s="172"/>
    </row>
    <row r="381" spans="1:9" x14ac:dyDescent="0.25">
      <c r="C381" s="724"/>
      <c r="D381" s="725"/>
      <c r="E381" s="144"/>
      <c r="F381" s="465"/>
      <c r="G381" s="147"/>
      <c r="H381" s="156"/>
      <c r="I381" s="172"/>
    </row>
    <row r="382" spans="1:9" x14ac:dyDescent="0.25">
      <c r="C382" s="726"/>
      <c r="D382" s="727"/>
      <c r="E382" s="443"/>
      <c r="F382" s="465"/>
      <c r="G382" s="147"/>
      <c r="H382" s="156"/>
      <c r="I382" s="172"/>
    </row>
    <row r="383" spans="1:9" x14ac:dyDescent="0.25">
      <c r="C383" s="728"/>
      <c r="D383" s="729"/>
      <c r="E383" s="141"/>
      <c r="F383" s="465"/>
      <c r="G383" s="147"/>
      <c r="H383" s="155"/>
      <c r="I383" s="172"/>
    </row>
    <row r="384" spans="1:9" x14ac:dyDescent="0.25">
      <c r="C384" s="728"/>
      <c r="D384" s="729"/>
      <c r="E384" s="141"/>
      <c r="F384" s="465"/>
      <c r="G384" s="147"/>
      <c r="H384" s="155"/>
      <c r="I384" s="172"/>
    </row>
    <row r="385" spans="3:9" x14ac:dyDescent="0.25">
      <c r="C385" s="150"/>
      <c r="D385" s="151"/>
      <c r="E385" s="143"/>
      <c r="F385" s="151"/>
      <c r="G385" s="699" t="s">
        <v>277</v>
      </c>
      <c r="H385" s="730"/>
      <c r="I385" s="172">
        <f>SUM(I376:I384)</f>
        <v>0</v>
      </c>
    </row>
    <row r="386" spans="3:9" ht="13.8" x14ac:dyDescent="0.25">
      <c r="C386" s="462" t="s">
        <v>278</v>
      </c>
      <c r="D386" s="463"/>
      <c r="E386" s="143"/>
      <c r="F386" s="151"/>
      <c r="G386" s="152"/>
      <c r="H386" s="151"/>
      <c r="I386" s="478"/>
    </row>
    <row r="387" spans="3:9" x14ac:dyDescent="0.25">
      <c r="C387" s="700" t="s">
        <v>266</v>
      </c>
      <c r="D387" s="701"/>
      <c r="E387" s="140" t="s">
        <v>279</v>
      </c>
      <c r="F387" s="140" t="s">
        <v>29</v>
      </c>
      <c r="G387" s="456" t="s">
        <v>280</v>
      </c>
      <c r="H387" s="140" t="s">
        <v>281</v>
      </c>
      <c r="I387" s="457" t="s">
        <v>271</v>
      </c>
    </row>
    <row r="388" spans="3:9" x14ac:dyDescent="0.25">
      <c r="C388" s="731"/>
      <c r="D388" s="732"/>
      <c r="E388" s="180"/>
      <c r="F388" s="7"/>
      <c r="G388" s="9"/>
      <c r="H388" s="156"/>
      <c r="I388" s="149"/>
    </row>
    <row r="389" spans="3:9" x14ac:dyDescent="0.25">
      <c r="C389" s="738"/>
      <c r="D389" s="739"/>
      <c r="E389" s="141"/>
      <c r="F389" s="148"/>
      <c r="G389" s="142"/>
      <c r="H389" s="155"/>
      <c r="I389" s="149"/>
    </row>
    <row r="390" spans="3:9" x14ac:dyDescent="0.25">
      <c r="C390" s="150"/>
      <c r="D390" s="151"/>
      <c r="E390" s="143"/>
      <c r="F390" s="151"/>
      <c r="G390" s="152" t="s">
        <v>282</v>
      </c>
      <c r="H390" s="151"/>
      <c r="I390" s="158">
        <f>SUM(H388:H389)</f>
        <v>0</v>
      </c>
    </row>
    <row r="391" spans="3:9" ht="13.8" x14ac:dyDescent="0.25">
      <c r="C391" s="462" t="s">
        <v>283</v>
      </c>
      <c r="D391" s="151"/>
      <c r="E391" s="143"/>
      <c r="F391" s="151"/>
      <c r="G391" s="152"/>
      <c r="H391" s="151"/>
      <c r="I391" s="478"/>
    </row>
    <row r="392" spans="3:9" x14ac:dyDescent="0.25">
      <c r="C392" s="700" t="s">
        <v>266</v>
      </c>
      <c r="D392" s="701"/>
      <c r="E392" s="140" t="s">
        <v>14</v>
      </c>
      <c r="F392" s="140" t="s">
        <v>13</v>
      </c>
      <c r="G392" s="456" t="s">
        <v>276</v>
      </c>
      <c r="H392" s="467" t="s">
        <v>29</v>
      </c>
      <c r="I392" s="457" t="s">
        <v>271</v>
      </c>
    </row>
    <row r="393" spans="3:9" x14ac:dyDescent="0.25">
      <c r="C393" s="735" t="str">
        <f>+'Mano de Obra'!$B$135</f>
        <v>Cuadrilla General de obra</v>
      </c>
      <c r="D393" s="736"/>
      <c r="E393" s="141" t="s">
        <v>294</v>
      </c>
      <c r="F393" s="161">
        <v>8</v>
      </c>
      <c r="G393" s="155">
        <f>+'Mano de Obra'!$F$143/6</f>
        <v>385031.68518518517</v>
      </c>
      <c r="H393" s="174">
        <v>1</v>
      </c>
      <c r="I393" s="159">
        <f>ROUND(SUM(G393/F393)*H393,0)</f>
        <v>48129</v>
      </c>
    </row>
    <row r="394" spans="3:9" x14ac:dyDescent="0.25">
      <c r="C394" s="737"/>
      <c r="D394" s="714"/>
      <c r="E394" s="141"/>
      <c r="F394" s="468"/>
      <c r="G394" s="469"/>
      <c r="H394" s="470"/>
      <c r="I394" s="172">
        <f>SUM(G394*F394)*H394</f>
        <v>0</v>
      </c>
    </row>
    <row r="395" spans="3:9" x14ac:dyDescent="0.25">
      <c r="C395" s="738"/>
      <c r="D395" s="739"/>
      <c r="E395" s="141"/>
      <c r="F395" s="148"/>
      <c r="G395" s="469"/>
      <c r="H395" s="470"/>
      <c r="I395" s="172">
        <f>SUM(G395*F395)*H395</f>
        <v>0</v>
      </c>
    </row>
    <row r="396" spans="3:9" x14ac:dyDescent="0.25">
      <c r="C396" s="150"/>
      <c r="D396" s="151"/>
      <c r="E396" s="143"/>
      <c r="F396" s="151"/>
      <c r="G396" s="740" t="s">
        <v>284</v>
      </c>
      <c r="H396" s="740"/>
      <c r="I396" s="172">
        <f>I393</f>
        <v>48129</v>
      </c>
    </row>
    <row r="397" spans="3:9" ht="13.8" thickBot="1" x14ac:dyDescent="0.3">
      <c r="C397" s="150"/>
      <c r="D397" s="151"/>
      <c r="E397" s="143"/>
      <c r="F397" s="151"/>
      <c r="G397" s="471"/>
      <c r="H397" s="143"/>
      <c r="I397" s="464"/>
    </row>
    <row r="398" spans="3:9" ht="13.8" thickBot="1" x14ac:dyDescent="0.3">
      <c r="C398" s="150"/>
      <c r="D398" s="151"/>
      <c r="E398" s="143"/>
      <c r="F398" s="741" t="s">
        <v>285</v>
      </c>
      <c r="G398" s="741"/>
      <c r="H398" s="741"/>
      <c r="I398" s="160">
        <f>SUM(I373+I385+I390+I396)</f>
        <v>58804</v>
      </c>
    </row>
    <row r="399" spans="3:9" ht="14.4" thickBot="1" x14ac:dyDescent="0.3">
      <c r="C399" s="462" t="s">
        <v>286</v>
      </c>
      <c r="D399" s="151"/>
      <c r="E399" s="175"/>
      <c r="F399" s="479"/>
      <c r="G399" s="152"/>
      <c r="H399" s="151"/>
      <c r="I399" s="464"/>
    </row>
    <row r="400" spans="3:9" x14ac:dyDescent="0.25">
      <c r="C400" s="704" t="s">
        <v>732</v>
      </c>
      <c r="D400" s="705"/>
      <c r="E400" s="710" t="s">
        <v>287</v>
      </c>
      <c r="F400" s="711"/>
      <c r="G400" s="473" t="s">
        <v>101</v>
      </c>
      <c r="H400" s="474" t="s">
        <v>288</v>
      </c>
      <c r="I400" s="712"/>
    </row>
    <row r="401" spans="1:9" x14ac:dyDescent="0.25">
      <c r="C401" s="706"/>
      <c r="D401" s="707"/>
      <c r="E401" s="714" t="s">
        <v>289</v>
      </c>
      <c r="F401" s="715"/>
      <c r="G401" s="459">
        <v>0.23</v>
      </c>
      <c r="H401" s="155">
        <f>ROUND($I$398*G401,0)</f>
        <v>13525</v>
      </c>
      <c r="I401" s="713"/>
    </row>
    <row r="402" spans="1:9" x14ac:dyDescent="0.25">
      <c r="C402" s="706"/>
      <c r="D402" s="707"/>
      <c r="E402" s="714" t="s">
        <v>26</v>
      </c>
      <c r="F402" s="715"/>
      <c r="G402" s="459">
        <v>0.02</v>
      </c>
      <c r="H402" s="155">
        <f t="shared" ref="H402:H403" si="7">ROUND($I$398*G402,0)</f>
        <v>1176</v>
      </c>
      <c r="I402" s="713"/>
    </row>
    <row r="403" spans="1:9" x14ac:dyDescent="0.25">
      <c r="C403" s="706"/>
      <c r="D403" s="707"/>
      <c r="E403" s="714" t="s">
        <v>1</v>
      </c>
      <c r="F403" s="715"/>
      <c r="G403" s="459">
        <v>0.05</v>
      </c>
      <c r="H403" s="155">
        <f t="shared" si="7"/>
        <v>2940</v>
      </c>
      <c r="I403" s="713"/>
    </row>
    <row r="404" spans="1:9" ht="15" customHeight="1" thickBot="1" x14ac:dyDescent="0.3">
      <c r="C404" s="706"/>
      <c r="D404" s="707"/>
      <c r="E404" s="716" t="s">
        <v>290</v>
      </c>
      <c r="F404" s="717"/>
      <c r="G404" s="717"/>
      <c r="H404" s="718"/>
      <c r="I404" s="475">
        <f>SUM(H401:H403)</f>
        <v>17641</v>
      </c>
    </row>
    <row r="405" spans="1:9" ht="16.2" thickBot="1" x14ac:dyDescent="0.3">
      <c r="C405" s="708"/>
      <c r="D405" s="709"/>
      <c r="E405" s="719" t="s">
        <v>291</v>
      </c>
      <c r="F405" s="720"/>
      <c r="G405" s="721"/>
      <c r="H405" s="722">
        <f>SUM(I398+I404)</f>
        <v>76445</v>
      </c>
      <c r="I405" s="723"/>
    </row>
    <row r="406" spans="1:9" x14ac:dyDescent="0.25">
      <c r="C406" s="480"/>
      <c r="D406" s="480"/>
      <c r="E406" s="480"/>
      <c r="F406" s="480"/>
      <c r="G406" s="480"/>
      <c r="H406" s="480"/>
      <c r="I406" s="480"/>
    </row>
    <row r="407" spans="1:9" ht="18" thickBot="1" x14ac:dyDescent="0.3">
      <c r="C407" s="748" t="s">
        <v>257</v>
      </c>
      <c r="D407" s="748"/>
      <c r="E407" s="748"/>
      <c r="F407" s="748"/>
      <c r="G407" s="748"/>
      <c r="H407" s="748"/>
      <c r="I407" s="748"/>
    </row>
    <row r="408" spans="1:9" ht="14.4" thickBot="1" x14ac:dyDescent="0.3">
      <c r="C408" s="136" t="s">
        <v>258</v>
      </c>
      <c r="D408" s="749" t="s">
        <v>733</v>
      </c>
      <c r="E408" s="750"/>
      <c r="F408" s="750"/>
      <c r="G408" s="751"/>
      <c r="H408" s="136" t="s">
        <v>259</v>
      </c>
      <c r="I408" s="452">
        <v>45961</v>
      </c>
    </row>
    <row r="409" spans="1:9" ht="13.8" thickBot="1" x14ac:dyDescent="0.3">
      <c r="C409" s="752" t="s">
        <v>260</v>
      </c>
      <c r="D409" s="753"/>
      <c r="E409" s="754"/>
      <c r="F409" s="755" t="s">
        <v>261</v>
      </c>
      <c r="G409" s="756"/>
      <c r="H409" s="756"/>
      <c r="I409" s="757"/>
    </row>
    <row r="410" spans="1:9" ht="13.8" thickBot="1" x14ac:dyDescent="0.3">
      <c r="C410" s="758" t="s">
        <v>292</v>
      </c>
      <c r="D410" s="759"/>
      <c r="E410" s="760"/>
      <c r="F410" s="761" t="str">
        <f>+'P. Obras Civiles'!C16</f>
        <v>Demolición  manual de concreto. Incluye: maquinaria, equipos y la mano de obra necesaria para el correcto funcionamiento</v>
      </c>
      <c r="G410" s="762"/>
      <c r="H410" s="762"/>
      <c r="I410" s="763"/>
    </row>
    <row r="411" spans="1:9" ht="13.8" thickBot="1" x14ac:dyDescent="0.3">
      <c r="C411" s="137" t="s">
        <v>293</v>
      </c>
      <c r="D411" s="138" t="s">
        <v>263</v>
      </c>
      <c r="E411" s="298">
        <f>+'P. Obras Civiles'!B16</f>
        <v>1.1000000000000001</v>
      </c>
      <c r="F411" s="764"/>
      <c r="G411" s="765"/>
      <c r="H411" s="765"/>
      <c r="I411" s="766"/>
    </row>
    <row r="412" spans="1:9" ht="13.8" thickBot="1" x14ac:dyDescent="0.3">
      <c r="C412" s="770" t="s">
        <v>264</v>
      </c>
      <c r="D412" s="771"/>
      <c r="E412" s="207">
        <f>+'P. Obras Civiles'!E16</f>
        <v>2.0802</v>
      </c>
      <c r="F412" s="767"/>
      <c r="G412" s="768"/>
      <c r="H412" s="768"/>
      <c r="I412" s="769"/>
    </row>
    <row r="413" spans="1:9" x14ac:dyDescent="0.25">
      <c r="C413" s="453" t="s">
        <v>265</v>
      </c>
      <c r="D413" s="454"/>
      <c r="E413" s="772"/>
      <c r="F413" s="772"/>
      <c r="G413" s="772"/>
      <c r="H413" s="772"/>
      <c r="I413" s="773"/>
    </row>
    <row r="414" spans="1:9" x14ac:dyDescent="0.25">
      <c r="C414" s="700" t="s">
        <v>266</v>
      </c>
      <c r="D414" s="701"/>
      <c r="E414" s="140" t="s">
        <v>267</v>
      </c>
      <c r="F414" s="455" t="s">
        <v>268</v>
      </c>
      <c r="G414" s="456" t="s">
        <v>269</v>
      </c>
      <c r="H414" s="140" t="s">
        <v>270</v>
      </c>
      <c r="I414" s="457" t="s">
        <v>271</v>
      </c>
    </row>
    <row r="415" spans="1:9" x14ac:dyDescent="0.25">
      <c r="A415" s="458" t="s">
        <v>108</v>
      </c>
      <c r="C415" s="742" t="str">
        <f>+VLOOKUP(A415,'Herramientas y Equipos'!$B$4:$E$46,2,FALSE)</f>
        <v>Herramienta menor E, Gral. Obra</v>
      </c>
      <c r="D415" s="743"/>
      <c r="E415" s="141" t="str">
        <f>+VLOOKUP(A415,'Herramientas y Equipos'!$B$4:$E$46,3,FALSE)</f>
        <v>%</v>
      </c>
      <c r="F415" s="459">
        <f>+VLOOKUP(A415,'Herramientas y Equipos'!$B$4:$E$46,4,FALSE)</f>
        <v>0.04</v>
      </c>
      <c r="G415" s="155">
        <f>+I441</f>
        <v>36097</v>
      </c>
      <c r="H415" s="155">
        <f>ROUND(SUM(G415*F415),0)</f>
        <v>1444</v>
      </c>
      <c r="I415" s="744"/>
    </row>
    <row r="416" spans="1:9" x14ac:dyDescent="0.25">
      <c r="A416" s="458" t="s">
        <v>80</v>
      </c>
      <c r="C416" s="742" t="str">
        <f>+VLOOKUP(A416,'Herramientas y Equipos'!$B$4:$E$46,2,FALSE)</f>
        <v>Andamio de seguridad 1,40x2,07 H=2+1</v>
      </c>
      <c r="D416" s="743"/>
      <c r="E416" s="141" t="str">
        <f>+VLOOKUP(A416,'Herramientas y Equipos'!$B$4:$E$46,3,FALSE)</f>
        <v>Hora</v>
      </c>
      <c r="F416" s="217">
        <v>0.5</v>
      </c>
      <c r="G416" s="155">
        <f>+VLOOKUP(A416,'Herramientas y Equipos'!$B$4:$E$46,4,FALSE)</f>
        <v>7500</v>
      </c>
      <c r="H416" s="155">
        <f>ROUND(SUM(G416*F416),0)</f>
        <v>3750</v>
      </c>
      <c r="I416" s="745"/>
    </row>
    <row r="417" spans="1:9" x14ac:dyDescent="0.25">
      <c r="A417" s="458" t="str">
        <f>+'Herramientas y Equipos'!$B$37</f>
        <v>E100034</v>
      </c>
      <c r="C417" s="742" t="str">
        <f>+VLOOKUP(A417,'Herramientas y Equipos'!$B$4:$E$46,2,FALSE)</f>
        <v>Rotomartillo</v>
      </c>
      <c r="D417" s="743"/>
      <c r="E417" s="141" t="str">
        <f>+VLOOKUP(A417,'Herramientas y Equipos'!$B$4:$E$46,3,FALSE)</f>
        <v>Hora</v>
      </c>
      <c r="F417" s="174">
        <v>1</v>
      </c>
      <c r="G417" s="155">
        <f>+VLOOKUP(A417,'Herramientas y Equipos'!$B$4:$E$46,4,FALSE)</f>
        <v>8750</v>
      </c>
      <c r="H417" s="155">
        <f>ROUND(SUM(G417*F417),0)</f>
        <v>8750</v>
      </c>
      <c r="I417" s="745"/>
    </row>
    <row r="418" spans="1:9" x14ac:dyDescent="0.25">
      <c r="C418" s="698"/>
      <c r="D418" s="699"/>
      <c r="E418" s="699"/>
      <c r="F418" s="699"/>
      <c r="G418" s="461"/>
      <c r="H418" s="461" t="s">
        <v>272</v>
      </c>
      <c r="I418" s="172">
        <f>SUM(H415:H417)</f>
        <v>13944</v>
      </c>
    </row>
    <row r="419" spans="1:9" x14ac:dyDescent="0.25">
      <c r="C419" s="462" t="s">
        <v>273</v>
      </c>
      <c r="D419" s="463"/>
      <c r="E419" s="143"/>
      <c r="F419" s="151"/>
      <c r="G419" s="152"/>
      <c r="H419" s="151"/>
      <c r="I419" s="464"/>
    </row>
    <row r="420" spans="1:9" x14ac:dyDescent="0.25">
      <c r="C420" s="700" t="s">
        <v>266</v>
      </c>
      <c r="D420" s="701"/>
      <c r="E420" s="140" t="s">
        <v>274</v>
      </c>
      <c r="F420" s="140" t="s">
        <v>13</v>
      </c>
      <c r="G420" s="456" t="s">
        <v>275</v>
      </c>
      <c r="H420" s="140" t="s">
        <v>276</v>
      </c>
      <c r="I420" s="457" t="s">
        <v>271</v>
      </c>
    </row>
    <row r="421" spans="1:9" x14ac:dyDescent="0.25">
      <c r="C421" s="724"/>
      <c r="D421" s="725"/>
      <c r="E421" s="144"/>
      <c r="F421" s="465"/>
      <c r="G421" s="145"/>
      <c r="H421" s="156"/>
      <c r="I421" s="172">
        <f>(F421*(1+G421/100)) * (H421*(1/100))</f>
        <v>0</v>
      </c>
    </row>
    <row r="422" spans="1:9" x14ac:dyDescent="0.25">
      <c r="C422" s="724"/>
      <c r="D422" s="725"/>
      <c r="E422" s="144"/>
      <c r="F422" s="465"/>
      <c r="G422" s="173"/>
      <c r="H422" s="156"/>
      <c r="I422" s="172"/>
    </row>
    <row r="423" spans="1:9" x14ac:dyDescent="0.25">
      <c r="C423" s="724"/>
      <c r="D423" s="725"/>
      <c r="E423" s="144"/>
      <c r="F423" s="465"/>
      <c r="G423" s="147"/>
      <c r="H423" s="156"/>
      <c r="I423" s="172"/>
    </row>
    <row r="424" spans="1:9" x14ac:dyDescent="0.25">
      <c r="C424" s="724"/>
      <c r="D424" s="725"/>
      <c r="E424" s="144"/>
      <c r="F424" s="465"/>
      <c r="G424" s="147"/>
      <c r="H424" s="156"/>
      <c r="I424" s="172"/>
    </row>
    <row r="425" spans="1:9" x14ac:dyDescent="0.25">
      <c r="C425" s="724"/>
      <c r="D425" s="725"/>
      <c r="E425" s="144"/>
      <c r="F425" s="465"/>
      <c r="G425" s="147"/>
      <c r="H425" s="156"/>
      <c r="I425" s="172"/>
    </row>
    <row r="426" spans="1:9" x14ac:dyDescent="0.25">
      <c r="C426" s="724"/>
      <c r="D426" s="725"/>
      <c r="E426" s="144"/>
      <c r="F426" s="465"/>
      <c r="G426" s="147"/>
      <c r="H426" s="156"/>
      <c r="I426" s="172"/>
    </row>
    <row r="427" spans="1:9" x14ac:dyDescent="0.25">
      <c r="C427" s="726"/>
      <c r="D427" s="727"/>
      <c r="E427" s="443"/>
      <c r="F427" s="465"/>
      <c r="G427" s="147"/>
      <c r="H427" s="156"/>
      <c r="I427" s="172"/>
    </row>
    <row r="428" spans="1:9" x14ac:dyDescent="0.25">
      <c r="C428" s="728"/>
      <c r="D428" s="729"/>
      <c r="E428" s="141"/>
      <c r="F428" s="465"/>
      <c r="G428" s="147"/>
      <c r="H428" s="155"/>
      <c r="I428" s="172"/>
    </row>
    <row r="429" spans="1:9" x14ac:dyDescent="0.25">
      <c r="C429" s="728"/>
      <c r="D429" s="729"/>
      <c r="E429" s="141"/>
      <c r="F429" s="465"/>
      <c r="G429" s="147"/>
      <c r="H429" s="155"/>
      <c r="I429" s="172"/>
    </row>
    <row r="430" spans="1:9" x14ac:dyDescent="0.25">
      <c r="C430" s="150"/>
      <c r="D430" s="151"/>
      <c r="E430" s="143"/>
      <c r="F430" s="151"/>
      <c r="G430" s="699" t="s">
        <v>277</v>
      </c>
      <c r="H430" s="730"/>
      <c r="I430" s="172">
        <f>SUM(I421:I429)</f>
        <v>0</v>
      </c>
    </row>
    <row r="431" spans="1:9" ht="13.8" x14ac:dyDescent="0.25">
      <c r="C431" s="462" t="s">
        <v>278</v>
      </c>
      <c r="D431" s="463"/>
      <c r="E431" s="143"/>
      <c r="F431" s="151"/>
      <c r="G431" s="152"/>
      <c r="H431" s="151"/>
      <c r="I431" s="478"/>
    </row>
    <row r="432" spans="1:9" x14ac:dyDescent="0.25">
      <c r="C432" s="700" t="s">
        <v>266</v>
      </c>
      <c r="D432" s="701"/>
      <c r="E432" s="140" t="s">
        <v>279</v>
      </c>
      <c r="F432" s="140" t="s">
        <v>29</v>
      </c>
      <c r="G432" s="456" t="s">
        <v>280</v>
      </c>
      <c r="H432" s="140" t="s">
        <v>281</v>
      </c>
      <c r="I432" s="457" t="s">
        <v>271</v>
      </c>
    </row>
    <row r="433" spans="3:12" x14ac:dyDescent="0.25">
      <c r="C433" s="731"/>
      <c r="D433" s="732"/>
      <c r="E433" s="180"/>
      <c r="F433" s="7"/>
      <c r="G433" s="9"/>
      <c r="H433" s="156"/>
      <c r="I433" s="149"/>
    </row>
    <row r="434" spans="3:12" x14ac:dyDescent="0.25">
      <c r="C434" s="738"/>
      <c r="D434" s="739"/>
      <c r="E434" s="141"/>
      <c r="F434" s="148"/>
      <c r="G434" s="142"/>
      <c r="H434" s="155"/>
      <c r="I434" s="149"/>
    </row>
    <row r="435" spans="3:12" x14ac:dyDescent="0.25">
      <c r="C435" s="150"/>
      <c r="D435" s="151"/>
      <c r="E435" s="143"/>
      <c r="F435" s="151"/>
      <c r="G435" s="152" t="s">
        <v>282</v>
      </c>
      <c r="H435" s="151"/>
      <c r="I435" s="158">
        <f>SUM(H433:H434)</f>
        <v>0</v>
      </c>
    </row>
    <row r="436" spans="3:12" ht="13.8" x14ac:dyDescent="0.25">
      <c r="C436" s="462" t="s">
        <v>283</v>
      </c>
      <c r="D436" s="151"/>
      <c r="E436" s="143"/>
      <c r="F436" s="151"/>
      <c r="G436" s="152"/>
      <c r="H436" s="151"/>
      <c r="I436" s="478"/>
    </row>
    <row r="437" spans="3:12" x14ac:dyDescent="0.25">
      <c r="C437" s="700" t="s">
        <v>266</v>
      </c>
      <c r="D437" s="701"/>
      <c r="E437" s="140" t="s">
        <v>14</v>
      </c>
      <c r="F437" s="140" t="s">
        <v>13</v>
      </c>
      <c r="G437" s="456" t="s">
        <v>276</v>
      </c>
      <c r="H437" s="467" t="s">
        <v>29</v>
      </c>
      <c r="I437" s="457" t="s">
        <v>271</v>
      </c>
    </row>
    <row r="438" spans="3:12" x14ac:dyDescent="0.25">
      <c r="C438" s="735" t="str">
        <f>+'Mano de Obra'!$B$135</f>
        <v>Cuadrilla General de obra</v>
      </c>
      <c r="D438" s="736"/>
      <c r="E438" s="141" t="s">
        <v>294</v>
      </c>
      <c r="F438" s="161">
        <v>8</v>
      </c>
      <c r="G438" s="155">
        <f>+'Mano de Obra'!$F$143/8</f>
        <v>288773.76388888888</v>
      </c>
      <c r="H438" s="174">
        <v>1</v>
      </c>
      <c r="I438" s="159">
        <f>ROUND(SUM(G438/F438)*H438,0)</f>
        <v>36097</v>
      </c>
      <c r="L438" s="451">
        <f>+H438*60</f>
        <v>60</v>
      </c>
    </row>
    <row r="439" spans="3:12" x14ac:dyDescent="0.25">
      <c r="C439" s="737"/>
      <c r="D439" s="714"/>
      <c r="E439" s="141"/>
      <c r="F439" s="468"/>
      <c r="G439" s="469"/>
      <c r="H439" s="470"/>
      <c r="I439" s="172">
        <f>SUM(G439*F439)*H439</f>
        <v>0</v>
      </c>
    </row>
    <row r="440" spans="3:12" x14ac:dyDescent="0.25">
      <c r="C440" s="738"/>
      <c r="D440" s="739"/>
      <c r="E440" s="141"/>
      <c r="F440" s="148"/>
      <c r="G440" s="469"/>
      <c r="H440" s="470"/>
      <c r="I440" s="172">
        <f>SUM(G440*F440)*H440</f>
        <v>0</v>
      </c>
    </row>
    <row r="441" spans="3:12" x14ac:dyDescent="0.25">
      <c r="C441" s="150"/>
      <c r="D441" s="151"/>
      <c r="E441" s="143"/>
      <c r="F441" s="151"/>
      <c r="G441" s="740" t="s">
        <v>284</v>
      </c>
      <c r="H441" s="740"/>
      <c r="I441" s="172">
        <f>I438</f>
        <v>36097</v>
      </c>
    </row>
    <row r="442" spans="3:12" ht="13.8" thickBot="1" x14ac:dyDescent="0.3">
      <c r="C442" s="150"/>
      <c r="D442" s="151"/>
      <c r="E442" s="143"/>
      <c r="F442" s="151"/>
      <c r="G442" s="471"/>
      <c r="H442" s="143"/>
      <c r="I442" s="464"/>
    </row>
    <row r="443" spans="3:12" ht="13.8" thickBot="1" x14ac:dyDescent="0.3">
      <c r="C443" s="150"/>
      <c r="D443" s="151"/>
      <c r="E443" s="143"/>
      <c r="F443" s="741" t="s">
        <v>285</v>
      </c>
      <c r="G443" s="741"/>
      <c r="H443" s="741"/>
      <c r="I443" s="160">
        <f>SUM(I418+I430+I435+I441)</f>
        <v>50041</v>
      </c>
    </row>
    <row r="444" spans="3:12" ht="14.4" thickBot="1" x14ac:dyDescent="0.3">
      <c r="C444" s="462" t="s">
        <v>286</v>
      </c>
      <c r="D444" s="151"/>
      <c r="E444" s="175"/>
      <c r="F444" s="479"/>
      <c r="G444" s="152"/>
      <c r="H444" s="151"/>
      <c r="I444" s="464"/>
    </row>
    <row r="445" spans="3:12" x14ac:dyDescent="0.25">
      <c r="C445" s="704" t="s">
        <v>732</v>
      </c>
      <c r="D445" s="705"/>
      <c r="E445" s="710" t="s">
        <v>287</v>
      </c>
      <c r="F445" s="711"/>
      <c r="G445" s="473" t="s">
        <v>101</v>
      </c>
      <c r="H445" s="474" t="s">
        <v>288</v>
      </c>
      <c r="I445" s="712"/>
    </row>
    <row r="446" spans="3:12" x14ac:dyDescent="0.25">
      <c r="C446" s="706"/>
      <c r="D446" s="707"/>
      <c r="E446" s="714" t="s">
        <v>289</v>
      </c>
      <c r="F446" s="715"/>
      <c r="G446" s="459">
        <v>0.23</v>
      </c>
      <c r="H446" s="155">
        <f>ROUND($I$443*G446,0)</f>
        <v>11509</v>
      </c>
      <c r="I446" s="713"/>
    </row>
    <row r="447" spans="3:12" x14ac:dyDescent="0.25">
      <c r="C447" s="706"/>
      <c r="D447" s="707"/>
      <c r="E447" s="714" t="s">
        <v>26</v>
      </c>
      <c r="F447" s="715"/>
      <c r="G447" s="459">
        <v>0.02</v>
      </c>
      <c r="H447" s="155">
        <f t="shared" ref="H447:H448" si="8">ROUND($I$443*G447,0)</f>
        <v>1001</v>
      </c>
      <c r="I447" s="713"/>
    </row>
    <row r="448" spans="3:12" x14ac:dyDescent="0.25">
      <c r="C448" s="706"/>
      <c r="D448" s="707"/>
      <c r="E448" s="714" t="s">
        <v>1</v>
      </c>
      <c r="F448" s="715"/>
      <c r="G448" s="459">
        <v>0.05</v>
      </c>
      <c r="H448" s="155">
        <f t="shared" si="8"/>
        <v>2502</v>
      </c>
      <c r="I448" s="713"/>
    </row>
    <row r="449" spans="1:9" ht="15" customHeight="1" thickBot="1" x14ac:dyDescent="0.3">
      <c r="C449" s="706"/>
      <c r="D449" s="707"/>
      <c r="E449" s="716" t="s">
        <v>290</v>
      </c>
      <c r="F449" s="717"/>
      <c r="G449" s="717"/>
      <c r="H449" s="718"/>
      <c r="I449" s="475">
        <f>SUM(H446:H448)</f>
        <v>15012</v>
      </c>
    </row>
    <row r="450" spans="1:9" ht="16.2" thickBot="1" x14ac:dyDescent="0.3">
      <c r="C450" s="708"/>
      <c r="D450" s="709"/>
      <c r="E450" s="719" t="s">
        <v>291</v>
      </c>
      <c r="F450" s="720"/>
      <c r="G450" s="721"/>
      <c r="H450" s="722">
        <f>SUM(I443+I449)</f>
        <v>65053</v>
      </c>
      <c r="I450" s="723"/>
    </row>
    <row r="451" spans="1:9" x14ac:dyDescent="0.25">
      <c r="C451" s="480"/>
      <c r="D451" s="480"/>
      <c r="E451" s="480"/>
      <c r="F451" s="480"/>
      <c r="G451" s="480"/>
      <c r="H451" s="480"/>
      <c r="I451" s="480"/>
    </row>
    <row r="452" spans="1:9" ht="18" thickBot="1" x14ac:dyDescent="0.3">
      <c r="C452" s="748" t="s">
        <v>257</v>
      </c>
      <c r="D452" s="748"/>
      <c r="E452" s="748"/>
      <c r="F452" s="748"/>
      <c r="G452" s="748"/>
      <c r="H452" s="748"/>
      <c r="I452" s="748"/>
    </row>
    <row r="453" spans="1:9" ht="14.4" thickBot="1" x14ac:dyDescent="0.3">
      <c r="C453" s="136" t="s">
        <v>258</v>
      </c>
      <c r="D453" s="749" t="s">
        <v>733</v>
      </c>
      <c r="E453" s="750"/>
      <c r="F453" s="750"/>
      <c r="G453" s="751"/>
      <c r="H453" s="136" t="s">
        <v>259</v>
      </c>
      <c r="I453" s="452">
        <v>45961</v>
      </c>
    </row>
    <row r="454" spans="1:9" ht="13.8" thickBot="1" x14ac:dyDescent="0.3">
      <c r="C454" s="752" t="s">
        <v>260</v>
      </c>
      <c r="D454" s="753"/>
      <c r="E454" s="754"/>
      <c r="F454" s="755" t="s">
        <v>261</v>
      </c>
      <c r="G454" s="756"/>
      <c r="H454" s="756"/>
      <c r="I454" s="757"/>
    </row>
    <row r="455" spans="1:9" ht="13.8" thickBot="1" x14ac:dyDescent="0.3">
      <c r="C455" s="758" t="s">
        <v>292</v>
      </c>
      <c r="D455" s="759"/>
      <c r="E455" s="760"/>
      <c r="F455" s="761" t="str">
        <f>+'P. Obras Civiles'!C17</f>
        <v>Descapote de material natural a mano E:0.20m</v>
      </c>
      <c r="G455" s="762"/>
      <c r="H455" s="762"/>
      <c r="I455" s="763"/>
    </row>
    <row r="456" spans="1:9" ht="13.8" thickBot="1" x14ac:dyDescent="0.3">
      <c r="C456" s="137" t="s">
        <v>293</v>
      </c>
      <c r="D456" s="138" t="s">
        <v>263</v>
      </c>
      <c r="E456" s="154">
        <f>+'P. Obras Civiles'!B17</f>
        <v>1.1100000000000001</v>
      </c>
      <c r="F456" s="764"/>
      <c r="G456" s="765"/>
      <c r="H456" s="765"/>
      <c r="I456" s="766"/>
    </row>
    <row r="457" spans="1:9" ht="13.8" thickBot="1" x14ac:dyDescent="0.3">
      <c r="C457" s="770" t="s">
        <v>264</v>
      </c>
      <c r="D457" s="771"/>
      <c r="E457" s="207">
        <f>+'P. Obras Civiles'!E17</f>
        <v>36.526700000000005</v>
      </c>
      <c r="F457" s="767"/>
      <c r="G457" s="768"/>
      <c r="H457" s="768"/>
      <c r="I457" s="769"/>
    </row>
    <row r="458" spans="1:9" x14ac:dyDescent="0.25">
      <c r="C458" s="453" t="s">
        <v>265</v>
      </c>
      <c r="D458" s="454"/>
      <c r="E458" s="772"/>
      <c r="F458" s="772"/>
      <c r="G458" s="772"/>
      <c r="H458" s="772"/>
      <c r="I458" s="773"/>
    </row>
    <row r="459" spans="1:9" x14ac:dyDescent="0.25">
      <c r="C459" s="700" t="s">
        <v>266</v>
      </c>
      <c r="D459" s="701"/>
      <c r="E459" s="140" t="s">
        <v>267</v>
      </c>
      <c r="F459" s="455" t="s">
        <v>268</v>
      </c>
      <c r="G459" s="456" t="s">
        <v>269</v>
      </c>
      <c r="H459" s="140" t="s">
        <v>270</v>
      </c>
      <c r="I459" s="457" t="s">
        <v>271</v>
      </c>
    </row>
    <row r="460" spans="1:9" x14ac:dyDescent="0.25">
      <c r="A460" s="458" t="s">
        <v>108</v>
      </c>
      <c r="C460" s="742" t="str">
        <f>+VLOOKUP(A460,'Herramientas y Equipos'!$B$4:$E$46,2,FALSE)</f>
        <v>Herramienta menor E, Gral. Obra</v>
      </c>
      <c r="D460" s="743"/>
      <c r="E460" s="141" t="str">
        <f>+VLOOKUP(A460,'Herramientas y Equipos'!$B$4:$E$46,3,FALSE)</f>
        <v>%</v>
      </c>
      <c r="F460" s="459">
        <f>+VLOOKUP(A460,'Herramientas y Equipos'!$B$4:$E$46,4,FALSE)</f>
        <v>0.04</v>
      </c>
      <c r="G460" s="155">
        <f>+I486</f>
        <v>9024</v>
      </c>
      <c r="H460" s="155">
        <f>ROUND(SUM(G460*F460),0)</f>
        <v>361</v>
      </c>
      <c r="I460" s="744"/>
    </row>
    <row r="461" spans="1:9" x14ac:dyDescent="0.25">
      <c r="A461" s="458"/>
      <c r="C461" s="742"/>
      <c r="D461" s="743"/>
      <c r="E461" s="141"/>
      <c r="F461" s="217"/>
      <c r="G461" s="155"/>
      <c r="H461" s="155"/>
      <c r="I461" s="745"/>
    </row>
    <row r="462" spans="1:9" x14ac:dyDescent="0.25">
      <c r="A462" s="458"/>
      <c r="C462" s="742"/>
      <c r="D462" s="743"/>
      <c r="E462" s="141"/>
      <c r="F462" s="174"/>
      <c r="G462" s="155"/>
      <c r="H462" s="155"/>
      <c r="I462" s="745"/>
    </row>
    <row r="463" spans="1:9" x14ac:dyDescent="0.25">
      <c r="C463" s="698"/>
      <c r="D463" s="699"/>
      <c r="E463" s="699"/>
      <c r="F463" s="699"/>
      <c r="G463" s="461"/>
      <c r="H463" s="461" t="s">
        <v>272</v>
      </c>
      <c r="I463" s="172">
        <f>SUM(H460:H462)</f>
        <v>361</v>
      </c>
    </row>
    <row r="464" spans="1:9" x14ac:dyDescent="0.25">
      <c r="C464" s="462" t="s">
        <v>273</v>
      </c>
      <c r="D464" s="463"/>
      <c r="E464" s="143"/>
      <c r="F464" s="151"/>
      <c r="G464" s="152"/>
      <c r="H464" s="151"/>
      <c r="I464" s="464"/>
    </row>
    <row r="465" spans="3:9" x14ac:dyDescent="0.25">
      <c r="C465" s="700" t="s">
        <v>266</v>
      </c>
      <c r="D465" s="701"/>
      <c r="E465" s="140" t="s">
        <v>274</v>
      </c>
      <c r="F465" s="140" t="s">
        <v>13</v>
      </c>
      <c r="G465" s="456" t="s">
        <v>275</v>
      </c>
      <c r="H465" s="140" t="s">
        <v>276</v>
      </c>
      <c r="I465" s="457" t="s">
        <v>271</v>
      </c>
    </row>
    <row r="466" spans="3:9" x14ac:dyDescent="0.25">
      <c r="C466" s="724"/>
      <c r="D466" s="725"/>
      <c r="E466" s="144"/>
      <c r="F466" s="465"/>
      <c r="G466" s="145"/>
      <c r="H466" s="156"/>
      <c r="I466" s="172">
        <f>(F466*(1+G466/100)) * (H466*(1/100))</f>
        <v>0</v>
      </c>
    </row>
    <row r="467" spans="3:9" x14ac:dyDescent="0.25">
      <c r="C467" s="724"/>
      <c r="D467" s="725"/>
      <c r="E467" s="144"/>
      <c r="F467" s="465"/>
      <c r="G467" s="173"/>
      <c r="H467" s="156"/>
      <c r="I467" s="172"/>
    </row>
    <row r="468" spans="3:9" x14ac:dyDescent="0.25">
      <c r="C468" s="724"/>
      <c r="D468" s="725"/>
      <c r="E468" s="144"/>
      <c r="F468" s="465"/>
      <c r="G468" s="147"/>
      <c r="H468" s="156"/>
      <c r="I468" s="172"/>
    </row>
    <row r="469" spans="3:9" x14ac:dyDescent="0.25">
      <c r="C469" s="724"/>
      <c r="D469" s="725"/>
      <c r="E469" s="144"/>
      <c r="F469" s="465"/>
      <c r="G469" s="147"/>
      <c r="H469" s="156"/>
      <c r="I469" s="172"/>
    </row>
    <row r="470" spans="3:9" x14ac:dyDescent="0.25">
      <c r="C470" s="724"/>
      <c r="D470" s="725"/>
      <c r="E470" s="144"/>
      <c r="F470" s="465"/>
      <c r="G470" s="147"/>
      <c r="H470" s="156"/>
      <c r="I470" s="172"/>
    </row>
    <row r="471" spans="3:9" x14ac:dyDescent="0.25">
      <c r="C471" s="724"/>
      <c r="D471" s="725"/>
      <c r="E471" s="144"/>
      <c r="F471" s="465"/>
      <c r="G471" s="147"/>
      <c r="H471" s="156"/>
      <c r="I471" s="172"/>
    </row>
    <row r="472" spans="3:9" x14ac:dyDescent="0.25">
      <c r="C472" s="726"/>
      <c r="D472" s="727"/>
      <c r="E472" s="443"/>
      <c r="F472" s="465"/>
      <c r="G472" s="147"/>
      <c r="H472" s="156"/>
      <c r="I472" s="172"/>
    </row>
    <row r="473" spans="3:9" x14ac:dyDescent="0.25">
      <c r="C473" s="728"/>
      <c r="D473" s="729"/>
      <c r="E473" s="141"/>
      <c r="F473" s="465"/>
      <c r="G473" s="147"/>
      <c r="H473" s="155"/>
      <c r="I473" s="172"/>
    </row>
    <row r="474" spans="3:9" x14ac:dyDescent="0.25">
      <c r="C474" s="728"/>
      <c r="D474" s="729"/>
      <c r="E474" s="141"/>
      <c r="F474" s="465"/>
      <c r="G474" s="147"/>
      <c r="H474" s="155"/>
      <c r="I474" s="172"/>
    </row>
    <row r="475" spans="3:9" x14ac:dyDescent="0.25">
      <c r="C475" s="150"/>
      <c r="D475" s="151"/>
      <c r="E475" s="143"/>
      <c r="F475" s="151"/>
      <c r="G475" s="699" t="s">
        <v>277</v>
      </c>
      <c r="H475" s="730"/>
      <c r="I475" s="172">
        <f>SUM(I466:I474)</f>
        <v>0</v>
      </c>
    </row>
    <row r="476" spans="3:9" ht="13.8" x14ac:dyDescent="0.25">
      <c r="C476" s="462" t="s">
        <v>278</v>
      </c>
      <c r="D476" s="463"/>
      <c r="E476" s="143"/>
      <c r="F476" s="151"/>
      <c r="G476" s="152"/>
      <c r="H476" s="151"/>
      <c r="I476" s="478"/>
    </row>
    <row r="477" spans="3:9" x14ac:dyDescent="0.25">
      <c r="C477" s="700" t="s">
        <v>266</v>
      </c>
      <c r="D477" s="701"/>
      <c r="E477" s="140" t="s">
        <v>279</v>
      </c>
      <c r="F477" s="140" t="s">
        <v>29</v>
      </c>
      <c r="G477" s="456" t="s">
        <v>280</v>
      </c>
      <c r="H477" s="140" t="s">
        <v>281</v>
      </c>
      <c r="I477" s="457" t="s">
        <v>271</v>
      </c>
    </row>
    <row r="478" spans="3:9" x14ac:dyDescent="0.25">
      <c r="C478" s="731"/>
      <c r="D478" s="732"/>
      <c r="E478" s="180"/>
      <c r="F478" s="7"/>
      <c r="G478" s="9"/>
      <c r="H478" s="156"/>
      <c r="I478" s="149"/>
    </row>
    <row r="479" spans="3:9" x14ac:dyDescent="0.25">
      <c r="C479" s="738"/>
      <c r="D479" s="739"/>
      <c r="E479" s="141"/>
      <c r="F479" s="148"/>
      <c r="G479" s="142"/>
      <c r="H479" s="155"/>
      <c r="I479" s="149"/>
    </row>
    <row r="480" spans="3:9" x14ac:dyDescent="0.25">
      <c r="C480" s="150"/>
      <c r="D480" s="151"/>
      <c r="E480" s="143"/>
      <c r="F480" s="151"/>
      <c r="G480" s="152" t="s">
        <v>282</v>
      </c>
      <c r="H480" s="151"/>
      <c r="I480" s="158">
        <f>SUM(H478:H479)</f>
        <v>0</v>
      </c>
    </row>
    <row r="481" spans="3:12" ht="13.8" x14ac:dyDescent="0.25">
      <c r="C481" s="462" t="s">
        <v>283</v>
      </c>
      <c r="D481" s="151"/>
      <c r="E481" s="143"/>
      <c r="F481" s="151"/>
      <c r="G481" s="152"/>
      <c r="H481" s="151"/>
      <c r="I481" s="478"/>
    </row>
    <row r="482" spans="3:12" x14ac:dyDescent="0.25">
      <c r="C482" s="700" t="s">
        <v>266</v>
      </c>
      <c r="D482" s="701"/>
      <c r="E482" s="140" t="s">
        <v>14</v>
      </c>
      <c r="F482" s="140" t="s">
        <v>13</v>
      </c>
      <c r="G482" s="456" t="s">
        <v>276</v>
      </c>
      <c r="H482" s="467" t="s">
        <v>29</v>
      </c>
      <c r="I482" s="457" t="s">
        <v>271</v>
      </c>
    </row>
    <row r="483" spans="3:12" x14ac:dyDescent="0.25">
      <c r="C483" s="735" t="str">
        <f>+'Mano de Obra'!$B$135</f>
        <v>Cuadrilla General de obra</v>
      </c>
      <c r="D483" s="736"/>
      <c r="E483" s="141" t="s">
        <v>294</v>
      </c>
      <c r="F483" s="161">
        <v>8</v>
      </c>
      <c r="G483" s="155">
        <f>+'Mano de Obra'!$F$143/8</f>
        <v>288773.76388888888</v>
      </c>
      <c r="H483" s="174">
        <v>0.25</v>
      </c>
      <c r="I483" s="159">
        <f>ROUND(SUM(G483/F483)*H483,0)</f>
        <v>9024</v>
      </c>
      <c r="L483" s="451">
        <f>+H483*60</f>
        <v>15</v>
      </c>
    </row>
    <row r="484" spans="3:12" x14ac:dyDescent="0.25">
      <c r="C484" s="737"/>
      <c r="D484" s="714"/>
      <c r="E484" s="141"/>
      <c r="F484" s="468"/>
      <c r="G484" s="469"/>
      <c r="H484" s="470"/>
      <c r="I484" s="172">
        <f>SUM(G484*F484)*H484</f>
        <v>0</v>
      </c>
    </row>
    <row r="485" spans="3:12" x14ac:dyDescent="0.25">
      <c r="C485" s="738"/>
      <c r="D485" s="739"/>
      <c r="E485" s="141"/>
      <c r="F485" s="148"/>
      <c r="G485" s="469"/>
      <c r="H485" s="470"/>
      <c r="I485" s="172">
        <f>SUM(G485*F485)*H485</f>
        <v>0</v>
      </c>
    </row>
    <row r="486" spans="3:12" x14ac:dyDescent="0.25">
      <c r="C486" s="150"/>
      <c r="D486" s="151"/>
      <c r="E486" s="143"/>
      <c r="F486" s="151"/>
      <c r="G486" s="740" t="s">
        <v>284</v>
      </c>
      <c r="H486" s="740"/>
      <c r="I486" s="172">
        <f>I483</f>
        <v>9024</v>
      </c>
    </row>
    <row r="487" spans="3:12" ht="13.8" thickBot="1" x14ac:dyDescent="0.3">
      <c r="C487" s="150"/>
      <c r="D487" s="151"/>
      <c r="E487" s="143"/>
      <c r="F487" s="151"/>
      <c r="G487" s="471"/>
      <c r="H487" s="143"/>
      <c r="I487" s="464"/>
    </row>
    <row r="488" spans="3:12" ht="13.8" thickBot="1" x14ac:dyDescent="0.3">
      <c r="C488" s="150"/>
      <c r="D488" s="151"/>
      <c r="E488" s="143"/>
      <c r="F488" s="741" t="s">
        <v>285</v>
      </c>
      <c r="G488" s="741"/>
      <c r="H488" s="741"/>
      <c r="I488" s="160">
        <f>SUM(I463+I475+I480+I486)</f>
        <v>9385</v>
      </c>
    </row>
    <row r="489" spans="3:12" ht="14.4" thickBot="1" x14ac:dyDescent="0.3">
      <c r="C489" s="462" t="s">
        <v>286</v>
      </c>
      <c r="D489" s="151"/>
      <c r="E489" s="175"/>
      <c r="F489" s="479"/>
      <c r="G489" s="152"/>
      <c r="H489" s="151"/>
      <c r="I489" s="464"/>
    </row>
    <row r="490" spans="3:12" x14ac:dyDescent="0.25">
      <c r="C490" s="704" t="s">
        <v>732</v>
      </c>
      <c r="D490" s="705"/>
      <c r="E490" s="710" t="s">
        <v>287</v>
      </c>
      <c r="F490" s="711"/>
      <c r="G490" s="473" t="s">
        <v>101</v>
      </c>
      <c r="H490" s="474" t="s">
        <v>288</v>
      </c>
      <c r="I490" s="712"/>
    </row>
    <row r="491" spans="3:12" x14ac:dyDescent="0.25">
      <c r="C491" s="706"/>
      <c r="D491" s="707"/>
      <c r="E491" s="714" t="s">
        <v>289</v>
      </c>
      <c r="F491" s="715"/>
      <c r="G491" s="459">
        <v>0.23</v>
      </c>
      <c r="H491" s="155">
        <f>ROUND($I$488*G491,0)</f>
        <v>2159</v>
      </c>
      <c r="I491" s="713"/>
    </row>
    <row r="492" spans="3:12" x14ac:dyDescent="0.25">
      <c r="C492" s="706"/>
      <c r="D492" s="707"/>
      <c r="E492" s="714" t="s">
        <v>26</v>
      </c>
      <c r="F492" s="715"/>
      <c r="G492" s="459">
        <v>0.02</v>
      </c>
      <c r="H492" s="155">
        <f t="shared" ref="H492:H493" si="9">ROUND($I$488*G492,0)</f>
        <v>188</v>
      </c>
      <c r="I492" s="713"/>
    </row>
    <row r="493" spans="3:12" x14ac:dyDescent="0.25">
      <c r="C493" s="706"/>
      <c r="D493" s="707"/>
      <c r="E493" s="714" t="s">
        <v>1</v>
      </c>
      <c r="F493" s="715"/>
      <c r="G493" s="459">
        <v>0.05</v>
      </c>
      <c r="H493" s="155">
        <f t="shared" si="9"/>
        <v>469</v>
      </c>
      <c r="I493" s="713"/>
    </row>
    <row r="494" spans="3:12" ht="15" customHeight="1" thickBot="1" x14ac:dyDescent="0.3">
      <c r="C494" s="706"/>
      <c r="D494" s="707"/>
      <c r="E494" s="716" t="s">
        <v>290</v>
      </c>
      <c r="F494" s="717"/>
      <c r="G494" s="717"/>
      <c r="H494" s="718"/>
      <c r="I494" s="475">
        <f>SUM(H491:H493)</f>
        <v>2816</v>
      </c>
    </row>
    <row r="495" spans="3:12" ht="16.2" thickBot="1" x14ac:dyDescent="0.3">
      <c r="C495" s="708"/>
      <c r="D495" s="709"/>
      <c r="E495" s="719" t="s">
        <v>291</v>
      </c>
      <c r="F495" s="720"/>
      <c r="G495" s="721"/>
      <c r="H495" s="722">
        <f>SUM(I488+I494)</f>
        <v>12201</v>
      </c>
      <c r="I495" s="723"/>
    </row>
    <row r="496" spans="3:12" x14ac:dyDescent="0.25">
      <c r="C496" s="480"/>
      <c r="D496" s="480"/>
      <c r="E496" s="480"/>
      <c r="F496" s="480"/>
      <c r="G496" s="480"/>
      <c r="H496" s="480"/>
      <c r="I496" s="480"/>
    </row>
    <row r="497" spans="1:9" x14ac:dyDescent="0.25">
      <c r="C497" s="480"/>
      <c r="D497" s="480"/>
      <c r="E497" s="480"/>
      <c r="F497" s="480"/>
      <c r="G497" s="480"/>
      <c r="H497" s="480"/>
      <c r="I497" s="480"/>
    </row>
    <row r="498" spans="1:9" ht="18" thickBot="1" x14ac:dyDescent="0.3">
      <c r="C498" s="748" t="s">
        <v>257</v>
      </c>
      <c r="D498" s="748"/>
      <c r="E498" s="748"/>
      <c r="F498" s="748"/>
      <c r="G498" s="748"/>
      <c r="H498" s="748"/>
      <c r="I498" s="748"/>
    </row>
    <row r="499" spans="1:9" ht="14.4" thickBot="1" x14ac:dyDescent="0.3">
      <c r="C499" s="136" t="s">
        <v>258</v>
      </c>
      <c r="D499" s="749" t="s">
        <v>733</v>
      </c>
      <c r="E499" s="750"/>
      <c r="F499" s="750"/>
      <c r="G499" s="751"/>
      <c r="H499" s="136" t="s">
        <v>259</v>
      </c>
      <c r="I499" s="452">
        <v>45961</v>
      </c>
    </row>
    <row r="500" spans="1:9" ht="13.8" thickBot="1" x14ac:dyDescent="0.3">
      <c r="C500" s="752" t="s">
        <v>260</v>
      </c>
      <c r="D500" s="753"/>
      <c r="E500" s="754"/>
      <c r="F500" s="755" t="s">
        <v>261</v>
      </c>
      <c r="G500" s="756"/>
      <c r="H500" s="756"/>
      <c r="I500" s="757"/>
    </row>
    <row r="501" spans="1:9" ht="13.95" customHeight="1" thickBot="1" x14ac:dyDescent="0.3">
      <c r="C501" s="758" t="s">
        <v>292</v>
      </c>
      <c r="D501" s="759"/>
      <c r="E501" s="760"/>
      <c r="F501" s="811" t="str">
        <f>+'P. Obras Civiles'!C18</f>
        <v>Retiro de escombros y del material sobrante con su disposición final en botaderos autorizados por la entdad ambiental correspondiente</v>
      </c>
      <c r="G501" s="812"/>
      <c r="H501" s="812"/>
      <c r="I501" s="813"/>
    </row>
    <row r="502" spans="1:9" ht="13.8" thickBot="1" x14ac:dyDescent="0.3">
      <c r="C502" s="137" t="s">
        <v>296</v>
      </c>
      <c r="D502" s="138" t="s">
        <v>263</v>
      </c>
      <c r="E502" s="154">
        <f>+'P. Obras Civiles'!B18</f>
        <v>1.1200000000000001</v>
      </c>
      <c r="F502" s="814"/>
      <c r="G502" s="815"/>
      <c r="H502" s="815"/>
      <c r="I502" s="816"/>
    </row>
    <row r="503" spans="1:9" ht="13.8" thickBot="1" x14ac:dyDescent="0.3">
      <c r="C503" s="770" t="s">
        <v>264</v>
      </c>
      <c r="D503" s="771"/>
      <c r="E503" s="207">
        <f>+'P. Obras Civiles'!E18</f>
        <v>48.22021100000002</v>
      </c>
      <c r="F503" s="817"/>
      <c r="G503" s="818"/>
      <c r="H503" s="818"/>
      <c r="I503" s="819"/>
    </row>
    <row r="504" spans="1:9" x14ac:dyDescent="0.25">
      <c r="C504" s="453" t="s">
        <v>265</v>
      </c>
      <c r="D504" s="454"/>
      <c r="E504" s="772"/>
      <c r="F504" s="772"/>
      <c r="G504" s="772"/>
      <c r="H504" s="772"/>
      <c r="I504" s="773"/>
    </row>
    <row r="505" spans="1:9" x14ac:dyDescent="0.25">
      <c r="C505" s="700" t="s">
        <v>266</v>
      </c>
      <c r="D505" s="701"/>
      <c r="E505" s="140" t="s">
        <v>267</v>
      </c>
      <c r="F505" s="455" t="s">
        <v>268</v>
      </c>
      <c r="G505" s="456" t="s">
        <v>269</v>
      </c>
      <c r="H505" s="140" t="s">
        <v>270</v>
      </c>
      <c r="I505" s="457" t="s">
        <v>271</v>
      </c>
    </row>
    <row r="506" spans="1:9" x14ac:dyDescent="0.25">
      <c r="A506" s="458" t="s">
        <v>108</v>
      </c>
      <c r="C506" s="738" t="str">
        <f>+VLOOKUP(A506,'Herramientas y Equipos'!$B$4:$E$46,2,FALSE)</f>
        <v>Herramienta menor E, Gral. Obra</v>
      </c>
      <c r="D506" s="739"/>
      <c r="E506" s="141" t="str">
        <f>+VLOOKUP(A506,'Herramientas y Equipos'!$B$4:$E$46,3,FALSE)</f>
        <v>%</v>
      </c>
      <c r="F506" s="459">
        <f>+VLOOKUP(A506,'Herramientas y Equipos'!$B$4:$E$46,4,FALSE)</f>
        <v>0.04</v>
      </c>
      <c r="G506" s="155">
        <f>+I532</f>
        <v>23102</v>
      </c>
      <c r="H506" s="155">
        <f>ROUND(SUM(G506*F506),0)</f>
        <v>924</v>
      </c>
      <c r="I506" s="744"/>
    </row>
    <row r="507" spans="1:9" x14ac:dyDescent="0.25">
      <c r="A507" s="458" t="s">
        <v>80</v>
      </c>
      <c r="C507" s="738"/>
      <c r="D507" s="739"/>
      <c r="E507" s="141"/>
      <c r="F507" s="5"/>
      <c r="G507" s="155"/>
      <c r="H507" s="155"/>
      <c r="I507" s="745"/>
    </row>
    <row r="508" spans="1:9" x14ac:dyDescent="0.25">
      <c r="C508" s="726"/>
      <c r="D508" s="727"/>
      <c r="E508" s="141"/>
      <c r="F508" s="142"/>
      <c r="G508" s="155"/>
      <c r="H508" s="155"/>
      <c r="I508" s="839"/>
    </row>
    <row r="509" spans="1:9" x14ac:dyDescent="0.25">
      <c r="C509" s="698"/>
      <c r="D509" s="699"/>
      <c r="E509" s="699"/>
      <c r="F509" s="699"/>
      <c r="G509" s="461"/>
      <c r="H509" s="461" t="s">
        <v>272</v>
      </c>
      <c r="I509" s="172">
        <f>SUM(H506:H508)</f>
        <v>924</v>
      </c>
    </row>
    <row r="510" spans="1:9" x14ac:dyDescent="0.25">
      <c r="C510" s="462" t="s">
        <v>273</v>
      </c>
      <c r="D510" s="463"/>
      <c r="E510" s="143"/>
      <c r="F510" s="151"/>
      <c r="G510" s="152"/>
      <c r="H510" s="151"/>
      <c r="I510" s="464"/>
    </row>
    <row r="511" spans="1:9" x14ac:dyDescent="0.25">
      <c r="C511" s="700" t="s">
        <v>266</v>
      </c>
      <c r="D511" s="701"/>
      <c r="E511" s="140" t="s">
        <v>274</v>
      </c>
      <c r="F511" s="140" t="s">
        <v>13</v>
      </c>
      <c r="G511" s="456" t="s">
        <v>275</v>
      </c>
      <c r="H511" s="140" t="s">
        <v>276</v>
      </c>
      <c r="I511" s="457" t="s">
        <v>271</v>
      </c>
    </row>
    <row r="512" spans="1:9" x14ac:dyDescent="0.25">
      <c r="C512" s="726"/>
      <c r="D512" s="727"/>
      <c r="E512" s="144"/>
      <c r="F512" s="465"/>
      <c r="G512" s="145"/>
      <c r="H512" s="156"/>
      <c r="I512" s="157">
        <f>(F512*(1+G512/100)) * (H512*(1/100))</f>
        <v>0</v>
      </c>
    </row>
    <row r="513" spans="3:9" x14ac:dyDescent="0.25">
      <c r="C513" s="726"/>
      <c r="D513" s="727"/>
      <c r="E513" s="144"/>
      <c r="F513" s="465"/>
      <c r="G513" s="146"/>
      <c r="H513" s="156"/>
      <c r="I513" s="157"/>
    </row>
    <row r="514" spans="3:9" x14ac:dyDescent="0.25">
      <c r="C514" s="726"/>
      <c r="D514" s="727"/>
      <c r="E514" s="144"/>
      <c r="F514" s="465"/>
      <c r="G514" s="147"/>
      <c r="H514" s="156"/>
      <c r="I514" s="157"/>
    </row>
    <row r="515" spans="3:9" x14ac:dyDescent="0.25">
      <c r="C515" s="726"/>
      <c r="D515" s="727"/>
      <c r="E515" s="144"/>
      <c r="F515" s="465"/>
      <c r="G515" s="147"/>
      <c r="H515" s="156"/>
      <c r="I515" s="157"/>
    </row>
    <row r="516" spans="3:9" x14ac:dyDescent="0.25">
      <c r="C516" s="726"/>
      <c r="D516" s="727"/>
      <c r="E516" s="144"/>
      <c r="F516" s="465"/>
      <c r="G516" s="147"/>
      <c r="H516" s="156"/>
      <c r="I516" s="157"/>
    </row>
    <row r="517" spans="3:9" x14ac:dyDescent="0.25">
      <c r="C517" s="726"/>
      <c r="D517" s="727"/>
      <c r="E517" s="144"/>
      <c r="F517" s="465"/>
      <c r="G517" s="147"/>
      <c r="H517" s="156"/>
      <c r="I517" s="157"/>
    </row>
    <row r="518" spans="3:9" x14ac:dyDescent="0.25">
      <c r="C518" s="726"/>
      <c r="D518" s="727"/>
      <c r="E518" s="443"/>
      <c r="F518" s="465"/>
      <c r="G518" s="147"/>
      <c r="H518" s="156"/>
      <c r="I518" s="157"/>
    </row>
    <row r="519" spans="3:9" x14ac:dyDescent="0.25">
      <c r="C519" s="728"/>
      <c r="D519" s="729"/>
      <c r="E519" s="141"/>
      <c r="F519" s="465"/>
      <c r="G519" s="147"/>
      <c r="H519" s="155"/>
      <c r="I519" s="157"/>
    </row>
    <row r="520" spans="3:9" x14ac:dyDescent="0.25">
      <c r="C520" s="728"/>
      <c r="D520" s="729"/>
      <c r="E520" s="141"/>
      <c r="F520" s="465"/>
      <c r="G520" s="147"/>
      <c r="H520" s="155"/>
      <c r="I520" s="157"/>
    </row>
    <row r="521" spans="3:9" x14ac:dyDescent="0.25">
      <c r="C521" s="150"/>
      <c r="D521" s="151"/>
      <c r="E521" s="143"/>
      <c r="F521" s="151"/>
      <c r="G521" s="699" t="s">
        <v>277</v>
      </c>
      <c r="H521" s="730"/>
      <c r="I521" s="172">
        <f>SUM(I512:I520)</f>
        <v>0</v>
      </c>
    </row>
    <row r="522" spans="3:9" ht="13.8" x14ac:dyDescent="0.25">
      <c r="C522" s="462" t="s">
        <v>278</v>
      </c>
      <c r="D522" s="463"/>
      <c r="E522" s="143"/>
      <c r="F522" s="151"/>
      <c r="G522" s="152"/>
      <c r="H522" s="151"/>
      <c r="I522" s="466"/>
    </row>
    <row r="523" spans="3:9" x14ac:dyDescent="0.25">
      <c r="C523" s="700" t="s">
        <v>266</v>
      </c>
      <c r="D523" s="701"/>
      <c r="E523" s="140" t="s">
        <v>279</v>
      </c>
      <c r="F523" s="140" t="s">
        <v>29</v>
      </c>
      <c r="G523" s="456" t="s">
        <v>280</v>
      </c>
      <c r="H523" s="140" t="s">
        <v>281</v>
      </c>
      <c r="I523" s="457" t="s">
        <v>271</v>
      </c>
    </row>
    <row r="524" spans="3:9" x14ac:dyDescent="0.25">
      <c r="C524" s="834" t="s">
        <v>421</v>
      </c>
      <c r="D524" s="835"/>
      <c r="E524" s="684">
        <v>10</v>
      </c>
      <c r="F524" s="7">
        <v>1</v>
      </c>
      <c r="G524" s="4">
        <v>2500</v>
      </c>
      <c r="H524" s="156">
        <f>+ROUND(E524*F524*G524,0)</f>
        <v>25000</v>
      </c>
      <c r="I524" s="149"/>
    </row>
    <row r="525" spans="3:9" ht="21.75" customHeight="1" x14ac:dyDescent="0.25">
      <c r="C525" s="836" t="s">
        <v>422</v>
      </c>
      <c r="D525" s="837"/>
      <c r="E525" s="7">
        <v>1.3</v>
      </c>
      <c r="F525" s="7">
        <v>1</v>
      </c>
      <c r="G525" s="163">
        <f>ROUND(45000/7,0)</f>
        <v>6429</v>
      </c>
      <c r="H525" s="156">
        <f>+ROUND(E525*F525*G525,0)</f>
        <v>8358</v>
      </c>
      <c r="I525" s="149"/>
    </row>
    <row r="526" spans="3:9" x14ac:dyDescent="0.25">
      <c r="C526" s="150"/>
      <c r="D526" s="151"/>
      <c r="E526" s="143"/>
      <c r="F526" s="151"/>
      <c r="G526" s="152" t="s">
        <v>282</v>
      </c>
      <c r="H526" s="151"/>
      <c r="I526" s="158">
        <f>SUM(H524:H525)</f>
        <v>33358</v>
      </c>
    </row>
    <row r="527" spans="3:9" ht="13.8" x14ac:dyDescent="0.25">
      <c r="C527" s="462" t="s">
        <v>283</v>
      </c>
      <c r="D527" s="151"/>
      <c r="E527" s="143"/>
      <c r="F527" s="151"/>
      <c r="G527" s="152"/>
      <c r="H527" s="151"/>
      <c r="I527" s="466"/>
    </row>
    <row r="528" spans="3:9" x14ac:dyDescent="0.25">
      <c r="C528" s="700" t="s">
        <v>266</v>
      </c>
      <c r="D528" s="701"/>
      <c r="E528" s="140" t="s">
        <v>14</v>
      </c>
      <c r="F528" s="140" t="s">
        <v>13</v>
      </c>
      <c r="G528" s="456" t="s">
        <v>276</v>
      </c>
      <c r="H528" s="467" t="s">
        <v>29</v>
      </c>
      <c r="I528" s="457" t="s">
        <v>271</v>
      </c>
    </row>
    <row r="529" spans="3:9" x14ac:dyDescent="0.25">
      <c r="C529" s="735" t="str">
        <f>+'Mano de Obra'!$B$135</f>
        <v>Cuadrilla General de obra</v>
      </c>
      <c r="D529" s="838"/>
      <c r="E529" s="141" t="s">
        <v>294</v>
      </c>
      <c r="F529" s="161">
        <v>8</v>
      </c>
      <c r="G529" s="155">
        <f>+'Mano de Obra'!$F$143</f>
        <v>2310190.111111111</v>
      </c>
      <c r="H529" s="8">
        <v>0.08</v>
      </c>
      <c r="I529" s="159">
        <f>ROUND(SUM(G529/F529)*H529,0)</f>
        <v>23102</v>
      </c>
    </row>
    <row r="530" spans="3:9" x14ac:dyDescent="0.25">
      <c r="C530" s="737"/>
      <c r="D530" s="714"/>
      <c r="E530" s="141"/>
      <c r="F530" s="468"/>
      <c r="G530" s="469"/>
      <c r="H530" s="470"/>
      <c r="I530" s="172">
        <f>SUM(G530*F530)*H530</f>
        <v>0</v>
      </c>
    </row>
    <row r="531" spans="3:9" x14ac:dyDescent="0.25">
      <c r="C531" s="738"/>
      <c r="D531" s="739"/>
      <c r="E531" s="141"/>
      <c r="F531" s="148"/>
      <c r="G531" s="469"/>
      <c r="H531" s="470"/>
      <c r="I531" s="172">
        <f>SUM(G531*F531)*H531</f>
        <v>0</v>
      </c>
    </row>
    <row r="532" spans="3:9" x14ac:dyDescent="0.25">
      <c r="C532" s="150"/>
      <c r="D532" s="151"/>
      <c r="E532" s="143"/>
      <c r="F532" s="151"/>
      <c r="G532" s="699" t="s">
        <v>284</v>
      </c>
      <c r="H532" s="730"/>
      <c r="I532" s="172">
        <f>I529</f>
        <v>23102</v>
      </c>
    </row>
    <row r="533" spans="3:9" ht="13.8" thickBot="1" x14ac:dyDescent="0.3">
      <c r="C533" s="150"/>
      <c r="D533" s="151"/>
      <c r="E533" s="143"/>
      <c r="F533" s="151"/>
      <c r="G533" s="471"/>
      <c r="H533" s="143"/>
      <c r="I533" s="464"/>
    </row>
    <row r="534" spans="3:9" ht="13.8" thickBot="1" x14ac:dyDescent="0.3">
      <c r="C534" s="150"/>
      <c r="D534" s="151"/>
      <c r="E534" s="143"/>
      <c r="F534" s="741" t="s">
        <v>285</v>
      </c>
      <c r="G534" s="741"/>
      <c r="H534" s="821"/>
      <c r="I534" s="160">
        <f>SUM(I509+I521+I526+I532)</f>
        <v>57384</v>
      </c>
    </row>
    <row r="535" spans="3:9" ht="14.4" thickBot="1" x14ac:dyDescent="0.3">
      <c r="C535" s="462" t="s">
        <v>286</v>
      </c>
      <c r="D535" s="151"/>
      <c r="E535" s="153"/>
      <c r="F535" s="472"/>
      <c r="G535" s="152"/>
      <c r="H535" s="151"/>
      <c r="I535" s="464"/>
    </row>
    <row r="536" spans="3:9" x14ac:dyDescent="0.25">
      <c r="C536" s="704" t="s">
        <v>732</v>
      </c>
      <c r="D536" s="705"/>
      <c r="E536" s="832" t="s">
        <v>287</v>
      </c>
      <c r="F536" s="710"/>
      <c r="G536" s="473" t="s">
        <v>101</v>
      </c>
      <c r="H536" s="474" t="s">
        <v>288</v>
      </c>
      <c r="I536" s="712"/>
    </row>
    <row r="537" spans="3:9" x14ac:dyDescent="0.25">
      <c r="C537" s="706"/>
      <c r="D537" s="707"/>
      <c r="E537" s="737" t="s">
        <v>289</v>
      </c>
      <c r="F537" s="714"/>
      <c r="G537" s="459">
        <v>0.23</v>
      </c>
      <c r="H537" s="155">
        <f>ROUND($I$534*G537,0)</f>
        <v>13198</v>
      </c>
      <c r="I537" s="713"/>
    </row>
    <row r="538" spans="3:9" x14ac:dyDescent="0.25">
      <c r="C538" s="706"/>
      <c r="D538" s="707"/>
      <c r="E538" s="737" t="s">
        <v>26</v>
      </c>
      <c r="F538" s="714"/>
      <c r="G538" s="459">
        <v>0.02</v>
      </c>
      <c r="H538" s="155">
        <f t="shared" ref="H538:H539" si="10">ROUND($I$534*G538,0)</f>
        <v>1148</v>
      </c>
      <c r="I538" s="713"/>
    </row>
    <row r="539" spans="3:9" x14ac:dyDescent="0.25">
      <c r="C539" s="706"/>
      <c r="D539" s="707"/>
      <c r="E539" s="737" t="s">
        <v>1</v>
      </c>
      <c r="F539" s="714"/>
      <c r="G539" s="459">
        <v>0.05</v>
      </c>
      <c r="H539" s="155">
        <f t="shared" si="10"/>
        <v>2869</v>
      </c>
      <c r="I539" s="833"/>
    </row>
    <row r="540" spans="3:9" ht="15" customHeight="1" thickBot="1" x14ac:dyDescent="0.3">
      <c r="C540" s="706"/>
      <c r="D540" s="707"/>
      <c r="E540" s="716" t="s">
        <v>290</v>
      </c>
      <c r="F540" s="717"/>
      <c r="G540" s="717"/>
      <c r="H540" s="718"/>
      <c r="I540" s="475">
        <f>SUM(H537:H539)</f>
        <v>17215</v>
      </c>
    </row>
    <row r="541" spans="3:9" ht="16.2" customHeight="1" thickBot="1" x14ac:dyDescent="0.3">
      <c r="C541" s="708"/>
      <c r="D541" s="709"/>
      <c r="E541" s="719" t="s">
        <v>291</v>
      </c>
      <c r="F541" s="720"/>
      <c r="G541" s="721"/>
      <c r="H541" s="722">
        <f>SUM(I534+I540)</f>
        <v>74599</v>
      </c>
      <c r="I541" s="723"/>
    </row>
    <row r="543" spans="3:9" ht="18" thickBot="1" x14ac:dyDescent="0.3">
      <c r="C543" s="748" t="s">
        <v>257</v>
      </c>
      <c r="D543" s="748"/>
      <c r="E543" s="748"/>
      <c r="F543" s="748"/>
      <c r="G543" s="748"/>
      <c r="H543" s="748"/>
      <c r="I543" s="748"/>
    </row>
    <row r="544" spans="3:9" ht="14.4" thickBot="1" x14ac:dyDescent="0.3">
      <c r="C544" s="136" t="s">
        <v>258</v>
      </c>
      <c r="D544" s="749" t="s">
        <v>733</v>
      </c>
      <c r="E544" s="750"/>
      <c r="F544" s="750"/>
      <c r="G544" s="751"/>
      <c r="H544" s="136" t="s">
        <v>259</v>
      </c>
      <c r="I544" s="452">
        <v>45961</v>
      </c>
    </row>
    <row r="545" spans="1:9" ht="13.8" thickBot="1" x14ac:dyDescent="0.3">
      <c r="C545" s="752" t="s">
        <v>260</v>
      </c>
      <c r="D545" s="753"/>
      <c r="E545" s="754"/>
      <c r="F545" s="755" t="s">
        <v>261</v>
      </c>
      <c r="G545" s="756"/>
      <c r="H545" s="756"/>
      <c r="I545" s="757"/>
    </row>
    <row r="546" spans="1:9" ht="13.8" thickBot="1" x14ac:dyDescent="0.3">
      <c r="C546" s="758" t="s">
        <v>292</v>
      </c>
      <c r="D546" s="759"/>
      <c r="E546" s="760"/>
      <c r="F546" s="811" t="str">
        <f>+'P. Obras Civiles'!C20</f>
        <v>Excavación manual en material común</v>
      </c>
      <c r="G546" s="812"/>
      <c r="H546" s="812"/>
      <c r="I546" s="813"/>
    </row>
    <row r="547" spans="1:9" ht="13.8" thickBot="1" x14ac:dyDescent="0.3">
      <c r="C547" s="137" t="s">
        <v>296</v>
      </c>
      <c r="D547" s="138" t="s">
        <v>263</v>
      </c>
      <c r="E547" s="154">
        <f>+'P. Obras Civiles'!B20</f>
        <v>2.1</v>
      </c>
      <c r="F547" s="814"/>
      <c r="G547" s="815"/>
      <c r="H547" s="815"/>
      <c r="I547" s="816"/>
    </row>
    <row r="548" spans="1:9" ht="13.8" thickBot="1" x14ac:dyDescent="0.3">
      <c r="C548" s="770" t="s">
        <v>264</v>
      </c>
      <c r="D548" s="771"/>
      <c r="E548" s="207">
        <f>+'P. Obras Civiles'!E20</f>
        <v>14.507400000000001</v>
      </c>
      <c r="F548" s="817"/>
      <c r="G548" s="818"/>
      <c r="H548" s="818"/>
      <c r="I548" s="819"/>
    </row>
    <row r="549" spans="1:9" x14ac:dyDescent="0.25">
      <c r="C549" s="453" t="s">
        <v>265</v>
      </c>
      <c r="D549" s="454"/>
      <c r="E549" s="772"/>
      <c r="F549" s="772"/>
      <c r="G549" s="772"/>
      <c r="H549" s="772"/>
      <c r="I549" s="773"/>
    </row>
    <row r="550" spans="1:9" x14ac:dyDescent="0.25">
      <c r="C550" s="700" t="s">
        <v>266</v>
      </c>
      <c r="D550" s="701"/>
      <c r="E550" s="140" t="s">
        <v>267</v>
      </c>
      <c r="F550" s="455" t="s">
        <v>268</v>
      </c>
      <c r="G550" s="456" t="s">
        <v>269</v>
      </c>
      <c r="H550" s="140" t="s">
        <v>270</v>
      </c>
      <c r="I550" s="457" t="s">
        <v>271</v>
      </c>
    </row>
    <row r="551" spans="1:9" x14ac:dyDescent="0.25">
      <c r="A551" s="458" t="s">
        <v>108</v>
      </c>
      <c r="C551" s="742" t="str">
        <f>+VLOOKUP(A551,'Herramientas y Equipos'!$B$4:$E$46,2,FALSE)</f>
        <v>Herramienta menor E, Gral. Obra</v>
      </c>
      <c r="D551" s="743"/>
      <c r="E551" s="141" t="str">
        <f>+VLOOKUP(A551,'Herramientas y Equipos'!$B$4:$E$46,3,FALSE)</f>
        <v>%</v>
      </c>
      <c r="F551" s="459">
        <f>+VLOOKUP(A551,'Herramientas y Equipos'!$B$4:$E$46,4,FALSE)</f>
        <v>0.04</v>
      </c>
      <c r="G551" s="155">
        <f>+I577</f>
        <v>72193</v>
      </c>
      <c r="H551" s="155">
        <f>ROUND(SUM(G551*F551),0)</f>
        <v>2888</v>
      </c>
      <c r="I551" s="744"/>
    </row>
    <row r="552" spans="1:9" x14ac:dyDescent="0.25">
      <c r="A552" s="458"/>
      <c r="C552" s="742"/>
      <c r="D552" s="743"/>
      <c r="E552" s="141"/>
      <c r="F552" s="460"/>
      <c r="G552" s="155"/>
      <c r="H552" s="155"/>
      <c r="I552" s="745"/>
    </row>
    <row r="553" spans="1:9" x14ac:dyDescent="0.25">
      <c r="C553" s="803"/>
      <c r="D553" s="804"/>
      <c r="E553" s="141"/>
      <c r="F553" s="142"/>
      <c r="G553" s="155"/>
      <c r="H553" s="155"/>
      <c r="I553" s="745"/>
    </row>
    <row r="554" spans="1:9" x14ac:dyDescent="0.25">
      <c r="C554" s="698"/>
      <c r="D554" s="699"/>
      <c r="E554" s="699"/>
      <c r="F554" s="699"/>
      <c r="G554" s="461"/>
      <c r="H554" s="461" t="s">
        <v>272</v>
      </c>
      <c r="I554" s="172">
        <f>SUM(H551:H553)</f>
        <v>2888</v>
      </c>
    </row>
    <row r="555" spans="1:9" x14ac:dyDescent="0.25">
      <c r="C555" s="462" t="s">
        <v>273</v>
      </c>
      <c r="D555" s="463"/>
      <c r="E555" s="143"/>
      <c r="F555" s="151"/>
      <c r="G555" s="152"/>
      <c r="H555" s="151"/>
      <c r="I555" s="464"/>
    </row>
    <row r="556" spans="1:9" x14ac:dyDescent="0.25">
      <c r="C556" s="700" t="s">
        <v>266</v>
      </c>
      <c r="D556" s="701"/>
      <c r="E556" s="140" t="s">
        <v>274</v>
      </c>
      <c r="F556" s="140" t="s">
        <v>13</v>
      </c>
      <c r="G556" s="456" t="s">
        <v>275</v>
      </c>
      <c r="H556" s="140" t="s">
        <v>276</v>
      </c>
      <c r="I556" s="457" t="s">
        <v>271</v>
      </c>
    </row>
    <row r="557" spans="1:9" x14ac:dyDescent="0.25">
      <c r="A557" s="458">
        <f>+Insumos!B635</f>
        <v>0</v>
      </c>
      <c r="C557" s="702"/>
      <c r="D557" s="703"/>
      <c r="E557" s="144"/>
      <c r="F557" s="165"/>
      <c r="G557" s="164"/>
      <c r="H557" s="166"/>
      <c r="I557" s="6">
        <f>+ROUND((F557*H557)+(G557*F557*H557),0)</f>
        <v>0</v>
      </c>
    </row>
    <row r="558" spans="1:9" x14ac:dyDescent="0.25">
      <c r="A558" s="458">
        <f>+Insumos!B636</f>
        <v>0</v>
      </c>
      <c r="C558" s="702"/>
      <c r="D558" s="703"/>
      <c r="E558" s="144"/>
      <c r="F558" s="165"/>
      <c r="G558" s="164"/>
      <c r="H558" s="166"/>
      <c r="I558" s="6">
        <f>+ROUND((F558*H558)+(G558*F558*H558),0)</f>
        <v>0</v>
      </c>
    </row>
    <row r="559" spans="1:9" x14ac:dyDescent="0.25">
      <c r="A559" s="458">
        <f>+Insumos!B637</f>
        <v>0</v>
      </c>
      <c r="C559" s="702"/>
      <c r="D559" s="703"/>
      <c r="E559" s="144"/>
      <c r="F559" s="165"/>
      <c r="G559" s="164"/>
      <c r="H559" s="166"/>
      <c r="I559" s="6">
        <f>+ROUND((F559*H559)+(G559*F559*H559),0)</f>
        <v>0</v>
      </c>
    </row>
    <row r="560" spans="1:9" x14ac:dyDescent="0.25">
      <c r="C560" s="724"/>
      <c r="D560" s="725"/>
      <c r="E560" s="144"/>
      <c r="F560" s="465"/>
      <c r="G560" s="147"/>
      <c r="H560" s="156"/>
      <c r="I560" s="157"/>
    </row>
    <row r="561" spans="3:9" x14ac:dyDescent="0.25">
      <c r="C561" s="724"/>
      <c r="D561" s="725"/>
      <c r="E561" s="144"/>
      <c r="F561" s="465"/>
      <c r="G561" s="147"/>
      <c r="H561" s="156"/>
      <c r="I561" s="157"/>
    </row>
    <row r="562" spans="3:9" x14ac:dyDescent="0.25">
      <c r="C562" s="724"/>
      <c r="D562" s="725"/>
      <c r="E562" s="144"/>
      <c r="F562" s="465"/>
      <c r="G562" s="147"/>
      <c r="H562" s="156"/>
      <c r="I562" s="157"/>
    </row>
    <row r="563" spans="3:9" x14ac:dyDescent="0.25">
      <c r="C563" s="726"/>
      <c r="D563" s="727"/>
      <c r="E563" s="443"/>
      <c r="F563" s="465"/>
      <c r="G563" s="147"/>
      <c r="H563" s="156"/>
      <c r="I563" s="157"/>
    </row>
    <row r="564" spans="3:9" x14ac:dyDescent="0.25">
      <c r="C564" s="728"/>
      <c r="D564" s="729"/>
      <c r="E564" s="141"/>
      <c r="F564" s="465"/>
      <c r="G564" s="147"/>
      <c r="H564" s="155"/>
      <c r="I564" s="157"/>
    </row>
    <row r="565" spans="3:9" x14ac:dyDescent="0.25">
      <c r="C565" s="728"/>
      <c r="D565" s="729"/>
      <c r="E565" s="141"/>
      <c r="F565" s="465"/>
      <c r="G565" s="147"/>
      <c r="H565" s="155"/>
      <c r="I565" s="157"/>
    </row>
    <row r="566" spans="3:9" x14ac:dyDescent="0.25">
      <c r="C566" s="150"/>
      <c r="D566" s="151"/>
      <c r="E566" s="143"/>
      <c r="F566" s="151"/>
      <c r="G566" s="699" t="s">
        <v>277</v>
      </c>
      <c r="H566" s="730"/>
      <c r="I566" s="172">
        <f>SUM(I557:I565)</f>
        <v>0</v>
      </c>
    </row>
    <row r="567" spans="3:9" ht="13.8" x14ac:dyDescent="0.25">
      <c r="C567" s="462" t="s">
        <v>278</v>
      </c>
      <c r="D567" s="463"/>
      <c r="E567" s="143"/>
      <c r="F567" s="151"/>
      <c r="G567" s="152"/>
      <c r="H567" s="151"/>
      <c r="I567" s="466"/>
    </row>
    <row r="568" spans="3:9" x14ac:dyDescent="0.25">
      <c r="C568" s="700" t="s">
        <v>266</v>
      </c>
      <c r="D568" s="701"/>
      <c r="E568" s="140" t="s">
        <v>279</v>
      </c>
      <c r="F568" s="140" t="s">
        <v>29</v>
      </c>
      <c r="G568" s="456" t="s">
        <v>280</v>
      </c>
      <c r="H568" s="140" t="s">
        <v>281</v>
      </c>
      <c r="I568" s="457" t="s">
        <v>271</v>
      </c>
    </row>
    <row r="569" spans="3:9" x14ac:dyDescent="0.25">
      <c r="C569" s="731"/>
      <c r="D569" s="732"/>
      <c r="E569" s="180"/>
      <c r="F569" s="7"/>
      <c r="G569" s="9"/>
      <c r="H569" s="156"/>
      <c r="I569" s="149"/>
    </row>
    <row r="570" spans="3:9" x14ac:dyDescent="0.25">
      <c r="C570" s="738"/>
      <c r="D570" s="739"/>
      <c r="E570" s="141"/>
      <c r="F570" s="148"/>
      <c r="G570" s="142"/>
      <c r="H570" s="155"/>
      <c r="I570" s="149"/>
    </row>
    <row r="571" spans="3:9" x14ac:dyDescent="0.25">
      <c r="C571" s="150"/>
      <c r="D571" s="151"/>
      <c r="E571" s="143"/>
      <c r="F571" s="151"/>
      <c r="G571" s="152" t="s">
        <v>282</v>
      </c>
      <c r="H571" s="151"/>
      <c r="I571" s="158">
        <f>SUM(H569:H570)</f>
        <v>0</v>
      </c>
    </row>
    <row r="572" spans="3:9" ht="13.8" x14ac:dyDescent="0.25">
      <c r="C572" s="462" t="s">
        <v>283</v>
      </c>
      <c r="D572" s="151"/>
      <c r="E572" s="143"/>
      <c r="F572" s="151"/>
      <c r="G572" s="152"/>
      <c r="H572" s="151"/>
      <c r="I572" s="466"/>
    </row>
    <row r="573" spans="3:9" x14ac:dyDescent="0.25">
      <c r="C573" s="700" t="s">
        <v>266</v>
      </c>
      <c r="D573" s="701"/>
      <c r="E573" s="140" t="s">
        <v>14</v>
      </c>
      <c r="F573" s="140" t="s">
        <v>13</v>
      </c>
      <c r="G573" s="456" t="s">
        <v>276</v>
      </c>
      <c r="H573" s="467" t="s">
        <v>29</v>
      </c>
      <c r="I573" s="457" t="s">
        <v>271</v>
      </c>
    </row>
    <row r="574" spans="3:9" x14ac:dyDescent="0.25">
      <c r="C574" s="735" t="str">
        <f>+'Mano de Obra'!$B$135</f>
        <v>Cuadrilla General de obra</v>
      </c>
      <c r="D574" s="736"/>
      <c r="E574" s="141" t="s">
        <v>294</v>
      </c>
      <c r="F574" s="161">
        <v>8</v>
      </c>
      <c r="G574" s="155">
        <f>+'Mano de Obra'!$F$143</f>
        <v>2310190.111111111</v>
      </c>
      <c r="H574" s="162">
        <v>0.25</v>
      </c>
      <c r="I574" s="159">
        <f>ROUND(SUM(G574/F574)*H574,0)</f>
        <v>72193</v>
      </c>
    </row>
    <row r="575" spans="3:9" x14ac:dyDescent="0.25">
      <c r="C575" s="737"/>
      <c r="D575" s="714"/>
      <c r="E575" s="141"/>
      <c r="F575" s="468"/>
      <c r="G575" s="469"/>
      <c r="H575" s="470"/>
      <c r="I575" s="172">
        <f>SUM(G575*F575)*H575</f>
        <v>0</v>
      </c>
    </row>
    <row r="576" spans="3:9" x14ac:dyDescent="0.25">
      <c r="C576" s="738"/>
      <c r="D576" s="739"/>
      <c r="E576" s="141"/>
      <c r="F576" s="148"/>
      <c r="G576" s="469"/>
      <c r="H576" s="470"/>
      <c r="I576" s="172">
        <f>SUM(G576*F576)*H576</f>
        <v>0</v>
      </c>
    </row>
    <row r="577" spans="3:9" x14ac:dyDescent="0.25">
      <c r="C577" s="150"/>
      <c r="D577" s="151"/>
      <c r="E577" s="143"/>
      <c r="F577" s="151"/>
      <c r="G577" s="740" t="s">
        <v>284</v>
      </c>
      <c r="H577" s="740"/>
      <c r="I577" s="172">
        <f>I574</f>
        <v>72193</v>
      </c>
    </row>
    <row r="578" spans="3:9" ht="13.8" thickBot="1" x14ac:dyDescent="0.3">
      <c r="C578" s="150"/>
      <c r="D578" s="151"/>
      <c r="E578" s="143"/>
      <c r="F578" s="151"/>
      <c r="G578" s="471"/>
      <c r="H578" s="143"/>
      <c r="I578" s="464"/>
    </row>
    <row r="579" spans="3:9" ht="13.8" thickBot="1" x14ac:dyDescent="0.3">
      <c r="C579" s="150"/>
      <c r="D579" s="151"/>
      <c r="E579" s="143"/>
      <c r="F579" s="741" t="s">
        <v>285</v>
      </c>
      <c r="G579" s="741"/>
      <c r="H579" s="741"/>
      <c r="I579" s="160">
        <f>SUM(I554+I566+I571+I577)</f>
        <v>75081</v>
      </c>
    </row>
    <row r="580" spans="3:9" ht="14.4" thickBot="1" x14ac:dyDescent="0.3">
      <c r="C580" s="462" t="s">
        <v>286</v>
      </c>
      <c r="D580" s="151"/>
      <c r="E580" s="153"/>
      <c r="F580" s="472"/>
      <c r="G580" s="152"/>
      <c r="H580" s="151"/>
      <c r="I580" s="464"/>
    </row>
    <row r="581" spans="3:9" x14ac:dyDescent="0.25">
      <c r="C581" s="704" t="s">
        <v>732</v>
      </c>
      <c r="D581" s="705"/>
      <c r="E581" s="710" t="s">
        <v>287</v>
      </c>
      <c r="F581" s="711"/>
      <c r="G581" s="473" t="s">
        <v>101</v>
      </c>
      <c r="H581" s="474" t="s">
        <v>288</v>
      </c>
      <c r="I581" s="712"/>
    </row>
    <row r="582" spans="3:9" x14ac:dyDescent="0.25">
      <c r="C582" s="706"/>
      <c r="D582" s="707"/>
      <c r="E582" s="714" t="s">
        <v>289</v>
      </c>
      <c r="F582" s="715"/>
      <c r="G582" s="459">
        <v>0.23</v>
      </c>
      <c r="H582" s="155">
        <f>ROUND($I$579*G582,0)</f>
        <v>17269</v>
      </c>
      <c r="I582" s="713"/>
    </row>
    <row r="583" spans="3:9" x14ac:dyDescent="0.25">
      <c r="C583" s="706"/>
      <c r="D583" s="707"/>
      <c r="E583" s="714" t="s">
        <v>26</v>
      </c>
      <c r="F583" s="715"/>
      <c r="G583" s="459">
        <v>0.02</v>
      </c>
      <c r="H583" s="155">
        <f t="shared" ref="H583:H584" si="11">ROUND($I$579*G583,0)</f>
        <v>1502</v>
      </c>
      <c r="I583" s="713"/>
    </row>
    <row r="584" spans="3:9" x14ac:dyDescent="0.25">
      <c r="C584" s="706"/>
      <c r="D584" s="707"/>
      <c r="E584" s="714" t="s">
        <v>1</v>
      </c>
      <c r="F584" s="715"/>
      <c r="G584" s="459">
        <v>0.05</v>
      </c>
      <c r="H584" s="155">
        <f t="shared" si="11"/>
        <v>3754</v>
      </c>
      <c r="I584" s="713"/>
    </row>
    <row r="585" spans="3:9" ht="15" customHeight="1" thickBot="1" x14ac:dyDescent="0.3">
      <c r="C585" s="706"/>
      <c r="D585" s="707"/>
      <c r="E585" s="716" t="s">
        <v>290</v>
      </c>
      <c r="F585" s="717"/>
      <c r="G585" s="717"/>
      <c r="H585" s="718"/>
      <c r="I585" s="475">
        <f>SUM(H582:H584)</f>
        <v>22525</v>
      </c>
    </row>
    <row r="586" spans="3:9" ht="16.2" thickBot="1" x14ac:dyDescent="0.3">
      <c r="C586" s="708"/>
      <c r="D586" s="709"/>
      <c r="E586" s="719" t="s">
        <v>291</v>
      </c>
      <c r="F586" s="720"/>
      <c r="G586" s="721"/>
      <c r="H586" s="722">
        <f>SUM(I579+I585)</f>
        <v>97606</v>
      </c>
      <c r="I586" s="723"/>
    </row>
    <row r="587" spans="3:9" x14ac:dyDescent="0.25">
      <c r="E587" s="191"/>
      <c r="G587" s="476"/>
    </row>
    <row r="588" spans="3:9" ht="18" thickBot="1" x14ac:dyDescent="0.3">
      <c r="C588" s="748" t="s">
        <v>257</v>
      </c>
      <c r="D588" s="748"/>
      <c r="E588" s="748"/>
      <c r="F588" s="748"/>
      <c r="G588" s="748"/>
      <c r="H588" s="748"/>
      <c r="I588" s="748"/>
    </row>
    <row r="589" spans="3:9" ht="14.4" thickBot="1" x14ac:dyDescent="0.3">
      <c r="C589" s="136" t="s">
        <v>258</v>
      </c>
      <c r="D589" s="749" t="s">
        <v>733</v>
      </c>
      <c r="E589" s="750"/>
      <c r="F589" s="750"/>
      <c r="G589" s="751"/>
      <c r="H589" s="136" t="s">
        <v>259</v>
      </c>
      <c r="I589" s="452">
        <v>45961</v>
      </c>
    </row>
    <row r="590" spans="3:9" ht="13.8" thickBot="1" x14ac:dyDescent="0.3">
      <c r="C590" s="752" t="s">
        <v>260</v>
      </c>
      <c r="D590" s="753"/>
      <c r="E590" s="754"/>
      <c r="F590" s="755" t="s">
        <v>261</v>
      </c>
      <c r="G590" s="756"/>
      <c r="H590" s="756"/>
      <c r="I590" s="757"/>
    </row>
    <row r="591" spans="3:9" ht="13.8" thickBot="1" x14ac:dyDescent="0.3">
      <c r="C591" s="758" t="s">
        <v>292</v>
      </c>
      <c r="D591" s="759"/>
      <c r="E591" s="760"/>
      <c r="F591" s="811" t="str">
        <f>+'P. Obras Civiles'!C21</f>
        <v xml:space="preserve">Relleno en recebo común compactado mecánicamente </v>
      </c>
      <c r="G591" s="812"/>
      <c r="H591" s="812"/>
      <c r="I591" s="813"/>
    </row>
    <row r="592" spans="3:9" ht="13.8" thickBot="1" x14ac:dyDescent="0.3">
      <c r="C592" s="137" t="s">
        <v>296</v>
      </c>
      <c r="D592" s="138" t="s">
        <v>263</v>
      </c>
      <c r="E592" s="154">
        <f>+'P. Obras Civiles'!B21</f>
        <v>2.2000000000000002</v>
      </c>
      <c r="F592" s="814"/>
      <c r="G592" s="815"/>
      <c r="H592" s="815"/>
      <c r="I592" s="816"/>
    </row>
    <row r="593" spans="1:9" ht="13.8" thickBot="1" x14ac:dyDescent="0.3">
      <c r="C593" s="770" t="s">
        <v>264</v>
      </c>
      <c r="D593" s="771"/>
      <c r="E593" s="206">
        <f>+'P. Obras Civiles'!E21</f>
        <v>40.838746000000008</v>
      </c>
      <c r="F593" s="817"/>
      <c r="G593" s="818"/>
      <c r="H593" s="818"/>
      <c r="I593" s="819"/>
    </row>
    <row r="594" spans="1:9" x14ac:dyDescent="0.25">
      <c r="C594" s="453" t="s">
        <v>265</v>
      </c>
      <c r="D594" s="454"/>
      <c r="E594" s="772"/>
      <c r="F594" s="772"/>
      <c r="G594" s="772"/>
      <c r="H594" s="772"/>
      <c r="I594" s="773"/>
    </row>
    <row r="595" spans="1:9" x14ac:dyDescent="0.25">
      <c r="C595" s="700" t="s">
        <v>266</v>
      </c>
      <c r="D595" s="701"/>
      <c r="E595" s="140" t="s">
        <v>267</v>
      </c>
      <c r="F595" s="455" t="s">
        <v>268</v>
      </c>
      <c r="G595" s="456" t="s">
        <v>269</v>
      </c>
      <c r="H595" s="140" t="s">
        <v>270</v>
      </c>
      <c r="I595" s="457" t="s">
        <v>271</v>
      </c>
    </row>
    <row r="596" spans="1:9" x14ac:dyDescent="0.25">
      <c r="A596" s="458" t="s">
        <v>108</v>
      </c>
      <c r="C596" s="742" t="str">
        <f>+VLOOKUP(A596,'Herramientas y Equipos'!$B$4:$E$46,2,FALSE)</f>
        <v>Herramienta menor E, Gral. Obra</v>
      </c>
      <c r="D596" s="743"/>
      <c r="E596" s="141" t="str">
        <f>+VLOOKUP(A596,'Herramientas y Equipos'!$B$4:$E$46,3,FALSE)</f>
        <v>%</v>
      </c>
      <c r="F596" s="459">
        <f>+VLOOKUP(A596,'Herramientas y Equipos'!$B$4:$E$46,4,FALSE)</f>
        <v>0.04</v>
      </c>
      <c r="G596" s="155">
        <f>+I622</f>
        <v>19252</v>
      </c>
      <c r="H596" s="155">
        <f>ROUND(SUM(G596*F596),0)</f>
        <v>770</v>
      </c>
      <c r="I596" s="744"/>
    </row>
    <row r="597" spans="1:9" x14ac:dyDescent="0.25">
      <c r="A597" s="458" t="str">
        <f>+'Herramientas y Equipos'!B6</f>
        <v>E100003</v>
      </c>
      <c r="C597" s="742" t="str">
        <f>+VLOOKUP(A597,'Herramientas y Equipos'!$B$4:$E$46,2,FALSE)</f>
        <v>Compactador Manual (Saltarín compactador)</v>
      </c>
      <c r="D597" s="743"/>
      <c r="E597" s="141" t="str">
        <f>+VLOOKUP(A597,'Herramientas y Equipos'!$B$4:$E$46,3,FALSE)</f>
        <v>Hora</v>
      </c>
      <c r="F597" s="460"/>
      <c r="G597" s="155">
        <f>+VLOOKUP(A597,'Herramientas y Equipos'!$B$4:$E$46,4,FALSE)</f>
        <v>11250</v>
      </c>
      <c r="H597" s="155">
        <f>ROUND(SUM(G597*F597),0)</f>
        <v>0</v>
      </c>
      <c r="I597" s="745"/>
    </row>
    <row r="598" spans="1:9" x14ac:dyDescent="0.25">
      <c r="C598" s="803"/>
      <c r="D598" s="804"/>
      <c r="E598" s="141"/>
      <c r="F598" s="142"/>
      <c r="G598" s="155"/>
      <c r="H598" s="155"/>
      <c r="I598" s="745"/>
    </row>
    <row r="599" spans="1:9" x14ac:dyDescent="0.25">
      <c r="C599" s="698"/>
      <c r="D599" s="699"/>
      <c r="E599" s="699"/>
      <c r="F599" s="699"/>
      <c r="G599" s="461"/>
      <c r="H599" s="461" t="s">
        <v>272</v>
      </c>
      <c r="I599" s="172">
        <f>SUM(H596:H598)</f>
        <v>770</v>
      </c>
    </row>
    <row r="600" spans="1:9" x14ac:dyDescent="0.25">
      <c r="C600" s="462" t="s">
        <v>273</v>
      </c>
      <c r="D600" s="463"/>
      <c r="E600" s="143"/>
      <c r="F600" s="151"/>
      <c r="G600" s="152"/>
      <c r="H600" s="151"/>
      <c r="I600" s="464"/>
    </row>
    <row r="601" spans="1:9" x14ac:dyDescent="0.25">
      <c r="C601" s="700" t="s">
        <v>266</v>
      </c>
      <c r="D601" s="701"/>
      <c r="E601" s="140" t="s">
        <v>274</v>
      </c>
      <c r="F601" s="140" t="s">
        <v>13</v>
      </c>
      <c r="G601" s="456" t="s">
        <v>275</v>
      </c>
      <c r="H601" s="140" t="s">
        <v>276</v>
      </c>
      <c r="I601" s="457" t="s">
        <v>271</v>
      </c>
    </row>
    <row r="602" spans="1:9" x14ac:dyDescent="0.25">
      <c r="A602" s="458" t="str">
        <f>+Insumos!B12</f>
        <v>I100009</v>
      </c>
      <c r="C602" s="702" t="str">
        <f>+VLOOKUP(A602,Insumos!$B$4:$E$27,2,FALSE)</f>
        <v>Recebo</v>
      </c>
      <c r="D602" s="703"/>
      <c r="E602" s="144" t="str">
        <f>+VLOOKUP(A602,Insumos!$B$4:$E$27,3,FALSE)</f>
        <v>M3</v>
      </c>
      <c r="F602" s="165">
        <v>1.3</v>
      </c>
      <c r="G602" s="164">
        <v>0.05</v>
      </c>
      <c r="H602" s="166">
        <f>+VLOOKUP(A602,Insumos!$B$4:$E$27,4,FALSE)</f>
        <v>20000</v>
      </c>
      <c r="I602" s="6">
        <f t="shared" ref="I602:I610" si="12">+ROUND((F602*H602)+(G602*F602*H602),0)</f>
        <v>27300</v>
      </c>
    </row>
    <row r="603" spans="1:9" x14ac:dyDescent="0.25">
      <c r="A603" s="458"/>
      <c r="C603" s="702"/>
      <c r="D603" s="703"/>
      <c r="E603" s="144"/>
      <c r="F603" s="165"/>
      <c r="G603" s="164"/>
      <c r="H603" s="166"/>
      <c r="I603" s="6">
        <f t="shared" si="12"/>
        <v>0</v>
      </c>
    </row>
    <row r="604" spans="1:9" x14ac:dyDescent="0.25">
      <c r="A604" s="458"/>
      <c r="C604" s="702"/>
      <c r="D604" s="703"/>
      <c r="E604" s="144"/>
      <c r="F604" s="165"/>
      <c r="G604" s="164"/>
      <c r="H604" s="166"/>
      <c r="I604" s="6">
        <f t="shared" si="12"/>
        <v>0</v>
      </c>
    </row>
    <row r="605" spans="1:9" x14ac:dyDescent="0.25">
      <c r="A605" s="458"/>
      <c r="C605" s="702"/>
      <c r="D605" s="703"/>
      <c r="E605" s="144"/>
      <c r="F605" s="165"/>
      <c r="G605" s="164"/>
      <c r="H605" s="166"/>
      <c r="I605" s="6">
        <f t="shared" si="12"/>
        <v>0</v>
      </c>
    </row>
    <row r="606" spans="1:9" x14ac:dyDescent="0.25">
      <c r="A606" s="458"/>
      <c r="C606" s="702"/>
      <c r="D606" s="703"/>
      <c r="E606" s="144"/>
      <c r="F606" s="165"/>
      <c r="G606" s="164"/>
      <c r="H606" s="166"/>
      <c r="I606" s="6">
        <f t="shared" si="12"/>
        <v>0</v>
      </c>
    </row>
    <row r="607" spans="1:9" x14ac:dyDescent="0.25">
      <c r="A607" s="458"/>
      <c r="C607" s="702"/>
      <c r="D607" s="703"/>
      <c r="E607" s="144"/>
      <c r="F607" s="165"/>
      <c r="G607" s="164"/>
      <c r="H607" s="166"/>
      <c r="I607" s="6">
        <f t="shared" si="12"/>
        <v>0</v>
      </c>
    </row>
    <row r="608" spans="1:9" x14ac:dyDescent="0.25">
      <c r="A608" s="458"/>
      <c r="C608" s="702"/>
      <c r="D608" s="703"/>
      <c r="E608" s="144"/>
      <c r="F608" s="165"/>
      <c r="G608" s="164"/>
      <c r="H608" s="166"/>
      <c r="I608" s="6">
        <f t="shared" si="12"/>
        <v>0</v>
      </c>
    </row>
    <row r="609" spans="1:12" x14ac:dyDescent="0.25">
      <c r="A609" s="458"/>
      <c r="C609" s="702"/>
      <c r="D609" s="703"/>
      <c r="E609" s="144"/>
      <c r="F609" s="165"/>
      <c r="G609" s="164"/>
      <c r="H609" s="166"/>
      <c r="I609" s="6">
        <f t="shared" si="12"/>
        <v>0</v>
      </c>
    </row>
    <row r="610" spans="1:12" x14ac:dyDescent="0.25">
      <c r="A610" s="458"/>
      <c r="C610" s="702"/>
      <c r="D610" s="703"/>
      <c r="E610" s="144"/>
      <c r="F610" s="176"/>
      <c r="G610" s="164"/>
      <c r="H610" s="166"/>
      <c r="I610" s="6">
        <f t="shared" si="12"/>
        <v>0</v>
      </c>
    </row>
    <row r="611" spans="1:12" x14ac:dyDescent="0.25">
      <c r="C611" s="150"/>
      <c r="D611" s="151"/>
      <c r="E611" s="143"/>
      <c r="F611" s="151"/>
      <c r="G611" s="699" t="s">
        <v>277</v>
      </c>
      <c r="H611" s="730"/>
      <c r="I611" s="172">
        <f>SUM(I602:I610)</f>
        <v>27300</v>
      </c>
    </row>
    <row r="612" spans="1:12" ht="13.8" x14ac:dyDescent="0.25">
      <c r="C612" s="462" t="s">
        <v>278</v>
      </c>
      <c r="D612" s="463"/>
      <c r="E612" s="143"/>
      <c r="F612" s="151"/>
      <c r="G612" s="152"/>
      <c r="H612" s="151"/>
      <c r="I612" s="466"/>
    </row>
    <row r="613" spans="1:12" x14ac:dyDescent="0.25">
      <c r="C613" s="700" t="s">
        <v>266</v>
      </c>
      <c r="D613" s="701"/>
      <c r="E613" s="140" t="s">
        <v>279</v>
      </c>
      <c r="F613" s="140" t="s">
        <v>29</v>
      </c>
      <c r="G613" s="456" t="s">
        <v>280</v>
      </c>
      <c r="H613" s="140" t="s">
        <v>281</v>
      </c>
      <c r="I613" s="457" t="s">
        <v>271</v>
      </c>
    </row>
    <row r="614" spans="1:12" x14ac:dyDescent="0.25">
      <c r="C614" s="731" t="s">
        <v>736</v>
      </c>
      <c r="D614" s="732"/>
      <c r="E614" s="141">
        <f>+F602*76</f>
        <v>98.8</v>
      </c>
      <c r="F614" s="141"/>
      <c r="G614" s="179">
        <v>2500</v>
      </c>
      <c r="H614" s="156">
        <f>+E614*G614</f>
        <v>247000</v>
      </c>
      <c r="I614" s="178"/>
    </row>
    <row r="615" spans="1:12" x14ac:dyDescent="0.25">
      <c r="C615" s="738"/>
      <c r="D615" s="739"/>
      <c r="E615" s="141"/>
      <c r="F615" s="148"/>
      <c r="G615" s="142"/>
      <c r="H615" s="155"/>
      <c r="I615" s="149"/>
    </row>
    <row r="616" spans="1:12" x14ac:dyDescent="0.25">
      <c r="C616" s="150"/>
      <c r="D616" s="151"/>
      <c r="E616" s="143"/>
      <c r="F616" s="151"/>
      <c r="G616" s="152" t="s">
        <v>282</v>
      </c>
      <c r="H616" s="151"/>
      <c r="I616" s="158">
        <f>SUM(H614:H615)</f>
        <v>247000</v>
      </c>
    </row>
    <row r="617" spans="1:12" ht="13.8" x14ac:dyDescent="0.25">
      <c r="C617" s="462" t="s">
        <v>283</v>
      </c>
      <c r="D617" s="151"/>
      <c r="E617" s="143"/>
      <c r="F617" s="151"/>
      <c r="G617" s="152"/>
      <c r="H617" s="151"/>
      <c r="I617" s="466"/>
    </row>
    <row r="618" spans="1:12" x14ac:dyDescent="0.25">
      <c r="C618" s="700" t="s">
        <v>266</v>
      </c>
      <c r="D618" s="701"/>
      <c r="E618" s="140" t="s">
        <v>14</v>
      </c>
      <c r="F618" s="140" t="s">
        <v>13</v>
      </c>
      <c r="G618" s="456" t="s">
        <v>276</v>
      </c>
      <c r="H618" s="467" t="s">
        <v>29</v>
      </c>
      <c r="I618" s="457" t="s">
        <v>271</v>
      </c>
    </row>
    <row r="619" spans="1:12" x14ac:dyDescent="0.25">
      <c r="C619" s="735" t="str">
        <f>+'Mano de Obra'!$B$135</f>
        <v>Cuadrilla General de obra</v>
      </c>
      <c r="D619" s="736"/>
      <c r="E619" s="141" t="s">
        <v>294</v>
      </c>
      <c r="F619" s="161">
        <v>8</v>
      </c>
      <c r="G619" s="155">
        <f>+'Mano de Obra'!$F$143</f>
        <v>2310190.111111111</v>
      </c>
      <c r="H619" s="162">
        <v>6.6666666666666666E-2</v>
      </c>
      <c r="I619" s="159">
        <f>ROUND(SUM(G619/F619)*H619,0)</f>
        <v>19252</v>
      </c>
    </row>
    <row r="620" spans="1:12" x14ac:dyDescent="0.25">
      <c r="C620" s="737"/>
      <c r="D620" s="714"/>
      <c r="E620" s="141"/>
      <c r="F620" s="468"/>
      <c r="G620" s="469"/>
      <c r="H620" s="470"/>
      <c r="I620" s="172">
        <f>SUM(G620*F620)*H620</f>
        <v>0</v>
      </c>
    </row>
    <row r="621" spans="1:12" x14ac:dyDescent="0.25">
      <c r="C621" s="738"/>
      <c r="D621" s="739"/>
      <c r="E621" s="141"/>
      <c r="F621" s="148"/>
      <c r="G621" s="469"/>
      <c r="H621" s="470"/>
      <c r="I621" s="172">
        <f>SUM(G621*F621)*H621</f>
        <v>0</v>
      </c>
    </row>
    <row r="622" spans="1:12" x14ac:dyDescent="0.25">
      <c r="C622" s="150"/>
      <c r="D622" s="151"/>
      <c r="E622" s="143"/>
      <c r="F622" s="151"/>
      <c r="G622" s="740" t="s">
        <v>284</v>
      </c>
      <c r="H622" s="740"/>
      <c r="I622" s="172">
        <f>I619</f>
        <v>19252</v>
      </c>
    </row>
    <row r="623" spans="1:12" ht="13.8" thickBot="1" x14ac:dyDescent="0.3">
      <c r="C623" s="150"/>
      <c r="D623" s="151"/>
      <c r="E623" s="143"/>
      <c r="F623" s="151"/>
      <c r="G623" s="471"/>
      <c r="H623" s="143"/>
      <c r="I623" s="464"/>
    </row>
    <row r="624" spans="1:12" ht="13.8" thickBot="1" x14ac:dyDescent="0.3">
      <c r="C624" s="150"/>
      <c r="D624" s="151"/>
      <c r="E624" s="143"/>
      <c r="F624" s="741" t="s">
        <v>285</v>
      </c>
      <c r="G624" s="741"/>
      <c r="H624" s="741"/>
      <c r="I624" s="160">
        <f>SUM(I599+I611+I616+I622)</f>
        <v>294322</v>
      </c>
      <c r="L624" s="451">
        <v>170</v>
      </c>
    </row>
    <row r="625" spans="3:9" ht="14.4" thickBot="1" x14ac:dyDescent="0.3">
      <c r="C625" s="462" t="s">
        <v>286</v>
      </c>
      <c r="D625" s="151"/>
      <c r="E625" s="153"/>
      <c r="F625" s="472"/>
      <c r="G625" s="152"/>
      <c r="H625" s="151"/>
      <c r="I625" s="464"/>
    </row>
    <row r="626" spans="3:9" x14ac:dyDescent="0.25">
      <c r="C626" s="704" t="s">
        <v>732</v>
      </c>
      <c r="D626" s="705"/>
      <c r="E626" s="710" t="s">
        <v>287</v>
      </c>
      <c r="F626" s="711"/>
      <c r="G626" s="473" t="s">
        <v>101</v>
      </c>
      <c r="H626" s="474" t="s">
        <v>288</v>
      </c>
      <c r="I626" s="712"/>
    </row>
    <row r="627" spans="3:9" x14ac:dyDescent="0.25">
      <c r="C627" s="706"/>
      <c r="D627" s="707"/>
      <c r="E627" s="714" t="s">
        <v>289</v>
      </c>
      <c r="F627" s="715"/>
      <c r="G627" s="459">
        <v>0.23</v>
      </c>
      <c r="H627" s="155">
        <f>ROUND($I$624*G627,0)</f>
        <v>67694</v>
      </c>
      <c r="I627" s="713"/>
    </row>
    <row r="628" spans="3:9" x14ac:dyDescent="0.25">
      <c r="C628" s="706"/>
      <c r="D628" s="707"/>
      <c r="E628" s="714" t="s">
        <v>26</v>
      </c>
      <c r="F628" s="715"/>
      <c r="G628" s="459">
        <v>0.02</v>
      </c>
      <c r="H628" s="155">
        <f t="shared" ref="H628:H629" si="13">ROUND($I$624*G628,0)</f>
        <v>5886</v>
      </c>
      <c r="I628" s="713"/>
    </row>
    <row r="629" spans="3:9" x14ac:dyDescent="0.25">
      <c r="C629" s="706"/>
      <c r="D629" s="707"/>
      <c r="E629" s="714" t="s">
        <v>1</v>
      </c>
      <c r="F629" s="715"/>
      <c r="G629" s="459">
        <v>0.05</v>
      </c>
      <c r="H629" s="155">
        <f t="shared" si="13"/>
        <v>14716</v>
      </c>
      <c r="I629" s="713"/>
    </row>
    <row r="630" spans="3:9" ht="15" customHeight="1" thickBot="1" x14ac:dyDescent="0.3">
      <c r="C630" s="706"/>
      <c r="D630" s="707"/>
      <c r="E630" s="716" t="s">
        <v>290</v>
      </c>
      <c r="F630" s="717"/>
      <c r="G630" s="717"/>
      <c r="H630" s="718"/>
      <c r="I630" s="475">
        <f>SUM(H627:H629)</f>
        <v>88296</v>
      </c>
    </row>
    <row r="631" spans="3:9" ht="16.2" thickBot="1" x14ac:dyDescent="0.3">
      <c r="C631" s="708"/>
      <c r="D631" s="709"/>
      <c r="E631" s="719" t="s">
        <v>291</v>
      </c>
      <c r="F631" s="720"/>
      <c r="G631" s="721"/>
      <c r="H631" s="722">
        <f>SUM(I624+I630)</f>
        <v>382618</v>
      </c>
      <c r="I631" s="723"/>
    </row>
    <row r="632" spans="3:9" x14ac:dyDescent="0.25">
      <c r="E632" s="191"/>
      <c r="G632" s="476"/>
    </row>
    <row r="633" spans="3:9" ht="18" thickBot="1" x14ac:dyDescent="0.3">
      <c r="C633" s="748" t="s">
        <v>257</v>
      </c>
      <c r="D633" s="748"/>
      <c r="E633" s="748"/>
      <c r="F633" s="748"/>
      <c r="G633" s="748"/>
      <c r="H633" s="748"/>
      <c r="I633" s="748"/>
    </row>
    <row r="634" spans="3:9" ht="14.4" thickBot="1" x14ac:dyDescent="0.3">
      <c r="C634" s="136" t="s">
        <v>258</v>
      </c>
      <c r="D634" s="749" t="s">
        <v>733</v>
      </c>
      <c r="E634" s="750"/>
      <c r="F634" s="750"/>
      <c r="G634" s="751"/>
      <c r="H634" s="136" t="s">
        <v>259</v>
      </c>
      <c r="I634" s="452">
        <v>45961</v>
      </c>
    </row>
    <row r="635" spans="3:9" ht="13.8" thickBot="1" x14ac:dyDescent="0.3">
      <c r="C635" s="752" t="s">
        <v>260</v>
      </c>
      <c r="D635" s="753"/>
      <c r="E635" s="754"/>
      <c r="F635" s="755" t="s">
        <v>261</v>
      </c>
      <c r="G635" s="756"/>
      <c r="H635" s="756"/>
      <c r="I635" s="757"/>
    </row>
    <row r="636" spans="3:9" ht="13.8" thickBot="1" x14ac:dyDescent="0.3">
      <c r="C636" s="758" t="s">
        <v>292</v>
      </c>
      <c r="D636" s="759"/>
      <c r="E636" s="760"/>
      <c r="F636" s="811" t="str">
        <f>+'P. Obras Civiles'!C22</f>
        <v>Suministro e Instalacion Lecho en Arena Para Tuberia</v>
      </c>
      <c r="G636" s="812"/>
      <c r="H636" s="812"/>
      <c r="I636" s="813"/>
    </row>
    <row r="637" spans="3:9" ht="13.8" thickBot="1" x14ac:dyDescent="0.3">
      <c r="C637" s="137" t="s">
        <v>296</v>
      </c>
      <c r="D637" s="138" t="s">
        <v>263</v>
      </c>
      <c r="E637" s="154">
        <f>+'P. Obras Civiles'!B22</f>
        <v>2.2999999999999998</v>
      </c>
      <c r="F637" s="814"/>
      <c r="G637" s="815"/>
      <c r="H637" s="815"/>
      <c r="I637" s="816"/>
    </row>
    <row r="638" spans="3:9" ht="13.8" thickBot="1" x14ac:dyDescent="0.3">
      <c r="C638" s="770" t="s">
        <v>264</v>
      </c>
      <c r="D638" s="771"/>
      <c r="E638" s="207">
        <f>+'P. Obras Civiles'!E22</f>
        <v>3.1632000000000002</v>
      </c>
      <c r="F638" s="817"/>
      <c r="G638" s="818"/>
      <c r="H638" s="818"/>
      <c r="I638" s="819"/>
    </row>
    <row r="639" spans="3:9" x14ac:dyDescent="0.25">
      <c r="C639" s="453" t="s">
        <v>265</v>
      </c>
      <c r="D639" s="454"/>
      <c r="E639" s="772"/>
      <c r="F639" s="772"/>
      <c r="G639" s="772"/>
      <c r="H639" s="772"/>
      <c r="I639" s="773"/>
    </row>
    <row r="640" spans="3:9" x14ac:dyDescent="0.25">
      <c r="C640" s="700" t="s">
        <v>266</v>
      </c>
      <c r="D640" s="701"/>
      <c r="E640" s="140" t="s">
        <v>267</v>
      </c>
      <c r="F640" s="455" t="s">
        <v>268</v>
      </c>
      <c r="G640" s="456" t="s">
        <v>269</v>
      </c>
      <c r="H640" s="140" t="s">
        <v>270</v>
      </c>
      <c r="I640" s="457" t="s">
        <v>271</v>
      </c>
    </row>
    <row r="641" spans="1:9" x14ac:dyDescent="0.25">
      <c r="A641" s="458" t="s">
        <v>108</v>
      </c>
      <c r="C641" s="742" t="str">
        <f>+VLOOKUP(A641,'Herramientas y Equipos'!$B$4:$E$46,2,FALSE)</f>
        <v>Herramienta menor E, Gral. Obra</v>
      </c>
      <c r="D641" s="743"/>
      <c r="E641" s="141" t="str">
        <f>+VLOOKUP(A641,'Herramientas y Equipos'!$B$4:$E$46,3,FALSE)</f>
        <v>%</v>
      </c>
      <c r="F641" s="459">
        <f>+VLOOKUP(A641,'Herramientas y Equipos'!$B$4:$E$46,4,FALSE)</f>
        <v>0.04</v>
      </c>
      <c r="G641" s="155">
        <f>+I667</f>
        <v>19252</v>
      </c>
      <c r="H641" s="155">
        <f>ROUND(SUM(G641*F641),0)</f>
        <v>770</v>
      </c>
      <c r="I641" s="744"/>
    </row>
    <row r="642" spans="1:9" x14ac:dyDescent="0.25">
      <c r="A642" s="458"/>
      <c r="C642" s="742"/>
      <c r="D642" s="743"/>
      <c r="E642" s="141"/>
      <c r="F642" s="460"/>
      <c r="G642" s="155"/>
      <c r="H642" s="155"/>
      <c r="I642" s="745"/>
    </row>
    <row r="643" spans="1:9" x14ac:dyDescent="0.25">
      <c r="C643" s="803"/>
      <c r="D643" s="804"/>
      <c r="E643" s="141"/>
      <c r="F643" s="142"/>
      <c r="G643" s="155"/>
      <c r="H643" s="155"/>
      <c r="I643" s="745"/>
    </row>
    <row r="644" spans="1:9" x14ac:dyDescent="0.25">
      <c r="C644" s="698"/>
      <c r="D644" s="699"/>
      <c r="E644" s="699"/>
      <c r="F644" s="699"/>
      <c r="G644" s="461"/>
      <c r="H644" s="461" t="s">
        <v>272</v>
      </c>
      <c r="I644" s="172">
        <f>SUM(H641:H643)</f>
        <v>770</v>
      </c>
    </row>
    <row r="645" spans="1:9" x14ac:dyDescent="0.25">
      <c r="C645" s="462" t="s">
        <v>273</v>
      </c>
      <c r="D645" s="463"/>
      <c r="E645" s="143"/>
      <c r="F645" s="151"/>
      <c r="G645" s="152"/>
      <c r="H645" s="151"/>
      <c r="I645" s="464"/>
    </row>
    <row r="646" spans="1:9" x14ac:dyDescent="0.25">
      <c r="C646" s="700" t="s">
        <v>266</v>
      </c>
      <c r="D646" s="701"/>
      <c r="E646" s="140" t="s">
        <v>274</v>
      </c>
      <c r="F646" s="140" t="s">
        <v>13</v>
      </c>
      <c r="G646" s="456" t="s">
        <v>275</v>
      </c>
      <c r="H646" s="140" t="s">
        <v>276</v>
      </c>
      <c r="I646" s="457" t="s">
        <v>271</v>
      </c>
    </row>
    <row r="647" spans="1:9" x14ac:dyDescent="0.25">
      <c r="A647" s="451" t="str">
        <f>+Insumos!B7</f>
        <v>I100004</v>
      </c>
      <c r="C647" s="702" t="str">
        <f>+VLOOKUP(A647,Insumos!$B$4:$E$27,2,FALSE)</f>
        <v>Arena</v>
      </c>
      <c r="D647" s="703"/>
      <c r="E647" s="144" t="str">
        <f>+VLOOKUP(A647,Insumos!$B$4:$E$27,3,FALSE)</f>
        <v>M3</v>
      </c>
      <c r="F647" s="165">
        <v>1.3</v>
      </c>
      <c r="G647" s="164">
        <v>0.05</v>
      </c>
      <c r="H647" s="166">
        <f>+VLOOKUP(A647,Insumos!$B$4:$E$27,4,FALSE)</f>
        <v>55000</v>
      </c>
      <c r="I647" s="6">
        <f t="shared" ref="I647" si="14">+ROUND((F647*H647)+(G647*F647*H647),0)</f>
        <v>75075</v>
      </c>
    </row>
    <row r="648" spans="1:9" x14ac:dyDescent="0.25">
      <c r="C648" s="724"/>
      <c r="D648" s="725"/>
      <c r="E648" s="144"/>
      <c r="F648" s="465"/>
      <c r="G648" s="146"/>
      <c r="H648" s="156"/>
      <c r="I648" s="157"/>
    </row>
    <row r="649" spans="1:9" x14ac:dyDescent="0.25">
      <c r="C649" s="724"/>
      <c r="D649" s="725"/>
      <c r="E649" s="144"/>
      <c r="F649" s="465"/>
      <c r="G649" s="147"/>
      <c r="H649" s="156"/>
      <c r="I649" s="157"/>
    </row>
    <row r="650" spans="1:9" x14ac:dyDescent="0.25">
      <c r="C650" s="724"/>
      <c r="D650" s="725"/>
      <c r="E650" s="144"/>
      <c r="F650" s="465"/>
      <c r="G650" s="147"/>
      <c r="H650" s="156"/>
      <c r="I650" s="157"/>
    </row>
    <row r="651" spans="1:9" x14ac:dyDescent="0.25">
      <c r="C651" s="724"/>
      <c r="D651" s="725"/>
      <c r="E651" s="144"/>
      <c r="F651" s="465"/>
      <c r="G651" s="147"/>
      <c r="H651" s="156"/>
      <c r="I651" s="157"/>
    </row>
    <row r="652" spans="1:9" x14ac:dyDescent="0.25">
      <c r="C652" s="724"/>
      <c r="D652" s="725"/>
      <c r="E652" s="144"/>
      <c r="F652" s="465"/>
      <c r="G652" s="147"/>
      <c r="H652" s="156"/>
      <c r="I652" s="157"/>
    </row>
    <row r="653" spans="1:9" x14ac:dyDescent="0.25">
      <c r="C653" s="726"/>
      <c r="D653" s="727"/>
      <c r="E653" s="443"/>
      <c r="F653" s="465"/>
      <c r="G653" s="147"/>
      <c r="H653" s="156"/>
      <c r="I653" s="157"/>
    </row>
    <row r="654" spans="1:9" x14ac:dyDescent="0.25">
      <c r="C654" s="728"/>
      <c r="D654" s="729"/>
      <c r="E654" s="141"/>
      <c r="F654" s="465"/>
      <c r="G654" s="147"/>
      <c r="H654" s="155"/>
      <c r="I654" s="157"/>
    </row>
    <row r="655" spans="1:9" x14ac:dyDescent="0.25">
      <c r="C655" s="728"/>
      <c r="D655" s="729"/>
      <c r="E655" s="141"/>
      <c r="F655" s="465"/>
      <c r="G655" s="147"/>
      <c r="H655" s="155"/>
      <c r="I655" s="157"/>
    </row>
    <row r="656" spans="1:9" x14ac:dyDescent="0.25">
      <c r="C656" s="150"/>
      <c r="D656" s="151"/>
      <c r="E656" s="143"/>
      <c r="F656" s="151"/>
      <c r="G656" s="699" t="s">
        <v>277</v>
      </c>
      <c r="H656" s="730"/>
      <c r="I656" s="172">
        <f>SUM(I647:I655)</f>
        <v>75075</v>
      </c>
    </row>
    <row r="657" spans="3:12" ht="13.8" x14ac:dyDescent="0.25">
      <c r="C657" s="462" t="s">
        <v>278</v>
      </c>
      <c r="D657" s="463"/>
      <c r="E657" s="143"/>
      <c r="F657" s="151"/>
      <c r="G657" s="152"/>
      <c r="H657" s="151"/>
      <c r="I657" s="466"/>
    </row>
    <row r="658" spans="3:12" x14ac:dyDescent="0.25">
      <c r="C658" s="700" t="s">
        <v>266</v>
      </c>
      <c r="D658" s="701"/>
      <c r="E658" s="140" t="s">
        <v>279</v>
      </c>
      <c r="F658" s="140" t="s">
        <v>29</v>
      </c>
      <c r="G658" s="456" t="s">
        <v>280</v>
      </c>
      <c r="H658" s="140" t="s">
        <v>281</v>
      </c>
      <c r="I658" s="457" t="s">
        <v>271</v>
      </c>
    </row>
    <row r="659" spans="3:12" x14ac:dyDescent="0.25">
      <c r="C659" s="731" t="s">
        <v>844</v>
      </c>
      <c r="D659" s="732"/>
      <c r="E659" s="141">
        <f>+F647*25</f>
        <v>32.5</v>
      </c>
      <c r="F659" s="141"/>
      <c r="G659" s="179">
        <v>2500</v>
      </c>
      <c r="H659" s="156">
        <f>+E659*G659</f>
        <v>81250</v>
      </c>
      <c r="I659" s="149"/>
    </row>
    <row r="660" spans="3:12" x14ac:dyDescent="0.25">
      <c r="C660" s="738"/>
      <c r="D660" s="739"/>
      <c r="E660" s="141"/>
      <c r="F660" s="148"/>
      <c r="G660" s="142"/>
      <c r="H660" s="155"/>
      <c r="I660" s="149"/>
    </row>
    <row r="661" spans="3:12" x14ac:dyDescent="0.25">
      <c r="C661" s="150"/>
      <c r="D661" s="151"/>
      <c r="E661" s="143"/>
      <c r="F661" s="151"/>
      <c r="G661" s="152" t="s">
        <v>282</v>
      </c>
      <c r="H661" s="151"/>
      <c r="I661" s="158">
        <f>SUM(H659:H660)</f>
        <v>81250</v>
      </c>
    </row>
    <row r="662" spans="3:12" ht="13.8" x14ac:dyDescent="0.25">
      <c r="C662" s="462" t="s">
        <v>283</v>
      </c>
      <c r="D662" s="151"/>
      <c r="E662" s="143"/>
      <c r="F662" s="151"/>
      <c r="G662" s="152"/>
      <c r="H662" s="151"/>
      <c r="I662" s="466"/>
    </row>
    <row r="663" spans="3:12" x14ac:dyDescent="0.25">
      <c r="C663" s="700" t="s">
        <v>266</v>
      </c>
      <c r="D663" s="701"/>
      <c r="E663" s="140" t="s">
        <v>14</v>
      </c>
      <c r="F663" s="140" t="s">
        <v>13</v>
      </c>
      <c r="G663" s="456" t="s">
        <v>276</v>
      </c>
      <c r="H663" s="467" t="s">
        <v>29</v>
      </c>
      <c r="I663" s="457" t="s">
        <v>271</v>
      </c>
    </row>
    <row r="664" spans="3:12" x14ac:dyDescent="0.25">
      <c r="C664" s="735" t="str">
        <f>+'Mano de Obra'!$B$135</f>
        <v>Cuadrilla General de obra</v>
      </c>
      <c r="D664" s="736"/>
      <c r="E664" s="141" t="s">
        <v>294</v>
      </c>
      <c r="F664" s="161">
        <v>8</v>
      </c>
      <c r="G664" s="155">
        <f>+'Mano de Obra'!$F$143</f>
        <v>2310190.111111111</v>
      </c>
      <c r="H664" s="162">
        <v>6.6666666666666666E-2</v>
      </c>
      <c r="I664" s="159">
        <f>ROUND(SUM(G664/F664)*H664,0)</f>
        <v>19252</v>
      </c>
    </row>
    <row r="665" spans="3:12" x14ac:dyDescent="0.25">
      <c r="C665" s="737"/>
      <c r="D665" s="714"/>
      <c r="E665" s="141"/>
      <c r="F665" s="468"/>
      <c r="G665" s="469"/>
      <c r="H665" s="470"/>
      <c r="I665" s="172">
        <f>SUM(G665*F665)*H665</f>
        <v>0</v>
      </c>
    </row>
    <row r="666" spans="3:12" x14ac:dyDescent="0.25">
      <c r="C666" s="738"/>
      <c r="D666" s="739"/>
      <c r="E666" s="141"/>
      <c r="F666" s="148"/>
      <c r="G666" s="469"/>
      <c r="H666" s="470"/>
      <c r="I666" s="172">
        <f>SUM(G666*F666)*H666</f>
        <v>0</v>
      </c>
    </row>
    <row r="667" spans="3:12" x14ac:dyDescent="0.25">
      <c r="C667" s="150"/>
      <c r="D667" s="151"/>
      <c r="E667" s="143"/>
      <c r="F667" s="151"/>
      <c r="G667" s="740" t="s">
        <v>284</v>
      </c>
      <c r="H667" s="740"/>
      <c r="I667" s="172">
        <f>I664</f>
        <v>19252</v>
      </c>
    </row>
    <row r="668" spans="3:12" ht="13.8" thickBot="1" x14ac:dyDescent="0.3">
      <c r="C668" s="150"/>
      <c r="D668" s="151"/>
      <c r="E668" s="143"/>
      <c r="F668" s="151"/>
      <c r="G668" s="471"/>
      <c r="H668" s="143"/>
      <c r="I668" s="464"/>
    </row>
    <row r="669" spans="3:12" ht="13.8" thickBot="1" x14ac:dyDescent="0.3">
      <c r="C669" s="150"/>
      <c r="D669" s="151"/>
      <c r="E669" s="143"/>
      <c r="F669" s="741" t="s">
        <v>285</v>
      </c>
      <c r="G669" s="741"/>
      <c r="H669" s="741"/>
      <c r="I669" s="160">
        <f>SUM(I644+I656+I661+I667)</f>
        <v>176347</v>
      </c>
      <c r="L669" s="477"/>
    </row>
    <row r="670" spans="3:12" ht="14.4" thickBot="1" x14ac:dyDescent="0.3">
      <c r="C670" s="462" t="s">
        <v>286</v>
      </c>
      <c r="D670" s="151"/>
      <c r="E670" s="153"/>
      <c r="F670" s="472"/>
      <c r="G670" s="152"/>
      <c r="H670" s="151"/>
      <c r="I670" s="464"/>
    </row>
    <row r="671" spans="3:12" x14ac:dyDescent="0.25">
      <c r="C671" s="704" t="s">
        <v>732</v>
      </c>
      <c r="D671" s="705"/>
      <c r="E671" s="710" t="s">
        <v>287</v>
      </c>
      <c r="F671" s="711"/>
      <c r="G671" s="473" t="s">
        <v>101</v>
      </c>
      <c r="H671" s="474" t="s">
        <v>288</v>
      </c>
      <c r="I671" s="712"/>
    </row>
    <row r="672" spans="3:12" x14ac:dyDescent="0.25">
      <c r="C672" s="706"/>
      <c r="D672" s="707"/>
      <c r="E672" s="714" t="s">
        <v>289</v>
      </c>
      <c r="F672" s="715"/>
      <c r="G672" s="459">
        <v>0.23</v>
      </c>
      <c r="H672" s="155">
        <f>ROUND($I$669*G672,0)</f>
        <v>40560</v>
      </c>
      <c r="I672" s="713"/>
    </row>
    <row r="673" spans="1:9" x14ac:dyDescent="0.25">
      <c r="C673" s="706"/>
      <c r="D673" s="707"/>
      <c r="E673" s="714" t="s">
        <v>26</v>
      </c>
      <c r="F673" s="715"/>
      <c r="G673" s="459">
        <v>0.02</v>
      </c>
      <c r="H673" s="155">
        <f t="shared" ref="H673:H674" si="15">ROUND($I$669*G673,0)</f>
        <v>3527</v>
      </c>
      <c r="I673" s="713"/>
    </row>
    <row r="674" spans="1:9" x14ac:dyDescent="0.25">
      <c r="C674" s="706"/>
      <c r="D674" s="707"/>
      <c r="E674" s="714" t="s">
        <v>1</v>
      </c>
      <c r="F674" s="715"/>
      <c r="G674" s="459">
        <v>0.05</v>
      </c>
      <c r="H674" s="155">
        <f t="shared" si="15"/>
        <v>8817</v>
      </c>
      <c r="I674" s="713"/>
    </row>
    <row r="675" spans="1:9" ht="15" customHeight="1" thickBot="1" x14ac:dyDescent="0.3">
      <c r="C675" s="706"/>
      <c r="D675" s="707"/>
      <c r="E675" s="716" t="s">
        <v>290</v>
      </c>
      <c r="F675" s="717"/>
      <c r="G675" s="717"/>
      <c r="H675" s="718"/>
      <c r="I675" s="475">
        <f>SUM(H672:H674)</f>
        <v>52904</v>
      </c>
    </row>
    <row r="676" spans="1:9" ht="16.2" thickBot="1" x14ac:dyDescent="0.3">
      <c r="C676" s="708"/>
      <c r="D676" s="709"/>
      <c r="E676" s="719" t="s">
        <v>291</v>
      </c>
      <c r="F676" s="720"/>
      <c r="G676" s="721"/>
      <c r="H676" s="722">
        <f>SUM(I669+I675)</f>
        <v>229251</v>
      </c>
      <c r="I676" s="723"/>
    </row>
    <row r="677" spans="1:9" x14ac:dyDescent="0.25">
      <c r="E677" s="191"/>
      <c r="G677" s="476"/>
    </row>
    <row r="678" spans="1:9" ht="18" thickBot="1" x14ac:dyDescent="0.3">
      <c r="C678" s="748" t="s">
        <v>257</v>
      </c>
      <c r="D678" s="748"/>
      <c r="E678" s="748"/>
      <c r="F678" s="748"/>
      <c r="G678" s="748"/>
      <c r="H678" s="748"/>
      <c r="I678" s="748"/>
    </row>
    <row r="679" spans="1:9" ht="14.4" thickBot="1" x14ac:dyDescent="0.3">
      <c r="C679" s="136" t="s">
        <v>258</v>
      </c>
      <c r="D679" s="749" t="s">
        <v>733</v>
      </c>
      <c r="E679" s="750"/>
      <c r="F679" s="750"/>
      <c r="G679" s="751"/>
      <c r="H679" s="136" t="s">
        <v>259</v>
      </c>
      <c r="I679" s="452">
        <v>45961</v>
      </c>
    </row>
    <row r="680" spans="1:9" ht="13.8" thickBot="1" x14ac:dyDescent="0.3">
      <c r="C680" s="752" t="s">
        <v>260</v>
      </c>
      <c r="D680" s="753"/>
      <c r="E680" s="754"/>
      <c r="F680" s="755" t="s">
        <v>261</v>
      </c>
      <c r="G680" s="756"/>
      <c r="H680" s="756"/>
      <c r="I680" s="757"/>
    </row>
    <row r="681" spans="1:9" ht="13.8" thickBot="1" x14ac:dyDescent="0.3">
      <c r="C681" s="758" t="s">
        <v>292</v>
      </c>
      <c r="D681" s="759"/>
      <c r="E681" s="760"/>
      <c r="F681" s="761" t="str">
        <f>+'P. Obras Civiles'!C24</f>
        <v>Viga de cimentación para soporte de muros  de 20x30 en concreto de 3000 PSI con refuerzo incluido e impermeabilizada con imprimante bituminoso SIKA IGOL</v>
      </c>
      <c r="G681" s="762"/>
      <c r="H681" s="762"/>
      <c r="I681" s="763"/>
    </row>
    <row r="682" spans="1:9" ht="13.8" thickBot="1" x14ac:dyDescent="0.3">
      <c r="C682" s="137" t="s">
        <v>295</v>
      </c>
      <c r="D682" s="138" t="s">
        <v>263</v>
      </c>
      <c r="E682" s="154">
        <f>+'P. Obras Civiles'!B24</f>
        <v>3.1</v>
      </c>
      <c r="F682" s="764"/>
      <c r="G682" s="765"/>
      <c r="H682" s="765"/>
      <c r="I682" s="766"/>
    </row>
    <row r="683" spans="1:9" ht="13.8" thickBot="1" x14ac:dyDescent="0.3">
      <c r="C683" s="770" t="s">
        <v>264</v>
      </c>
      <c r="D683" s="771"/>
      <c r="E683" s="207">
        <f>+'P. Obras Civiles'!E24</f>
        <v>30.910000000000004</v>
      </c>
      <c r="F683" s="767"/>
      <c r="G683" s="768"/>
      <c r="H683" s="768"/>
      <c r="I683" s="769"/>
    </row>
    <row r="684" spans="1:9" x14ac:dyDescent="0.25">
      <c r="C684" s="453" t="s">
        <v>265</v>
      </c>
      <c r="D684" s="454"/>
      <c r="E684" s="772"/>
      <c r="F684" s="772"/>
      <c r="G684" s="772"/>
      <c r="H684" s="772"/>
      <c r="I684" s="773"/>
    </row>
    <row r="685" spans="1:9" x14ac:dyDescent="0.25">
      <c r="C685" s="700" t="s">
        <v>266</v>
      </c>
      <c r="D685" s="701"/>
      <c r="E685" s="140" t="s">
        <v>267</v>
      </c>
      <c r="F685" s="455" t="s">
        <v>268</v>
      </c>
      <c r="G685" s="456" t="s">
        <v>269</v>
      </c>
      <c r="H685" s="140" t="s">
        <v>270</v>
      </c>
      <c r="I685" s="457" t="s">
        <v>271</v>
      </c>
    </row>
    <row r="686" spans="1:9" x14ac:dyDescent="0.25">
      <c r="A686" s="451" t="s">
        <v>108</v>
      </c>
      <c r="C686" s="742" t="str">
        <f>+VLOOKUP(A686,'Herramientas y Equipos'!$B$4:$E$46,2,FALSE)</f>
        <v>Herramienta menor E, Gral. Obra</v>
      </c>
      <c r="D686" s="743"/>
      <c r="E686" s="141" t="str">
        <f>+VLOOKUP(A686,'Herramientas y Equipos'!$B$4:$E$46,3,FALSE)</f>
        <v>%</v>
      </c>
      <c r="F686" s="459">
        <f>+VLOOKUP(A686,'Herramientas y Equipos'!$B$4:$E$46,4,FALSE)</f>
        <v>0.04</v>
      </c>
      <c r="G686" s="155">
        <f>+I714</f>
        <v>33690</v>
      </c>
      <c r="H686" s="155">
        <f>ROUND(SUM(G686*F686),0)</f>
        <v>1348</v>
      </c>
      <c r="I686" s="744"/>
    </row>
    <row r="687" spans="1:9" x14ac:dyDescent="0.25">
      <c r="A687" s="451" t="s">
        <v>139</v>
      </c>
      <c r="C687" s="742" t="str">
        <f>+VLOOKUP(A687,'Herramientas y Equipos'!$B$4:$E$46,2,FALSE)</f>
        <v>Vibrador de Concreto electrico</v>
      </c>
      <c r="D687" s="743"/>
      <c r="E687" s="141" t="str">
        <f>+VLOOKUP(A687,'Herramientas y Equipos'!$B$4:$E$46,3,FALSE)</f>
        <v>Hora</v>
      </c>
      <c r="F687" s="482">
        <f>5/60</f>
        <v>8.3333333333333329E-2</v>
      </c>
      <c r="G687" s="155">
        <f>+VLOOKUP(A687,'Herramientas y Equipos'!$B$4:$E$46,4,FALSE)</f>
        <v>10625</v>
      </c>
      <c r="H687" s="155">
        <f>ROUND(SUM(G687*F687),0)</f>
        <v>885</v>
      </c>
      <c r="I687" s="745"/>
    </row>
    <row r="688" spans="1:9" x14ac:dyDescent="0.25">
      <c r="C688" s="803"/>
      <c r="D688" s="804"/>
      <c r="E688" s="141"/>
      <c r="F688" s="142"/>
      <c r="G688" s="155"/>
      <c r="H688" s="155"/>
      <c r="I688" s="745"/>
    </row>
    <row r="689" spans="1:15" x14ac:dyDescent="0.25">
      <c r="C689" s="698"/>
      <c r="D689" s="699"/>
      <c r="E689" s="699"/>
      <c r="F689" s="699"/>
      <c r="G689" s="461"/>
      <c r="H689" s="461" t="s">
        <v>272</v>
      </c>
      <c r="I689" s="172">
        <f>SUM(H686:H688)</f>
        <v>2233</v>
      </c>
    </row>
    <row r="690" spans="1:15" x14ac:dyDescent="0.25">
      <c r="C690" s="462" t="s">
        <v>273</v>
      </c>
      <c r="D690" s="463"/>
      <c r="E690" s="143"/>
      <c r="F690" s="151"/>
      <c r="G690" s="152"/>
      <c r="H690" s="151"/>
      <c r="I690" s="464"/>
    </row>
    <row r="691" spans="1:15" x14ac:dyDescent="0.25">
      <c r="C691" s="700" t="s">
        <v>266</v>
      </c>
      <c r="D691" s="701"/>
      <c r="E691" s="140" t="s">
        <v>274</v>
      </c>
      <c r="F691" s="140" t="s">
        <v>13</v>
      </c>
      <c r="G691" s="456" t="s">
        <v>275</v>
      </c>
      <c r="H691" s="140" t="s">
        <v>276</v>
      </c>
      <c r="I691" s="457" t="s">
        <v>271</v>
      </c>
    </row>
    <row r="692" spans="1:15" x14ac:dyDescent="0.25">
      <c r="C692" s="724" t="s">
        <v>755</v>
      </c>
      <c r="D692" s="725"/>
      <c r="E692" s="144" t="str">
        <f>VLOOKUP(C692,CONCRETOS!$A$106:$E$114,3,FALSE)</f>
        <v>M3</v>
      </c>
      <c r="F692" s="144">
        <f>(0.2*0.3*1)</f>
        <v>0.06</v>
      </c>
      <c r="G692" s="164"/>
      <c r="H692" s="166">
        <f>VLOOKUP(C692,CONCRETOS!$A$106:$E$114,5,FALSE)</f>
        <v>1012600</v>
      </c>
      <c r="I692" s="172">
        <f>(F692*H692)*(G692+1)</f>
        <v>60756</v>
      </c>
      <c r="M692" s="483"/>
      <c r="N692" s="483"/>
      <c r="O692" s="483"/>
    </row>
    <row r="693" spans="1:15" x14ac:dyDescent="0.25">
      <c r="A693" s="451" t="s">
        <v>389</v>
      </c>
      <c r="C693" s="702" t="str">
        <f>VLOOKUP(A693,Insumos!$B$3:$C$159,2,FALSE)</f>
        <v xml:space="preserve">Igol Imprimante </v>
      </c>
      <c r="D693" s="703"/>
      <c r="E693" s="144" t="str">
        <f>VLOOKUP(A693,Insumos!$B$3:$E$159,3,FALSE)</f>
        <v>KG</v>
      </c>
      <c r="F693" s="165">
        <f>((0.2*2)+(0.3*2))</f>
        <v>1</v>
      </c>
      <c r="G693" s="164">
        <v>0.05</v>
      </c>
      <c r="H693" s="166">
        <f>VLOOKUP(A693,Insumos!$B$3:$E$159,4,FALSE)</f>
        <v>34574</v>
      </c>
      <c r="I693" s="172">
        <f>(F693*H693)*(G693+1)</f>
        <v>36302.700000000004</v>
      </c>
      <c r="L693" s="483">
        <f>F693*H693</f>
        <v>34574</v>
      </c>
      <c r="M693" s="483">
        <f>H693*G693</f>
        <v>1728.7</v>
      </c>
      <c r="N693" s="483">
        <f>L693+M693</f>
        <v>36302.699999999997</v>
      </c>
    </row>
    <row r="694" spans="1:15" x14ac:dyDescent="0.25">
      <c r="A694" s="451" t="s">
        <v>304</v>
      </c>
      <c r="C694" s="702" t="str">
        <f>VLOOKUP(A694,Insumos!$B$3:$C$159,2,FALSE)</f>
        <v>Tabla chapa ordinario 0.30</v>
      </c>
      <c r="D694" s="703"/>
      <c r="E694" s="144" t="str">
        <f>VLOOKUP(A694,Insumos!$B$3:$E$159,3,FALSE)</f>
        <v>ML</v>
      </c>
      <c r="F694" s="165">
        <v>2</v>
      </c>
      <c r="G694" s="164">
        <v>0.05</v>
      </c>
      <c r="H694" s="166">
        <f>VLOOKUP(A694,Insumos!$B$3:$E$159,4,FALSE)</f>
        <v>12000</v>
      </c>
      <c r="I694" s="172">
        <f>(F694*H694)*(G694+1)</f>
        <v>25200</v>
      </c>
    </row>
    <row r="695" spans="1:15" x14ac:dyDescent="0.25">
      <c r="A695" s="451" t="str">
        <f>+Insumos!B4</f>
        <v>I100001</v>
      </c>
      <c r="C695" s="702" t="str">
        <f>VLOOKUP(A695,Insumos!$B$3:$C$159,2,FALSE)</f>
        <v>Acero de refuerzo</v>
      </c>
      <c r="D695" s="703"/>
      <c r="E695" s="144" t="str">
        <f>VLOOKUP(A695,Insumos!$B$3:$E$159,3,FALSE)</f>
        <v>KG</v>
      </c>
      <c r="F695" s="165">
        <f>(0.994*4)+(0.7*0.56*5)</f>
        <v>5.9359999999999999</v>
      </c>
      <c r="G695" s="164">
        <v>0.05</v>
      </c>
      <c r="H695" s="166">
        <f>VLOOKUP(A695,Insumos!$B$3:$E$159,4,FALSE)</f>
        <v>4406</v>
      </c>
      <c r="I695" s="172">
        <f>(F695*H695)*(G695+1)</f>
        <v>27461.716800000002</v>
      </c>
    </row>
    <row r="696" spans="1:15" x14ac:dyDescent="0.25">
      <c r="C696" s="724"/>
      <c r="D696" s="725"/>
      <c r="E696" s="144"/>
      <c r="F696" s="465"/>
      <c r="G696" s="147"/>
      <c r="H696" s="156"/>
      <c r="I696" s="172"/>
    </row>
    <row r="697" spans="1:15" x14ac:dyDescent="0.25">
      <c r="C697" s="724"/>
      <c r="D697" s="725"/>
      <c r="E697" s="144"/>
      <c r="F697" s="465"/>
      <c r="G697" s="147"/>
      <c r="H697" s="156"/>
      <c r="I697" s="172"/>
    </row>
    <row r="698" spans="1:15" x14ac:dyDescent="0.25">
      <c r="C698" s="726"/>
      <c r="D698" s="727"/>
      <c r="E698" s="443"/>
      <c r="F698" s="465"/>
      <c r="G698" s="147"/>
      <c r="H698" s="156"/>
      <c r="I698" s="172"/>
      <c r="M698" s="451">
        <f>5/100</f>
        <v>0.05</v>
      </c>
    </row>
    <row r="699" spans="1:15" x14ac:dyDescent="0.25">
      <c r="C699" s="728"/>
      <c r="D699" s="729"/>
      <c r="E699" s="141"/>
      <c r="F699" s="465"/>
      <c r="G699" s="147"/>
      <c r="H699" s="155"/>
      <c r="I699" s="172"/>
    </row>
    <row r="700" spans="1:15" x14ac:dyDescent="0.25">
      <c r="C700" s="728"/>
      <c r="D700" s="729"/>
      <c r="E700" s="141"/>
      <c r="F700" s="465"/>
      <c r="G700" s="147"/>
      <c r="H700" s="155"/>
      <c r="I700" s="172"/>
    </row>
    <row r="701" spans="1:15" x14ac:dyDescent="0.25">
      <c r="C701" s="150"/>
      <c r="D701" s="151"/>
      <c r="E701" s="143"/>
      <c r="F701" s="151"/>
      <c r="G701" s="699" t="s">
        <v>277</v>
      </c>
      <c r="H701" s="730"/>
      <c r="I701" s="172">
        <f>SUM(I692:I700)</f>
        <v>149720.41680000001</v>
      </c>
    </row>
    <row r="702" spans="1:15" ht="13.8" x14ac:dyDescent="0.25">
      <c r="C702" s="462" t="s">
        <v>278</v>
      </c>
      <c r="D702" s="463"/>
      <c r="E702" s="143"/>
      <c r="F702" s="151"/>
      <c r="G702" s="152"/>
      <c r="H702" s="151"/>
      <c r="I702" s="478"/>
    </row>
    <row r="703" spans="1:15" x14ac:dyDescent="0.25">
      <c r="C703" s="700" t="s">
        <v>266</v>
      </c>
      <c r="D703" s="701"/>
      <c r="E703" s="140" t="s">
        <v>279</v>
      </c>
      <c r="F703" s="140" t="s">
        <v>29</v>
      </c>
      <c r="G703" s="456" t="s">
        <v>280</v>
      </c>
      <c r="H703" s="140" t="s">
        <v>281</v>
      </c>
      <c r="I703" s="457" t="s">
        <v>271</v>
      </c>
    </row>
    <row r="704" spans="1:15" x14ac:dyDescent="0.25">
      <c r="C704" s="731" t="s">
        <v>842</v>
      </c>
      <c r="D704" s="732"/>
      <c r="E704" s="486">
        <f>((F695/1000))</f>
        <v>5.9360000000000003E-3</v>
      </c>
      <c r="F704" s="486"/>
      <c r="G704" s="487">
        <v>250000</v>
      </c>
      <c r="H704" s="156">
        <f>+ROUND(E704*G704,0)</f>
        <v>1484</v>
      </c>
      <c r="I704" s="149"/>
    </row>
    <row r="705" spans="3:13" x14ac:dyDescent="0.25">
      <c r="C705" s="731" t="s">
        <v>843</v>
      </c>
      <c r="D705" s="732"/>
      <c r="E705" s="491">
        <f>+((CONCRETOS!$C$17*50)*0.2*0.3)/1000</f>
        <v>2.1000000000000001E-2</v>
      </c>
      <c r="F705" s="489"/>
      <c r="G705" s="490">
        <v>250000</v>
      </c>
      <c r="H705" s="156">
        <f>+ROUND(E705*G705,0)</f>
        <v>5250</v>
      </c>
      <c r="I705" s="149"/>
    </row>
    <row r="706" spans="3:13" x14ac:dyDescent="0.25">
      <c r="C706" s="731" t="s">
        <v>844</v>
      </c>
      <c r="D706" s="732"/>
      <c r="E706" s="491">
        <f>+(CONCRETOS!$C$16*F692*25)</f>
        <v>0.84000000000000008</v>
      </c>
      <c r="F706" s="491"/>
      <c r="G706" s="490">
        <v>2500</v>
      </c>
      <c r="H706" s="156">
        <f>+ROUND(E706*G706,0)</f>
        <v>2100</v>
      </c>
      <c r="I706" s="149"/>
    </row>
    <row r="707" spans="3:13" x14ac:dyDescent="0.25">
      <c r="C707" s="731" t="s">
        <v>845</v>
      </c>
      <c r="D707" s="732"/>
      <c r="E707" s="147">
        <f>+CONCRETOS!$C$15*F692*91</f>
        <v>4.5863999999999994</v>
      </c>
      <c r="F707" s="148"/>
      <c r="G707" s="142">
        <v>2500</v>
      </c>
      <c r="H707" s="156">
        <f>+ROUND(E707*G707,0)</f>
        <v>11466</v>
      </c>
      <c r="I707" s="149"/>
    </row>
    <row r="708" spans="3:13" x14ac:dyDescent="0.25">
      <c r="C708" s="150"/>
      <c r="D708" s="151"/>
      <c r="E708" s="143"/>
      <c r="F708" s="151"/>
      <c r="G708" s="152" t="s">
        <v>282</v>
      </c>
      <c r="H708" s="151"/>
      <c r="I708" s="158">
        <f>SUM(H704:H707)</f>
        <v>20300</v>
      </c>
    </row>
    <row r="709" spans="3:13" ht="13.8" x14ac:dyDescent="0.25">
      <c r="C709" s="462" t="s">
        <v>283</v>
      </c>
      <c r="D709" s="151"/>
      <c r="E709" s="143"/>
      <c r="F709" s="151"/>
      <c r="G709" s="152"/>
      <c r="H709" s="151"/>
      <c r="I709" s="478"/>
    </row>
    <row r="710" spans="3:13" x14ac:dyDescent="0.25">
      <c r="C710" s="700" t="s">
        <v>266</v>
      </c>
      <c r="D710" s="701"/>
      <c r="E710" s="140" t="s">
        <v>14</v>
      </c>
      <c r="F710" s="140" t="s">
        <v>13</v>
      </c>
      <c r="G710" s="456" t="s">
        <v>276</v>
      </c>
      <c r="H710" s="467" t="s">
        <v>29</v>
      </c>
      <c r="I710" s="457" t="s">
        <v>271</v>
      </c>
    </row>
    <row r="711" spans="3:13" x14ac:dyDescent="0.25">
      <c r="C711" s="735" t="str">
        <f>'Mano de Obra'!$I$103</f>
        <v>Cuadrilla concretos</v>
      </c>
      <c r="D711" s="736"/>
      <c r="E711" s="141" t="s">
        <v>294</v>
      </c>
      <c r="F711" s="161">
        <v>1</v>
      </c>
      <c r="G711" s="155">
        <f>'Mano de Obra'!$M$112</f>
        <v>288773.76388888888</v>
      </c>
      <c r="H711" s="162">
        <f>7/60</f>
        <v>0.11666666666666667</v>
      </c>
      <c r="I711" s="159">
        <f>ROUND(SUM(G711/F711)*H711,0)</f>
        <v>33690</v>
      </c>
    </row>
    <row r="712" spans="3:13" x14ac:dyDescent="0.25">
      <c r="C712" s="737"/>
      <c r="D712" s="714"/>
      <c r="E712" s="141"/>
      <c r="F712" s="468"/>
      <c r="G712" s="469"/>
      <c r="H712" s="470"/>
      <c r="I712" s="172">
        <f>SUM(G712*F712)*H712</f>
        <v>0</v>
      </c>
    </row>
    <row r="713" spans="3:13" x14ac:dyDescent="0.25">
      <c r="C713" s="738"/>
      <c r="D713" s="739"/>
      <c r="E713" s="141"/>
      <c r="F713" s="148"/>
      <c r="G713" s="469"/>
      <c r="H713" s="470"/>
      <c r="I713" s="172">
        <f>SUM(G713*F713)*H713</f>
        <v>0</v>
      </c>
    </row>
    <row r="714" spans="3:13" x14ac:dyDescent="0.25">
      <c r="C714" s="150"/>
      <c r="D714" s="151"/>
      <c r="E714" s="143"/>
      <c r="F714" s="151"/>
      <c r="G714" s="740" t="s">
        <v>284</v>
      </c>
      <c r="H714" s="740"/>
      <c r="I714" s="172">
        <f>I711</f>
        <v>33690</v>
      </c>
      <c r="L714" s="477"/>
    </row>
    <row r="715" spans="3:13" ht="13.8" thickBot="1" x14ac:dyDescent="0.3">
      <c r="C715" s="150"/>
      <c r="D715" s="151"/>
      <c r="E715" s="143"/>
      <c r="F715" s="151"/>
      <c r="G715" s="471"/>
      <c r="H715" s="143"/>
      <c r="I715" s="464"/>
    </row>
    <row r="716" spans="3:13" ht="13.8" thickBot="1" x14ac:dyDescent="0.3">
      <c r="C716" s="150"/>
      <c r="D716" s="151"/>
      <c r="E716" s="143"/>
      <c r="F716" s="741" t="s">
        <v>285</v>
      </c>
      <c r="G716" s="741"/>
      <c r="H716" s="741"/>
      <c r="I716" s="160">
        <f>SUM(I689+I701+I708+I714)</f>
        <v>205943.41680000001</v>
      </c>
      <c r="M716" s="451">
        <f>69.6/100</f>
        <v>0.69599999999999995</v>
      </c>
    </row>
    <row r="717" spans="3:13" ht="14.4" thickBot="1" x14ac:dyDescent="0.3">
      <c r="C717" s="462" t="s">
        <v>286</v>
      </c>
      <c r="D717" s="151"/>
      <c r="E717" s="175"/>
      <c r="F717" s="479"/>
      <c r="G717" s="152"/>
      <c r="H717" s="151"/>
      <c r="I717" s="464"/>
    </row>
    <row r="718" spans="3:13" x14ac:dyDescent="0.25">
      <c r="C718" s="704" t="s">
        <v>732</v>
      </c>
      <c r="D718" s="705"/>
      <c r="E718" s="710" t="s">
        <v>287</v>
      </c>
      <c r="F718" s="711"/>
      <c r="G718" s="473" t="s">
        <v>101</v>
      </c>
      <c r="H718" s="474" t="s">
        <v>288</v>
      </c>
      <c r="I718" s="712"/>
    </row>
    <row r="719" spans="3:13" x14ac:dyDescent="0.25">
      <c r="C719" s="706"/>
      <c r="D719" s="707"/>
      <c r="E719" s="714" t="s">
        <v>289</v>
      </c>
      <c r="F719" s="715"/>
      <c r="G719" s="459">
        <v>0.23</v>
      </c>
      <c r="H719" s="155">
        <f>ROUND($I$716*G719,0)</f>
        <v>47367</v>
      </c>
      <c r="I719" s="713"/>
    </row>
    <row r="720" spans="3:13" x14ac:dyDescent="0.25">
      <c r="C720" s="706"/>
      <c r="D720" s="707"/>
      <c r="E720" s="714" t="s">
        <v>26</v>
      </c>
      <c r="F720" s="715"/>
      <c r="G720" s="459">
        <v>0.02</v>
      </c>
      <c r="H720" s="155">
        <f t="shared" ref="H720:H721" si="16">ROUND($I$716*G720,0)</f>
        <v>4119</v>
      </c>
      <c r="I720" s="713"/>
    </row>
    <row r="721" spans="1:12" x14ac:dyDescent="0.25">
      <c r="C721" s="706"/>
      <c r="D721" s="707"/>
      <c r="E721" s="714" t="s">
        <v>1</v>
      </c>
      <c r="F721" s="715"/>
      <c r="G721" s="459">
        <v>0.05</v>
      </c>
      <c r="H721" s="155">
        <f t="shared" si="16"/>
        <v>10297</v>
      </c>
      <c r="I721" s="713"/>
    </row>
    <row r="722" spans="1:12" ht="15" customHeight="1" thickBot="1" x14ac:dyDescent="0.3">
      <c r="C722" s="706"/>
      <c r="D722" s="707"/>
      <c r="E722" s="716" t="s">
        <v>290</v>
      </c>
      <c r="F722" s="717"/>
      <c r="G722" s="717"/>
      <c r="H722" s="718"/>
      <c r="I722" s="475">
        <f>SUM(H719:H721)</f>
        <v>61783</v>
      </c>
    </row>
    <row r="723" spans="1:12" ht="16.2" thickBot="1" x14ac:dyDescent="0.3">
      <c r="C723" s="708"/>
      <c r="D723" s="709"/>
      <c r="E723" s="719" t="s">
        <v>291</v>
      </c>
      <c r="F723" s="720"/>
      <c r="G723" s="721"/>
      <c r="H723" s="722">
        <f>SUM(I716+I722)</f>
        <v>267726.41680000001</v>
      </c>
      <c r="I723" s="723"/>
    </row>
    <row r="724" spans="1:12" s="480" customFormat="1" x14ac:dyDescent="0.25">
      <c r="A724" s="481"/>
    </row>
    <row r="725" spans="1:12" ht="18" thickBot="1" x14ac:dyDescent="0.3">
      <c r="C725" s="748" t="s">
        <v>257</v>
      </c>
      <c r="D725" s="748"/>
      <c r="E725" s="748"/>
      <c r="F725" s="748"/>
      <c r="G725" s="748"/>
      <c r="H725" s="748"/>
      <c r="I725" s="748"/>
    </row>
    <row r="726" spans="1:12" ht="14.4" thickBot="1" x14ac:dyDescent="0.3">
      <c r="C726" s="136" t="s">
        <v>258</v>
      </c>
      <c r="D726" s="749" t="s">
        <v>733</v>
      </c>
      <c r="E726" s="750"/>
      <c r="F726" s="750"/>
      <c r="G726" s="751"/>
      <c r="H726" s="136" t="s">
        <v>259</v>
      </c>
      <c r="I726" s="452">
        <v>45961</v>
      </c>
    </row>
    <row r="727" spans="1:12" ht="13.8" thickBot="1" x14ac:dyDescent="0.3">
      <c r="C727" s="752" t="s">
        <v>260</v>
      </c>
      <c r="D727" s="753"/>
      <c r="E727" s="754"/>
      <c r="F727" s="755" t="s">
        <v>261</v>
      </c>
      <c r="G727" s="756"/>
      <c r="H727" s="756"/>
      <c r="I727" s="757"/>
    </row>
    <row r="728" spans="1:12" ht="13.8" thickBot="1" x14ac:dyDescent="0.3">
      <c r="C728" s="758" t="s">
        <v>292</v>
      </c>
      <c r="D728" s="759"/>
      <c r="E728" s="760"/>
      <c r="F728" s="761" t="str">
        <f>+'P. Obras Civiles'!C25</f>
        <v>Viga aérea para soporte de muros de 20x15 en concreto de 3000 PSI con refuerzo incluido</v>
      </c>
      <c r="G728" s="762"/>
      <c r="H728" s="762"/>
      <c r="I728" s="763"/>
    </row>
    <row r="729" spans="1:12" ht="13.8" thickBot="1" x14ac:dyDescent="0.3">
      <c r="C729" s="137" t="s">
        <v>295</v>
      </c>
      <c r="D729" s="138" t="s">
        <v>263</v>
      </c>
      <c r="E729" s="154">
        <f>+'P. Obras Civiles'!B25</f>
        <v>3.2</v>
      </c>
      <c r="F729" s="764"/>
      <c r="G729" s="765"/>
      <c r="H729" s="765"/>
      <c r="I729" s="766"/>
    </row>
    <row r="730" spans="1:12" ht="13.8" thickBot="1" x14ac:dyDescent="0.3">
      <c r="C730" s="770" t="s">
        <v>264</v>
      </c>
      <c r="D730" s="771"/>
      <c r="E730" s="207">
        <f>+'P. Obras Civiles'!E25</f>
        <v>30.910000000000004</v>
      </c>
      <c r="F730" s="767"/>
      <c r="G730" s="768"/>
      <c r="H730" s="768"/>
      <c r="I730" s="769"/>
    </row>
    <row r="731" spans="1:12" x14ac:dyDescent="0.25">
      <c r="C731" s="453" t="s">
        <v>265</v>
      </c>
      <c r="D731" s="454"/>
      <c r="E731" s="772"/>
      <c r="F731" s="772"/>
      <c r="G731" s="772"/>
      <c r="H731" s="772"/>
      <c r="I731" s="773"/>
    </row>
    <row r="732" spans="1:12" x14ac:dyDescent="0.25">
      <c r="C732" s="700" t="s">
        <v>266</v>
      </c>
      <c r="D732" s="701"/>
      <c r="E732" s="140" t="s">
        <v>267</v>
      </c>
      <c r="F732" s="455" t="s">
        <v>268</v>
      </c>
      <c r="G732" s="456" t="s">
        <v>269</v>
      </c>
      <c r="H732" s="140" t="s">
        <v>270</v>
      </c>
      <c r="I732" s="457" t="s">
        <v>271</v>
      </c>
      <c r="L732" s="451">
        <f>20-(0.05+0.05)</f>
        <v>19.899999999999999</v>
      </c>
    </row>
    <row r="733" spans="1:12" x14ac:dyDescent="0.25">
      <c r="A733" s="451" t="s">
        <v>108</v>
      </c>
      <c r="C733" s="742" t="str">
        <f>+VLOOKUP(A733,'Herramientas y Equipos'!$B$4:$E$46,2,FALSE)</f>
        <v>Herramienta menor E, Gral. Obra</v>
      </c>
      <c r="D733" s="743"/>
      <c r="E733" s="141" t="str">
        <f>+VLOOKUP(A733,'Herramientas y Equipos'!$B$4:$E$46,3,FALSE)</f>
        <v>%</v>
      </c>
      <c r="F733" s="459">
        <f>+VLOOKUP(A733,'Herramientas y Equipos'!$B$4:$E$46,4,FALSE)</f>
        <v>0.04</v>
      </c>
      <c r="G733" s="155">
        <f>+I763</f>
        <v>43316</v>
      </c>
      <c r="H733" s="155">
        <f>ROUND(SUM(G733*F733),0)</f>
        <v>1733</v>
      </c>
      <c r="I733" s="744"/>
    </row>
    <row r="734" spans="1:12" x14ac:dyDescent="0.25">
      <c r="A734" s="451" t="s">
        <v>80</v>
      </c>
      <c r="C734" s="742" t="str">
        <f>+VLOOKUP(A734,'Herramientas y Equipos'!$B$4:$E$46,2,FALSE)</f>
        <v>Andamio de seguridad 1,40x2,07 H=2+1</v>
      </c>
      <c r="D734" s="743"/>
      <c r="E734" s="141" t="str">
        <f>+VLOOKUP(A734,'Herramientas y Equipos'!$B$4:$E$46,3,FALSE)</f>
        <v>Hora</v>
      </c>
      <c r="F734" s="171">
        <v>0.11</v>
      </c>
      <c r="G734" s="155">
        <f>+VLOOKUP(A734,'Herramientas y Equipos'!$B$4:$E$46,4,FALSE)</f>
        <v>7500</v>
      </c>
      <c r="H734" s="155">
        <f>ROUND(SUM(G734*F734),0)</f>
        <v>825</v>
      </c>
      <c r="I734" s="745"/>
    </row>
    <row r="735" spans="1:12" x14ac:dyDescent="0.25">
      <c r="A735" s="451" t="s">
        <v>139</v>
      </c>
      <c r="C735" s="742" t="str">
        <f>+VLOOKUP(A735,'Herramientas y Equipos'!$B$4:$E$46,2,FALSE)</f>
        <v>Vibrador de Concreto electrico</v>
      </c>
      <c r="D735" s="743"/>
      <c r="E735" s="141" t="str">
        <f>+VLOOKUP(A735,'Herramientas y Equipos'!$B$4:$E$46,3,FALSE)</f>
        <v>Hora</v>
      </c>
      <c r="F735" s="482">
        <f>5/60</f>
        <v>8.3333333333333329E-2</v>
      </c>
      <c r="G735" s="155">
        <f>+VLOOKUP(A735,'Herramientas y Equipos'!$B$4:$E$46,4,FALSE)</f>
        <v>10625</v>
      </c>
      <c r="H735" s="155">
        <f>ROUND(SUM(G735*F735),0)</f>
        <v>885</v>
      </c>
      <c r="I735" s="745"/>
    </row>
    <row r="736" spans="1:12" x14ac:dyDescent="0.25">
      <c r="C736" s="803"/>
      <c r="D736" s="804"/>
      <c r="E736" s="141"/>
      <c r="F736" s="142"/>
      <c r="G736" s="155"/>
      <c r="H736" s="155"/>
      <c r="I736" s="745"/>
    </row>
    <row r="737" spans="1:12" x14ac:dyDescent="0.25">
      <c r="C737" s="698"/>
      <c r="D737" s="699"/>
      <c r="E737" s="699"/>
      <c r="F737" s="699"/>
      <c r="G737" s="461"/>
      <c r="H737" s="461" t="s">
        <v>272</v>
      </c>
      <c r="I737" s="172">
        <f>SUM(H733:H736)</f>
        <v>3443</v>
      </c>
    </row>
    <row r="738" spans="1:12" x14ac:dyDescent="0.25">
      <c r="C738" s="462" t="s">
        <v>273</v>
      </c>
      <c r="D738" s="463"/>
      <c r="E738" s="143"/>
      <c r="F738" s="151"/>
      <c r="G738" s="152"/>
      <c r="H738" s="151"/>
      <c r="I738" s="464"/>
    </row>
    <row r="739" spans="1:12" x14ac:dyDescent="0.25">
      <c r="C739" s="700" t="s">
        <v>266</v>
      </c>
      <c r="D739" s="701"/>
      <c r="E739" s="140" t="s">
        <v>274</v>
      </c>
      <c r="F739" s="140" t="s">
        <v>13</v>
      </c>
      <c r="G739" s="456" t="s">
        <v>275</v>
      </c>
      <c r="H739" s="140" t="s">
        <v>276</v>
      </c>
      <c r="I739" s="457" t="s">
        <v>271</v>
      </c>
    </row>
    <row r="740" spans="1:12" x14ac:dyDescent="0.25">
      <c r="C740" s="724" t="s">
        <v>755</v>
      </c>
      <c r="D740" s="725"/>
      <c r="E740" s="144" t="str">
        <f>VLOOKUP(C740,CONCRETOS!$A$106:$E$114,3,FALSE)</f>
        <v>M3</v>
      </c>
      <c r="F740" s="144">
        <f>(0.2*0.15*1)</f>
        <v>0.03</v>
      </c>
      <c r="G740" s="164"/>
      <c r="H740" s="166">
        <f>VLOOKUP(C740,CONCRETOS!$A$106:$E$114,5,FALSE)</f>
        <v>1012600</v>
      </c>
      <c r="I740" s="172">
        <f>(F740*H740)*(G740+1)</f>
        <v>30378</v>
      </c>
    </row>
    <row r="741" spans="1:12" x14ac:dyDescent="0.25">
      <c r="A741" s="451" t="s">
        <v>389</v>
      </c>
      <c r="C741" s="702" t="str">
        <f>VLOOKUP(A741,Insumos!$B$3:$C$159,2,FALSE)</f>
        <v xml:space="preserve">Igol Imprimante </v>
      </c>
      <c r="D741" s="703"/>
      <c r="E741" s="144" t="str">
        <f>VLOOKUP(A741,Insumos!$B$3:$E$159,3,FALSE)</f>
        <v>KG</v>
      </c>
      <c r="F741" s="165">
        <f>((0.2*2)+(0.3*2))</f>
        <v>1</v>
      </c>
      <c r="G741" s="164">
        <v>0.05</v>
      </c>
      <c r="H741" s="166">
        <f>VLOOKUP(A741,Insumos!$B$3:$E$159,4,FALSE)</f>
        <v>34574</v>
      </c>
      <c r="I741" s="172">
        <f>(F741*H741)*(G741+1)</f>
        <v>36302.700000000004</v>
      </c>
    </row>
    <row r="742" spans="1:12" x14ac:dyDescent="0.25">
      <c r="A742" s="451" t="s">
        <v>304</v>
      </c>
      <c r="C742" s="702" t="str">
        <f>VLOOKUP(A742,Insumos!$B$3:$C$159,2,FALSE)</f>
        <v>Tabla chapa ordinario 0.30</v>
      </c>
      <c r="D742" s="703"/>
      <c r="E742" s="144" t="str">
        <f>VLOOKUP(A742,Insumos!$B$3:$E$159,3,FALSE)</f>
        <v>ML</v>
      </c>
      <c r="F742" s="165">
        <v>2</v>
      </c>
      <c r="G742" s="164">
        <v>5.2349999999999598E-2</v>
      </c>
      <c r="H742" s="166">
        <f>VLOOKUP(A742,Insumos!$B$3:$E$159,4,FALSE)</f>
        <v>12000</v>
      </c>
      <c r="I742" s="172">
        <f>(F742*H742)*(G742+1)</f>
        <v>25256.399999999991</v>
      </c>
    </row>
    <row r="743" spans="1:12" x14ac:dyDescent="0.25">
      <c r="A743" s="451" t="s">
        <v>38</v>
      </c>
      <c r="C743" s="702" t="str">
        <f>VLOOKUP(A743,Insumos!$B$3:$C$159,2,FALSE)</f>
        <v>Acero de refuerzo</v>
      </c>
      <c r="D743" s="703"/>
      <c r="E743" s="144" t="str">
        <f>VLOOKUP(A743,Insumos!$B$3:$E$159,3,FALSE)</f>
        <v>KG</v>
      </c>
      <c r="F743" s="165">
        <f>+(4*0.994)+(5*0.56*0.7)</f>
        <v>5.9359999999999999</v>
      </c>
      <c r="G743" s="164">
        <v>0.05</v>
      </c>
      <c r="H743" s="166">
        <f>VLOOKUP(A743,Insumos!$B$3:$E$159,4,FALSE)</f>
        <v>4406</v>
      </c>
      <c r="I743" s="172">
        <f>(F743*H743)*(G743+1)</f>
        <v>27461.716800000002</v>
      </c>
    </row>
    <row r="744" spans="1:12" x14ac:dyDescent="0.25">
      <c r="C744" s="724"/>
      <c r="D744" s="725"/>
      <c r="E744" s="144"/>
      <c r="F744" s="465"/>
      <c r="G744" s="147"/>
      <c r="H744" s="156"/>
      <c r="I744" s="172"/>
    </row>
    <row r="745" spans="1:12" x14ac:dyDescent="0.25">
      <c r="C745" s="724"/>
      <c r="D745" s="725"/>
      <c r="E745" s="144"/>
      <c r="F745" s="465"/>
      <c r="G745" s="147"/>
      <c r="H745" s="156"/>
      <c r="I745" s="172"/>
      <c r="L745" s="451">
        <f>60.7/100</f>
        <v>0.60699999999999998</v>
      </c>
    </row>
    <row r="746" spans="1:12" x14ac:dyDescent="0.25">
      <c r="C746" s="726"/>
      <c r="D746" s="727"/>
      <c r="E746" s="443"/>
      <c r="F746" s="465"/>
      <c r="G746" s="147"/>
      <c r="H746" s="156"/>
      <c r="I746" s="172"/>
    </row>
    <row r="747" spans="1:12" x14ac:dyDescent="0.25">
      <c r="C747" s="728"/>
      <c r="D747" s="729"/>
      <c r="E747" s="141"/>
      <c r="F747" s="465"/>
      <c r="G747" s="147"/>
      <c r="H747" s="155"/>
      <c r="I747" s="172"/>
    </row>
    <row r="748" spans="1:12" x14ac:dyDescent="0.25">
      <c r="C748" s="728"/>
      <c r="D748" s="729"/>
      <c r="E748" s="141"/>
      <c r="F748" s="465"/>
      <c r="G748" s="147"/>
      <c r="H748" s="155"/>
      <c r="I748" s="172"/>
    </row>
    <row r="749" spans="1:12" x14ac:dyDescent="0.25">
      <c r="C749" s="150"/>
      <c r="D749" s="151"/>
      <c r="E749" s="143"/>
      <c r="F749" s="151"/>
      <c r="G749" s="699" t="s">
        <v>277</v>
      </c>
      <c r="H749" s="730"/>
      <c r="I749" s="172">
        <f>SUM(I740:I748)</f>
        <v>119398.8168</v>
      </c>
    </row>
    <row r="750" spans="1:12" ht="13.8" x14ac:dyDescent="0.25">
      <c r="C750" s="462" t="s">
        <v>278</v>
      </c>
      <c r="D750" s="463"/>
      <c r="E750" s="143"/>
      <c r="F750" s="151"/>
      <c r="G750" s="152"/>
      <c r="H750" s="151"/>
      <c r="I750" s="478"/>
    </row>
    <row r="751" spans="1:12" x14ac:dyDescent="0.25">
      <c r="C751" s="700" t="s">
        <v>266</v>
      </c>
      <c r="D751" s="701"/>
      <c r="E751" s="140" t="s">
        <v>279</v>
      </c>
      <c r="F751" s="140" t="s">
        <v>29</v>
      </c>
      <c r="G751" s="456" t="s">
        <v>280</v>
      </c>
      <c r="H751" s="140" t="s">
        <v>281</v>
      </c>
      <c r="I751" s="457" t="s">
        <v>271</v>
      </c>
    </row>
    <row r="752" spans="1:12" x14ac:dyDescent="0.25">
      <c r="C752" s="731" t="s">
        <v>842</v>
      </c>
      <c r="D752" s="732"/>
      <c r="E752" s="485">
        <f>((F743/1000))</f>
        <v>5.9360000000000003E-3</v>
      </c>
      <c r="F752" s="486"/>
      <c r="G752" s="487">
        <v>250000</v>
      </c>
      <c r="H752" s="156">
        <f>+ROUND(E752*G752,0)</f>
        <v>1484</v>
      </c>
      <c r="I752" s="149"/>
    </row>
    <row r="753" spans="3:9" x14ac:dyDescent="0.25">
      <c r="C753" s="731" t="s">
        <v>843</v>
      </c>
      <c r="D753" s="732"/>
      <c r="E753" s="488">
        <f>+((CONCRETOS!$C$17*50)*F740)/1000</f>
        <v>1.0500000000000001E-2</v>
      </c>
      <c r="F753" s="489"/>
      <c r="G753" s="490">
        <v>250000</v>
      </c>
      <c r="H753" s="156">
        <f>+ROUND(E753*G753,0)</f>
        <v>2625</v>
      </c>
      <c r="I753" s="149"/>
    </row>
    <row r="754" spans="3:9" x14ac:dyDescent="0.25">
      <c r="C754" s="731" t="s">
        <v>844</v>
      </c>
      <c r="D754" s="732"/>
      <c r="E754" s="488">
        <f>+(CONCRETOS!$C$16*F740*25)</f>
        <v>0.42000000000000004</v>
      </c>
      <c r="F754" s="491"/>
      <c r="G754" s="490">
        <v>2500</v>
      </c>
      <c r="H754" s="156">
        <f>+ROUND(E754*G754,0)</f>
        <v>1050</v>
      </c>
      <c r="I754" s="149"/>
    </row>
    <row r="755" spans="3:9" x14ac:dyDescent="0.25">
      <c r="C755" s="731" t="s">
        <v>845</v>
      </c>
      <c r="D755" s="732"/>
      <c r="E755" s="492">
        <f>+CONCRETOS!$C$15*F740*91</f>
        <v>2.2931999999999997</v>
      </c>
      <c r="F755" s="148"/>
      <c r="G755" s="142">
        <v>2500</v>
      </c>
      <c r="H755" s="156">
        <f>+ROUND(E755*G755,0)</f>
        <v>5733</v>
      </c>
      <c r="I755" s="149"/>
    </row>
    <row r="756" spans="3:9" x14ac:dyDescent="0.25">
      <c r="C756" s="738"/>
      <c r="D756" s="739"/>
      <c r="E756" s="141"/>
      <c r="F756" s="148"/>
      <c r="G756" s="142"/>
      <c r="H756" s="155"/>
      <c r="I756" s="149"/>
    </row>
    <row r="757" spans="3:9" x14ac:dyDescent="0.25">
      <c r="C757" s="150"/>
      <c r="D757" s="151"/>
      <c r="E757" s="143"/>
      <c r="F757" s="151"/>
      <c r="G757" s="152" t="s">
        <v>282</v>
      </c>
      <c r="H757" s="151"/>
      <c r="I757" s="158">
        <f>SUM(H752:H756)</f>
        <v>10892</v>
      </c>
    </row>
    <row r="758" spans="3:9" ht="13.8" x14ac:dyDescent="0.25">
      <c r="C758" s="462" t="s">
        <v>283</v>
      </c>
      <c r="D758" s="151"/>
      <c r="E758" s="143"/>
      <c r="F758" s="151"/>
      <c r="G758" s="152"/>
      <c r="H758" s="151"/>
      <c r="I758" s="478"/>
    </row>
    <row r="759" spans="3:9" x14ac:dyDescent="0.25">
      <c r="C759" s="700" t="s">
        <v>266</v>
      </c>
      <c r="D759" s="701"/>
      <c r="E759" s="140" t="s">
        <v>14</v>
      </c>
      <c r="F759" s="140" t="s">
        <v>13</v>
      </c>
      <c r="G759" s="456" t="s">
        <v>276</v>
      </c>
      <c r="H759" s="467" t="s">
        <v>29</v>
      </c>
      <c r="I759" s="457" t="s">
        <v>271</v>
      </c>
    </row>
    <row r="760" spans="3:9" x14ac:dyDescent="0.25">
      <c r="C760" s="735" t="str">
        <f>'Mano de Obra'!$I$103</f>
        <v>Cuadrilla concretos</v>
      </c>
      <c r="D760" s="736"/>
      <c r="E760" s="141" t="s">
        <v>294</v>
      </c>
      <c r="F760" s="161">
        <v>1</v>
      </c>
      <c r="G760" s="155">
        <f>'Mano de Obra'!$M$112</f>
        <v>288773.76388888888</v>
      </c>
      <c r="H760" s="162">
        <f>9/60</f>
        <v>0.15</v>
      </c>
      <c r="I760" s="159">
        <f>ROUND(SUM(G760/F760)*H760,0)</f>
        <v>43316</v>
      </c>
    </row>
    <row r="761" spans="3:9" x14ac:dyDescent="0.25">
      <c r="C761" s="737"/>
      <c r="D761" s="714"/>
      <c r="E761" s="141"/>
      <c r="F761" s="468"/>
      <c r="G761" s="469"/>
      <c r="H761" s="470"/>
      <c r="I761" s="172">
        <f>SUM(G761*F761)*H761</f>
        <v>0</v>
      </c>
    </row>
    <row r="762" spans="3:9" x14ac:dyDescent="0.25">
      <c r="C762" s="738"/>
      <c r="D762" s="739"/>
      <c r="E762" s="141"/>
      <c r="F762" s="148"/>
      <c r="G762" s="469"/>
      <c r="H762" s="470"/>
      <c r="I762" s="172">
        <f>SUM(G762*F762)*H762</f>
        <v>0</v>
      </c>
    </row>
    <row r="763" spans="3:9" x14ac:dyDescent="0.25">
      <c r="C763" s="150"/>
      <c r="D763" s="151"/>
      <c r="E763" s="143"/>
      <c r="F763" s="151"/>
      <c r="G763" s="740" t="s">
        <v>284</v>
      </c>
      <c r="H763" s="740"/>
      <c r="I763" s="172">
        <f>I760</f>
        <v>43316</v>
      </c>
    </row>
    <row r="764" spans="3:9" ht="13.8" thickBot="1" x14ac:dyDescent="0.3">
      <c r="C764" s="150"/>
      <c r="D764" s="151"/>
      <c r="E764" s="143"/>
      <c r="F764" s="151"/>
      <c r="G764" s="471"/>
      <c r="H764" s="143"/>
      <c r="I764" s="464"/>
    </row>
    <row r="765" spans="3:9" ht="13.8" thickBot="1" x14ac:dyDescent="0.3">
      <c r="C765" s="150"/>
      <c r="D765" s="151"/>
      <c r="E765" s="143"/>
      <c r="F765" s="741" t="s">
        <v>285</v>
      </c>
      <c r="G765" s="741"/>
      <c r="H765" s="741"/>
      <c r="I765" s="160">
        <f>SUM(I737+I749+I757+I763)</f>
        <v>177049.8168</v>
      </c>
    </row>
    <row r="766" spans="3:9" ht="14.4" thickBot="1" x14ac:dyDescent="0.3">
      <c r="C766" s="462" t="s">
        <v>286</v>
      </c>
      <c r="D766" s="151"/>
      <c r="E766" s="175"/>
      <c r="F766" s="479"/>
      <c r="G766" s="152"/>
      <c r="H766" s="151"/>
      <c r="I766" s="464"/>
    </row>
    <row r="767" spans="3:9" x14ac:dyDescent="0.25">
      <c r="C767" s="704" t="s">
        <v>732</v>
      </c>
      <c r="D767" s="705"/>
      <c r="E767" s="710" t="s">
        <v>287</v>
      </c>
      <c r="F767" s="711"/>
      <c r="G767" s="473" t="s">
        <v>101</v>
      </c>
      <c r="H767" s="474" t="s">
        <v>288</v>
      </c>
      <c r="I767" s="712"/>
    </row>
    <row r="768" spans="3:9" x14ac:dyDescent="0.25">
      <c r="C768" s="706"/>
      <c r="D768" s="707"/>
      <c r="E768" s="714" t="s">
        <v>289</v>
      </c>
      <c r="F768" s="715"/>
      <c r="G768" s="459">
        <v>0.23</v>
      </c>
      <c r="H768" s="155">
        <f>ROUND($I$765*G768,0)</f>
        <v>40721</v>
      </c>
      <c r="I768" s="713"/>
    </row>
    <row r="769" spans="1:15" x14ac:dyDescent="0.25">
      <c r="C769" s="706"/>
      <c r="D769" s="707"/>
      <c r="E769" s="714" t="s">
        <v>26</v>
      </c>
      <c r="F769" s="715"/>
      <c r="G769" s="459">
        <v>0.02</v>
      </c>
      <c r="H769" s="155">
        <f t="shared" ref="H769:H770" si="17">ROUND($I$765*G769,0)</f>
        <v>3541</v>
      </c>
      <c r="I769" s="713"/>
    </row>
    <row r="770" spans="1:15" x14ac:dyDescent="0.25">
      <c r="C770" s="706"/>
      <c r="D770" s="707"/>
      <c r="E770" s="714" t="s">
        <v>1</v>
      </c>
      <c r="F770" s="715"/>
      <c r="G770" s="459">
        <v>0.05</v>
      </c>
      <c r="H770" s="155">
        <f t="shared" si="17"/>
        <v>8852</v>
      </c>
      <c r="I770" s="713"/>
    </row>
    <row r="771" spans="1:15" ht="15" customHeight="1" thickBot="1" x14ac:dyDescent="0.3">
      <c r="C771" s="706"/>
      <c r="D771" s="707"/>
      <c r="E771" s="716" t="s">
        <v>290</v>
      </c>
      <c r="F771" s="717"/>
      <c r="G771" s="717"/>
      <c r="H771" s="718"/>
      <c r="I771" s="475">
        <f>SUM(H768:H770)</f>
        <v>53114</v>
      </c>
    </row>
    <row r="772" spans="1:15" ht="16.2" thickBot="1" x14ac:dyDescent="0.3">
      <c r="C772" s="708"/>
      <c r="D772" s="709"/>
      <c r="E772" s="719" t="s">
        <v>291</v>
      </c>
      <c r="F772" s="720"/>
      <c r="G772" s="721"/>
      <c r="H772" s="722">
        <f>SUM(I765+I771)</f>
        <v>230163.8168</v>
      </c>
      <c r="I772" s="723"/>
    </row>
    <row r="774" spans="1:15" ht="18" thickBot="1" x14ac:dyDescent="0.3">
      <c r="C774" s="748" t="s">
        <v>257</v>
      </c>
      <c r="D774" s="748"/>
      <c r="E774" s="748"/>
      <c r="F774" s="748"/>
      <c r="G774" s="748"/>
      <c r="H774" s="748"/>
      <c r="I774" s="748"/>
    </row>
    <row r="775" spans="1:15" ht="14.4" thickBot="1" x14ac:dyDescent="0.3">
      <c r="C775" s="136" t="s">
        <v>258</v>
      </c>
      <c r="D775" s="749" t="s">
        <v>733</v>
      </c>
      <c r="E775" s="750"/>
      <c r="F775" s="750"/>
      <c r="G775" s="751"/>
      <c r="H775" s="136" t="s">
        <v>259</v>
      </c>
      <c r="I775" s="452">
        <v>45961</v>
      </c>
    </row>
    <row r="776" spans="1:15" ht="13.8" thickBot="1" x14ac:dyDescent="0.3">
      <c r="C776" s="752" t="s">
        <v>260</v>
      </c>
      <c r="D776" s="753"/>
      <c r="E776" s="754"/>
      <c r="F776" s="755" t="s">
        <v>261</v>
      </c>
      <c r="G776" s="756"/>
      <c r="H776" s="756"/>
      <c r="I776" s="757"/>
    </row>
    <row r="777" spans="1:15" ht="13.8" thickBot="1" x14ac:dyDescent="0.3">
      <c r="C777" s="758" t="s">
        <v>292</v>
      </c>
      <c r="D777" s="759"/>
      <c r="E777" s="760"/>
      <c r="F777" s="761" t="str">
        <f>+'P. Obras Civiles'!C26</f>
        <v>Escalones en concreto de 3000 PSI. Incluye acero de refuerzo</v>
      </c>
      <c r="G777" s="762"/>
      <c r="H777" s="762"/>
      <c r="I777" s="763"/>
    </row>
    <row r="778" spans="1:15" ht="13.8" thickBot="1" x14ac:dyDescent="0.3">
      <c r="C778" s="137" t="s">
        <v>296</v>
      </c>
      <c r="D778" s="138" t="s">
        <v>263</v>
      </c>
      <c r="E778" s="154">
        <f>+'P. Obras Civiles'!B26</f>
        <v>3.3</v>
      </c>
      <c r="F778" s="764"/>
      <c r="G778" s="765"/>
      <c r="H778" s="765"/>
      <c r="I778" s="766"/>
    </row>
    <row r="779" spans="1:15" ht="13.8" thickBot="1" x14ac:dyDescent="0.3">
      <c r="C779" s="770" t="s">
        <v>264</v>
      </c>
      <c r="D779" s="771"/>
      <c r="E779" s="207">
        <f>+'P. Obras Civiles'!E26</f>
        <v>1.9080000000000004</v>
      </c>
      <c r="F779" s="767"/>
      <c r="G779" s="768"/>
      <c r="H779" s="768"/>
      <c r="I779" s="769"/>
    </row>
    <row r="780" spans="1:15" x14ac:dyDescent="0.25">
      <c r="C780" s="453" t="s">
        <v>265</v>
      </c>
      <c r="D780" s="454"/>
      <c r="E780" s="772"/>
      <c r="F780" s="772"/>
      <c r="G780" s="772"/>
      <c r="H780" s="772"/>
      <c r="I780" s="773"/>
    </row>
    <row r="781" spans="1:15" x14ac:dyDescent="0.25">
      <c r="C781" s="700" t="s">
        <v>266</v>
      </c>
      <c r="D781" s="701"/>
      <c r="E781" s="140" t="s">
        <v>267</v>
      </c>
      <c r="F781" s="455" t="s">
        <v>268</v>
      </c>
      <c r="G781" s="456" t="s">
        <v>269</v>
      </c>
      <c r="H781" s="140" t="s">
        <v>270</v>
      </c>
      <c r="I781" s="457" t="s">
        <v>271</v>
      </c>
    </row>
    <row r="782" spans="1:15" x14ac:dyDescent="0.25">
      <c r="A782" s="451" t="s">
        <v>108</v>
      </c>
      <c r="C782" s="742" t="str">
        <f>+VLOOKUP(A782,'Herramientas y Equipos'!$B$4:$E$46,2,FALSE)</f>
        <v>Herramienta menor E, Gral. Obra</v>
      </c>
      <c r="D782" s="743"/>
      <c r="E782" s="141" t="str">
        <f>+VLOOKUP(A782,'Herramientas y Equipos'!$B$4:$E$46,3,FALSE)</f>
        <v>%</v>
      </c>
      <c r="F782" s="459">
        <f>+VLOOKUP(A782,'Herramientas y Equipos'!$B$4:$E$46,4,FALSE)</f>
        <v>0.04</v>
      </c>
      <c r="G782" s="155">
        <f>+I811</f>
        <v>375406</v>
      </c>
      <c r="H782" s="155">
        <f>ROUND(SUM(G782*F782),0)</f>
        <v>15016</v>
      </c>
      <c r="I782" s="744"/>
    </row>
    <row r="783" spans="1:15" x14ac:dyDescent="0.25">
      <c r="A783" s="451" t="s">
        <v>135</v>
      </c>
      <c r="C783" s="742" t="str">
        <f>+VLOOKUP(A783,'Herramientas y Equipos'!$B$4:$E$46,2,FALSE)</f>
        <v>Tablero Metálico - Formaleta</v>
      </c>
      <c r="D783" s="743"/>
      <c r="E783" s="141" t="str">
        <f>+VLOOKUP(A783,'Herramientas y Equipos'!$B$4:$E$46,3,FALSE)</f>
        <v>M2</v>
      </c>
      <c r="F783" s="217">
        <f>L783*N783</f>
        <v>0.83333333333333359</v>
      </c>
      <c r="G783" s="155">
        <f>+VLOOKUP(A783,'Herramientas y Equipos'!$B$4:$E$46,4,FALSE)</f>
        <v>1300</v>
      </c>
      <c r="H783" s="155">
        <f>ROUND(SUM(G783*F783),0)</f>
        <v>1083</v>
      </c>
      <c r="I783" s="745"/>
      <c r="L783" s="191">
        <f>0.6</f>
        <v>0.6</v>
      </c>
      <c r="M783" s="191">
        <v>1.2</v>
      </c>
      <c r="N783" s="493">
        <v>1.3888888888888893</v>
      </c>
      <c r="O783" s="191">
        <f>L783*M783*N783</f>
        <v>1.0000000000000002</v>
      </c>
    </row>
    <row r="784" spans="1:15" x14ac:dyDescent="0.25">
      <c r="A784" s="451" t="s">
        <v>139</v>
      </c>
      <c r="C784" s="742" t="str">
        <f>+VLOOKUP(A784,'Herramientas y Equipos'!$B$4:$E$46,2,FALSE)</f>
        <v>Vibrador de Concreto electrico</v>
      </c>
      <c r="D784" s="743"/>
      <c r="E784" s="141" t="str">
        <f>+VLOOKUP(A784,'Herramientas y Equipos'!$B$4:$E$46,3,FALSE)</f>
        <v>Hora</v>
      </c>
      <c r="F784" s="482">
        <f>10/60</f>
        <v>0.16666666666666666</v>
      </c>
      <c r="G784" s="155">
        <f>+VLOOKUP(A784,'Herramientas y Equipos'!$B$4:$E$46,4,FALSE)</f>
        <v>10625</v>
      </c>
      <c r="H784" s="155">
        <f>ROUND(SUM(G784*F784),0)</f>
        <v>1771</v>
      </c>
      <c r="I784" s="745"/>
    </row>
    <row r="785" spans="1:9" x14ac:dyDescent="0.25">
      <c r="C785" s="803"/>
      <c r="D785" s="804"/>
      <c r="E785" s="141"/>
      <c r="F785" s="142"/>
      <c r="G785" s="155"/>
      <c r="H785" s="155"/>
      <c r="I785" s="745"/>
    </row>
    <row r="786" spans="1:9" x14ac:dyDescent="0.25">
      <c r="C786" s="698"/>
      <c r="D786" s="699"/>
      <c r="E786" s="699"/>
      <c r="F786" s="699"/>
      <c r="G786" s="461"/>
      <c r="H786" s="461" t="s">
        <v>272</v>
      </c>
      <c r="I786" s="172">
        <f>SUM(H782:H785)</f>
        <v>17870</v>
      </c>
    </row>
    <row r="787" spans="1:9" x14ac:dyDescent="0.25">
      <c r="C787" s="462" t="s">
        <v>273</v>
      </c>
      <c r="D787" s="463"/>
      <c r="E787" s="143"/>
      <c r="F787" s="151"/>
      <c r="G787" s="152"/>
      <c r="H787" s="151"/>
      <c r="I787" s="464"/>
    </row>
    <row r="788" spans="1:9" x14ac:dyDescent="0.25">
      <c r="C788" s="700" t="s">
        <v>266</v>
      </c>
      <c r="D788" s="701"/>
      <c r="E788" s="140" t="s">
        <v>274</v>
      </c>
      <c r="F788" s="140" t="s">
        <v>13</v>
      </c>
      <c r="G788" s="456" t="s">
        <v>275</v>
      </c>
      <c r="H788" s="140" t="s">
        <v>276</v>
      </c>
      <c r="I788" s="457" t="s">
        <v>271</v>
      </c>
    </row>
    <row r="789" spans="1:9" x14ac:dyDescent="0.25">
      <c r="C789" s="724" t="s">
        <v>755</v>
      </c>
      <c r="D789" s="725"/>
      <c r="E789" s="144" t="str">
        <f>VLOOKUP(C789,CONCRETOS!$A$106:$E$114,3,FALSE)</f>
        <v>M3</v>
      </c>
      <c r="F789" s="144">
        <v>1.05</v>
      </c>
      <c r="G789" s="164"/>
      <c r="H789" s="166">
        <f>VLOOKUP(C789,CONCRETOS!$A$106:$E$114,5,FALSE)</f>
        <v>1012600</v>
      </c>
      <c r="I789" s="172">
        <f>(F789*H789)*(G789+1)</f>
        <v>1063230</v>
      </c>
    </row>
    <row r="790" spans="1:9" x14ac:dyDescent="0.25">
      <c r="A790" s="451" t="s">
        <v>249</v>
      </c>
      <c r="C790" s="702" t="str">
        <f>VLOOKUP(A790,Insumos!$B$3:$C$159,2,FALSE)</f>
        <v>Puntilla con cabeza  2"</v>
      </c>
      <c r="D790" s="703"/>
      <c r="E790" s="144" t="str">
        <f>VLOOKUP(A790,Insumos!$B$3:$E$159,3,FALSE)</f>
        <v>LB</v>
      </c>
      <c r="F790" s="165">
        <v>1.5</v>
      </c>
      <c r="G790" s="164">
        <v>0.05</v>
      </c>
      <c r="H790" s="166">
        <f>VLOOKUP(A790,Insumos!$B$3:$E$159,4,FALSE)</f>
        <v>5457</v>
      </c>
      <c r="I790" s="172">
        <f>(F790*H790)*(G790+1)</f>
        <v>8594.7749999999996</v>
      </c>
    </row>
    <row r="791" spans="1:9" x14ac:dyDescent="0.25">
      <c r="A791" s="451" t="s">
        <v>44</v>
      </c>
      <c r="C791" s="702" t="str">
        <f>VLOOKUP(A791,Insumos!$B$3:$C$159,2,FALSE)</f>
        <v>Alambre negro no. 18</v>
      </c>
      <c r="D791" s="703"/>
      <c r="E791" s="144" t="str">
        <f>VLOOKUP(A791,Insumos!$B$3:$E$159,3,FALSE)</f>
        <v>KG</v>
      </c>
      <c r="F791" s="165">
        <v>2</v>
      </c>
      <c r="G791" s="164">
        <v>0.05</v>
      </c>
      <c r="H791" s="166">
        <f>VLOOKUP(A791,Insumos!$B$3:$E$159,4,FALSE)</f>
        <v>7222</v>
      </c>
      <c r="I791" s="172">
        <f>(F791*H791)*(G791+1)</f>
        <v>15166.2</v>
      </c>
    </row>
    <row r="792" spans="1:9" x14ac:dyDescent="0.25">
      <c r="A792" s="451" t="s">
        <v>38</v>
      </c>
      <c r="C792" s="702" t="str">
        <f>VLOOKUP(A792,Insumos!$B$3:$C$159,2,FALSE)</f>
        <v>Acero de refuerzo</v>
      </c>
      <c r="D792" s="703"/>
      <c r="E792" s="144" t="str">
        <f>VLOOKUP(A792,Insumos!$B$3:$E$159,3,FALSE)</f>
        <v>KG</v>
      </c>
      <c r="F792" s="165">
        <v>30</v>
      </c>
      <c r="G792" s="164">
        <v>0.05</v>
      </c>
      <c r="H792" s="166">
        <f>VLOOKUP(A792,Insumos!$B$3:$E$159,4,FALSE)</f>
        <v>4406</v>
      </c>
      <c r="I792" s="172">
        <f>(F792*H792)*(G792+1)</f>
        <v>138789</v>
      </c>
    </row>
    <row r="793" spans="1:9" x14ac:dyDescent="0.25">
      <c r="C793" s="724"/>
      <c r="D793" s="725"/>
      <c r="E793" s="144"/>
      <c r="F793" s="465"/>
      <c r="G793" s="147"/>
      <c r="H793" s="156"/>
      <c r="I793" s="172"/>
    </row>
    <row r="794" spans="1:9" x14ac:dyDescent="0.25">
      <c r="C794" s="724"/>
      <c r="D794" s="725"/>
      <c r="E794" s="144"/>
      <c r="F794" s="465"/>
      <c r="G794" s="147"/>
      <c r="H794" s="156"/>
      <c r="I794" s="172"/>
    </row>
    <row r="795" spans="1:9" x14ac:dyDescent="0.25">
      <c r="C795" s="726"/>
      <c r="D795" s="727"/>
      <c r="E795" s="443"/>
      <c r="F795" s="465"/>
      <c r="G795" s="147"/>
      <c r="H795" s="156"/>
      <c r="I795" s="172"/>
    </row>
    <row r="796" spans="1:9" x14ac:dyDescent="0.25">
      <c r="C796" s="728"/>
      <c r="D796" s="729"/>
      <c r="E796" s="141"/>
      <c r="F796" s="465"/>
      <c r="G796" s="147"/>
      <c r="H796" s="155"/>
      <c r="I796" s="172"/>
    </row>
    <row r="797" spans="1:9" x14ac:dyDescent="0.25">
      <c r="C797" s="728"/>
      <c r="D797" s="729"/>
      <c r="E797" s="141"/>
      <c r="F797" s="465"/>
      <c r="G797" s="147"/>
      <c r="H797" s="155"/>
      <c r="I797" s="172"/>
    </row>
    <row r="798" spans="1:9" x14ac:dyDescent="0.25">
      <c r="C798" s="150"/>
      <c r="D798" s="151"/>
      <c r="E798" s="143"/>
      <c r="F798" s="151"/>
      <c r="G798" s="699" t="s">
        <v>277</v>
      </c>
      <c r="H798" s="730"/>
      <c r="I798" s="172">
        <f>SUM(I789:I797)</f>
        <v>1225779.9749999999</v>
      </c>
    </row>
    <row r="799" spans="1:9" ht="13.8" x14ac:dyDescent="0.25">
      <c r="C799" s="462" t="s">
        <v>278</v>
      </c>
      <c r="D799" s="463"/>
      <c r="E799" s="143"/>
      <c r="F799" s="151"/>
      <c r="G799" s="152"/>
      <c r="H799" s="151"/>
      <c r="I799" s="478"/>
    </row>
    <row r="800" spans="1:9" x14ac:dyDescent="0.25">
      <c r="C800" s="700" t="s">
        <v>266</v>
      </c>
      <c r="D800" s="701"/>
      <c r="E800" s="140" t="s">
        <v>279</v>
      </c>
      <c r="F800" s="140" t="s">
        <v>29</v>
      </c>
      <c r="G800" s="456" t="s">
        <v>280</v>
      </c>
      <c r="H800" s="140" t="s">
        <v>281</v>
      </c>
      <c r="I800" s="457" t="s">
        <v>271</v>
      </c>
    </row>
    <row r="801" spans="3:9" x14ac:dyDescent="0.25">
      <c r="C801" s="731" t="s">
        <v>842</v>
      </c>
      <c r="D801" s="732"/>
      <c r="E801" s="485">
        <f>((F792/1000))</f>
        <v>0.03</v>
      </c>
      <c r="F801" s="486"/>
      <c r="G801" s="487">
        <v>250000</v>
      </c>
      <c r="H801" s="156">
        <f>+ROUND(E801*G801,0)</f>
        <v>7500</v>
      </c>
      <c r="I801" s="149"/>
    </row>
    <row r="802" spans="3:9" x14ac:dyDescent="0.25">
      <c r="C802" s="731" t="s">
        <v>843</v>
      </c>
      <c r="D802" s="732"/>
      <c r="E802" s="488">
        <f>+((CONCRETOS!$C$17*50)*F789)/1000</f>
        <v>0.36749999999999999</v>
      </c>
      <c r="F802" s="489"/>
      <c r="G802" s="490">
        <v>250000</v>
      </c>
      <c r="H802" s="156">
        <f>+ROUND(E802*G802,0)</f>
        <v>91875</v>
      </c>
      <c r="I802" s="149"/>
    </row>
    <row r="803" spans="3:9" x14ac:dyDescent="0.25">
      <c r="C803" s="731" t="s">
        <v>844</v>
      </c>
      <c r="D803" s="732"/>
      <c r="E803" s="488">
        <f>+(CONCRETOS!$C$16*F789*25)</f>
        <v>14.700000000000003</v>
      </c>
      <c r="F803" s="491"/>
      <c r="G803" s="490">
        <v>2500</v>
      </c>
      <c r="H803" s="156">
        <f>+ROUND(E803*G803,0)</f>
        <v>36750</v>
      </c>
      <c r="I803" s="149"/>
    </row>
    <row r="804" spans="3:9" x14ac:dyDescent="0.25">
      <c r="C804" s="731" t="s">
        <v>845</v>
      </c>
      <c r="D804" s="732"/>
      <c r="E804" s="492">
        <f>+CONCRETOS!$C$15*F789*91</f>
        <v>80.262</v>
      </c>
      <c r="F804" s="148"/>
      <c r="G804" s="142">
        <v>2500</v>
      </c>
      <c r="H804" s="156">
        <f>+ROUND(E804*G804,0)</f>
        <v>200655</v>
      </c>
      <c r="I804" s="149"/>
    </row>
    <row r="805" spans="3:9" x14ac:dyDescent="0.25">
      <c r="C805" s="150"/>
      <c r="D805" s="151"/>
      <c r="E805" s="143"/>
      <c r="F805" s="151"/>
      <c r="G805" s="152" t="s">
        <v>282</v>
      </c>
      <c r="H805" s="151"/>
      <c r="I805" s="158">
        <f>SUM(H801:H804)</f>
        <v>336780</v>
      </c>
    </row>
    <row r="806" spans="3:9" ht="13.8" x14ac:dyDescent="0.25">
      <c r="C806" s="462" t="s">
        <v>283</v>
      </c>
      <c r="D806" s="151"/>
      <c r="E806" s="143"/>
      <c r="F806" s="151"/>
      <c r="G806" s="152"/>
      <c r="H806" s="151"/>
      <c r="I806" s="478"/>
    </row>
    <row r="807" spans="3:9" x14ac:dyDescent="0.25">
      <c r="C807" s="700" t="s">
        <v>266</v>
      </c>
      <c r="D807" s="701"/>
      <c r="E807" s="140" t="s">
        <v>14</v>
      </c>
      <c r="F807" s="140" t="s">
        <v>13</v>
      </c>
      <c r="G807" s="456" t="s">
        <v>276</v>
      </c>
      <c r="H807" s="467" t="s">
        <v>29</v>
      </c>
      <c r="I807" s="457" t="s">
        <v>271</v>
      </c>
    </row>
    <row r="808" spans="3:9" x14ac:dyDescent="0.25">
      <c r="C808" s="735" t="str">
        <f>'Mano de Obra'!$I$103</f>
        <v>Cuadrilla concretos</v>
      </c>
      <c r="D808" s="736"/>
      <c r="E808" s="141" t="s">
        <v>294</v>
      </c>
      <c r="F808" s="161">
        <v>1</v>
      </c>
      <c r="G808" s="155">
        <f>'Mano de Obra'!$M$112</f>
        <v>288773.76388888888</v>
      </c>
      <c r="H808" s="162">
        <v>1.3</v>
      </c>
      <c r="I808" s="159">
        <f>ROUND(SUM(G808/F808)*H808,0)</f>
        <v>375406</v>
      </c>
    </row>
    <row r="809" spans="3:9" x14ac:dyDescent="0.25">
      <c r="C809" s="737"/>
      <c r="D809" s="714"/>
      <c r="E809" s="141"/>
      <c r="F809" s="468"/>
      <c r="G809" s="469"/>
      <c r="H809" s="470"/>
      <c r="I809" s="172">
        <f>SUM(G809*F809)*H809</f>
        <v>0</v>
      </c>
    </row>
    <row r="810" spans="3:9" x14ac:dyDescent="0.25">
      <c r="C810" s="738"/>
      <c r="D810" s="739"/>
      <c r="E810" s="141"/>
      <c r="F810" s="148"/>
      <c r="G810" s="469"/>
      <c r="H810" s="470"/>
      <c r="I810" s="172">
        <f>SUM(G810*F810)*H810</f>
        <v>0</v>
      </c>
    </row>
    <row r="811" spans="3:9" x14ac:dyDescent="0.25">
      <c r="C811" s="150"/>
      <c r="D811" s="151"/>
      <c r="E811" s="143"/>
      <c r="F811" s="151"/>
      <c r="G811" s="740" t="s">
        <v>284</v>
      </c>
      <c r="H811" s="740"/>
      <c r="I811" s="172">
        <f>I808</f>
        <v>375406</v>
      </c>
    </row>
    <row r="812" spans="3:9" ht="13.8" thickBot="1" x14ac:dyDescent="0.3">
      <c r="C812" s="150"/>
      <c r="D812" s="151"/>
      <c r="E812" s="143"/>
      <c r="F812" s="151"/>
      <c r="G812" s="471"/>
      <c r="H812" s="143"/>
      <c r="I812" s="464"/>
    </row>
    <row r="813" spans="3:9" ht="13.8" thickBot="1" x14ac:dyDescent="0.3">
      <c r="C813" s="150"/>
      <c r="D813" s="151"/>
      <c r="E813" s="143"/>
      <c r="F813" s="741" t="s">
        <v>285</v>
      </c>
      <c r="G813" s="741"/>
      <c r="H813" s="741"/>
      <c r="I813" s="160">
        <f>SUM(I786+I798+I805+I811)</f>
        <v>1955835.9749999999</v>
      </c>
    </row>
    <row r="814" spans="3:9" ht="14.4" thickBot="1" x14ac:dyDescent="0.3">
      <c r="C814" s="462" t="s">
        <v>286</v>
      </c>
      <c r="D814" s="151"/>
      <c r="E814" s="175"/>
      <c r="F814" s="479"/>
      <c r="G814" s="152"/>
      <c r="H814" s="151"/>
      <c r="I814" s="464"/>
    </row>
    <row r="815" spans="3:9" x14ac:dyDescent="0.25">
      <c r="C815" s="805" t="s">
        <v>732</v>
      </c>
      <c r="D815" s="806"/>
      <c r="E815" s="710" t="s">
        <v>287</v>
      </c>
      <c r="F815" s="711"/>
      <c r="G815" s="473" t="s">
        <v>101</v>
      </c>
      <c r="H815" s="474" t="s">
        <v>288</v>
      </c>
      <c r="I815" s="712"/>
    </row>
    <row r="816" spans="3:9" x14ac:dyDescent="0.25">
      <c r="C816" s="807"/>
      <c r="D816" s="808"/>
      <c r="E816" s="714" t="s">
        <v>289</v>
      </c>
      <c r="F816" s="715"/>
      <c r="G816" s="459">
        <v>0.23</v>
      </c>
      <c r="H816" s="155">
        <f>ROUND($I$813*G816,0)</f>
        <v>449842</v>
      </c>
      <c r="I816" s="713"/>
    </row>
    <row r="817" spans="1:9" x14ac:dyDescent="0.25">
      <c r="C817" s="807"/>
      <c r="D817" s="808"/>
      <c r="E817" s="714" t="s">
        <v>26</v>
      </c>
      <c r="F817" s="715"/>
      <c r="G817" s="459">
        <v>0.02</v>
      </c>
      <c r="H817" s="155">
        <f t="shared" ref="H817:H818" si="18">ROUND($I$813*G817,0)</f>
        <v>39117</v>
      </c>
      <c r="I817" s="713"/>
    </row>
    <row r="818" spans="1:9" x14ac:dyDescent="0.25">
      <c r="C818" s="807"/>
      <c r="D818" s="808"/>
      <c r="E818" s="714" t="s">
        <v>1</v>
      </c>
      <c r="F818" s="715"/>
      <c r="G818" s="459">
        <v>0.05</v>
      </c>
      <c r="H818" s="155">
        <f t="shared" si="18"/>
        <v>97792</v>
      </c>
      <c r="I818" s="713"/>
    </row>
    <row r="819" spans="1:9" ht="15" customHeight="1" thickBot="1" x14ac:dyDescent="0.3">
      <c r="C819" s="807"/>
      <c r="D819" s="808"/>
      <c r="E819" s="716" t="s">
        <v>290</v>
      </c>
      <c r="F819" s="717"/>
      <c r="G819" s="717"/>
      <c r="H819" s="718"/>
      <c r="I819" s="475">
        <f>SUM(H816:H818)</f>
        <v>586751</v>
      </c>
    </row>
    <row r="820" spans="1:9" ht="16.2" thickBot="1" x14ac:dyDescent="0.3">
      <c r="C820" s="809"/>
      <c r="D820" s="810"/>
      <c r="E820" s="719" t="s">
        <v>291</v>
      </c>
      <c r="F820" s="720"/>
      <c r="G820" s="721"/>
      <c r="H820" s="722">
        <f>SUM(I813+I819)</f>
        <v>2542586.9749999996</v>
      </c>
      <c r="I820" s="723"/>
    </row>
    <row r="822" spans="1:9" ht="18" thickBot="1" x14ac:dyDescent="0.3">
      <c r="C822" s="748" t="s">
        <v>257</v>
      </c>
      <c r="D822" s="748"/>
      <c r="E822" s="748"/>
      <c r="F822" s="748"/>
      <c r="G822" s="748"/>
      <c r="H822" s="748"/>
      <c r="I822" s="748"/>
    </row>
    <row r="823" spans="1:9" ht="14.4" thickBot="1" x14ac:dyDescent="0.3">
      <c r="C823" s="136" t="s">
        <v>258</v>
      </c>
      <c r="D823" s="749" t="s">
        <v>733</v>
      </c>
      <c r="E823" s="750"/>
      <c r="F823" s="750"/>
      <c r="G823" s="751"/>
      <c r="H823" s="136" t="s">
        <v>259</v>
      </c>
      <c r="I823" s="452">
        <v>45961</v>
      </c>
    </row>
    <row r="824" spans="1:9" ht="13.8" thickBot="1" x14ac:dyDescent="0.3">
      <c r="C824" s="752" t="s">
        <v>260</v>
      </c>
      <c r="D824" s="753"/>
      <c r="E824" s="754"/>
      <c r="F824" s="755" t="s">
        <v>261</v>
      </c>
      <c r="G824" s="756"/>
      <c r="H824" s="756"/>
      <c r="I824" s="757"/>
    </row>
    <row r="825" spans="1:9" ht="13.8" thickBot="1" x14ac:dyDescent="0.3">
      <c r="C825" s="758" t="s">
        <v>292</v>
      </c>
      <c r="D825" s="759"/>
      <c r="E825" s="760"/>
      <c r="F825" s="761" t="str">
        <f>+'P. Obras Civiles'!C28</f>
        <v>Andén en concreto de 3000 PSI. Incluye acero de refuerzo</v>
      </c>
      <c r="G825" s="762"/>
      <c r="H825" s="762"/>
      <c r="I825" s="763"/>
    </row>
    <row r="826" spans="1:9" ht="13.8" thickBot="1" x14ac:dyDescent="0.3">
      <c r="C826" s="137" t="s">
        <v>293</v>
      </c>
      <c r="D826" s="138" t="s">
        <v>263</v>
      </c>
      <c r="E826" s="154">
        <f>+'P. Obras Civiles'!B28</f>
        <v>4.0999999999999996</v>
      </c>
      <c r="F826" s="764"/>
      <c r="G826" s="765"/>
      <c r="H826" s="765"/>
      <c r="I826" s="766"/>
    </row>
    <row r="827" spans="1:9" ht="13.8" thickBot="1" x14ac:dyDescent="0.3">
      <c r="C827" s="770" t="s">
        <v>264</v>
      </c>
      <c r="D827" s="771"/>
      <c r="E827" s="207">
        <f>+'P. Obras Civiles'!E28</f>
        <v>3.9750000000000001</v>
      </c>
      <c r="F827" s="767"/>
      <c r="G827" s="768"/>
      <c r="H827" s="768"/>
      <c r="I827" s="769"/>
    </row>
    <row r="828" spans="1:9" x14ac:dyDescent="0.25">
      <c r="C828" s="453" t="s">
        <v>265</v>
      </c>
      <c r="D828" s="454"/>
      <c r="E828" s="772"/>
      <c r="F828" s="772"/>
      <c r="G828" s="772"/>
      <c r="H828" s="772"/>
      <c r="I828" s="773"/>
    </row>
    <row r="829" spans="1:9" x14ac:dyDescent="0.25">
      <c r="C829" s="700" t="s">
        <v>266</v>
      </c>
      <c r="D829" s="701"/>
      <c r="E829" s="140" t="s">
        <v>267</v>
      </c>
      <c r="F829" s="455" t="s">
        <v>268</v>
      </c>
      <c r="G829" s="456" t="s">
        <v>269</v>
      </c>
      <c r="H829" s="140" t="s">
        <v>270</v>
      </c>
      <c r="I829" s="457" t="s">
        <v>271</v>
      </c>
    </row>
    <row r="830" spans="1:9" x14ac:dyDescent="0.25">
      <c r="A830" s="451" t="s">
        <v>108</v>
      </c>
      <c r="C830" s="742" t="str">
        <f>+VLOOKUP(A830,'Herramientas y Equipos'!$B$4:$E$46,2,FALSE)</f>
        <v>Herramienta menor E, Gral. Obra</v>
      </c>
      <c r="D830" s="743"/>
      <c r="E830" s="141" t="str">
        <f>+VLOOKUP(A830,'Herramientas y Equipos'!$B$4:$E$46,3,FALSE)</f>
        <v>%</v>
      </c>
      <c r="F830" s="459">
        <f>+VLOOKUP(A830,'Herramientas y Equipos'!$B$4:$E$46,4,FALSE)</f>
        <v>0.04</v>
      </c>
      <c r="G830" s="155">
        <f>+I858</f>
        <v>48129</v>
      </c>
      <c r="H830" s="155">
        <f>ROUND(SUM(G830*F830),0)</f>
        <v>1925</v>
      </c>
      <c r="I830" s="744"/>
    </row>
    <row r="831" spans="1:9" x14ac:dyDescent="0.25">
      <c r="A831" s="451" t="s">
        <v>139</v>
      </c>
      <c r="C831" s="742" t="str">
        <f>+VLOOKUP(A831,'Herramientas y Equipos'!$B$4:$E$46,2,FALSE)</f>
        <v>Vibrador de Concreto electrico</v>
      </c>
      <c r="D831" s="743"/>
      <c r="E831" s="141" t="str">
        <f>+VLOOKUP(A831,'Herramientas y Equipos'!$B$4:$E$46,3,FALSE)</f>
        <v>Hora</v>
      </c>
      <c r="F831" s="482">
        <f>7/60</f>
        <v>0.11666666666666667</v>
      </c>
      <c r="G831" s="155">
        <f>+VLOOKUP(A831,'Herramientas y Equipos'!$B$4:$E$46,4,FALSE)</f>
        <v>10625</v>
      </c>
      <c r="H831" s="155">
        <f>ROUND(SUM(G831*F831),0)</f>
        <v>1240</v>
      </c>
      <c r="I831" s="745"/>
    </row>
    <row r="832" spans="1:9" x14ac:dyDescent="0.25">
      <c r="C832" s="803"/>
      <c r="D832" s="804"/>
      <c r="E832" s="141"/>
      <c r="F832" s="142"/>
      <c r="G832" s="155"/>
      <c r="H832" s="155"/>
      <c r="I832" s="745"/>
    </row>
    <row r="833" spans="1:14" x14ac:dyDescent="0.25">
      <c r="C833" s="698"/>
      <c r="D833" s="699"/>
      <c r="E833" s="699"/>
      <c r="F833" s="699"/>
      <c r="G833" s="461"/>
      <c r="H833" s="461" t="s">
        <v>272</v>
      </c>
      <c r="I833" s="172">
        <f>SUM(H830:H832)</f>
        <v>3165</v>
      </c>
    </row>
    <row r="834" spans="1:14" x14ac:dyDescent="0.25">
      <c r="C834" s="462" t="s">
        <v>273</v>
      </c>
      <c r="D834" s="463"/>
      <c r="E834" s="143"/>
      <c r="F834" s="151"/>
      <c r="G834" s="152"/>
      <c r="H834" s="151"/>
      <c r="I834" s="464"/>
    </row>
    <row r="835" spans="1:14" x14ac:dyDescent="0.25">
      <c r="C835" s="700" t="s">
        <v>266</v>
      </c>
      <c r="D835" s="701"/>
      <c r="E835" s="140" t="s">
        <v>274</v>
      </c>
      <c r="F835" s="140" t="s">
        <v>13</v>
      </c>
      <c r="G835" s="456" t="s">
        <v>275</v>
      </c>
      <c r="H835" s="140" t="s">
        <v>276</v>
      </c>
      <c r="I835" s="457" t="s">
        <v>271</v>
      </c>
    </row>
    <row r="836" spans="1:14" x14ac:dyDescent="0.25">
      <c r="C836" s="724" t="s">
        <v>755</v>
      </c>
      <c r="D836" s="725"/>
      <c r="E836" s="144" t="str">
        <f>VLOOKUP(C836,CONCRETOS!$A$106:$E$114,3,FALSE)</f>
        <v>M3</v>
      </c>
      <c r="F836" s="144">
        <v>0.08</v>
      </c>
      <c r="G836" s="164"/>
      <c r="H836" s="166">
        <f>VLOOKUP(C836,CONCRETOS!$A$106:$E$114,5,FALSE)</f>
        <v>1012600</v>
      </c>
      <c r="I836" s="172">
        <f>(F836*H836)*(G836+1)</f>
        <v>81008</v>
      </c>
    </row>
    <row r="837" spans="1:14" x14ac:dyDescent="0.25">
      <c r="A837" s="451" t="s">
        <v>249</v>
      </c>
      <c r="C837" s="702" t="str">
        <f>VLOOKUP(A837,Insumos!$B$3:$C$159,2,FALSE)</f>
        <v>Puntilla con cabeza  2"</v>
      </c>
      <c r="D837" s="703"/>
      <c r="E837" s="144" t="str">
        <f>VLOOKUP(A837,Insumos!$B$3:$E$159,3,FALSE)</f>
        <v>LB</v>
      </c>
      <c r="F837" s="165">
        <v>0.1</v>
      </c>
      <c r="G837" s="164">
        <v>0.05</v>
      </c>
      <c r="H837" s="166">
        <f>VLOOKUP(A837,Insumos!$B$3:$E$159,4,FALSE)</f>
        <v>5457</v>
      </c>
      <c r="I837" s="172">
        <f>(F837*H837)*(G837+1)</f>
        <v>572.98500000000013</v>
      </c>
    </row>
    <row r="838" spans="1:14" x14ac:dyDescent="0.25">
      <c r="A838" s="451" t="s">
        <v>44</v>
      </c>
      <c r="C838" s="702" t="str">
        <f>VLOOKUP(A838,Insumos!$B$3:$C$159,2,FALSE)</f>
        <v>Alambre negro no. 18</v>
      </c>
      <c r="D838" s="703"/>
      <c r="E838" s="144" t="str">
        <f>VLOOKUP(A838,Insumos!$B$3:$E$159,3,FALSE)</f>
        <v>KG</v>
      </c>
      <c r="F838" s="165">
        <v>0.1</v>
      </c>
      <c r="G838" s="164">
        <v>0.05</v>
      </c>
      <c r="H838" s="166">
        <f>VLOOKUP(A838,Insumos!$B$3:$E$159,4,FALSE)</f>
        <v>7222</v>
      </c>
      <c r="I838" s="172">
        <f>(F838*H838)*(G838+1)</f>
        <v>758.31000000000006</v>
      </c>
    </row>
    <row r="839" spans="1:14" x14ac:dyDescent="0.25">
      <c r="A839" s="451" t="str">
        <f>+Insumos!$B$10</f>
        <v>I100007</v>
      </c>
      <c r="C839" s="702" t="str">
        <f>VLOOKUP(A839,Insumos!$B$3:$C$159,2,FALSE)</f>
        <v>Malla electrosoldada 15*15 5mm</v>
      </c>
      <c r="D839" s="703"/>
      <c r="E839" s="144" t="str">
        <f>VLOOKUP(A839,Insumos!$B$3:$E$159,3,FALSE)</f>
        <v>M2</v>
      </c>
      <c r="F839" s="165">
        <v>1</v>
      </c>
      <c r="G839" s="164">
        <v>0.05</v>
      </c>
      <c r="H839" s="166">
        <f>VLOOKUP(A839,Insumos!$B$3:$E$159,4,FALSE)</f>
        <v>11550.004964539006</v>
      </c>
      <c r="I839" s="172">
        <f>(F839*H839)*(G839+1)</f>
        <v>12127.505212765956</v>
      </c>
    </row>
    <row r="840" spans="1:14" x14ac:dyDescent="0.25">
      <c r="C840" s="724"/>
      <c r="D840" s="725"/>
      <c r="E840" s="144"/>
      <c r="F840" s="465"/>
      <c r="G840" s="147"/>
      <c r="H840" s="156"/>
      <c r="I840" s="172"/>
    </row>
    <row r="841" spans="1:14" x14ac:dyDescent="0.25">
      <c r="C841" s="724"/>
      <c r="D841" s="725"/>
      <c r="E841" s="144"/>
      <c r="F841" s="465"/>
      <c r="G841" s="147"/>
      <c r="H841" s="156"/>
      <c r="I841" s="172"/>
    </row>
    <row r="842" spans="1:14" x14ac:dyDescent="0.25">
      <c r="C842" s="726"/>
      <c r="D842" s="727"/>
      <c r="E842" s="443"/>
      <c r="F842" s="465"/>
      <c r="G842" s="147"/>
      <c r="H842" s="156"/>
      <c r="I842" s="172"/>
    </row>
    <row r="843" spans="1:14" x14ac:dyDescent="0.25">
      <c r="C843" s="728"/>
      <c r="D843" s="729"/>
      <c r="E843" s="141"/>
      <c r="F843" s="465"/>
      <c r="G843" s="147"/>
      <c r="H843" s="155"/>
      <c r="I843" s="172"/>
    </row>
    <row r="844" spans="1:14" x14ac:dyDescent="0.25">
      <c r="C844" s="728"/>
      <c r="D844" s="729"/>
      <c r="E844" s="141"/>
      <c r="F844" s="465"/>
      <c r="G844" s="147"/>
      <c r="H844" s="155"/>
      <c r="I844" s="172"/>
    </row>
    <row r="845" spans="1:14" x14ac:dyDescent="0.25">
      <c r="C845" s="150"/>
      <c r="D845" s="151"/>
      <c r="E845" s="143"/>
      <c r="F845" s="151"/>
      <c r="G845" s="699" t="s">
        <v>277</v>
      </c>
      <c r="H845" s="730"/>
      <c r="I845" s="172">
        <f>SUM(I836:I844)</f>
        <v>94466.800212765957</v>
      </c>
    </row>
    <row r="846" spans="1:14" ht="13.8" x14ac:dyDescent="0.25">
      <c r="C846" s="462" t="s">
        <v>278</v>
      </c>
      <c r="D846" s="463"/>
      <c r="E846" s="143"/>
      <c r="F846" s="151"/>
      <c r="G846" s="152"/>
      <c r="H846" s="151"/>
      <c r="I846" s="478"/>
    </row>
    <row r="847" spans="1:14" x14ac:dyDescent="0.25">
      <c r="C847" s="700" t="s">
        <v>266</v>
      </c>
      <c r="D847" s="701"/>
      <c r="E847" s="140" t="s">
        <v>279</v>
      </c>
      <c r="F847" s="140" t="s">
        <v>29</v>
      </c>
      <c r="G847" s="456" t="s">
        <v>280</v>
      </c>
      <c r="H847" s="140" t="s">
        <v>281</v>
      </c>
      <c r="I847" s="457" t="s">
        <v>271</v>
      </c>
    </row>
    <row r="848" spans="1:14" x14ac:dyDescent="0.25">
      <c r="C848" s="731" t="s">
        <v>842</v>
      </c>
      <c r="D848" s="732"/>
      <c r="E848" s="485">
        <f>(((F839*2.08)+F838)/1000)</f>
        <v>2.1800000000000001E-3</v>
      </c>
      <c r="F848" s="486"/>
      <c r="G848" s="487">
        <v>250000</v>
      </c>
      <c r="H848" s="156">
        <f>+ROUND(E848*G848,0)</f>
        <v>545</v>
      </c>
      <c r="I848" s="149"/>
      <c r="M848" s="451">
        <v>29.3</v>
      </c>
      <c r="N848" s="451">
        <f>2.35*6</f>
        <v>14.100000000000001</v>
      </c>
    </row>
    <row r="849" spans="3:14" x14ac:dyDescent="0.25">
      <c r="C849" s="731" t="s">
        <v>843</v>
      </c>
      <c r="D849" s="732"/>
      <c r="E849" s="488">
        <f>+((CONCRETOS!$C$17*50)*F836)/1000</f>
        <v>2.8000000000000001E-2</v>
      </c>
      <c r="F849" s="489"/>
      <c r="G849" s="490">
        <v>250000</v>
      </c>
      <c r="H849" s="156">
        <f>+ROUND(E849*G849,0)</f>
        <v>7000</v>
      </c>
      <c r="I849" s="149"/>
      <c r="M849" s="451">
        <f>+M848/N848</f>
        <v>2.0780141843971629</v>
      </c>
      <c r="N849" s="451">
        <v>1</v>
      </c>
    </row>
    <row r="850" spans="3:14" x14ac:dyDescent="0.25">
      <c r="C850" s="731" t="s">
        <v>844</v>
      </c>
      <c r="D850" s="732"/>
      <c r="E850" s="488">
        <f>+(CONCRETOS!$C$16*F836*25)</f>
        <v>1.1200000000000001</v>
      </c>
      <c r="F850" s="491"/>
      <c r="G850" s="490">
        <v>2500</v>
      </c>
      <c r="H850" s="156">
        <f>+ROUND(E850*G850,0)</f>
        <v>2800</v>
      </c>
      <c r="I850" s="149"/>
    </row>
    <row r="851" spans="3:14" x14ac:dyDescent="0.25">
      <c r="C851" s="731" t="s">
        <v>845</v>
      </c>
      <c r="D851" s="732"/>
      <c r="E851" s="492">
        <f>+CONCRETOS!$C$15*F836*91</f>
        <v>6.1151999999999997</v>
      </c>
      <c r="F851" s="148"/>
      <c r="G851" s="142">
        <v>2500</v>
      </c>
      <c r="H851" s="156">
        <f>+ROUND(E851*G851,0)</f>
        <v>15288</v>
      </c>
      <c r="I851" s="149"/>
    </row>
    <row r="852" spans="3:14" x14ac:dyDescent="0.25">
      <c r="C852" s="150"/>
      <c r="D852" s="151"/>
      <c r="E852" s="143"/>
      <c r="F852" s="151"/>
      <c r="G852" s="152" t="s">
        <v>282</v>
      </c>
      <c r="H852" s="151"/>
      <c r="I852" s="158">
        <f>SUM(H848:H851)</f>
        <v>25633</v>
      </c>
    </row>
    <row r="853" spans="3:14" ht="13.8" x14ac:dyDescent="0.25">
      <c r="C853" s="462" t="s">
        <v>283</v>
      </c>
      <c r="D853" s="151"/>
      <c r="E853" s="143"/>
      <c r="F853" s="151"/>
      <c r="G853" s="152"/>
      <c r="H853" s="151"/>
      <c r="I853" s="478"/>
    </row>
    <row r="854" spans="3:14" x14ac:dyDescent="0.25">
      <c r="C854" s="700" t="s">
        <v>266</v>
      </c>
      <c r="D854" s="701"/>
      <c r="E854" s="140" t="s">
        <v>14</v>
      </c>
      <c r="F854" s="140" t="s">
        <v>13</v>
      </c>
      <c r="G854" s="456" t="s">
        <v>276</v>
      </c>
      <c r="H854" s="467" t="s">
        <v>29</v>
      </c>
      <c r="I854" s="457" t="s">
        <v>271</v>
      </c>
    </row>
    <row r="855" spans="3:14" x14ac:dyDescent="0.25">
      <c r="C855" s="735" t="str">
        <f>'Mano de Obra'!$I$103</f>
        <v>Cuadrilla concretos</v>
      </c>
      <c r="D855" s="736"/>
      <c r="E855" s="141" t="s">
        <v>294</v>
      </c>
      <c r="F855" s="161">
        <v>1</v>
      </c>
      <c r="G855" s="155">
        <f>'Mano de Obra'!$M$112</f>
        <v>288773.76388888888</v>
      </c>
      <c r="H855" s="162">
        <f>10/60</f>
        <v>0.16666666666666666</v>
      </c>
      <c r="I855" s="159">
        <f>ROUND(SUM(G855/F855)*H855,0)</f>
        <v>48129</v>
      </c>
    </row>
    <row r="856" spans="3:14" x14ac:dyDescent="0.25">
      <c r="C856" s="737"/>
      <c r="D856" s="714"/>
      <c r="E856" s="141"/>
      <c r="F856" s="468"/>
      <c r="G856" s="469"/>
      <c r="H856" s="470"/>
      <c r="I856" s="172">
        <f>SUM(G856*F856)*H856</f>
        <v>0</v>
      </c>
    </row>
    <row r="857" spans="3:14" x14ac:dyDescent="0.25">
      <c r="C857" s="738"/>
      <c r="D857" s="739"/>
      <c r="E857" s="141"/>
      <c r="F857" s="148"/>
      <c r="G857" s="469"/>
      <c r="H857" s="470"/>
      <c r="I857" s="172">
        <f>SUM(G857*F857)*H857</f>
        <v>0</v>
      </c>
    </row>
    <row r="858" spans="3:14" x14ac:dyDescent="0.25">
      <c r="C858" s="150"/>
      <c r="D858" s="151"/>
      <c r="E858" s="143"/>
      <c r="F858" s="151"/>
      <c r="G858" s="740" t="s">
        <v>284</v>
      </c>
      <c r="H858" s="740"/>
      <c r="I858" s="172">
        <f>I855</f>
        <v>48129</v>
      </c>
    </row>
    <row r="859" spans="3:14" ht="13.8" thickBot="1" x14ac:dyDescent="0.3">
      <c r="C859" s="150"/>
      <c r="D859" s="151"/>
      <c r="E859" s="143"/>
      <c r="F859" s="151"/>
      <c r="G859" s="471"/>
      <c r="H859" s="143"/>
      <c r="I859" s="464"/>
    </row>
    <row r="860" spans="3:14" ht="13.8" thickBot="1" x14ac:dyDescent="0.3">
      <c r="C860" s="150"/>
      <c r="D860" s="151"/>
      <c r="E860" s="143"/>
      <c r="F860" s="741" t="s">
        <v>285</v>
      </c>
      <c r="G860" s="741"/>
      <c r="H860" s="741"/>
      <c r="I860" s="160">
        <f>SUM(I833+I845+I852+I858)</f>
        <v>171393.80021276596</v>
      </c>
    </row>
    <row r="861" spans="3:14" ht="14.4" thickBot="1" x14ac:dyDescent="0.3">
      <c r="C861" s="462" t="s">
        <v>286</v>
      </c>
      <c r="D861" s="151"/>
      <c r="E861" s="175"/>
      <c r="F861" s="479"/>
      <c r="G861" s="152"/>
      <c r="H861" s="151"/>
      <c r="I861" s="464"/>
    </row>
    <row r="862" spans="3:14" x14ac:dyDescent="0.25">
      <c r="C862" s="704" t="s">
        <v>732</v>
      </c>
      <c r="D862" s="705"/>
      <c r="E862" s="710" t="s">
        <v>287</v>
      </c>
      <c r="F862" s="711"/>
      <c r="G862" s="473" t="s">
        <v>101</v>
      </c>
      <c r="H862" s="474" t="s">
        <v>288</v>
      </c>
      <c r="I862" s="712"/>
    </row>
    <row r="863" spans="3:14" x14ac:dyDescent="0.25">
      <c r="C863" s="706"/>
      <c r="D863" s="707"/>
      <c r="E863" s="714" t="s">
        <v>289</v>
      </c>
      <c r="F863" s="715"/>
      <c r="G863" s="459">
        <v>0.23</v>
      </c>
      <c r="H863" s="155">
        <f>ROUND($I$860*G863,0)</f>
        <v>39421</v>
      </c>
      <c r="I863" s="713"/>
    </row>
    <row r="864" spans="3:14" x14ac:dyDescent="0.25">
      <c r="C864" s="706"/>
      <c r="D864" s="707"/>
      <c r="E864" s="714" t="s">
        <v>26</v>
      </c>
      <c r="F864" s="715"/>
      <c r="G864" s="459">
        <v>0.02</v>
      </c>
      <c r="H864" s="155">
        <f t="shared" ref="H864:H865" si="19">ROUND($I$860*G864,0)</f>
        <v>3428</v>
      </c>
      <c r="I864" s="713"/>
    </row>
    <row r="865" spans="1:15" x14ac:dyDescent="0.25">
      <c r="C865" s="706"/>
      <c r="D865" s="707"/>
      <c r="E865" s="714" t="s">
        <v>1</v>
      </c>
      <c r="F865" s="715"/>
      <c r="G865" s="459">
        <v>0.05</v>
      </c>
      <c r="H865" s="155">
        <f t="shared" si="19"/>
        <v>8570</v>
      </c>
      <c r="I865" s="713"/>
    </row>
    <row r="866" spans="1:15" ht="15" customHeight="1" thickBot="1" x14ac:dyDescent="0.3">
      <c r="C866" s="706"/>
      <c r="D866" s="707"/>
      <c r="E866" s="716" t="s">
        <v>290</v>
      </c>
      <c r="F866" s="717"/>
      <c r="G866" s="717"/>
      <c r="H866" s="718"/>
      <c r="I866" s="475">
        <f>SUM(H863:H865)</f>
        <v>51419</v>
      </c>
    </row>
    <row r="867" spans="1:15" ht="16.2" thickBot="1" x14ac:dyDescent="0.3">
      <c r="C867" s="708"/>
      <c r="D867" s="709"/>
      <c r="E867" s="719" t="s">
        <v>291</v>
      </c>
      <c r="F867" s="720"/>
      <c r="G867" s="721"/>
      <c r="H867" s="722">
        <f>SUM(I860+I866)</f>
        <v>222812.80021276596</v>
      </c>
      <c r="I867" s="723"/>
    </row>
    <row r="869" spans="1:15" ht="18" thickBot="1" x14ac:dyDescent="0.3">
      <c r="C869" s="748" t="s">
        <v>257</v>
      </c>
      <c r="D869" s="748"/>
      <c r="E869" s="748"/>
      <c r="F869" s="748"/>
      <c r="G869" s="748"/>
      <c r="H869" s="748"/>
      <c r="I869" s="748"/>
    </row>
    <row r="870" spans="1:15" ht="14.4" thickBot="1" x14ac:dyDescent="0.3">
      <c r="C870" s="136" t="s">
        <v>258</v>
      </c>
      <c r="D870" s="749" t="s">
        <v>733</v>
      </c>
      <c r="E870" s="750"/>
      <c r="F870" s="750"/>
      <c r="G870" s="751"/>
      <c r="H870" s="136" t="s">
        <v>259</v>
      </c>
      <c r="I870" s="452">
        <v>45961</v>
      </c>
    </row>
    <row r="871" spans="1:15" ht="13.8" thickBot="1" x14ac:dyDescent="0.3">
      <c r="C871" s="752" t="s">
        <v>260</v>
      </c>
      <c r="D871" s="753"/>
      <c r="E871" s="754"/>
      <c r="F871" s="755" t="s">
        <v>261</v>
      </c>
      <c r="G871" s="756"/>
      <c r="H871" s="756"/>
      <c r="I871" s="757"/>
    </row>
    <row r="872" spans="1:15" ht="13.8" thickBot="1" x14ac:dyDescent="0.3">
      <c r="C872" s="758" t="s">
        <v>292</v>
      </c>
      <c r="D872" s="759"/>
      <c r="E872" s="760"/>
      <c r="F872" s="761" t="str">
        <f>+'P. Obras Civiles'!C29</f>
        <v>Rampa en concreto de 3000 PSI. Incluye acero de refuerzo</v>
      </c>
      <c r="G872" s="762"/>
      <c r="H872" s="762"/>
      <c r="I872" s="763"/>
    </row>
    <row r="873" spans="1:15" ht="13.8" thickBot="1" x14ac:dyDescent="0.3">
      <c r="C873" s="137" t="s">
        <v>293</v>
      </c>
      <c r="D873" s="138" t="s">
        <v>263</v>
      </c>
      <c r="E873" s="154">
        <f>+'P. Obras Civiles'!B29</f>
        <v>4.2</v>
      </c>
      <c r="F873" s="764"/>
      <c r="G873" s="765"/>
      <c r="H873" s="765"/>
      <c r="I873" s="766"/>
    </row>
    <row r="874" spans="1:15" ht="13.8" thickBot="1" x14ac:dyDescent="0.3">
      <c r="C874" s="770" t="s">
        <v>264</v>
      </c>
      <c r="D874" s="771"/>
      <c r="E874" s="207">
        <f>+'P. Obras Civiles'!E29</f>
        <v>5.43</v>
      </c>
      <c r="F874" s="767"/>
      <c r="G874" s="768"/>
      <c r="H874" s="768"/>
      <c r="I874" s="769"/>
    </row>
    <row r="875" spans="1:15" x14ac:dyDescent="0.25">
      <c r="C875" s="453" t="s">
        <v>265</v>
      </c>
      <c r="D875" s="454"/>
      <c r="E875" s="772"/>
      <c r="F875" s="772"/>
      <c r="G875" s="772"/>
      <c r="H875" s="772"/>
      <c r="I875" s="773"/>
    </row>
    <row r="876" spans="1:15" x14ac:dyDescent="0.25">
      <c r="C876" s="700" t="s">
        <v>266</v>
      </c>
      <c r="D876" s="701"/>
      <c r="E876" s="140" t="s">
        <v>267</v>
      </c>
      <c r="F876" s="455" t="s">
        <v>268</v>
      </c>
      <c r="G876" s="456" t="s">
        <v>269</v>
      </c>
      <c r="H876" s="140" t="s">
        <v>270</v>
      </c>
      <c r="I876" s="457" t="s">
        <v>271</v>
      </c>
    </row>
    <row r="877" spans="1:15" x14ac:dyDescent="0.25">
      <c r="A877" s="451" t="s">
        <v>108</v>
      </c>
      <c r="C877" s="742" t="str">
        <f>+VLOOKUP(A877,'Herramientas y Equipos'!$B$4:$E$46,2,FALSE)</f>
        <v>Herramienta menor E, Gral. Obra</v>
      </c>
      <c r="D877" s="743"/>
      <c r="E877" s="141" t="str">
        <f>+VLOOKUP(A877,'Herramientas y Equipos'!$B$4:$E$46,3,FALSE)</f>
        <v>%</v>
      </c>
      <c r="F877" s="459">
        <f>+VLOOKUP(A877,'Herramientas y Equipos'!$B$4:$E$46,4,FALSE)</f>
        <v>0.04</v>
      </c>
      <c r="G877" s="155">
        <f>+I906</f>
        <v>48129</v>
      </c>
      <c r="H877" s="155">
        <f>ROUND(SUM(G877*F877),0)</f>
        <v>1925</v>
      </c>
      <c r="I877" s="744"/>
      <c r="L877" s="191" t="s">
        <v>813</v>
      </c>
      <c r="M877" s="191" t="s">
        <v>814</v>
      </c>
      <c r="N877" s="191" t="s">
        <v>815</v>
      </c>
      <c r="O877" s="191" t="s">
        <v>816</v>
      </c>
    </row>
    <row r="878" spans="1:15" x14ac:dyDescent="0.25">
      <c r="A878" s="451" t="s">
        <v>135</v>
      </c>
      <c r="C878" s="742" t="str">
        <f>+VLOOKUP(A878,'Herramientas y Equipos'!$B$4:$E$46,2,FALSE)</f>
        <v>Tablero Metálico - Formaleta</v>
      </c>
      <c r="D878" s="743"/>
      <c r="E878" s="141" t="str">
        <f>+VLOOKUP(A878,'Herramientas y Equipos'!$B$4:$E$46,3,FALSE)</f>
        <v>M2</v>
      </c>
      <c r="F878" s="217">
        <f>L878*N878</f>
        <v>0.83333333333333359</v>
      </c>
      <c r="G878" s="155">
        <f>+VLOOKUP(A878,'Herramientas y Equipos'!$B$4:$E$46,4,FALSE)</f>
        <v>1300</v>
      </c>
      <c r="H878" s="155">
        <f>ROUND(SUM(G878*F878),0)</f>
        <v>1083</v>
      </c>
      <c r="I878" s="745"/>
      <c r="L878" s="191">
        <f>0.6</f>
        <v>0.6</v>
      </c>
      <c r="M878" s="191">
        <v>1.2</v>
      </c>
      <c r="N878" s="493">
        <v>1.3888888888888893</v>
      </c>
      <c r="O878" s="191">
        <f>L878*M878*N878</f>
        <v>1.0000000000000002</v>
      </c>
    </row>
    <row r="879" spans="1:15" x14ac:dyDescent="0.25">
      <c r="A879" s="451" t="s">
        <v>139</v>
      </c>
      <c r="C879" s="742" t="str">
        <f>+VLOOKUP(A879,'Herramientas y Equipos'!$B$4:$E$46,2,FALSE)</f>
        <v>Vibrador de Concreto electrico</v>
      </c>
      <c r="D879" s="743"/>
      <c r="E879" s="141" t="str">
        <f>+VLOOKUP(A879,'Herramientas y Equipos'!$B$4:$E$46,3,FALSE)</f>
        <v>Hora</v>
      </c>
      <c r="F879" s="482">
        <f>7/60</f>
        <v>0.11666666666666667</v>
      </c>
      <c r="G879" s="155">
        <f>+VLOOKUP(A879,'Herramientas y Equipos'!$B$4:$E$46,4,FALSE)</f>
        <v>10625</v>
      </c>
      <c r="H879" s="155">
        <f>ROUND(SUM(G879*F879),0)</f>
        <v>1240</v>
      </c>
      <c r="I879" s="745"/>
    </row>
    <row r="880" spans="1:15" x14ac:dyDescent="0.25">
      <c r="C880" s="803"/>
      <c r="D880" s="804"/>
      <c r="E880" s="141"/>
      <c r="F880" s="142"/>
      <c r="G880" s="155"/>
      <c r="H880" s="155"/>
      <c r="I880" s="745"/>
    </row>
    <row r="881" spans="1:9" x14ac:dyDescent="0.25">
      <c r="C881" s="698"/>
      <c r="D881" s="699"/>
      <c r="E881" s="699"/>
      <c r="F881" s="699"/>
      <c r="G881" s="461"/>
      <c r="H881" s="461" t="s">
        <v>272</v>
      </c>
      <c r="I881" s="172">
        <f>SUM(H877:H880)</f>
        <v>4248</v>
      </c>
    </row>
    <row r="882" spans="1:9" x14ac:dyDescent="0.25">
      <c r="C882" s="462" t="s">
        <v>273</v>
      </c>
      <c r="D882" s="463"/>
      <c r="E882" s="143"/>
      <c r="F882" s="151"/>
      <c r="G882" s="152"/>
      <c r="H882" s="151"/>
      <c r="I882" s="464"/>
    </row>
    <row r="883" spans="1:9" x14ac:dyDescent="0.25">
      <c r="C883" s="700" t="s">
        <v>266</v>
      </c>
      <c r="D883" s="701"/>
      <c r="E883" s="140" t="s">
        <v>274</v>
      </c>
      <c r="F883" s="140" t="s">
        <v>13</v>
      </c>
      <c r="G883" s="456" t="s">
        <v>275</v>
      </c>
      <c r="H883" s="140" t="s">
        <v>276</v>
      </c>
      <c r="I883" s="457" t="s">
        <v>271</v>
      </c>
    </row>
    <row r="884" spans="1:9" x14ac:dyDescent="0.25">
      <c r="C884" s="724" t="s">
        <v>755</v>
      </c>
      <c r="D884" s="725"/>
      <c r="E884" s="144" t="str">
        <f>VLOOKUP(C884,CONCRETOS!$A$106:$E$114,3,FALSE)</f>
        <v>M3</v>
      </c>
      <c r="F884" s="144">
        <f>1*1*0.1</f>
        <v>0.1</v>
      </c>
      <c r="G884" s="164"/>
      <c r="H884" s="166">
        <f>VLOOKUP(C884,CONCRETOS!$A$106:$E$114,5,FALSE)</f>
        <v>1012600</v>
      </c>
      <c r="I884" s="172">
        <f>(F884*H884)*(G884+1)</f>
        <v>101260</v>
      </c>
    </row>
    <row r="885" spans="1:9" x14ac:dyDescent="0.25">
      <c r="A885" s="451" t="s">
        <v>249</v>
      </c>
      <c r="C885" s="702" t="str">
        <f>VLOOKUP(A885,Insumos!$B$3:$C$159,2,FALSE)</f>
        <v>Puntilla con cabeza  2"</v>
      </c>
      <c r="D885" s="703"/>
      <c r="E885" s="144" t="str">
        <f>VLOOKUP(A885,Insumos!$B$3:$E$159,3,FALSE)</f>
        <v>LB</v>
      </c>
      <c r="F885" s="165">
        <v>0.7</v>
      </c>
      <c r="G885" s="164">
        <v>0.05</v>
      </c>
      <c r="H885" s="166">
        <f>VLOOKUP(A885,Insumos!$B$3:$E$159,4,FALSE)</f>
        <v>5457</v>
      </c>
      <c r="I885" s="172">
        <f>(F885*H885)*(G885+1)</f>
        <v>4010.895</v>
      </c>
    </row>
    <row r="886" spans="1:9" x14ac:dyDescent="0.25">
      <c r="A886" s="451" t="s">
        <v>44</v>
      </c>
      <c r="C886" s="702" t="str">
        <f>VLOOKUP(A886,Insumos!$B$3:$C$159,2,FALSE)</f>
        <v>Alambre negro no. 18</v>
      </c>
      <c r="D886" s="703"/>
      <c r="E886" s="144" t="str">
        <f>VLOOKUP(A886,Insumos!$B$3:$E$159,3,FALSE)</f>
        <v>KG</v>
      </c>
      <c r="F886" s="165">
        <v>1</v>
      </c>
      <c r="G886" s="164">
        <v>0.05</v>
      </c>
      <c r="H886" s="166">
        <f>VLOOKUP(A886,Insumos!$B$3:$E$159,4,FALSE)</f>
        <v>7222</v>
      </c>
      <c r="I886" s="172">
        <f>(F886*H886)*(G886+1)</f>
        <v>7583.1</v>
      </c>
    </row>
    <row r="887" spans="1:9" x14ac:dyDescent="0.25">
      <c r="A887" s="451" t="str">
        <f>+Insumos!$B$10</f>
        <v>I100007</v>
      </c>
      <c r="C887" s="702" t="str">
        <f>VLOOKUP(A887,Insumos!$B$3:$C$159,2,FALSE)</f>
        <v>Malla electrosoldada 15*15 5mm</v>
      </c>
      <c r="D887" s="703"/>
      <c r="E887" s="144" t="str">
        <f>VLOOKUP(A887,Insumos!$B$3:$E$159,3,FALSE)</f>
        <v>M2</v>
      </c>
      <c r="F887" s="165">
        <v>1</v>
      </c>
      <c r="G887" s="164">
        <v>0.05</v>
      </c>
      <c r="H887" s="166">
        <f>VLOOKUP(A887,Insumos!$B$3:$E$159,4,FALSE)</f>
        <v>11550.004964539006</v>
      </c>
      <c r="I887" s="172">
        <f>(F887*H887)*(G887+1)</f>
        <v>12127.505212765956</v>
      </c>
    </row>
    <row r="888" spans="1:9" x14ac:dyDescent="0.25">
      <c r="C888" s="724"/>
      <c r="D888" s="725"/>
      <c r="E888" s="144"/>
      <c r="F888" s="465"/>
      <c r="G888" s="147"/>
      <c r="H888" s="156"/>
      <c r="I888" s="172"/>
    </row>
    <row r="889" spans="1:9" x14ac:dyDescent="0.25">
      <c r="C889" s="724"/>
      <c r="D889" s="725"/>
      <c r="E889" s="144"/>
      <c r="F889" s="465"/>
      <c r="G889" s="147"/>
      <c r="H889" s="156"/>
      <c r="I889" s="172"/>
    </row>
    <row r="890" spans="1:9" x14ac:dyDescent="0.25">
      <c r="C890" s="726"/>
      <c r="D890" s="727"/>
      <c r="E890" s="443"/>
      <c r="F890" s="465"/>
      <c r="G890" s="147"/>
      <c r="H890" s="156"/>
      <c r="I890" s="172"/>
    </row>
    <row r="891" spans="1:9" x14ac:dyDescent="0.25">
      <c r="C891" s="728"/>
      <c r="D891" s="729"/>
      <c r="E891" s="141"/>
      <c r="F891" s="465"/>
      <c r="G891" s="147"/>
      <c r="H891" s="155"/>
      <c r="I891" s="172"/>
    </row>
    <row r="892" spans="1:9" x14ac:dyDescent="0.25">
      <c r="C892" s="728"/>
      <c r="D892" s="729"/>
      <c r="E892" s="141"/>
      <c r="F892" s="465"/>
      <c r="G892" s="147"/>
      <c r="H892" s="155"/>
      <c r="I892" s="172"/>
    </row>
    <row r="893" spans="1:9" x14ac:dyDescent="0.25">
      <c r="C893" s="150"/>
      <c r="D893" s="151"/>
      <c r="E893" s="143"/>
      <c r="F893" s="151"/>
      <c r="G893" s="699" t="s">
        <v>277</v>
      </c>
      <c r="H893" s="730"/>
      <c r="I893" s="172">
        <f>SUM(I884:I892)</f>
        <v>124981.50021276597</v>
      </c>
    </row>
    <row r="894" spans="1:9" ht="13.8" x14ac:dyDescent="0.25">
      <c r="C894" s="462" t="s">
        <v>278</v>
      </c>
      <c r="D894" s="463"/>
      <c r="E894" s="143"/>
      <c r="F894" s="151"/>
      <c r="G894" s="152"/>
      <c r="H894" s="151"/>
      <c r="I894" s="478"/>
    </row>
    <row r="895" spans="1:9" x14ac:dyDescent="0.25">
      <c r="C895" s="700" t="s">
        <v>266</v>
      </c>
      <c r="D895" s="701"/>
      <c r="E895" s="140" t="s">
        <v>279</v>
      </c>
      <c r="F895" s="140" t="s">
        <v>29</v>
      </c>
      <c r="G895" s="456" t="s">
        <v>280</v>
      </c>
      <c r="H895" s="140" t="s">
        <v>281</v>
      </c>
      <c r="I895" s="457" t="s">
        <v>271</v>
      </c>
    </row>
    <row r="896" spans="1:9" x14ac:dyDescent="0.25">
      <c r="C896" s="731" t="s">
        <v>842</v>
      </c>
      <c r="D896" s="732"/>
      <c r="E896" s="485">
        <f>(((F887*2.08)+F886)/1000)</f>
        <v>3.0800000000000003E-3</v>
      </c>
      <c r="F896" s="486"/>
      <c r="G896" s="487">
        <v>250000</v>
      </c>
      <c r="H896" s="156">
        <f>+ROUND(E896*G896,0)</f>
        <v>770</v>
      </c>
      <c r="I896" s="149"/>
    </row>
    <row r="897" spans="3:9" x14ac:dyDescent="0.25">
      <c r="C897" s="731" t="s">
        <v>843</v>
      </c>
      <c r="D897" s="732"/>
      <c r="E897" s="488">
        <f>+((CONCRETOS!$C$17*50)*F884)/1000</f>
        <v>3.5000000000000003E-2</v>
      </c>
      <c r="F897" s="489"/>
      <c r="G897" s="490">
        <v>250000</v>
      </c>
      <c r="H897" s="156">
        <f>+ROUND(E897*G897,0)</f>
        <v>8750</v>
      </c>
      <c r="I897" s="149"/>
    </row>
    <row r="898" spans="3:9" x14ac:dyDescent="0.25">
      <c r="C898" s="731" t="s">
        <v>844</v>
      </c>
      <c r="D898" s="732"/>
      <c r="E898" s="488">
        <f>+(CONCRETOS!$C$16*F884*25)</f>
        <v>1.4000000000000001</v>
      </c>
      <c r="F898" s="491"/>
      <c r="G898" s="490">
        <v>2500</v>
      </c>
      <c r="H898" s="156">
        <f>+ROUND(E898*G898,0)</f>
        <v>3500</v>
      </c>
      <c r="I898" s="149"/>
    </row>
    <row r="899" spans="3:9" x14ac:dyDescent="0.25">
      <c r="C899" s="731" t="s">
        <v>845</v>
      </c>
      <c r="D899" s="732"/>
      <c r="E899" s="492">
        <f>+CONCRETOS!$C$15*F884*91</f>
        <v>7.6440000000000001</v>
      </c>
      <c r="F899" s="148"/>
      <c r="G899" s="142">
        <v>2500</v>
      </c>
      <c r="H899" s="156">
        <f>+ROUND(E899*G899,0)</f>
        <v>19110</v>
      </c>
      <c r="I899" s="149"/>
    </row>
    <row r="900" spans="3:9" x14ac:dyDescent="0.25">
      <c r="C900" s="150"/>
      <c r="D900" s="151"/>
      <c r="E900" s="143"/>
      <c r="F900" s="151"/>
      <c r="G900" s="152" t="s">
        <v>282</v>
      </c>
      <c r="H900" s="151"/>
      <c r="I900" s="158">
        <f>SUM(H896:H899)</f>
        <v>32130</v>
      </c>
    </row>
    <row r="901" spans="3:9" ht="13.8" x14ac:dyDescent="0.25">
      <c r="C901" s="462" t="s">
        <v>283</v>
      </c>
      <c r="D901" s="151"/>
      <c r="E901" s="143"/>
      <c r="F901" s="151"/>
      <c r="G901" s="152"/>
      <c r="H901" s="151"/>
      <c r="I901" s="478"/>
    </row>
    <row r="902" spans="3:9" x14ac:dyDescent="0.25">
      <c r="C902" s="700" t="s">
        <v>266</v>
      </c>
      <c r="D902" s="701"/>
      <c r="E902" s="140" t="s">
        <v>14</v>
      </c>
      <c r="F902" s="140" t="s">
        <v>13</v>
      </c>
      <c r="G902" s="456" t="s">
        <v>276</v>
      </c>
      <c r="H902" s="467" t="s">
        <v>29</v>
      </c>
      <c r="I902" s="457" t="s">
        <v>271</v>
      </c>
    </row>
    <row r="903" spans="3:9" x14ac:dyDescent="0.25">
      <c r="C903" s="735" t="str">
        <f>'Mano de Obra'!$I$103</f>
        <v>Cuadrilla concretos</v>
      </c>
      <c r="D903" s="736"/>
      <c r="E903" s="141" t="s">
        <v>294</v>
      </c>
      <c r="F903" s="161">
        <v>1</v>
      </c>
      <c r="G903" s="155">
        <f>'Mano de Obra'!$M$112</f>
        <v>288773.76388888888</v>
      </c>
      <c r="H903" s="162">
        <f>10/60</f>
        <v>0.16666666666666666</v>
      </c>
      <c r="I903" s="159">
        <f>ROUND(SUM(G903/F903)*H903,0)</f>
        <v>48129</v>
      </c>
    </row>
    <row r="904" spans="3:9" x14ac:dyDescent="0.25">
      <c r="C904" s="737"/>
      <c r="D904" s="714"/>
      <c r="E904" s="141"/>
      <c r="F904" s="468"/>
      <c r="G904" s="469"/>
      <c r="H904" s="470"/>
      <c r="I904" s="172">
        <f>SUM(G904*F904)*H904</f>
        <v>0</v>
      </c>
    </row>
    <row r="905" spans="3:9" x14ac:dyDescent="0.25">
      <c r="C905" s="738"/>
      <c r="D905" s="739"/>
      <c r="E905" s="141"/>
      <c r="F905" s="148"/>
      <c r="G905" s="469"/>
      <c r="H905" s="470"/>
      <c r="I905" s="172">
        <f>SUM(G905*F905)*H905</f>
        <v>0</v>
      </c>
    </row>
    <row r="906" spans="3:9" x14ac:dyDescent="0.25">
      <c r="C906" s="150"/>
      <c r="D906" s="151"/>
      <c r="E906" s="143"/>
      <c r="F906" s="151"/>
      <c r="G906" s="740" t="s">
        <v>284</v>
      </c>
      <c r="H906" s="740"/>
      <c r="I906" s="172">
        <f>I903</f>
        <v>48129</v>
      </c>
    </row>
    <row r="907" spans="3:9" ht="13.8" thickBot="1" x14ac:dyDescent="0.3">
      <c r="C907" s="150"/>
      <c r="D907" s="151"/>
      <c r="E907" s="143"/>
      <c r="F907" s="151"/>
      <c r="G907" s="471"/>
      <c r="H907" s="143"/>
      <c r="I907" s="464"/>
    </row>
    <row r="908" spans="3:9" ht="13.8" thickBot="1" x14ac:dyDescent="0.3">
      <c r="C908" s="150"/>
      <c r="D908" s="151"/>
      <c r="E908" s="143"/>
      <c r="F908" s="741" t="s">
        <v>285</v>
      </c>
      <c r="G908" s="741"/>
      <c r="H908" s="741"/>
      <c r="I908" s="160">
        <f>SUM(I881+I893+I900+I906)</f>
        <v>209488.50021276597</v>
      </c>
    </row>
    <row r="909" spans="3:9" ht="14.4" thickBot="1" x14ac:dyDescent="0.3">
      <c r="C909" s="462" t="s">
        <v>286</v>
      </c>
      <c r="D909" s="151"/>
      <c r="E909" s="175"/>
      <c r="F909" s="479"/>
      <c r="G909" s="152"/>
      <c r="H909" s="151"/>
      <c r="I909" s="464"/>
    </row>
    <row r="910" spans="3:9" x14ac:dyDescent="0.25">
      <c r="C910" s="704" t="s">
        <v>732</v>
      </c>
      <c r="D910" s="705"/>
      <c r="E910" s="710" t="s">
        <v>287</v>
      </c>
      <c r="F910" s="711"/>
      <c r="G910" s="473" t="s">
        <v>101</v>
      </c>
      <c r="H910" s="474" t="s">
        <v>288</v>
      </c>
      <c r="I910" s="712"/>
    </row>
    <row r="911" spans="3:9" x14ac:dyDescent="0.25">
      <c r="C911" s="706"/>
      <c r="D911" s="707"/>
      <c r="E911" s="714" t="s">
        <v>289</v>
      </c>
      <c r="F911" s="715"/>
      <c r="G911" s="459">
        <v>0.23</v>
      </c>
      <c r="H911" s="155">
        <f>ROUND($I$908*G911,0)</f>
        <v>48182</v>
      </c>
      <c r="I911" s="713"/>
    </row>
    <row r="912" spans="3:9" x14ac:dyDescent="0.25">
      <c r="C912" s="706"/>
      <c r="D912" s="707"/>
      <c r="E912" s="714" t="s">
        <v>26</v>
      </c>
      <c r="F912" s="715"/>
      <c r="G912" s="459">
        <v>0.02</v>
      </c>
      <c r="H912" s="155">
        <f t="shared" ref="H912:H913" si="20">ROUND($I$908*G912,0)</f>
        <v>4190</v>
      </c>
      <c r="I912" s="713"/>
    </row>
    <row r="913" spans="1:9" x14ac:dyDescent="0.25">
      <c r="C913" s="706"/>
      <c r="D913" s="707"/>
      <c r="E913" s="714" t="s">
        <v>1</v>
      </c>
      <c r="F913" s="715"/>
      <c r="G913" s="459">
        <v>0.05</v>
      </c>
      <c r="H913" s="155">
        <f t="shared" si="20"/>
        <v>10474</v>
      </c>
      <c r="I913" s="713"/>
    </row>
    <row r="914" spans="1:9" ht="15" customHeight="1" thickBot="1" x14ac:dyDescent="0.3">
      <c r="C914" s="706"/>
      <c r="D914" s="707"/>
      <c r="E914" s="716" t="s">
        <v>290</v>
      </c>
      <c r="F914" s="717"/>
      <c r="G914" s="717"/>
      <c r="H914" s="718"/>
      <c r="I914" s="475">
        <f>SUM(H911:H913)</f>
        <v>62846</v>
      </c>
    </row>
    <row r="915" spans="1:9" ht="16.2" thickBot="1" x14ac:dyDescent="0.3">
      <c r="C915" s="708"/>
      <c r="D915" s="709"/>
      <c r="E915" s="719" t="s">
        <v>291</v>
      </c>
      <c r="F915" s="720"/>
      <c r="G915" s="721"/>
      <c r="H915" s="722">
        <f>SUM(I908+I914)</f>
        <v>272334.500212766</v>
      </c>
      <c r="I915" s="723"/>
    </row>
    <row r="917" spans="1:9" ht="18" thickBot="1" x14ac:dyDescent="0.3">
      <c r="C917" s="748" t="s">
        <v>257</v>
      </c>
      <c r="D917" s="748"/>
      <c r="E917" s="748"/>
      <c r="F917" s="748"/>
      <c r="G917" s="748"/>
      <c r="H917" s="748"/>
      <c r="I917" s="748"/>
    </row>
    <row r="918" spans="1:9" ht="14.4" thickBot="1" x14ac:dyDescent="0.3">
      <c r="C918" s="136" t="s">
        <v>258</v>
      </c>
      <c r="D918" s="749" t="s">
        <v>733</v>
      </c>
      <c r="E918" s="750"/>
      <c r="F918" s="750"/>
      <c r="G918" s="751"/>
      <c r="H918" s="136" t="s">
        <v>259</v>
      </c>
      <c r="I918" s="452">
        <v>45961</v>
      </c>
    </row>
    <row r="919" spans="1:9" ht="13.8" thickBot="1" x14ac:dyDescent="0.3">
      <c r="C919" s="752" t="s">
        <v>260</v>
      </c>
      <c r="D919" s="753"/>
      <c r="E919" s="754"/>
      <c r="F919" s="755" t="s">
        <v>261</v>
      </c>
      <c r="G919" s="756"/>
      <c r="H919" s="756"/>
      <c r="I919" s="757"/>
    </row>
    <row r="920" spans="1:9" ht="13.8" thickBot="1" x14ac:dyDescent="0.3">
      <c r="C920" s="758" t="s">
        <v>292</v>
      </c>
      <c r="D920" s="759"/>
      <c r="E920" s="760"/>
      <c r="F920" s="761" t="str">
        <f>+'P. Obras Civiles'!C31</f>
        <v>Suministro e instalación de Teja arquitectónica C26 color azul. Incluye set de fijacion tornillo autoperforante tipo sombrilla de 2-1/2</v>
      </c>
      <c r="G920" s="762"/>
      <c r="H920" s="762"/>
      <c r="I920" s="763"/>
    </row>
    <row r="921" spans="1:9" ht="13.8" thickBot="1" x14ac:dyDescent="0.3">
      <c r="C921" s="137" t="s">
        <v>293</v>
      </c>
      <c r="D921" s="138" t="s">
        <v>263</v>
      </c>
      <c r="E921" s="154">
        <f>+'P. Obras Civiles'!B31</f>
        <v>5.0999999999999996</v>
      </c>
      <c r="F921" s="764"/>
      <c r="G921" s="765"/>
      <c r="H921" s="765"/>
      <c r="I921" s="766"/>
    </row>
    <row r="922" spans="1:9" ht="13.8" thickBot="1" x14ac:dyDescent="0.3">
      <c r="C922" s="770" t="s">
        <v>264</v>
      </c>
      <c r="D922" s="771"/>
      <c r="E922" s="207">
        <f>+'P. Obras Civiles'!E31</f>
        <v>74.393024999999994</v>
      </c>
      <c r="F922" s="767"/>
      <c r="G922" s="768"/>
      <c r="H922" s="768"/>
      <c r="I922" s="769"/>
    </row>
    <row r="923" spans="1:9" x14ac:dyDescent="0.25">
      <c r="C923" s="453" t="s">
        <v>265</v>
      </c>
      <c r="D923" s="454"/>
      <c r="E923" s="772"/>
      <c r="F923" s="772"/>
      <c r="G923" s="772"/>
      <c r="H923" s="772"/>
      <c r="I923" s="773"/>
    </row>
    <row r="924" spans="1:9" x14ac:dyDescent="0.25">
      <c r="C924" s="700" t="s">
        <v>266</v>
      </c>
      <c r="D924" s="701"/>
      <c r="E924" s="140" t="s">
        <v>267</v>
      </c>
      <c r="F924" s="455" t="s">
        <v>268</v>
      </c>
      <c r="G924" s="456" t="s">
        <v>269</v>
      </c>
      <c r="H924" s="140" t="s">
        <v>270</v>
      </c>
      <c r="I924" s="457" t="s">
        <v>271</v>
      </c>
    </row>
    <row r="925" spans="1:9" x14ac:dyDescent="0.25">
      <c r="A925" s="451" t="str">
        <f>+'Herramientas y Equipos'!$B$18</f>
        <v>E100015</v>
      </c>
      <c r="C925" s="742" t="str">
        <f>+VLOOKUP(A925,'Herramientas y Equipos'!$B$4:$E$46,2,FALSE)</f>
        <v>Herramienta menor E, Gral. Obra</v>
      </c>
      <c r="D925" s="743"/>
      <c r="E925" s="141" t="str">
        <f>+VLOOKUP(A925,'Herramientas y Equipos'!$B$4:$E$46,3,FALSE)</f>
        <v>%</v>
      </c>
      <c r="F925" s="459">
        <f>+VLOOKUP(A925,'Herramientas y Equipos'!$B$4:$E$46,4,FALSE)</f>
        <v>0.04</v>
      </c>
      <c r="G925" s="155">
        <f>+I951</f>
        <v>72193</v>
      </c>
      <c r="H925" s="155">
        <f>ROUND(SUM(G925*F925),0)</f>
        <v>2888</v>
      </c>
      <c r="I925" s="744"/>
    </row>
    <row r="926" spans="1:9" x14ac:dyDescent="0.25">
      <c r="A926" s="451" t="str">
        <f>+'Herramientas y Equipos'!$B$5</f>
        <v>E100002</v>
      </c>
      <c r="C926" s="742" t="str">
        <f>+VLOOKUP(A926,'Herramientas y Equipos'!$B$4:$E$46,2,FALSE)</f>
        <v>Andamio de seguridad 1,40x2,07 H=2+1</v>
      </c>
      <c r="D926" s="743"/>
      <c r="E926" s="141" t="str">
        <f>+VLOOKUP(A926,'Herramientas y Equipos'!$B$4:$E$46,3,FALSE)</f>
        <v>Hora</v>
      </c>
      <c r="F926" s="171">
        <v>0.45</v>
      </c>
      <c r="G926" s="155">
        <f>+VLOOKUP(A926,'Herramientas y Equipos'!$B$4:$E$46,4,FALSE)</f>
        <v>7500</v>
      </c>
      <c r="H926" s="155">
        <f>ROUND(SUM(G926*F926),0)</f>
        <v>3375</v>
      </c>
      <c r="I926" s="745"/>
    </row>
    <row r="927" spans="1:9" x14ac:dyDescent="0.25">
      <c r="A927" s="451" t="str">
        <f>+'Herramientas y Equipos'!$B$35</f>
        <v>E100032</v>
      </c>
      <c r="C927" s="742" t="str">
        <f>+VLOOKUP(A927,'Herramientas y Equipos'!$B$4:$E$46,2,FALSE)</f>
        <v>Taladro percutor 860W</v>
      </c>
      <c r="D927" s="743"/>
      <c r="E927" s="141" t="str">
        <f>+VLOOKUP(A927,'Herramientas y Equipos'!$B$4:$E$46,3,FALSE)</f>
        <v>Hora</v>
      </c>
      <c r="F927" s="171">
        <v>0.05</v>
      </c>
      <c r="G927" s="155">
        <f>+VLOOKUP(A927,'Herramientas y Equipos'!$B$4:$E$46,4,FALSE)</f>
        <v>7500</v>
      </c>
      <c r="H927" s="155">
        <f>ROUND(SUM(G927*F927),0)</f>
        <v>375</v>
      </c>
      <c r="I927" s="745"/>
    </row>
    <row r="928" spans="1:9" x14ac:dyDescent="0.25">
      <c r="C928" s="698"/>
      <c r="D928" s="699"/>
      <c r="E928" s="699"/>
      <c r="F928" s="699"/>
      <c r="G928" s="461"/>
      <c r="H928" s="461" t="s">
        <v>272</v>
      </c>
      <c r="I928" s="172">
        <f>SUM(H925:H927)</f>
        <v>6638</v>
      </c>
    </row>
    <row r="929" spans="1:9" x14ac:dyDescent="0.25">
      <c r="C929" s="462" t="s">
        <v>273</v>
      </c>
      <c r="D929" s="463"/>
      <c r="E929" s="143"/>
      <c r="F929" s="151"/>
      <c r="G929" s="152"/>
      <c r="H929" s="151"/>
      <c r="I929" s="464"/>
    </row>
    <row r="930" spans="1:9" x14ac:dyDescent="0.25">
      <c r="C930" s="700" t="s">
        <v>266</v>
      </c>
      <c r="D930" s="701"/>
      <c r="E930" s="140" t="s">
        <v>274</v>
      </c>
      <c r="F930" s="140" t="s">
        <v>13</v>
      </c>
      <c r="G930" s="456" t="s">
        <v>275</v>
      </c>
      <c r="H930" s="140" t="s">
        <v>276</v>
      </c>
      <c r="I930" s="457" t="s">
        <v>271</v>
      </c>
    </row>
    <row r="931" spans="1:9" x14ac:dyDescent="0.25">
      <c r="A931" s="451" t="s">
        <v>817</v>
      </c>
      <c r="C931" s="702" t="str">
        <f>+VLOOKUP(A931,Insumos!$B$4:$E$149,2,FALSE)</f>
        <v>Teja Arquitectonica Azul  Cal 26</v>
      </c>
      <c r="D931" s="703"/>
      <c r="E931" s="144" t="str">
        <f>+VLOOKUP(A931,Insumos!$B$4:$E$149,3,FALSE)</f>
        <v>M2</v>
      </c>
      <c r="F931" s="165">
        <v>1</v>
      </c>
      <c r="G931" s="164">
        <v>0.05</v>
      </c>
      <c r="H931" s="166">
        <f>+VLOOKUP(A931,Insumos!$B$4:$E$149,4,FALSE)</f>
        <v>36500</v>
      </c>
      <c r="I931" s="172">
        <f>+ROUND((F931*H931)+(G931*F931*H931),0)</f>
        <v>38325</v>
      </c>
    </row>
    <row r="932" spans="1:9" x14ac:dyDescent="0.25">
      <c r="A932" s="451" t="s">
        <v>248</v>
      </c>
      <c r="C932" s="702" t="str">
        <f>+VLOOKUP(A932,Insumos!$B$4:$E$27,2,FALSE)</f>
        <v>Tornillo autoperforante</v>
      </c>
      <c r="D932" s="703"/>
      <c r="E932" s="144" t="str">
        <f>+VLOOKUP(A932,Insumos!$B$4:$E$27,3,FALSE)</f>
        <v>UND</v>
      </c>
      <c r="F932" s="165">
        <v>1.6</v>
      </c>
      <c r="G932" s="164">
        <v>0.05</v>
      </c>
      <c r="H932" s="166">
        <f>+VLOOKUP(A932,Insumos!$B$4:$E$27,4,FALSE)</f>
        <v>281</v>
      </c>
      <c r="I932" s="172">
        <f>+ROUND((F932*H932)+(G932*F932*H932),0)</f>
        <v>472</v>
      </c>
    </row>
    <row r="933" spans="1:9" x14ac:dyDescent="0.25">
      <c r="A933" s="451" t="s">
        <v>360</v>
      </c>
      <c r="C933" s="702" t="str">
        <f>+VLOOKUP(A933,Insumos!$B$4:$E$149,2,FALSE)</f>
        <v>Sikasil-E Silicona Antihongos 280 ML</v>
      </c>
      <c r="D933" s="703"/>
      <c r="E933" s="144" t="str">
        <f>+VLOOKUP(A933,Insumos!$B$4:$E$149,3,FALSE)</f>
        <v>UND</v>
      </c>
      <c r="F933" s="165">
        <v>0.04</v>
      </c>
      <c r="G933" s="164">
        <v>0.05</v>
      </c>
      <c r="H933" s="166">
        <f>+VLOOKUP(A933,Insumos!$B$4:$E$149,4,FALSE)</f>
        <v>26643</v>
      </c>
      <c r="I933" s="172">
        <f>+ROUND((F933*H933)+(G933*F933*H933),0)</f>
        <v>1119</v>
      </c>
    </row>
    <row r="934" spans="1:9" x14ac:dyDescent="0.25">
      <c r="A934" s="451" t="s">
        <v>248</v>
      </c>
      <c r="C934" s="702" t="str">
        <f>+VLOOKUP(A934,Insumos!$B$4:$E$149,2,FALSE)</f>
        <v>Tornillo autoperforante</v>
      </c>
      <c r="D934" s="703"/>
      <c r="E934" s="144" t="str">
        <f>+VLOOKUP(A934,Insumos!$B$4:$E$149,3,FALSE)</f>
        <v>UND</v>
      </c>
      <c r="F934" s="165">
        <v>6</v>
      </c>
      <c r="G934" s="164">
        <v>0.05</v>
      </c>
      <c r="H934" s="166">
        <f>+VLOOKUP(A934,Insumos!$B$4:$E$149,4,FALSE)</f>
        <v>281</v>
      </c>
      <c r="I934" s="172">
        <f>+ROUND((F934*H934)+(G934*F934*H934),0)</f>
        <v>1770</v>
      </c>
    </row>
    <row r="935" spans="1:9" x14ac:dyDescent="0.25">
      <c r="C935" s="724"/>
      <c r="D935" s="725"/>
      <c r="E935" s="144"/>
      <c r="F935" s="465"/>
      <c r="G935" s="147"/>
      <c r="H935" s="156"/>
      <c r="I935" s="172"/>
    </row>
    <row r="936" spans="1:9" x14ac:dyDescent="0.25">
      <c r="C936" s="724"/>
      <c r="D936" s="725"/>
      <c r="E936" s="144"/>
      <c r="F936" s="465"/>
      <c r="G936" s="147"/>
      <c r="H936" s="156"/>
      <c r="I936" s="172"/>
    </row>
    <row r="937" spans="1:9" x14ac:dyDescent="0.25">
      <c r="C937" s="726"/>
      <c r="D937" s="727"/>
      <c r="E937" s="443"/>
      <c r="F937" s="465"/>
      <c r="G937" s="147"/>
      <c r="H937" s="156"/>
      <c r="I937" s="172"/>
    </row>
    <row r="938" spans="1:9" x14ac:dyDescent="0.25">
      <c r="C938" s="728"/>
      <c r="D938" s="729"/>
      <c r="E938" s="141"/>
      <c r="F938" s="465"/>
      <c r="G938" s="147"/>
      <c r="H938" s="155"/>
      <c r="I938" s="172"/>
    </row>
    <row r="939" spans="1:9" x14ac:dyDescent="0.25">
      <c r="C939" s="728"/>
      <c r="D939" s="729"/>
      <c r="E939" s="141"/>
      <c r="F939" s="465"/>
      <c r="G939" s="147"/>
      <c r="H939" s="155"/>
      <c r="I939" s="172"/>
    </row>
    <row r="940" spans="1:9" x14ac:dyDescent="0.25">
      <c r="C940" s="150"/>
      <c r="D940" s="151"/>
      <c r="E940" s="143"/>
      <c r="F940" s="151"/>
      <c r="G940" s="699" t="s">
        <v>277</v>
      </c>
      <c r="H940" s="730"/>
      <c r="I940" s="172">
        <f>SUM(I931:I939)</f>
        <v>41686</v>
      </c>
    </row>
    <row r="941" spans="1:9" ht="13.8" x14ac:dyDescent="0.25">
      <c r="C941" s="462" t="s">
        <v>278</v>
      </c>
      <c r="D941" s="463"/>
      <c r="E941" s="143"/>
      <c r="F941" s="151"/>
      <c r="G941" s="152"/>
      <c r="H941" s="151"/>
      <c r="I941" s="478"/>
    </row>
    <row r="942" spans="1:9" x14ac:dyDescent="0.25">
      <c r="C942" s="700" t="s">
        <v>266</v>
      </c>
      <c r="D942" s="701"/>
      <c r="E942" s="140" t="s">
        <v>279</v>
      </c>
      <c r="F942" s="140" t="s">
        <v>29</v>
      </c>
      <c r="G942" s="456" t="s">
        <v>280</v>
      </c>
      <c r="H942" s="140" t="s">
        <v>281</v>
      </c>
      <c r="I942" s="457" t="s">
        <v>271</v>
      </c>
    </row>
    <row r="943" spans="1:9" x14ac:dyDescent="0.25">
      <c r="C943" s="731" t="s">
        <v>420</v>
      </c>
      <c r="D943" s="732"/>
      <c r="E943" s="494">
        <f>((6*1.01*0.0015))</f>
        <v>9.0900000000000009E-3</v>
      </c>
      <c r="F943" s="494"/>
      <c r="G943" s="9">
        <v>250000</v>
      </c>
      <c r="H943" s="156">
        <f>+ROUND(E943*G943,0)</f>
        <v>2273</v>
      </c>
      <c r="I943" s="149"/>
    </row>
    <row r="944" spans="1:9" ht="21.75" customHeight="1" x14ac:dyDescent="0.25">
      <c r="C944" s="733"/>
      <c r="D944" s="734"/>
      <c r="E944" s="494"/>
      <c r="F944" s="494"/>
      <c r="G944" s="495"/>
      <c r="H944" s="156"/>
      <c r="I944" s="149"/>
    </row>
    <row r="945" spans="3:12" x14ac:dyDescent="0.25">
      <c r="C945" s="150"/>
      <c r="D945" s="151"/>
      <c r="E945" s="143"/>
      <c r="F945" s="151"/>
      <c r="G945" s="152" t="s">
        <v>282</v>
      </c>
      <c r="H945" s="151"/>
      <c r="I945" s="158">
        <f>SUM(H943:H944)</f>
        <v>2273</v>
      </c>
    </row>
    <row r="946" spans="3:12" ht="13.8" x14ac:dyDescent="0.25">
      <c r="C946" s="462" t="s">
        <v>283</v>
      </c>
      <c r="D946" s="151"/>
      <c r="E946" s="143"/>
      <c r="F946" s="151"/>
      <c r="G946" s="152"/>
      <c r="H946" s="151"/>
      <c r="I946" s="478"/>
    </row>
    <row r="947" spans="3:12" x14ac:dyDescent="0.25">
      <c r="C947" s="700" t="s">
        <v>266</v>
      </c>
      <c r="D947" s="701"/>
      <c r="E947" s="140" t="s">
        <v>14</v>
      </c>
      <c r="F947" s="140" t="s">
        <v>13</v>
      </c>
      <c r="G947" s="456" t="s">
        <v>276</v>
      </c>
      <c r="H947" s="467" t="s">
        <v>29</v>
      </c>
      <c r="I947" s="457" t="s">
        <v>271</v>
      </c>
    </row>
    <row r="948" spans="3:12" x14ac:dyDescent="0.25">
      <c r="C948" s="735" t="str">
        <f>'Mano de Obra'!B135</f>
        <v>Cuadrilla General de obra</v>
      </c>
      <c r="D948" s="736"/>
      <c r="E948" s="141" t="s">
        <v>294</v>
      </c>
      <c r="F948" s="161">
        <v>1</v>
      </c>
      <c r="G948" s="155">
        <f>'Mano de Obra'!F144</f>
        <v>288773.76388888888</v>
      </c>
      <c r="H948" s="174">
        <v>0.25</v>
      </c>
      <c r="I948" s="159">
        <f>ROUND(SUM(G948/F948)*H948,0)</f>
        <v>72193</v>
      </c>
      <c r="L948" s="451">
        <f>+H948*60</f>
        <v>15</v>
      </c>
    </row>
    <row r="949" spans="3:12" x14ac:dyDescent="0.25">
      <c r="C949" s="737"/>
      <c r="D949" s="714"/>
      <c r="E949" s="141"/>
      <c r="F949" s="468"/>
      <c r="G949" s="469"/>
      <c r="H949" s="470"/>
      <c r="I949" s="172">
        <f>SUM(G949*F949)*H949</f>
        <v>0</v>
      </c>
    </row>
    <row r="950" spans="3:12" x14ac:dyDescent="0.25">
      <c r="C950" s="738"/>
      <c r="D950" s="739"/>
      <c r="E950" s="141"/>
      <c r="F950" s="148"/>
      <c r="G950" s="469"/>
      <c r="H950" s="470"/>
      <c r="I950" s="172">
        <f>SUM(G950*F950)*H950</f>
        <v>0</v>
      </c>
    </row>
    <row r="951" spans="3:12" x14ac:dyDescent="0.25">
      <c r="C951" s="150"/>
      <c r="D951" s="151"/>
      <c r="E951" s="143"/>
      <c r="F951" s="151"/>
      <c r="G951" s="740" t="s">
        <v>284</v>
      </c>
      <c r="H951" s="740"/>
      <c r="I951" s="172">
        <f>I948</f>
        <v>72193</v>
      </c>
    </row>
    <row r="952" spans="3:12" ht="13.8" thickBot="1" x14ac:dyDescent="0.3">
      <c r="C952" s="150"/>
      <c r="D952" s="151"/>
      <c r="E952" s="143"/>
      <c r="F952" s="151"/>
      <c r="G952" s="471"/>
      <c r="H952" s="143"/>
      <c r="I952" s="464"/>
    </row>
    <row r="953" spans="3:12" ht="13.8" thickBot="1" x14ac:dyDescent="0.3">
      <c r="C953" s="150"/>
      <c r="D953" s="151"/>
      <c r="E953" s="143"/>
      <c r="F953" s="741" t="s">
        <v>285</v>
      </c>
      <c r="G953" s="741"/>
      <c r="H953" s="741"/>
      <c r="I953" s="160">
        <f>SUM(I928+I940+I945+I951)</f>
        <v>122790</v>
      </c>
    </row>
    <row r="954" spans="3:12" ht="14.4" thickBot="1" x14ac:dyDescent="0.3">
      <c r="C954" s="462" t="s">
        <v>286</v>
      </c>
      <c r="D954" s="151"/>
      <c r="E954" s="175"/>
      <c r="F954" s="479"/>
      <c r="G954" s="152"/>
      <c r="H954" s="151"/>
      <c r="I954" s="464"/>
    </row>
    <row r="955" spans="3:12" x14ac:dyDescent="0.25">
      <c r="C955" s="704" t="s">
        <v>732</v>
      </c>
      <c r="D955" s="705"/>
      <c r="E955" s="710" t="s">
        <v>287</v>
      </c>
      <c r="F955" s="711"/>
      <c r="G955" s="473" t="s">
        <v>101</v>
      </c>
      <c r="H955" s="474" t="s">
        <v>288</v>
      </c>
      <c r="I955" s="712"/>
    </row>
    <row r="956" spans="3:12" x14ac:dyDescent="0.25">
      <c r="C956" s="706"/>
      <c r="D956" s="707"/>
      <c r="E956" s="714" t="s">
        <v>289</v>
      </c>
      <c r="F956" s="715"/>
      <c r="G956" s="459">
        <v>0.23</v>
      </c>
      <c r="H956" s="155">
        <f>ROUND($I$953*G956,0)</f>
        <v>28242</v>
      </c>
      <c r="I956" s="713"/>
    </row>
    <row r="957" spans="3:12" x14ac:dyDescent="0.25">
      <c r="C957" s="706"/>
      <c r="D957" s="707"/>
      <c r="E957" s="714" t="s">
        <v>26</v>
      </c>
      <c r="F957" s="715"/>
      <c r="G957" s="459">
        <v>0.02</v>
      </c>
      <c r="H957" s="155">
        <f t="shared" ref="H957:H958" si="21">ROUND($I$953*G957,0)</f>
        <v>2456</v>
      </c>
      <c r="I957" s="713"/>
    </row>
    <row r="958" spans="3:12" x14ac:dyDescent="0.25">
      <c r="C958" s="706"/>
      <c r="D958" s="707"/>
      <c r="E958" s="714" t="s">
        <v>1</v>
      </c>
      <c r="F958" s="715"/>
      <c r="G958" s="459">
        <v>0.05</v>
      </c>
      <c r="H958" s="155">
        <f t="shared" si="21"/>
        <v>6140</v>
      </c>
      <c r="I958" s="713"/>
    </row>
    <row r="959" spans="3:12" ht="15" customHeight="1" thickBot="1" x14ac:dyDescent="0.3">
      <c r="C959" s="706"/>
      <c r="D959" s="707"/>
      <c r="E959" s="716" t="s">
        <v>290</v>
      </c>
      <c r="F959" s="717"/>
      <c r="G959" s="717"/>
      <c r="H959" s="718"/>
      <c r="I959" s="475">
        <f>SUM(H956:H958)</f>
        <v>36838</v>
      </c>
    </row>
    <row r="960" spans="3:12" ht="16.2" thickBot="1" x14ac:dyDescent="0.3">
      <c r="C960" s="708"/>
      <c r="D960" s="709"/>
      <c r="E960" s="719" t="s">
        <v>291</v>
      </c>
      <c r="F960" s="720"/>
      <c r="G960" s="721"/>
      <c r="H960" s="722">
        <f>SUM(I953+I959)</f>
        <v>159628</v>
      </c>
      <c r="I960" s="723"/>
    </row>
    <row r="962" spans="1:9" ht="18" thickBot="1" x14ac:dyDescent="0.3">
      <c r="C962" s="748" t="s">
        <v>257</v>
      </c>
      <c r="D962" s="748"/>
      <c r="E962" s="748"/>
      <c r="F962" s="748"/>
      <c r="G962" s="748"/>
      <c r="H962" s="748"/>
      <c r="I962" s="748"/>
    </row>
    <row r="963" spans="1:9" ht="14.4" thickBot="1" x14ac:dyDescent="0.3">
      <c r="C963" s="136" t="s">
        <v>258</v>
      </c>
      <c r="D963" s="749" t="s">
        <v>733</v>
      </c>
      <c r="E963" s="750"/>
      <c r="F963" s="750"/>
      <c r="G963" s="751"/>
      <c r="H963" s="136" t="s">
        <v>259</v>
      </c>
      <c r="I963" s="452">
        <v>45961</v>
      </c>
    </row>
    <row r="964" spans="1:9" ht="13.8" thickBot="1" x14ac:dyDescent="0.3">
      <c r="C964" s="752" t="s">
        <v>260</v>
      </c>
      <c r="D964" s="753"/>
      <c r="E964" s="754"/>
      <c r="F964" s="755" t="s">
        <v>261</v>
      </c>
      <c r="G964" s="756"/>
      <c r="H964" s="756"/>
      <c r="I964" s="757"/>
    </row>
    <row r="965" spans="1:9" ht="13.8" thickBot="1" x14ac:dyDescent="0.3">
      <c r="C965" s="758" t="s">
        <v>292</v>
      </c>
      <c r="D965" s="759"/>
      <c r="E965" s="760"/>
      <c r="F965" s="761" t="str">
        <f>+'P. Obras Civiles'!C32</f>
        <v>Suministro e instalación de Caballete para teja arquitectónica CL 26. Incluye accesorios de instalación</v>
      </c>
      <c r="G965" s="762"/>
      <c r="H965" s="762"/>
      <c r="I965" s="763"/>
    </row>
    <row r="966" spans="1:9" ht="13.8" thickBot="1" x14ac:dyDescent="0.3">
      <c r="C966" s="137" t="s">
        <v>295</v>
      </c>
      <c r="D966" s="138" t="s">
        <v>263</v>
      </c>
      <c r="E966" s="154">
        <f>+'P. Obras Civiles'!B32</f>
        <v>5.2</v>
      </c>
      <c r="F966" s="764"/>
      <c r="G966" s="765"/>
      <c r="H966" s="765"/>
      <c r="I966" s="766"/>
    </row>
    <row r="967" spans="1:9" ht="13.8" thickBot="1" x14ac:dyDescent="0.3">
      <c r="C967" s="770" t="s">
        <v>264</v>
      </c>
      <c r="D967" s="771"/>
      <c r="E967" s="207">
        <f>+'P. Obras Civiles'!E32</f>
        <v>6.8565000000000005</v>
      </c>
      <c r="F967" s="767"/>
      <c r="G967" s="768"/>
      <c r="H967" s="768"/>
      <c r="I967" s="769"/>
    </row>
    <row r="968" spans="1:9" x14ac:dyDescent="0.25">
      <c r="C968" s="453" t="s">
        <v>265</v>
      </c>
      <c r="D968" s="454"/>
      <c r="E968" s="772"/>
      <c r="F968" s="772"/>
      <c r="G968" s="772"/>
      <c r="H968" s="772"/>
      <c r="I968" s="773"/>
    </row>
    <row r="969" spans="1:9" x14ac:dyDescent="0.25">
      <c r="C969" s="700" t="s">
        <v>266</v>
      </c>
      <c r="D969" s="701"/>
      <c r="E969" s="140" t="s">
        <v>267</v>
      </c>
      <c r="F969" s="455" t="s">
        <v>268</v>
      </c>
      <c r="G969" s="456" t="s">
        <v>269</v>
      </c>
      <c r="H969" s="140" t="s">
        <v>270</v>
      </c>
      <c r="I969" s="457" t="s">
        <v>271</v>
      </c>
    </row>
    <row r="970" spans="1:9" x14ac:dyDescent="0.25">
      <c r="A970" s="451" t="str">
        <f>+'Herramientas y Equipos'!$B$18</f>
        <v>E100015</v>
      </c>
      <c r="C970" s="742" t="str">
        <f>+VLOOKUP(A970,'Herramientas y Equipos'!$B$4:$E$46,2,FALSE)</f>
        <v>Herramienta menor E, Gral. Obra</v>
      </c>
      <c r="D970" s="743"/>
      <c r="E970" s="141" t="str">
        <f>+VLOOKUP(A970,'Herramientas y Equipos'!$B$4:$E$46,3,FALSE)</f>
        <v>%</v>
      </c>
      <c r="F970" s="459">
        <f>+VLOOKUP(A970,'Herramientas y Equipos'!$B$4:$E$46,4,FALSE)</f>
        <v>0.04</v>
      </c>
      <c r="G970" s="155">
        <f>+I996</f>
        <v>72193</v>
      </c>
      <c r="H970" s="155">
        <f>ROUND(SUM(G970*F970),0)</f>
        <v>2888</v>
      </c>
      <c r="I970" s="744"/>
    </row>
    <row r="971" spans="1:9" x14ac:dyDescent="0.25">
      <c r="A971" s="451" t="str">
        <f>+'Herramientas y Equipos'!$B$5</f>
        <v>E100002</v>
      </c>
      <c r="C971" s="742" t="str">
        <f>+VLOOKUP(A971,'Herramientas y Equipos'!$B$4:$E$46,2,FALSE)</f>
        <v>Andamio de seguridad 1,40x2,07 H=2+1</v>
      </c>
      <c r="D971" s="743"/>
      <c r="E971" s="141" t="str">
        <f>+VLOOKUP(A971,'Herramientas y Equipos'!$B$4:$E$46,3,FALSE)</f>
        <v>Hora</v>
      </c>
      <c r="F971" s="217">
        <v>0.2</v>
      </c>
      <c r="G971" s="155">
        <f>+VLOOKUP(A971,'Herramientas y Equipos'!$B$4:$E$46,4,FALSE)</f>
        <v>7500</v>
      </c>
      <c r="H971" s="155">
        <f>ROUND(SUM(G971*F971),0)</f>
        <v>1500</v>
      </c>
      <c r="I971" s="745"/>
    </row>
    <row r="972" spans="1:9" x14ac:dyDescent="0.25">
      <c r="A972" s="451" t="str">
        <f>+'Herramientas y Equipos'!$B$35</f>
        <v>E100032</v>
      </c>
      <c r="C972" s="742" t="str">
        <f>+VLOOKUP(A972,'Herramientas y Equipos'!$B$4:$E$46,2,FALSE)</f>
        <v>Taladro percutor 860W</v>
      </c>
      <c r="D972" s="743"/>
      <c r="E972" s="141" t="str">
        <f>+VLOOKUP(A972,'Herramientas y Equipos'!$B$4:$E$46,3,FALSE)</f>
        <v>Hora</v>
      </c>
      <c r="F972" s="171">
        <v>0.05</v>
      </c>
      <c r="G972" s="155">
        <f>+VLOOKUP(A972,'Herramientas y Equipos'!$B$4:$E$46,4,FALSE)</f>
        <v>7500</v>
      </c>
      <c r="H972" s="155">
        <f>ROUND(SUM(G972*F972),0)</f>
        <v>375</v>
      </c>
      <c r="I972" s="745"/>
    </row>
    <row r="973" spans="1:9" x14ac:dyDescent="0.25">
      <c r="C973" s="698"/>
      <c r="D973" s="699"/>
      <c r="E973" s="699"/>
      <c r="F973" s="699"/>
      <c r="G973" s="461"/>
      <c r="H973" s="461" t="s">
        <v>272</v>
      </c>
      <c r="I973" s="172">
        <f>SUM(H970:H972)</f>
        <v>4763</v>
      </c>
    </row>
    <row r="974" spans="1:9" x14ac:dyDescent="0.25">
      <c r="C974" s="462" t="s">
        <v>273</v>
      </c>
      <c r="D974" s="463"/>
      <c r="E974" s="143"/>
      <c r="F974" s="151"/>
      <c r="G974" s="152"/>
      <c r="H974" s="151"/>
      <c r="I974" s="464"/>
    </row>
    <row r="975" spans="1:9" x14ac:dyDescent="0.25">
      <c r="C975" s="700" t="s">
        <v>266</v>
      </c>
      <c r="D975" s="701"/>
      <c r="E975" s="140" t="s">
        <v>274</v>
      </c>
      <c r="F975" s="140" t="s">
        <v>13</v>
      </c>
      <c r="G975" s="456" t="s">
        <v>275</v>
      </c>
      <c r="H975" s="140" t="s">
        <v>276</v>
      </c>
      <c r="I975" s="457" t="s">
        <v>271</v>
      </c>
    </row>
    <row r="976" spans="1:9" x14ac:dyDescent="0.25">
      <c r="A976" s="451" t="s">
        <v>818</v>
      </c>
      <c r="C976" s="830" t="str">
        <f>+VLOOKUP(A976,Insumos!$B$4:$E$149,2,FALSE)</f>
        <v>Caballete Cal.26</v>
      </c>
      <c r="D976" s="831"/>
      <c r="E976" s="144" t="str">
        <f>+VLOOKUP(A976,Insumos!$B$4:$E$149,3,FALSE)</f>
        <v>ML</v>
      </c>
      <c r="F976" s="165">
        <v>1</v>
      </c>
      <c r="G976" s="164">
        <v>0.05</v>
      </c>
      <c r="H976" s="166">
        <f>+VLOOKUP(A976,Insumos!$B$4:$E$149,4,FALSE)</f>
        <v>17000</v>
      </c>
      <c r="I976" s="172">
        <f>+ROUND((F976*H976)+(G976*F976*H976),0)</f>
        <v>17850</v>
      </c>
    </row>
    <row r="977" spans="1:9" x14ac:dyDescent="0.25">
      <c r="A977" s="451" t="s">
        <v>248</v>
      </c>
      <c r="C977" s="830" t="str">
        <f>+VLOOKUP(A977,Insumos!$B$4:$E$27,2,FALSE)</f>
        <v>Tornillo autoperforante</v>
      </c>
      <c r="D977" s="831"/>
      <c r="E977" s="144" t="str">
        <f>+VLOOKUP(A977,Insumos!$B$4:$E$27,3,FALSE)</f>
        <v>UND</v>
      </c>
      <c r="F977" s="165">
        <v>6</v>
      </c>
      <c r="G977" s="164">
        <v>0.05</v>
      </c>
      <c r="H977" s="166">
        <f>+VLOOKUP(A977,Insumos!$B$4:$E$27,4,FALSE)</f>
        <v>281</v>
      </c>
      <c r="I977" s="172">
        <f>+ROUND((F977*H977)+(G977*F977*H977),0)</f>
        <v>1770</v>
      </c>
    </row>
    <row r="978" spans="1:9" x14ac:dyDescent="0.25">
      <c r="A978" s="496"/>
      <c r="C978" s="724"/>
      <c r="D978" s="725"/>
      <c r="E978" s="144"/>
      <c r="F978" s="465"/>
      <c r="G978" s="147"/>
      <c r="H978" s="156"/>
      <c r="I978" s="172"/>
    </row>
    <row r="979" spans="1:9" x14ac:dyDescent="0.25">
      <c r="C979" s="724"/>
      <c r="D979" s="725"/>
      <c r="E979" s="144"/>
      <c r="F979" s="465"/>
      <c r="G979" s="147"/>
      <c r="H979" s="156"/>
      <c r="I979" s="172"/>
    </row>
    <row r="980" spans="1:9" x14ac:dyDescent="0.25">
      <c r="C980" s="724"/>
      <c r="D980" s="725"/>
      <c r="E980" s="144"/>
      <c r="F980" s="465"/>
      <c r="G980" s="147"/>
      <c r="H980" s="156"/>
      <c r="I980" s="172"/>
    </row>
    <row r="981" spans="1:9" x14ac:dyDescent="0.25">
      <c r="C981" s="724"/>
      <c r="D981" s="725"/>
      <c r="E981" s="144"/>
      <c r="F981" s="465"/>
      <c r="G981" s="147"/>
      <c r="H981" s="156"/>
      <c r="I981" s="172"/>
    </row>
    <row r="982" spans="1:9" x14ac:dyDescent="0.25">
      <c r="C982" s="726"/>
      <c r="D982" s="727"/>
      <c r="E982" s="443"/>
      <c r="F982" s="465"/>
      <c r="G982" s="147"/>
      <c r="H982" s="156"/>
      <c r="I982" s="172"/>
    </row>
    <row r="983" spans="1:9" x14ac:dyDescent="0.25">
      <c r="C983" s="728"/>
      <c r="D983" s="729"/>
      <c r="E983" s="141"/>
      <c r="F983" s="465"/>
      <c r="G983" s="147"/>
      <c r="H983" s="155"/>
      <c r="I983" s="172"/>
    </row>
    <row r="984" spans="1:9" x14ac:dyDescent="0.25">
      <c r="C984" s="728"/>
      <c r="D984" s="729"/>
      <c r="E984" s="141"/>
      <c r="F984" s="465"/>
      <c r="G984" s="147"/>
      <c r="H984" s="155"/>
      <c r="I984" s="172"/>
    </row>
    <row r="985" spans="1:9" x14ac:dyDescent="0.25">
      <c r="C985" s="150"/>
      <c r="D985" s="151"/>
      <c r="E985" s="143"/>
      <c r="F985" s="151"/>
      <c r="G985" s="699" t="s">
        <v>277</v>
      </c>
      <c r="H985" s="730"/>
      <c r="I985" s="172">
        <f>SUM(I976:I984)</f>
        <v>19620</v>
      </c>
    </row>
    <row r="986" spans="1:9" ht="13.8" x14ac:dyDescent="0.25">
      <c r="C986" s="462" t="s">
        <v>278</v>
      </c>
      <c r="D986" s="463"/>
      <c r="E986" s="143"/>
      <c r="F986" s="151"/>
      <c r="G986" s="152"/>
      <c r="H986" s="151"/>
      <c r="I986" s="478"/>
    </row>
    <row r="987" spans="1:9" x14ac:dyDescent="0.25">
      <c r="C987" s="700" t="s">
        <v>266</v>
      </c>
      <c r="D987" s="701"/>
      <c r="E987" s="140" t="s">
        <v>279</v>
      </c>
      <c r="F987" s="140" t="s">
        <v>29</v>
      </c>
      <c r="G987" s="456" t="s">
        <v>280</v>
      </c>
      <c r="H987" s="140" t="s">
        <v>281</v>
      </c>
      <c r="I987" s="457" t="s">
        <v>271</v>
      </c>
    </row>
    <row r="988" spans="1:9" x14ac:dyDescent="0.25">
      <c r="C988" s="731" t="s">
        <v>420</v>
      </c>
      <c r="D988" s="732"/>
      <c r="E988" s="501">
        <f>((0.6*1.01*0.0015))</f>
        <v>9.0899999999999998E-4</v>
      </c>
      <c r="F988" s="494"/>
      <c r="G988" s="9">
        <v>250000</v>
      </c>
      <c r="H988" s="156">
        <f>+ROUND(E988*G988,0)</f>
        <v>227</v>
      </c>
      <c r="I988" s="149"/>
    </row>
    <row r="989" spans="1:9" x14ac:dyDescent="0.25">
      <c r="C989" s="733"/>
      <c r="D989" s="734"/>
      <c r="E989" s="494"/>
      <c r="F989" s="494"/>
      <c r="G989" s="495"/>
      <c r="H989" s="156">
        <f>+ROUND(E989*F989*G989,0)</f>
        <v>0</v>
      </c>
      <c r="I989" s="149"/>
    </row>
    <row r="990" spans="1:9" x14ac:dyDescent="0.25">
      <c r="C990" s="150"/>
      <c r="D990" s="151"/>
      <c r="E990" s="143"/>
      <c r="F990" s="151"/>
      <c r="G990" s="152" t="s">
        <v>282</v>
      </c>
      <c r="H990" s="151"/>
      <c r="I990" s="158">
        <f>SUM(H988:H989)</f>
        <v>227</v>
      </c>
    </row>
    <row r="991" spans="1:9" ht="13.8" x14ac:dyDescent="0.25">
      <c r="C991" s="462" t="s">
        <v>283</v>
      </c>
      <c r="D991" s="151"/>
      <c r="E991" s="143"/>
      <c r="F991" s="151"/>
      <c r="G991" s="152"/>
      <c r="H991" s="151"/>
      <c r="I991" s="478"/>
    </row>
    <row r="992" spans="1:9" x14ac:dyDescent="0.25">
      <c r="C992" s="700" t="s">
        <v>266</v>
      </c>
      <c r="D992" s="701"/>
      <c r="E992" s="140" t="s">
        <v>14</v>
      </c>
      <c r="F992" s="140" t="s">
        <v>13</v>
      </c>
      <c r="G992" s="456" t="s">
        <v>276</v>
      </c>
      <c r="H992" s="467" t="s">
        <v>29</v>
      </c>
      <c r="I992" s="457" t="s">
        <v>271</v>
      </c>
    </row>
    <row r="993" spans="3:9" x14ac:dyDescent="0.25">
      <c r="C993" s="735" t="str">
        <f>'Mano de Obra'!B135</f>
        <v>Cuadrilla General de obra</v>
      </c>
      <c r="D993" s="802"/>
      <c r="E993" s="141" t="s">
        <v>294</v>
      </c>
      <c r="F993" s="161">
        <v>1</v>
      </c>
      <c r="G993" s="155">
        <f>'Mano de Obra'!F144</f>
        <v>288773.76388888888</v>
      </c>
      <c r="H993" s="174">
        <f>(30/60)/2</f>
        <v>0.25</v>
      </c>
      <c r="I993" s="159">
        <f>ROUND(SUM(G993/F993)*H993,0)</f>
        <v>72193</v>
      </c>
    </row>
    <row r="994" spans="3:9" x14ac:dyDescent="0.25">
      <c r="C994" s="737"/>
      <c r="D994" s="714"/>
      <c r="E994" s="141"/>
      <c r="F994" s="468"/>
      <c r="G994" s="469"/>
      <c r="H994" s="470"/>
      <c r="I994" s="172">
        <f>SUM(G994*F994)*H994</f>
        <v>0</v>
      </c>
    </row>
    <row r="995" spans="3:9" x14ac:dyDescent="0.25">
      <c r="C995" s="738"/>
      <c r="D995" s="739"/>
      <c r="E995" s="141"/>
      <c r="F995" s="148"/>
      <c r="G995" s="469"/>
      <c r="H995" s="470"/>
      <c r="I995" s="172">
        <f>SUM(G995*F995)*H995</f>
        <v>0</v>
      </c>
    </row>
    <row r="996" spans="3:9" x14ac:dyDescent="0.25">
      <c r="C996" s="150"/>
      <c r="D996" s="151"/>
      <c r="E996" s="143"/>
      <c r="F996" s="151"/>
      <c r="G996" s="740" t="s">
        <v>284</v>
      </c>
      <c r="H996" s="740"/>
      <c r="I996" s="172">
        <f>I993</f>
        <v>72193</v>
      </c>
    </row>
    <row r="997" spans="3:9" ht="13.8" thickBot="1" x14ac:dyDescent="0.3">
      <c r="C997" s="150"/>
      <c r="D997" s="151"/>
      <c r="E997" s="143"/>
      <c r="F997" s="151"/>
      <c r="G997" s="471"/>
      <c r="H997" s="143"/>
      <c r="I997" s="464"/>
    </row>
    <row r="998" spans="3:9" ht="13.8" thickBot="1" x14ac:dyDescent="0.3">
      <c r="C998" s="150"/>
      <c r="D998" s="151"/>
      <c r="E998" s="143"/>
      <c r="F998" s="741" t="s">
        <v>285</v>
      </c>
      <c r="G998" s="741"/>
      <c r="H998" s="741"/>
      <c r="I998" s="160">
        <f>SUM(I973+I985+I990+I996)</f>
        <v>96803</v>
      </c>
    </row>
    <row r="999" spans="3:9" ht="14.4" thickBot="1" x14ac:dyDescent="0.3">
      <c r="C999" s="462" t="s">
        <v>286</v>
      </c>
      <c r="D999" s="151"/>
      <c r="E999" s="175"/>
      <c r="F999" s="479"/>
      <c r="G999" s="152"/>
      <c r="H999" s="151"/>
      <c r="I999" s="464"/>
    </row>
    <row r="1000" spans="3:9" x14ac:dyDescent="0.25">
      <c r="C1000" s="704" t="s">
        <v>732</v>
      </c>
      <c r="D1000" s="705"/>
      <c r="E1000" s="710" t="s">
        <v>287</v>
      </c>
      <c r="F1000" s="711"/>
      <c r="G1000" s="473" t="s">
        <v>101</v>
      </c>
      <c r="H1000" s="474" t="s">
        <v>288</v>
      </c>
      <c r="I1000" s="712"/>
    </row>
    <row r="1001" spans="3:9" x14ac:dyDescent="0.25">
      <c r="C1001" s="706"/>
      <c r="D1001" s="707"/>
      <c r="E1001" s="714" t="s">
        <v>289</v>
      </c>
      <c r="F1001" s="715"/>
      <c r="G1001" s="459">
        <v>0.23</v>
      </c>
      <c r="H1001" s="155">
        <f>ROUND($I$998*G1001,0)</f>
        <v>22265</v>
      </c>
      <c r="I1001" s="713"/>
    </row>
    <row r="1002" spans="3:9" x14ac:dyDescent="0.25">
      <c r="C1002" s="706"/>
      <c r="D1002" s="707"/>
      <c r="E1002" s="714" t="s">
        <v>26</v>
      </c>
      <c r="F1002" s="715"/>
      <c r="G1002" s="459">
        <v>0.02</v>
      </c>
      <c r="H1002" s="155">
        <f t="shared" ref="H1002:H1003" si="22">ROUND($I$998*G1002,0)</f>
        <v>1936</v>
      </c>
      <c r="I1002" s="713"/>
    </row>
    <row r="1003" spans="3:9" x14ac:dyDescent="0.25">
      <c r="C1003" s="706"/>
      <c r="D1003" s="707"/>
      <c r="E1003" s="714" t="s">
        <v>1</v>
      </c>
      <c r="F1003" s="715"/>
      <c r="G1003" s="459">
        <v>0.05</v>
      </c>
      <c r="H1003" s="155">
        <f t="shared" si="22"/>
        <v>4840</v>
      </c>
      <c r="I1003" s="713"/>
    </row>
    <row r="1004" spans="3:9" ht="15" customHeight="1" thickBot="1" x14ac:dyDescent="0.3">
      <c r="C1004" s="706"/>
      <c r="D1004" s="707"/>
      <c r="E1004" s="716" t="s">
        <v>290</v>
      </c>
      <c r="F1004" s="717"/>
      <c r="G1004" s="717"/>
      <c r="H1004" s="718"/>
      <c r="I1004" s="475">
        <f>SUM(H1001:H1003)</f>
        <v>29041</v>
      </c>
    </row>
    <row r="1005" spans="3:9" ht="16.2" thickBot="1" x14ac:dyDescent="0.3">
      <c r="C1005" s="708"/>
      <c r="D1005" s="709"/>
      <c r="E1005" s="719" t="s">
        <v>291</v>
      </c>
      <c r="F1005" s="720"/>
      <c r="G1005" s="721"/>
      <c r="H1005" s="722">
        <f>SUM(I998+I1004)</f>
        <v>125844</v>
      </c>
      <c r="I1005" s="723"/>
    </row>
    <row r="1007" spans="3:9" ht="18" thickBot="1" x14ac:dyDescent="0.3">
      <c r="C1007" s="748" t="s">
        <v>257</v>
      </c>
      <c r="D1007" s="748"/>
      <c r="E1007" s="748"/>
      <c r="F1007" s="748"/>
      <c r="G1007" s="748"/>
      <c r="H1007" s="748"/>
      <c r="I1007" s="748"/>
    </row>
    <row r="1008" spans="3:9" ht="14.4" thickBot="1" x14ac:dyDescent="0.3">
      <c r="C1008" s="136" t="s">
        <v>258</v>
      </c>
      <c r="D1008" s="749" t="s">
        <v>733</v>
      </c>
      <c r="E1008" s="750"/>
      <c r="F1008" s="750"/>
      <c r="G1008" s="751"/>
      <c r="H1008" s="136" t="s">
        <v>259</v>
      </c>
      <c r="I1008" s="452">
        <v>45961</v>
      </c>
    </row>
    <row r="1009" spans="1:13" ht="13.8" thickBot="1" x14ac:dyDescent="0.3">
      <c r="C1009" s="752" t="s">
        <v>260</v>
      </c>
      <c r="D1009" s="753"/>
      <c r="E1009" s="754"/>
      <c r="F1009" s="755" t="s">
        <v>261</v>
      </c>
      <c r="G1009" s="756"/>
      <c r="H1009" s="756"/>
      <c r="I1009" s="757"/>
    </row>
    <row r="1010" spans="1:13" ht="13.8" thickBot="1" x14ac:dyDescent="0.3">
      <c r="C1010" s="758" t="s">
        <v>292</v>
      </c>
      <c r="D1010" s="759"/>
      <c r="E1010" s="760"/>
      <c r="F1010" s="761" t="str">
        <f>+'P. Obras Civiles'!C33</f>
        <v>Suministro e instalación canal en lámina galvanizada C18, fachada principal y posterior, incluye accesorios y tornillería para asegurar las tejas y pintura</v>
      </c>
      <c r="G1010" s="762"/>
      <c r="H1010" s="762"/>
      <c r="I1010" s="763"/>
    </row>
    <row r="1011" spans="1:13" ht="13.8" thickBot="1" x14ac:dyDescent="0.3">
      <c r="C1011" s="137" t="s">
        <v>295</v>
      </c>
      <c r="D1011" s="138" t="s">
        <v>263</v>
      </c>
      <c r="E1011" s="154">
        <f>+'P. Obras Civiles'!B33</f>
        <v>5.3</v>
      </c>
      <c r="F1011" s="764"/>
      <c r="G1011" s="765"/>
      <c r="H1011" s="765"/>
      <c r="I1011" s="766"/>
    </row>
    <row r="1012" spans="1:13" ht="13.8" thickBot="1" x14ac:dyDescent="0.3">
      <c r="C1012" s="770" t="s">
        <v>264</v>
      </c>
      <c r="D1012" s="771"/>
      <c r="E1012" s="207">
        <f>+'P. Obras Civiles'!E33</f>
        <v>13.06</v>
      </c>
      <c r="F1012" s="767"/>
      <c r="G1012" s="768"/>
      <c r="H1012" s="768"/>
      <c r="I1012" s="769"/>
    </row>
    <row r="1013" spans="1:13" x14ac:dyDescent="0.25">
      <c r="C1013" s="453" t="s">
        <v>265</v>
      </c>
      <c r="D1013" s="454"/>
      <c r="E1013" s="772"/>
      <c r="F1013" s="772"/>
      <c r="G1013" s="772"/>
      <c r="H1013" s="772"/>
      <c r="I1013" s="773"/>
    </row>
    <row r="1014" spans="1:13" x14ac:dyDescent="0.25">
      <c r="C1014" s="700" t="s">
        <v>266</v>
      </c>
      <c r="D1014" s="701"/>
      <c r="E1014" s="140" t="s">
        <v>267</v>
      </c>
      <c r="F1014" s="455" t="s">
        <v>268</v>
      </c>
      <c r="G1014" s="456" t="s">
        <v>269</v>
      </c>
      <c r="H1014" s="140" t="s">
        <v>270</v>
      </c>
      <c r="I1014" s="457" t="s">
        <v>271</v>
      </c>
    </row>
    <row r="1015" spans="1:13" x14ac:dyDescent="0.25">
      <c r="A1015" s="451" t="s">
        <v>108</v>
      </c>
      <c r="C1015" s="742" t="str">
        <f>+VLOOKUP(A1015,'Herramientas y Equipos'!$B$4:$E$46,2,FALSE)</f>
        <v>Herramienta menor E, Gral. Obra</v>
      </c>
      <c r="D1015" s="743"/>
      <c r="E1015" s="141" t="str">
        <f>+VLOOKUP(A1015,'Herramientas y Equipos'!$B$4:$E$46,3,FALSE)</f>
        <v>%</v>
      </c>
      <c r="F1015" s="459">
        <f>+VLOOKUP(A1015,'Herramientas y Equipos'!$B$4:$E$46,4,FALSE)</f>
        <v>0.04</v>
      </c>
      <c r="G1015" s="155">
        <f>+I1042</f>
        <v>87483</v>
      </c>
      <c r="H1015" s="155">
        <f>ROUND(SUM(G1015*F1015),0)</f>
        <v>3499</v>
      </c>
      <c r="I1015" s="744"/>
    </row>
    <row r="1016" spans="1:13" x14ac:dyDescent="0.25">
      <c r="A1016" s="451" t="s">
        <v>80</v>
      </c>
      <c r="C1016" s="742" t="str">
        <f>+VLOOKUP(A1016,'Herramientas y Equipos'!$B$4:$E$46,2,FALSE)</f>
        <v>Andamio de seguridad 1,40x2,07 H=2+1</v>
      </c>
      <c r="D1016" s="743"/>
      <c r="E1016" s="141" t="str">
        <f>+VLOOKUP(A1016,'Herramientas y Equipos'!$B$4:$E$46,3,FALSE)</f>
        <v>Hora</v>
      </c>
      <c r="F1016" s="217">
        <v>1</v>
      </c>
      <c r="G1016" s="155">
        <f>+VLOOKUP(A1016,'Herramientas y Equipos'!$B$4:$E$46,4,FALSE)</f>
        <v>7500</v>
      </c>
      <c r="H1016" s="155">
        <f>ROUND(SUM(G1016*F1016),0)</f>
        <v>7500</v>
      </c>
      <c r="I1016" s="745"/>
    </row>
    <row r="1017" spans="1:13" x14ac:dyDescent="0.25">
      <c r="A1017" s="451" t="s">
        <v>92</v>
      </c>
      <c r="C1017" s="742" t="str">
        <f>+VLOOKUP(A1017,'Herramientas y Equipos'!$B$4:$E$46,2,FALSE)</f>
        <v>Equipo de soldadura</v>
      </c>
      <c r="D1017" s="743"/>
      <c r="E1017" s="141" t="str">
        <f>+VLOOKUP(A1017,'Herramientas y Equipos'!$B$4:$E$46,3,FALSE)</f>
        <v>Hora</v>
      </c>
      <c r="F1017" s="217">
        <v>0.2</v>
      </c>
      <c r="G1017" s="155">
        <f>+VLOOKUP(A1017,'Herramientas y Equipos'!$B$4:$E$46,4,FALSE)</f>
        <v>10000</v>
      </c>
      <c r="H1017" s="155">
        <f>ROUND(SUM(G1017*F1017),0)</f>
        <v>2000</v>
      </c>
      <c r="I1017" s="745"/>
    </row>
    <row r="1018" spans="1:13" x14ac:dyDescent="0.25">
      <c r="A1018" s="451" t="s">
        <v>143</v>
      </c>
      <c r="C1018" s="742" t="str">
        <f>+VLOOKUP(A1018,'Herramientas y Equipos'!$B$4:$E$46,2,FALSE)</f>
        <v>Taladro percutor 860W</v>
      </c>
      <c r="D1018" s="743"/>
      <c r="E1018" s="141" t="str">
        <f>+VLOOKUP(A1018,'Herramientas y Equipos'!$B$4:$E$46,3,FALSE)</f>
        <v>Hora</v>
      </c>
      <c r="F1018" s="217">
        <v>0.1</v>
      </c>
      <c r="G1018" s="155">
        <f>+VLOOKUP(A1018,'Herramientas y Equipos'!$B$4:$E$46,4,FALSE)</f>
        <v>7500</v>
      </c>
      <c r="H1018" s="155">
        <f>ROUND(SUM(G1018*F1018),0)</f>
        <v>750</v>
      </c>
      <c r="I1018" s="745"/>
    </row>
    <row r="1019" spans="1:13" x14ac:dyDescent="0.25">
      <c r="C1019" s="698"/>
      <c r="D1019" s="699"/>
      <c r="E1019" s="699"/>
      <c r="F1019" s="699"/>
      <c r="G1019" s="461"/>
      <c r="H1019" s="461" t="s">
        <v>272</v>
      </c>
      <c r="I1019" s="172">
        <f>SUM(H1015:H1018)</f>
        <v>13749</v>
      </c>
    </row>
    <row r="1020" spans="1:13" x14ac:dyDescent="0.25">
      <c r="C1020" s="462" t="s">
        <v>273</v>
      </c>
      <c r="D1020" s="463"/>
      <c r="E1020" s="143"/>
      <c r="F1020" s="151"/>
      <c r="G1020" s="152"/>
      <c r="H1020" s="151"/>
      <c r="I1020" s="464"/>
    </row>
    <row r="1021" spans="1:13" x14ac:dyDescent="0.25">
      <c r="C1021" s="700" t="s">
        <v>266</v>
      </c>
      <c r="D1021" s="701"/>
      <c r="E1021" s="140" t="s">
        <v>274</v>
      </c>
      <c r="F1021" s="140" t="s">
        <v>13</v>
      </c>
      <c r="G1021" s="456" t="s">
        <v>275</v>
      </c>
      <c r="H1021" s="140" t="s">
        <v>276</v>
      </c>
      <c r="I1021" s="457" t="s">
        <v>271</v>
      </c>
      <c r="L1021" s="451">
        <f>1.22*2.44</f>
        <v>2.9767999999999999</v>
      </c>
      <c r="M1021" s="451">
        <v>158278</v>
      </c>
    </row>
    <row r="1022" spans="1:13" x14ac:dyDescent="0.25">
      <c r="A1022" s="451" t="s">
        <v>328</v>
      </c>
      <c r="C1022" s="702" t="str">
        <f>+VLOOKUP(A1022,Insumos!$B$4:$E$159,2,FALSE)</f>
        <v>Lámina galvanizada C 18</v>
      </c>
      <c r="D1022" s="703"/>
      <c r="E1022" s="144" t="str">
        <f>+VLOOKUP(A1022,Insumos!$B$4:$E$159,3,FALSE)</f>
        <v>M2</v>
      </c>
      <c r="F1022" s="165">
        <v>0.7</v>
      </c>
      <c r="G1022" s="164">
        <v>0.05</v>
      </c>
      <c r="H1022" s="166">
        <f>+VLOOKUP(A1022,Insumos!$B$4:$E$159,4,FALSE)</f>
        <v>64500</v>
      </c>
      <c r="I1022" s="497">
        <f>+ROUND((F1022*H1022)+(G1022*F1022*H1022),0)</f>
        <v>47408</v>
      </c>
      <c r="L1022" s="451">
        <f>+M1021/L1021</f>
        <v>53170.518677774795</v>
      </c>
    </row>
    <row r="1023" spans="1:13" x14ac:dyDescent="0.25">
      <c r="A1023" s="451" t="s">
        <v>248</v>
      </c>
      <c r="C1023" s="724" t="str">
        <f>+VLOOKUP(A1023,Insumos!$B$4:$E$27,2,FALSE)</f>
        <v>Tornillo autoperforante</v>
      </c>
      <c r="D1023" s="725"/>
      <c r="E1023" s="144" t="str">
        <f>+VLOOKUP(A1023,Insumos!$B$4:$E$27,3,FALSE)</f>
        <v>UND</v>
      </c>
      <c r="F1023" s="165">
        <v>6</v>
      </c>
      <c r="G1023" s="459">
        <v>0.05</v>
      </c>
      <c r="H1023" s="166">
        <f>+VLOOKUP(A1023,Insumos!$B$4:$E$27,4,FALSE)</f>
        <v>281</v>
      </c>
      <c r="I1023" s="497">
        <f>+ROUND((F1023*H1023)+(G1023*F1023*H1023),0)</f>
        <v>1770</v>
      </c>
    </row>
    <row r="1024" spans="1:13" ht="20.25" customHeight="1" x14ac:dyDescent="0.25">
      <c r="A1024" s="451" t="s">
        <v>344</v>
      </c>
      <c r="C1024" s="702" t="str">
        <f>+VLOOKUP(A1024,Insumos!$B$4:$E$159,2,FALSE)</f>
        <v>Tapa - Accesorios para fijación de canal metálico</v>
      </c>
      <c r="D1024" s="703"/>
      <c r="E1024" s="144" t="str">
        <f>+VLOOKUP(A1024,Insumos!$B$4:$E$159,3,FALSE)</f>
        <v>UND</v>
      </c>
      <c r="F1024" s="165">
        <v>0.25</v>
      </c>
      <c r="G1024" s="459">
        <v>0.05</v>
      </c>
      <c r="H1024" s="166">
        <f>+VLOOKUP(A1024,Insumos!$B$4:$E$159,4,FALSE)</f>
        <v>8120</v>
      </c>
      <c r="I1024" s="497">
        <f>+ROUND((F1024*H1024)+(G1024*F1024*H1024),0)</f>
        <v>2132</v>
      </c>
      <c r="L1024" s="451">
        <v>2</v>
      </c>
      <c r="M1024" s="451">
        <v>128948</v>
      </c>
    </row>
    <row r="1025" spans="1:12" ht="22.95" customHeight="1" x14ac:dyDescent="0.25">
      <c r="A1025" s="451" t="s">
        <v>345</v>
      </c>
      <c r="C1025" s="702" t="str">
        <f>+VLOOKUP(A1025,Insumos!$B$4:$E$159,2,FALSE)</f>
        <v>Boquilla - Accesorios para fijación de canal metálico</v>
      </c>
      <c r="D1025" s="703"/>
      <c r="E1025" s="144" t="str">
        <f>+VLOOKUP(A1025,Insumos!$B$4:$E$159,3,FALSE)</f>
        <v>UND</v>
      </c>
      <c r="F1025" s="165">
        <v>0.25</v>
      </c>
      <c r="G1025" s="459">
        <v>0.05</v>
      </c>
      <c r="H1025" s="166">
        <f>+VLOOKUP(A1025,Insumos!$B$4:$E$159,4,FALSE)</f>
        <v>6463</v>
      </c>
      <c r="I1025" s="497">
        <f>+ROUND((F1025*H1025)+(G1025*F1025*H1025),0)</f>
        <v>1697</v>
      </c>
      <c r="L1025" s="451">
        <f>+M1024/L1024</f>
        <v>64474</v>
      </c>
    </row>
    <row r="1026" spans="1:12" ht="22.95" customHeight="1" x14ac:dyDescent="0.25">
      <c r="A1026" s="451" t="s">
        <v>346</v>
      </c>
      <c r="C1026" s="702" t="str">
        <f>+VLOOKUP(A1026,Insumos!$B$4:$E$159,2,FALSE)</f>
        <v>Soporte - Accesorios para fijación de canal metálico</v>
      </c>
      <c r="D1026" s="703"/>
      <c r="E1026" s="144" t="str">
        <f>+VLOOKUP(A1026,Insumos!$B$4:$E$159,3,FALSE)</f>
        <v>UND</v>
      </c>
      <c r="F1026" s="165">
        <v>0.5</v>
      </c>
      <c r="G1026" s="164">
        <v>0.05</v>
      </c>
      <c r="H1026" s="166">
        <f>+VLOOKUP(A1026,Insumos!$B$4:$E$159,4,FALSE)</f>
        <v>16055</v>
      </c>
      <c r="I1026" s="497">
        <f t="shared" ref="I1026:I1027" si="23">+ROUND((F1026*H1026)+(G1026*F1026*H1026),0)</f>
        <v>8429</v>
      </c>
    </row>
    <row r="1027" spans="1:12" x14ac:dyDescent="0.25">
      <c r="A1027" s="451" t="s">
        <v>347</v>
      </c>
      <c r="C1027" s="702" t="str">
        <f>+VLOOKUP(A1027,Insumos!$B$4:$E$159,2,FALSE)</f>
        <v>Electrodo 6013 x 1/8 kilo</v>
      </c>
      <c r="D1027" s="703"/>
      <c r="E1027" s="144" t="str">
        <f>+VLOOKUP(A1027,Insumos!$B$4:$E$159,3,FALSE)</f>
        <v>KG</v>
      </c>
      <c r="F1027" s="165">
        <v>0.2</v>
      </c>
      <c r="G1027" s="164">
        <v>0.05</v>
      </c>
      <c r="H1027" s="166">
        <f>+VLOOKUP(A1027,Insumos!$B$4:$E$159,4,FALSE)</f>
        <v>28490</v>
      </c>
      <c r="I1027" s="497">
        <f t="shared" si="23"/>
        <v>5983</v>
      </c>
    </row>
    <row r="1028" spans="1:12" x14ac:dyDescent="0.25">
      <c r="C1028" s="726"/>
      <c r="D1028" s="727"/>
      <c r="E1028" s="443"/>
      <c r="F1028" s="465"/>
      <c r="G1028" s="147"/>
      <c r="H1028" s="156"/>
      <c r="I1028" s="172"/>
    </row>
    <row r="1029" spans="1:12" x14ac:dyDescent="0.25">
      <c r="C1029" s="728"/>
      <c r="D1029" s="729"/>
      <c r="E1029" s="141"/>
      <c r="F1029" s="465"/>
      <c r="G1029" s="147"/>
      <c r="H1029" s="155"/>
      <c r="I1029" s="172"/>
    </row>
    <row r="1030" spans="1:12" x14ac:dyDescent="0.25">
      <c r="C1030" s="728"/>
      <c r="D1030" s="729"/>
      <c r="E1030" s="141"/>
      <c r="F1030" s="465"/>
      <c r="G1030" s="147"/>
      <c r="H1030" s="155"/>
      <c r="I1030" s="172"/>
    </row>
    <row r="1031" spans="1:12" x14ac:dyDescent="0.25">
      <c r="C1031" s="150"/>
      <c r="D1031" s="151"/>
      <c r="E1031" s="143"/>
      <c r="F1031" s="151"/>
      <c r="G1031" s="699" t="s">
        <v>277</v>
      </c>
      <c r="H1031" s="730"/>
      <c r="I1031" s="172">
        <f>SUM(I1022:I1030)</f>
        <v>67419</v>
      </c>
    </row>
    <row r="1032" spans="1:12" ht="13.8" x14ac:dyDescent="0.25">
      <c r="C1032" s="462" t="s">
        <v>278</v>
      </c>
      <c r="D1032" s="463"/>
      <c r="E1032" s="143"/>
      <c r="F1032" s="151"/>
      <c r="G1032" s="152"/>
      <c r="H1032" s="151"/>
      <c r="I1032" s="478"/>
    </row>
    <row r="1033" spans="1:12" x14ac:dyDescent="0.25">
      <c r="C1033" s="700" t="s">
        <v>266</v>
      </c>
      <c r="D1033" s="701"/>
      <c r="E1033" s="140" t="s">
        <v>279</v>
      </c>
      <c r="F1033" s="140" t="s">
        <v>29</v>
      </c>
      <c r="G1033" s="456" t="s">
        <v>280</v>
      </c>
      <c r="H1033" s="140" t="s">
        <v>281</v>
      </c>
      <c r="I1033" s="457" t="s">
        <v>271</v>
      </c>
    </row>
    <row r="1034" spans="1:12" x14ac:dyDescent="0.25">
      <c r="C1034" s="731" t="s">
        <v>420</v>
      </c>
      <c r="D1034" s="732"/>
      <c r="E1034" s="501">
        <f>((1.22*2.44*0.0015))</f>
        <v>4.4651999999999999E-3</v>
      </c>
      <c r="F1034" s="494"/>
      <c r="G1034" s="9">
        <v>250000</v>
      </c>
      <c r="H1034" s="156">
        <f>+ROUND(E1034*G1034,0)</f>
        <v>1116</v>
      </c>
      <c r="I1034" s="149"/>
    </row>
    <row r="1035" spans="1:12" x14ac:dyDescent="0.25">
      <c r="C1035" s="733"/>
      <c r="D1035" s="734"/>
      <c r="E1035" s="494"/>
      <c r="F1035" s="494"/>
      <c r="G1035" s="495"/>
      <c r="H1035" s="156">
        <f>+ROUND(E1035*F1035*G1035,0)</f>
        <v>0</v>
      </c>
      <c r="I1035" s="149"/>
    </row>
    <row r="1036" spans="1:12" x14ac:dyDescent="0.25">
      <c r="C1036" s="150"/>
      <c r="D1036" s="151"/>
      <c r="E1036" s="143"/>
      <c r="F1036" s="151"/>
      <c r="G1036" s="152" t="s">
        <v>282</v>
      </c>
      <c r="H1036" s="151"/>
      <c r="I1036" s="158">
        <f>SUM(H1034:H1035)</f>
        <v>1116</v>
      </c>
    </row>
    <row r="1037" spans="1:12" ht="13.8" x14ac:dyDescent="0.25">
      <c r="C1037" s="462" t="s">
        <v>283</v>
      </c>
      <c r="D1037" s="151"/>
      <c r="E1037" s="143"/>
      <c r="F1037" s="151"/>
      <c r="G1037" s="152"/>
      <c r="H1037" s="151"/>
      <c r="I1037" s="478"/>
    </row>
    <row r="1038" spans="1:12" x14ac:dyDescent="0.25">
      <c r="C1038" s="700" t="s">
        <v>266</v>
      </c>
      <c r="D1038" s="701"/>
      <c r="E1038" s="140" t="s">
        <v>14</v>
      </c>
      <c r="F1038" s="140" t="s">
        <v>13</v>
      </c>
      <c r="G1038" s="456" t="s">
        <v>276</v>
      </c>
      <c r="H1038" s="467" t="s">
        <v>29</v>
      </c>
      <c r="I1038" s="457" t="s">
        <v>271</v>
      </c>
    </row>
    <row r="1039" spans="1:12" x14ac:dyDescent="0.25">
      <c r="C1039" s="735" t="str">
        <f>+'Mano de Obra'!$B$91</f>
        <v>Cuadrilla Ornamentación</v>
      </c>
      <c r="D1039" s="736"/>
      <c r="E1039" s="141" t="s">
        <v>294</v>
      </c>
      <c r="F1039" s="161">
        <v>1</v>
      </c>
      <c r="G1039" s="155">
        <f>+'Mano de Obra'!$F$99</f>
        <v>118062.4097222222</v>
      </c>
      <c r="H1039" s="174">
        <f>20/60</f>
        <v>0.33333333333333331</v>
      </c>
      <c r="I1039" s="159">
        <f>ROUND(SUM(G1039/F1039)*H1039,0)</f>
        <v>39354</v>
      </c>
    </row>
    <row r="1040" spans="1:12" x14ac:dyDescent="0.25">
      <c r="C1040" s="735" t="str">
        <f>+'Mano de Obra'!$B$135</f>
        <v>Cuadrilla General de obra</v>
      </c>
      <c r="D1040" s="736"/>
      <c r="E1040" s="141" t="s">
        <v>294</v>
      </c>
      <c r="F1040" s="161">
        <v>1</v>
      </c>
      <c r="G1040" s="155">
        <f>+'Mano de Obra'!$F$144</f>
        <v>288773.76388888888</v>
      </c>
      <c r="H1040" s="174">
        <f>10/60</f>
        <v>0.16666666666666666</v>
      </c>
      <c r="I1040" s="159">
        <f>ROUND(SUM(G1040/F1040)*H1040,0)</f>
        <v>48129</v>
      </c>
    </row>
    <row r="1041" spans="3:9" x14ac:dyDescent="0.25">
      <c r="C1041" s="738"/>
      <c r="D1041" s="739"/>
      <c r="E1041" s="141"/>
      <c r="F1041" s="148"/>
      <c r="G1041" s="469"/>
      <c r="H1041" s="470"/>
      <c r="I1041" s="172">
        <f>SUM(G1041*F1041)*H1041</f>
        <v>0</v>
      </c>
    </row>
    <row r="1042" spans="3:9" x14ac:dyDescent="0.25">
      <c r="C1042" s="150"/>
      <c r="D1042" s="151"/>
      <c r="E1042" s="143"/>
      <c r="F1042" s="151"/>
      <c r="G1042" s="740" t="s">
        <v>284</v>
      </c>
      <c r="H1042" s="740"/>
      <c r="I1042" s="172">
        <f>SUM(I1039:I1041)</f>
        <v>87483</v>
      </c>
    </row>
    <row r="1043" spans="3:9" ht="13.8" thickBot="1" x14ac:dyDescent="0.3">
      <c r="C1043" s="150"/>
      <c r="D1043" s="151"/>
      <c r="E1043" s="143"/>
      <c r="F1043" s="151"/>
      <c r="G1043" s="471"/>
      <c r="H1043" s="143"/>
      <c r="I1043" s="464"/>
    </row>
    <row r="1044" spans="3:9" ht="13.8" thickBot="1" x14ac:dyDescent="0.3">
      <c r="C1044" s="150"/>
      <c r="D1044" s="151"/>
      <c r="E1044" s="143"/>
      <c r="F1044" s="741" t="s">
        <v>285</v>
      </c>
      <c r="G1044" s="741"/>
      <c r="H1044" s="741"/>
      <c r="I1044" s="160">
        <f>SUM(I1019+I1031+I1036+I1042)</f>
        <v>169767</v>
      </c>
    </row>
    <row r="1045" spans="3:9" ht="14.4" thickBot="1" x14ac:dyDescent="0.3">
      <c r="C1045" s="462" t="s">
        <v>286</v>
      </c>
      <c r="D1045" s="151"/>
      <c r="E1045" s="175"/>
      <c r="F1045" s="479"/>
      <c r="G1045" s="152"/>
      <c r="H1045" s="151"/>
      <c r="I1045" s="464"/>
    </row>
    <row r="1046" spans="3:9" x14ac:dyDescent="0.25">
      <c r="C1046" s="704" t="s">
        <v>732</v>
      </c>
      <c r="D1046" s="705"/>
      <c r="E1046" s="710" t="s">
        <v>287</v>
      </c>
      <c r="F1046" s="711"/>
      <c r="G1046" s="473" t="s">
        <v>101</v>
      </c>
      <c r="H1046" s="474" t="s">
        <v>288</v>
      </c>
      <c r="I1046" s="712"/>
    </row>
    <row r="1047" spans="3:9" x14ac:dyDescent="0.25">
      <c r="C1047" s="706"/>
      <c r="D1047" s="707"/>
      <c r="E1047" s="714" t="s">
        <v>289</v>
      </c>
      <c r="F1047" s="715"/>
      <c r="G1047" s="459">
        <v>0.23</v>
      </c>
      <c r="H1047" s="155">
        <f>ROUND($I$1044*G1047,0)</f>
        <v>39046</v>
      </c>
      <c r="I1047" s="713"/>
    </row>
    <row r="1048" spans="3:9" x14ac:dyDescent="0.25">
      <c r="C1048" s="706"/>
      <c r="D1048" s="707"/>
      <c r="E1048" s="714" t="s">
        <v>26</v>
      </c>
      <c r="F1048" s="715"/>
      <c r="G1048" s="459">
        <v>0.02</v>
      </c>
      <c r="H1048" s="155">
        <f t="shared" ref="H1048:H1049" si="24">ROUND($I$1044*G1048,0)</f>
        <v>3395</v>
      </c>
      <c r="I1048" s="713"/>
    </row>
    <row r="1049" spans="3:9" x14ac:dyDescent="0.25">
      <c r="C1049" s="706"/>
      <c r="D1049" s="707"/>
      <c r="E1049" s="714" t="s">
        <v>1</v>
      </c>
      <c r="F1049" s="715"/>
      <c r="G1049" s="459">
        <v>0.05</v>
      </c>
      <c r="H1049" s="155">
        <f t="shared" si="24"/>
        <v>8488</v>
      </c>
      <c r="I1049" s="713"/>
    </row>
    <row r="1050" spans="3:9" ht="15" customHeight="1" thickBot="1" x14ac:dyDescent="0.3">
      <c r="C1050" s="706"/>
      <c r="D1050" s="707"/>
      <c r="E1050" s="716" t="s">
        <v>290</v>
      </c>
      <c r="F1050" s="717"/>
      <c r="G1050" s="717"/>
      <c r="H1050" s="718"/>
      <c r="I1050" s="475">
        <f>SUM(H1047:H1049)</f>
        <v>50929</v>
      </c>
    </row>
    <row r="1051" spans="3:9" ht="16.2" thickBot="1" x14ac:dyDescent="0.3">
      <c r="C1051" s="708"/>
      <c r="D1051" s="709"/>
      <c r="E1051" s="719" t="s">
        <v>291</v>
      </c>
      <c r="F1051" s="720"/>
      <c r="G1051" s="721"/>
      <c r="H1051" s="722">
        <f>SUM(I1044+I1050)</f>
        <v>220696</v>
      </c>
      <c r="I1051" s="723"/>
    </row>
    <row r="1053" spans="3:9" ht="18" thickBot="1" x14ac:dyDescent="0.3">
      <c r="C1053" s="748" t="s">
        <v>257</v>
      </c>
      <c r="D1053" s="748"/>
      <c r="E1053" s="748"/>
      <c r="F1053" s="748"/>
      <c r="G1053" s="748"/>
      <c r="H1053" s="748"/>
      <c r="I1053" s="748"/>
    </row>
    <row r="1054" spans="3:9" ht="14.4" thickBot="1" x14ac:dyDescent="0.3">
      <c r="C1054" s="136" t="s">
        <v>258</v>
      </c>
      <c r="D1054" s="749" t="s">
        <v>733</v>
      </c>
      <c r="E1054" s="750"/>
      <c r="F1054" s="750"/>
      <c r="G1054" s="751"/>
      <c r="H1054" s="136" t="s">
        <v>259</v>
      </c>
      <c r="I1054" s="452">
        <v>45961</v>
      </c>
    </row>
    <row r="1055" spans="3:9" ht="13.8" thickBot="1" x14ac:dyDescent="0.3">
      <c r="C1055" s="752" t="s">
        <v>260</v>
      </c>
      <c r="D1055" s="753"/>
      <c r="E1055" s="754"/>
      <c r="F1055" s="755" t="s">
        <v>261</v>
      </c>
      <c r="G1055" s="756"/>
      <c r="H1055" s="756"/>
      <c r="I1055" s="757"/>
    </row>
    <row r="1056" spans="3:9" ht="13.8" thickBot="1" x14ac:dyDescent="0.3">
      <c r="C1056" s="758" t="s">
        <v>292</v>
      </c>
      <c r="D1056" s="759"/>
      <c r="E1056" s="760"/>
      <c r="F1056" s="761" t="str">
        <f>+'P. Obras Civiles'!C34</f>
        <v>Suministro e instalación de correas en perfilería metálica para cubierta 80 x 40 x 2.00 mm estructural HR50</v>
      </c>
      <c r="G1056" s="762"/>
      <c r="H1056" s="762"/>
      <c r="I1056" s="763"/>
    </row>
    <row r="1057" spans="1:9" ht="13.8" thickBot="1" x14ac:dyDescent="0.3">
      <c r="C1057" s="137" t="s">
        <v>295</v>
      </c>
      <c r="D1057" s="138" t="s">
        <v>263</v>
      </c>
      <c r="E1057" s="154">
        <f>+'P. Obras Civiles'!B34</f>
        <v>5.4</v>
      </c>
      <c r="F1057" s="764"/>
      <c r="G1057" s="765"/>
      <c r="H1057" s="765"/>
      <c r="I1057" s="766"/>
    </row>
    <row r="1058" spans="1:9" ht="13.8" thickBot="1" x14ac:dyDescent="0.3">
      <c r="C1058" s="770" t="s">
        <v>264</v>
      </c>
      <c r="D1058" s="771"/>
      <c r="E1058" s="207">
        <f>+'P. Obras Civiles'!E34</f>
        <v>130.6</v>
      </c>
      <c r="F1058" s="767"/>
      <c r="G1058" s="768"/>
      <c r="H1058" s="768"/>
      <c r="I1058" s="769"/>
    </row>
    <row r="1059" spans="1:9" x14ac:dyDescent="0.25">
      <c r="C1059" s="453" t="s">
        <v>265</v>
      </c>
      <c r="D1059" s="454"/>
      <c r="E1059" s="772"/>
      <c r="F1059" s="772"/>
      <c r="G1059" s="772"/>
      <c r="H1059" s="772"/>
      <c r="I1059" s="773"/>
    </row>
    <row r="1060" spans="1:9" x14ac:dyDescent="0.25">
      <c r="C1060" s="700" t="s">
        <v>266</v>
      </c>
      <c r="D1060" s="701"/>
      <c r="E1060" s="140" t="s">
        <v>267</v>
      </c>
      <c r="F1060" s="455" t="s">
        <v>268</v>
      </c>
      <c r="G1060" s="456" t="s">
        <v>269</v>
      </c>
      <c r="H1060" s="140" t="s">
        <v>270</v>
      </c>
      <c r="I1060" s="457" t="s">
        <v>271</v>
      </c>
    </row>
    <row r="1061" spans="1:9" x14ac:dyDescent="0.25">
      <c r="A1061" s="451" t="str">
        <f>+'Herramientas y Equipos'!$B$18</f>
        <v>E100015</v>
      </c>
      <c r="C1061" s="742" t="str">
        <f>+VLOOKUP(A1061,'Herramientas y Equipos'!$B$4:$E$46,2,FALSE)</f>
        <v>Herramienta menor E, Gral. Obra</v>
      </c>
      <c r="D1061" s="743"/>
      <c r="E1061" s="141" t="str">
        <f>+VLOOKUP(A1061,'Herramientas y Equipos'!$B$4:$E$46,3,FALSE)</f>
        <v>%</v>
      </c>
      <c r="F1061" s="459">
        <f>+VLOOKUP(A1061,'Herramientas y Equipos'!$B$4:$E$46,4,FALSE)</f>
        <v>0.04</v>
      </c>
      <c r="G1061" s="155">
        <f>+I1088</f>
        <v>24278</v>
      </c>
      <c r="H1061" s="155">
        <f>ROUND(SUM(G1061*F1061),0)</f>
        <v>971</v>
      </c>
      <c r="I1061" s="744"/>
    </row>
    <row r="1062" spans="1:9" x14ac:dyDescent="0.25">
      <c r="A1062" s="451" t="str">
        <f>+'Herramientas y Equipos'!$B$5</f>
        <v>E100002</v>
      </c>
      <c r="C1062" s="742" t="str">
        <f>+VLOOKUP(A1062,'Herramientas y Equipos'!$B$4:$E$46,2,FALSE)</f>
        <v>Andamio de seguridad 1,40x2,07 H=2+1</v>
      </c>
      <c r="D1062" s="743"/>
      <c r="E1062" s="141" t="str">
        <f>+VLOOKUP(A1062,'Herramientas y Equipos'!$B$4:$E$46,3,FALSE)</f>
        <v>Hora</v>
      </c>
      <c r="F1062" s="217">
        <v>0.2</v>
      </c>
      <c r="G1062" s="155">
        <f>+VLOOKUP(A1062,'Herramientas y Equipos'!$B$4:$E$46,4,FALSE)</f>
        <v>7500</v>
      </c>
      <c r="H1062" s="155">
        <f>ROUND(SUM(G1062*F1062),0)</f>
        <v>1500</v>
      </c>
      <c r="I1062" s="745"/>
    </row>
    <row r="1063" spans="1:9" x14ac:dyDescent="0.25">
      <c r="A1063" s="451" t="s">
        <v>92</v>
      </c>
      <c r="C1063" s="742" t="str">
        <f>+VLOOKUP(A1063,'Herramientas y Equipos'!$B$4:$E$46,2,FALSE)</f>
        <v>Equipo de soldadura</v>
      </c>
      <c r="D1063" s="743"/>
      <c r="E1063" s="141" t="str">
        <f>+VLOOKUP(A1063,'Herramientas y Equipos'!$B$4:$E$46,3,FALSE)</f>
        <v>Hora</v>
      </c>
      <c r="F1063" s="217">
        <v>0.2</v>
      </c>
      <c r="G1063" s="155">
        <f>+VLOOKUP(A1063,'Herramientas y Equipos'!$B$4:$E$46,4,FALSE)</f>
        <v>10000</v>
      </c>
      <c r="H1063" s="155">
        <f>ROUND(SUM(G1063*F1063),0)</f>
        <v>2000</v>
      </c>
      <c r="I1063" s="745"/>
    </row>
    <row r="1064" spans="1:9" x14ac:dyDescent="0.25">
      <c r="A1064" s="451" t="str">
        <f>+'Herramientas y Equipos'!$B$35</f>
        <v>E100032</v>
      </c>
      <c r="C1064" s="742" t="str">
        <f>+VLOOKUP(A1064,'Herramientas y Equipos'!$B$4:$E$46,2,FALSE)</f>
        <v>Taladro percutor 860W</v>
      </c>
      <c r="D1064" s="743"/>
      <c r="E1064" s="141" t="str">
        <f>+VLOOKUP(A1064,'Herramientas y Equipos'!$B$4:$E$46,3,FALSE)</f>
        <v>Hora</v>
      </c>
      <c r="F1064" s="171">
        <v>0.05</v>
      </c>
      <c r="G1064" s="155">
        <f>+VLOOKUP(A1064,'Herramientas y Equipos'!$B$4:$E$46,4,FALSE)</f>
        <v>7500</v>
      </c>
      <c r="H1064" s="155">
        <f>ROUND(SUM(G1064*F1064),0)</f>
        <v>375</v>
      </c>
      <c r="I1064" s="745"/>
    </row>
    <row r="1065" spans="1:9" x14ac:dyDescent="0.25">
      <c r="C1065" s="698"/>
      <c r="D1065" s="699"/>
      <c r="E1065" s="699"/>
      <c r="F1065" s="699"/>
      <c r="G1065" s="461"/>
      <c r="H1065" s="461" t="s">
        <v>272</v>
      </c>
      <c r="I1065" s="172">
        <f>SUM(H1061:H1064)</f>
        <v>4846</v>
      </c>
    </row>
    <row r="1066" spans="1:9" x14ac:dyDescent="0.25">
      <c r="C1066" s="462" t="s">
        <v>273</v>
      </c>
      <c r="D1066" s="463"/>
      <c r="E1066" s="143"/>
      <c r="F1066" s="151"/>
      <c r="G1066" s="152"/>
      <c r="H1066" s="151"/>
      <c r="I1066" s="464"/>
    </row>
    <row r="1067" spans="1:9" x14ac:dyDescent="0.25">
      <c r="C1067" s="700" t="s">
        <v>266</v>
      </c>
      <c r="D1067" s="701"/>
      <c r="E1067" s="140" t="s">
        <v>274</v>
      </c>
      <c r="F1067" s="140" t="s">
        <v>13</v>
      </c>
      <c r="G1067" s="456" t="s">
        <v>275</v>
      </c>
      <c r="H1067" s="140" t="s">
        <v>276</v>
      </c>
      <c r="I1067" s="457" t="s">
        <v>271</v>
      </c>
    </row>
    <row r="1068" spans="1:9" ht="21.75" customHeight="1" x14ac:dyDescent="0.25">
      <c r="A1068" s="451" t="s">
        <v>820</v>
      </c>
      <c r="C1068" s="702" t="str">
        <f>+VLOOKUP(A1068,Insumos!$B$4:$E$149,2,FALSE)</f>
        <v>Tubo Rectangular 80 X 40 X 2.0Mm X 6M Estructural Hr50</v>
      </c>
      <c r="D1068" s="703"/>
      <c r="E1068" s="144" t="str">
        <f>+VLOOKUP(A1068,Insumos!$B$4:$E$149,3,FALSE)</f>
        <v>ML</v>
      </c>
      <c r="F1068" s="165">
        <v>1</v>
      </c>
      <c r="G1068" s="164">
        <v>0.05</v>
      </c>
      <c r="H1068" s="166">
        <f>+VLOOKUP(A1068,Insumos!$B$4:$E$149,4,FALSE)</f>
        <v>26565</v>
      </c>
      <c r="I1068" s="497">
        <f>+ROUND((F1068*H1068)+(G1068*F1068*H1068),0)</f>
        <v>27893</v>
      </c>
    </row>
    <row r="1069" spans="1:9" x14ac:dyDescent="0.25">
      <c r="A1069" s="451" t="s">
        <v>347</v>
      </c>
      <c r="C1069" s="702" t="str">
        <f>+VLOOKUP(A1069,Insumos!$B$4:$E$159,2,FALSE)</f>
        <v>Electrodo 6013 x 1/8 kilo</v>
      </c>
      <c r="D1069" s="703"/>
      <c r="E1069" s="144" t="str">
        <f>+VLOOKUP(A1069,Insumos!$B$4:$E$159,3,FALSE)</f>
        <v>KG</v>
      </c>
      <c r="F1069" s="165">
        <v>0.2</v>
      </c>
      <c r="G1069" s="164">
        <v>0.05</v>
      </c>
      <c r="H1069" s="166">
        <f>+VLOOKUP(A1069,Insumos!$B$4:$E$159,4,FALSE)</f>
        <v>28490</v>
      </c>
      <c r="I1069" s="497">
        <f t="shared" ref="I1069" si="25">+ROUND((F1069*H1069)+(G1069*F1069*H1069),0)</f>
        <v>5983</v>
      </c>
    </row>
    <row r="1070" spans="1:9" x14ac:dyDescent="0.25">
      <c r="A1070" s="451" t="s">
        <v>38</v>
      </c>
      <c r="C1070" s="702" t="str">
        <f>+VLOOKUP(A1070,Insumos!$B$4:$E$159,2,FALSE)</f>
        <v>Acero de refuerzo</v>
      </c>
      <c r="D1070" s="703"/>
      <c r="E1070" s="144" t="str">
        <f>+VLOOKUP(A1070,Insumos!$B$4:$E$159,3,FALSE)</f>
        <v>KG</v>
      </c>
      <c r="F1070" s="165">
        <v>0.99</v>
      </c>
      <c r="G1070" s="164">
        <v>0.05</v>
      </c>
      <c r="H1070" s="166">
        <f>+VLOOKUP(A1070,Insumos!$B$4:$E$159,4,FALSE)</f>
        <v>4406</v>
      </c>
      <c r="I1070" s="497">
        <f t="shared" ref="I1070" si="26">+ROUND((F1070*H1070)+(G1070*F1070*H1070),0)</f>
        <v>4580</v>
      </c>
    </row>
    <row r="1071" spans="1:9" x14ac:dyDescent="0.25">
      <c r="A1071" s="451" t="s">
        <v>388</v>
      </c>
      <c r="C1071" s="702" t="str">
        <f>+VLOOKUP(A1071,Insumos!$B$4:$E$159,2,FALSE)</f>
        <v>Anticorrosivo</v>
      </c>
      <c r="D1071" s="703"/>
      <c r="E1071" s="144" t="str">
        <f>+VLOOKUP(A1071,Insumos!$B$4:$E$159,3,FALSE)</f>
        <v>GAL</v>
      </c>
      <c r="F1071" s="165">
        <v>0.01</v>
      </c>
      <c r="G1071" s="164">
        <v>0.05</v>
      </c>
      <c r="H1071" s="166">
        <f>+VLOOKUP(A1071,Insumos!$B$4:$E$159,4,FALSE)</f>
        <v>80190</v>
      </c>
      <c r="I1071" s="497">
        <f t="shared" ref="I1071" si="27">+ROUND((F1071*H1071)+(G1071*F1071*H1071),0)</f>
        <v>842</v>
      </c>
    </row>
    <row r="1072" spans="1:9" x14ac:dyDescent="0.25">
      <c r="C1072" s="724"/>
      <c r="D1072" s="725"/>
      <c r="E1072" s="144"/>
      <c r="F1072" s="465"/>
      <c r="G1072" s="147"/>
      <c r="H1072" s="156"/>
      <c r="I1072" s="172"/>
    </row>
    <row r="1073" spans="3:9" x14ac:dyDescent="0.25">
      <c r="C1073" s="724"/>
      <c r="D1073" s="725"/>
      <c r="E1073" s="144"/>
      <c r="F1073" s="465"/>
      <c r="G1073" s="147"/>
      <c r="H1073" s="156"/>
      <c r="I1073" s="172"/>
    </row>
    <row r="1074" spans="3:9" x14ac:dyDescent="0.25">
      <c r="C1074" s="726"/>
      <c r="D1074" s="727"/>
      <c r="E1074" s="443"/>
      <c r="F1074" s="465"/>
      <c r="G1074" s="147"/>
      <c r="H1074" s="156"/>
      <c r="I1074" s="172"/>
    </row>
    <row r="1075" spans="3:9" x14ac:dyDescent="0.25">
      <c r="C1075" s="728"/>
      <c r="D1075" s="729"/>
      <c r="E1075" s="141"/>
      <c r="F1075" s="465"/>
      <c r="G1075" s="147"/>
      <c r="H1075" s="155"/>
      <c r="I1075" s="172"/>
    </row>
    <row r="1076" spans="3:9" x14ac:dyDescent="0.25">
      <c r="C1076" s="728"/>
      <c r="D1076" s="729"/>
      <c r="E1076" s="141"/>
      <c r="F1076" s="465"/>
      <c r="G1076" s="147"/>
      <c r="H1076" s="155"/>
      <c r="I1076" s="172"/>
    </row>
    <row r="1077" spans="3:9" x14ac:dyDescent="0.25">
      <c r="C1077" s="150"/>
      <c r="D1077" s="151"/>
      <c r="E1077" s="143"/>
      <c r="F1077" s="151"/>
      <c r="G1077" s="699" t="s">
        <v>277</v>
      </c>
      <c r="H1077" s="730"/>
      <c r="I1077" s="172">
        <f>SUM(I1068:I1076)</f>
        <v>39298</v>
      </c>
    </row>
    <row r="1078" spans="3:9" ht="13.8" x14ac:dyDescent="0.25">
      <c r="C1078" s="462" t="s">
        <v>278</v>
      </c>
      <c r="D1078" s="463"/>
      <c r="E1078" s="143"/>
      <c r="F1078" s="151"/>
      <c r="G1078" s="152"/>
      <c r="H1078" s="151"/>
      <c r="I1078" s="478"/>
    </row>
    <row r="1079" spans="3:9" x14ac:dyDescent="0.25">
      <c r="C1079" s="700" t="s">
        <v>266</v>
      </c>
      <c r="D1079" s="701"/>
      <c r="E1079" s="140" t="s">
        <v>279</v>
      </c>
      <c r="F1079" s="140" t="s">
        <v>29</v>
      </c>
      <c r="G1079" s="456" t="s">
        <v>280</v>
      </c>
      <c r="H1079" s="140" t="s">
        <v>281</v>
      </c>
      <c r="I1079" s="457" t="s">
        <v>271</v>
      </c>
    </row>
    <row r="1080" spans="3:9" x14ac:dyDescent="0.25">
      <c r="C1080" s="731" t="s">
        <v>420</v>
      </c>
      <c r="D1080" s="732"/>
      <c r="E1080" s="494">
        <f>(0.08*0.04*6)</f>
        <v>1.9200000000000002E-2</v>
      </c>
      <c r="F1080" s="494"/>
      <c r="G1080" s="9">
        <v>250000</v>
      </c>
      <c r="H1080" s="156">
        <f>+ROUND(E1080*G1080,0)</f>
        <v>4800</v>
      </c>
      <c r="I1080" s="149"/>
    </row>
    <row r="1081" spans="3:9" x14ac:dyDescent="0.25">
      <c r="C1081" s="733"/>
      <c r="D1081" s="734"/>
      <c r="E1081" s="494"/>
      <c r="F1081" s="494"/>
      <c r="G1081" s="495"/>
      <c r="H1081" s="156">
        <f>+ROUND(E1081*F1081*G1081,0)</f>
        <v>0</v>
      </c>
      <c r="I1081" s="149"/>
    </row>
    <row r="1082" spans="3:9" x14ac:dyDescent="0.25">
      <c r="C1082" s="150"/>
      <c r="D1082" s="151"/>
      <c r="E1082" s="143"/>
      <c r="F1082" s="151"/>
      <c r="G1082" s="152" t="s">
        <v>282</v>
      </c>
      <c r="H1082" s="151"/>
      <c r="I1082" s="158">
        <f>SUM(H1080:H1081)</f>
        <v>4800</v>
      </c>
    </row>
    <row r="1083" spans="3:9" ht="13.8" x14ac:dyDescent="0.25">
      <c r="C1083" s="462" t="s">
        <v>283</v>
      </c>
      <c r="D1083" s="151"/>
      <c r="E1083" s="143"/>
      <c r="F1083" s="151"/>
      <c r="G1083" s="152"/>
      <c r="H1083" s="151"/>
      <c r="I1083" s="478"/>
    </row>
    <row r="1084" spans="3:9" x14ac:dyDescent="0.25">
      <c r="C1084" s="700" t="s">
        <v>266</v>
      </c>
      <c r="D1084" s="701"/>
      <c r="E1084" s="140" t="s">
        <v>14</v>
      </c>
      <c r="F1084" s="140" t="s">
        <v>13</v>
      </c>
      <c r="G1084" s="456" t="s">
        <v>276</v>
      </c>
      <c r="H1084" s="467" t="s">
        <v>29</v>
      </c>
      <c r="I1084" s="457" t="s">
        <v>271</v>
      </c>
    </row>
    <row r="1085" spans="3:9" x14ac:dyDescent="0.25">
      <c r="C1085" s="735" t="str">
        <f>+'Mano de Obra'!$B$91</f>
        <v>Cuadrilla Ornamentación</v>
      </c>
      <c r="D1085" s="736"/>
      <c r="E1085" s="141" t="s">
        <v>294</v>
      </c>
      <c r="F1085" s="161">
        <v>1</v>
      </c>
      <c r="G1085" s="155">
        <f>+'Mano de Obra'!$F$99</f>
        <v>118062.4097222222</v>
      </c>
      <c r="H1085" s="174">
        <f>5/60</f>
        <v>8.3333333333333329E-2</v>
      </c>
      <c r="I1085" s="159">
        <f>ROUND(SUM(G1085/F1085)*H1085,0)</f>
        <v>9839</v>
      </c>
    </row>
    <row r="1086" spans="3:9" x14ac:dyDescent="0.25">
      <c r="C1086" s="735" t="str">
        <f>+'Mano de Obra'!$B$135</f>
        <v>Cuadrilla General de obra</v>
      </c>
      <c r="D1086" s="736"/>
      <c r="E1086" s="141" t="s">
        <v>294</v>
      </c>
      <c r="F1086" s="161">
        <v>1</v>
      </c>
      <c r="G1086" s="155">
        <f>+'Mano de Obra'!$F$144</f>
        <v>288773.76388888888</v>
      </c>
      <c r="H1086" s="174">
        <f>3/60</f>
        <v>0.05</v>
      </c>
      <c r="I1086" s="159">
        <f>ROUND(SUM(G1086/F1086)*H1086,0)</f>
        <v>14439</v>
      </c>
    </row>
    <row r="1087" spans="3:9" x14ac:dyDescent="0.25">
      <c r="C1087" s="738"/>
      <c r="D1087" s="739"/>
      <c r="E1087" s="141"/>
      <c r="F1087" s="148"/>
      <c r="G1087" s="469"/>
      <c r="H1087" s="470"/>
      <c r="I1087" s="172">
        <f>SUM(G1087*F1087)*H1087</f>
        <v>0</v>
      </c>
    </row>
    <row r="1088" spans="3:9" x14ac:dyDescent="0.25">
      <c r="C1088" s="150"/>
      <c r="D1088" s="151"/>
      <c r="E1088" s="143"/>
      <c r="F1088" s="151"/>
      <c r="G1088" s="740" t="s">
        <v>284</v>
      </c>
      <c r="H1088" s="740"/>
      <c r="I1088" s="172">
        <f>SUM(I1085:I1087)</f>
        <v>24278</v>
      </c>
    </row>
    <row r="1089" spans="3:9" ht="13.8" thickBot="1" x14ac:dyDescent="0.3">
      <c r="C1089" s="150"/>
      <c r="D1089" s="151"/>
      <c r="E1089" s="143"/>
      <c r="F1089" s="151"/>
      <c r="G1089" s="471"/>
      <c r="H1089" s="143"/>
      <c r="I1089" s="464"/>
    </row>
    <row r="1090" spans="3:9" ht="13.8" thickBot="1" x14ac:dyDescent="0.3">
      <c r="C1090" s="150"/>
      <c r="D1090" s="151"/>
      <c r="E1090" s="143"/>
      <c r="F1090" s="741" t="s">
        <v>285</v>
      </c>
      <c r="G1090" s="741"/>
      <c r="H1090" s="741"/>
      <c r="I1090" s="160">
        <f>SUM(I1065+I1077+I1082+I1088)</f>
        <v>73222</v>
      </c>
    </row>
    <row r="1091" spans="3:9" ht="14.4" thickBot="1" x14ac:dyDescent="0.3">
      <c r="C1091" s="462" t="s">
        <v>286</v>
      </c>
      <c r="D1091" s="151"/>
      <c r="E1091" s="175"/>
      <c r="F1091" s="479"/>
      <c r="G1091" s="152"/>
      <c r="H1091" s="151"/>
      <c r="I1091" s="464"/>
    </row>
    <row r="1092" spans="3:9" x14ac:dyDescent="0.25">
      <c r="C1092" s="704" t="s">
        <v>732</v>
      </c>
      <c r="D1092" s="705"/>
      <c r="E1092" s="710" t="s">
        <v>287</v>
      </c>
      <c r="F1092" s="711"/>
      <c r="G1092" s="473" t="s">
        <v>101</v>
      </c>
      <c r="H1092" s="474" t="s">
        <v>288</v>
      </c>
      <c r="I1092" s="712"/>
    </row>
    <row r="1093" spans="3:9" x14ac:dyDescent="0.25">
      <c r="C1093" s="706"/>
      <c r="D1093" s="707"/>
      <c r="E1093" s="714" t="s">
        <v>289</v>
      </c>
      <c r="F1093" s="715"/>
      <c r="G1093" s="459">
        <v>0.23</v>
      </c>
      <c r="H1093" s="155">
        <f>ROUND($I$1090*G1093,0)</f>
        <v>16841</v>
      </c>
      <c r="I1093" s="713"/>
    </row>
    <row r="1094" spans="3:9" x14ac:dyDescent="0.25">
      <c r="C1094" s="706"/>
      <c r="D1094" s="707"/>
      <c r="E1094" s="714" t="s">
        <v>26</v>
      </c>
      <c r="F1094" s="715"/>
      <c r="G1094" s="459">
        <v>0.02</v>
      </c>
      <c r="H1094" s="155">
        <f t="shared" ref="H1094:H1095" si="28">ROUND($I$1090*G1094,0)</f>
        <v>1464</v>
      </c>
      <c r="I1094" s="713"/>
    </row>
    <row r="1095" spans="3:9" x14ac:dyDescent="0.25">
      <c r="C1095" s="706"/>
      <c r="D1095" s="707"/>
      <c r="E1095" s="714" t="s">
        <v>1</v>
      </c>
      <c r="F1095" s="715"/>
      <c r="G1095" s="459">
        <v>0.05</v>
      </c>
      <c r="H1095" s="155">
        <f t="shared" si="28"/>
        <v>3661</v>
      </c>
      <c r="I1095" s="713"/>
    </row>
    <row r="1096" spans="3:9" ht="15" customHeight="1" thickBot="1" x14ac:dyDescent="0.3">
      <c r="C1096" s="706"/>
      <c r="D1096" s="707"/>
      <c r="E1096" s="716" t="s">
        <v>290</v>
      </c>
      <c r="F1096" s="717"/>
      <c r="G1096" s="717"/>
      <c r="H1096" s="718"/>
      <c r="I1096" s="475">
        <f>SUM(H1093:H1095)</f>
        <v>21966</v>
      </c>
    </row>
    <row r="1097" spans="3:9" ht="16.2" thickBot="1" x14ac:dyDescent="0.3">
      <c r="C1097" s="708"/>
      <c r="D1097" s="709"/>
      <c r="E1097" s="719" t="s">
        <v>291</v>
      </c>
      <c r="F1097" s="720"/>
      <c r="G1097" s="721"/>
      <c r="H1097" s="722">
        <f>SUM(I1090+I1096)</f>
        <v>95188</v>
      </c>
      <c r="I1097" s="723"/>
    </row>
    <row r="1099" spans="3:9" ht="18" thickBot="1" x14ac:dyDescent="0.3">
      <c r="C1099" s="748" t="s">
        <v>257</v>
      </c>
      <c r="D1099" s="748"/>
      <c r="E1099" s="748"/>
      <c r="F1099" s="748"/>
      <c r="G1099" s="748"/>
      <c r="H1099" s="748"/>
      <c r="I1099" s="748"/>
    </row>
    <row r="1100" spans="3:9" ht="14.4" thickBot="1" x14ac:dyDescent="0.3">
      <c r="C1100" s="136" t="s">
        <v>258</v>
      </c>
      <c r="D1100" s="749" t="s">
        <v>733</v>
      </c>
      <c r="E1100" s="750"/>
      <c r="F1100" s="750"/>
      <c r="G1100" s="751"/>
      <c r="H1100" s="136" t="s">
        <v>259</v>
      </c>
      <c r="I1100" s="452">
        <v>45961</v>
      </c>
    </row>
    <row r="1101" spans="3:9" ht="13.8" thickBot="1" x14ac:dyDescent="0.3">
      <c r="C1101" s="752" t="s">
        <v>260</v>
      </c>
      <c r="D1101" s="753"/>
      <c r="E1101" s="754"/>
      <c r="F1101" s="755" t="s">
        <v>261</v>
      </c>
      <c r="G1101" s="756"/>
      <c r="H1101" s="756"/>
      <c r="I1101" s="757"/>
    </row>
    <row r="1102" spans="3:9" ht="13.8" thickBot="1" x14ac:dyDescent="0.3">
      <c r="C1102" s="758" t="s">
        <v>292</v>
      </c>
      <c r="D1102" s="759"/>
      <c r="E1102" s="760"/>
      <c r="F1102" s="761" t="str">
        <f>+'P. Obras Civiles'!C35</f>
        <v>Suministro e instalación de correas en perfilería metálica para cubierta 100 x 40 x 2.00 mm estructural HR50</v>
      </c>
      <c r="G1102" s="762"/>
      <c r="H1102" s="762"/>
      <c r="I1102" s="763"/>
    </row>
    <row r="1103" spans="3:9" ht="13.8" thickBot="1" x14ac:dyDescent="0.3">
      <c r="C1103" s="137" t="s">
        <v>295</v>
      </c>
      <c r="D1103" s="138" t="s">
        <v>263</v>
      </c>
      <c r="E1103" s="154">
        <f>+'P. Obras Civiles'!B35</f>
        <v>5.5</v>
      </c>
      <c r="F1103" s="764"/>
      <c r="G1103" s="765"/>
      <c r="H1103" s="765"/>
      <c r="I1103" s="766"/>
    </row>
    <row r="1104" spans="3:9" ht="13.8" thickBot="1" x14ac:dyDescent="0.3">
      <c r="C1104" s="770" t="s">
        <v>264</v>
      </c>
      <c r="D1104" s="771"/>
      <c r="E1104" s="207">
        <f>+'P. Obras Civiles'!E35</f>
        <v>54.25</v>
      </c>
      <c r="F1104" s="767"/>
      <c r="G1104" s="768"/>
      <c r="H1104" s="768"/>
      <c r="I1104" s="769"/>
    </row>
    <row r="1105" spans="1:9" x14ac:dyDescent="0.25">
      <c r="C1105" s="453" t="s">
        <v>265</v>
      </c>
      <c r="D1105" s="454"/>
      <c r="E1105" s="772"/>
      <c r="F1105" s="772"/>
      <c r="G1105" s="772"/>
      <c r="H1105" s="772"/>
      <c r="I1105" s="773"/>
    </row>
    <row r="1106" spans="1:9" x14ac:dyDescent="0.25">
      <c r="C1106" s="700" t="s">
        <v>266</v>
      </c>
      <c r="D1106" s="701"/>
      <c r="E1106" s="140" t="s">
        <v>267</v>
      </c>
      <c r="F1106" s="455" t="s">
        <v>268</v>
      </c>
      <c r="G1106" s="456" t="s">
        <v>269</v>
      </c>
      <c r="H1106" s="140" t="s">
        <v>270</v>
      </c>
      <c r="I1106" s="457" t="s">
        <v>271</v>
      </c>
    </row>
    <row r="1107" spans="1:9" x14ac:dyDescent="0.25">
      <c r="A1107" s="451" t="str">
        <f>+'Herramientas y Equipos'!$B$18</f>
        <v>E100015</v>
      </c>
      <c r="C1107" s="742" t="str">
        <f>+VLOOKUP(A1107,'Herramientas y Equipos'!$B$4:$E$46,2,FALSE)</f>
        <v>Herramienta menor E, Gral. Obra</v>
      </c>
      <c r="D1107" s="743"/>
      <c r="E1107" s="141" t="str">
        <f>+VLOOKUP(A1107,'Herramientas y Equipos'!$B$4:$E$46,3,FALSE)</f>
        <v>%</v>
      </c>
      <c r="F1107" s="459">
        <f>+VLOOKUP(A1107,'Herramientas y Equipos'!$B$4:$E$46,4,FALSE)</f>
        <v>0.04</v>
      </c>
      <c r="G1107" s="155">
        <f>+I1134</f>
        <v>24278</v>
      </c>
      <c r="H1107" s="155">
        <f>ROUND(SUM(G1107*F1107),0)</f>
        <v>971</v>
      </c>
      <c r="I1107" s="744"/>
    </row>
    <row r="1108" spans="1:9" x14ac:dyDescent="0.25">
      <c r="A1108" s="451" t="str">
        <f>+'Herramientas y Equipos'!$B$5</f>
        <v>E100002</v>
      </c>
      <c r="C1108" s="742" t="str">
        <f>+VLOOKUP(A1108,'Herramientas y Equipos'!$B$4:$E$46,2,FALSE)</f>
        <v>Andamio de seguridad 1,40x2,07 H=2+1</v>
      </c>
      <c r="D1108" s="743"/>
      <c r="E1108" s="141" t="str">
        <f>+VLOOKUP(A1108,'Herramientas y Equipos'!$B$4:$E$46,3,FALSE)</f>
        <v>Hora</v>
      </c>
      <c r="F1108" s="217">
        <v>0.2</v>
      </c>
      <c r="G1108" s="155">
        <f>+VLOOKUP(A1108,'Herramientas y Equipos'!$B$4:$E$46,4,FALSE)</f>
        <v>7500</v>
      </c>
      <c r="H1108" s="155">
        <f>ROUND(SUM(G1108*F1108),0)</f>
        <v>1500</v>
      </c>
      <c r="I1108" s="745"/>
    </row>
    <row r="1109" spans="1:9" x14ac:dyDescent="0.25">
      <c r="A1109" s="451" t="s">
        <v>92</v>
      </c>
      <c r="C1109" s="742" t="str">
        <f>+VLOOKUP(A1109,'Herramientas y Equipos'!$B$4:$E$46,2,FALSE)</f>
        <v>Equipo de soldadura</v>
      </c>
      <c r="D1109" s="743"/>
      <c r="E1109" s="141" t="str">
        <f>+VLOOKUP(A1109,'Herramientas y Equipos'!$B$4:$E$46,3,FALSE)</f>
        <v>Hora</v>
      </c>
      <c r="F1109" s="217">
        <v>0.2</v>
      </c>
      <c r="G1109" s="155">
        <f>+VLOOKUP(A1109,'Herramientas y Equipos'!$B$4:$E$46,4,FALSE)</f>
        <v>10000</v>
      </c>
      <c r="H1109" s="155">
        <f>ROUND(SUM(G1109*F1109),0)</f>
        <v>2000</v>
      </c>
      <c r="I1109" s="745"/>
    </row>
    <row r="1110" spans="1:9" x14ac:dyDescent="0.25">
      <c r="A1110" s="451" t="str">
        <f>+'Herramientas y Equipos'!$B$35</f>
        <v>E100032</v>
      </c>
      <c r="C1110" s="742" t="str">
        <f>+VLOOKUP(A1110,'Herramientas y Equipos'!$B$4:$E$46,2,FALSE)</f>
        <v>Taladro percutor 860W</v>
      </c>
      <c r="D1110" s="743"/>
      <c r="E1110" s="141" t="str">
        <f>+VLOOKUP(A1110,'Herramientas y Equipos'!$B$4:$E$46,3,FALSE)</f>
        <v>Hora</v>
      </c>
      <c r="F1110" s="171">
        <v>0.05</v>
      </c>
      <c r="G1110" s="155">
        <f>+VLOOKUP(A1110,'Herramientas y Equipos'!$B$4:$E$46,4,FALSE)</f>
        <v>7500</v>
      </c>
      <c r="H1110" s="155">
        <f>ROUND(SUM(G1110*F1110),0)</f>
        <v>375</v>
      </c>
      <c r="I1110" s="745"/>
    </row>
    <row r="1111" spans="1:9" x14ac:dyDescent="0.25">
      <c r="C1111" s="698"/>
      <c r="D1111" s="699"/>
      <c r="E1111" s="699"/>
      <c r="F1111" s="699"/>
      <c r="G1111" s="461"/>
      <c r="H1111" s="461" t="s">
        <v>272</v>
      </c>
      <c r="I1111" s="172">
        <f>SUM(H1107:H1110)</f>
        <v>4846</v>
      </c>
    </row>
    <row r="1112" spans="1:9" x14ac:dyDescent="0.25">
      <c r="C1112" s="462" t="s">
        <v>273</v>
      </c>
      <c r="D1112" s="463"/>
      <c r="E1112" s="143"/>
      <c r="F1112" s="151"/>
      <c r="G1112" s="152"/>
      <c r="H1112" s="151"/>
      <c r="I1112" s="464"/>
    </row>
    <row r="1113" spans="1:9" x14ac:dyDescent="0.25">
      <c r="C1113" s="700" t="s">
        <v>266</v>
      </c>
      <c r="D1113" s="701"/>
      <c r="E1113" s="140" t="s">
        <v>274</v>
      </c>
      <c r="F1113" s="140" t="s">
        <v>13</v>
      </c>
      <c r="G1113" s="456" t="s">
        <v>275</v>
      </c>
      <c r="H1113" s="140" t="s">
        <v>276</v>
      </c>
      <c r="I1113" s="457" t="s">
        <v>271</v>
      </c>
    </row>
    <row r="1114" spans="1:9" ht="21.75" customHeight="1" x14ac:dyDescent="0.25">
      <c r="A1114" s="451" t="s">
        <v>821</v>
      </c>
      <c r="C1114" s="702" t="str">
        <f>+VLOOKUP(A1114,Insumos!$B$4:$E$149,2,FALSE)</f>
        <v>Tubo Rectangular 100 X 40 X 2.0Mm X 6M Estructural Hr50</v>
      </c>
      <c r="D1114" s="703"/>
      <c r="E1114" s="144" t="str">
        <f>+VLOOKUP(A1114,Insumos!$B$4:$E$149,3,FALSE)</f>
        <v>ML</v>
      </c>
      <c r="F1114" s="165">
        <v>1</v>
      </c>
      <c r="G1114" s="164">
        <v>0.05</v>
      </c>
      <c r="H1114" s="166">
        <f>+VLOOKUP(A1114,Insumos!$B$4:$E$149,4,FALSE)</f>
        <v>44788</v>
      </c>
      <c r="I1114" s="497">
        <f>+ROUND((F1114*H1114)+(G1114*F1114*H1114),0)</f>
        <v>47027</v>
      </c>
    </row>
    <row r="1115" spans="1:9" x14ac:dyDescent="0.25">
      <c r="A1115" s="451" t="s">
        <v>347</v>
      </c>
      <c r="C1115" s="702" t="str">
        <f>+VLOOKUP(A1115,Insumos!$B$4:$E$159,2,FALSE)</f>
        <v>Electrodo 6013 x 1/8 kilo</v>
      </c>
      <c r="D1115" s="703"/>
      <c r="E1115" s="144" t="str">
        <f>+VLOOKUP(A1115,Insumos!$B$4:$E$159,3,FALSE)</f>
        <v>KG</v>
      </c>
      <c r="F1115" s="165">
        <v>0.2</v>
      </c>
      <c r="G1115" s="164">
        <v>0.05</v>
      </c>
      <c r="H1115" s="166">
        <f>+VLOOKUP(A1115,Insumos!$B$4:$E$159,4,FALSE)</f>
        <v>28490</v>
      </c>
      <c r="I1115" s="497">
        <f t="shared" ref="I1115:I1117" si="29">+ROUND((F1115*H1115)+(G1115*F1115*H1115),0)</f>
        <v>5983</v>
      </c>
    </row>
    <row r="1116" spans="1:9" x14ac:dyDescent="0.25">
      <c r="A1116" s="451" t="s">
        <v>38</v>
      </c>
      <c r="C1116" s="702" t="str">
        <f>+VLOOKUP(A1116,Insumos!$B$4:$E$159,2,FALSE)</f>
        <v>Acero de refuerzo</v>
      </c>
      <c r="D1116" s="703"/>
      <c r="E1116" s="144" t="str">
        <f>+VLOOKUP(A1116,Insumos!$B$4:$E$159,3,FALSE)</f>
        <v>KG</v>
      </c>
      <c r="F1116" s="165">
        <v>0.99</v>
      </c>
      <c r="G1116" s="164">
        <v>0.05</v>
      </c>
      <c r="H1116" s="166">
        <f>+VLOOKUP(A1116,Insumos!$B$4:$E$159,4,FALSE)</f>
        <v>4406</v>
      </c>
      <c r="I1116" s="497">
        <f t="shared" si="29"/>
        <v>4580</v>
      </c>
    </row>
    <row r="1117" spans="1:9" x14ac:dyDescent="0.25">
      <c r="A1117" s="451" t="s">
        <v>388</v>
      </c>
      <c r="C1117" s="702" t="str">
        <f>+VLOOKUP(A1117,Insumos!$B$4:$E$159,2,FALSE)</f>
        <v>Anticorrosivo</v>
      </c>
      <c r="D1117" s="703"/>
      <c r="E1117" s="144" t="str">
        <f>+VLOOKUP(A1117,Insumos!$B$4:$E$159,3,FALSE)</f>
        <v>GAL</v>
      </c>
      <c r="F1117" s="165">
        <v>0.01</v>
      </c>
      <c r="G1117" s="164">
        <v>0.05</v>
      </c>
      <c r="H1117" s="166">
        <f>+VLOOKUP(A1117,Insumos!$B$4:$E$159,4,FALSE)</f>
        <v>80190</v>
      </c>
      <c r="I1117" s="497">
        <f t="shared" si="29"/>
        <v>842</v>
      </c>
    </row>
    <row r="1118" spans="1:9" x14ac:dyDescent="0.25">
      <c r="C1118" s="724"/>
      <c r="D1118" s="725"/>
      <c r="E1118" s="144"/>
      <c r="F1118" s="465"/>
      <c r="G1118" s="147"/>
      <c r="H1118" s="156"/>
      <c r="I1118" s="172"/>
    </row>
    <row r="1119" spans="1:9" x14ac:dyDescent="0.25">
      <c r="A1119" s="498" t="str">
        <f>+Insumos!B96</f>
        <v>I100188</v>
      </c>
      <c r="C1119" s="702"/>
      <c r="D1119" s="703"/>
      <c r="E1119" s="144"/>
      <c r="F1119" s="165"/>
      <c r="G1119" s="164"/>
      <c r="H1119" s="166"/>
      <c r="I1119" s="497">
        <f t="shared" ref="I1119" si="30">+ROUND((F1119*H1119)+(G1119*F1119*H1119),0)</f>
        <v>0</v>
      </c>
    </row>
    <row r="1120" spans="1:9" x14ac:dyDescent="0.25">
      <c r="C1120" s="726"/>
      <c r="D1120" s="727"/>
      <c r="E1120" s="443"/>
      <c r="F1120" s="465"/>
      <c r="G1120" s="147"/>
      <c r="H1120" s="156"/>
      <c r="I1120" s="172"/>
    </row>
    <row r="1121" spans="3:9" x14ac:dyDescent="0.25">
      <c r="C1121" s="728"/>
      <c r="D1121" s="729"/>
      <c r="E1121" s="141"/>
      <c r="F1121" s="465"/>
      <c r="G1121" s="147"/>
      <c r="H1121" s="155"/>
      <c r="I1121" s="172"/>
    </row>
    <row r="1122" spans="3:9" x14ac:dyDescent="0.25">
      <c r="C1122" s="728"/>
      <c r="D1122" s="729"/>
      <c r="E1122" s="141"/>
      <c r="F1122" s="465"/>
      <c r="G1122" s="147"/>
      <c r="H1122" s="155"/>
      <c r="I1122" s="172"/>
    </row>
    <row r="1123" spans="3:9" x14ac:dyDescent="0.25">
      <c r="C1123" s="150"/>
      <c r="D1123" s="151"/>
      <c r="E1123" s="143"/>
      <c r="F1123" s="151"/>
      <c r="G1123" s="699" t="s">
        <v>277</v>
      </c>
      <c r="H1123" s="730"/>
      <c r="I1123" s="172">
        <f>SUM(I1114:I1122)</f>
        <v>58432</v>
      </c>
    </row>
    <row r="1124" spans="3:9" ht="13.8" x14ac:dyDescent="0.25">
      <c r="C1124" s="462" t="s">
        <v>278</v>
      </c>
      <c r="D1124" s="463"/>
      <c r="E1124" s="143"/>
      <c r="F1124" s="151"/>
      <c r="G1124" s="152"/>
      <c r="H1124" s="151"/>
      <c r="I1124" s="478"/>
    </row>
    <row r="1125" spans="3:9" x14ac:dyDescent="0.25">
      <c r="C1125" s="700" t="s">
        <v>266</v>
      </c>
      <c r="D1125" s="701"/>
      <c r="E1125" s="140" t="s">
        <v>279</v>
      </c>
      <c r="F1125" s="140" t="s">
        <v>29</v>
      </c>
      <c r="G1125" s="456" t="s">
        <v>280</v>
      </c>
      <c r="H1125" s="140" t="s">
        <v>281</v>
      </c>
      <c r="I1125" s="457" t="s">
        <v>271</v>
      </c>
    </row>
    <row r="1126" spans="3:9" x14ac:dyDescent="0.25">
      <c r="C1126" s="731" t="s">
        <v>420</v>
      </c>
      <c r="D1126" s="732"/>
      <c r="E1126" s="494">
        <f>((0.1*0.04*6))</f>
        <v>2.4E-2</v>
      </c>
      <c r="F1126" s="494"/>
      <c r="G1126" s="9">
        <v>250000</v>
      </c>
      <c r="H1126" s="156">
        <f>+ROUND(E1126*G1126,0)</f>
        <v>6000</v>
      </c>
      <c r="I1126" s="149"/>
    </row>
    <row r="1127" spans="3:9" ht="21.75" customHeight="1" x14ac:dyDescent="0.25">
      <c r="C1127" s="733"/>
      <c r="D1127" s="734"/>
      <c r="E1127" s="494"/>
      <c r="F1127" s="494"/>
      <c r="G1127" s="495"/>
      <c r="H1127" s="156">
        <f>+ROUND(E1127*F1127*G1127,0)</f>
        <v>0</v>
      </c>
      <c r="I1127" s="149"/>
    </row>
    <row r="1128" spans="3:9" x14ac:dyDescent="0.25">
      <c r="C1128" s="150"/>
      <c r="D1128" s="151"/>
      <c r="E1128" s="143"/>
      <c r="F1128" s="151"/>
      <c r="G1128" s="152" t="s">
        <v>282</v>
      </c>
      <c r="H1128" s="151"/>
      <c r="I1128" s="158">
        <f>SUM(H1126:H1127)</f>
        <v>6000</v>
      </c>
    </row>
    <row r="1129" spans="3:9" ht="13.8" x14ac:dyDescent="0.25">
      <c r="C1129" s="462" t="s">
        <v>283</v>
      </c>
      <c r="D1129" s="151"/>
      <c r="E1129" s="143"/>
      <c r="F1129" s="151"/>
      <c r="G1129" s="152"/>
      <c r="H1129" s="151"/>
      <c r="I1129" s="478"/>
    </row>
    <row r="1130" spans="3:9" x14ac:dyDescent="0.25">
      <c r="C1130" s="700" t="s">
        <v>266</v>
      </c>
      <c r="D1130" s="701"/>
      <c r="E1130" s="140" t="s">
        <v>14</v>
      </c>
      <c r="F1130" s="140" t="s">
        <v>13</v>
      </c>
      <c r="G1130" s="456" t="s">
        <v>276</v>
      </c>
      <c r="H1130" s="467" t="s">
        <v>29</v>
      </c>
      <c r="I1130" s="457" t="s">
        <v>271</v>
      </c>
    </row>
    <row r="1131" spans="3:9" x14ac:dyDescent="0.25">
      <c r="C1131" s="735" t="str">
        <f>+'Mano de Obra'!$B$91</f>
        <v>Cuadrilla Ornamentación</v>
      </c>
      <c r="D1131" s="736"/>
      <c r="E1131" s="141" t="s">
        <v>294</v>
      </c>
      <c r="F1131" s="161">
        <v>1</v>
      </c>
      <c r="G1131" s="155">
        <f>+'Mano de Obra'!$F$99</f>
        <v>118062.4097222222</v>
      </c>
      <c r="H1131" s="174">
        <f>5/60</f>
        <v>8.3333333333333329E-2</v>
      </c>
      <c r="I1131" s="159">
        <f>ROUND(SUM(G1131/F1131)*H1131,0)</f>
        <v>9839</v>
      </c>
    </row>
    <row r="1132" spans="3:9" x14ac:dyDescent="0.25">
      <c r="C1132" s="735" t="str">
        <f>+'Mano de Obra'!$B$135</f>
        <v>Cuadrilla General de obra</v>
      </c>
      <c r="D1132" s="736"/>
      <c r="E1132" s="141" t="s">
        <v>294</v>
      </c>
      <c r="F1132" s="161">
        <v>1</v>
      </c>
      <c r="G1132" s="155">
        <f>+'Mano de Obra'!$F$144</f>
        <v>288773.76388888888</v>
      </c>
      <c r="H1132" s="174">
        <f>3/60</f>
        <v>0.05</v>
      </c>
      <c r="I1132" s="159">
        <f>ROUND(SUM(G1132/F1132)*H1132,0)</f>
        <v>14439</v>
      </c>
    </row>
    <row r="1133" spans="3:9" x14ac:dyDescent="0.25">
      <c r="C1133" s="738"/>
      <c r="D1133" s="739"/>
      <c r="E1133" s="141"/>
      <c r="F1133" s="148"/>
      <c r="G1133" s="469"/>
      <c r="H1133" s="470"/>
      <c r="I1133" s="172">
        <f>SUM(G1133*F1133)*H1133</f>
        <v>0</v>
      </c>
    </row>
    <row r="1134" spans="3:9" x14ac:dyDescent="0.25">
      <c r="C1134" s="150"/>
      <c r="D1134" s="151"/>
      <c r="E1134" s="143"/>
      <c r="F1134" s="151"/>
      <c r="G1134" s="740" t="s">
        <v>284</v>
      </c>
      <c r="H1134" s="740"/>
      <c r="I1134" s="172">
        <f>SUM(I1131:I1133)</f>
        <v>24278</v>
      </c>
    </row>
    <row r="1135" spans="3:9" ht="13.8" thickBot="1" x14ac:dyDescent="0.3">
      <c r="C1135" s="150"/>
      <c r="D1135" s="151"/>
      <c r="E1135" s="143"/>
      <c r="F1135" s="151"/>
      <c r="G1135" s="471"/>
      <c r="H1135" s="143"/>
      <c r="I1135" s="464"/>
    </row>
    <row r="1136" spans="3:9" ht="13.8" thickBot="1" x14ac:dyDescent="0.3">
      <c r="C1136" s="150"/>
      <c r="D1136" s="151"/>
      <c r="E1136" s="143"/>
      <c r="F1136" s="741" t="s">
        <v>285</v>
      </c>
      <c r="G1136" s="741"/>
      <c r="H1136" s="741"/>
      <c r="I1136" s="160">
        <f>SUM(I1111+I1123+I1128+I1134)</f>
        <v>93556</v>
      </c>
    </row>
    <row r="1137" spans="3:9" ht="14.4" thickBot="1" x14ac:dyDescent="0.3">
      <c r="C1137" s="462" t="s">
        <v>286</v>
      </c>
      <c r="D1137" s="151"/>
      <c r="E1137" s="175"/>
      <c r="F1137" s="479"/>
      <c r="G1137" s="152"/>
      <c r="H1137" s="151"/>
      <c r="I1137" s="464"/>
    </row>
    <row r="1138" spans="3:9" x14ac:dyDescent="0.25">
      <c r="C1138" s="704" t="s">
        <v>732</v>
      </c>
      <c r="D1138" s="705"/>
      <c r="E1138" s="710" t="s">
        <v>287</v>
      </c>
      <c r="F1138" s="711"/>
      <c r="G1138" s="473" t="s">
        <v>101</v>
      </c>
      <c r="H1138" s="474" t="s">
        <v>288</v>
      </c>
      <c r="I1138" s="712"/>
    </row>
    <row r="1139" spans="3:9" x14ac:dyDescent="0.25">
      <c r="C1139" s="706"/>
      <c r="D1139" s="707"/>
      <c r="E1139" s="714" t="s">
        <v>289</v>
      </c>
      <c r="F1139" s="715"/>
      <c r="G1139" s="459">
        <v>0.23</v>
      </c>
      <c r="H1139" s="155">
        <f>ROUND($I$1136*G1139,0)</f>
        <v>21518</v>
      </c>
      <c r="I1139" s="713"/>
    </row>
    <row r="1140" spans="3:9" x14ac:dyDescent="0.25">
      <c r="C1140" s="706"/>
      <c r="D1140" s="707"/>
      <c r="E1140" s="714" t="s">
        <v>26</v>
      </c>
      <c r="F1140" s="715"/>
      <c r="G1140" s="459">
        <v>0.02</v>
      </c>
      <c r="H1140" s="155">
        <f t="shared" ref="H1140:H1141" si="31">ROUND($I$1136*G1140,0)</f>
        <v>1871</v>
      </c>
      <c r="I1140" s="713"/>
    </row>
    <row r="1141" spans="3:9" x14ac:dyDescent="0.25">
      <c r="C1141" s="706"/>
      <c r="D1141" s="707"/>
      <c r="E1141" s="714" t="s">
        <v>1</v>
      </c>
      <c r="F1141" s="715"/>
      <c r="G1141" s="459">
        <v>0.05</v>
      </c>
      <c r="H1141" s="155">
        <f t="shared" si="31"/>
        <v>4678</v>
      </c>
      <c r="I1141" s="713"/>
    </row>
    <row r="1142" spans="3:9" ht="15" customHeight="1" thickBot="1" x14ac:dyDescent="0.3">
      <c r="C1142" s="706"/>
      <c r="D1142" s="707"/>
      <c r="E1142" s="716" t="s">
        <v>290</v>
      </c>
      <c r="F1142" s="717"/>
      <c r="G1142" s="717"/>
      <c r="H1142" s="718"/>
      <c r="I1142" s="475">
        <f>SUM(H1139:H1141)</f>
        <v>28067</v>
      </c>
    </row>
    <row r="1143" spans="3:9" ht="16.2" thickBot="1" x14ac:dyDescent="0.3">
      <c r="C1143" s="708"/>
      <c r="D1143" s="709"/>
      <c r="E1143" s="719" t="s">
        <v>291</v>
      </c>
      <c r="F1143" s="720"/>
      <c r="G1143" s="721"/>
      <c r="H1143" s="722">
        <f>SUM(I1136+I1142)</f>
        <v>121623</v>
      </c>
      <c r="I1143" s="723"/>
    </row>
    <row r="1145" spans="3:9" ht="18" thickBot="1" x14ac:dyDescent="0.3">
      <c r="C1145" s="748" t="s">
        <v>257</v>
      </c>
      <c r="D1145" s="748"/>
      <c r="E1145" s="748"/>
      <c r="F1145" s="748"/>
      <c r="G1145" s="748"/>
      <c r="H1145" s="748"/>
      <c r="I1145" s="748"/>
    </row>
    <row r="1146" spans="3:9" ht="14.4" thickBot="1" x14ac:dyDescent="0.3">
      <c r="C1146" s="136" t="s">
        <v>258</v>
      </c>
      <c r="D1146" s="749" t="s">
        <v>733</v>
      </c>
      <c r="E1146" s="750"/>
      <c r="F1146" s="750"/>
      <c r="G1146" s="751"/>
      <c r="H1146" s="136" t="s">
        <v>259</v>
      </c>
      <c r="I1146" s="452">
        <v>45961</v>
      </c>
    </row>
    <row r="1147" spans="3:9" ht="13.8" thickBot="1" x14ac:dyDescent="0.3">
      <c r="C1147" s="752" t="s">
        <v>260</v>
      </c>
      <c r="D1147" s="753"/>
      <c r="E1147" s="754"/>
      <c r="F1147" s="755" t="s">
        <v>261</v>
      </c>
      <c r="G1147" s="756"/>
      <c r="H1147" s="756"/>
      <c r="I1147" s="757"/>
    </row>
    <row r="1148" spans="3:9" ht="13.8" thickBot="1" x14ac:dyDescent="0.3">
      <c r="C1148" s="758" t="s">
        <v>292</v>
      </c>
      <c r="D1148" s="759"/>
      <c r="E1148" s="760"/>
      <c r="F1148" s="761" t="str">
        <f>+'P. Obras Civiles'!C37</f>
        <v xml:space="preserve"> Muro en ladrillo estructural e:0.15m</v>
      </c>
      <c r="G1148" s="762"/>
      <c r="H1148" s="762"/>
      <c r="I1148" s="763"/>
    </row>
    <row r="1149" spans="3:9" ht="13.8" thickBot="1" x14ac:dyDescent="0.3">
      <c r="C1149" s="137" t="s">
        <v>293</v>
      </c>
      <c r="D1149" s="138" t="s">
        <v>263</v>
      </c>
      <c r="E1149" s="154">
        <f>+'P. Obras Civiles'!B37</f>
        <v>6.1</v>
      </c>
      <c r="F1149" s="764"/>
      <c r="G1149" s="765"/>
      <c r="H1149" s="765"/>
      <c r="I1149" s="766"/>
    </row>
    <row r="1150" spans="3:9" ht="13.8" thickBot="1" x14ac:dyDescent="0.3">
      <c r="C1150" s="770" t="s">
        <v>264</v>
      </c>
      <c r="D1150" s="771"/>
      <c r="E1150" s="207">
        <f>+'P. Obras Civiles'!E37</f>
        <v>72.591799999999992</v>
      </c>
      <c r="F1150" s="767"/>
      <c r="G1150" s="768"/>
      <c r="H1150" s="768"/>
      <c r="I1150" s="769"/>
    </row>
    <row r="1151" spans="3:9" x14ac:dyDescent="0.25">
      <c r="C1151" s="453" t="s">
        <v>265</v>
      </c>
      <c r="D1151" s="454"/>
      <c r="E1151" s="772"/>
      <c r="F1151" s="772"/>
      <c r="G1151" s="772"/>
      <c r="H1151" s="772"/>
      <c r="I1151" s="773"/>
    </row>
    <row r="1152" spans="3:9" x14ac:dyDescent="0.25">
      <c r="C1152" s="700" t="s">
        <v>266</v>
      </c>
      <c r="D1152" s="701"/>
      <c r="E1152" s="140" t="s">
        <v>267</v>
      </c>
      <c r="F1152" s="455" t="s">
        <v>268</v>
      </c>
      <c r="G1152" s="456" t="s">
        <v>269</v>
      </c>
      <c r="H1152" s="140" t="s">
        <v>270</v>
      </c>
      <c r="I1152" s="457" t="s">
        <v>271</v>
      </c>
    </row>
    <row r="1153" spans="1:15" x14ac:dyDescent="0.25">
      <c r="A1153" s="496" t="str">
        <f>+'Herramientas y Equipos'!$B$18</f>
        <v>E100015</v>
      </c>
      <c r="C1153" s="742" t="str">
        <f>+VLOOKUP(A1153,'Herramientas y Equipos'!$B$4:$E$46,2,FALSE)</f>
        <v>Herramienta menor E, Gral. Obra</v>
      </c>
      <c r="D1153" s="743"/>
      <c r="E1153" s="141" t="str">
        <f>+VLOOKUP(A1153,'Herramientas y Equipos'!$B$4:$E$46,3,FALSE)</f>
        <v>%</v>
      </c>
      <c r="F1153" s="459">
        <f>+VLOOKUP(A1153,'Herramientas y Equipos'!$B$4:$E$46,4,FALSE)</f>
        <v>0.04</v>
      </c>
      <c r="G1153" s="155">
        <f>+I1180</f>
        <v>18977</v>
      </c>
      <c r="H1153" s="155">
        <f>ROUND(SUM(G1153*F1153),0)</f>
        <v>759</v>
      </c>
      <c r="I1153" s="744"/>
    </row>
    <row r="1154" spans="1:15" x14ac:dyDescent="0.25">
      <c r="A1154" s="496" t="str">
        <f>+'Herramientas y Equipos'!$B$5</f>
        <v>E100002</v>
      </c>
      <c r="C1154" s="742" t="str">
        <f>+VLOOKUP(A1154,'Herramientas y Equipos'!$B$4:$E$46,2,FALSE)</f>
        <v>Andamio de seguridad 1,40x2,07 H=2+1</v>
      </c>
      <c r="D1154" s="743"/>
      <c r="E1154" s="141" t="str">
        <f>+VLOOKUP(A1154,'Herramientas y Equipos'!$B$4:$E$46,3,FALSE)</f>
        <v>Hora</v>
      </c>
      <c r="F1154" s="174">
        <v>0.58333333333333337</v>
      </c>
      <c r="G1154" s="155">
        <f>+VLOOKUP(A1154,'Herramientas y Equipos'!$B$4:$E$46,4,FALSE)</f>
        <v>7500</v>
      </c>
      <c r="H1154" s="155">
        <f>ROUND(SUM(G1154*F1154),0)</f>
        <v>4375</v>
      </c>
      <c r="I1154" s="745"/>
    </row>
    <row r="1155" spans="1:15" x14ac:dyDescent="0.25">
      <c r="A1155" s="496"/>
      <c r="C1155" s="742"/>
      <c r="D1155" s="743"/>
      <c r="E1155" s="141"/>
      <c r="F1155" s="171"/>
      <c r="G1155" s="155"/>
      <c r="H1155" s="155"/>
      <c r="I1155" s="745"/>
    </row>
    <row r="1156" spans="1:15" x14ac:dyDescent="0.25">
      <c r="C1156" s="698"/>
      <c r="D1156" s="699"/>
      <c r="E1156" s="699"/>
      <c r="F1156" s="699"/>
      <c r="G1156" s="461"/>
      <c r="H1156" s="461" t="s">
        <v>272</v>
      </c>
      <c r="I1156" s="172">
        <f>SUM(H1153:H1155)</f>
        <v>5134</v>
      </c>
    </row>
    <row r="1157" spans="1:15" x14ac:dyDescent="0.25">
      <c r="C1157" s="462" t="s">
        <v>273</v>
      </c>
      <c r="D1157" s="463"/>
      <c r="E1157" s="143"/>
      <c r="F1157" s="151"/>
      <c r="G1157" s="152"/>
      <c r="H1157" s="151"/>
      <c r="I1157" s="464"/>
    </row>
    <row r="1158" spans="1:15" x14ac:dyDescent="0.25">
      <c r="C1158" s="700" t="s">
        <v>266</v>
      </c>
      <c r="D1158" s="701"/>
      <c r="E1158" s="140" t="s">
        <v>274</v>
      </c>
      <c r="F1158" s="140" t="s">
        <v>13</v>
      </c>
      <c r="G1158" s="456" t="s">
        <v>275</v>
      </c>
      <c r="H1158" s="140" t="s">
        <v>276</v>
      </c>
      <c r="I1158" s="457" t="s">
        <v>271</v>
      </c>
    </row>
    <row r="1159" spans="1:15" x14ac:dyDescent="0.25">
      <c r="A1159" s="451" t="s">
        <v>823</v>
      </c>
      <c r="C1159" s="702" t="str">
        <f>+VLOOKUP(A1159,Insumos!$B$4:$E$244,2,FALSE)</f>
        <v>Portante Prensado 29 X 14,5 X 9 Cm</v>
      </c>
      <c r="D1159" s="703"/>
      <c r="E1159" s="144" t="str">
        <f>+VLOOKUP(A1159,Insumos!$B$4:$E$244,3,FALSE)</f>
        <v>UND</v>
      </c>
      <c r="F1159" s="165">
        <v>46</v>
      </c>
      <c r="G1159" s="164">
        <v>0.05</v>
      </c>
      <c r="H1159" s="166">
        <f>+VLOOKUP(A1159,Insumos!$B$4:$E$244,4,FALSE)</f>
        <v>1800</v>
      </c>
      <c r="I1159" s="497">
        <f>+ROUND((F1159*H1159)+(G1159*F1159*H1159),0)</f>
        <v>86940</v>
      </c>
    </row>
    <row r="1160" spans="1:15" x14ac:dyDescent="0.25">
      <c r="C1160" s="724" t="s">
        <v>808</v>
      </c>
      <c r="D1160" s="725"/>
      <c r="E1160" s="144" t="str">
        <f>VLOOKUP(C1160,CONCRETOS!$A$106:$E$114,3,FALSE)</f>
        <v>M3</v>
      </c>
      <c r="F1160" s="144">
        <f>(0.25*0.12*0.0015)*46</f>
        <v>2.0699999999999998E-3</v>
      </c>
      <c r="G1160" s="164">
        <v>0.05</v>
      </c>
      <c r="H1160" s="166">
        <f>VLOOKUP(C1160,CONCRETOS!$A$106:$E$114,5,FALSE)</f>
        <v>881880</v>
      </c>
      <c r="I1160" s="172">
        <f>(F1160*H1160)*(G1160+1)</f>
        <v>1916.7661799999998</v>
      </c>
      <c r="M1160" s="483"/>
      <c r="N1160" s="483"/>
      <c r="O1160" s="483"/>
    </row>
    <row r="1161" spans="1:15" x14ac:dyDescent="0.25">
      <c r="A1161" s="498"/>
      <c r="C1161" s="702"/>
      <c r="D1161" s="703"/>
      <c r="E1161" s="144"/>
      <c r="F1161" s="484"/>
      <c r="G1161" s="164"/>
      <c r="H1161" s="166"/>
      <c r="I1161" s="497"/>
    </row>
    <row r="1162" spans="1:15" x14ac:dyDescent="0.25">
      <c r="A1162" s="498"/>
      <c r="C1162" s="702"/>
      <c r="D1162" s="703"/>
      <c r="E1162" s="144"/>
      <c r="F1162" s="484"/>
      <c r="G1162" s="459"/>
      <c r="H1162" s="166"/>
      <c r="I1162" s="497"/>
    </row>
    <row r="1163" spans="1:15" x14ac:dyDescent="0.25">
      <c r="A1163" s="498"/>
      <c r="C1163" s="702"/>
      <c r="D1163" s="703"/>
      <c r="E1163" s="144"/>
      <c r="F1163" s="465"/>
      <c r="G1163" s="164"/>
      <c r="H1163" s="166"/>
      <c r="I1163" s="497"/>
    </row>
    <row r="1164" spans="1:15" x14ac:dyDescent="0.25">
      <c r="C1164" s="724"/>
      <c r="D1164" s="725"/>
      <c r="E1164" s="144"/>
      <c r="F1164" s="465"/>
      <c r="G1164" s="147"/>
      <c r="H1164" s="156"/>
      <c r="I1164" s="172"/>
    </row>
    <row r="1165" spans="1:15" x14ac:dyDescent="0.25">
      <c r="C1165" s="726"/>
      <c r="D1165" s="727"/>
      <c r="E1165" s="443"/>
      <c r="F1165" s="465"/>
      <c r="G1165" s="147"/>
      <c r="H1165" s="156"/>
      <c r="I1165" s="172"/>
    </row>
    <row r="1166" spans="1:15" x14ac:dyDescent="0.25">
      <c r="C1166" s="728"/>
      <c r="D1166" s="729"/>
      <c r="E1166" s="141"/>
      <c r="F1166" s="465"/>
      <c r="G1166" s="147"/>
      <c r="H1166" s="155"/>
      <c r="I1166" s="172"/>
    </row>
    <row r="1167" spans="1:15" x14ac:dyDescent="0.25">
      <c r="C1167" s="728"/>
      <c r="D1167" s="729"/>
      <c r="E1167" s="141"/>
      <c r="F1167" s="465"/>
      <c r="G1167" s="147"/>
      <c r="H1167" s="155"/>
      <c r="I1167" s="172"/>
    </row>
    <row r="1168" spans="1:15" x14ac:dyDescent="0.25">
      <c r="C1168" s="150"/>
      <c r="D1168" s="151"/>
      <c r="E1168" s="143"/>
      <c r="F1168" s="151"/>
      <c r="G1168" s="699" t="s">
        <v>277</v>
      </c>
      <c r="H1168" s="730"/>
      <c r="I1168" s="172">
        <f>SUM(I1159:I1167)</f>
        <v>88856.766180000006</v>
      </c>
    </row>
    <row r="1169" spans="3:13" ht="13.8" x14ac:dyDescent="0.25">
      <c r="C1169" s="462" t="s">
        <v>278</v>
      </c>
      <c r="D1169" s="463"/>
      <c r="E1169" s="143"/>
      <c r="F1169" s="151"/>
      <c r="G1169" s="152"/>
      <c r="H1169" s="151"/>
      <c r="I1169" s="478"/>
    </row>
    <row r="1170" spans="3:13" x14ac:dyDescent="0.25">
      <c r="C1170" s="700" t="s">
        <v>266</v>
      </c>
      <c r="D1170" s="701"/>
      <c r="E1170" s="140" t="s">
        <v>279</v>
      </c>
      <c r="F1170" s="140" t="s">
        <v>29</v>
      </c>
      <c r="G1170" s="456" t="s">
        <v>280</v>
      </c>
      <c r="H1170" s="140" t="s">
        <v>281</v>
      </c>
      <c r="I1170" s="457" t="s">
        <v>271</v>
      </c>
    </row>
    <row r="1171" spans="3:13" x14ac:dyDescent="0.25">
      <c r="C1171" s="731" t="s">
        <v>420</v>
      </c>
      <c r="D1171" s="732"/>
      <c r="E1171" s="494">
        <f>((1.8*F1159))/1000</f>
        <v>8.2799999999999999E-2</v>
      </c>
      <c r="F1171" s="494"/>
      <c r="G1171" s="9">
        <v>250000</v>
      </c>
      <c r="H1171" s="156">
        <f>+ROUND(E1171*G1171,0)</f>
        <v>20700</v>
      </c>
      <c r="I1171" s="149"/>
    </row>
    <row r="1172" spans="3:13" x14ac:dyDescent="0.25">
      <c r="C1172" s="731" t="s">
        <v>843</v>
      </c>
      <c r="D1172" s="732"/>
      <c r="E1172" s="501">
        <f>+(CONCRETOS!C28*50*F1160)/1000</f>
        <v>1.29375E-3</v>
      </c>
      <c r="F1172" s="494"/>
      <c r="G1172" s="499">
        <v>250000</v>
      </c>
      <c r="H1172" s="156">
        <f>+ROUND(E1172*G1172,0)</f>
        <v>323</v>
      </c>
      <c r="I1172" s="149"/>
    </row>
    <row r="1173" spans="3:13" x14ac:dyDescent="0.25">
      <c r="C1173" s="731" t="s">
        <v>844</v>
      </c>
      <c r="D1173" s="732"/>
      <c r="E1173" s="494">
        <f>+CONCRETOS!C27*F1160*25</f>
        <v>5.0197499999999985E-2</v>
      </c>
      <c r="F1173" s="494"/>
      <c r="G1173" s="495">
        <v>2500</v>
      </c>
      <c r="H1173" s="156">
        <f>+ROUND(E1173*G1173,0)</f>
        <v>125</v>
      </c>
      <c r="I1173" s="149"/>
    </row>
    <row r="1174" spans="3:13" x14ac:dyDescent="0.25">
      <c r="C1174" s="150"/>
      <c r="D1174" s="151"/>
      <c r="E1174" s="143"/>
      <c r="F1174" s="151"/>
      <c r="G1174" s="152" t="s">
        <v>282</v>
      </c>
      <c r="H1174" s="151"/>
      <c r="I1174" s="158">
        <f>SUM(H1171:H1173)</f>
        <v>21148</v>
      </c>
    </row>
    <row r="1175" spans="3:13" ht="13.8" x14ac:dyDescent="0.25">
      <c r="C1175" s="462" t="s">
        <v>283</v>
      </c>
      <c r="D1175" s="151"/>
      <c r="E1175" s="143"/>
      <c r="F1175" s="151"/>
      <c r="G1175" s="152"/>
      <c r="H1175" s="151"/>
      <c r="I1175" s="478"/>
    </row>
    <row r="1176" spans="3:13" x14ac:dyDescent="0.25">
      <c r="C1176" s="700" t="s">
        <v>266</v>
      </c>
      <c r="D1176" s="701"/>
      <c r="E1176" s="140" t="s">
        <v>14</v>
      </c>
      <c r="F1176" s="140" t="s">
        <v>13</v>
      </c>
      <c r="G1176" s="456" t="s">
        <v>276</v>
      </c>
      <c r="H1176" s="467" t="s">
        <v>29</v>
      </c>
      <c r="I1176" s="457" t="s">
        <v>271</v>
      </c>
    </row>
    <row r="1177" spans="3:13" x14ac:dyDescent="0.25">
      <c r="C1177" s="735" t="str">
        <f>+'Mano de Obra'!$B$135</f>
        <v>Cuadrilla General de obra</v>
      </c>
      <c r="D1177" s="736"/>
      <c r="E1177" s="141" t="s">
        <v>294</v>
      </c>
      <c r="F1177" s="161">
        <v>1</v>
      </c>
      <c r="G1177" s="155">
        <f>+'Mano de Obra'!$F$143/8</f>
        <v>288773.76388888888</v>
      </c>
      <c r="H1177" s="174">
        <f>46/700</f>
        <v>6.5714285714285711E-2</v>
      </c>
      <c r="I1177" s="159">
        <f>ROUND(SUM(G1177/F1177)*H1177,0)</f>
        <v>18977</v>
      </c>
      <c r="K1177" s="451">
        <f>+H1177*60</f>
        <v>3.9428571428571426</v>
      </c>
      <c r="M1177" s="477"/>
    </row>
    <row r="1178" spans="3:13" x14ac:dyDescent="0.25">
      <c r="C1178" s="737"/>
      <c r="D1178" s="714"/>
      <c r="E1178" s="141"/>
      <c r="F1178" s="468"/>
      <c r="G1178" s="469"/>
      <c r="H1178" s="470"/>
      <c r="I1178" s="172">
        <f>SUM(G1178*F1178)*H1178</f>
        <v>0</v>
      </c>
    </row>
    <row r="1179" spans="3:13" x14ac:dyDescent="0.25">
      <c r="C1179" s="738"/>
      <c r="D1179" s="739"/>
      <c r="E1179" s="141"/>
      <c r="F1179" s="148"/>
      <c r="G1179" s="469"/>
      <c r="H1179" s="470"/>
      <c r="I1179" s="172">
        <f>SUM(G1179*F1179)*H1179</f>
        <v>0</v>
      </c>
    </row>
    <row r="1180" spans="3:13" x14ac:dyDescent="0.25">
      <c r="C1180" s="150"/>
      <c r="D1180" s="151"/>
      <c r="E1180" s="143"/>
      <c r="F1180" s="151"/>
      <c r="G1180" s="740" t="s">
        <v>284</v>
      </c>
      <c r="H1180" s="740"/>
      <c r="I1180" s="172">
        <f>I1177</f>
        <v>18977</v>
      </c>
      <c r="M1180" s="477"/>
    </row>
    <row r="1181" spans="3:13" ht="13.8" thickBot="1" x14ac:dyDescent="0.3">
      <c r="C1181" s="150"/>
      <c r="D1181" s="151"/>
      <c r="E1181" s="143"/>
      <c r="F1181" s="151"/>
      <c r="G1181" s="471"/>
      <c r="H1181" s="143"/>
      <c r="I1181" s="464"/>
    </row>
    <row r="1182" spans="3:13" ht="13.8" thickBot="1" x14ac:dyDescent="0.3">
      <c r="C1182" s="150"/>
      <c r="D1182" s="151"/>
      <c r="E1182" s="143"/>
      <c r="F1182" s="741" t="s">
        <v>285</v>
      </c>
      <c r="G1182" s="741"/>
      <c r="H1182" s="741"/>
      <c r="I1182" s="160">
        <f>SUM(I1156+I1168+I1174+I1180)</f>
        <v>134115.76618000001</v>
      </c>
    </row>
    <row r="1183" spans="3:13" ht="14.4" thickBot="1" x14ac:dyDescent="0.3">
      <c r="C1183" s="462" t="s">
        <v>286</v>
      </c>
      <c r="D1183" s="151"/>
      <c r="E1183" s="175"/>
      <c r="F1183" s="479"/>
      <c r="G1183" s="152"/>
      <c r="H1183" s="151"/>
      <c r="I1183" s="464"/>
    </row>
    <row r="1184" spans="3:13" x14ac:dyDescent="0.25">
      <c r="C1184" s="704" t="s">
        <v>732</v>
      </c>
      <c r="D1184" s="705"/>
      <c r="E1184" s="710" t="s">
        <v>287</v>
      </c>
      <c r="F1184" s="711"/>
      <c r="G1184" s="473" t="s">
        <v>101</v>
      </c>
      <c r="H1184" s="474" t="s">
        <v>288</v>
      </c>
      <c r="I1184" s="712"/>
      <c r="M1184" s="483"/>
    </row>
    <row r="1185" spans="1:9" x14ac:dyDescent="0.25">
      <c r="C1185" s="706"/>
      <c r="D1185" s="707"/>
      <c r="E1185" s="714" t="s">
        <v>289</v>
      </c>
      <c r="F1185" s="715"/>
      <c r="G1185" s="459">
        <v>0.23</v>
      </c>
      <c r="H1185" s="155">
        <f>ROUND($I$1182*G1185,0)</f>
        <v>30847</v>
      </c>
      <c r="I1185" s="713"/>
    </row>
    <row r="1186" spans="1:9" x14ac:dyDescent="0.25">
      <c r="C1186" s="706"/>
      <c r="D1186" s="707"/>
      <c r="E1186" s="714" t="s">
        <v>26</v>
      </c>
      <c r="F1186" s="715"/>
      <c r="G1186" s="459">
        <v>0.02</v>
      </c>
      <c r="H1186" s="155">
        <f t="shared" ref="H1186:H1187" si="32">ROUND($I$1182*G1186,0)</f>
        <v>2682</v>
      </c>
      <c r="I1186" s="713"/>
    </row>
    <row r="1187" spans="1:9" x14ac:dyDescent="0.25">
      <c r="C1187" s="706"/>
      <c r="D1187" s="707"/>
      <c r="E1187" s="714" t="s">
        <v>1</v>
      </c>
      <c r="F1187" s="715"/>
      <c r="G1187" s="459">
        <v>0.05</v>
      </c>
      <c r="H1187" s="155">
        <f t="shared" si="32"/>
        <v>6706</v>
      </c>
      <c r="I1187" s="713"/>
    </row>
    <row r="1188" spans="1:9" ht="15" customHeight="1" thickBot="1" x14ac:dyDescent="0.3">
      <c r="C1188" s="706"/>
      <c r="D1188" s="707"/>
      <c r="E1188" s="716" t="s">
        <v>290</v>
      </c>
      <c r="F1188" s="717"/>
      <c r="G1188" s="717"/>
      <c r="H1188" s="718"/>
      <c r="I1188" s="475">
        <f>SUM(H1185:H1187)</f>
        <v>40235</v>
      </c>
    </row>
    <row r="1189" spans="1:9" ht="16.2" thickBot="1" x14ac:dyDescent="0.3">
      <c r="C1189" s="708"/>
      <c r="D1189" s="709"/>
      <c r="E1189" s="719" t="s">
        <v>291</v>
      </c>
      <c r="F1189" s="720"/>
      <c r="G1189" s="721"/>
      <c r="H1189" s="722">
        <f>SUM(I1182+I1188)</f>
        <v>174350.76618000001</v>
      </c>
      <c r="I1189" s="723"/>
    </row>
    <row r="1191" spans="1:9" ht="18" thickBot="1" x14ac:dyDescent="0.3">
      <c r="C1191" s="748" t="s">
        <v>257</v>
      </c>
      <c r="D1191" s="748"/>
      <c r="E1191" s="748"/>
      <c r="F1191" s="748"/>
      <c r="G1191" s="748"/>
      <c r="H1191" s="748"/>
      <c r="I1191" s="748"/>
    </row>
    <row r="1192" spans="1:9" ht="14.4" thickBot="1" x14ac:dyDescent="0.3">
      <c r="C1192" s="136" t="s">
        <v>258</v>
      </c>
      <c r="D1192" s="749" t="s">
        <v>733</v>
      </c>
      <c r="E1192" s="750"/>
      <c r="F1192" s="750"/>
      <c r="G1192" s="751"/>
      <c r="H1192" s="136" t="s">
        <v>259</v>
      </c>
      <c r="I1192" s="452">
        <v>45961</v>
      </c>
    </row>
    <row r="1193" spans="1:9" ht="13.8" thickBot="1" x14ac:dyDescent="0.3">
      <c r="C1193" s="752" t="s">
        <v>260</v>
      </c>
      <c r="D1193" s="753"/>
      <c r="E1193" s="754"/>
      <c r="F1193" s="755" t="s">
        <v>261</v>
      </c>
      <c r="G1193" s="756"/>
      <c r="H1193" s="756"/>
      <c r="I1193" s="757"/>
    </row>
    <row r="1194" spans="1:9" ht="13.8" thickBot="1" x14ac:dyDescent="0.3">
      <c r="C1194" s="758" t="s">
        <v>292</v>
      </c>
      <c r="D1194" s="759"/>
      <c r="E1194" s="760"/>
      <c r="F1194" s="761" t="str">
        <f>+'P. Obras Civiles'!C38</f>
        <v>Columneta 15x15 en concreto de 3000 PSI. Incluye acero de refuerzo</v>
      </c>
      <c r="G1194" s="762"/>
      <c r="H1194" s="762"/>
      <c r="I1194" s="763"/>
    </row>
    <row r="1195" spans="1:9" ht="13.8" thickBot="1" x14ac:dyDescent="0.3">
      <c r="C1195" s="137" t="s">
        <v>295</v>
      </c>
      <c r="D1195" s="138" t="s">
        <v>263</v>
      </c>
      <c r="E1195" s="154">
        <f>+'P. Obras Civiles'!B38</f>
        <v>6.2</v>
      </c>
      <c r="F1195" s="764"/>
      <c r="G1195" s="765"/>
      <c r="H1195" s="765"/>
      <c r="I1195" s="766"/>
    </row>
    <row r="1196" spans="1:9" ht="13.8" thickBot="1" x14ac:dyDescent="0.3">
      <c r="C1196" s="770" t="s">
        <v>264</v>
      </c>
      <c r="D1196" s="771"/>
      <c r="E1196" s="207">
        <f>+'P. Obras Civiles'!E38</f>
        <v>18.91</v>
      </c>
      <c r="F1196" s="767"/>
      <c r="G1196" s="768"/>
      <c r="H1196" s="768"/>
      <c r="I1196" s="769"/>
    </row>
    <row r="1197" spans="1:9" x14ac:dyDescent="0.25">
      <c r="C1197" s="453" t="s">
        <v>265</v>
      </c>
      <c r="D1197" s="454"/>
      <c r="E1197" s="772"/>
      <c r="F1197" s="772"/>
      <c r="G1197" s="772"/>
      <c r="H1197" s="772"/>
      <c r="I1197" s="773"/>
    </row>
    <row r="1198" spans="1:9" x14ac:dyDescent="0.25">
      <c r="C1198" s="700" t="s">
        <v>266</v>
      </c>
      <c r="D1198" s="701"/>
      <c r="E1198" s="140" t="s">
        <v>267</v>
      </c>
      <c r="F1198" s="455" t="s">
        <v>268</v>
      </c>
      <c r="G1198" s="456" t="s">
        <v>269</v>
      </c>
      <c r="H1198" s="140" t="s">
        <v>270</v>
      </c>
      <c r="I1198" s="457" t="s">
        <v>271</v>
      </c>
    </row>
    <row r="1199" spans="1:9" x14ac:dyDescent="0.25">
      <c r="A1199" s="451" t="s">
        <v>108</v>
      </c>
      <c r="C1199" s="742" t="str">
        <f>+VLOOKUP(A1199,'Herramientas y Equipos'!$B$4:$E$46,2,FALSE)</f>
        <v>Herramienta menor E, Gral. Obra</v>
      </c>
      <c r="D1199" s="743"/>
      <c r="E1199" s="141" t="str">
        <f>+VLOOKUP(A1199,'Herramientas y Equipos'!$B$4:$E$46,3,FALSE)</f>
        <v>%</v>
      </c>
      <c r="F1199" s="459">
        <f>+VLOOKUP(A1199,'Herramientas y Equipos'!$B$4:$E$46,4,FALSE)</f>
        <v>0.04</v>
      </c>
      <c r="G1199" s="155">
        <f>+I1228</f>
        <v>48129</v>
      </c>
      <c r="H1199" s="155">
        <f>ROUND(SUM(G1199*F1199),0)</f>
        <v>1925</v>
      </c>
      <c r="I1199" s="744"/>
    </row>
    <row r="1200" spans="1:9" x14ac:dyDescent="0.25">
      <c r="A1200" s="451" t="s">
        <v>139</v>
      </c>
      <c r="C1200" s="742" t="str">
        <f>+VLOOKUP(A1200,'Herramientas y Equipos'!$B$4:$E$46,2,FALSE)</f>
        <v>Vibrador de Concreto electrico</v>
      </c>
      <c r="D1200" s="743"/>
      <c r="E1200" s="141" t="str">
        <f>+VLOOKUP(A1200,'Herramientas y Equipos'!$B$4:$E$46,3,FALSE)</f>
        <v>Hora</v>
      </c>
      <c r="F1200" s="482">
        <f>5/60</f>
        <v>8.3333333333333329E-2</v>
      </c>
      <c r="G1200" s="155">
        <f>+VLOOKUP(A1200,'Herramientas y Equipos'!$B$4:$E$46,4,FALSE)</f>
        <v>10625</v>
      </c>
      <c r="H1200" s="155">
        <f>ROUND(SUM(G1200*F1200),0)</f>
        <v>885</v>
      </c>
      <c r="I1200" s="745"/>
    </row>
    <row r="1201" spans="1:15" x14ac:dyDescent="0.25">
      <c r="A1201" s="451" t="s">
        <v>151</v>
      </c>
      <c r="C1201" s="742" t="str">
        <f>+VLOOKUP(A1201,'Herramientas y Equipos'!$B$4:$E$46,2,FALSE)</f>
        <v>Andamio certificado</v>
      </c>
      <c r="D1201" s="743"/>
      <c r="E1201" s="141" t="str">
        <f>+VLOOKUP(A1201,'Herramientas y Equipos'!$B$4:$E$46,3,FALSE)</f>
        <v>día</v>
      </c>
      <c r="F1201" s="217">
        <f>(L1201*N1201*M1201)</f>
        <v>2.2499999999999999E-2</v>
      </c>
      <c r="G1201" s="155">
        <f>+VLOOKUP(A1201,'Herramientas y Equipos'!$B$4:$E$46,4,FALSE)</f>
        <v>69497.400000000009</v>
      </c>
      <c r="H1201" s="155">
        <f>ROUND(SUM(G1201*F1201),0)</f>
        <v>1564</v>
      </c>
      <c r="I1201" s="745"/>
      <c r="L1201" s="191">
        <v>0.15</v>
      </c>
      <c r="M1201" s="191">
        <v>0.15</v>
      </c>
      <c r="N1201" s="493">
        <v>1</v>
      </c>
      <c r="O1201" s="191">
        <f>L1201*M1201*N1201</f>
        <v>2.2499999999999999E-2</v>
      </c>
    </row>
    <row r="1202" spans="1:15" x14ac:dyDescent="0.25">
      <c r="A1202" s="451" t="s">
        <v>811</v>
      </c>
      <c r="C1202" s="742" t="str">
        <f>+VLOOKUP(A1202,'Herramientas y Equipos'!$B$4:$E$52,2,FALSE)</f>
        <v>Paral Metálico Corto 2.7 mts.</v>
      </c>
      <c r="D1202" s="743"/>
      <c r="E1202" s="141" t="str">
        <f>+VLOOKUP(A1202,'Herramientas y Equipos'!$B$4:$E$52,3,FALSE)</f>
        <v>Hora</v>
      </c>
      <c r="F1202" s="171">
        <v>12</v>
      </c>
      <c r="G1202" s="155">
        <f>+VLOOKUP(A1202,'Herramientas y Equipos'!$B$4:$E$52,4,FALSE)</f>
        <v>400</v>
      </c>
      <c r="H1202" s="155">
        <f>ROUND(SUM(G1202*F1202),0)</f>
        <v>4800</v>
      </c>
      <c r="I1202" s="745"/>
    </row>
    <row r="1203" spans="1:15" x14ac:dyDescent="0.25">
      <c r="C1203" s="698"/>
      <c r="D1203" s="699"/>
      <c r="E1203" s="699"/>
      <c r="F1203" s="699"/>
      <c r="G1203" s="461"/>
      <c r="H1203" s="461" t="s">
        <v>272</v>
      </c>
      <c r="I1203" s="172">
        <f>SUM(H1199:H1202)</f>
        <v>9174</v>
      </c>
    </row>
    <row r="1204" spans="1:15" x14ac:dyDescent="0.25">
      <c r="C1204" s="462" t="s">
        <v>273</v>
      </c>
      <c r="D1204" s="463"/>
      <c r="E1204" s="143"/>
      <c r="F1204" s="151"/>
      <c r="G1204" s="152"/>
      <c r="H1204" s="151"/>
      <c r="I1204" s="464"/>
    </row>
    <row r="1205" spans="1:15" x14ac:dyDescent="0.25">
      <c r="C1205" s="700" t="s">
        <v>266</v>
      </c>
      <c r="D1205" s="701"/>
      <c r="E1205" s="140" t="s">
        <v>274</v>
      </c>
      <c r="F1205" s="140" t="s">
        <v>13</v>
      </c>
      <c r="G1205" s="456" t="s">
        <v>275</v>
      </c>
      <c r="H1205" s="140" t="s">
        <v>276</v>
      </c>
      <c r="I1205" s="457" t="s">
        <v>271</v>
      </c>
    </row>
    <row r="1206" spans="1:15" x14ac:dyDescent="0.25">
      <c r="C1206" s="724" t="s">
        <v>755</v>
      </c>
      <c r="D1206" s="725"/>
      <c r="E1206" s="144" t="str">
        <f>VLOOKUP(C1206,CONCRETOS!$A$106:$E$114,3,FALSE)</f>
        <v>M3</v>
      </c>
      <c r="F1206" s="144">
        <f>(0.15*0.15*1)</f>
        <v>2.2499999999999999E-2</v>
      </c>
      <c r="G1206" s="164"/>
      <c r="H1206" s="166">
        <f>VLOOKUP(C1206,CONCRETOS!$A$106:$E$114,5,FALSE)</f>
        <v>1012600</v>
      </c>
      <c r="I1206" s="172">
        <f>(F1206*H1206)*(G1206+1)</f>
        <v>22783.5</v>
      </c>
      <c r="M1206" s="483"/>
      <c r="N1206" s="483"/>
      <c r="O1206" s="483"/>
    </row>
    <row r="1207" spans="1:15" x14ac:dyDescent="0.25">
      <c r="A1207" s="451" t="s">
        <v>249</v>
      </c>
      <c r="C1207" s="702" t="str">
        <f>VLOOKUP(A1207,Insumos!$B$3:$C$159,2,FALSE)</f>
        <v>Puntilla con cabeza  2"</v>
      </c>
      <c r="D1207" s="703"/>
      <c r="E1207" s="144" t="str">
        <f>VLOOKUP(A1207,Insumos!$B$3:$E$159,3,FALSE)</f>
        <v>LB</v>
      </c>
      <c r="F1207" s="165">
        <v>0.4</v>
      </c>
      <c r="G1207" s="164">
        <v>0.05</v>
      </c>
      <c r="H1207" s="166">
        <f>VLOOKUP(A1207,Insumos!$B$3:$E$159,4,FALSE)</f>
        <v>5457</v>
      </c>
      <c r="I1207" s="172">
        <f>(F1207*H1207)*(G1207+1)</f>
        <v>2291.9400000000005</v>
      </c>
    </row>
    <row r="1208" spans="1:15" x14ac:dyDescent="0.25">
      <c r="A1208" s="451" t="s">
        <v>304</v>
      </c>
      <c r="C1208" s="702" t="str">
        <f>VLOOKUP(A1208,Insumos!$B$3:$C$159,2,FALSE)</f>
        <v>Tabla chapa ordinario 0.30</v>
      </c>
      <c r="D1208" s="703"/>
      <c r="E1208" s="144" t="str">
        <f>VLOOKUP(A1208,Insumos!$B$3:$E$159,3,FALSE)</f>
        <v>ML</v>
      </c>
      <c r="F1208" s="165">
        <v>1</v>
      </c>
      <c r="G1208" s="164">
        <v>0.05</v>
      </c>
      <c r="H1208" s="166">
        <f>VLOOKUP(A1208,Insumos!$B$3:$E$159,4,FALSE)</f>
        <v>12000</v>
      </c>
      <c r="I1208" s="172">
        <f>(F1208*H1208)*(G1208+1)</f>
        <v>12600</v>
      </c>
    </row>
    <row r="1209" spans="1:15" x14ac:dyDescent="0.25">
      <c r="A1209" s="451" t="s">
        <v>38</v>
      </c>
      <c r="C1209" s="702" t="str">
        <f>+VLOOKUP(A1209,Insumos!$B$4:$E$159,2,FALSE)</f>
        <v>Acero de refuerzo</v>
      </c>
      <c r="D1209" s="703"/>
      <c r="E1209" s="144" t="str">
        <f>+VLOOKUP(A1209,Insumos!$B$4:$E$159,3,FALSE)</f>
        <v>KG</v>
      </c>
      <c r="F1209" s="165">
        <f>(1*4*0.99)+(0.6*(1/17))</f>
        <v>3.9952941176470587</v>
      </c>
      <c r="G1209" s="164">
        <v>0.05</v>
      </c>
      <c r="H1209" s="166">
        <f>+VLOOKUP(A1209,Insumos!$B$4:$E$159,4,FALSE)</f>
        <v>4406</v>
      </c>
      <c r="I1209" s="497">
        <f t="shared" ref="I1209" si="33">+ROUND((F1209*H1209)+(G1209*F1209*H1209),0)</f>
        <v>18483</v>
      </c>
    </row>
    <row r="1210" spans="1:15" x14ac:dyDescent="0.25">
      <c r="A1210" s="498"/>
      <c r="C1210" s="702"/>
      <c r="D1210" s="703"/>
      <c r="E1210" s="144"/>
      <c r="F1210" s="165"/>
      <c r="G1210" s="164"/>
      <c r="H1210" s="166"/>
      <c r="I1210" s="497"/>
    </row>
    <row r="1211" spans="1:15" x14ac:dyDescent="0.25">
      <c r="A1211" s="498"/>
      <c r="C1211" s="702"/>
      <c r="D1211" s="703"/>
      <c r="E1211" s="144"/>
      <c r="F1211" s="165"/>
      <c r="G1211" s="459"/>
      <c r="H1211" s="166"/>
      <c r="I1211" s="497"/>
    </row>
    <row r="1212" spans="1:15" x14ac:dyDescent="0.25">
      <c r="A1212" s="498"/>
      <c r="C1212" s="702"/>
      <c r="D1212" s="703"/>
      <c r="E1212" s="144"/>
      <c r="F1212" s="165"/>
      <c r="G1212" s="164"/>
      <c r="H1212" s="166"/>
      <c r="I1212" s="497"/>
    </row>
    <row r="1213" spans="1:15" x14ac:dyDescent="0.25">
      <c r="C1213" s="702"/>
      <c r="D1213" s="703"/>
      <c r="E1213" s="144"/>
      <c r="F1213" s="465"/>
      <c r="G1213" s="147"/>
      <c r="H1213" s="166"/>
      <c r="I1213" s="172"/>
    </row>
    <row r="1214" spans="1:15" x14ac:dyDescent="0.25">
      <c r="C1214" s="728"/>
      <c r="D1214" s="729"/>
      <c r="E1214" s="141"/>
      <c r="F1214" s="465"/>
      <c r="G1214" s="147"/>
      <c r="H1214" s="155"/>
      <c r="I1214" s="172"/>
    </row>
    <row r="1215" spans="1:15" x14ac:dyDescent="0.25">
      <c r="C1215" s="150"/>
      <c r="D1215" s="151"/>
      <c r="E1215" s="143"/>
      <c r="F1215" s="151"/>
      <c r="G1215" s="699" t="s">
        <v>277</v>
      </c>
      <c r="H1215" s="730"/>
      <c r="I1215" s="172">
        <f>SUM(I1206:I1214)</f>
        <v>56158.44</v>
      </c>
    </row>
    <row r="1216" spans="1:15" ht="13.8" x14ac:dyDescent="0.25">
      <c r="C1216" s="462" t="s">
        <v>278</v>
      </c>
      <c r="D1216" s="463"/>
      <c r="E1216" s="143"/>
      <c r="F1216" s="151"/>
      <c r="G1216" s="152"/>
      <c r="H1216" s="151"/>
      <c r="I1216" s="478"/>
    </row>
    <row r="1217" spans="3:13" x14ac:dyDescent="0.25">
      <c r="C1217" s="700" t="s">
        <v>266</v>
      </c>
      <c r="D1217" s="701"/>
      <c r="E1217" s="140" t="s">
        <v>279</v>
      </c>
      <c r="F1217" s="140" t="s">
        <v>29</v>
      </c>
      <c r="G1217" s="456" t="s">
        <v>280</v>
      </c>
      <c r="H1217" s="140" t="s">
        <v>281</v>
      </c>
      <c r="I1217" s="457" t="s">
        <v>271</v>
      </c>
    </row>
    <row r="1218" spans="3:13" x14ac:dyDescent="0.25">
      <c r="C1218" s="731" t="s">
        <v>843</v>
      </c>
      <c r="D1218" s="732"/>
      <c r="E1218" s="494">
        <f>(((+CONCRETOS!C17*50)/1000)*F1206)</f>
        <v>7.8750000000000001E-3</v>
      </c>
      <c r="F1218" s="494"/>
      <c r="G1218" s="9">
        <v>250000</v>
      </c>
      <c r="H1218" s="156">
        <f>+ROUND(E1218*G1218,0)</f>
        <v>1969</v>
      </c>
      <c r="I1218" s="149"/>
    </row>
    <row r="1219" spans="3:13" x14ac:dyDescent="0.25">
      <c r="C1219" s="731" t="s">
        <v>420</v>
      </c>
      <c r="D1219" s="732"/>
      <c r="E1219" s="500">
        <f>+F1209/1000</f>
        <v>3.9952941176470587E-3</v>
      </c>
      <c r="F1219" s="494"/>
      <c r="G1219" s="9">
        <v>250000</v>
      </c>
      <c r="H1219" s="156">
        <f>+ROUND(E1219*G1219,0)</f>
        <v>999</v>
      </c>
      <c r="I1219" s="149"/>
    </row>
    <row r="1220" spans="3:13" x14ac:dyDescent="0.25">
      <c r="C1220" s="731" t="s">
        <v>844</v>
      </c>
      <c r="D1220" s="732"/>
      <c r="E1220" s="494">
        <f>+CONCRETOS!$C$16*F1206*25</f>
        <v>0.315</v>
      </c>
      <c r="F1220" s="494"/>
      <c r="G1220" s="495">
        <v>2500</v>
      </c>
      <c r="H1220" s="156">
        <f>+ROUND(E1220*G1220,0)</f>
        <v>788</v>
      </c>
      <c r="I1220" s="149"/>
    </row>
    <row r="1221" spans="3:13" x14ac:dyDescent="0.25">
      <c r="C1221" s="731" t="s">
        <v>845</v>
      </c>
      <c r="D1221" s="732"/>
      <c r="E1221" s="494">
        <f>+CONCRETOS!$C$15*F1206*91</f>
        <v>1.7199</v>
      </c>
      <c r="F1221" s="494"/>
      <c r="G1221" s="495">
        <v>2500</v>
      </c>
      <c r="H1221" s="156">
        <f>+ROUND(E1221*G1221,0)</f>
        <v>4300</v>
      </c>
      <c r="I1221" s="149"/>
    </row>
    <row r="1222" spans="3:13" x14ac:dyDescent="0.25">
      <c r="C1222" s="150"/>
      <c r="D1222" s="151"/>
      <c r="E1222" s="143"/>
      <c r="F1222" s="151"/>
      <c r="G1222" s="152" t="s">
        <v>282</v>
      </c>
      <c r="H1222" s="151"/>
      <c r="I1222" s="158">
        <f>SUM(H1218:H1221)</f>
        <v>8056</v>
      </c>
    </row>
    <row r="1223" spans="3:13" ht="13.8" x14ac:dyDescent="0.25">
      <c r="C1223" s="462" t="s">
        <v>283</v>
      </c>
      <c r="D1223" s="151"/>
      <c r="E1223" s="143"/>
      <c r="F1223" s="151"/>
      <c r="G1223" s="152"/>
      <c r="H1223" s="151"/>
      <c r="I1223" s="478"/>
    </row>
    <row r="1224" spans="3:13" x14ac:dyDescent="0.25">
      <c r="C1224" s="700" t="s">
        <v>266</v>
      </c>
      <c r="D1224" s="701"/>
      <c r="E1224" s="140" t="s">
        <v>14</v>
      </c>
      <c r="F1224" s="140" t="s">
        <v>13</v>
      </c>
      <c r="G1224" s="456" t="s">
        <v>276</v>
      </c>
      <c r="H1224" s="467" t="s">
        <v>29</v>
      </c>
      <c r="I1224" s="457" t="s">
        <v>271</v>
      </c>
    </row>
    <row r="1225" spans="3:13" x14ac:dyDescent="0.25">
      <c r="C1225" s="735" t="str">
        <f>'Mano de Obra'!$I$103</f>
        <v>Cuadrilla concretos</v>
      </c>
      <c r="D1225" s="736"/>
      <c r="E1225" s="141" t="s">
        <v>294</v>
      </c>
      <c r="F1225" s="161">
        <v>1</v>
      </c>
      <c r="G1225" s="155">
        <f>'Mano de Obra'!$M$112</f>
        <v>288773.76388888888</v>
      </c>
      <c r="H1225" s="162">
        <f>10/60</f>
        <v>0.16666666666666666</v>
      </c>
      <c r="I1225" s="159">
        <f>ROUND(SUM(G1225/F1225)*H1225,0)</f>
        <v>48129</v>
      </c>
    </row>
    <row r="1226" spans="3:13" x14ac:dyDescent="0.25">
      <c r="C1226" s="737"/>
      <c r="D1226" s="714"/>
      <c r="E1226" s="141"/>
      <c r="F1226" s="468"/>
      <c r="G1226" s="469"/>
      <c r="H1226" s="470"/>
      <c r="I1226" s="172">
        <f>SUM(G1226*F1226)*H1226</f>
        <v>0</v>
      </c>
    </row>
    <row r="1227" spans="3:13" x14ac:dyDescent="0.25">
      <c r="C1227" s="738"/>
      <c r="D1227" s="739"/>
      <c r="E1227" s="141"/>
      <c r="F1227" s="148"/>
      <c r="G1227" s="469"/>
      <c r="H1227" s="470"/>
      <c r="I1227" s="172">
        <f>SUM(G1227*F1227)*H1227</f>
        <v>0</v>
      </c>
    </row>
    <row r="1228" spans="3:13" x14ac:dyDescent="0.25">
      <c r="C1228" s="150"/>
      <c r="D1228" s="151"/>
      <c r="E1228" s="143"/>
      <c r="F1228" s="151"/>
      <c r="G1228" s="740" t="s">
        <v>284</v>
      </c>
      <c r="H1228" s="740"/>
      <c r="I1228" s="172">
        <f>I1225</f>
        <v>48129</v>
      </c>
      <c r="M1228" s="477"/>
    </row>
    <row r="1229" spans="3:13" ht="13.8" thickBot="1" x14ac:dyDescent="0.3">
      <c r="C1229" s="150"/>
      <c r="D1229" s="151"/>
      <c r="E1229" s="143"/>
      <c r="F1229" s="151"/>
      <c r="G1229" s="471"/>
      <c r="H1229" s="143"/>
      <c r="I1229" s="464"/>
    </row>
    <row r="1230" spans="3:13" ht="13.8" thickBot="1" x14ac:dyDescent="0.3">
      <c r="C1230" s="150"/>
      <c r="D1230" s="151"/>
      <c r="E1230" s="143"/>
      <c r="F1230" s="741" t="s">
        <v>285</v>
      </c>
      <c r="G1230" s="741"/>
      <c r="H1230" s="741"/>
      <c r="I1230" s="160">
        <f>SUM(I1203+I1215+I1222+I1228)</f>
        <v>121517.44</v>
      </c>
    </row>
    <row r="1231" spans="3:13" ht="14.4" thickBot="1" x14ac:dyDescent="0.3">
      <c r="C1231" s="462" t="s">
        <v>286</v>
      </c>
      <c r="D1231" s="151"/>
      <c r="E1231" s="175"/>
      <c r="F1231" s="479"/>
      <c r="G1231" s="152"/>
      <c r="H1231" s="151"/>
      <c r="I1231" s="464"/>
    </row>
    <row r="1232" spans="3:13" x14ac:dyDescent="0.25">
      <c r="C1232" s="704" t="s">
        <v>732</v>
      </c>
      <c r="D1232" s="705"/>
      <c r="E1232" s="710" t="s">
        <v>287</v>
      </c>
      <c r="F1232" s="711"/>
      <c r="G1232" s="473" t="s">
        <v>101</v>
      </c>
      <c r="H1232" s="474" t="s">
        <v>288</v>
      </c>
      <c r="I1232" s="712"/>
      <c r="M1232" s="483"/>
    </row>
    <row r="1233" spans="1:9" x14ac:dyDescent="0.25">
      <c r="C1233" s="706"/>
      <c r="D1233" s="707"/>
      <c r="E1233" s="714" t="s">
        <v>289</v>
      </c>
      <c r="F1233" s="715"/>
      <c r="G1233" s="459">
        <v>0.23</v>
      </c>
      <c r="H1233" s="155">
        <f>ROUND($I$1230*G1233,0)</f>
        <v>27949</v>
      </c>
      <c r="I1233" s="713"/>
    </row>
    <row r="1234" spans="1:9" x14ac:dyDescent="0.25">
      <c r="C1234" s="706"/>
      <c r="D1234" s="707"/>
      <c r="E1234" s="714" t="s">
        <v>26</v>
      </c>
      <c r="F1234" s="715"/>
      <c r="G1234" s="459">
        <v>0.02</v>
      </c>
      <c r="H1234" s="155">
        <f t="shared" ref="H1234:H1235" si="34">ROUND($I$1230*G1234,0)</f>
        <v>2430</v>
      </c>
      <c r="I1234" s="713"/>
    </row>
    <row r="1235" spans="1:9" x14ac:dyDescent="0.25">
      <c r="C1235" s="706"/>
      <c r="D1235" s="707"/>
      <c r="E1235" s="714" t="s">
        <v>1</v>
      </c>
      <c r="F1235" s="715"/>
      <c r="G1235" s="459">
        <v>0.05</v>
      </c>
      <c r="H1235" s="155">
        <f t="shared" si="34"/>
        <v>6076</v>
      </c>
      <c r="I1235" s="713"/>
    </row>
    <row r="1236" spans="1:9" ht="15" customHeight="1" thickBot="1" x14ac:dyDescent="0.3">
      <c r="C1236" s="706"/>
      <c r="D1236" s="707"/>
      <c r="E1236" s="716" t="s">
        <v>290</v>
      </c>
      <c r="F1236" s="717"/>
      <c r="G1236" s="717"/>
      <c r="H1236" s="718"/>
      <c r="I1236" s="475">
        <f>SUM(H1233:H1235)</f>
        <v>36455</v>
      </c>
    </row>
    <row r="1237" spans="1:9" ht="16.2" thickBot="1" x14ac:dyDescent="0.3">
      <c r="C1237" s="708"/>
      <c r="D1237" s="709"/>
      <c r="E1237" s="719" t="s">
        <v>291</v>
      </c>
      <c r="F1237" s="720"/>
      <c r="G1237" s="721"/>
      <c r="H1237" s="722">
        <f>SUM(I1230+I1236)</f>
        <v>157972.44</v>
      </c>
      <c r="I1237" s="723"/>
    </row>
    <row r="1239" spans="1:9" ht="18" thickBot="1" x14ac:dyDescent="0.3">
      <c r="C1239" s="748" t="s">
        <v>257</v>
      </c>
      <c r="D1239" s="748"/>
      <c r="E1239" s="748"/>
      <c r="F1239" s="748"/>
      <c r="G1239" s="748"/>
      <c r="H1239" s="748"/>
      <c r="I1239" s="748"/>
    </row>
    <row r="1240" spans="1:9" ht="14.4" thickBot="1" x14ac:dyDescent="0.3">
      <c r="C1240" s="136" t="s">
        <v>258</v>
      </c>
      <c r="D1240" s="749" t="s">
        <v>733</v>
      </c>
      <c r="E1240" s="750"/>
      <c r="F1240" s="750"/>
      <c r="G1240" s="751"/>
      <c r="H1240" s="136" t="s">
        <v>259</v>
      </c>
      <c r="I1240" s="452">
        <v>45961</v>
      </c>
    </row>
    <row r="1241" spans="1:9" ht="13.8" thickBot="1" x14ac:dyDescent="0.3">
      <c r="C1241" s="752" t="s">
        <v>260</v>
      </c>
      <c r="D1241" s="753"/>
      <c r="E1241" s="754"/>
      <c r="F1241" s="755" t="s">
        <v>261</v>
      </c>
      <c r="G1241" s="756"/>
      <c r="H1241" s="756"/>
      <c r="I1241" s="757"/>
    </row>
    <row r="1242" spans="1:9" ht="13.8" thickBot="1" x14ac:dyDescent="0.3">
      <c r="C1242" s="758" t="s">
        <v>292</v>
      </c>
      <c r="D1242" s="759"/>
      <c r="E1242" s="760"/>
      <c r="F1242" s="761" t="str">
        <f>+'P. Obras Civiles'!C39</f>
        <v>Resane y  pintura sobre muros internos: masillado, Pintura acrilica de alta asepsia N+0.00 A Cieloraso. (acabado superficie homogenea alisada)</v>
      </c>
      <c r="G1242" s="762"/>
      <c r="H1242" s="762"/>
      <c r="I1242" s="763"/>
    </row>
    <row r="1243" spans="1:9" ht="13.8" thickBot="1" x14ac:dyDescent="0.3">
      <c r="C1243" s="137" t="s">
        <v>293</v>
      </c>
      <c r="D1243" s="138" t="s">
        <v>263</v>
      </c>
      <c r="E1243" s="154">
        <f>+'P. Obras Civiles'!B39</f>
        <v>6.3</v>
      </c>
      <c r="F1243" s="764"/>
      <c r="G1243" s="765"/>
      <c r="H1243" s="765"/>
      <c r="I1243" s="766"/>
    </row>
    <row r="1244" spans="1:9" ht="13.8" thickBot="1" x14ac:dyDescent="0.3">
      <c r="C1244" s="770" t="s">
        <v>264</v>
      </c>
      <c r="D1244" s="771"/>
      <c r="E1244" s="207">
        <f>+'P. Obras Civiles'!E39</f>
        <v>176.51300000000001</v>
      </c>
      <c r="F1244" s="767"/>
      <c r="G1244" s="768"/>
      <c r="H1244" s="768"/>
      <c r="I1244" s="769"/>
    </row>
    <row r="1245" spans="1:9" x14ac:dyDescent="0.25">
      <c r="C1245" s="453" t="s">
        <v>265</v>
      </c>
      <c r="D1245" s="454"/>
      <c r="E1245" s="772"/>
      <c r="F1245" s="772"/>
      <c r="G1245" s="772"/>
      <c r="H1245" s="772"/>
      <c r="I1245" s="773"/>
    </row>
    <row r="1246" spans="1:9" x14ac:dyDescent="0.25">
      <c r="C1246" s="700" t="s">
        <v>266</v>
      </c>
      <c r="D1246" s="701"/>
      <c r="E1246" s="140" t="s">
        <v>267</v>
      </c>
      <c r="F1246" s="455" t="s">
        <v>268</v>
      </c>
      <c r="G1246" s="456" t="s">
        <v>269</v>
      </c>
      <c r="H1246" s="140" t="s">
        <v>270</v>
      </c>
      <c r="I1246" s="457" t="s">
        <v>271</v>
      </c>
    </row>
    <row r="1247" spans="1:9" x14ac:dyDescent="0.25">
      <c r="A1247" s="451" t="str">
        <f>+'Herramientas y Equipos'!$B$18</f>
        <v>E100015</v>
      </c>
      <c r="C1247" s="742" t="str">
        <f>+VLOOKUP(A1247,'Herramientas y Equipos'!$B$4:$E$46,2,FALSE)</f>
        <v>Herramienta menor E, Gral. Obra</v>
      </c>
      <c r="D1247" s="743"/>
      <c r="E1247" s="141" t="str">
        <f>+VLOOKUP(A1247,'Herramientas y Equipos'!$B$4:$E$46,3,FALSE)</f>
        <v>%</v>
      </c>
      <c r="F1247" s="459">
        <f>+VLOOKUP(A1247,'Herramientas y Equipos'!$B$4:$E$46,4,FALSE)</f>
        <v>0.04</v>
      </c>
      <c r="G1247" s="155">
        <f>+I1273</f>
        <v>19252</v>
      </c>
      <c r="H1247" s="155">
        <f>ROUND(SUM(G1247*F1247),0)</f>
        <v>770</v>
      </c>
      <c r="I1247" s="744"/>
    </row>
    <row r="1248" spans="1:9" x14ac:dyDescent="0.25">
      <c r="A1248" s="451" t="str">
        <f>+'Herramientas y Equipos'!$B$5</f>
        <v>E100002</v>
      </c>
      <c r="C1248" s="742" t="str">
        <f>+VLOOKUP(A1248,'Herramientas y Equipos'!$B$4:$E$46,2,FALSE)</f>
        <v>Andamio de seguridad 1,40x2,07 H=2+1</v>
      </c>
      <c r="D1248" s="743"/>
      <c r="E1248" s="141" t="str">
        <f>+VLOOKUP(A1248,'Herramientas y Equipos'!$B$4:$E$46,3,FALSE)</f>
        <v>Hora</v>
      </c>
      <c r="F1248" s="174">
        <v>0.5</v>
      </c>
      <c r="G1248" s="155">
        <f>+VLOOKUP(A1248,'Herramientas y Equipos'!$B$4:$E$46,4,FALSE)</f>
        <v>7500</v>
      </c>
      <c r="H1248" s="155">
        <f>ROUND(SUM(G1248*F1248),0)</f>
        <v>3750</v>
      </c>
      <c r="I1248" s="745"/>
    </row>
    <row r="1249" spans="1:11" x14ac:dyDescent="0.25">
      <c r="A1249" s="451" t="s">
        <v>121</v>
      </c>
      <c r="C1249" s="742" t="str">
        <f>+VLOOKUP(A1249,'Herramientas y Equipos'!$B$4:$E$46,2,FALSE)</f>
        <v>Mezcladora cap 1/2 bulto electrica</v>
      </c>
      <c r="D1249" s="743"/>
      <c r="E1249" s="141" t="str">
        <f>+VLOOKUP(A1249,'Herramientas y Equipos'!$B$4:$E$46,3,FALSE)</f>
        <v>Hora</v>
      </c>
      <c r="F1249" s="174">
        <f>10/60</f>
        <v>0.16666666666666666</v>
      </c>
      <c r="G1249" s="155">
        <f>+VLOOKUP(A1249,'Herramientas y Equipos'!$B$4:$E$46,4,FALSE)</f>
        <v>8125</v>
      </c>
      <c r="H1249" s="155">
        <f>ROUND(SUM(G1249*F1249),0)</f>
        <v>1354</v>
      </c>
      <c r="I1249" s="745"/>
    </row>
    <row r="1250" spans="1:11" x14ac:dyDescent="0.25">
      <c r="C1250" s="698"/>
      <c r="D1250" s="699"/>
      <c r="E1250" s="699"/>
      <c r="F1250" s="699"/>
      <c r="G1250" s="461"/>
      <c r="H1250" s="461" t="s">
        <v>272</v>
      </c>
      <c r="I1250" s="172">
        <f>SUM(H1247:H1249)</f>
        <v>5874</v>
      </c>
    </row>
    <row r="1251" spans="1:11" x14ac:dyDescent="0.25">
      <c r="C1251" s="462" t="s">
        <v>273</v>
      </c>
      <c r="D1251" s="463"/>
      <c r="E1251" s="143"/>
      <c r="F1251" s="151"/>
      <c r="G1251" s="152"/>
      <c r="H1251" s="151"/>
      <c r="I1251" s="464"/>
    </row>
    <row r="1252" spans="1:11" x14ac:dyDescent="0.25">
      <c r="C1252" s="700" t="s">
        <v>266</v>
      </c>
      <c r="D1252" s="701"/>
      <c r="E1252" s="140" t="s">
        <v>274</v>
      </c>
      <c r="F1252" s="140" t="s">
        <v>13</v>
      </c>
      <c r="G1252" s="456" t="s">
        <v>275</v>
      </c>
      <c r="H1252" s="140" t="s">
        <v>276</v>
      </c>
      <c r="I1252" s="457" t="s">
        <v>271</v>
      </c>
    </row>
    <row r="1253" spans="1:11" x14ac:dyDescent="0.25">
      <c r="A1253" s="451" t="s">
        <v>46</v>
      </c>
      <c r="C1253" s="702" t="str">
        <f>+VLOOKUP(A1253,Insumos!$B$4:$E$159,2,FALSE)</f>
        <v>Arena</v>
      </c>
      <c r="D1253" s="703"/>
      <c r="E1253" s="144" t="str">
        <f>+VLOOKUP(A1253,Insumos!$B$4:$E$159,3,FALSE)</f>
        <v>M3</v>
      </c>
      <c r="F1253" s="165">
        <f>(1*1*0.002)*12</f>
        <v>2.4E-2</v>
      </c>
      <c r="G1253" s="164">
        <v>0.05</v>
      </c>
      <c r="H1253" s="166">
        <f>+VLOOKUP(A1253,Insumos!$B$4:$E$159,4,FALSE)</f>
        <v>55000</v>
      </c>
      <c r="I1253" s="497">
        <f t="shared" ref="I1253:I1258" si="35">+ROUND((F1253*H1253)+(G1253*F1253*H1253),0)</f>
        <v>1386</v>
      </c>
    </row>
    <row r="1254" spans="1:11" x14ac:dyDescent="0.25">
      <c r="A1254" s="451" t="s">
        <v>47</v>
      </c>
      <c r="C1254" s="702" t="str">
        <f>+VLOOKUP(A1254,Insumos!$B$4:$E$159,2,FALSE)</f>
        <v>Cemento</v>
      </c>
      <c r="D1254" s="703"/>
      <c r="E1254" s="144" t="str">
        <f>+VLOOKUP(A1254,Insumos!$B$4:$E$159,3,FALSE)</f>
        <v>KG</v>
      </c>
      <c r="F1254" s="165">
        <v>3</v>
      </c>
      <c r="G1254" s="459">
        <v>0.05</v>
      </c>
      <c r="H1254" s="166">
        <f>+VLOOKUP(A1254,Insumos!$B$4:$E$159,4,FALSE)</f>
        <v>712</v>
      </c>
      <c r="I1254" s="497">
        <f t="shared" si="35"/>
        <v>2243</v>
      </c>
    </row>
    <row r="1255" spans="1:11" ht="21" customHeight="1" x14ac:dyDescent="0.25">
      <c r="A1255" s="451" t="s">
        <v>825</v>
      </c>
      <c r="C1255" s="702" t="str">
        <f>+VLOOKUP(A1255,Insumos!$B$4:$E$159,2,FALSE)</f>
        <v>Estuco Plástico 5 Galones Paredes/Techos Interior y Exterior</v>
      </c>
      <c r="D1255" s="703"/>
      <c r="E1255" s="144" t="str">
        <f>+VLOOKUP(A1255,Insumos!$B$4:$E$159,3,FALSE)</f>
        <v>UND</v>
      </c>
      <c r="F1255" s="165">
        <f>2/30</f>
        <v>6.6666666666666666E-2</v>
      </c>
      <c r="G1255" s="164">
        <v>0.05</v>
      </c>
      <c r="H1255" s="166">
        <f>+VLOOKUP(A1255,Insumos!$B$4:$E$159,4,FALSE)</f>
        <v>87900</v>
      </c>
      <c r="I1255" s="497">
        <f t="shared" si="35"/>
        <v>6153</v>
      </c>
    </row>
    <row r="1256" spans="1:11" x14ac:dyDescent="0.25">
      <c r="A1256" s="451" t="s">
        <v>67</v>
      </c>
      <c r="C1256" s="702" t="str">
        <f>+VLOOKUP(A1256,Insumos!$B$4:$E$159,2,FALSE)</f>
        <v>Cinta malla sellapanel 45 ml</v>
      </c>
      <c r="D1256" s="703"/>
      <c r="E1256" s="144" t="str">
        <f>+VLOOKUP(A1256,Insumos!$B$4:$E$159,3,FALSE)</f>
        <v>Rollo</v>
      </c>
      <c r="F1256" s="165">
        <f>4/45</f>
        <v>8.8888888888888892E-2</v>
      </c>
      <c r="G1256" s="164">
        <v>0.05</v>
      </c>
      <c r="H1256" s="166">
        <f>+VLOOKUP(A1256,Insumos!$B$4:$E$159,4,FALSE)</f>
        <v>34240</v>
      </c>
      <c r="I1256" s="497">
        <f t="shared" si="35"/>
        <v>3196</v>
      </c>
    </row>
    <row r="1257" spans="1:11" x14ac:dyDescent="0.25">
      <c r="A1257" s="451" t="s">
        <v>348</v>
      </c>
      <c r="C1257" s="702" t="str">
        <f>+VLOOKUP(A1257,Insumos!$B$4:$E$159,2,FALSE)</f>
        <v xml:space="preserve">Pintura Acrílica para Interior Alta Asepsia </v>
      </c>
      <c r="D1257" s="703"/>
      <c r="E1257" s="144" t="str">
        <f>+VLOOKUP(A1257,Insumos!$B$4:$E$159,3,FALSE)</f>
        <v>GAL</v>
      </c>
      <c r="F1257" s="165">
        <f>1/40</f>
        <v>2.5000000000000001E-2</v>
      </c>
      <c r="G1257" s="164">
        <v>0.05</v>
      </c>
      <c r="H1257" s="166">
        <f>+VLOOKUP(A1257,Insumos!$B$4:$E$159,4,FALSE)</f>
        <v>137390</v>
      </c>
      <c r="I1257" s="497">
        <f t="shared" si="35"/>
        <v>3606</v>
      </c>
    </row>
    <row r="1258" spans="1:11" x14ac:dyDescent="0.25">
      <c r="A1258" s="451" t="s">
        <v>70</v>
      </c>
      <c r="C1258" s="702" t="str">
        <f>+VLOOKUP(A1258,Insumos!$B$4:$E$159,2,FALSE)</f>
        <v>Lija de agua</v>
      </c>
      <c r="D1258" s="703"/>
      <c r="E1258" s="144" t="str">
        <f>+VLOOKUP(A1258,Insumos!$B$4:$E$159,3,FALSE)</f>
        <v>UND</v>
      </c>
      <c r="F1258" s="165">
        <f>0.5/1</f>
        <v>0.5</v>
      </c>
      <c r="G1258" s="164">
        <v>0.05</v>
      </c>
      <c r="H1258" s="166">
        <f>+VLOOKUP(A1258,Insumos!$B$4:$E$159,4,FALSE)</f>
        <v>2033</v>
      </c>
      <c r="I1258" s="497">
        <f t="shared" si="35"/>
        <v>1067</v>
      </c>
    </row>
    <row r="1259" spans="1:11" x14ac:dyDescent="0.25">
      <c r="C1259" s="731"/>
      <c r="D1259" s="732"/>
      <c r="E1259" s="494"/>
      <c r="F1259" s="494"/>
      <c r="G1259" s="495"/>
      <c r="H1259" s="156"/>
      <c r="I1259" s="172"/>
    </row>
    <row r="1260" spans="1:11" x14ac:dyDescent="0.25">
      <c r="A1260" s="498"/>
      <c r="C1260" s="728"/>
      <c r="D1260" s="729"/>
      <c r="E1260" s="141"/>
      <c r="F1260" s="465"/>
      <c r="G1260" s="147"/>
      <c r="H1260" s="155"/>
      <c r="I1260" s="172"/>
    </row>
    <row r="1261" spans="1:11" x14ac:dyDescent="0.25">
      <c r="C1261" s="728"/>
      <c r="D1261" s="729"/>
      <c r="E1261" s="141"/>
      <c r="F1261" s="465"/>
      <c r="G1261" s="147"/>
      <c r="H1261" s="155"/>
      <c r="I1261" s="172"/>
    </row>
    <row r="1262" spans="1:11" x14ac:dyDescent="0.25">
      <c r="C1262" s="150"/>
      <c r="D1262" s="151"/>
      <c r="E1262" s="143"/>
      <c r="F1262" s="151"/>
      <c r="G1262" s="699" t="s">
        <v>277</v>
      </c>
      <c r="H1262" s="730"/>
      <c r="I1262" s="172">
        <f>SUM(I1253:I1261)</f>
        <v>17651</v>
      </c>
    </row>
    <row r="1263" spans="1:11" ht="13.8" x14ac:dyDescent="0.25">
      <c r="C1263" s="462" t="s">
        <v>278</v>
      </c>
      <c r="D1263" s="463"/>
      <c r="E1263" s="143"/>
      <c r="F1263" s="151"/>
      <c r="G1263" s="152"/>
      <c r="H1263" s="151"/>
      <c r="I1263" s="478"/>
    </row>
    <row r="1264" spans="1:11" x14ac:dyDescent="0.25">
      <c r="C1264" s="700" t="s">
        <v>266</v>
      </c>
      <c r="D1264" s="701"/>
      <c r="E1264" s="140" t="s">
        <v>279</v>
      </c>
      <c r="F1264" s="140" t="s">
        <v>29</v>
      </c>
      <c r="G1264" s="456" t="s">
        <v>280</v>
      </c>
      <c r="H1264" s="140" t="s">
        <v>281</v>
      </c>
      <c r="I1264" s="457" t="s">
        <v>271</v>
      </c>
      <c r="K1264" s="451">
        <f>0.16/2.4</f>
        <v>6.6666666666666666E-2</v>
      </c>
    </row>
    <row r="1265" spans="3:13" x14ac:dyDescent="0.25">
      <c r="C1265" s="731" t="s">
        <v>420</v>
      </c>
      <c r="D1265" s="732"/>
      <c r="E1265" s="494">
        <v>0.02</v>
      </c>
      <c r="F1265" s="494"/>
      <c r="G1265" s="9">
        <v>250000</v>
      </c>
      <c r="H1265" s="156">
        <f>+ROUND(E1265*G1265,0)</f>
        <v>5000</v>
      </c>
      <c r="I1265" s="149"/>
    </row>
    <row r="1266" spans="3:13" x14ac:dyDescent="0.25">
      <c r="C1266" s="731" t="s">
        <v>844</v>
      </c>
      <c r="D1266" s="732"/>
      <c r="E1266" s="494">
        <f>+F1253*25</f>
        <v>0.6</v>
      </c>
      <c r="F1266" s="494"/>
      <c r="G1266" s="495">
        <v>2500</v>
      </c>
      <c r="H1266" s="156">
        <f>+ROUND(E1266*G1266,0)</f>
        <v>1500</v>
      </c>
      <c r="I1266" s="149"/>
    </row>
    <row r="1267" spans="3:13" x14ac:dyDescent="0.25">
      <c r="C1267" s="150"/>
      <c r="D1267" s="151"/>
      <c r="E1267" s="143"/>
      <c r="F1267" s="151"/>
      <c r="G1267" s="152" t="s">
        <v>282</v>
      </c>
      <c r="H1267" s="151"/>
      <c r="I1267" s="158">
        <f>SUM(H1265:H1266)</f>
        <v>6500</v>
      </c>
    </row>
    <row r="1268" spans="3:13" ht="13.8" x14ac:dyDescent="0.25">
      <c r="C1268" s="462" t="s">
        <v>283</v>
      </c>
      <c r="D1268" s="151"/>
      <c r="E1268" s="143"/>
      <c r="F1268" s="151"/>
      <c r="G1268" s="152"/>
      <c r="H1268" s="151"/>
      <c r="I1268" s="478"/>
    </row>
    <row r="1269" spans="3:13" x14ac:dyDescent="0.25">
      <c r="C1269" s="700" t="s">
        <v>266</v>
      </c>
      <c r="D1269" s="701"/>
      <c r="E1269" s="140" t="s">
        <v>14</v>
      </c>
      <c r="F1269" s="140" t="s">
        <v>13</v>
      </c>
      <c r="G1269" s="456" t="s">
        <v>276</v>
      </c>
      <c r="H1269" s="467" t="s">
        <v>29</v>
      </c>
      <c r="I1269" s="457" t="s">
        <v>271</v>
      </c>
    </row>
    <row r="1270" spans="3:13" x14ac:dyDescent="0.25">
      <c r="C1270" s="735" t="str">
        <f>+'Mano de Obra'!$B$135</f>
        <v>Cuadrilla General de obra</v>
      </c>
      <c r="D1270" s="736"/>
      <c r="E1270" s="141" t="s">
        <v>294</v>
      </c>
      <c r="F1270" s="161">
        <v>1</v>
      </c>
      <c r="G1270" s="155">
        <f>+'Mano de Obra'!$F$143/8</f>
        <v>288773.76388888888</v>
      </c>
      <c r="H1270" s="174">
        <f>4/60</f>
        <v>6.6666666666666666E-2</v>
      </c>
      <c r="I1270" s="159">
        <f>ROUND(SUM(G1270/F1270)*H1270,0)</f>
        <v>19252</v>
      </c>
      <c r="M1270" s="477"/>
    </row>
    <row r="1271" spans="3:13" x14ac:dyDescent="0.25">
      <c r="C1271" s="737"/>
      <c r="D1271" s="714"/>
      <c r="E1271" s="141"/>
      <c r="F1271" s="468"/>
      <c r="G1271" s="469"/>
      <c r="H1271" s="470"/>
      <c r="I1271" s="172">
        <f>SUM(G1271*F1271)*H1271</f>
        <v>0</v>
      </c>
    </row>
    <row r="1272" spans="3:13" x14ac:dyDescent="0.25">
      <c r="C1272" s="738"/>
      <c r="D1272" s="739"/>
      <c r="E1272" s="141"/>
      <c r="F1272" s="148"/>
      <c r="G1272" s="469"/>
      <c r="H1272" s="470"/>
      <c r="I1272" s="172">
        <f>SUM(G1272*F1272)*H1272</f>
        <v>0</v>
      </c>
    </row>
    <row r="1273" spans="3:13" x14ac:dyDescent="0.25">
      <c r="C1273" s="150"/>
      <c r="D1273" s="151"/>
      <c r="E1273" s="143"/>
      <c r="F1273" s="151"/>
      <c r="G1273" s="740" t="s">
        <v>284</v>
      </c>
      <c r="H1273" s="740"/>
      <c r="I1273" s="172">
        <f>I1270</f>
        <v>19252</v>
      </c>
      <c r="M1273" s="477"/>
    </row>
    <row r="1274" spans="3:13" ht="13.8" thickBot="1" x14ac:dyDescent="0.3">
      <c r="C1274" s="150"/>
      <c r="D1274" s="151"/>
      <c r="E1274" s="143"/>
      <c r="F1274" s="151"/>
      <c r="G1274" s="471"/>
      <c r="H1274" s="143"/>
      <c r="I1274" s="464"/>
    </row>
    <row r="1275" spans="3:13" ht="13.8" thickBot="1" x14ac:dyDescent="0.3">
      <c r="C1275" s="150"/>
      <c r="D1275" s="151"/>
      <c r="E1275" s="143"/>
      <c r="F1275" s="741" t="s">
        <v>285</v>
      </c>
      <c r="G1275" s="741"/>
      <c r="H1275" s="741"/>
      <c r="I1275" s="160">
        <f>SUM(I1250+I1262+I1267+I1273)</f>
        <v>49277</v>
      </c>
    </row>
    <row r="1276" spans="3:13" ht="14.4" thickBot="1" x14ac:dyDescent="0.3">
      <c r="C1276" s="462" t="s">
        <v>286</v>
      </c>
      <c r="D1276" s="151"/>
      <c r="E1276" s="175"/>
      <c r="F1276" s="479"/>
      <c r="G1276" s="152"/>
      <c r="H1276" s="151"/>
      <c r="I1276" s="464"/>
    </row>
    <row r="1277" spans="3:13" x14ac:dyDescent="0.25">
      <c r="C1277" s="805" t="s">
        <v>732</v>
      </c>
      <c r="D1277" s="806"/>
      <c r="E1277" s="710" t="s">
        <v>287</v>
      </c>
      <c r="F1277" s="711"/>
      <c r="G1277" s="473" t="s">
        <v>101</v>
      </c>
      <c r="H1277" s="474" t="s">
        <v>288</v>
      </c>
      <c r="I1277" s="712"/>
      <c r="M1277" s="483"/>
    </row>
    <row r="1278" spans="3:13" x14ac:dyDescent="0.25">
      <c r="C1278" s="807"/>
      <c r="D1278" s="808"/>
      <c r="E1278" s="714" t="s">
        <v>289</v>
      </c>
      <c r="F1278" s="715"/>
      <c r="G1278" s="459">
        <v>0.23</v>
      </c>
      <c r="H1278" s="155">
        <f>ROUND($I$1275*G1278,0)</f>
        <v>11334</v>
      </c>
      <c r="I1278" s="713"/>
    </row>
    <row r="1279" spans="3:13" x14ac:dyDescent="0.25">
      <c r="C1279" s="807"/>
      <c r="D1279" s="808"/>
      <c r="E1279" s="714" t="s">
        <v>26</v>
      </c>
      <c r="F1279" s="715"/>
      <c r="G1279" s="459">
        <v>0.02</v>
      </c>
      <c r="H1279" s="155">
        <f t="shared" ref="H1279:H1280" si="36">ROUND($I$1275*G1279,0)</f>
        <v>986</v>
      </c>
      <c r="I1279" s="713"/>
    </row>
    <row r="1280" spans="3:13" x14ac:dyDescent="0.25">
      <c r="C1280" s="807"/>
      <c r="D1280" s="808"/>
      <c r="E1280" s="714" t="s">
        <v>1</v>
      </c>
      <c r="F1280" s="715"/>
      <c r="G1280" s="459">
        <v>0.05</v>
      </c>
      <c r="H1280" s="155">
        <f t="shared" si="36"/>
        <v>2464</v>
      </c>
      <c r="I1280" s="713"/>
    </row>
    <row r="1281" spans="1:9" ht="15" customHeight="1" thickBot="1" x14ac:dyDescent="0.3">
      <c r="C1281" s="807"/>
      <c r="D1281" s="808"/>
      <c r="E1281" s="716" t="s">
        <v>290</v>
      </c>
      <c r="F1281" s="717"/>
      <c r="G1281" s="717"/>
      <c r="H1281" s="718"/>
      <c r="I1281" s="475">
        <f>SUM(H1278:H1280)</f>
        <v>14784</v>
      </c>
    </row>
    <row r="1282" spans="1:9" ht="16.2" thickBot="1" x14ac:dyDescent="0.3">
      <c r="C1282" s="809"/>
      <c r="D1282" s="810"/>
      <c r="E1282" s="719" t="s">
        <v>291</v>
      </c>
      <c r="F1282" s="720"/>
      <c r="G1282" s="721"/>
      <c r="H1282" s="722">
        <f>SUM(I1275+I1281)</f>
        <v>64061</v>
      </c>
      <c r="I1282" s="723"/>
    </row>
    <row r="1284" spans="1:9" ht="18" thickBot="1" x14ac:dyDescent="0.3">
      <c r="C1284" s="748" t="s">
        <v>257</v>
      </c>
      <c r="D1284" s="748"/>
      <c r="E1284" s="748"/>
      <c r="F1284" s="748"/>
      <c r="G1284" s="748"/>
      <c r="H1284" s="748"/>
      <c r="I1284" s="748"/>
    </row>
    <row r="1285" spans="1:9" ht="14.4" thickBot="1" x14ac:dyDescent="0.3">
      <c r="C1285" s="136" t="s">
        <v>258</v>
      </c>
      <c r="D1285" s="749" t="s">
        <v>733</v>
      </c>
      <c r="E1285" s="750"/>
      <c r="F1285" s="750"/>
      <c r="G1285" s="751"/>
      <c r="H1285" s="136" t="s">
        <v>259</v>
      </c>
      <c r="I1285" s="452">
        <v>45961</v>
      </c>
    </row>
    <row r="1286" spans="1:9" ht="13.8" thickBot="1" x14ac:dyDescent="0.3">
      <c r="C1286" s="752" t="s">
        <v>260</v>
      </c>
      <c r="D1286" s="753"/>
      <c r="E1286" s="754"/>
      <c r="F1286" s="755" t="s">
        <v>261</v>
      </c>
      <c r="G1286" s="756"/>
      <c r="H1286" s="756"/>
      <c r="I1286" s="757"/>
    </row>
    <row r="1287" spans="1:9" ht="13.8" thickBot="1" x14ac:dyDescent="0.3">
      <c r="C1287" s="758" t="s">
        <v>292</v>
      </c>
      <c r="D1287" s="759"/>
      <c r="E1287" s="760"/>
      <c r="F1287" s="761" t="str">
        <f>+'P. Obras Civiles'!C40</f>
        <v>Muro + dintel Eje A2- A3 en ladrillo estructural e:0.15m. Incluye  Pañete y todos los accesorios para su buen funcionamiento</v>
      </c>
      <c r="G1287" s="762"/>
      <c r="H1287" s="762"/>
      <c r="I1287" s="763"/>
    </row>
    <row r="1288" spans="1:9" ht="13.8" thickBot="1" x14ac:dyDescent="0.3">
      <c r="C1288" s="137" t="s">
        <v>293</v>
      </c>
      <c r="D1288" s="138" t="s">
        <v>263</v>
      </c>
      <c r="E1288" s="154">
        <f>+'P. Obras Civiles'!B40</f>
        <v>6.4</v>
      </c>
      <c r="F1288" s="764"/>
      <c r="G1288" s="765"/>
      <c r="H1288" s="765"/>
      <c r="I1288" s="766"/>
    </row>
    <row r="1289" spans="1:9" ht="13.8" thickBot="1" x14ac:dyDescent="0.3">
      <c r="C1289" s="770" t="s">
        <v>264</v>
      </c>
      <c r="D1289" s="771"/>
      <c r="E1289" s="207">
        <f>+'P. Obras Civiles'!E40</f>
        <v>7.2719999999999994</v>
      </c>
      <c r="F1289" s="767"/>
      <c r="G1289" s="768"/>
      <c r="H1289" s="768"/>
      <c r="I1289" s="769"/>
    </row>
    <row r="1290" spans="1:9" x14ac:dyDescent="0.25">
      <c r="C1290" s="453" t="s">
        <v>265</v>
      </c>
      <c r="D1290" s="454"/>
      <c r="E1290" s="772"/>
      <c r="F1290" s="772"/>
      <c r="G1290" s="772"/>
      <c r="H1290" s="772"/>
      <c r="I1290" s="773"/>
    </row>
    <row r="1291" spans="1:9" x14ac:dyDescent="0.25">
      <c r="C1291" s="700" t="s">
        <v>266</v>
      </c>
      <c r="D1291" s="701"/>
      <c r="E1291" s="140" t="s">
        <v>267</v>
      </c>
      <c r="F1291" s="455" t="s">
        <v>268</v>
      </c>
      <c r="G1291" s="456" t="s">
        <v>269</v>
      </c>
      <c r="H1291" s="140" t="s">
        <v>270</v>
      </c>
      <c r="I1291" s="457" t="s">
        <v>271</v>
      </c>
    </row>
    <row r="1292" spans="1:9" x14ac:dyDescent="0.25">
      <c r="A1292" s="451" t="str">
        <f>+'Herramientas y Equipos'!$B$18</f>
        <v>E100015</v>
      </c>
      <c r="C1292" s="742" t="str">
        <f>+VLOOKUP(A1292,'Herramientas y Equipos'!$B$4:$E$46,2,FALSE)</f>
        <v>Herramienta menor E, Gral. Obra</v>
      </c>
      <c r="D1292" s="743"/>
      <c r="E1292" s="141" t="str">
        <f>+VLOOKUP(A1292,'Herramientas y Equipos'!$B$4:$E$46,3,FALSE)</f>
        <v>%</v>
      </c>
      <c r="F1292" s="459">
        <f>+VLOOKUP(A1292,'Herramientas y Equipos'!$B$4:$E$46,4,FALSE)</f>
        <v>0.04</v>
      </c>
      <c r="G1292" s="155">
        <f>+I1321</f>
        <v>18048</v>
      </c>
      <c r="H1292" s="155">
        <f>ROUND(SUM(G1292*F1292),0)</f>
        <v>722</v>
      </c>
      <c r="I1292" s="744"/>
    </row>
    <row r="1293" spans="1:9" x14ac:dyDescent="0.25">
      <c r="A1293" s="451" t="s">
        <v>139</v>
      </c>
      <c r="C1293" s="742" t="str">
        <f>+VLOOKUP(A1293,'Herramientas y Equipos'!$B$4:$E$46,2,FALSE)</f>
        <v>Vibrador de Concreto electrico</v>
      </c>
      <c r="D1293" s="743"/>
      <c r="E1293" s="141" t="str">
        <f>+VLOOKUP(A1293,'Herramientas y Equipos'!$B$4:$E$46,3,FALSE)</f>
        <v>Hora</v>
      </c>
      <c r="F1293" s="482">
        <f>5/60</f>
        <v>8.3333333333333329E-2</v>
      </c>
      <c r="G1293" s="155">
        <f>+VLOOKUP(A1293,'Herramientas y Equipos'!$B$4:$E$46,4,FALSE)</f>
        <v>10625</v>
      </c>
      <c r="H1293" s="155">
        <f>ROUND(SUM(G1293*F1293),0)</f>
        <v>885</v>
      </c>
      <c r="I1293" s="745"/>
    </row>
    <row r="1294" spans="1:9" x14ac:dyDescent="0.25">
      <c r="A1294" s="451" t="str">
        <f>+'Herramientas y Equipos'!$B$5</f>
        <v>E100002</v>
      </c>
      <c r="C1294" s="742" t="str">
        <f>+VLOOKUP(A1294,'Herramientas y Equipos'!$B$4:$E$46,2,FALSE)</f>
        <v>Andamio de seguridad 1,40x2,07 H=2+1</v>
      </c>
      <c r="D1294" s="743"/>
      <c r="E1294" s="141" t="str">
        <f>+VLOOKUP(A1294,'Herramientas y Equipos'!$B$4:$E$46,3,FALSE)</f>
        <v>Hora</v>
      </c>
      <c r="F1294" s="174">
        <v>0.58333333333333337</v>
      </c>
      <c r="G1294" s="155">
        <f>+VLOOKUP(A1294,'Herramientas y Equipos'!$B$4:$E$46,4,FALSE)</f>
        <v>7500</v>
      </c>
      <c r="H1294" s="155">
        <f>ROUND(SUM(G1294*F1294),0)</f>
        <v>4375</v>
      </c>
      <c r="I1294" s="745"/>
    </row>
    <row r="1295" spans="1:9" x14ac:dyDescent="0.25">
      <c r="A1295" s="496"/>
      <c r="C1295" s="742"/>
      <c r="D1295" s="743"/>
      <c r="E1295" s="141"/>
      <c r="F1295" s="171"/>
      <c r="G1295" s="155"/>
      <c r="H1295" s="155"/>
      <c r="I1295" s="745"/>
    </row>
    <row r="1296" spans="1:9" x14ac:dyDescent="0.25">
      <c r="C1296" s="698"/>
      <c r="D1296" s="699"/>
      <c r="E1296" s="699"/>
      <c r="F1296" s="699"/>
      <c r="G1296" s="461"/>
      <c r="H1296" s="461" t="s">
        <v>272</v>
      </c>
      <c r="I1296" s="172">
        <f>SUM(H1292:H1295)</f>
        <v>5982</v>
      </c>
    </row>
    <row r="1297" spans="1:15" x14ac:dyDescent="0.25">
      <c r="C1297" s="462" t="s">
        <v>273</v>
      </c>
      <c r="D1297" s="463"/>
      <c r="E1297" s="143"/>
      <c r="F1297" s="151"/>
      <c r="G1297" s="152"/>
      <c r="H1297" s="151"/>
      <c r="I1297" s="464"/>
    </row>
    <row r="1298" spans="1:15" x14ac:dyDescent="0.25">
      <c r="C1298" s="700" t="s">
        <v>266</v>
      </c>
      <c r="D1298" s="701"/>
      <c r="E1298" s="140" t="s">
        <v>274</v>
      </c>
      <c r="F1298" s="140" t="s">
        <v>13</v>
      </c>
      <c r="G1298" s="456" t="s">
        <v>275</v>
      </c>
      <c r="H1298" s="140" t="s">
        <v>276</v>
      </c>
      <c r="I1298" s="457" t="s">
        <v>271</v>
      </c>
    </row>
    <row r="1299" spans="1:15" x14ac:dyDescent="0.25">
      <c r="A1299" s="451" t="str">
        <f>+Insumos!B37</f>
        <v>I100079</v>
      </c>
      <c r="C1299" s="702" t="str">
        <f>+VLOOKUP(A1299,Insumos!$B$4:$E$159,2,FALSE)</f>
        <v xml:space="preserve">Pintura Acrílica para Interior Alta Asepsia </v>
      </c>
      <c r="D1299" s="703"/>
      <c r="E1299" s="144" t="str">
        <f>+VLOOKUP(A1299,Insumos!$B$4:$E$159,3,FALSE)</f>
        <v>GAL</v>
      </c>
      <c r="F1299" s="484">
        <f>1/40</f>
        <v>2.5000000000000001E-2</v>
      </c>
      <c r="G1299" s="164">
        <v>0.05</v>
      </c>
      <c r="H1299" s="166">
        <f>+VLOOKUP(A1299,Insumos!$B$4:$E$159,4,FALSE)</f>
        <v>137390</v>
      </c>
      <c r="I1299" s="497">
        <f>+ROUND((F1299*H1299)+(G1299*F1299*H1299),0)</f>
        <v>3606</v>
      </c>
    </row>
    <row r="1300" spans="1:15" x14ac:dyDescent="0.25">
      <c r="A1300" s="451" t="str">
        <f>+Insumos!B39</f>
        <v>I100088</v>
      </c>
      <c r="C1300" s="702" t="str">
        <f>+VLOOKUP(A1300,Insumos!$B$4:$E$159,2,FALSE)</f>
        <v>Vinilo Tipo 2 Blanco</v>
      </c>
      <c r="D1300" s="703"/>
      <c r="E1300" s="144" t="str">
        <f>+VLOOKUP(A1300,Insumos!$B$4:$E$159,3,FALSE)</f>
        <v>GAL</v>
      </c>
      <c r="F1300" s="484">
        <f>1/25</f>
        <v>0.04</v>
      </c>
      <c r="G1300" s="459">
        <v>0.05</v>
      </c>
      <c r="H1300" s="166">
        <f>+VLOOKUP(A1300,Insumos!$B$4:$E$159,4,FALSE)</f>
        <v>74793</v>
      </c>
      <c r="I1300" s="497">
        <f>+ROUND((F1300*H1300)+(G1300*F1300*H1300),0)</f>
        <v>3141</v>
      </c>
    </row>
    <row r="1301" spans="1:15" x14ac:dyDescent="0.25">
      <c r="A1301" s="451" t="str">
        <f>+Insumos!$B$19</f>
        <v>I100038</v>
      </c>
      <c r="C1301" s="702" t="str">
        <f>+VLOOKUP(A1301,Insumos!$B$4:$E$27,2,FALSE)</f>
        <v>Lija de agua</v>
      </c>
      <c r="D1301" s="703"/>
      <c r="E1301" s="144" t="str">
        <f>+VLOOKUP(A1301,Insumos!$B$4:$E$27,3,FALSE)</f>
        <v>UND</v>
      </c>
      <c r="F1301" s="165">
        <v>0.2</v>
      </c>
      <c r="G1301" s="164"/>
      <c r="H1301" s="166">
        <f>+VLOOKUP(A1301,Insumos!$B$4:$E$27,4,FALSE)</f>
        <v>2033</v>
      </c>
      <c r="I1301" s="497">
        <f>+ROUND((F1301*H1301)+(G1301*F1301*H1301),0)</f>
        <v>407</v>
      </c>
    </row>
    <row r="1302" spans="1:15" x14ac:dyDescent="0.25">
      <c r="A1302" s="451" t="str">
        <f>+Insumos!B16</f>
        <v>I100022</v>
      </c>
      <c r="C1302" s="702" t="str">
        <f>+VLOOKUP(A1302,Insumos!$B$4:$E$27,2,FALSE)</f>
        <v>Rodillo de felpa</v>
      </c>
      <c r="D1302" s="703"/>
      <c r="E1302" s="144" t="str">
        <f>+VLOOKUP(A1302,Insumos!$B$4:$E$27,3,FALSE)</f>
        <v>UND</v>
      </c>
      <c r="F1302" s="165">
        <v>0.05</v>
      </c>
      <c r="G1302" s="459"/>
      <c r="H1302" s="166">
        <f>+VLOOKUP(A1302,Insumos!$B$4:$E$27,4,FALSE)</f>
        <v>14017</v>
      </c>
      <c r="I1302" s="497">
        <f>+ROUND((F1302*H1302)+(G1302*F1302*H1302),0)</f>
        <v>701</v>
      </c>
    </row>
    <row r="1303" spans="1:15" x14ac:dyDescent="0.25">
      <c r="A1303" s="451" t="s">
        <v>823</v>
      </c>
      <c r="C1303" s="702" t="str">
        <f>+VLOOKUP(A1303,Insumos!$B$4:$E$244,2,FALSE)</f>
        <v>Portante Prensado 29 X 14,5 X 9 Cm</v>
      </c>
      <c r="D1303" s="703"/>
      <c r="E1303" s="144" t="str">
        <f>+VLOOKUP(A1303,Insumos!$B$4:$E$244,3,FALSE)</f>
        <v>UND</v>
      </c>
      <c r="F1303" s="165">
        <v>46</v>
      </c>
      <c r="G1303" s="164">
        <v>0.05</v>
      </c>
      <c r="H1303" s="166">
        <f>+VLOOKUP(A1303,Insumos!$B$4:$E$244,4,FALSE)</f>
        <v>1800</v>
      </c>
      <c r="I1303" s="497">
        <f>+ROUND((F1303*H1303)+(G1303*F1303*H1303),0)</f>
        <v>86940</v>
      </c>
    </row>
    <row r="1304" spans="1:15" x14ac:dyDescent="0.25">
      <c r="C1304" s="724" t="s">
        <v>755</v>
      </c>
      <c r="D1304" s="725"/>
      <c r="E1304" s="144" t="str">
        <f>VLOOKUP(C1304,CONCRETOS!$A$106:$E$114,3,FALSE)</f>
        <v>M3</v>
      </c>
      <c r="F1304" s="144">
        <f>(0.08*0.08*1)</f>
        <v>6.4000000000000003E-3</v>
      </c>
      <c r="G1304" s="164"/>
      <c r="H1304" s="166">
        <f>VLOOKUP(C1304,CONCRETOS!$A$106:$E$114,5,FALSE)</f>
        <v>1012600</v>
      </c>
      <c r="I1304" s="172">
        <f>(F1304*H1304)*(G1304+1)</f>
        <v>6480.64</v>
      </c>
      <c r="M1304" s="483"/>
      <c r="N1304" s="483"/>
      <c r="O1304" s="483"/>
    </row>
    <row r="1305" spans="1:15" x14ac:dyDescent="0.25">
      <c r="A1305" s="451" t="s">
        <v>38</v>
      </c>
      <c r="C1305" s="702" t="str">
        <f>+VLOOKUP(A1305,Insumos!$B$4:$E$159,2,FALSE)</f>
        <v>Acero de refuerzo</v>
      </c>
      <c r="D1305" s="703"/>
      <c r="E1305" s="144" t="str">
        <f>+VLOOKUP(A1305,Insumos!$B$4:$E$159,3,FALSE)</f>
        <v>KG</v>
      </c>
      <c r="F1305" s="165">
        <f>(2*0.56)</f>
        <v>1.1200000000000001</v>
      </c>
      <c r="G1305" s="164">
        <v>0.05</v>
      </c>
      <c r="H1305" s="166">
        <f>+VLOOKUP(A1305,Insumos!$B$4:$E$159,4,FALSE)</f>
        <v>4406</v>
      </c>
      <c r="I1305" s="497">
        <f t="shared" ref="I1305" si="37">+ROUND((F1305*H1305)+(G1305*F1305*H1305),0)</f>
        <v>5181</v>
      </c>
    </row>
    <row r="1306" spans="1:15" x14ac:dyDescent="0.25">
      <c r="C1306" s="728"/>
      <c r="D1306" s="729"/>
      <c r="E1306" s="141"/>
      <c r="F1306" s="465"/>
      <c r="G1306" s="147"/>
      <c r="H1306" s="155"/>
      <c r="I1306" s="172"/>
    </row>
    <row r="1307" spans="1:15" x14ac:dyDescent="0.25">
      <c r="C1307" s="728"/>
      <c r="D1307" s="729"/>
      <c r="E1307" s="141"/>
      <c r="F1307" s="465"/>
      <c r="G1307" s="147"/>
      <c r="H1307" s="155"/>
      <c r="I1307" s="172"/>
    </row>
    <row r="1308" spans="1:15" x14ac:dyDescent="0.25">
      <c r="C1308" s="150"/>
      <c r="D1308" s="151"/>
      <c r="E1308" s="143"/>
      <c r="F1308" s="151"/>
      <c r="G1308" s="699" t="s">
        <v>277</v>
      </c>
      <c r="H1308" s="730"/>
      <c r="I1308" s="172">
        <f>SUM(I1299:I1307)</f>
        <v>106456.64</v>
      </c>
    </row>
    <row r="1309" spans="1:15" ht="13.8" x14ac:dyDescent="0.25">
      <c r="C1309" s="462" t="s">
        <v>278</v>
      </c>
      <c r="D1309" s="463"/>
      <c r="E1309" s="143"/>
      <c r="F1309" s="151"/>
      <c r="G1309" s="152"/>
      <c r="H1309" s="151"/>
      <c r="I1309" s="478"/>
    </row>
    <row r="1310" spans="1:15" x14ac:dyDescent="0.25">
      <c r="C1310" s="700" t="s">
        <v>266</v>
      </c>
      <c r="D1310" s="701"/>
      <c r="E1310" s="140" t="s">
        <v>279</v>
      </c>
      <c r="F1310" s="140" t="s">
        <v>29</v>
      </c>
      <c r="G1310" s="456" t="s">
        <v>280</v>
      </c>
      <c r="H1310" s="140" t="s">
        <v>281</v>
      </c>
      <c r="I1310" s="457" t="s">
        <v>271</v>
      </c>
    </row>
    <row r="1311" spans="1:15" x14ac:dyDescent="0.25">
      <c r="C1311" s="731" t="s">
        <v>420</v>
      </c>
      <c r="D1311" s="732"/>
      <c r="E1311" s="494">
        <f>((1.8*F1303))/1000</f>
        <v>8.2799999999999999E-2</v>
      </c>
      <c r="F1311" s="494"/>
      <c r="G1311" s="9">
        <v>250000</v>
      </c>
      <c r="H1311" s="156">
        <f>+ROUND(E1311*G1311,0)</f>
        <v>20700</v>
      </c>
      <c r="I1311" s="149"/>
    </row>
    <row r="1312" spans="1:15" x14ac:dyDescent="0.25">
      <c r="C1312" s="731" t="s">
        <v>843</v>
      </c>
      <c r="D1312" s="732"/>
      <c r="E1312" s="501">
        <f>(((+CONCRETOS!$C$17*50)/1000)*F1304)</f>
        <v>2.2399999999999998E-3</v>
      </c>
      <c r="F1312" s="494"/>
      <c r="G1312" s="9">
        <v>250000</v>
      </c>
      <c r="H1312" s="156">
        <f>+ROUND(E1312*G1312,0)</f>
        <v>560</v>
      </c>
      <c r="I1312" s="149"/>
    </row>
    <row r="1313" spans="3:13" x14ac:dyDescent="0.25">
      <c r="C1313" s="731" t="s">
        <v>844</v>
      </c>
      <c r="D1313" s="732"/>
      <c r="E1313" s="494">
        <f>+CONCRETOS!$C$16*F1299*25</f>
        <v>0.35000000000000003</v>
      </c>
      <c r="F1313" s="494"/>
      <c r="G1313" s="495">
        <v>2500</v>
      </c>
      <c r="H1313" s="156">
        <f>+ROUND(E1313*G1313,0)</f>
        <v>875</v>
      </c>
      <c r="I1313" s="149"/>
    </row>
    <row r="1314" spans="3:13" x14ac:dyDescent="0.25">
      <c r="C1314" s="731" t="s">
        <v>845</v>
      </c>
      <c r="D1314" s="732"/>
      <c r="E1314" s="494">
        <f>+CONCRETOS!$C$15*F1299*91</f>
        <v>1.911</v>
      </c>
      <c r="F1314" s="494"/>
      <c r="G1314" s="495">
        <v>2500</v>
      </c>
      <c r="H1314" s="156">
        <f>+ROUND(E1314*G1314,0)</f>
        <v>4778</v>
      </c>
      <c r="I1314" s="149"/>
    </row>
    <row r="1315" spans="3:13" x14ac:dyDescent="0.25">
      <c r="C1315" s="150"/>
      <c r="D1315" s="151"/>
      <c r="E1315" s="143"/>
      <c r="F1315" s="151"/>
      <c r="G1315" s="152" t="s">
        <v>282</v>
      </c>
      <c r="H1315" s="151"/>
      <c r="I1315" s="158">
        <f>SUM(H1311:H1314)</f>
        <v>26913</v>
      </c>
    </row>
    <row r="1316" spans="3:13" ht="13.8" x14ac:dyDescent="0.25">
      <c r="C1316" s="462" t="s">
        <v>283</v>
      </c>
      <c r="D1316" s="151"/>
      <c r="E1316" s="143"/>
      <c r="F1316" s="151"/>
      <c r="G1316" s="152"/>
      <c r="H1316" s="151"/>
      <c r="I1316" s="478"/>
    </row>
    <row r="1317" spans="3:13" x14ac:dyDescent="0.25">
      <c r="C1317" s="700" t="s">
        <v>266</v>
      </c>
      <c r="D1317" s="701"/>
      <c r="E1317" s="140" t="s">
        <v>14</v>
      </c>
      <c r="F1317" s="140" t="s">
        <v>13</v>
      </c>
      <c r="G1317" s="456" t="s">
        <v>276</v>
      </c>
      <c r="H1317" s="467" t="s">
        <v>29</v>
      </c>
      <c r="I1317" s="457" t="s">
        <v>271</v>
      </c>
    </row>
    <row r="1318" spans="3:13" x14ac:dyDescent="0.25">
      <c r="C1318" s="735" t="str">
        <f>+'Mano de Obra'!$B$135</f>
        <v>Cuadrilla General de obra</v>
      </c>
      <c r="D1318" s="736"/>
      <c r="E1318" s="141" t="s">
        <v>294</v>
      </c>
      <c r="F1318" s="161">
        <v>1</v>
      </c>
      <c r="G1318" s="155">
        <f>+'Mano de Obra'!$F$143/8</f>
        <v>288773.76388888888</v>
      </c>
      <c r="H1318" s="174">
        <f>0.5/8</f>
        <v>6.25E-2</v>
      </c>
      <c r="I1318" s="159">
        <f>ROUND(SUM(G1318/F1318)*H1318,0)</f>
        <v>18048</v>
      </c>
      <c r="M1318" s="477"/>
    </row>
    <row r="1319" spans="3:13" x14ac:dyDescent="0.25">
      <c r="C1319" s="737"/>
      <c r="D1319" s="714"/>
      <c r="E1319" s="141"/>
      <c r="F1319" s="468"/>
      <c r="G1319" s="469"/>
      <c r="H1319" s="470"/>
      <c r="I1319" s="172">
        <f>SUM(G1319*F1319)*H1319</f>
        <v>0</v>
      </c>
    </row>
    <row r="1320" spans="3:13" x14ac:dyDescent="0.25">
      <c r="C1320" s="738"/>
      <c r="D1320" s="739"/>
      <c r="E1320" s="141"/>
      <c r="F1320" s="148"/>
      <c r="G1320" s="469"/>
      <c r="H1320" s="470"/>
      <c r="I1320" s="172">
        <f>SUM(G1320*F1320)*H1320</f>
        <v>0</v>
      </c>
    </row>
    <row r="1321" spans="3:13" x14ac:dyDescent="0.25">
      <c r="C1321" s="150"/>
      <c r="D1321" s="151"/>
      <c r="E1321" s="143"/>
      <c r="F1321" s="151"/>
      <c r="G1321" s="740" t="s">
        <v>284</v>
      </c>
      <c r="H1321" s="740"/>
      <c r="I1321" s="172">
        <f>I1318</f>
        <v>18048</v>
      </c>
      <c r="M1321" s="477"/>
    </row>
    <row r="1322" spans="3:13" ht="13.8" thickBot="1" x14ac:dyDescent="0.3">
      <c r="C1322" s="150"/>
      <c r="D1322" s="151"/>
      <c r="E1322" s="143"/>
      <c r="F1322" s="151"/>
      <c r="G1322" s="471"/>
      <c r="H1322" s="143"/>
      <c r="I1322" s="464"/>
    </row>
    <row r="1323" spans="3:13" ht="13.8" thickBot="1" x14ac:dyDescent="0.3">
      <c r="C1323" s="150"/>
      <c r="D1323" s="151"/>
      <c r="E1323" s="143"/>
      <c r="F1323" s="741" t="s">
        <v>285</v>
      </c>
      <c r="G1323" s="741"/>
      <c r="H1323" s="741"/>
      <c r="I1323" s="160">
        <f>SUM(I1296+I1308+I1315+I1321)</f>
        <v>157399.64000000001</v>
      </c>
    </row>
    <row r="1324" spans="3:13" ht="14.4" thickBot="1" x14ac:dyDescent="0.3">
      <c r="C1324" s="462" t="s">
        <v>286</v>
      </c>
      <c r="D1324" s="151"/>
      <c r="E1324" s="175"/>
      <c r="F1324" s="479"/>
      <c r="G1324" s="152"/>
      <c r="H1324" s="151"/>
      <c r="I1324" s="464"/>
    </row>
    <row r="1325" spans="3:13" x14ac:dyDescent="0.25">
      <c r="C1325" s="704" t="s">
        <v>732</v>
      </c>
      <c r="D1325" s="705"/>
      <c r="E1325" s="710" t="s">
        <v>287</v>
      </c>
      <c r="F1325" s="711"/>
      <c r="G1325" s="473" t="s">
        <v>101</v>
      </c>
      <c r="H1325" s="474" t="s">
        <v>288</v>
      </c>
      <c r="I1325" s="712"/>
      <c r="M1325" s="483"/>
    </row>
    <row r="1326" spans="3:13" x14ac:dyDescent="0.25">
      <c r="C1326" s="706"/>
      <c r="D1326" s="707"/>
      <c r="E1326" s="714" t="s">
        <v>289</v>
      </c>
      <c r="F1326" s="715"/>
      <c r="G1326" s="459">
        <v>0.23</v>
      </c>
      <c r="H1326" s="155">
        <f>ROUND($I$1323*G1326,0)</f>
        <v>36202</v>
      </c>
      <c r="I1326" s="713"/>
    </row>
    <row r="1327" spans="3:13" x14ac:dyDescent="0.25">
      <c r="C1327" s="706"/>
      <c r="D1327" s="707"/>
      <c r="E1327" s="714" t="s">
        <v>26</v>
      </c>
      <c r="F1327" s="715"/>
      <c r="G1327" s="459">
        <v>0.02</v>
      </c>
      <c r="H1327" s="155">
        <f t="shared" ref="H1327:H1328" si="38">ROUND($I$1323*G1327,0)</f>
        <v>3148</v>
      </c>
      <c r="I1327" s="713"/>
    </row>
    <row r="1328" spans="3:13" x14ac:dyDescent="0.25">
      <c r="C1328" s="706"/>
      <c r="D1328" s="707"/>
      <c r="E1328" s="714" t="s">
        <v>1</v>
      </c>
      <c r="F1328" s="715"/>
      <c r="G1328" s="459">
        <v>0.05</v>
      </c>
      <c r="H1328" s="155">
        <f t="shared" si="38"/>
        <v>7870</v>
      </c>
      <c r="I1328" s="713"/>
    </row>
    <row r="1329" spans="1:9" ht="15" customHeight="1" thickBot="1" x14ac:dyDescent="0.3">
      <c r="C1329" s="706"/>
      <c r="D1329" s="707"/>
      <c r="E1329" s="716" t="s">
        <v>290</v>
      </c>
      <c r="F1329" s="717"/>
      <c r="G1329" s="717"/>
      <c r="H1329" s="718"/>
      <c r="I1329" s="475">
        <f>SUM(H1326:H1328)</f>
        <v>47220</v>
      </c>
    </row>
    <row r="1330" spans="1:9" ht="16.2" thickBot="1" x14ac:dyDescent="0.3">
      <c r="C1330" s="708"/>
      <c r="D1330" s="709"/>
      <c r="E1330" s="719" t="s">
        <v>291</v>
      </c>
      <c r="F1330" s="720"/>
      <c r="G1330" s="721"/>
      <c r="H1330" s="722">
        <f>SUM(I1323+I1329)</f>
        <v>204619.64</v>
      </c>
      <c r="I1330" s="723"/>
    </row>
    <row r="1332" spans="1:9" ht="18" thickBot="1" x14ac:dyDescent="0.3">
      <c r="C1332" s="748" t="s">
        <v>257</v>
      </c>
      <c r="D1332" s="748"/>
      <c r="E1332" s="748"/>
      <c r="F1332" s="748"/>
      <c r="G1332" s="748"/>
      <c r="H1332" s="748"/>
      <c r="I1332" s="748"/>
    </row>
    <row r="1333" spans="1:9" ht="14.4" thickBot="1" x14ac:dyDescent="0.3">
      <c r="C1333" s="136" t="s">
        <v>258</v>
      </c>
      <c r="D1333" s="749" t="s">
        <v>733</v>
      </c>
      <c r="E1333" s="750"/>
      <c r="F1333" s="750"/>
      <c r="G1333" s="751"/>
      <c r="H1333" s="136" t="s">
        <v>259</v>
      </c>
      <c r="I1333" s="452">
        <v>45961</v>
      </c>
    </row>
    <row r="1334" spans="1:9" ht="13.8" thickBot="1" x14ac:dyDescent="0.3">
      <c r="C1334" s="752" t="s">
        <v>260</v>
      </c>
      <c r="D1334" s="753"/>
      <c r="E1334" s="754"/>
      <c r="F1334" s="755" t="s">
        <v>261</v>
      </c>
      <c r="G1334" s="756"/>
      <c r="H1334" s="756"/>
      <c r="I1334" s="757"/>
    </row>
    <row r="1335" spans="1:9" ht="13.8" thickBot="1" x14ac:dyDescent="0.3">
      <c r="C1335" s="758" t="s">
        <v>292</v>
      </c>
      <c r="D1335" s="759"/>
      <c r="E1335" s="760"/>
      <c r="F1335" s="761" t="str">
        <f>+'P. Obras Civiles'!C41</f>
        <v>Pañete 1:4 E=0.03m, Incluye filos y dilataciones.</v>
      </c>
      <c r="G1335" s="762"/>
      <c r="H1335" s="762"/>
      <c r="I1335" s="763"/>
    </row>
    <row r="1336" spans="1:9" ht="13.8" thickBot="1" x14ac:dyDescent="0.3">
      <c r="C1336" s="137" t="s">
        <v>293</v>
      </c>
      <c r="D1336" s="138" t="s">
        <v>263</v>
      </c>
      <c r="E1336" s="154">
        <f>+'P. Obras Civiles'!B41</f>
        <v>6.5</v>
      </c>
      <c r="F1336" s="764"/>
      <c r="G1336" s="765"/>
      <c r="H1336" s="765"/>
      <c r="I1336" s="766"/>
    </row>
    <row r="1337" spans="1:9" ht="13.8" thickBot="1" x14ac:dyDescent="0.3">
      <c r="C1337" s="770" t="s">
        <v>264</v>
      </c>
      <c r="D1337" s="771"/>
      <c r="E1337" s="207">
        <f>+'P. Obras Civiles'!E41</f>
        <v>156.00387000000001</v>
      </c>
      <c r="F1337" s="767"/>
      <c r="G1337" s="768"/>
      <c r="H1337" s="768"/>
      <c r="I1337" s="769"/>
    </row>
    <row r="1338" spans="1:9" x14ac:dyDescent="0.25">
      <c r="C1338" s="453" t="s">
        <v>265</v>
      </c>
      <c r="D1338" s="454"/>
      <c r="E1338" s="772"/>
      <c r="F1338" s="772"/>
      <c r="G1338" s="772"/>
      <c r="H1338" s="772"/>
      <c r="I1338" s="773"/>
    </row>
    <row r="1339" spans="1:9" x14ac:dyDescent="0.25">
      <c r="C1339" s="700" t="s">
        <v>266</v>
      </c>
      <c r="D1339" s="701"/>
      <c r="E1339" s="140" t="s">
        <v>267</v>
      </c>
      <c r="F1339" s="455" t="s">
        <v>268</v>
      </c>
      <c r="G1339" s="456" t="s">
        <v>269</v>
      </c>
      <c r="H1339" s="140" t="s">
        <v>270</v>
      </c>
      <c r="I1339" s="457" t="s">
        <v>271</v>
      </c>
    </row>
    <row r="1340" spans="1:9" x14ac:dyDescent="0.25">
      <c r="A1340" s="451" t="str">
        <f>+'Herramientas y Equipos'!$B$18</f>
        <v>E100015</v>
      </c>
      <c r="C1340" s="742" t="str">
        <f>+VLOOKUP(A1340,'Herramientas y Equipos'!$B$4:$E$46,2,FALSE)</f>
        <v>Herramienta menor E, Gral. Obra</v>
      </c>
      <c r="D1340" s="743"/>
      <c r="E1340" s="141" t="str">
        <f>+VLOOKUP(A1340,'Herramientas y Equipos'!$B$4:$E$46,3,FALSE)</f>
        <v>%</v>
      </c>
      <c r="F1340" s="459">
        <f>+VLOOKUP(A1340,'Herramientas y Equipos'!$B$4:$E$46,4,FALSE)</f>
        <v>0.04</v>
      </c>
      <c r="G1340" s="155">
        <f>+I1367</f>
        <v>28877</v>
      </c>
      <c r="H1340" s="155">
        <f>ROUND(SUM(G1340*F1340),0)</f>
        <v>1155</v>
      </c>
      <c r="I1340" s="744"/>
    </row>
    <row r="1341" spans="1:9" x14ac:dyDescent="0.25">
      <c r="A1341" s="451" t="s">
        <v>121</v>
      </c>
      <c r="C1341" s="742" t="str">
        <f>+VLOOKUP(A1341,'Herramientas y Equipos'!$B$4:$E$46,2,FALSE)</f>
        <v>Mezcladora cap 1/2 bulto electrica</v>
      </c>
      <c r="D1341" s="743"/>
      <c r="E1341" s="141" t="str">
        <f>+VLOOKUP(A1341,'Herramientas y Equipos'!$B$4:$E$46,3,FALSE)</f>
        <v>Hora</v>
      </c>
      <c r="F1341" s="174">
        <f>10/60</f>
        <v>0.16666666666666666</v>
      </c>
      <c r="G1341" s="155">
        <f>+VLOOKUP(A1341,'Herramientas y Equipos'!$B$4:$E$46,4,FALSE)</f>
        <v>8125</v>
      </c>
      <c r="H1341" s="155">
        <f>ROUND(SUM(G1341*F1341),0)</f>
        <v>1354</v>
      </c>
      <c r="I1341" s="745"/>
    </row>
    <row r="1342" spans="1:9" x14ac:dyDescent="0.25">
      <c r="A1342" s="451" t="str">
        <f>+'Herramientas y Equipos'!$B$5</f>
        <v>E100002</v>
      </c>
      <c r="C1342" s="742" t="str">
        <f>+VLOOKUP(A1342,'Herramientas y Equipos'!$B$4:$E$46,2,FALSE)</f>
        <v>Andamio de seguridad 1,40x2,07 H=2+1</v>
      </c>
      <c r="D1342" s="743"/>
      <c r="E1342" s="141" t="str">
        <f>+VLOOKUP(A1342,'Herramientas y Equipos'!$B$4:$E$46,3,FALSE)</f>
        <v>Hora</v>
      </c>
      <c r="F1342" s="174">
        <v>0.6</v>
      </c>
      <c r="G1342" s="155">
        <f>+VLOOKUP(A1342,'Herramientas y Equipos'!$B$4:$E$46,4,FALSE)</f>
        <v>7500</v>
      </c>
      <c r="H1342" s="155">
        <f>ROUND(SUM(G1342*F1342),0)</f>
        <v>4500</v>
      </c>
      <c r="I1342" s="745"/>
    </row>
    <row r="1343" spans="1:9" x14ac:dyDescent="0.25">
      <c r="A1343" s="496"/>
      <c r="C1343" s="742"/>
      <c r="D1343" s="743"/>
      <c r="E1343" s="141"/>
      <c r="F1343" s="171"/>
      <c r="G1343" s="155"/>
      <c r="H1343" s="155"/>
      <c r="I1343" s="745"/>
    </row>
    <row r="1344" spans="1:9" x14ac:dyDescent="0.25">
      <c r="C1344" s="698"/>
      <c r="D1344" s="699"/>
      <c r="E1344" s="699"/>
      <c r="F1344" s="699"/>
      <c r="G1344" s="461"/>
      <c r="H1344" s="461" t="s">
        <v>272</v>
      </c>
      <c r="I1344" s="172">
        <f>SUM(H1340:H1343)</f>
        <v>7009</v>
      </c>
    </row>
    <row r="1345" spans="1:13" x14ac:dyDescent="0.25">
      <c r="C1345" s="462" t="s">
        <v>273</v>
      </c>
      <c r="D1345" s="463"/>
      <c r="E1345" s="143"/>
      <c r="F1345" s="151"/>
      <c r="G1345" s="152"/>
      <c r="H1345" s="151"/>
      <c r="I1345" s="464"/>
    </row>
    <row r="1346" spans="1:13" x14ac:dyDescent="0.25">
      <c r="C1346" s="700" t="s">
        <v>266</v>
      </c>
      <c r="D1346" s="701"/>
      <c r="E1346" s="140" t="s">
        <v>274</v>
      </c>
      <c r="F1346" s="140" t="s">
        <v>13</v>
      </c>
      <c r="G1346" s="456" t="s">
        <v>275</v>
      </c>
      <c r="H1346" s="140" t="s">
        <v>276</v>
      </c>
      <c r="I1346" s="457" t="s">
        <v>271</v>
      </c>
    </row>
    <row r="1347" spans="1:13" x14ac:dyDescent="0.25">
      <c r="A1347" s="451" t="str">
        <f>+Insumos!B8</f>
        <v>I100005</v>
      </c>
      <c r="C1347" s="702" t="str">
        <f>+VLOOKUP(A1347,Insumos!$B$4:$E$27,2,FALSE)</f>
        <v>Cemento</v>
      </c>
      <c r="D1347" s="703"/>
      <c r="E1347" s="144" t="str">
        <f>+VLOOKUP(A1347,Insumos!$B$4:$E$27,3,FALSE)</f>
        <v>KG</v>
      </c>
      <c r="F1347" s="165">
        <v>5.8</v>
      </c>
      <c r="G1347" s="164">
        <v>0.05</v>
      </c>
      <c r="H1347" s="166">
        <f>+VLOOKUP(A1347,Insumos!$B$4:$E$27,4,FALSE)</f>
        <v>712</v>
      </c>
      <c r="I1347" s="497">
        <f>+ROUND((F1347*H1347)+(G1347*F1347*H1347),0)</f>
        <v>4336</v>
      </c>
    </row>
    <row r="1348" spans="1:13" x14ac:dyDescent="0.25">
      <c r="A1348" s="451" t="str">
        <f>+Insumos!B7</f>
        <v>I100004</v>
      </c>
      <c r="C1348" s="702" t="str">
        <f>+VLOOKUP(A1348,Insumos!$B$4:$E$27,2,FALSE)</f>
        <v>Arena</v>
      </c>
      <c r="D1348" s="703"/>
      <c r="E1348" s="144" t="str">
        <f>+VLOOKUP(A1348,Insumos!$B$4:$E$27,3,FALSE)</f>
        <v>M3</v>
      </c>
      <c r="F1348" s="165">
        <v>1.7999999999999999E-2</v>
      </c>
      <c r="G1348" s="459">
        <v>0.05</v>
      </c>
      <c r="H1348" s="166">
        <f>+VLOOKUP(A1348,Insumos!$B$4:$E$27,4,FALSE)</f>
        <v>55000</v>
      </c>
      <c r="I1348" s="497">
        <f>+ROUND((F1348*H1348)+(G1348*F1348*H1348),0)</f>
        <v>1040</v>
      </c>
    </row>
    <row r="1349" spans="1:13" x14ac:dyDescent="0.25">
      <c r="A1349" s="451" t="str">
        <f>+Insumos!B5</f>
        <v>I100002</v>
      </c>
      <c r="C1349" s="702" t="str">
        <f>+VLOOKUP(A1349,Insumos!$B$4:$E$27,2,FALSE)</f>
        <v>Agua</v>
      </c>
      <c r="D1349" s="703"/>
      <c r="E1349" s="144" t="str">
        <f>+VLOOKUP(A1349,Insumos!$B$4:$E$27,3,FALSE)</f>
        <v>LT</v>
      </c>
      <c r="F1349" s="484">
        <v>2.63</v>
      </c>
      <c r="G1349" s="164">
        <v>0.05</v>
      </c>
      <c r="H1349" s="166">
        <f>+VLOOKUP(A1349,Insumos!$B$4:$E$27,4,FALSE)</f>
        <v>70</v>
      </c>
      <c r="I1349" s="497">
        <f>+ROUND((F1349*H1349)+(G1349*F1349*H1349),0)</f>
        <v>193</v>
      </c>
    </row>
    <row r="1350" spans="1:13" x14ac:dyDescent="0.25">
      <c r="A1350" s="498"/>
      <c r="C1350" s="702"/>
      <c r="D1350" s="703"/>
      <c r="E1350" s="144"/>
      <c r="F1350" s="484"/>
      <c r="G1350" s="459"/>
      <c r="H1350" s="166"/>
      <c r="I1350" s="497"/>
    </row>
    <row r="1351" spans="1:13" x14ac:dyDescent="0.25">
      <c r="A1351" s="498"/>
      <c r="C1351" s="702"/>
      <c r="D1351" s="703"/>
      <c r="E1351" s="144"/>
      <c r="F1351" s="465"/>
      <c r="G1351" s="164"/>
      <c r="H1351" s="166"/>
      <c r="I1351" s="497"/>
    </row>
    <row r="1352" spans="1:13" x14ac:dyDescent="0.25">
      <c r="C1352" s="724"/>
      <c r="D1352" s="725"/>
      <c r="E1352" s="144"/>
      <c r="F1352" s="465"/>
      <c r="G1352" s="147"/>
      <c r="H1352" s="156"/>
      <c r="I1352" s="172"/>
    </row>
    <row r="1353" spans="1:13" x14ac:dyDescent="0.25">
      <c r="C1353" s="726"/>
      <c r="D1353" s="727"/>
      <c r="E1353" s="443"/>
      <c r="F1353" s="465"/>
      <c r="G1353" s="147"/>
      <c r="H1353" s="156"/>
      <c r="I1353" s="172"/>
    </row>
    <row r="1354" spans="1:13" x14ac:dyDescent="0.25">
      <c r="C1354" s="728"/>
      <c r="D1354" s="729"/>
      <c r="E1354" s="141"/>
      <c r="F1354" s="465"/>
      <c r="G1354" s="147"/>
      <c r="H1354" s="155"/>
      <c r="I1354" s="172"/>
    </row>
    <row r="1355" spans="1:13" x14ac:dyDescent="0.25">
      <c r="C1355" s="728"/>
      <c r="D1355" s="729"/>
      <c r="E1355" s="141"/>
      <c r="F1355" s="465"/>
      <c r="G1355" s="147"/>
      <c r="H1355" s="155"/>
      <c r="I1355" s="172"/>
    </row>
    <row r="1356" spans="1:13" x14ac:dyDescent="0.25">
      <c r="C1356" s="150"/>
      <c r="D1356" s="151"/>
      <c r="E1356" s="143"/>
      <c r="F1356" s="151"/>
      <c r="G1356" s="699" t="s">
        <v>277</v>
      </c>
      <c r="H1356" s="730"/>
      <c r="I1356" s="172">
        <f>SUM(I1347:I1355)</f>
        <v>5569</v>
      </c>
    </row>
    <row r="1357" spans="1:13" ht="13.8" x14ac:dyDescent="0.25">
      <c r="C1357" s="462" t="s">
        <v>278</v>
      </c>
      <c r="D1357" s="463"/>
      <c r="E1357" s="143"/>
      <c r="F1357" s="151"/>
      <c r="G1357" s="152"/>
      <c r="H1357" s="151"/>
      <c r="I1357" s="478"/>
    </row>
    <row r="1358" spans="1:13" x14ac:dyDescent="0.25">
      <c r="C1358" s="700" t="s">
        <v>266</v>
      </c>
      <c r="D1358" s="701"/>
      <c r="E1358" s="140" t="s">
        <v>279</v>
      </c>
      <c r="F1358" s="140" t="s">
        <v>29</v>
      </c>
      <c r="G1358" s="456" t="s">
        <v>280</v>
      </c>
      <c r="H1358" s="140" t="s">
        <v>281</v>
      </c>
      <c r="I1358" s="457" t="s">
        <v>271</v>
      </c>
    </row>
    <row r="1359" spans="1:13" x14ac:dyDescent="0.25">
      <c r="C1359" s="746" t="s">
        <v>356</v>
      </c>
      <c r="D1359" s="829"/>
      <c r="E1359" s="501">
        <f>((+F1347+3))/1000</f>
        <v>8.8000000000000005E-3</v>
      </c>
      <c r="F1359" s="494">
        <v>1</v>
      </c>
      <c r="G1359" s="9">
        <v>250000</v>
      </c>
      <c r="H1359" s="156">
        <f>+ROUND(E1359*F1359*G1359,0)</f>
        <v>2200</v>
      </c>
      <c r="I1359" s="149"/>
    </row>
    <row r="1360" spans="1:13" x14ac:dyDescent="0.25">
      <c r="C1360" s="733" t="s">
        <v>357</v>
      </c>
      <c r="D1360" s="734"/>
      <c r="E1360" s="494">
        <f>+F1348*25</f>
        <v>0.44999999999999996</v>
      </c>
      <c r="F1360" s="494">
        <v>1</v>
      </c>
      <c r="G1360" s="495">
        <v>2500</v>
      </c>
      <c r="H1360" s="156">
        <f>+ROUND(E1360*F1360*G1360,0)</f>
        <v>1125</v>
      </c>
      <c r="I1360" s="149"/>
      <c r="M1360" s="451">
        <f>85.4+42</f>
        <v>127.4</v>
      </c>
    </row>
    <row r="1361" spans="3:13" x14ac:dyDescent="0.25">
      <c r="C1361" s="150"/>
      <c r="D1361" s="151"/>
      <c r="E1361" s="143"/>
      <c r="F1361" s="151"/>
      <c r="G1361" s="152" t="s">
        <v>282</v>
      </c>
      <c r="H1361" s="151"/>
      <c r="I1361" s="158">
        <f>SUM(H1359:H1360)</f>
        <v>3325</v>
      </c>
    </row>
    <row r="1362" spans="3:13" ht="13.8" x14ac:dyDescent="0.25">
      <c r="C1362" s="462" t="s">
        <v>283</v>
      </c>
      <c r="D1362" s="151"/>
      <c r="E1362" s="143"/>
      <c r="F1362" s="151"/>
      <c r="G1362" s="152"/>
      <c r="H1362" s="151"/>
      <c r="I1362" s="478"/>
    </row>
    <row r="1363" spans="3:13" x14ac:dyDescent="0.25">
      <c r="C1363" s="700" t="s">
        <v>266</v>
      </c>
      <c r="D1363" s="701"/>
      <c r="E1363" s="140" t="s">
        <v>14</v>
      </c>
      <c r="F1363" s="140" t="s">
        <v>13</v>
      </c>
      <c r="G1363" s="456" t="s">
        <v>276</v>
      </c>
      <c r="H1363" s="467" t="s">
        <v>29</v>
      </c>
      <c r="I1363" s="457" t="s">
        <v>271</v>
      </c>
    </row>
    <row r="1364" spans="3:13" x14ac:dyDescent="0.25">
      <c r="C1364" s="735" t="str">
        <f>+'Mano de Obra'!$B$135</f>
        <v>Cuadrilla General de obra</v>
      </c>
      <c r="D1364" s="736"/>
      <c r="E1364" s="141" t="s">
        <v>294</v>
      </c>
      <c r="F1364" s="161">
        <v>1</v>
      </c>
      <c r="G1364" s="155">
        <f>+'Mano de Obra'!$F$143/8</f>
        <v>288773.76388888888</v>
      </c>
      <c r="H1364" s="174">
        <f>0.8/8</f>
        <v>0.1</v>
      </c>
      <c r="I1364" s="159">
        <f>ROUND(SUM(G1364/F1364)*H1364,0)</f>
        <v>28877</v>
      </c>
      <c r="M1364" s="477"/>
    </row>
    <row r="1365" spans="3:13" x14ac:dyDescent="0.25">
      <c r="C1365" s="737"/>
      <c r="D1365" s="714"/>
      <c r="E1365" s="141"/>
      <c r="F1365" s="468"/>
      <c r="G1365" s="469"/>
      <c r="H1365" s="470"/>
      <c r="I1365" s="172">
        <f>SUM(G1365*F1365)*H1365</f>
        <v>0</v>
      </c>
    </row>
    <row r="1366" spans="3:13" x14ac:dyDescent="0.25">
      <c r="C1366" s="738"/>
      <c r="D1366" s="739"/>
      <c r="E1366" s="141"/>
      <c r="F1366" s="148"/>
      <c r="G1366" s="469"/>
      <c r="H1366" s="470"/>
      <c r="I1366" s="172">
        <f>SUM(G1366*F1366)*H1366</f>
        <v>0</v>
      </c>
    </row>
    <row r="1367" spans="3:13" x14ac:dyDescent="0.25">
      <c r="C1367" s="150"/>
      <c r="D1367" s="151"/>
      <c r="E1367" s="143"/>
      <c r="F1367" s="151"/>
      <c r="G1367" s="740" t="s">
        <v>284</v>
      </c>
      <c r="H1367" s="740"/>
      <c r="I1367" s="172">
        <f>I1364</f>
        <v>28877</v>
      </c>
      <c r="M1367" s="477"/>
    </row>
    <row r="1368" spans="3:13" ht="13.8" thickBot="1" x14ac:dyDescent="0.3">
      <c r="C1368" s="150"/>
      <c r="D1368" s="151"/>
      <c r="E1368" s="143"/>
      <c r="F1368" s="151"/>
      <c r="G1368" s="471"/>
      <c r="H1368" s="143"/>
      <c r="I1368" s="464"/>
    </row>
    <row r="1369" spans="3:13" ht="13.8" thickBot="1" x14ac:dyDescent="0.3">
      <c r="C1369" s="150"/>
      <c r="D1369" s="151"/>
      <c r="E1369" s="143"/>
      <c r="F1369" s="741" t="s">
        <v>285</v>
      </c>
      <c r="G1369" s="741"/>
      <c r="H1369" s="741"/>
      <c r="I1369" s="160">
        <f>SUM(I1344+I1356+I1361+I1367)</f>
        <v>44780</v>
      </c>
    </row>
    <row r="1370" spans="3:13" ht="14.4" thickBot="1" x14ac:dyDescent="0.3">
      <c r="C1370" s="462" t="s">
        <v>286</v>
      </c>
      <c r="D1370" s="151"/>
      <c r="E1370" s="175"/>
      <c r="F1370" s="479"/>
      <c r="G1370" s="152"/>
      <c r="H1370" s="151"/>
      <c r="I1370" s="464"/>
    </row>
    <row r="1371" spans="3:13" x14ac:dyDescent="0.25">
      <c r="C1371" s="704" t="s">
        <v>732</v>
      </c>
      <c r="D1371" s="705"/>
      <c r="E1371" s="710" t="s">
        <v>287</v>
      </c>
      <c r="F1371" s="711"/>
      <c r="G1371" s="473" t="s">
        <v>101</v>
      </c>
      <c r="H1371" s="474" t="s">
        <v>288</v>
      </c>
      <c r="I1371" s="712"/>
      <c r="M1371" s="483"/>
    </row>
    <row r="1372" spans="3:13" x14ac:dyDescent="0.25">
      <c r="C1372" s="706"/>
      <c r="D1372" s="707"/>
      <c r="E1372" s="714" t="s">
        <v>289</v>
      </c>
      <c r="F1372" s="715"/>
      <c r="G1372" s="459">
        <v>0.23</v>
      </c>
      <c r="H1372" s="155">
        <f>ROUND($I$1369*G1372,0)</f>
        <v>10299</v>
      </c>
      <c r="I1372" s="713"/>
    </row>
    <row r="1373" spans="3:13" x14ac:dyDescent="0.25">
      <c r="C1373" s="706"/>
      <c r="D1373" s="707"/>
      <c r="E1373" s="714" t="s">
        <v>26</v>
      </c>
      <c r="F1373" s="715"/>
      <c r="G1373" s="459">
        <v>0.02</v>
      </c>
      <c r="H1373" s="155">
        <f t="shared" ref="H1373:H1374" si="39">ROUND($I$1369*G1373,0)</f>
        <v>896</v>
      </c>
      <c r="I1373" s="713"/>
    </row>
    <row r="1374" spans="3:13" x14ac:dyDescent="0.25">
      <c r="C1374" s="706"/>
      <c r="D1374" s="707"/>
      <c r="E1374" s="714" t="s">
        <v>1</v>
      </c>
      <c r="F1374" s="715"/>
      <c r="G1374" s="459">
        <v>0.05</v>
      </c>
      <c r="H1374" s="155">
        <f t="shared" si="39"/>
        <v>2239</v>
      </c>
      <c r="I1374" s="713"/>
    </row>
    <row r="1375" spans="3:13" ht="15" customHeight="1" thickBot="1" x14ac:dyDescent="0.3">
      <c r="C1375" s="706"/>
      <c r="D1375" s="707"/>
      <c r="E1375" s="716" t="s">
        <v>290</v>
      </c>
      <c r="F1375" s="717"/>
      <c r="G1375" s="717"/>
      <c r="H1375" s="718"/>
      <c r="I1375" s="475">
        <f>SUM(H1372:H1374)</f>
        <v>13434</v>
      </c>
    </row>
    <row r="1376" spans="3:13" ht="16.2" thickBot="1" x14ac:dyDescent="0.3">
      <c r="C1376" s="708"/>
      <c r="D1376" s="709"/>
      <c r="E1376" s="719" t="s">
        <v>291</v>
      </c>
      <c r="F1376" s="720"/>
      <c r="G1376" s="721"/>
      <c r="H1376" s="722">
        <f>SUM(I1369+I1375)</f>
        <v>58214</v>
      </c>
      <c r="I1376" s="723"/>
    </row>
    <row r="1378" spans="1:9" ht="18" thickBot="1" x14ac:dyDescent="0.3">
      <c r="C1378" s="748" t="s">
        <v>257</v>
      </c>
      <c r="D1378" s="748"/>
      <c r="E1378" s="748"/>
      <c r="F1378" s="748"/>
      <c r="G1378" s="748"/>
      <c r="H1378" s="748"/>
      <c r="I1378" s="748"/>
    </row>
    <row r="1379" spans="1:9" ht="14.4" thickBot="1" x14ac:dyDescent="0.3">
      <c r="C1379" s="136" t="s">
        <v>258</v>
      </c>
      <c r="D1379" s="749" t="s">
        <v>733</v>
      </c>
      <c r="E1379" s="750"/>
      <c r="F1379" s="750"/>
      <c r="G1379" s="751"/>
      <c r="H1379" s="136" t="s">
        <v>259</v>
      </c>
      <c r="I1379" s="452">
        <v>45961</v>
      </c>
    </row>
    <row r="1380" spans="1:9" ht="13.8" thickBot="1" x14ac:dyDescent="0.3">
      <c r="C1380" s="752" t="s">
        <v>260</v>
      </c>
      <c r="D1380" s="753"/>
      <c r="E1380" s="754"/>
      <c r="F1380" s="755" t="s">
        <v>261</v>
      </c>
      <c r="G1380" s="756"/>
      <c r="H1380" s="756"/>
      <c r="I1380" s="757"/>
    </row>
    <row r="1381" spans="1:9" ht="13.8" thickBot="1" x14ac:dyDescent="0.3">
      <c r="C1381" s="758" t="s">
        <v>292</v>
      </c>
      <c r="D1381" s="759"/>
      <c r="E1381" s="760"/>
      <c r="F1381" s="761" t="str">
        <f>+'P. Obras Civiles'!C42</f>
        <v>Pintura  exterior  sobre muros fachada principal y posterior. E=0.03m, Incluye filos y dilataciones.</v>
      </c>
      <c r="G1381" s="762"/>
      <c r="H1381" s="762"/>
      <c r="I1381" s="763"/>
    </row>
    <row r="1382" spans="1:9" ht="13.8" thickBot="1" x14ac:dyDescent="0.3">
      <c r="C1382" s="137" t="s">
        <v>293</v>
      </c>
      <c r="D1382" s="138" t="s">
        <v>263</v>
      </c>
      <c r="E1382" s="154">
        <f>+'P. Obras Civiles'!B42</f>
        <v>6.6</v>
      </c>
      <c r="F1382" s="764"/>
      <c r="G1382" s="765"/>
      <c r="H1382" s="765"/>
      <c r="I1382" s="766"/>
    </row>
    <row r="1383" spans="1:9" ht="13.8" thickBot="1" x14ac:dyDescent="0.3">
      <c r="C1383" s="770" t="s">
        <v>264</v>
      </c>
      <c r="D1383" s="771"/>
      <c r="E1383" s="207">
        <f>+'P. Obras Civiles'!E42</f>
        <v>38.337199999999996</v>
      </c>
      <c r="F1383" s="767"/>
      <c r="G1383" s="768"/>
      <c r="H1383" s="768"/>
      <c r="I1383" s="769"/>
    </row>
    <row r="1384" spans="1:9" x14ac:dyDescent="0.25">
      <c r="C1384" s="453" t="s">
        <v>265</v>
      </c>
      <c r="D1384" s="454"/>
      <c r="E1384" s="772"/>
      <c r="F1384" s="772"/>
      <c r="G1384" s="772"/>
      <c r="H1384" s="772"/>
      <c r="I1384" s="773"/>
    </row>
    <row r="1385" spans="1:9" x14ac:dyDescent="0.25">
      <c r="C1385" s="700" t="s">
        <v>266</v>
      </c>
      <c r="D1385" s="701"/>
      <c r="E1385" s="140" t="s">
        <v>267</v>
      </c>
      <c r="F1385" s="455" t="s">
        <v>268</v>
      </c>
      <c r="G1385" s="456" t="s">
        <v>269</v>
      </c>
      <c r="H1385" s="140" t="s">
        <v>270</v>
      </c>
      <c r="I1385" s="457" t="s">
        <v>271</v>
      </c>
    </row>
    <row r="1386" spans="1:9" x14ac:dyDescent="0.25">
      <c r="A1386" s="451" t="str">
        <f>+'Herramientas y Equipos'!$B$18</f>
        <v>E100015</v>
      </c>
      <c r="C1386" s="742" t="str">
        <f>+VLOOKUP(A1386,'Herramientas y Equipos'!$B$4:$E$46,2,FALSE)</f>
        <v>Herramienta menor E, Gral. Obra</v>
      </c>
      <c r="D1386" s="743"/>
      <c r="E1386" s="141" t="str">
        <f>+VLOOKUP(A1386,'Herramientas y Equipos'!$B$4:$E$46,3,FALSE)</f>
        <v>%</v>
      </c>
      <c r="F1386" s="459">
        <f>+VLOOKUP(A1386,'Herramientas y Equipos'!$B$4:$E$46,4,FALSE)</f>
        <v>0.04</v>
      </c>
      <c r="G1386" s="155">
        <f>+I1412</f>
        <v>21658</v>
      </c>
      <c r="H1386" s="155">
        <f>ROUND(SUM(G1386*F1386),0)</f>
        <v>866</v>
      </c>
      <c r="I1386" s="744"/>
    </row>
    <row r="1387" spans="1:9" x14ac:dyDescent="0.25">
      <c r="A1387" s="451" t="str">
        <f>+'Herramientas y Equipos'!$B$5</f>
        <v>E100002</v>
      </c>
      <c r="C1387" s="742" t="str">
        <f>+VLOOKUP(A1387,'Herramientas y Equipos'!$B$4:$E$46,2,FALSE)</f>
        <v>Andamio de seguridad 1,40x2,07 H=2+1</v>
      </c>
      <c r="D1387" s="743"/>
      <c r="E1387" s="141" t="str">
        <f>+VLOOKUP(A1387,'Herramientas y Equipos'!$B$4:$E$46,3,FALSE)</f>
        <v>Hora</v>
      </c>
      <c r="F1387" s="174">
        <v>0.58333333333333337</v>
      </c>
      <c r="G1387" s="155">
        <f>+VLOOKUP(A1387,'Herramientas y Equipos'!$B$4:$E$46,4,FALSE)</f>
        <v>7500</v>
      </c>
      <c r="H1387" s="155">
        <f>ROUND(SUM(G1387*F1387),0)</f>
        <v>4375</v>
      </c>
      <c r="I1387" s="745"/>
    </row>
    <row r="1388" spans="1:9" x14ac:dyDescent="0.25">
      <c r="C1388" s="742"/>
      <c r="D1388" s="743"/>
      <c r="E1388" s="141"/>
      <c r="F1388" s="171"/>
      <c r="G1388" s="155"/>
      <c r="H1388" s="155"/>
      <c r="I1388" s="745"/>
    </row>
    <row r="1389" spans="1:9" x14ac:dyDescent="0.25">
      <c r="C1389" s="698"/>
      <c r="D1389" s="699"/>
      <c r="E1389" s="699"/>
      <c r="F1389" s="699"/>
      <c r="G1389" s="461"/>
      <c r="H1389" s="461" t="s">
        <v>272</v>
      </c>
      <c r="I1389" s="172">
        <f>SUM(H1386:H1388)</f>
        <v>5241</v>
      </c>
    </row>
    <row r="1390" spans="1:9" x14ac:dyDescent="0.25">
      <c r="C1390" s="462" t="s">
        <v>273</v>
      </c>
      <c r="D1390" s="463"/>
      <c r="E1390" s="143"/>
      <c r="F1390" s="151"/>
      <c r="G1390" s="152"/>
      <c r="H1390" s="151"/>
      <c r="I1390" s="464"/>
    </row>
    <row r="1391" spans="1:9" x14ac:dyDescent="0.25">
      <c r="C1391" s="700" t="s">
        <v>266</v>
      </c>
      <c r="D1391" s="701"/>
      <c r="E1391" s="140" t="s">
        <v>274</v>
      </c>
      <c r="F1391" s="140" t="s">
        <v>13</v>
      </c>
      <c r="G1391" s="456" t="s">
        <v>275</v>
      </c>
      <c r="H1391" s="140" t="s">
        <v>276</v>
      </c>
      <c r="I1391" s="457" t="s">
        <v>271</v>
      </c>
    </row>
    <row r="1392" spans="1:9" x14ac:dyDescent="0.25">
      <c r="A1392" s="451" t="str">
        <f>+Insumos!B37</f>
        <v>I100079</v>
      </c>
      <c r="C1392" s="702" t="str">
        <f>+VLOOKUP(A1392,Insumos!$B$4:$E$159,2,FALSE)</f>
        <v xml:space="preserve">Pintura Acrílica para Interior Alta Asepsia </v>
      </c>
      <c r="D1392" s="703"/>
      <c r="E1392" s="144" t="str">
        <f>+VLOOKUP(A1392,Insumos!$B$4:$E$159,3,FALSE)</f>
        <v>GAL</v>
      </c>
      <c r="F1392" s="484">
        <f>1/40</f>
        <v>2.5000000000000001E-2</v>
      </c>
      <c r="G1392" s="164">
        <v>0.05</v>
      </c>
      <c r="H1392" s="166">
        <f>+VLOOKUP(A1392,Insumos!$B$4:$E$159,4,FALSE)</f>
        <v>137390</v>
      </c>
      <c r="I1392" s="497">
        <f>+ROUND((F1392*H1392)+(G1392*F1392*H1392),0)</f>
        <v>3606</v>
      </c>
    </row>
    <row r="1393" spans="1:9" x14ac:dyDescent="0.25">
      <c r="A1393" s="451" t="str">
        <f>+Insumos!B39</f>
        <v>I100088</v>
      </c>
      <c r="C1393" s="702" t="str">
        <f>+VLOOKUP(A1393,Insumos!$B$4:$E$159,2,FALSE)</f>
        <v>Vinilo Tipo 2 Blanco</v>
      </c>
      <c r="D1393" s="703"/>
      <c r="E1393" s="144" t="str">
        <f>+VLOOKUP(A1393,Insumos!$B$4:$E$159,3,FALSE)</f>
        <v>GAL</v>
      </c>
      <c r="F1393" s="484">
        <f>1/30</f>
        <v>3.3333333333333333E-2</v>
      </c>
      <c r="G1393" s="164">
        <v>0.05</v>
      </c>
      <c r="H1393" s="166">
        <f>+VLOOKUP(A1393,Insumos!$B$4:$E$159,4,FALSE)</f>
        <v>74793</v>
      </c>
      <c r="I1393" s="497">
        <f>+ROUND((F1393*H1393)+(G1393*F1393*H1393),0)</f>
        <v>2618</v>
      </c>
    </row>
    <row r="1394" spans="1:9" x14ac:dyDescent="0.25">
      <c r="A1394" s="451" t="str">
        <f>+Insumos!$B$19</f>
        <v>I100038</v>
      </c>
      <c r="C1394" s="702" t="str">
        <f>+VLOOKUP(A1394,Insumos!$B$4:$E$159,2,FALSE)</f>
        <v>Lija de agua</v>
      </c>
      <c r="D1394" s="703"/>
      <c r="E1394" s="144" t="str">
        <f>+VLOOKUP(A1394,Insumos!$B$4:$E$159,3,FALSE)</f>
        <v>UND</v>
      </c>
      <c r="F1394" s="165">
        <v>0.2</v>
      </c>
      <c r="G1394" s="164"/>
      <c r="H1394" s="166">
        <f>+VLOOKUP(A1394,Insumos!$B$4:$E$159,4,FALSE)</f>
        <v>2033</v>
      </c>
      <c r="I1394" s="497">
        <f>+ROUND((F1394*H1394)+(G1394*F1394*H1394),0)</f>
        <v>407</v>
      </c>
    </row>
    <row r="1395" spans="1:9" x14ac:dyDescent="0.25">
      <c r="A1395" s="451" t="str">
        <f>+Insumos!B16</f>
        <v>I100022</v>
      </c>
      <c r="C1395" s="702" t="str">
        <f>+VLOOKUP(A1395,Insumos!$B$4:$E$159,2,FALSE)</f>
        <v>Rodillo de felpa</v>
      </c>
      <c r="D1395" s="703"/>
      <c r="E1395" s="144" t="str">
        <f>+VLOOKUP(A1395,Insumos!$B$4:$E$159,3,FALSE)</f>
        <v>UND</v>
      </c>
      <c r="F1395" s="165">
        <v>0.05</v>
      </c>
      <c r="G1395" s="164"/>
      <c r="H1395" s="166">
        <f>+VLOOKUP(A1395,Insumos!$B$4:$E$159,4,FALSE)</f>
        <v>14017</v>
      </c>
      <c r="I1395" s="497">
        <f>+ROUND((F1395*H1395)+(G1395*F1395*H1395),0)</f>
        <v>701</v>
      </c>
    </row>
    <row r="1396" spans="1:9" ht="21" customHeight="1" x14ac:dyDescent="0.25">
      <c r="A1396" s="451" t="s">
        <v>825</v>
      </c>
      <c r="C1396" s="702" t="str">
        <f>+VLOOKUP(A1396,Insumos!$B$4:$E$159,2,FALSE)</f>
        <v>Estuco Plástico 5 Galones Paredes/Techos Interior y Exterior</v>
      </c>
      <c r="D1396" s="703"/>
      <c r="E1396" s="144" t="str">
        <f>+VLOOKUP(A1396,Insumos!$B$4:$E$159,3,FALSE)</f>
        <v>UND</v>
      </c>
      <c r="F1396" s="165">
        <f>1/30</f>
        <v>3.3333333333333333E-2</v>
      </c>
      <c r="G1396" s="164">
        <v>0.05</v>
      </c>
      <c r="H1396" s="166">
        <f>+VLOOKUP(A1396,Insumos!$B$4:$E$159,4,FALSE)</f>
        <v>87900</v>
      </c>
      <c r="I1396" s="497">
        <f>+ROUND((F1396*H1396)+(G1396*F1396*H1396),0)</f>
        <v>3077</v>
      </c>
    </row>
    <row r="1397" spans="1:9" x14ac:dyDescent="0.25">
      <c r="C1397" s="724"/>
      <c r="D1397" s="725"/>
      <c r="E1397" s="144"/>
      <c r="F1397" s="465"/>
      <c r="G1397" s="147"/>
      <c r="H1397" s="156"/>
      <c r="I1397" s="172"/>
    </row>
    <row r="1398" spans="1:9" x14ac:dyDescent="0.25">
      <c r="C1398" s="726"/>
      <c r="D1398" s="727"/>
      <c r="E1398" s="443"/>
      <c r="F1398" s="465"/>
      <c r="G1398" s="147"/>
      <c r="H1398" s="156"/>
      <c r="I1398" s="172"/>
    </row>
    <row r="1399" spans="1:9" x14ac:dyDescent="0.25">
      <c r="C1399" s="728"/>
      <c r="D1399" s="729"/>
      <c r="E1399" s="141"/>
      <c r="F1399" s="465"/>
      <c r="G1399" s="147"/>
      <c r="H1399" s="155"/>
      <c r="I1399" s="172"/>
    </row>
    <row r="1400" spans="1:9" x14ac:dyDescent="0.25">
      <c r="C1400" s="728"/>
      <c r="D1400" s="729"/>
      <c r="E1400" s="141"/>
      <c r="F1400" s="465"/>
      <c r="G1400" s="147"/>
      <c r="H1400" s="155"/>
      <c r="I1400" s="172"/>
    </row>
    <row r="1401" spans="1:9" x14ac:dyDescent="0.25">
      <c r="C1401" s="150"/>
      <c r="D1401" s="151"/>
      <c r="E1401" s="143"/>
      <c r="F1401" s="151"/>
      <c r="G1401" s="699" t="s">
        <v>277</v>
      </c>
      <c r="H1401" s="730"/>
      <c r="I1401" s="172">
        <f>SUM(I1392:I1400)</f>
        <v>10409</v>
      </c>
    </row>
    <row r="1402" spans="1:9" ht="13.8" x14ac:dyDescent="0.25">
      <c r="C1402" s="462" t="s">
        <v>278</v>
      </c>
      <c r="D1402" s="463"/>
      <c r="E1402" s="143"/>
      <c r="F1402" s="151"/>
      <c r="G1402" s="152"/>
      <c r="H1402" s="151"/>
      <c r="I1402" s="478"/>
    </row>
    <row r="1403" spans="1:9" x14ac:dyDescent="0.25">
      <c r="C1403" s="700" t="s">
        <v>266</v>
      </c>
      <c r="D1403" s="701"/>
      <c r="E1403" s="140" t="s">
        <v>279</v>
      </c>
      <c r="F1403" s="140" t="s">
        <v>29</v>
      </c>
      <c r="G1403" s="456" t="s">
        <v>280</v>
      </c>
      <c r="H1403" s="140" t="s">
        <v>281</v>
      </c>
      <c r="I1403" s="457" t="s">
        <v>271</v>
      </c>
    </row>
    <row r="1404" spans="1:9" x14ac:dyDescent="0.25">
      <c r="C1404" s="731" t="s">
        <v>420</v>
      </c>
      <c r="D1404" s="732"/>
      <c r="E1404" s="494">
        <v>5.0000000000000001E-3</v>
      </c>
      <c r="F1404" s="494"/>
      <c r="G1404" s="9">
        <v>250000</v>
      </c>
      <c r="H1404" s="156">
        <f>+ROUND(E1404*G1404,0)</f>
        <v>1250</v>
      </c>
      <c r="I1404" s="149"/>
    </row>
    <row r="1405" spans="1:9" x14ac:dyDescent="0.25">
      <c r="C1405" s="733"/>
      <c r="D1405" s="734"/>
      <c r="E1405" s="494"/>
      <c r="F1405" s="494"/>
      <c r="G1405" s="495"/>
      <c r="H1405" s="156">
        <f>+ROUND(E1405*F1405*G1405,0)</f>
        <v>0</v>
      </c>
      <c r="I1405" s="149"/>
    </row>
    <row r="1406" spans="1:9" x14ac:dyDescent="0.25">
      <c r="C1406" s="150"/>
      <c r="D1406" s="151"/>
      <c r="E1406" s="143"/>
      <c r="F1406" s="151"/>
      <c r="G1406" s="152" t="s">
        <v>282</v>
      </c>
      <c r="H1406" s="151"/>
      <c r="I1406" s="158">
        <f>SUM(H1404:H1405)</f>
        <v>1250</v>
      </c>
    </row>
    <row r="1407" spans="1:9" ht="13.8" x14ac:dyDescent="0.25">
      <c r="C1407" s="462" t="s">
        <v>283</v>
      </c>
      <c r="D1407" s="151"/>
      <c r="E1407" s="143"/>
      <c r="F1407" s="151"/>
      <c r="G1407" s="152"/>
      <c r="H1407" s="151"/>
      <c r="I1407" s="478"/>
    </row>
    <row r="1408" spans="1:9" x14ac:dyDescent="0.25">
      <c r="C1408" s="700" t="s">
        <v>266</v>
      </c>
      <c r="D1408" s="701"/>
      <c r="E1408" s="140" t="s">
        <v>14</v>
      </c>
      <c r="F1408" s="140" t="s">
        <v>13</v>
      </c>
      <c r="G1408" s="456" t="s">
        <v>276</v>
      </c>
      <c r="H1408" s="467" t="s">
        <v>29</v>
      </c>
      <c r="I1408" s="457" t="s">
        <v>271</v>
      </c>
    </row>
    <row r="1409" spans="3:13" x14ac:dyDescent="0.25">
      <c r="C1409" s="735" t="str">
        <f>+'Mano de Obra'!$B$135</f>
        <v>Cuadrilla General de obra</v>
      </c>
      <c r="D1409" s="736"/>
      <c r="E1409" s="141" t="s">
        <v>294</v>
      </c>
      <c r="F1409" s="161">
        <v>1</v>
      </c>
      <c r="G1409" s="155">
        <f>+'Mano de Obra'!$F$143/8</f>
        <v>288773.76388888888</v>
      </c>
      <c r="H1409" s="174">
        <f>0.6/8</f>
        <v>7.4999999999999997E-2</v>
      </c>
      <c r="I1409" s="159">
        <f>ROUND(SUM(G1409/F1409)*H1409,0)</f>
        <v>21658</v>
      </c>
      <c r="M1409" s="477"/>
    </row>
    <row r="1410" spans="3:13" x14ac:dyDescent="0.25">
      <c r="C1410" s="737"/>
      <c r="D1410" s="714"/>
      <c r="E1410" s="141"/>
      <c r="F1410" s="468"/>
      <c r="G1410" s="469"/>
      <c r="H1410" s="470"/>
      <c r="I1410" s="172">
        <f>SUM(G1410*F1410)*H1410</f>
        <v>0</v>
      </c>
    </row>
    <row r="1411" spans="3:13" x14ac:dyDescent="0.25">
      <c r="C1411" s="738"/>
      <c r="D1411" s="739"/>
      <c r="E1411" s="141"/>
      <c r="F1411" s="148"/>
      <c r="G1411" s="469"/>
      <c r="H1411" s="470"/>
      <c r="I1411" s="172">
        <f>SUM(G1411*F1411)*H1411</f>
        <v>0</v>
      </c>
    </row>
    <row r="1412" spans="3:13" x14ac:dyDescent="0.25">
      <c r="C1412" s="150"/>
      <c r="D1412" s="151"/>
      <c r="E1412" s="143"/>
      <c r="F1412" s="151"/>
      <c r="G1412" s="740" t="s">
        <v>284</v>
      </c>
      <c r="H1412" s="740"/>
      <c r="I1412" s="172">
        <f>I1409</f>
        <v>21658</v>
      </c>
      <c r="M1412" s="477"/>
    </row>
    <row r="1413" spans="3:13" ht="13.8" thickBot="1" x14ac:dyDescent="0.3">
      <c r="C1413" s="150"/>
      <c r="D1413" s="151"/>
      <c r="E1413" s="143"/>
      <c r="F1413" s="151"/>
      <c r="G1413" s="471"/>
      <c r="H1413" s="143"/>
      <c r="I1413" s="464"/>
    </row>
    <row r="1414" spans="3:13" ht="13.8" thickBot="1" x14ac:dyDescent="0.3">
      <c r="C1414" s="150"/>
      <c r="D1414" s="151"/>
      <c r="E1414" s="143"/>
      <c r="F1414" s="741" t="s">
        <v>285</v>
      </c>
      <c r="G1414" s="741"/>
      <c r="H1414" s="741"/>
      <c r="I1414" s="160">
        <f>SUM(I1389+I1401+I1406+I1412)</f>
        <v>38558</v>
      </c>
    </row>
    <row r="1415" spans="3:13" ht="14.4" thickBot="1" x14ac:dyDescent="0.3">
      <c r="C1415" s="462" t="s">
        <v>286</v>
      </c>
      <c r="D1415" s="151"/>
      <c r="E1415" s="175"/>
      <c r="F1415" s="479"/>
      <c r="G1415" s="152"/>
      <c r="H1415" s="151"/>
      <c r="I1415" s="464"/>
    </row>
    <row r="1416" spans="3:13" x14ac:dyDescent="0.25">
      <c r="C1416" s="704" t="s">
        <v>732</v>
      </c>
      <c r="D1416" s="705"/>
      <c r="E1416" s="710" t="s">
        <v>287</v>
      </c>
      <c r="F1416" s="711"/>
      <c r="G1416" s="473" t="s">
        <v>101</v>
      </c>
      <c r="H1416" s="474" t="s">
        <v>288</v>
      </c>
      <c r="I1416" s="712"/>
      <c r="M1416" s="483"/>
    </row>
    <row r="1417" spans="3:13" x14ac:dyDescent="0.25">
      <c r="C1417" s="706"/>
      <c r="D1417" s="707"/>
      <c r="E1417" s="714" t="s">
        <v>289</v>
      </c>
      <c r="F1417" s="715"/>
      <c r="G1417" s="459">
        <v>0.23</v>
      </c>
      <c r="H1417" s="155">
        <f>ROUND($I$1414*G1417,0)</f>
        <v>8868</v>
      </c>
      <c r="I1417" s="713"/>
    </row>
    <row r="1418" spans="3:13" x14ac:dyDescent="0.25">
      <c r="C1418" s="706"/>
      <c r="D1418" s="707"/>
      <c r="E1418" s="714" t="s">
        <v>26</v>
      </c>
      <c r="F1418" s="715"/>
      <c r="G1418" s="459">
        <v>0.02</v>
      </c>
      <c r="H1418" s="155">
        <f t="shared" ref="H1418:H1419" si="40">ROUND($I$1414*G1418,0)</f>
        <v>771</v>
      </c>
      <c r="I1418" s="713"/>
    </row>
    <row r="1419" spans="3:13" x14ac:dyDescent="0.25">
      <c r="C1419" s="706"/>
      <c r="D1419" s="707"/>
      <c r="E1419" s="714" t="s">
        <v>1</v>
      </c>
      <c r="F1419" s="715"/>
      <c r="G1419" s="459">
        <v>0.05</v>
      </c>
      <c r="H1419" s="155">
        <f t="shared" si="40"/>
        <v>1928</v>
      </c>
      <c r="I1419" s="713"/>
    </row>
    <row r="1420" spans="3:13" ht="15" customHeight="1" thickBot="1" x14ac:dyDescent="0.3">
      <c r="C1420" s="706"/>
      <c r="D1420" s="707"/>
      <c r="E1420" s="716" t="s">
        <v>290</v>
      </c>
      <c r="F1420" s="717"/>
      <c r="G1420" s="717"/>
      <c r="H1420" s="718"/>
      <c r="I1420" s="475">
        <f>SUM(H1417:H1419)</f>
        <v>11567</v>
      </c>
    </row>
    <row r="1421" spans="3:13" ht="16.2" thickBot="1" x14ac:dyDescent="0.3">
      <c r="C1421" s="708"/>
      <c r="D1421" s="709"/>
      <c r="E1421" s="719" t="s">
        <v>291</v>
      </c>
      <c r="F1421" s="720"/>
      <c r="G1421" s="721"/>
      <c r="H1421" s="722">
        <f>SUM(I1414+I1420)</f>
        <v>50125</v>
      </c>
      <c r="I1421" s="723"/>
    </row>
    <row r="1423" spans="3:13" ht="18" thickBot="1" x14ac:dyDescent="0.3">
      <c r="C1423" s="748" t="s">
        <v>257</v>
      </c>
      <c r="D1423" s="748"/>
      <c r="E1423" s="748"/>
      <c r="F1423" s="748"/>
      <c r="G1423" s="748"/>
      <c r="H1423" s="748"/>
      <c r="I1423" s="748"/>
    </row>
    <row r="1424" spans="3:13" ht="14.4" thickBot="1" x14ac:dyDescent="0.3">
      <c r="C1424" s="136" t="s">
        <v>258</v>
      </c>
      <c r="D1424" s="749" t="s">
        <v>733</v>
      </c>
      <c r="E1424" s="750"/>
      <c r="F1424" s="750"/>
      <c r="G1424" s="751"/>
      <c r="H1424" s="136" t="s">
        <v>259</v>
      </c>
      <c r="I1424" s="452">
        <v>45961</v>
      </c>
    </row>
    <row r="1425" spans="1:9" ht="13.8" thickBot="1" x14ac:dyDescent="0.3">
      <c r="C1425" s="752" t="s">
        <v>260</v>
      </c>
      <c r="D1425" s="753"/>
      <c r="E1425" s="754"/>
      <c r="F1425" s="755" t="s">
        <v>261</v>
      </c>
      <c r="G1425" s="756"/>
      <c r="H1425" s="756"/>
      <c r="I1425" s="757"/>
    </row>
    <row r="1426" spans="1:9" ht="13.8" thickBot="1" x14ac:dyDescent="0.3">
      <c r="C1426" s="758" t="s">
        <v>292</v>
      </c>
      <c r="D1426" s="759"/>
      <c r="E1426" s="760"/>
      <c r="F1426" s="761" t="str">
        <f>+'P. Obras Civiles'!C43</f>
        <v xml:space="preserve">Graniplast para fachada </v>
      </c>
      <c r="G1426" s="762"/>
      <c r="H1426" s="762"/>
      <c r="I1426" s="763"/>
    </row>
    <row r="1427" spans="1:9" ht="13.8" thickBot="1" x14ac:dyDescent="0.3">
      <c r="C1427" s="137" t="s">
        <v>293</v>
      </c>
      <c r="D1427" s="138" t="s">
        <v>263</v>
      </c>
      <c r="E1427" s="154">
        <f>+'P. Obras Civiles'!B43</f>
        <v>6.7</v>
      </c>
      <c r="F1427" s="764"/>
      <c r="G1427" s="765"/>
      <c r="H1427" s="765"/>
      <c r="I1427" s="766"/>
    </row>
    <row r="1428" spans="1:9" ht="13.8" thickBot="1" x14ac:dyDescent="0.3">
      <c r="C1428" s="770" t="s">
        <v>264</v>
      </c>
      <c r="D1428" s="771"/>
      <c r="E1428" s="207">
        <f>+'P. Obras Civiles'!E43</f>
        <v>38.342699999999994</v>
      </c>
      <c r="F1428" s="767"/>
      <c r="G1428" s="768"/>
      <c r="H1428" s="768"/>
      <c r="I1428" s="769"/>
    </row>
    <row r="1429" spans="1:9" x14ac:dyDescent="0.25">
      <c r="C1429" s="453" t="s">
        <v>265</v>
      </c>
      <c r="D1429" s="454"/>
      <c r="E1429" s="772"/>
      <c r="F1429" s="772"/>
      <c r="G1429" s="772"/>
      <c r="H1429" s="772"/>
      <c r="I1429" s="773"/>
    </row>
    <row r="1430" spans="1:9" x14ac:dyDescent="0.25">
      <c r="C1430" s="700" t="s">
        <v>266</v>
      </c>
      <c r="D1430" s="701"/>
      <c r="E1430" s="140" t="s">
        <v>267</v>
      </c>
      <c r="F1430" s="455" t="s">
        <v>268</v>
      </c>
      <c r="G1430" s="456" t="s">
        <v>269</v>
      </c>
      <c r="H1430" s="140" t="s">
        <v>270</v>
      </c>
      <c r="I1430" s="457" t="s">
        <v>271</v>
      </c>
    </row>
    <row r="1431" spans="1:9" x14ac:dyDescent="0.25">
      <c r="A1431" s="451" t="str">
        <f>+'Herramientas y Equipos'!$B$18</f>
        <v>E100015</v>
      </c>
      <c r="C1431" s="742" t="str">
        <f>+VLOOKUP(A1431,'Herramientas y Equipos'!$B$4:$E$46,2,FALSE)</f>
        <v>Herramienta menor E, Gral. Obra</v>
      </c>
      <c r="D1431" s="743"/>
      <c r="E1431" s="141" t="str">
        <f>+VLOOKUP(A1431,'Herramientas y Equipos'!$B$4:$E$46,3,FALSE)</f>
        <v>%</v>
      </c>
      <c r="F1431" s="459">
        <f>+VLOOKUP(A1431,'Herramientas y Equipos'!$B$4:$E$46,4,FALSE)</f>
        <v>0.04</v>
      </c>
      <c r="G1431" s="155">
        <f>+I1457</f>
        <v>25268</v>
      </c>
      <c r="H1431" s="155">
        <f>ROUND(SUM(G1431*F1431),0)</f>
        <v>1011</v>
      </c>
      <c r="I1431" s="744"/>
    </row>
    <row r="1432" spans="1:9" x14ac:dyDescent="0.25">
      <c r="A1432" s="451" t="str">
        <f>+'Herramientas y Equipos'!$B$5</f>
        <v>E100002</v>
      </c>
      <c r="C1432" s="742" t="str">
        <f>+VLOOKUP(A1432,'Herramientas y Equipos'!$B$4:$E$46,2,FALSE)</f>
        <v>Andamio de seguridad 1,40x2,07 H=2+1</v>
      </c>
      <c r="D1432" s="743"/>
      <c r="E1432" s="141" t="str">
        <f>+VLOOKUP(A1432,'Herramientas y Equipos'!$B$4:$E$46,3,FALSE)</f>
        <v>Hora</v>
      </c>
      <c r="F1432" s="174">
        <v>0.58333333333333337</v>
      </c>
      <c r="G1432" s="155">
        <f>+VLOOKUP(A1432,'Herramientas y Equipos'!$B$4:$E$46,4,FALSE)</f>
        <v>7500</v>
      </c>
      <c r="H1432" s="155">
        <f>ROUND(SUM(G1432*F1432),0)</f>
        <v>4375</v>
      </c>
      <c r="I1432" s="745"/>
    </row>
    <row r="1433" spans="1:9" x14ac:dyDescent="0.25">
      <c r="C1433" s="742"/>
      <c r="D1433" s="743"/>
      <c r="E1433" s="141"/>
      <c r="F1433" s="171"/>
      <c r="G1433" s="155"/>
      <c r="H1433" s="155"/>
      <c r="I1433" s="745"/>
    </row>
    <row r="1434" spans="1:9" x14ac:dyDescent="0.25">
      <c r="C1434" s="698"/>
      <c r="D1434" s="699"/>
      <c r="E1434" s="699"/>
      <c r="F1434" s="699"/>
      <c r="G1434" s="461"/>
      <c r="H1434" s="461" t="s">
        <v>272</v>
      </c>
      <c r="I1434" s="172">
        <f>SUM(H1431:H1433)</f>
        <v>5386</v>
      </c>
    </row>
    <row r="1435" spans="1:9" x14ac:dyDescent="0.25">
      <c r="C1435" s="462" t="s">
        <v>273</v>
      </c>
      <c r="D1435" s="463"/>
      <c r="E1435" s="143"/>
      <c r="F1435" s="151"/>
      <c r="G1435" s="152"/>
      <c r="H1435" s="151"/>
      <c r="I1435" s="464"/>
    </row>
    <row r="1436" spans="1:9" x14ac:dyDescent="0.25">
      <c r="C1436" s="700" t="s">
        <v>266</v>
      </c>
      <c r="D1436" s="701"/>
      <c r="E1436" s="140" t="s">
        <v>274</v>
      </c>
      <c r="F1436" s="140" t="s">
        <v>13</v>
      </c>
      <c r="G1436" s="456" t="s">
        <v>275</v>
      </c>
      <c r="H1436" s="140" t="s">
        <v>276</v>
      </c>
      <c r="I1436" s="457" t="s">
        <v>271</v>
      </c>
    </row>
    <row r="1437" spans="1:9" x14ac:dyDescent="0.25">
      <c r="A1437" s="451" t="str">
        <f>+Insumos!B198</f>
        <v>I100293</v>
      </c>
      <c r="C1437" s="702" t="str">
        <f>+VLOOKUP(A1437,Insumos!$B$4:$E$349,2,FALSE)</f>
        <v>Graniplast Blanco 30Kg Esgrafiado Antihongos</v>
      </c>
      <c r="D1437" s="703"/>
      <c r="E1437" s="144" t="str">
        <f>+VLOOKUP(A1437,Insumos!$B$4:$E$349,3,FALSE)</f>
        <v>UND</v>
      </c>
      <c r="F1437" s="484">
        <v>0.1</v>
      </c>
      <c r="G1437" s="164">
        <v>0.05</v>
      </c>
      <c r="H1437" s="166">
        <f>+VLOOKUP(A1437,Insumos!$B$4:$E$349,4,FALSE)</f>
        <v>175373</v>
      </c>
      <c r="I1437" s="497">
        <f>+ROUND((F1437*H1437)+(G1437*F1437*H1437),0)</f>
        <v>18414</v>
      </c>
    </row>
    <row r="1438" spans="1:9" x14ac:dyDescent="0.25">
      <c r="C1438" s="702"/>
      <c r="D1438" s="703"/>
      <c r="E1438" s="144"/>
      <c r="F1438" s="484"/>
      <c r="G1438" s="164"/>
      <c r="H1438" s="166"/>
      <c r="I1438" s="497">
        <f>+ROUND((F1438*H1438)+(G1438*F1438*H1438),0)</f>
        <v>0</v>
      </c>
    </row>
    <row r="1439" spans="1:9" x14ac:dyDescent="0.25">
      <c r="C1439" s="702"/>
      <c r="D1439" s="703"/>
      <c r="E1439" s="144"/>
      <c r="F1439" s="165"/>
      <c r="G1439" s="164"/>
      <c r="H1439" s="166"/>
      <c r="I1439" s="497">
        <f>+ROUND((F1439*H1439)+(G1439*F1439*H1439),0)</f>
        <v>0</v>
      </c>
    </row>
    <row r="1440" spans="1:9" x14ac:dyDescent="0.25">
      <c r="C1440" s="702"/>
      <c r="D1440" s="703"/>
      <c r="E1440" s="144"/>
      <c r="F1440" s="165"/>
      <c r="G1440" s="164"/>
      <c r="H1440" s="166"/>
      <c r="I1440" s="497">
        <f>+ROUND((F1440*H1440)+(G1440*F1440*H1440),0)</f>
        <v>0</v>
      </c>
    </row>
    <row r="1441" spans="3:13" ht="21" customHeight="1" x14ac:dyDescent="0.25">
      <c r="C1441" s="702"/>
      <c r="D1441" s="703"/>
      <c r="E1441" s="144"/>
      <c r="F1441" s="165"/>
      <c r="G1441" s="164"/>
      <c r="H1441" s="166"/>
      <c r="I1441" s="497">
        <f>+ROUND((F1441*H1441)+(G1441*F1441*H1441),0)</f>
        <v>0</v>
      </c>
    </row>
    <row r="1442" spans="3:13" x14ac:dyDescent="0.25">
      <c r="C1442" s="724"/>
      <c r="D1442" s="725"/>
      <c r="E1442" s="144"/>
      <c r="F1442" s="465"/>
      <c r="G1442" s="147"/>
      <c r="H1442" s="156"/>
      <c r="I1442" s="172"/>
    </row>
    <row r="1443" spans="3:13" x14ac:dyDescent="0.25">
      <c r="C1443" s="726"/>
      <c r="D1443" s="727"/>
      <c r="E1443" s="443"/>
      <c r="F1443" s="465"/>
      <c r="G1443" s="147"/>
      <c r="H1443" s="156"/>
      <c r="I1443" s="172"/>
    </row>
    <row r="1444" spans="3:13" x14ac:dyDescent="0.25">
      <c r="C1444" s="728"/>
      <c r="D1444" s="729"/>
      <c r="E1444" s="141"/>
      <c r="F1444" s="465"/>
      <c r="G1444" s="147"/>
      <c r="H1444" s="155"/>
      <c r="I1444" s="172"/>
    </row>
    <row r="1445" spans="3:13" x14ac:dyDescent="0.25">
      <c r="C1445" s="728"/>
      <c r="D1445" s="729"/>
      <c r="E1445" s="141"/>
      <c r="F1445" s="465"/>
      <c r="G1445" s="147"/>
      <c r="H1445" s="155"/>
      <c r="I1445" s="172"/>
    </row>
    <row r="1446" spans="3:13" x14ac:dyDescent="0.25">
      <c r="C1446" s="150"/>
      <c r="D1446" s="151"/>
      <c r="E1446" s="143"/>
      <c r="F1446" s="151"/>
      <c r="G1446" s="699" t="s">
        <v>277</v>
      </c>
      <c r="H1446" s="730"/>
      <c r="I1446" s="172">
        <f>SUM(I1437:I1445)</f>
        <v>18414</v>
      </c>
    </row>
    <row r="1447" spans="3:13" ht="13.8" x14ac:dyDescent="0.25">
      <c r="C1447" s="462" t="s">
        <v>278</v>
      </c>
      <c r="D1447" s="463"/>
      <c r="E1447" s="143"/>
      <c r="F1447" s="151"/>
      <c r="G1447" s="152"/>
      <c r="H1447" s="151"/>
      <c r="I1447" s="478"/>
    </row>
    <row r="1448" spans="3:13" x14ac:dyDescent="0.25">
      <c r="C1448" s="700" t="s">
        <v>266</v>
      </c>
      <c r="D1448" s="701"/>
      <c r="E1448" s="140" t="s">
        <v>279</v>
      </c>
      <c r="F1448" s="140" t="s">
        <v>29</v>
      </c>
      <c r="G1448" s="456" t="s">
        <v>280</v>
      </c>
      <c r="H1448" s="140" t="s">
        <v>281</v>
      </c>
      <c r="I1448" s="457" t="s">
        <v>271</v>
      </c>
    </row>
    <row r="1449" spans="3:13" x14ac:dyDescent="0.25">
      <c r="C1449" s="731" t="s">
        <v>420</v>
      </c>
      <c r="D1449" s="732"/>
      <c r="E1449" s="494">
        <v>2E-3</v>
      </c>
      <c r="F1449" s="494"/>
      <c r="G1449" s="9">
        <v>250000</v>
      </c>
      <c r="H1449" s="156">
        <f>+ROUND(E1449*G1449,0)</f>
        <v>500</v>
      </c>
      <c r="I1449" s="149"/>
    </row>
    <row r="1450" spans="3:13" x14ac:dyDescent="0.25">
      <c r="C1450" s="733"/>
      <c r="D1450" s="734"/>
      <c r="E1450" s="494"/>
      <c r="F1450" s="494"/>
      <c r="G1450" s="495"/>
      <c r="H1450" s="156">
        <f>+ROUND(E1450*F1450*G1450,0)</f>
        <v>0</v>
      </c>
      <c r="I1450" s="149"/>
    </row>
    <row r="1451" spans="3:13" x14ac:dyDescent="0.25">
      <c r="C1451" s="150"/>
      <c r="D1451" s="151"/>
      <c r="E1451" s="143"/>
      <c r="F1451" s="151"/>
      <c r="G1451" s="152" t="s">
        <v>282</v>
      </c>
      <c r="H1451" s="151"/>
      <c r="I1451" s="158">
        <f>SUM(H1449:H1450)</f>
        <v>500</v>
      </c>
    </row>
    <row r="1452" spans="3:13" ht="13.8" x14ac:dyDescent="0.25">
      <c r="C1452" s="462" t="s">
        <v>283</v>
      </c>
      <c r="D1452" s="151"/>
      <c r="E1452" s="143"/>
      <c r="F1452" s="151"/>
      <c r="G1452" s="152"/>
      <c r="H1452" s="151"/>
      <c r="I1452" s="478"/>
    </row>
    <row r="1453" spans="3:13" x14ac:dyDescent="0.25">
      <c r="C1453" s="700" t="s">
        <v>266</v>
      </c>
      <c r="D1453" s="701"/>
      <c r="E1453" s="140" t="s">
        <v>14</v>
      </c>
      <c r="F1453" s="140" t="s">
        <v>13</v>
      </c>
      <c r="G1453" s="456" t="s">
        <v>276</v>
      </c>
      <c r="H1453" s="467" t="s">
        <v>29</v>
      </c>
      <c r="I1453" s="457" t="s">
        <v>271</v>
      </c>
    </row>
    <row r="1454" spans="3:13" x14ac:dyDescent="0.25">
      <c r="C1454" s="735" t="str">
        <f>+'Mano de Obra'!$B$135</f>
        <v>Cuadrilla General de obra</v>
      </c>
      <c r="D1454" s="736"/>
      <c r="E1454" s="141" t="s">
        <v>294</v>
      </c>
      <c r="F1454" s="161">
        <v>1</v>
      </c>
      <c r="G1454" s="155">
        <f>+'Mano de Obra'!$F$143/8</f>
        <v>288773.76388888888</v>
      </c>
      <c r="H1454" s="174">
        <f>0.7/8</f>
        <v>8.7499999999999994E-2</v>
      </c>
      <c r="I1454" s="159">
        <f>ROUND(SUM(G1454/F1454)*H1454,0)</f>
        <v>25268</v>
      </c>
      <c r="M1454" s="477"/>
    </row>
    <row r="1455" spans="3:13" x14ac:dyDescent="0.25">
      <c r="C1455" s="737"/>
      <c r="D1455" s="714"/>
      <c r="E1455" s="141"/>
      <c r="F1455" s="468"/>
      <c r="G1455" s="469"/>
      <c r="H1455" s="470"/>
      <c r="I1455" s="172">
        <f>SUM(G1455*F1455)*H1455</f>
        <v>0</v>
      </c>
    </row>
    <row r="1456" spans="3:13" x14ac:dyDescent="0.25">
      <c r="C1456" s="738"/>
      <c r="D1456" s="739"/>
      <c r="E1456" s="141"/>
      <c r="F1456" s="148"/>
      <c r="G1456" s="469"/>
      <c r="H1456" s="470"/>
      <c r="I1456" s="172">
        <f>SUM(G1456*F1456)*H1456</f>
        <v>0</v>
      </c>
    </row>
    <row r="1457" spans="3:13" x14ac:dyDescent="0.25">
      <c r="C1457" s="150"/>
      <c r="D1457" s="151"/>
      <c r="E1457" s="143"/>
      <c r="F1457" s="151"/>
      <c r="G1457" s="740" t="s">
        <v>284</v>
      </c>
      <c r="H1457" s="740"/>
      <c r="I1457" s="172">
        <f>I1454</f>
        <v>25268</v>
      </c>
      <c r="M1457" s="477"/>
    </row>
    <row r="1458" spans="3:13" ht="13.8" thickBot="1" x14ac:dyDescent="0.3">
      <c r="C1458" s="150"/>
      <c r="D1458" s="151"/>
      <c r="E1458" s="143"/>
      <c r="F1458" s="151"/>
      <c r="G1458" s="471"/>
      <c r="H1458" s="143"/>
      <c r="I1458" s="464"/>
    </row>
    <row r="1459" spans="3:13" ht="13.8" thickBot="1" x14ac:dyDescent="0.3">
      <c r="C1459" s="150"/>
      <c r="D1459" s="151"/>
      <c r="E1459" s="143"/>
      <c r="F1459" s="741" t="s">
        <v>285</v>
      </c>
      <c r="G1459" s="741"/>
      <c r="H1459" s="741"/>
      <c r="I1459" s="160">
        <f>SUM(I1434+I1446+I1451+I1457)</f>
        <v>49568</v>
      </c>
    </row>
    <row r="1460" spans="3:13" ht="14.4" thickBot="1" x14ac:dyDescent="0.3">
      <c r="C1460" s="462" t="s">
        <v>286</v>
      </c>
      <c r="D1460" s="151"/>
      <c r="E1460" s="175"/>
      <c r="F1460" s="479"/>
      <c r="G1460" s="152"/>
      <c r="H1460" s="151"/>
      <c r="I1460" s="464"/>
    </row>
    <row r="1461" spans="3:13" x14ac:dyDescent="0.25">
      <c r="C1461" s="704" t="s">
        <v>732</v>
      </c>
      <c r="D1461" s="705"/>
      <c r="E1461" s="710" t="s">
        <v>287</v>
      </c>
      <c r="F1461" s="711"/>
      <c r="G1461" s="473" t="s">
        <v>101</v>
      </c>
      <c r="H1461" s="474" t="s">
        <v>288</v>
      </c>
      <c r="I1461" s="712"/>
      <c r="M1461" s="483"/>
    </row>
    <row r="1462" spans="3:13" x14ac:dyDescent="0.25">
      <c r="C1462" s="706"/>
      <c r="D1462" s="707"/>
      <c r="E1462" s="714" t="s">
        <v>289</v>
      </c>
      <c r="F1462" s="715"/>
      <c r="G1462" s="459">
        <v>0.23</v>
      </c>
      <c r="H1462" s="155">
        <f>ROUND($I$1459*G1462,0)</f>
        <v>11401</v>
      </c>
      <c r="I1462" s="713"/>
    </row>
    <row r="1463" spans="3:13" x14ac:dyDescent="0.25">
      <c r="C1463" s="706"/>
      <c r="D1463" s="707"/>
      <c r="E1463" s="714" t="s">
        <v>26</v>
      </c>
      <c r="F1463" s="715"/>
      <c r="G1463" s="459">
        <v>0.02</v>
      </c>
      <c r="H1463" s="155">
        <f t="shared" ref="H1463:H1464" si="41">ROUND($I$1459*G1463,0)</f>
        <v>991</v>
      </c>
      <c r="I1463" s="713"/>
    </row>
    <row r="1464" spans="3:13" x14ac:dyDescent="0.25">
      <c r="C1464" s="706"/>
      <c r="D1464" s="707"/>
      <c r="E1464" s="714" t="s">
        <v>1</v>
      </c>
      <c r="F1464" s="715"/>
      <c r="G1464" s="459">
        <v>0.05</v>
      </c>
      <c r="H1464" s="155">
        <f t="shared" si="41"/>
        <v>2478</v>
      </c>
      <c r="I1464" s="713"/>
    </row>
    <row r="1465" spans="3:13" ht="15" customHeight="1" thickBot="1" x14ac:dyDescent="0.3">
      <c r="C1465" s="706"/>
      <c r="D1465" s="707"/>
      <c r="E1465" s="716" t="s">
        <v>290</v>
      </c>
      <c r="F1465" s="717"/>
      <c r="G1465" s="717"/>
      <c r="H1465" s="718"/>
      <c r="I1465" s="475">
        <f>SUM(H1462:H1464)</f>
        <v>14870</v>
      </c>
    </row>
    <row r="1466" spans="3:13" ht="16.2" thickBot="1" x14ac:dyDescent="0.3">
      <c r="C1466" s="708"/>
      <c r="D1466" s="709"/>
      <c r="E1466" s="719" t="s">
        <v>291</v>
      </c>
      <c r="F1466" s="720"/>
      <c r="G1466" s="721"/>
      <c r="H1466" s="722">
        <f>SUM(I1459+I1465)</f>
        <v>64438</v>
      </c>
      <c r="I1466" s="723"/>
    </row>
    <row r="1468" spans="3:13" ht="18" thickBot="1" x14ac:dyDescent="0.3">
      <c r="C1468" s="748" t="s">
        <v>257</v>
      </c>
      <c r="D1468" s="748"/>
      <c r="E1468" s="748"/>
      <c r="F1468" s="748"/>
      <c r="G1468" s="748"/>
      <c r="H1468" s="748"/>
      <c r="I1468" s="748"/>
    </row>
    <row r="1469" spans="3:13" ht="14.4" thickBot="1" x14ac:dyDescent="0.3">
      <c r="C1469" s="136" t="s">
        <v>258</v>
      </c>
      <c r="D1469" s="749" t="s">
        <v>733</v>
      </c>
      <c r="E1469" s="750"/>
      <c r="F1469" s="750"/>
      <c r="G1469" s="751"/>
      <c r="H1469" s="136" t="s">
        <v>259</v>
      </c>
      <c r="I1469" s="452">
        <v>45961</v>
      </c>
    </row>
    <row r="1470" spans="3:13" ht="13.8" thickBot="1" x14ac:dyDescent="0.3">
      <c r="C1470" s="752" t="s">
        <v>260</v>
      </c>
      <c r="D1470" s="753"/>
      <c r="E1470" s="754"/>
      <c r="F1470" s="755" t="s">
        <v>261</v>
      </c>
      <c r="G1470" s="756"/>
      <c r="H1470" s="756"/>
      <c r="I1470" s="757"/>
    </row>
    <row r="1471" spans="3:13" ht="13.8" thickBot="1" x14ac:dyDescent="0.3">
      <c r="C1471" s="758" t="s">
        <v>292</v>
      </c>
      <c r="D1471" s="759"/>
      <c r="E1471" s="760"/>
      <c r="F1471" s="761" t="str">
        <f>+'P. Obras Civiles'!C45</f>
        <v>Suministro e instalación de cielo falso en PVC. Incluye estructura de soporte</v>
      </c>
      <c r="G1471" s="762"/>
      <c r="H1471" s="762"/>
      <c r="I1471" s="763"/>
    </row>
    <row r="1472" spans="3:13" ht="13.8" thickBot="1" x14ac:dyDescent="0.3">
      <c r="C1472" s="137" t="s">
        <v>293</v>
      </c>
      <c r="D1472" s="138" t="s">
        <v>263</v>
      </c>
      <c r="E1472" s="154">
        <f>+'P. Obras Civiles'!B45</f>
        <v>7.1</v>
      </c>
      <c r="F1472" s="764"/>
      <c r="G1472" s="765"/>
      <c r="H1472" s="765"/>
      <c r="I1472" s="766"/>
    </row>
    <row r="1473" spans="1:9" ht="41.4" customHeight="1" thickBot="1" x14ac:dyDescent="0.3">
      <c r="C1473" s="770" t="s">
        <v>264</v>
      </c>
      <c r="D1473" s="771"/>
      <c r="E1473" s="207">
        <f>+'P. Obras Civiles'!E45</f>
        <v>70.112129999999993</v>
      </c>
      <c r="F1473" s="767"/>
      <c r="G1473" s="768"/>
      <c r="H1473" s="768"/>
      <c r="I1473" s="769"/>
    </row>
    <row r="1474" spans="1:9" x14ac:dyDescent="0.25">
      <c r="C1474" s="453" t="s">
        <v>265</v>
      </c>
      <c r="D1474" s="454"/>
      <c r="E1474" s="772"/>
      <c r="F1474" s="772"/>
      <c r="G1474" s="772"/>
      <c r="H1474" s="772"/>
      <c r="I1474" s="773"/>
    </row>
    <row r="1475" spans="1:9" x14ac:dyDescent="0.25">
      <c r="C1475" s="700" t="s">
        <v>266</v>
      </c>
      <c r="D1475" s="701"/>
      <c r="E1475" s="140" t="s">
        <v>267</v>
      </c>
      <c r="F1475" s="455" t="s">
        <v>268</v>
      </c>
      <c r="G1475" s="456" t="s">
        <v>269</v>
      </c>
      <c r="H1475" s="140" t="s">
        <v>270</v>
      </c>
      <c r="I1475" s="457" t="s">
        <v>271</v>
      </c>
    </row>
    <row r="1476" spans="1:9" x14ac:dyDescent="0.25">
      <c r="A1476" s="451" t="s">
        <v>108</v>
      </c>
      <c r="C1476" s="742" t="str">
        <f>+VLOOKUP(A1476,'Herramientas y Equipos'!$B$4:$E$46,2,FALSE)</f>
        <v>Herramienta menor E, Gral. Obra</v>
      </c>
      <c r="D1476" s="743"/>
      <c r="E1476" s="141" t="str">
        <f>+VLOOKUP(A1476,'Herramientas y Equipos'!$B$4:$E$46,3,FALSE)</f>
        <v>%</v>
      </c>
      <c r="F1476" s="459">
        <f>+VLOOKUP(A1476,'Herramientas y Equipos'!$B$4:$E$46,4,FALSE)</f>
        <v>0.04</v>
      </c>
      <c r="G1476" s="155">
        <f>+I1503</f>
        <v>32487</v>
      </c>
      <c r="H1476" s="155">
        <f>ROUND(SUM(G1476*F1476),0)</f>
        <v>1299</v>
      </c>
      <c r="I1476" s="744"/>
    </row>
    <row r="1477" spans="1:9" x14ac:dyDescent="0.25">
      <c r="A1477" s="451" t="s">
        <v>80</v>
      </c>
      <c r="C1477" s="742" t="str">
        <f>+VLOOKUP(A1477,'Herramientas y Equipos'!$B$4:$E$46,2,FALSE)</f>
        <v>Andamio de seguridad 1,40x2,07 H=2+1</v>
      </c>
      <c r="D1477" s="743"/>
      <c r="E1477" s="141" t="str">
        <f>+VLOOKUP(A1477,'Herramientas y Equipos'!$B$4:$E$46,3,FALSE)</f>
        <v>Hora</v>
      </c>
      <c r="F1477" s="171">
        <v>0.3</v>
      </c>
      <c r="G1477" s="155">
        <f>+VLOOKUP(A1477,'Herramientas y Equipos'!$B$4:$E$46,4,FALSE)</f>
        <v>7500</v>
      </c>
      <c r="H1477" s="155">
        <f>ROUND(SUM(G1477*F1477),0)</f>
        <v>2250</v>
      </c>
      <c r="I1477" s="745"/>
    </row>
    <row r="1478" spans="1:9" x14ac:dyDescent="0.25">
      <c r="A1478" s="451" t="s">
        <v>143</v>
      </c>
      <c r="C1478" s="742" t="str">
        <f>+VLOOKUP(A1478,'Herramientas y Equipos'!$B$4:$E$46,2,FALSE)</f>
        <v>Taladro percutor 860W</v>
      </c>
      <c r="D1478" s="743"/>
      <c r="E1478" s="141" t="str">
        <f>+VLOOKUP(A1478,'Herramientas y Equipos'!$B$4:$E$46,3,FALSE)</f>
        <v>Hora</v>
      </c>
      <c r="F1478" s="171">
        <v>0.08</v>
      </c>
      <c r="G1478" s="155">
        <f>+VLOOKUP(A1478,'Herramientas y Equipos'!$B$4:$E$46,4,FALSE)</f>
        <v>7500</v>
      </c>
      <c r="H1478" s="155">
        <f>ROUND(SUM(G1478*F1478),0)</f>
        <v>600</v>
      </c>
      <c r="I1478" s="745"/>
    </row>
    <row r="1479" spans="1:9" x14ac:dyDescent="0.25">
      <c r="C1479" s="698"/>
      <c r="D1479" s="699"/>
      <c r="E1479" s="699"/>
      <c r="F1479" s="699"/>
      <c r="G1479" s="461"/>
      <c r="H1479" s="461" t="s">
        <v>272</v>
      </c>
      <c r="I1479" s="172">
        <f>SUM(H1476:H1478)</f>
        <v>4149</v>
      </c>
    </row>
    <row r="1480" spans="1:9" x14ac:dyDescent="0.25">
      <c r="C1480" s="462" t="s">
        <v>273</v>
      </c>
      <c r="D1480" s="463"/>
      <c r="E1480" s="143"/>
      <c r="F1480" s="151"/>
      <c r="G1480" s="152"/>
      <c r="H1480" s="151"/>
      <c r="I1480" s="464"/>
    </row>
    <row r="1481" spans="1:9" x14ac:dyDescent="0.25">
      <c r="C1481" s="700" t="s">
        <v>266</v>
      </c>
      <c r="D1481" s="701"/>
      <c r="E1481" s="140" t="s">
        <v>274</v>
      </c>
      <c r="F1481" s="140" t="s">
        <v>13</v>
      </c>
      <c r="G1481" s="456" t="s">
        <v>275</v>
      </c>
      <c r="H1481" s="140" t="s">
        <v>276</v>
      </c>
      <c r="I1481" s="457" t="s">
        <v>271</v>
      </c>
    </row>
    <row r="1482" spans="1:9" x14ac:dyDescent="0.25">
      <c r="A1482" s="451" t="str">
        <f>+Insumos!B169</f>
        <v>I100264</v>
      </c>
      <c r="C1482" s="702" t="str">
        <f>+VLOOKUP(A1482,Insumos!$B$4:$E$281,2,FALSE)</f>
        <v>Cielo Raso de PVC e=7mm</v>
      </c>
      <c r="D1482" s="703"/>
      <c r="E1482" s="144" t="str">
        <f>+VLOOKUP(A1482,Insumos!$B$4:$E$281,3,FALSE)</f>
        <v>M2</v>
      </c>
      <c r="F1482" s="165">
        <v>1.1000000000000001</v>
      </c>
      <c r="G1482" s="164">
        <v>0.05</v>
      </c>
      <c r="H1482" s="166">
        <f>+VLOOKUP(A1482,Insumos!$B$4:$E$281,4,FALSE)</f>
        <v>24503</v>
      </c>
      <c r="I1482" s="497">
        <f>+ROUND((F1482*H1482)+(G1482*F1482*H1482),0)</f>
        <v>28301</v>
      </c>
    </row>
    <row r="1483" spans="1:9" x14ac:dyDescent="0.25">
      <c r="A1483" s="451" t="str">
        <f>+Insumos!B170</f>
        <v>I100265</v>
      </c>
      <c r="C1483" s="702" t="str">
        <f>+VLOOKUP(A1483,Insumos!$B$4:$E$281,2,FALSE)</f>
        <v>Ángulo CAL.26 Lámina GALV. 2.44 M</v>
      </c>
      <c r="D1483" s="703"/>
      <c r="E1483" s="144" t="str">
        <f>+VLOOKUP(A1483,Insumos!$B$4:$E$281,3,FALSE)</f>
        <v>UND</v>
      </c>
      <c r="F1483" s="165">
        <v>0.45</v>
      </c>
      <c r="G1483" s="164">
        <v>0.05</v>
      </c>
      <c r="H1483" s="166">
        <f>+VLOOKUP(A1483,Insumos!$B$4:$E$281,4,FALSE)</f>
        <v>3103</v>
      </c>
      <c r="I1483" s="497">
        <f>+ROUND((F1483*H1483)+(G1483*F1483*H1483),0)</f>
        <v>1466</v>
      </c>
    </row>
    <row r="1484" spans="1:9" x14ac:dyDescent="0.25">
      <c r="A1484" s="451" t="str">
        <f>+Insumos!B171</f>
        <v>I100266</v>
      </c>
      <c r="C1484" s="702" t="str">
        <f>+VLOOKUP(A1484,Insumos!$B$4:$E$281,2,FALSE)</f>
        <v>Chazo plástico 1/4"</v>
      </c>
      <c r="D1484" s="703"/>
      <c r="E1484" s="144" t="str">
        <f>+VLOOKUP(A1484,Insumos!$B$4:$E$281,3,FALSE)</f>
        <v>UND</v>
      </c>
      <c r="F1484" s="165">
        <v>3</v>
      </c>
      <c r="G1484" s="164">
        <v>0.05</v>
      </c>
      <c r="H1484" s="166">
        <f>+VLOOKUP(A1484,Insumos!$B$4:$E$281,4,FALSE)</f>
        <v>100</v>
      </c>
      <c r="I1484" s="497">
        <f>+ROUND((F1484*H1484)+(G1484*F1484*H1484),0)</f>
        <v>315</v>
      </c>
    </row>
    <row r="1485" spans="1:9" x14ac:dyDescent="0.25">
      <c r="A1485" s="451" t="str">
        <f>+Insumos!B172</f>
        <v>I100267</v>
      </c>
      <c r="C1485" s="702" t="str">
        <f>+VLOOKUP(A1485,Insumos!$B$4:$E$281,2,FALSE)</f>
        <v>Perno 1/2" ALT. VEL. 1 3/4"</v>
      </c>
      <c r="D1485" s="703"/>
      <c r="E1485" s="144" t="str">
        <f>+VLOOKUP(A1485,Insumos!$B$4:$E$281,3,FALSE)</f>
        <v>UND</v>
      </c>
      <c r="F1485" s="165">
        <v>2</v>
      </c>
      <c r="G1485" s="164">
        <v>0.05</v>
      </c>
      <c r="H1485" s="166">
        <f>+VLOOKUP(A1485,Insumos!$B$4:$E$281,4,FALSE)</f>
        <v>850</v>
      </c>
      <c r="I1485" s="497">
        <f t="shared" ref="I1485:I1488" si="42">+ROUND((F1485*H1485)+(G1485*F1485*H1485),0)</f>
        <v>1785</v>
      </c>
    </row>
    <row r="1486" spans="1:9" x14ac:dyDescent="0.25">
      <c r="A1486" s="451" t="str">
        <f>+Insumos!B173</f>
        <v>I100268</v>
      </c>
      <c r="C1486" s="702" t="str">
        <f>+VLOOKUP(A1486,Insumos!$B$4:$E$281,2,FALSE)</f>
        <v>Perfil omega metálico 63 MM X 3,05 M</v>
      </c>
      <c r="D1486" s="703"/>
      <c r="E1486" s="144" t="str">
        <f>+VLOOKUP(A1486,Insumos!$B$4:$E$281,3,FALSE)</f>
        <v>UND</v>
      </c>
      <c r="F1486" s="165">
        <v>2</v>
      </c>
      <c r="G1486" s="164">
        <v>0.05</v>
      </c>
      <c r="H1486" s="166">
        <f>+VLOOKUP(A1486,Insumos!$B$4:$E$281,4,FALSE)</f>
        <v>9100</v>
      </c>
      <c r="I1486" s="497">
        <f t="shared" si="42"/>
        <v>19110</v>
      </c>
    </row>
    <row r="1487" spans="1:9" x14ac:dyDescent="0.25">
      <c r="A1487" s="451" t="str">
        <f>+Insumos!B174</f>
        <v>I100269</v>
      </c>
      <c r="C1487" s="702"/>
      <c r="D1487" s="703"/>
      <c r="E1487" s="144"/>
      <c r="F1487" s="165"/>
      <c r="G1487" s="164"/>
      <c r="H1487" s="166"/>
      <c r="I1487" s="497">
        <f t="shared" si="42"/>
        <v>0</v>
      </c>
    </row>
    <row r="1488" spans="1:9" x14ac:dyDescent="0.25">
      <c r="A1488" s="451" t="str">
        <f>+Insumos!B6</f>
        <v>I100003</v>
      </c>
      <c r="C1488" s="702"/>
      <c r="D1488" s="703"/>
      <c r="E1488" s="144"/>
      <c r="F1488" s="165"/>
      <c r="G1488" s="164"/>
      <c r="H1488" s="166"/>
      <c r="I1488" s="497">
        <f t="shared" si="42"/>
        <v>0</v>
      </c>
    </row>
    <row r="1489" spans="1:13" x14ac:dyDescent="0.25">
      <c r="C1489" s="702"/>
      <c r="D1489" s="703"/>
      <c r="E1489" s="144"/>
      <c r="F1489" s="165"/>
      <c r="G1489" s="164"/>
      <c r="H1489" s="166"/>
      <c r="I1489" s="497"/>
    </row>
    <row r="1490" spans="1:13" x14ac:dyDescent="0.25">
      <c r="C1490" s="702"/>
      <c r="D1490" s="703"/>
      <c r="E1490" s="144"/>
      <c r="F1490" s="165"/>
      <c r="G1490" s="164"/>
      <c r="H1490" s="166"/>
      <c r="I1490" s="497"/>
    </row>
    <row r="1491" spans="1:13" x14ac:dyDescent="0.25">
      <c r="A1491" s="451" t="str">
        <f>+Insumos!B199</f>
        <v>I100294</v>
      </c>
      <c r="C1491" s="702"/>
      <c r="D1491" s="703"/>
      <c r="E1491" s="144"/>
      <c r="F1491" s="165"/>
      <c r="G1491" s="502"/>
      <c r="H1491" s="503"/>
      <c r="I1491" s="497"/>
    </row>
    <row r="1492" spans="1:13" x14ac:dyDescent="0.25">
      <c r="A1492" s="498"/>
      <c r="C1492" s="150"/>
      <c r="D1492" s="151"/>
      <c r="E1492" s="143"/>
      <c r="F1492" s="151"/>
      <c r="G1492" s="740" t="s">
        <v>277</v>
      </c>
      <c r="H1492" s="820"/>
      <c r="I1492" s="172">
        <f>SUM(I1482:I1491)</f>
        <v>50977</v>
      </c>
    </row>
    <row r="1493" spans="1:13" ht="13.8" x14ac:dyDescent="0.25">
      <c r="C1493" s="462" t="s">
        <v>278</v>
      </c>
      <c r="D1493" s="463"/>
      <c r="E1493" s="143"/>
      <c r="F1493" s="151"/>
      <c r="G1493" s="152"/>
      <c r="H1493" s="151"/>
      <c r="I1493" s="478"/>
    </row>
    <row r="1494" spans="1:13" x14ac:dyDescent="0.25">
      <c r="C1494" s="700" t="s">
        <v>266</v>
      </c>
      <c r="D1494" s="701"/>
      <c r="E1494" s="140" t="s">
        <v>279</v>
      </c>
      <c r="F1494" s="140" t="s">
        <v>29</v>
      </c>
      <c r="G1494" s="456" t="s">
        <v>280</v>
      </c>
      <c r="H1494" s="140" t="s">
        <v>281</v>
      </c>
      <c r="I1494" s="457" t="s">
        <v>271</v>
      </c>
    </row>
    <row r="1495" spans="1:13" x14ac:dyDescent="0.25">
      <c r="C1495" s="731" t="s">
        <v>420</v>
      </c>
      <c r="D1495" s="732"/>
      <c r="E1495" s="501">
        <f>5/1000</f>
        <v>5.0000000000000001E-3</v>
      </c>
      <c r="F1495" s="494"/>
      <c r="G1495" s="9">
        <v>250000</v>
      </c>
      <c r="H1495" s="156">
        <f>+ROUND(E1495*G1495,0)</f>
        <v>1250</v>
      </c>
      <c r="I1495" s="149"/>
    </row>
    <row r="1496" spans="1:13" x14ac:dyDescent="0.25">
      <c r="C1496" s="733"/>
      <c r="D1496" s="734"/>
      <c r="E1496" s="494"/>
      <c r="F1496" s="494"/>
      <c r="G1496" s="495"/>
      <c r="H1496" s="156">
        <f>+ROUND(E1496*F1496*G1496,0)</f>
        <v>0</v>
      </c>
      <c r="I1496" s="149"/>
    </row>
    <row r="1497" spans="1:13" x14ac:dyDescent="0.25">
      <c r="C1497" s="150"/>
      <c r="D1497" s="151"/>
      <c r="E1497" s="143"/>
      <c r="F1497" s="151"/>
      <c r="G1497" s="152" t="s">
        <v>282</v>
      </c>
      <c r="H1497" s="151"/>
      <c r="I1497" s="158">
        <f>SUM(H1495:H1496)</f>
        <v>1250</v>
      </c>
    </row>
    <row r="1498" spans="1:13" ht="13.8" x14ac:dyDescent="0.25">
      <c r="C1498" s="462" t="s">
        <v>283</v>
      </c>
      <c r="D1498" s="151"/>
      <c r="E1498" s="143"/>
      <c r="F1498" s="151"/>
      <c r="G1498" s="152"/>
      <c r="H1498" s="151"/>
      <c r="I1498" s="478"/>
    </row>
    <row r="1499" spans="1:13" x14ac:dyDescent="0.25">
      <c r="C1499" s="700" t="s">
        <v>266</v>
      </c>
      <c r="D1499" s="701"/>
      <c r="E1499" s="140" t="s">
        <v>14</v>
      </c>
      <c r="F1499" s="140" t="s">
        <v>13</v>
      </c>
      <c r="G1499" s="456" t="s">
        <v>276</v>
      </c>
      <c r="H1499" s="467" t="s">
        <v>29</v>
      </c>
      <c r="I1499" s="457" t="s">
        <v>271</v>
      </c>
    </row>
    <row r="1500" spans="1:13" x14ac:dyDescent="0.25">
      <c r="C1500" s="801" t="str">
        <f>+'Mano de Obra'!$B$135</f>
        <v>Cuadrilla General de obra</v>
      </c>
      <c r="D1500" s="802"/>
      <c r="E1500" s="141" t="s">
        <v>294</v>
      </c>
      <c r="F1500" s="161">
        <v>1</v>
      </c>
      <c r="G1500" s="155">
        <f>+'Mano de Obra'!$F$143/8</f>
        <v>288773.76388888888</v>
      </c>
      <c r="H1500" s="174">
        <f>0.9/8</f>
        <v>0.1125</v>
      </c>
      <c r="I1500" s="159">
        <f>ROUND(SUM(G1500/F1500)*H1500,0)</f>
        <v>32487</v>
      </c>
      <c r="M1500" s="477"/>
    </row>
    <row r="1501" spans="1:13" x14ac:dyDescent="0.25">
      <c r="C1501" s="737"/>
      <c r="D1501" s="714"/>
      <c r="E1501" s="141"/>
      <c r="F1501" s="468"/>
      <c r="G1501" s="469"/>
      <c r="H1501" s="470"/>
      <c r="I1501" s="172">
        <f>SUM(G1501*F1501)*H1501</f>
        <v>0</v>
      </c>
    </row>
    <row r="1502" spans="1:13" x14ac:dyDescent="0.25">
      <c r="C1502" s="738"/>
      <c r="D1502" s="739"/>
      <c r="E1502" s="141"/>
      <c r="F1502" s="148"/>
      <c r="G1502" s="469"/>
      <c r="H1502" s="470"/>
      <c r="I1502" s="172">
        <f>SUM(G1502*F1502)*H1502</f>
        <v>0</v>
      </c>
    </row>
    <row r="1503" spans="1:13" x14ac:dyDescent="0.25">
      <c r="C1503" s="150"/>
      <c r="D1503" s="151"/>
      <c r="E1503" s="143"/>
      <c r="F1503" s="151"/>
      <c r="G1503" s="740" t="s">
        <v>284</v>
      </c>
      <c r="H1503" s="740"/>
      <c r="I1503" s="172">
        <f>I1500</f>
        <v>32487</v>
      </c>
    </row>
    <row r="1504" spans="1:13" ht="13.8" thickBot="1" x14ac:dyDescent="0.3">
      <c r="C1504" s="150"/>
      <c r="D1504" s="151"/>
      <c r="E1504" s="143"/>
      <c r="F1504" s="151"/>
      <c r="G1504" s="471"/>
      <c r="H1504" s="143"/>
      <c r="I1504" s="464"/>
    </row>
    <row r="1505" spans="3:9" ht="13.8" thickBot="1" x14ac:dyDescent="0.3">
      <c r="C1505" s="150"/>
      <c r="D1505" s="151"/>
      <c r="E1505" s="143"/>
      <c r="F1505" s="741" t="s">
        <v>285</v>
      </c>
      <c r="G1505" s="741"/>
      <c r="H1505" s="741"/>
      <c r="I1505" s="160">
        <f>SUM(I1479+I1492+I1497+I1503)</f>
        <v>88863</v>
      </c>
    </row>
    <row r="1506" spans="3:9" ht="14.4" thickBot="1" x14ac:dyDescent="0.3">
      <c r="C1506" s="462" t="s">
        <v>286</v>
      </c>
      <c r="D1506" s="151"/>
      <c r="E1506" s="175"/>
      <c r="F1506" s="479"/>
      <c r="G1506" s="152"/>
      <c r="H1506" s="151"/>
      <c r="I1506" s="464"/>
    </row>
    <row r="1507" spans="3:9" x14ac:dyDescent="0.25">
      <c r="C1507" s="704" t="s">
        <v>732</v>
      </c>
      <c r="D1507" s="705"/>
      <c r="E1507" s="710" t="s">
        <v>287</v>
      </c>
      <c r="F1507" s="711"/>
      <c r="G1507" s="473" t="s">
        <v>101</v>
      </c>
      <c r="H1507" s="474" t="s">
        <v>288</v>
      </c>
      <c r="I1507" s="712"/>
    </row>
    <row r="1508" spans="3:9" x14ac:dyDescent="0.25">
      <c r="C1508" s="706"/>
      <c r="D1508" s="707"/>
      <c r="E1508" s="714" t="s">
        <v>289</v>
      </c>
      <c r="F1508" s="715"/>
      <c r="G1508" s="459">
        <v>0.23</v>
      </c>
      <c r="H1508" s="155">
        <f>ROUND($I$1505*G1508,0)</f>
        <v>20438</v>
      </c>
      <c r="I1508" s="713"/>
    </row>
    <row r="1509" spans="3:9" x14ac:dyDescent="0.25">
      <c r="C1509" s="706"/>
      <c r="D1509" s="707"/>
      <c r="E1509" s="714" t="s">
        <v>26</v>
      </c>
      <c r="F1509" s="715"/>
      <c r="G1509" s="459">
        <v>0.02</v>
      </c>
      <c r="H1509" s="155">
        <f t="shared" ref="H1509:H1510" si="43">ROUND($I$1505*G1509,0)</f>
        <v>1777</v>
      </c>
      <c r="I1509" s="713"/>
    </row>
    <row r="1510" spans="3:9" x14ac:dyDescent="0.25">
      <c r="C1510" s="706"/>
      <c r="D1510" s="707"/>
      <c r="E1510" s="714" t="s">
        <v>1</v>
      </c>
      <c r="F1510" s="715"/>
      <c r="G1510" s="459">
        <v>0.05</v>
      </c>
      <c r="H1510" s="155">
        <f t="shared" si="43"/>
        <v>4443</v>
      </c>
      <c r="I1510" s="713"/>
    </row>
    <row r="1511" spans="3:9" ht="15" customHeight="1" thickBot="1" x14ac:dyDescent="0.3">
      <c r="C1511" s="706"/>
      <c r="D1511" s="707"/>
      <c r="E1511" s="716" t="s">
        <v>290</v>
      </c>
      <c r="F1511" s="717"/>
      <c r="G1511" s="717"/>
      <c r="H1511" s="718"/>
      <c r="I1511" s="475">
        <f>SUM(H1508:H1510)</f>
        <v>26658</v>
      </c>
    </row>
    <row r="1512" spans="3:9" ht="16.2" thickBot="1" x14ac:dyDescent="0.3">
      <c r="C1512" s="708"/>
      <c r="D1512" s="709"/>
      <c r="E1512" s="719" t="s">
        <v>291</v>
      </c>
      <c r="F1512" s="720"/>
      <c r="G1512" s="721"/>
      <c r="H1512" s="722">
        <f>SUM(I1505+I1511)</f>
        <v>115521</v>
      </c>
      <c r="I1512" s="723"/>
    </row>
    <row r="1514" spans="3:9" ht="18" thickBot="1" x14ac:dyDescent="0.3">
      <c r="C1514" s="748" t="s">
        <v>257</v>
      </c>
      <c r="D1514" s="748"/>
      <c r="E1514" s="748"/>
      <c r="F1514" s="748"/>
      <c r="G1514" s="748"/>
      <c r="H1514" s="748"/>
      <c r="I1514" s="748"/>
    </row>
    <row r="1515" spans="3:9" ht="14.4" thickBot="1" x14ac:dyDescent="0.3">
      <c r="C1515" s="136" t="s">
        <v>258</v>
      </c>
      <c r="D1515" s="749" t="s">
        <v>733</v>
      </c>
      <c r="E1515" s="750"/>
      <c r="F1515" s="750"/>
      <c r="G1515" s="751"/>
      <c r="H1515" s="136" t="s">
        <v>259</v>
      </c>
      <c r="I1515" s="452">
        <v>45961</v>
      </c>
    </row>
    <row r="1516" spans="3:9" ht="13.8" thickBot="1" x14ac:dyDescent="0.3">
      <c r="C1516" s="752" t="s">
        <v>260</v>
      </c>
      <c r="D1516" s="753"/>
      <c r="E1516" s="754"/>
      <c r="F1516" s="755" t="s">
        <v>261</v>
      </c>
      <c r="G1516" s="756"/>
      <c r="H1516" s="756"/>
      <c r="I1516" s="757"/>
    </row>
    <row r="1517" spans="3:9" ht="13.8" thickBot="1" x14ac:dyDescent="0.3">
      <c r="C1517" s="758" t="s">
        <v>292</v>
      </c>
      <c r="D1517" s="759"/>
      <c r="E1517" s="760"/>
      <c r="F1517" s="761" t="str">
        <f>+'P. Obras Civiles'!C46</f>
        <v xml:space="preserve">Mortero de nivelación 1:4 E=3cm para pisos interior </v>
      </c>
      <c r="G1517" s="762"/>
      <c r="H1517" s="762"/>
      <c r="I1517" s="763"/>
    </row>
    <row r="1518" spans="3:9" ht="13.8" thickBot="1" x14ac:dyDescent="0.3">
      <c r="C1518" s="137" t="s">
        <v>293</v>
      </c>
      <c r="D1518" s="138" t="s">
        <v>263</v>
      </c>
      <c r="E1518" s="154">
        <f>+'P. Obras Civiles'!B46</f>
        <v>7.2</v>
      </c>
      <c r="F1518" s="764"/>
      <c r="G1518" s="765"/>
      <c r="H1518" s="765"/>
      <c r="I1518" s="766"/>
    </row>
    <row r="1519" spans="3:9" ht="13.8" thickBot="1" x14ac:dyDescent="0.3">
      <c r="C1519" s="770" t="s">
        <v>264</v>
      </c>
      <c r="D1519" s="771"/>
      <c r="E1519" s="207">
        <f>+'P. Obras Civiles'!E46</f>
        <v>63.759299999999996</v>
      </c>
      <c r="F1519" s="767"/>
      <c r="G1519" s="768"/>
      <c r="H1519" s="768"/>
      <c r="I1519" s="769"/>
    </row>
    <row r="1520" spans="3:9" x14ac:dyDescent="0.25">
      <c r="C1520" s="453" t="s">
        <v>265</v>
      </c>
      <c r="D1520" s="454"/>
      <c r="E1520" s="772"/>
      <c r="F1520" s="772"/>
      <c r="G1520" s="772"/>
      <c r="H1520" s="772"/>
      <c r="I1520" s="773"/>
    </row>
    <row r="1521" spans="1:9" x14ac:dyDescent="0.25">
      <c r="C1521" s="700" t="s">
        <v>266</v>
      </c>
      <c r="D1521" s="701"/>
      <c r="E1521" s="140" t="s">
        <v>267</v>
      </c>
      <c r="F1521" s="455" t="s">
        <v>268</v>
      </c>
      <c r="G1521" s="456" t="s">
        <v>269</v>
      </c>
      <c r="H1521" s="140" t="s">
        <v>270</v>
      </c>
      <c r="I1521" s="457" t="s">
        <v>271</v>
      </c>
    </row>
    <row r="1522" spans="1:9" x14ac:dyDescent="0.25">
      <c r="A1522" s="451" t="s">
        <v>108</v>
      </c>
      <c r="C1522" s="742" t="str">
        <f>+VLOOKUP(A1522,'Herramientas y Equipos'!$B$4:$E$46,2,FALSE)</f>
        <v>Herramienta menor E, Gral. Obra</v>
      </c>
      <c r="D1522" s="743"/>
      <c r="E1522" s="141" t="str">
        <f>+VLOOKUP(A1522,'Herramientas y Equipos'!$B$4:$E$46,3,FALSE)</f>
        <v>%</v>
      </c>
      <c r="F1522" s="459">
        <f>+VLOOKUP(A1522,'Herramientas y Equipos'!$B$4:$E$46,4,FALSE)</f>
        <v>0.04</v>
      </c>
      <c r="G1522" s="155">
        <f>+I1549</f>
        <v>38503</v>
      </c>
      <c r="H1522" s="155">
        <f>ROUND(SUM(G1522*F1522),0)</f>
        <v>1540</v>
      </c>
      <c r="I1522" s="744"/>
    </row>
    <row r="1523" spans="1:9" x14ac:dyDescent="0.25">
      <c r="A1523" s="451" t="s">
        <v>139</v>
      </c>
      <c r="C1523" s="742" t="str">
        <f>+VLOOKUP(A1523,'Herramientas y Equipos'!$B$4:$E$46,2,FALSE)</f>
        <v>Vibrador de Concreto electrico</v>
      </c>
      <c r="D1523" s="743"/>
      <c r="E1523" s="141" t="str">
        <f>+VLOOKUP(A1523,'Herramientas y Equipos'!$B$4:$E$46,3,FALSE)</f>
        <v>Hora</v>
      </c>
      <c r="F1523" s="482">
        <f>7/60</f>
        <v>0.11666666666666667</v>
      </c>
      <c r="G1523" s="155">
        <f>+VLOOKUP(A1523,'Herramientas y Equipos'!$B$4:$E$46,4,FALSE)</f>
        <v>10625</v>
      </c>
      <c r="H1523" s="155">
        <f>ROUND(SUM(G1523*F1523),0)</f>
        <v>1240</v>
      </c>
      <c r="I1523" s="745"/>
    </row>
    <row r="1524" spans="1:9" x14ac:dyDescent="0.25">
      <c r="C1524" s="803"/>
      <c r="D1524" s="804"/>
      <c r="E1524" s="141"/>
      <c r="F1524" s="142"/>
      <c r="G1524" s="155"/>
      <c r="H1524" s="155"/>
      <c r="I1524" s="745"/>
    </row>
    <row r="1525" spans="1:9" x14ac:dyDescent="0.25">
      <c r="C1525" s="698"/>
      <c r="D1525" s="699"/>
      <c r="E1525" s="699"/>
      <c r="F1525" s="699"/>
      <c r="G1525" s="461"/>
      <c r="H1525" s="461" t="s">
        <v>272</v>
      </c>
      <c r="I1525" s="172">
        <f>SUM(H1522:H1524)</f>
        <v>2780</v>
      </c>
    </row>
    <row r="1526" spans="1:9" x14ac:dyDescent="0.25">
      <c r="C1526" s="462" t="s">
        <v>273</v>
      </c>
      <c r="D1526" s="463"/>
      <c r="E1526" s="143"/>
      <c r="F1526" s="151"/>
      <c r="G1526" s="152"/>
      <c r="H1526" s="151"/>
      <c r="I1526" s="464"/>
    </row>
    <row r="1527" spans="1:9" x14ac:dyDescent="0.25">
      <c r="C1527" s="700" t="s">
        <v>266</v>
      </c>
      <c r="D1527" s="701"/>
      <c r="E1527" s="140" t="s">
        <v>274</v>
      </c>
      <c r="F1527" s="140" t="s">
        <v>13</v>
      </c>
      <c r="G1527" s="456" t="s">
        <v>275</v>
      </c>
      <c r="H1527" s="140" t="s">
        <v>276</v>
      </c>
      <c r="I1527" s="457" t="s">
        <v>271</v>
      </c>
    </row>
    <row r="1528" spans="1:9" x14ac:dyDescent="0.25">
      <c r="C1528" s="724" t="s">
        <v>799</v>
      </c>
      <c r="D1528" s="725"/>
      <c r="E1528" s="144" t="str">
        <f>VLOOKUP(C1528,CONCRETOS!$A$106:$E$114,3,FALSE)</f>
        <v>M3</v>
      </c>
      <c r="F1528" s="144">
        <v>0.04</v>
      </c>
      <c r="G1528" s="164"/>
      <c r="H1528" s="166">
        <f>VLOOKUP(C1528,CONCRETOS!$A$106:$E$114,5,FALSE)</f>
        <v>1034600</v>
      </c>
      <c r="I1528" s="172">
        <f>(F1528*H1528)*(G1528+1)</f>
        <v>41384</v>
      </c>
    </row>
    <row r="1529" spans="1:9" x14ac:dyDescent="0.25">
      <c r="A1529" s="451" t="s">
        <v>249</v>
      </c>
      <c r="C1529" s="702" t="str">
        <f>VLOOKUP(A1529,Insumos!$B$3:$C$159,2,FALSE)</f>
        <v>Puntilla con cabeza  2"</v>
      </c>
      <c r="D1529" s="703"/>
      <c r="E1529" s="144" t="str">
        <f>VLOOKUP(A1529,Insumos!$B$3:$E$159,3,FALSE)</f>
        <v>LB</v>
      </c>
      <c r="F1529" s="165">
        <v>0.04</v>
      </c>
      <c r="G1529" s="164">
        <v>0.05</v>
      </c>
      <c r="H1529" s="166">
        <f>VLOOKUP(A1529,Insumos!$B$3:$E$159,4,FALSE)</f>
        <v>5457</v>
      </c>
      <c r="I1529" s="172">
        <f>(F1529*H1529)*(G1529+1)</f>
        <v>229.19400000000002</v>
      </c>
    </row>
    <row r="1530" spans="1:9" x14ac:dyDescent="0.25">
      <c r="A1530" s="451" t="s">
        <v>44</v>
      </c>
      <c r="C1530" s="702" t="str">
        <f>VLOOKUP(A1530,Insumos!$B$3:$C$159,2,FALSE)</f>
        <v>Alambre negro no. 18</v>
      </c>
      <c r="D1530" s="703"/>
      <c r="E1530" s="144" t="str">
        <f>VLOOKUP(A1530,Insumos!$B$3:$E$159,3,FALSE)</f>
        <v>KG</v>
      </c>
      <c r="F1530" s="165">
        <v>0.02</v>
      </c>
      <c r="G1530" s="164">
        <v>0.05</v>
      </c>
      <c r="H1530" s="166">
        <f>VLOOKUP(A1530,Insumos!$B$3:$E$159,4,FALSE)</f>
        <v>7222</v>
      </c>
      <c r="I1530" s="172">
        <f>(F1530*H1530)*(G1530+1)</f>
        <v>151.66200000000001</v>
      </c>
    </row>
    <row r="1531" spans="1:9" x14ac:dyDescent="0.25">
      <c r="C1531" s="702"/>
      <c r="D1531" s="703"/>
      <c r="E1531" s="144"/>
      <c r="F1531" s="165"/>
      <c r="G1531" s="164"/>
      <c r="H1531" s="166"/>
      <c r="I1531" s="172"/>
    </row>
    <row r="1532" spans="1:9" x14ac:dyDescent="0.25">
      <c r="C1532" s="724"/>
      <c r="D1532" s="725"/>
      <c r="E1532" s="144"/>
      <c r="F1532" s="465"/>
      <c r="G1532" s="147"/>
      <c r="H1532" s="156"/>
      <c r="I1532" s="172"/>
    </row>
    <row r="1533" spans="1:9" x14ac:dyDescent="0.25">
      <c r="C1533" s="724"/>
      <c r="D1533" s="725"/>
      <c r="E1533" s="144"/>
      <c r="F1533" s="465"/>
      <c r="G1533" s="147"/>
      <c r="H1533" s="156"/>
      <c r="I1533" s="172"/>
    </row>
    <row r="1534" spans="1:9" x14ac:dyDescent="0.25">
      <c r="C1534" s="726"/>
      <c r="D1534" s="727"/>
      <c r="E1534" s="443"/>
      <c r="F1534" s="465"/>
      <c r="G1534" s="147"/>
      <c r="H1534" s="156"/>
      <c r="I1534" s="172"/>
    </row>
    <row r="1535" spans="1:9" x14ac:dyDescent="0.25">
      <c r="C1535" s="728"/>
      <c r="D1535" s="729"/>
      <c r="E1535" s="141"/>
      <c r="F1535" s="465"/>
      <c r="G1535" s="147"/>
      <c r="H1535" s="155"/>
      <c r="I1535" s="172"/>
    </row>
    <row r="1536" spans="1:9" x14ac:dyDescent="0.25">
      <c r="C1536" s="728"/>
      <c r="D1536" s="729"/>
      <c r="E1536" s="141"/>
      <c r="F1536" s="465"/>
      <c r="G1536" s="147"/>
      <c r="H1536" s="155"/>
      <c r="I1536" s="172"/>
    </row>
    <row r="1537" spans="3:9" x14ac:dyDescent="0.25">
      <c r="C1537" s="150"/>
      <c r="D1537" s="151"/>
      <c r="E1537" s="143"/>
      <c r="F1537" s="151"/>
      <c r="G1537" s="699" t="s">
        <v>277</v>
      </c>
      <c r="H1537" s="730"/>
      <c r="I1537" s="172">
        <f>SUM(I1528:I1536)</f>
        <v>41764.856</v>
      </c>
    </row>
    <row r="1538" spans="3:9" ht="13.8" x14ac:dyDescent="0.25">
      <c r="C1538" s="462" t="s">
        <v>278</v>
      </c>
      <c r="D1538" s="463"/>
      <c r="E1538" s="143"/>
      <c r="F1538" s="151"/>
      <c r="G1538" s="152"/>
      <c r="H1538" s="151"/>
      <c r="I1538" s="478"/>
    </row>
    <row r="1539" spans="3:9" x14ac:dyDescent="0.25">
      <c r="C1539" s="700" t="s">
        <v>266</v>
      </c>
      <c r="D1539" s="701"/>
      <c r="E1539" s="140" t="s">
        <v>279</v>
      </c>
      <c r="F1539" s="140" t="s">
        <v>29</v>
      </c>
      <c r="G1539" s="456" t="s">
        <v>280</v>
      </c>
      <c r="H1539" s="140" t="s">
        <v>281</v>
      </c>
      <c r="I1539" s="457" t="s">
        <v>271</v>
      </c>
    </row>
    <row r="1540" spans="3:9" x14ac:dyDescent="0.25">
      <c r="C1540" s="731" t="s">
        <v>843</v>
      </c>
      <c r="D1540" s="732"/>
      <c r="E1540" s="501">
        <f>(((+CONCRETOS!$C$51*50)/1000)*F1528)</f>
        <v>1.2E-2</v>
      </c>
      <c r="F1540" s="494"/>
      <c r="G1540" s="9">
        <v>250000</v>
      </c>
      <c r="H1540" s="156">
        <f>+ROUND(E1540*G1540,0)</f>
        <v>3000</v>
      </c>
      <c r="I1540" s="149"/>
    </row>
    <row r="1541" spans="3:9" x14ac:dyDescent="0.25">
      <c r="C1541" s="731" t="s">
        <v>844</v>
      </c>
      <c r="D1541" s="732"/>
      <c r="E1541" s="494">
        <f>+CONCRETOS!$C$50*F1528*25</f>
        <v>0.48</v>
      </c>
      <c r="F1541" s="494"/>
      <c r="G1541" s="495">
        <v>2500</v>
      </c>
      <c r="H1541" s="156">
        <f>+ROUND(E1541*G1541,0)</f>
        <v>1200</v>
      </c>
      <c r="I1541" s="149"/>
    </row>
    <row r="1542" spans="3:9" x14ac:dyDescent="0.25">
      <c r="C1542" s="731" t="s">
        <v>845</v>
      </c>
      <c r="D1542" s="732"/>
      <c r="E1542" s="494">
        <f>+CONCRETOS!$C$49*F1528*91</f>
        <v>3.4579999999999997</v>
      </c>
      <c r="F1542" s="494"/>
      <c r="G1542" s="495">
        <v>2500</v>
      </c>
      <c r="H1542" s="156">
        <f>+ROUND(E1542*G1542,0)</f>
        <v>8645</v>
      </c>
      <c r="I1542" s="149"/>
    </row>
    <row r="1543" spans="3:9" x14ac:dyDescent="0.25">
      <c r="C1543" s="150"/>
      <c r="D1543" s="151"/>
      <c r="E1543" s="143"/>
      <c r="F1543" s="151"/>
      <c r="G1543" s="152" t="s">
        <v>282</v>
      </c>
      <c r="H1543" s="151"/>
      <c r="I1543" s="158">
        <f>SUM(H1540:H1542)</f>
        <v>12845</v>
      </c>
    </row>
    <row r="1544" spans="3:9" ht="13.8" x14ac:dyDescent="0.25">
      <c r="C1544" s="462" t="s">
        <v>283</v>
      </c>
      <c r="D1544" s="151"/>
      <c r="E1544" s="143"/>
      <c r="F1544" s="151"/>
      <c r="G1544" s="152"/>
      <c r="H1544" s="151"/>
      <c r="I1544" s="478"/>
    </row>
    <row r="1545" spans="3:9" x14ac:dyDescent="0.25">
      <c r="C1545" s="700" t="s">
        <v>266</v>
      </c>
      <c r="D1545" s="701"/>
      <c r="E1545" s="140" t="s">
        <v>14</v>
      </c>
      <c r="F1545" s="140" t="s">
        <v>13</v>
      </c>
      <c r="G1545" s="456" t="s">
        <v>276</v>
      </c>
      <c r="H1545" s="467" t="s">
        <v>29</v>
      </c>
      <c r="I1545" s="457" t="s">
        <v>271</v>
      </c>
    </row>
    <row r="1546" spans="3:9" x14ac:dyDescent="0.25">
      <c r="C1546" s="735" t="str">
        <f>'Mano de Obra'!$I$103</f>
        <v>Cuadrilla concretos</v>
      </c>
      <c r="D1546" s="736"/>
      <c r="E1546" s="141" t="s">
        <v>294</v>
      </c>
      <c r="F1546" s="161">
        <v>1</v>
      </c>
      <c r="G1546" s="155">
        <f>'Mano de Obra'!$M$112</f>
        <v>288773.76388888888</v>
      </c>
      <c r="H1546" s="162">
        <f>8/60</f>
        <v>0.13333333333333333</v>
      </c>
      <c r="I1546" s="159">
        <f>ROUND(SUM(G1546/F1546)*H1546,0)</f>
        <v>38503</v>
      </c>
    </row>
    <row r="1547" spans="3:9" x14ac:dyDescent="0.25">
      <c r="C1547" s="737"/>
      <c r="D1547" s="714"/>
      <c r="E1547" s="141"/>
      <c r="F1547" s="468"/>
      <c r="G1547" s="469"/>
      <c r="H1547" s="470"/>
      <c r="I1547" s="172">
        <f>SUM(G1547*F1547)*H1547</f>
        <v>0</v>
      </c>
    </row>
    <row r="1548" spans="3:9" x14ac:dyDescent="0.25">
      <c r="C1548" s="738"/>
      <c r="D1548" s="739"/>
      <c r="E1548" s="141"/>
      <c r="F1548" s="148"/>
      <c r="G1548" s="469"/>
      <c r="H1548" s="470"/>
      <c r="I1548" s="172">
        <f>SUM(G1548*F1548)*H1548</f>
        <v>0</v>
      </c>
    </row>
    <row r="1549" spans="3:9" x14ac:dyDescent="0.25">
      <c r="C1549" s="150"/>
      <c r="D1549" s="151"/>
      <c r="E1549" s="143"/>
      <c r="F1549" s="151"/>
      <c r="G1549" s="740" t="s">
        <v>284</v>
      </c>
      <c r="H1549" s="740"/>
      <c r="I1549" s="172">
        <f>I1546</f>
        <v>38503</v>
      </c>
    </row>
    <row r="1550" spans="3:9" ht="13.8" thickBot="1" x14ac:dyDescent="0.3">
      <c r="C1550" s="150"/>
      <c r="D1550" s="151"/>
      <c r="E1550" s="143"/>
      <c r="F1550" s="151"/>
      <c r="G1550" s="471"/>
      <c r="H1550" s="143"/>
      <c r="I1550" s="464"/>
    </row>
    <row r="1551" spans="3:9" ht="13.8" thickBot="1" x14ac:dyDescent="0.3">
      <c r="C1551" s="150"/>
      <c r="D1551" s="151"/>
      <c r="E1551" s="143"/>
      <c r="F1551" s="741" t="s">
        <v>285</v>
      </c>
      <c r="G1551" s="741"/>
      <c r="H1551" s="741"/>
      <c r="I1551" s="160">
        <f>SUM(I1525+I1537+I1543+I1549)</f>
        <v>95892.856</v>
      </c>
    </row>
    <row r="1552" spans="3:9" ht="14.4" thickBot="1" x14ac:dyDescent="0.3">
      <c r="C1552" s="462" t="s">
        <v>286</v>
      </c>
      <c r="D1552" s="151"/>
      <c r="E1552" s="175"/>
      <c r="F1552" s="479"/>
      <c r="G1552" s="152"/>
      <c r="H1552" s="151"/>
      <c r="I1552" s="464"/>
    </row>
    <row r="1553" spans="1:9" x14ac:dyDescent="0.25">
      <c r="C1553" s="704" t="s">
        <v>732</v>
      </c>
      <c r="D1553" s="705"/>
      <c r="E1553" s="827" t="s">
        <v>287</v>
      </c>
      <c r="F1553" s="828"/>
      <c r="G1553" s="505" t="s">
        <v>101</v>
      </c>
      <c r="H1553" s="506" t="s">
        <v>288</v>
      </c>
      <c r="I1553" s="712"/>
    </row>
    <row r="1554" spans="1:9" x14ac:dyDescent="0.25">
      <c r="C1554" s="706"/>
      <c r="D1554" s="707"/>
      <c r="E1554" s="714" t="s">
        <v>289</v>
      </c>
      <c r="F1554" s="715"/>
      <c r="G1554" s="459">
        <v>0.23</v>
      </c>
      <c r="H1554" s="507">
        <f>ROUND($I$1551*G1554,0)</f>
        <v>22055</v>
      </c>
      <c r="I1554" s="713"/>
    </row>
    <row r="1555" spans="1:9" x14ac:dyDescent="0.25">
      <c r="C1555" s="706"/>
      <c r="D1555" s="707"/>
      <c r="E1555" s="714" t="s">
        <v>26</v>
      </c>
      <c r="F1555" s="715"/>
      <c r="G1555" s="459">
        <v>0.02</v>
      </c>
      <c r="H1555" s="507">
        <f t="shared" ref="H1555:H1556" si="44">ROUND($I$1551*G1555,0)</f>
        <v>1918</v>
      </c>
      <c r="I1555" s="713"/>
    </row>
    <row r="1556" spans="1:9" x14ac:dyDescent="0.25">
      <c r="C1556" s="706"/>
      <c r="D1556" s="707"/>
      <c r="E1556" s="714" t="s">
        <v>1</v>
      </c>
      <c r="F1556" s="715"/>
      <c r="G1556" s="459">
        <v>0.05</v>
      </c>
      <c r="H1556" s="507">
        <f t="shared" si="44"/>
        <v>4795</v>
      </c>
      <c r="I1556" s="713"/>
    </row>
    <row r="1557" spans="1:9" ht="15" customHeight="1" thickBot="1" x14ac:dyDescent="0.3">
      <c r="C1557" s="706"/>
      <c r="D1557" s="707"/>
      <c r="E1557" s="716" t="s">
        <v>290</v>
      </c>
      <c r="F1557" s="717"/>
      <c r="G1557" s="717"/>
      <c r="H1557" s="718"/>
      <c r="I1557" s="508">
        <f>SUM(H1554:H1556)</f>
        <v>28768</v>
      </c>
    </row>
    <row r="1558" spans="1:9" ht="16.2" thickBot="1" x14ac:dyDescent="0.3">
      <c r="C1558" s="708"/>
      <c r="D1558" s="709"/>
      <c r="E1558" s="822" t="s">
        <v>291</v>
      </c>
      <c r="F1558" s="823"/>
      <c r="G1558" s="824"/>
      <c r="H1558" s="825">
        <f>SUM(I1551+I1557)</f>
        <v>124660.856</v>
      </c>
      <c r="I1558" s="826"/>
    </row>
    <row r="1560" spans="1:9" ht="18" thickBot="1" x14ac:dyDescent="0.3">
      <c r="C1560" s="748" t="s">
        <v>257</v>
      </c>
      <c r="D1560" s="748"/>
      <c r="E1560" s="748"/>
      <c r="F1560" s="748"/>
      <c r="G1560" s="748"/>
      <c r="H1560" s="748"/>
      <c r="I1560" s="748"/>
    </row>
    <row r="1561" spans="1:9" ht="14.4" thickBot="1" x14ac:dyDescent="0.3">
      <c r="C1561" s="136" t="s">
        <v>258</v>
      </c>
      <c r="D1561" s="749" t="s">
        <v>733</v>
      </c>
      <c r="E1561" s="750"/>
      <c r="F1561" s="750"/>
      <c r="G1561" s="751"/>
      <c r="H1561" s="136" t="s">
        <v>259</v>
      </c>
      <c r="I1561" s="452">
        <v>45961</v>
      </c>
    </row>
    <row r="1562" spans="1:9" ht="13.8" thickBot="1" x14ac:dyDescent="0.3">
      <c r="C1562" s="752" t="s">
        <v>260</v>
      </c>
      <c r="D1562" s="753"/>
      <c r="E1562" s="754"/>
      <c r="F1562" s="755" t="s">
        <v>261</v>
      </c>
      <c r="G1562" s="756"/>
      <c r="H1562" s="756"/>
      <c r="I1562" s="757"/>
    </row>
    <row r="1563" spans="1:9" ht="13.8" thickBot="1" x14ac:dyDescent="0.3">
      <c r="C1563" s="758" t="s">
        <v>292</v>
      </c>
      <c r="D1563" s="759"/>
      <c r="E1563" s="760"/>
      <c r="F1563" s="761" t="str">
        <f>+'P. Obras Civiles'!C47</f>
        <v>Mortero de nivelación endurecido 1:4 E=5cm para pisos exterior</v>
      </c>
      <c r="G1563" s="762"/>
      <c r="H1563" s="762"/>
      <c r="I1563" s="763"/>
    </row>
    <row r="1564" spans="1:9" ht="13.8" thickBot="1" x14ac:dyDescent="0.3">
      <c r="C1564" s="137" t="s">
        <v>293</v>
      </c>
      <c r="D1564" s="138" t="s">
        <v>263</v>
      </c>
      <c r="E1564" s="154">
        <f>+'P. Obras Civiles'!B47</f>
        <v>7.3</v>
      </c>
      <c r="F1564" s="764"/>
      <c r="G1564" s="765"/>
      <c r="H1564" s="765"/>
      <c r="I1564" s="766"/>
    </row>
    <row r="1565" spans="1:9" ht="27.6" customHeight="1" thickBot="1" x14ac:dyDescent="0.3">
      <c r="C1565" s="770" t="s">
        <v>264</v>
      </c>
      <c r="D1565" s="771"/>
      <c r="E1565" s="207">
        <f>+'P. Obras Civiles'!E47</f>
        <v>5.3888999999999996</v>
      </c>
      <c r="F1565" s="767"/>
      <c r="G1565" s="768"/>
      <c r="H1565" s="768"/>
      <c r="I1565" s="769"/>
    </row>
    <row r="1566" spans="1:9" x14ac:dyDescent="0.25">
      <c r="C1566" s="700" t="s">
        <v>266</v>
      </c>
      <c r="D1566" s="701"/>
      <c r="E1566" s="140" t="s">
        <v>267</v>
      </c>
      <c r="F1566" s="455" t="s">
        <v>268</v>
      </c>
      <c r="G1566" s="456" t="s">
        <v>269</v>
      </c>
      <c r="H1566" s="140" t="s">
        <v>270</v>
      </c>
      <c r="I1566" s="457" t="s">
        <v>271</v>
      </c>
    </row>
    <row r="1567" spans="1:9" x14ac:dyDescent="0.25">
      <c r="A1567" s="451" t="s">
        <v>108</v>
      </c>
      <c r="C1567" s="742" t="str">
        <f>+VLOOKUP(A1567,'Herramientas y Equipos'!$B$4:$E$46,2,FALSE)</f>
        <v>Herramienta menor E, Gral. Obra</v>
      </c>
      <c r="D1567" s="743"/>
      <c r="E1567" s="141" t="str">
        <f>+VLOOKUP(A1567,'Herramientas y Equipos'!$B$4:$E$46,3,FALSE)</f>
        <v>%</v>
      </c>
      <c r="F1567" s="459">
        <f>+VLOOKUP(A1567,'Herramientas y Equipos'!$B$4:$E$46,4,FALSE)</f>
        <v>0.04</v>
      </c>
      <c r="G1567" s="155">
        <f>+I1594</f>
        <v>38503</v>
      </c>
      <c r="H1567" s="155">
        <f>ROUND(SUM(G1567*F1567),0)</f>
        <v>1540</v>
      </c>
      <c r="I1567" s="744"/>
    </row>
    <row r="1568" spans="1:9" x14ac:dyDescent="0.25">
      <c r="A1568" s="451" t="s">
        <v>139</v>
      </c>
      <c r="C1568" s="742" t="str">
        <f>+VLOOKUP(A1568,'Herramientas y Equipos'!$B$4:$E$46,2,FALSE)</f>
        <v>Vibrador de Concreto electrico</v>
      </c>
      <c r="D1568" s="743"/>
      <c r="E1568" s="141" t="str">
        <f>+VLOOKUP(A1568,'Herramientas y Equipos'!$B$4:$E$46,3,FALSE)</f>
        <v>Hora</v>
      </c>
      <c r="F1568" s="482">
        <f>7/60</f>
        <v>0.11666666666666667</v>
      </c>
      <c r="G1568" s="155">
        <f>+VLOOKUP(A1568,'Herramientas y Equipos'!$B$4:$E$46,4,FALSE)</f>
        <v>10625</v>
      </c>
      <c r="H1568" s="155">
        <f>ROUND(SUM(G1568*F1568),0)</f>
        <v>1240</v>
      </c>
      <c r="I1568" s="745"/>
    </row>
    <row r="1569" spans="1:9" x14ac:dyDescent="0.25">
      <c r="C1569" s="803"/>
      <c r="D1569" s="804"/>
      <c r="E1569" s="141"/>
      <c r="F1569" s="142"/>
      <c r="G1569" s="155"/>
      <c r="H1569" s="155"/>
      <c r="I1569" s="745"/>
    </row>
    <row r="1570" spans="1:9" x14ac:dyDescent="0.25">
      <c r="C1570" s="698"/>
      <c r="D1570" s="699"/>
      <c r="E1570" s="699"/>
      <c r="F1570" s="699"/>
      <c r="G1570" s="461"/>
      <c r="H1570" s="461" t="s">
        <v>272</v>
      </c>
      <c r="I1570" s="172">
        <f>SUM(H1567:H1569)</f>
        <v>2780</v>
      </c>
    </row>
    <row r="1571" spans="1:9" x14ac:dyDescent="0.25">
      <c r="C1571" s="462" t="s">
        <v>273</v>
      </c>
      <c r="D1571" s="463"/>
      <c r="E1571" s="143"/>
      <c r="F1571" s="151"/>
      <c r="G1571" s="152"/>
      <c r="H1571" s="151"/>
      <c r="I1571" s="464"/>
    </row>
    <row r="1572" spans="1:9" x14ac:dyDescent="0.25">
      <c r="C1572" s="700" t="s">
        <v>266</v>
      </c>
      <c r="D1572" s="701"/>
      <c r="E1572" s="140" t="s">
        <v>274</v>
      </c>
      <c r="F1572" s="140" t="s">
        <v>13</v>
      </c>
      <c r="G1572" s="456" t="s">
        <v>275</v>
      </c>
      <c r="H1572" s="140" t="s">
        <v>276</v>
      </c>
      <c r="I1572" s="457" t="s">
        <v>271</v>
      </c>
    </row>
    <row r="1573" spans="1:9" x14ac:dyDescent="0.25">
      <c r="C1573" s="724" t="s">
        <v>799</v>
      </c>
      <c r="D1573" s="725"/>
      <c r="E1573" s="144" t="str">
        <f>VLOOKUP(C1573,CONCRETOS!$A$106:$E$114,3,FALSE)</f>
        <v>M3</v>
      </c>
      <c r="F1573" s="144">
        <v>0.05</v>
      </c>
      <c r="G1573" s="164"/>
      <c r="H1573" s="166">
        <f>VLOOKUP(C1573,CONCRETOS!$A$106:$E$114,5,FALSE)</f>
        <v>1034600</v>
      </c>
      <c r="I1573" s="172">
        <f>(F1573*H1573)*(G1573+1)</f>
        <v>51730</v>
      </c>
    </row>
    <row r="1574" spans="1:9" x14ac:dyDescent="0.25">
      <c r="A1574" s="451" t="s">
        <v>249</v>
      </c>
      <c r="C1574" s="702" t="str">
        <f>VLOOKUP(A1574,Insumos!$B$3:$C$159,2,FALSE)</f>
        <v>Puntilla con cabeza  2"</v>
      </c>
      <c r="D1574" s="703"/>
      <c r="E1574" s="144" t="str">
        <f>VLOOKUP(A1574,Insumos!$B$3:$E$159,3,FALSE)</f>
        <v>LB</v>
      </c>
      <c r="F1574" s="165">
        <v>0.05</v>
      </c>
      <c r="G1574" s="164">
        <v>0.05</v>
      </c>
      <c r="H1574" s="166">
        <f>VLOOKUP(A1574,Insumos!$B$3:$E$159,4,FALSE)</f>
        <v>5457</v>
      </c>
      <c r="I1574" s="172">
        <f>(F1574*H1574)*(G1574+1)</f>
        <v>286.49250000000006</v>
      </c>
    </row>
    <row r="1575" spans="1:9" x14ac:dyDescent="0.25">
      <c r="A1575" s="451" t="s">
        <v>44</v>
      </c>
      <c r="C1575" s="702" t="str">
        <f>VLOOKUP(A1575,Insumos!$B$3:$C$159,2,FALSE)</f>
        <v>Alambre negro no. 18</v>
      </c>
      <c r="D1575" s="703"/>
      <c r="E1575" s="144" t="str">
        <f>VLOOKUP(A1575,Insumos!$B$3:$E$159,3,FALSE)</f>
        <v>KG</v>
      </c>
      <c r="F1575" s="165">
        <v>0.02</v>
      </c>
      <c r="G1575" s="164">
        <v>0.05</v>
      </c>
      <c r="H1575" s="166">
        <f>VLOOKUP(A1575,Insumos!$B$3:$E$159,4,FALSE)</f>
        <v>7222</v>
      </c>
      <c r="I1575" s="172">
        <f>(F1575*H1575)*(G1575+1)</f>
        <v>151.66200000000001</v>
      </c>
    </row>
    <row r="1576" spans="1:9" x14ac:dyDescent="0.25">
      <c r="A1576" s="451" t="s">
        <v>394</v>
      </c>
      <c r="C1576" s="702" t="str">
        <f>VLOOKUP(A1576,Insumos!$B$3:$C$159,2,FALSE)</f>
        <v>Sika antisol curador para concreto y mortero</v>
      </c>
      <c r="D1576" s="703"/>
      <c r="E1576" s="144" t="str">
        <f>VLOOKUP(A1576,Insumos!$B$3:$E$159,3,FALSE)</f>
        <v>KG</v>
      </c>
      <c r="F1576" s="165">
        <v>0.02</v>
      </c>
      <c r="G1576" s="164">
        <v>0.05</v>
      </c>
      <c r="H1576" s="166">
        <f>VLOOKUP(A1576,Insumos!$B$3:$E$159,4,FALSE)</f>
        <v>14294</v>
      </c>
      <c r="I1576" s="172">
        <f>(F1576*H1576)*(G1576+1)</f>
        <v>300.17400000000004</v>
      </c>
    </row>
    <row r="1577" spans="1:9" x14ac:dyDescent="0.25">
      <c r="C1577" s="724"/>
      <c r="D1577" s="725"/>
      <c r="E1577" s="144"/>
      <c r="F1577" s="465"/>
      <c r="G1577" s="147"/>
      <c r="H1577" s="156"/>
      <c r="I1577" s="172"/>
    </row>
    <row r="1578" spans="1:9" x14ac:dyDescent="0.25">
      <c r="C1578" s="724"/>
      <c r="D1578" s="725"/>
      <c r="E1578" s="144"/>
      <c r="F1578" s="465"/>
      <c r="G1578" s="147"/>
      <c r="H1578" s="156"/>
      <c r="I1578" s="172"/>
    </row>
    <row r="1579" spans="1:9" x14ac:dyDescent="0.25">
      <c r="C1579" s="726"/>
      <c r="D1579" s="727"/>
      <c r="E1579" s="443"/>
      <c r="F1579" s="465"/>
      <c r="G1579" s="147"/>
      <c r="H1579" s="156"/>
      <c r="I1579" s="172"/>
    </row>
    <row r="1580" spans="1:9" x14ac:dyDescent="0.25">
      <c r="C1580" s="728"/>
      <c r="D1580" s="729"/>
      <c r="E1580" s="141"/>
      <c r="F1580" s="465"/>
      <c r="G1580" s="147"/>
      <c r="H1580" s="155"/>
      <c r="I1580" s="172"/>
    </row>
    <row r="1581" spans="1:9" x14ac:dyDescent="0.25">
      <c r="C1581" s="728"/>
      <c r="D1581" s="729"/>
      <c r="E1581" s="141"/>
      <c r="F1581" s="465"/>
      <c r="G1581" s="147"/>
      <c r="H1581" s="155"/>
      <c r="I1581" s="172"/>
    </row>
    <row r="1582" spans="1:9" x14ac:dyDescent="0.25">
      <c r="C1582" s="150"/>
      <c r="D1582" s="151"/>
      <c r="E1582" s="143"/>
      <c r="F1582" s="151"/>
      <c r="G1582" s="699" t="s">
        <v>277</v>
      </c>
      <c r="H1582" s="730"/>
      <c r="I1582" s="172">
        <f>SUM(I1573:I1581)</f>
        <v>52468.328499999996</v>
      </c>
    </row>
    <row r="1583" spans="1:9" ht="13.8" x14ac:dyDescent="0.25">
      <c r="C1583" s="462" t="s">
        <v>278</v>
      </c>
      <c r="D1583" s="463"/>
      <c r="E1583" s="143"/>
      <c r="F1583" s="151"/>
      <c r="G1583" s="152"/>
      <c r="H1583" s="151"/>
      <c r="I1583" s="478"/>
    </row>
    <row r="1584" spans="1:9" x14ac:dyDescent="0.25">
      <c r="C1584" s="700" t="s">
        <v>266</v>
      </c>
      <c r="D1584" s="701"/>
      <c r="E1584" s="140" t="s">
        <v>279</v>
      </c>
      <c r="F1584" s="140" t="s">
        <v>29</v>
      </c>
      <c r="G1584" s="456" t="s">
        <v>280</v>
      </c>
      <c r="H1584" s="140" t="s">
        <v>281</v>
      </c>
      <c r="I1584" s="457" t="s">
        <v>271</v>
      </c>
    </row>
    <row r="1585" spans="3:9" x14ac:dyDescent="0.25">
      <c r="C1585" s="731" t="s">
        <v>843</v>
      </c>
      <c r="D1585" s="732"/>
      <c r="E1585" s="501">
        <f>(((+CONCRETOS!$C$51*50)/1000)*F1573)</f>
        <v>1.4999999999999999E-2</v>
      </c>
      <c r="F1585" s="494"/>
      <c r="G1585" s="9">
        <v>250000</v>
      </c>
      <c r="H1585" s="156">
        <f>+ROUND(E1585*G1585,0)</f>
        <v>3750</v>
      </c>
      <c r="I1585" s="149"/>
    </row>
    <row r="1586" spans="3:9" x14ac:dyDescent="0.25">
      <c r="C1586" s="731" t="s">
        <v>844</v>
      </c>
      <c r="D1586" s="732"/>
      <c r="E1586" s="494">
        <f>+CONCRETOS!$C$50*F1573*25</f>
        <v>0.6</v>
      </c>
      <c r="F1586" s="494"/>
      <c r="G1586" s="495">
        <v>2500</v>
      </c>
      <c r="H1586" s="156">
        <f>+ROUND(E1586*G1586,0)</f>
        <v>1500</v>
      </c>
      <c r="I1586" s="149"/>
    </row>
    <row r="1587" spans="3:9" x14ac:dyDescent="0.25">
      <c r="C1587" s="731" t="s">
        <v>845</v>
      </c>
      <c r="D1587" s="732"/>
      <c r="E1587" s="494">
        <f>+CONCRETOS!$C$49*F1573*91</f>
        <v>4.3224999999999998</v>
      </c>
      <c r="F1587" s="494"/>
      <c r="G1587" s="495">
        <v>2500</v>
      </c>
      <c r="H1587" s="156">
        <f>+ROUND(E1587*G1587,0)</f>
        <v>10806</v>
      </c>
      <c r="I1587" s="149"/>
    </row>
    <row r="1588" spans="3:9" x14ac:dyDescent="0.25">
      <c r="C1588" s="150"/>
      <c r="D1588" s="151"/>
      <c r="E1588" s="143"/>
      <c r="F1588" s="151"/>
      <c r="G1588" s="152" t="s">
        <v>282</v>
      </c>
      <c r="H1588" s="151"/>
      <c r="I1588" s="158">
        <f>SUM(H1585:H1587)</f>
        <v>16056</v>
      </c>
    </row>
    <row r="1589" spans="3:9" ht="13.8" x14ac:dyDescent="0.25">
      <c r="C1589" s="462" t="s">
        <v>283</v>
      </c>
      <c r="D1589" s="151"/>
      <c r="E1589" s="143"/>
      <c r="F1589" s="151"/>
      <c r="G1589" s="152"/>
      <c r="H1589" s="151"/>
      <c r="I1589" s="478"/>
    </row>
    <row r="1590" spans="3:9" x14ac:dyDescent="0.25">
      <c r="C1590" s="700" t="s">
        <v>266</v>
      </c>
      <c r="D1590" s="701"/>
      <c r="E1590" s="140" t="s">
        <v>14</v>
      </c>
      <c r="F1590" s="140" t="s">
        <v>13</v>
      </c>
      <c r="G1590" s="456" t="s">
        <v>276</v>
      </c>
      <c r="H1590" s="467" t="s">
        <v>29</v>
      </c>
      <c r="I1590" s="457" t="s">
        <v>271</v>
      </c>
    </row>
    <row r="1591" spans="3:9" x14ac:dyDescent="0.25">
      <c r="C1591" s="735" t="str">
        <f>'Mano de Obra'!$I$103</f>
        <v>Cuadrilla concretos</v>
      </c>
      <c r="D1591" s="736"/>
      <c r="E1591" s="141" t="s">
        <v>294</v>
      </c>
      <c r="F1591" s="161">
        <v>1</v>
      </c>
      <c r="G1591" s="155">
        <f>'Mano de Obra'!$M$112</f>
        <v>288773.76388888888</v>
      </c>
      <c r="H1591" s="162">
        <f>8/60</f>
        <v>0.13333333333333333</v>
      </c>
      <c r="I1591" s="159">
        <f>ROUND(SUM(G1591/F1591)*H1591,0)</f>
        <v>38503</v>
      </c>
    </row>
    <row r="1592" spans="3:9" x14ac:dyDescent="0.25">
      <c r="C1592" s="737"/>
      <c r="D1592" s="714"/>
      <c r="E1592" s="141"/>
      <c r="F1592" s="468"/>
      <c r="G1592" s="469"/>
      <c r="H1592" s="470"/>
      <c r="I1592" s="172">
        <f>SUM(G1592*F1592)*H1592</f>
        <v>0</v>
      </c>
    </row>
    <row r="1593" spans="3:9" x14ac:dyDescent="0.25">
      <c r="C1593" s="738"/>
      <c r="D1593" s="739"/>
      <c r="E1593" s="141"/>
      <c r="F1593" s="148"/>
      <c r="G1593" s="469"/>
      <c r="H1593" s="470"/>
      <c r="I1593" s="172">
        <f>SUM(G1593*F1593)*H1593</f>
        <v>0</v>
      </c>
    </row>
    <row r="1594" spans="3:9" x14ac:dyDescent="0.25">
      <c r="C1594" s="150"/>
      <c r="D1594" s="151"/>
      <c r="E1594" s="143"/>
      <c r="F1594" s="151"/>
      <c r="G1594" s="740" t="s">
        <v>284</v>
      </c>
      <c r="H1594" s="740"/>
      <c r="I1594" s="172">
        <f>I1591</f>
        <v>38503</v>
      </c>
    </row>
    <row r="1595" spans="3:9" ht="13.8" thickBot="1" x14ac:dyDescent="0.3">
      <c r="C1595" s="150"/>
      <c r="D1595" s="151"/>
      <c r="E1595" s="143"/>
      <c r="F1595" s="151"/>
      <c r="G1595" s="471"/>
      <c r="H1595" s="143"/>
      <c r="I1595" s="464"/>
    </row>
    <row r="1596" spans="3:9" ht="13.8" thickBot="1" x14ac:dyDescent="0.3">
      <c r="C1596" s="150"/>
      <c r="D1596" s="151"/>
      <c r="E1596" s="143"/>
      <c r="F1596" s="741" t="s">
        <v>285</v>
      </c>
      <c r="G1596" s="741"/>
      <c r="H1596" s="821"/>
      <c r="I1596" s="509">
        <f>SUM(I1570+I1582+I1588+I1594)</f>
        <v>109807.3285</v>
      </c>
    </row>
    <row r="1597" spans="3:9" ht="14.4" thickBot="1" x14ac:dyDescent="0.3">
      <c r="C1597" s="462" t="s">
        <v>286</v>
      </c>
      <c r="D1597" s="151"/>
      <c r="E1597" s="175"/>
      <c r="F1597" s="479"/>
      <c r="G1597" s="152"/>
      <c r="H1597" s="151"/>
      <c r="I1597" s="464"/>
    </row>
    <row r="1598" spans="3:9" x14ac:dyDescent="0.25">
      <c r="C1598" s="704" t="s">
        <v>732</v>
      </c>
      <c r="D1598" s="705"/>
      <c r="E1598" s="827" t="s">
        <v>287</v>
      </c>
      <c r="F1598" s="828"/>
      <c r="G1598" s="505" t="s">
        <v>101</v>
      </c>
      <c r="H1598" s="506" t="s">
        <v>288</v>
      </c>
      <c r="I1598" s="712"/>
    </row>
    <row r="1599" spans="3:9" x14ac:dyDescent="0.25">
      <c r="C1599" s="706"/>
      <c r="D1599" s="707"/>
      <c r="E1599" s="714" t="s">
        <v>289</v>
      </c>
      <c r="F1599" s="715"/>
      <c r="G1599" s="459">
        <v>0.23</v>
      </c>
      <c r="H1599" s="507">
        <f>ROUND($I$1596*G1599,0)</f>
        <v>25256</v>
      </c>
      <c r="I1599" s="713"/>
    </row>
    <row r="1600" spans="3:9" x14ac:dyDescent="0.25">
      <c r="C1600" s="706"/>
      <c r="D1600" s="707"/>
      <c r="E1600" s="714" t="s">
        <v>26</v>
      </c>
      <c r="F1600" s="715"/>
      <c r="G1600" s="459">
        <v>0.02</v>
      </c>
      <c r="H1600" s="507">
        <f>ROUND($I$1596*G1600,0)</f>
        <v>2196</v>
      </c>
      <c r="I1600" s="713"/>
    </row>
    <row r="1601" spans="1:9" x14ac:dyDescent="0.25">
      <c r="C1601" s="706"/>
      <c r="D1601" s="707"/>
      <c r="E1601" s="714" t="s">
        <v>1</v>
      </c>
      <c r="F1601" s="715"/>
      <c r="G1601" s="459">
        <v>0.05</v>
      </c>
      <c r="H1601" s="507">
        <f>ROUND($I$1596*G1601,0)</f>
        <v>5490</v>
      </c>
      <c r="I1601" s="713"/>
    </row>
    <row r="1602" spans="1:9" ht="15" customHeight="1" thickBot="1" x14ac:dyDescent="0.3">
      <c r="C1602" s="706"/>
      <c r="D1602" s="707"/>
      <c r="E1602" s="716" t="s">
        <v>290</v>
      </c>
      <c r="F1602" s="717"/>
      <c r="G1602" s="717"/>
      <c r="H1602" s="718"/>
      <c r="I1602" s="508">
        <f>SUM(H1599:H1601)</f>
        <v>32942</v>
      </c>
    </row>
    <row r="1603" spans="1:9" ht="16.2" thickBot="1" x14ac:dyDescent="0.3">
      <c r="C1603" s="708"/>
      <c r="D1603" s="709"/>
      <c r="E1603" s="822" t="s">
        <v>291</v>
      </c>
      <c r="F1603" s="823"/>
      <c r="G1603" s="824"/>
      <c r="H1603" s="825">
        <f>SUM(I1596+I1602)</f>
        <v>142749.3285</v>
      </c>
      <c r="I1603" s="826"/>
    </row>
    <row r="1605" spans="1:9" ht="18" thickBot="1" x14ac:dyDescent="0.3">
      <c r="C1605" s="748" t="s">
        <v>257</v>
      </c>
      <c r="D1605" s="748"/>
      <c r="E1605" s="748"/>
      <c r="F1605" s="748"/>
      <c r="G1605" s="748"/>
      <c r="H1605" s="748"/>
      <c r="I1605" s="748"/>
    </row>
    <row r="1606" spans="1:9" ht="14.4" thickBot="1" x14ac:dyDescent="0.3">
      <c r="C1606" s="136" t="s">
        <v>258</v>
      </c>
      <c r="D1606" s="749" t="s">
        <v>733</v>
      </c>
      <c r="E1606" s="750"/>
      <c r="F1606" s="750"/>
      <c r="G1606" s="751"/>
      <c r="H1606" s="136" t="s">
        <v>259</v>
      </c>
      <c r="I1606" s="452">
        <v>45961</v>
      </c>
    </row>
    <row r="1607" spans="1:9" ht="13.8" thickBot="1" x14ac:dyDescent="0.3">
      <c r="C1607" s="752" t="s">
        <v>260</v>
      </c>
      <c r="D1607" s="753"/>
      <c r="E1607" s="754"/>
      <c r="F1607" s="755" t="s">
        <v>261</v>
      </c>
      <c r="G1607" s="756"/>
      <c r="H1607" s="756"/>
      <c r="I1607" s="757"/>
    </row>
    <row r="1608" spans="1:9" ht="13.8" thickBot="1" x14ac:dyDescent="0.3">
      <c r="C1608" s="758" t="s">
        <v>292</v>
      </c>
      <c r="D1608" s="759"/>
      <c r="E1608" s="760"/>
      <c r="F1608" s="761" t="str">
        <f>+'P. Obras Civiles'!C48</f>
        <v>Guarda escoba Cerámico Budapest Gris Cara Única 60x60cm o similar formato, incluye boquilla color, masilla y todo necesario para su correcta instalación</v>
      </c>
      <c r="G1608" s="762"/>
      <c r="H1608" s="762"/>
      <c r="I1608" s="763"/>
    </row>
    <row r="1609" spans="1:9" ht="13.8" thickBot="1" x14ac:dyDescent="0.3">
      <c r="C1609" s="137" t="s">
        <v>295</v>
      </c>
      <c r="D1609" s="138" t="s">
        <v>263</v>
      </c>
      <c r="E1609" s="154">
        <f>+'P. Obras Civiles'!B48</f>
        <v>7.4</v>
      </c>
      <c r="F1609" s="764"/>
      <c r="G1609" s="765"/>
      <c r="H1609" s="765"/>
      <c r="I1609" s="766"/>
    </row>
    <row r="1610" spans="1:9" ht="13.8" thickBot="1" x14ac:dyDescent="0.3">
      <c r="C1610" s="770" t="s">
        <v>264</v>
      </c>
      <c r="D1610" s="771"/>
      <c r="E1610" s="207">
        <f>+'P. Obras Civiles'!E48</f>
        <v>73.799000000000007</v>
      </c>
      <c r="F1610" s="767"/>
      <c r="G1610" s="768"/>
      <c r="H1610" s="768"/>
      <c r="I1610" s="769"/>
    </row>
    <row r="1611" spans="1:9" x14ac:dyDescent="0.25">
      <c r="C1611" s="453" t="s">
        <v>265</v>
      </c>
      <c r="D1611" s="454"/>
      <c r="E1611" s="772"/>
      <c r="F1611" s="772"/>
      <c r="G1611" s="772"/>
      <c r="H1611" s="772"/>
      <c r="I1611" s="773"/>
    </row>
    <row r="1612" spans="1:9" x14ac:dyDescent="0.25">
      <c r="C1612" s="700" t="s">
        <v>266</v>
      </c>
      <c r="D1612" s="701"/>
      <c r="E1612" s="140" t="s">
        <v>267</v>
      </c>
      <c r="F1612" s="455" t="s">
        <v>268</v>
      </c>
      <c r="G1612" s="456" t="s">
        <v>269</v>
      </c>
      <c r="H1612" s="140" t="s">
        <v>270</v>
      </c>
      <c r="I1612" s="457" t="s">
        <v>271</v>
      </c>
    </row>
    <row r="1613" spans="1:9" x14ac:dyDescent="0.25">
      <c r="A1613" s="451" t="s">
        <v>108</v>
      </c>
      <c r="C1613" s="742" t="str">
        <f>+VLOOKUP(A1613,'Herramientas y Equipos'!$B$4:$E$46,2,FALSE)</f>
        <v>Herramienta menor E, Gral. Obra</v>
      </c>
      <c r="D1613" s="743"/>
      <c r="E1613" s="141" t="str">
        <f>+VLOOKUP(A1613,'Herramientas y Equipos'!$B$4:$E$46,3,FALSE)</f>
        <v>%</v>
      </c>
      <c r="F1613" s="459">
        <f>+VLOOKUP(A1613,'Herramientas y Equipos'!$B$4:$E$46,4,FALSE)</f>
        <v>0.04</v>
      </c>
      <c r="G1613" s="155">
        <f>+I1637</f>
        <v>21658</v>
      </c>
      <c r="H1613" s="155">
        <f>ROUND(SUM(G1613*F1613),0)</f>
        <v>866</v>
      </c>
      <c r="I1613" s="744"/>
    </row>
    <row r="1614" spans="1:9" x14ac:dyDescent="0.25">
      <c r="C1614" s="742"/>
      <c r="D1614" s="743"/>
      <c r="E1614" s="141"/>
      <c r="F1614" s="174"/>
      <c r="G1614" s="155"/>
      <c r="H1614" s="155"/>
      <c r="I1614" s="745"/>
    </row>
    <row r="1615" spans="1:9" x14ac:dyDescent="0.25">
      <c r="C1615" s="742"/>
      <c r="D1615" s="743"/>
      <c r="E1615" s="141"/>
      <c r="F1615" s="174"/>
      <c r="G1615" s="155"/>
      <c r="H1615" s="155"/>
      <c r="I1615" s="745"/>
    </row>
    <row r="1616" spans="1:9" x14ac:dyDescent="0.25">
      <c r="C1616" s="698"/>
      <c r="D1616" s="699"/>
      <c r="E1616" s="699"/>
      <c r="F1616" s="699"/>
      <c r="G1616" s="461"/>
      <c r="H1616" s="461" t="s">
        <v>272</v>
      </c>
      <c r="I1616" s="172">
        <f>SUM(H1613:H1615)</f>
        <v>866</v>
      </c>
    </row>
    <row r="1617" spans="1:17" x14ac:dyDescent="0.25">
      <c r="C1617" s="462" t="s">
        <v>273</v>
      </c>
      <c r="D1617" s="463"/>
      <c r="E1617" s="143"/>
      <c r="F1617" s="151"/>
      <c r="G1617" s="152"/>
      <c r="H1617" s="151"/>
      <c r="I1617" s="464"/>
    </row>
    <row r="1618" spans="1:17" x14ac:dyDescent="0.25">
      <c r="C1618" s="700" t="s">
        <v>266</v>
      </c>
      <c r="D1618" s="701"/>
      <c r="E1618" s="140" t="s">
        <v>274</v>
      </c>
      <c r="F1618" s="140" t="s">
        <v>13</v>
      </c>
      <c r="G1618" s="456" t="s">
        <v>275</v>
      </c>
      <c r="H1618" s="140" t="s">
        <v>276</v>
      </c>
      <c r="I1618" s="457" t="s">
        <v>271</v>
      </c>
    </row>
    <row r="1619" spans="1:17" ht="22.5" customHeight="1" x14ac:dyDescent="0.25">
      <c r="A1619" s="451" t="s">
        <v>365</v>
      </c>
      <c r="C1619" s="702" t="str">
        <f>VLOOKUP(A1619,Insumos!$B$3:$C$159,2,FALSE)</f>
        <v>Piso Cerámico Budapest Gris Cara Única 60x60cm</v>
      </c>
      <c r="D1619" s="703"/>
      <c r="E1619" s="144" t="str">
        <f>VLOOKUP(A1619,Insumos!$B$3:$E$159,3,FALSE)</f>
        <v>M2</v>
      </c>
      <c r="F1619" s="165">
        <v>0.1</v>
      </c>
      <c r="G1619" s="164">
        <v>0.05</v>
      </c>
      <c r="H1619" s="166">
        <f>VLOOKUP(A1619,Insumos!$B$3:$E$159,4,FALSE)</f>
        <v>37290</v>
      </c>
      <c r="I1619" s="172">
        <f>(F1619*H1619)*(G1619+1)</f>
        <v>3915.4500000000003</v>
      </c>
      <c r="L1619" s="451">
        <v>1</v>
      </c>
      <c r="M1619" s="451">
        <f>0.6*0.6</f>
        <v>0.36</v>
      </c>
      <c r="N1619" s="451" t="s">
        <v>53</v>
      </c>
    </row>
    <row r="1620" spans="1:17" x14ac:dyDescent="0.25">
      <c r="A1620" s="451" t="s">
        <v>72</v>
      </c>
      <c r="C1620" s="702" t="str">
        <f>VLOOKUP(A1620,Insumos!$B$3:$C$159,2,FALSE)</f>
        <v>Pegacor Blanco 25 kg</v>
      </c>
      <c r="D1620" s="703"/>
      <c r="E1620" s="144" t="str">
        <f>VLOOKUP(A1620,Insumos!$B$3:$E$159,3,FALSE)</f>
        <v>UND</v>
      </c>
      <c r="F1620" s="165">
        <f>0.0348*1.05</f>
        <v>3.6539999999999996E-2</v>
      </c>
      <c r="G1620" s="459">
        <v>0.05</v>
      </c>
      <c r="H1620" s="166">
        <f>VLOOKUP(A1620,Insumos!$B$3:$E$159,4,FALSE)</f>
        <v>58960</v>
      </c>
      <c r="I1620" s="497">
        <f>+ROUND((F1620*H1620)+(G1620*F1620*H1620),0)</f>
        <v>2262</v>
      </c>
      <c r="L1620" s="451" t="s">
        <v>826</v>
      </c>
      <c r="M1620" s="451">
        <v>1</v>
      </c>
      <c r="N1620" s="451" t="s">
        <v>53</v>
      </c>
      <c r="O1620" s="451" t="s">
        <v>827</v>
      </c>
      <c r="P1620" s="451">
        <f>(M1620*L1619)/M1619</f>
        <v>2.7777777777777777</v>
      </c>
      <c r="Q1620" s="451" t="s">
        <v>36</v>
      </c>
    </row>
    <row r="1621" spans="1:17" ht="13.2" customHeight="1" x14ac:dyDescent="0.25">
      <c r="A1621" s="451" t="str">
        <f>+Insumos!B45</f>
        <v>I100101</v>
      </c>
      <c r="C1621" s="702" t="str">
        <f>VLOOKUP(A1621,Insumos!$B$3:$C$159,2,FALSE)</f>
        <v>Binda boquilla acrílico</v>
      </c>
      <c r="D1621" s="703"/>
      <c r="E1621" s="144" t="str">
        <f>VLOOKUP(A1621,Insumos!$B$3:$E$159,3,FALSE)</f>
        <v>KG</v>
      </c>
      <c r="F1621" s="165">
        <v>0.04</v>
      </c>
      <c r="G1621" s="164"/>
      <c r="H1621" s="166">
        <f>VLOOKUP(A1621,Insumos!$B$3:$E$159,4,FALSE)</f>
        <v>18810</v>
      </c>
      <c r="I1621" s="497">
        <f t="shared" ref="I1621:I1622" si="45">+ROUND((F1621*H1621)+(G1621*F1621*H1621),0)</f>
        <v>752</v>
      </c>
    </row>
    <row r="1622" spans="1:17" x14ac:dyDescent="0.25">
      <c r="A1622" s="451" t="str">
        <f>+Insumos!B46</f>
        <v>I100102</v>
      </c>
      <c r="C1622" s="702" t="str">
        <f>VLOOKUP(A1622,Insumos!$B$3:$C$159,2,FALSE)</f>
        <v>Cemento Blanco</v>
      </c>
      <c r="D1622" s="703"/>
      <c r="E1622" s="144" t="str">
        <f>VLOOKUP(A1622,Insumos!$B$3:$E$159,3,FALSE)</f>
        <v>KG</v>
      </c>
      <c r="F1622" s="165">
        <v>0.2</v>
      </c>
      <c r="G1622" s="459"/>
      <c r="H1622" s="166">
        <f>VLOOKUP(A1622,Insumos!$B$3:$E$159,4,FALSE)</f>
        <v>2170</v>
      </c>
      <c r="I1622" s="497">
        <f t="shared" si="45"/>
        <v>434</v>
      </c>
    </row>
    <row r="1623" spans="1:17" x14ac:dyDescent="0.25">
      <c r="C1623" s="702"/>
      <c r="D1623" s="703"/>
      <c r="E1623" s="144"/>
      <c r="F1623" s="165"/>
      <c r="G1623" s="147"/>
      <c r="H1623" s="166"/>
      <c r="I1623" s="497"/>
    </row>
    <row r="1624" spans="1:17" x14ac:dyDescent="0.25">
      <c r="A1624" s="498"/>
      <c r="C1624" s="702"/>
      <c r="D1624" s="703"/>
      <c r="E1624" s="144"/>
      <c r="F1624" s="510"/>
      <c r="G1624" s="511"/>
      <c r="H1624" s="512"/>
      <c r="I1624" s="497"/>
    </row>
    <row r="1625" spans="1:17" x14ac:dyDescent="0.25">
      <c r="A1625" s="498"/>
      <c r="C1625" s="702"/>
      <c r="D1625" s="703"/>
      <c r="E1625" s="144"/>
      <c r="F1625" s="165"/>
      <c r="G1625" s="502"/>
      <c r="H1625" s="503"/>
      <c r="I1625" s="497"/>
      <c r="L1625" s="451">
        <v>1.8</v>
      </c>
      <c r="M1625" s="451">
        <f>17.5/L1625</f>
        <v>9.7222222222222214</v>
      </c>
      <c r="N1625" s="451">
        <f>+M1625*F1619</f>
        <v>0.97222222222222221</v>
      </c>
    </row>
    <row r="1626" spans="1:17" x14ac:dyDescent="0.25">
      <c r="A1626" s="498"/>
      <c r="C1626" s="150"/>
      <c r="D1626" s="151"/>
      <c r="E1626" s="143"/>
      <c r="F1626" s="151"/>
      <c r="G1626" s="740" t="s">
        <v>277</v>
      </c>
      <c r="H1626" s="820"/>
      <c r="I1626" s="172">
        <f>SUM(I1619:I1625)</f>
        <v>7363.4500000000007</v>
      </c>
    </row>
    <row r="1627" spans="1:17" ht="13.8" x14ac:dyDescent="0.25">
      <c r="C1627" s="462" t="s">
        <v>278</v>
      </c>
      <c r="D1627" s="463"/>
      <c r="E1627" s="143"/>
      <c r="F1627" s="151"/>
      <c r="G1627" s="152"/>
      <c r="H1627" s="151"/>
      <c r="I1627" s="478"/>
    </row>
    <row r="1628" spans="1:17" x14ac:dyDescent="0.25">
      <c r="C1628" s="700" t="s">
        <v>266</v>
      </c>
      <c r="D1628" s="701"/>
      <c r="E1628" s="140" t="s">
        <v>279</v>
      </c>
      <c r="F1628" s="140" t="s">
        <v>29</v>
      </c>
      <c r="G1628" s="456" t="s">
        <v>280</v>
      </c>
      <c r="H1628" s="140" t="s">
        <v>281</v>
      </c>
      <c r="I1628" s="457" t="s">
        <v>271</v>
      </c>
    </row>
    <row r="1629" spans="1:17" x14ac:dyDescent="0.25">
      <c r="C1629" s="731" t="s">
        <v>420</v>
      </c>
      <c r="D1629" s="732"/>
      <c r="E1629" s="504">
        <f>+((9.72*F1619)+F1621+F1622)/1000</f>
        <v>1.212E-3</v>
      </c>
      <c r="F1629" s="494"/>
      <c r="G1629" s="9">
        <v>250000</v>
      </c>
      <c r="H1629" s="156">
        <f>+ROUND(E1629*G1629,0)</f>
        <v>303</v>
      </c>
      <c r="I1629" s="149"/>
    </row>
    <row r="1630" spans="1:17" x14ac:dyDescent="0.25">
      <c r="C1630" s="733"/>
      <c r="D1630" s="734"/>
      <c r="E1630" s="494"/>
      <c r="F1630" s="494"/>
      <c r="G1630" s="495"/>
      <c r="H1630" s="156"/>
      <c r="I1630" s="149"/>
    </row>
    <row r="1631" spans="1:17" x14ac:dyDescent="0.25">
      <c r="C1631" s="150"/>
      <c r="D1631" s="151"/>
      <c r="E1631" s="143"/>
      <c r="F1631" s="151"/>
      <c r="G1631" s="152" t="s">
        <v>282</v>
      </c>
      <c r="H1631" s="151"/>
      <c r="I1631" s="158">
        <f>SUM(H1629:H1630)</f>
        <v>303</v>
      </c>
    </row>
    <row r="1632" spans="1:17" ht="13.8" x14ac:dyDescent="0.25">
      <c r="C1632" s="462" t="s">
        <v>283</v>
      </c>
      <c r="D1632" s="151"/>
      <c r="E1632" s="143"/>
      <c r="F1632" s="151"/>
      <c r="G1632" s="152"/>
      <c r="H1632" s="151"/>
      <c r="I1632" s="478"/>
    </row>
    <row r="1633" spans="3:11" x14ac:dyDescent="0.25">
      <c r="C1633" s="700" t="s">
        <v>266</v>
      </c>
      <c r="D1633" s="701"/>
      <c r="E1633" s="140" t="s">
        <v>14</v>
      </c>
      <c r="F1633" s="140" t="s">
        <v>13</v>
      </c>
      <c r="G1633" s="456" t="s">
        <v>276</v>
      </c>
      <c r="H1633" s="467" t="s">
        <v>29</v>
      </c>
      <c r="I1633" s="457" t="s">
        <v>271</v>
      </c>
    </row>
    <row r="1634" spans="3:11" x14ac:dyDescent="0.25">
      <c r="C1634" s="735" t="str">
        <f>+'Mano de Obra'!$B$135</f>
        <v>Cuadrilla General de obra</v>
      </c>
      <c r="D1634" s="736"/>
      <c r="E1634" s="141" t="s">
        <v>294</v>
      </c>
      <c r="F1634" s="161">
        <v>1</v>
      </c>
      <c r="G1634" s="507">
        <f>+'Mano de Obra'!$F$143/8</f>
        <v>288773.76388888888</v>
      </c>
      <c r="H1634" s="174">
        <f>0.6/8</f>
        <v>7.4999999999999997E-2</v>
      </c>
      <c r="I1634" s="159">
        <f>ROUND(SUM(G1634/F1634)*H1634,0)</f>
        <v>21658</v>
      </c>
      <c r="K1634" s="451">
        <f>+H1634*60</f>
        <v>4.5</v>
      </c>
    </row>
    <row r="1635" spans="3:11" x14ac:dyDescent="0.25">
      <c r="C1635" s="737"/>
      <c r="D1635" s="714"/>
      <c r="E1635" s="141"/>
      <c r="F1635" s="468"/>
      <c r="G1635" s="469"/>
      <c r="H1635" s="470"/>
      <c r="I1635" s="172">
        <f>SUM(G1635*F1635)*H1635</f>
        <v>0</v>
      </c>
    </row>
    <row r="1636" spans="3:11" x14ac:dyDescent="0.25">
      <c r="C1636" s="738"/>
      <c r="D1636" s="739"/>
      <c r="E1636" s="141"/>
      <c r="F1636" s="148"/>
      <c r="G1636" s="469"/>
      <c r="H1636" s="470"/>
      <c r="I1636" s="172">
        <f>SUM(G1636*F1636)*H1636</f>
        <v>0</v>
      </c>
    </row>
    <row r="1637" spans="3:11" x14ac:dyDescent="0.25">
      <c r="C1637" s="150"/>
      <c r="D1637" s="151"/>
      <c r="E1637" s="143"/>
      <c r="F1637" s="151"/>
      <c r="G1637" s="740" t="s">
        <v>284</v>
      </c>
      <c r="H1637" s="740"/>
      <c r="I1637" s="172">
        <f>I1634</f>
        <v>21658</v>
      </c>
    </row>
    <row r="1638" spans="3:11" ht="13.8" thickBot="1" x14ac:dyDescent="0.3">
      <c r="C1638" s="150"/>
      <c r="D1638" s="151"/>
      <c r="E1638" s="143"/>
      <c r="F1638" s="151"/>
      <c r="G1638" s="471"/>
      <c r="H1638" s="143"/>
      <c r="I1638" s="464"/>
    </row>
    <row r="1639" spans="3:11" ht="13.8" thickBot="1" x14ac:dyDescent="0.3">
      <c r="C1639" s="150"/>
      <c r="D1639" s="151"/>
      <c r="E1639" s="143"/>
      <c r="F1639" s="741" t="s">
        <v>285</v>
      </c>
      <c r="G1639" s="741"/>
      <c r="H1639" s="741"/>
      <c r="I1639" s="160">
        <f>SUM(I1616+I1626+I1631+I1637)</f>
        <v>30190.45</v>
      </c>
    </row>
    <row r="1640" spans="3:11" ht="14.4" thickBot="1" x14ac:dyDescent="0.3">
      <c r="C1640" s="462" t="s">
        <v>286</v>
      </c>
      <c r="D1640" s="151"/>
      <c r="E1640" s="175"/>
      <c r="F1640" s="479"/>
      <c r="G1640" s="152"/>
      <c r="H1640" s="151"/>
      <c r="I1640" s="464"/>
    </row>
    <row r="1641" spans="3:11" x14ac:dyDescent="0.25">
      <c r="C1641" s="704" t="s">
        <v>732</v>
      </c>
      <c r="D1641" s="705"/>
      <c r="E1641" s="710" t="s">
        <v>287</v>
      </c>
      <c r="F1641" s="711"/>
      <c r="G1641" s="473" t="s">
        <v>101</v>
      </c>
      <c r="H1641" s="474" t="s">
        <v>288</v>
      </c>
      <c r="I1641" s="712"/>
    </row>
    <row r="1642" spans="3:11" x14ac:dyDescent="0.25">
      <c r="C1642" s="706"/>
      <c r="D1642" s="707"/>
      <c r="E1642" s="714" t="s">
        <v>289</v>
      </c>
      <c r="F1642" s="715"/>
      <c r="G1642" s="459">
        <v>0.23</v>
      </c>
      <c r="H1642" s="155">
        <f>ROUND($I$1639*G1642,0)</f>
        <v>6944</v>
      </c>
      <c r="I1642" s="713"/>
    </row>
    <row r="1643" spans="3:11" x14ac:dyDescent="0.25">
      <c r="C1643" s="706"/>
      <c r="D1643" s="707"/>
      <c r="E1643" s="714" t="s">
        <v>26</v>
      </c>
      <c r="F1643" s="715"/>
      <c r="G1643" s="459">
        <v>0.02</v>
      </c>
      <c r="H1643" s="155">
        <f t="shared" ref="H1643:H1644" si="46">ROUND($I$1639*G1643,0)</f>
        <v>604</v>
      </c>
      <c r="I1643" s="713"/>
    </row>
    <row r="1644" spans="3:11" x14ac:dyDescent="0.25">
      <c r="C1644" s="706"/>
      <c r="D1644" s="707"/>
      <c r="E1644" s="714" t="s">
        <v>1</v>
      </c>
      <c r="F1644" s="715"/>
      <c r="G1644" s="459">
        <v>0.05</v>
      </c>
      <c r="H1644" s="155">
        <f t="shared" si="46"/>
        <v>1510</v>
      </c>
      <c r="I1644" s="713"/>
    </row>
    <row r="1645" spans="3:11" ht="15" customHeight="1" thickBot="1" x14ac:dyDescent="0.3">
      <c r="C1645" s="706"/>
      <c r="D1645" s="707"/>
      <c r="E1645" s="716" t="s">
        <v>290</v>
      </c>
      <c r="F1645" s="717"/>
      <c r="G1645" s="717"/>
      <c r="H1645" s="718"/>
      <c r="I1645" s="475">
        <f>SUM(H1642:H1644)</f>
        <v>9058</v>
      </c>
    </row>
    <row r="1646" spans="3:11" ht="16.2" thickBot="1" x14ac:dyDescent="0.3">
      <c r="C1646" s="708"/>
      <c r="D1646" s="709"/>
      <c r="E1646" s="719" t="s">
        <v>291</v>
      </c>
      <c r="F1646" s="720"/>
      <c r="G1646" s="721"/>
      <c r="H1646" s="722">
        <f>SUM(I1639+I1645)</f>
        <v>39248.449999999997</v>
      </c>
      <c r="I1646" s="723"/>
    </row>
    <row r="1648" spans="3:11" ht="18" thickBot="1" x14ac:dyDescent="0.3">
      <c r="C1648" s="748" t="s">
        <v>257</v>
      </c>
      <c r="D1648" s="748"/>
      <c r="E1648" s="748"/>
      <c r="F1648" s="748"/>
      <c r="G1648" s="748"/>
      <c r="H1648" s="748"/>
      <c r="I1648" s="748"/>
    </row>
    <row r="1649" spans="1:9" ht="14.4" thickBot="1" x14ac:dyDescent="0.3">
      <c r="C1649" s="136" t="s">
        <v>258</v>
      </c>
      <c r="D1649" s="749" t="s">
        <v>733</v>
      </c>
      <c r="E1649" s="750"/>
      <c r="F1649" s="750"/>
      <c r="G1649" s="751"/>
      <c r="H1649" s="136" t="s">
        <v>259</v>
      </c>
      <c r="I1649" s="452">
        <v>45961</v>
      </c>
    </row>
    <row r="1650" spans="1:9" ht="13.8" thickBot="1" x14ac:dyDescent="0.3">
      <c r="C1650" s="752" t="s">
        <v>260</v>
      </c>
      <c r="D1650" s="753"/>
      <c r="E1650" s="754"/>
      <c r="F1650" s="755" t="s">
        <v>261</v>
      </c>
      <c r="G1650" s="756"/>
      <c r="H1650" s="756"/>
      <c r="I1650" s="757"/>
    </row>
    <row r="1651" spans="1:9" ht="24.75" customHeight="1" thickBot="1" x14ac:dyDescent="0.3">
      <c r="C1651" s="758" t="s">
        <v>292</v>
      </c>
      <c r="D1651" s="759"/>
      <c r="E1651" s="760"/>
      <c r="F1651" s="761" t="str">
        <f>+'P. Obras Civiles'!C50</f>
        <v>Pared Cerámica Jaya Blanco 30 cmx 60cm o similar formato, incluye boquilla color, masilla y todo lo necesario para su correcta instalación</v>
      </c>
      <c r="G1651" s="762"/>
      <c r="H1651" s="762"/>
      <c r="I1651" s="763"/>
    </row>
    <row r="1652" spans="1:9" ht="13.8" thickBot="1" x14ac:dyDescent="0.3">
      <c r="C1652" s="137" t="s">
        <v>293</v>
      </c>
      <c r="D1652" s="138" t="s">
        <v>263</v>
      </c>
      <c r="E1652" s="154">
        <f>+'P. Obras Civiles'!B50</f>
        <v>8.1</v>
      </c>
      <c r="F1652" s="764"/>
      <c r="G1652" s="765"/>
      <c r="H1652" s="765"/>
      <c r="I1652" s="766"/>
    </row>
    <row r="1653" spans="1:9" ht="13.8" thickBot="1" x14ac:dyDescent="0.3">
      <c r="C1653" s="770" t="s">
        <v>264</v>
      </c>
      <c r="D1653" s="771"/>
      <c r="E1653" s="207">
        <f>+'P. Obras Civiles'!E50</f>
        <v>57.68663999999999</v>
      </c>
      <c r="F1653" s="767"/>
      <c r="G1653" s="768"/>
      <c r="H1653" s="768"/>
      <c r="I1653" s="769"/>
    </row>
    <row r="1654" spans="1:9" x14ac:dyDescent="0.25">
      <c r="C1654" s="453" t="s">
        <v>265</v>
      </c>
      <c r="D1654" s="454"/>
      <c r="E1654" s="772"/>
      <c r="F1654" s="772"/>
      <c r="G1654" s="772"/>
      <c r="H1654" s="772"/>
      <c r="I1654" s="773"/>
    </row>
    <row r="1655" spans="1:9" x14ac:dyDescent="0.25">
      <c r="C1655" s="700" t="s">
        <v>266</v>
      </c>
      <c r="D1655" s="701"/>
      <c r="E1655" s="140" t="s">
        <v>267</v>
      </c>
      <c r="F1655" s="455" t="s">
        <v>268</v>
      </c>
      <c r="G1655" s="456" t="s">
        <v>269</v>
      </c>
      <c r="H1655" s="140" t="s">
        <v>270</v>
      </c>
      <c r="I1655" s="457" t="s">
        <v>271</v>
      </c>
    </row>
    <row r="1656" spans="1:9" x14ac:dyDescent="0.25">
      <c r="A1656" s="451" t="s">
        <v>108</v>
      </c>
      <c r="C1656" s="742" t="str">
        <f>+VLOOKUP(A1656,'Herramientas y Equipos'!$B$4:$E$46,2,FALSE)</f>
        <v>Herramienta menor E, Gral. Obra</v>
      </c>
      <c r="D1656" s="743"/>
      <c r="E1656" s="141" t="str">
        <f>+VLOOKUP(A1656,'Herramientas y Equipos'!$B$4:$E$46,3,FALSE)</f>
        <v>%</v>
      </c>
      <c r="F1656" s="459">
        <f>+VLOOKUP(A1656,'Herramientas y Equipos'!$B$4:$E$46,4,FALSE)</f>
        <v>0.04</v>
      </c>
      <c r="G1656" s="155">
        <f>+I1683</f>
        <v>21658</v>
      </c>
      <c r="H1656" s="155">
        <f>ROUND(SUM(G1656*F1656),0)</f>
        <v>866</v>
      </c>
      <c r="I1656" s="744"/>
    </row>
    <row r="1657" spans="1:9" x14ac:dyDescent="0.25">
      <c r="A1657" s="451" t="s">
        <v>80</v>
      </c>
      <c r="C1657" s="742" t="str">
        <f>+VLOOKUP(A1657,'Herramientas y Equipos'!$B$4:$E$46,2,FALSE)</f>
        <v>Andamio de seguridad 1,40x2,07 H=2+1</v>
      </c>
      <c r="D1657" s="743"/>
      <c r="E1657" s="141" t="str">
        <f>+VLOOKUP(A1657,'Herramientas y Equipos'!$B$4:$E$46,3,FALSE)</f>
        <v>Hora</v>
      </c>
      <c r="F1657" s="174">
        <v>0.1</v>
      </c>
      <c r="G1657" s="155">
        <f>+VLOOKUP(A1657,'Herramientas y Equipos'!$B$4:$E$46,4,FALSE)</f>
        <v>7500</v>
      </c>
      <c r="H1657" s="155">
        <f>ROUND(SUM(G1657*F1657),0)</f>
        <v>750</v>
      </c>
      <c r="I1657" s="745"/>
    </row>
    <row r="1658" spans="1:9" x14ac:dyDescent="0.25">
      <c r="A1658" s="451" t="s">
        <v>143</v>
      </c>
      <c r="C1658" s="742"/>
      <c r="D1658" s="743"/>
      <c r="E1658" s="141"/>
      <c r="F1658" s="171"/>
      <c r="G1658" s="155"/>
      <c r="H1658" s="155"/>
      <c r="I1658" s="745"/>
    </row>
    <row r="1659" spans="1:9" x14ac:dyDescent="0.25">
      <c r="C1659" s="698"/>
      <c r="D1659" s="699"/>
      <c r="E1659" s="699"/>
      <c r="F1659" s="699"/>
      <c r="G1659" s="461"/>
      <c r="H1659" s="461" t="s">
        <v>272</v>
      </c>
      <c r="I1659" s="172">
        <f>SUM(H1656:H1658)</f>
        <v>1616</v>
      </c>
    </row>
    <row r="1660" spans="1:9" x14ac:dyDescent="0.25">
      <c r="C1660" s="462" t="s">
        <v>273</v>
      </c>
      <c r="D1660" s="463"/>
      <c r="E1660" s="143"/>
      <c r="F1660" s="151"/>
      <c r="G1660" s="152"/>
      <c r="H1660" s="151"/>
      <c r="I1660" s="464"/>
    </row>
    <row r="1661" spans="1:9" x14ac:dyDescent="0.25">
      <c r="C1661" s="700" t="s">
        <v>266</v>
      </c>
      <c r="D1661" s="701"/>
      <c r="E1661" s="140" t="s">
        <v>274</v>
      </c>
      <c r="F1661" s="140" t="s">
        <v>13</v>
      </c>
      <c r="G1661" s="456" t="s">
        <v>275</v>
      </c>
      <c r="H1661" s="140" t="s">
        <v>276</v>
      </c>
      <c r="I1661" s="457" t="s">
        <v>271</v>
      </c>
    </row>
    <row r="1662" spans="1:9" x14ac:dyDescent="0.25">
      <c r="A1662" s="451" t="str">
        <f>+Insumos!B47</f>
        <v>I100103</v>
      </c>
      <c r="C1662" s="702" t="str">
        <f>+VLOOKUP(A1662,Insumos!$B$4:$E$159,2,FALSE)</f>
        <v>Pared Plana Blanco Cara Única 30x60</v>
      </c>
      <c r="D1662" s="703"/>
      <c r="E1662" s="144" t="str">
        <f>+VLOOKUP(A1662,Insumos!$B$4:$E$159,3,FALSE)</f>
        <v>M2</v>
      </c>
      <c r="F1662" s="165">
        <v>1</v>
      </c>
      <c r="G1662" s="164">
        <v>0.05</v>
      </c>
      <c r="H1662" s="166">
        <f>+VLOOKUP(A1662,Insumos!$B$4:$E$159,4,FALSE)</f>
        <v>46800</v>
      </c>
      <c r="I1662" s="497">
        <f>+ROUND((F1662*H1662)+(G1662*F1662*H1662),0)</f>
        <v>49140</v>
      </c>
    </row>
    <row r="1663" spans="1:9" x14ac:dyDescent="0.25">
      <c r="A1663" s="451" t="str">
        <f>+Insumos!$B$45</f>
        <v>I100101</v>
      </c>
      <c r="C1663" s="702" t="str">
        <f>+VLOOKUP(A1663,Insumos!$B$4:$E$159,2,FALSE)</f>
        <v>Binda boquilla acrílico</v>
      </c>
      <c r="D1663" s="703"/>
      <c r="E1663" s="144" t="str">
        <f>+VLOOKUP(A1663,Insumos!$B$4:$E$159,3,FALSE)</f>
        <v>KG</v>
      </c>
      <c r="F1663" s="165">
        <v>0.5</v>
      </c>
      <c r="G1663" s="459">
        <v>0.05</v>
      </c>
      <c r="H1663" s="166">
        <f>+VLOOKUP(A1663,Insumos!$B$4:$E$159,4,FALSE)</f>
        <v>18810</v>
      </c>
      <c r="I1663" s="497">
        <f>+ROUND((F1663*H1663)+(G1663*F1663*H1663),0)</f>
        <v>9875</v>
      </c>
    </row>
    <row r="1664" spans="1:9" ht="13.2" customHeight="1" x14ac:dyDescent="0.25">
      <c r="A1664" s="451" t="str">
        <f>+Insumos!$B$20</f>
        <v>I100041</v>
      </c>
      <c r="C1664" s="702" t="str">
        <f>+VLOOKUP(A1664,Insumos!$B$4:$E$159,2,FALSE)</f>
        <v>Pegacor Blanco 25 kg</v>
      </c>
      <c r="D1664" s="703"/>
      <c r="E1664" s="144" t="str">
        <f>+VLOOKUP(A1664,Insumos!$B$4:$E$159,3,FALSE)</f>
        <v>UND</v>
      </c>
      <c r="F1664" s="484">
        <v>0.1</v>
      </c>
      <c r="G1664" s="164">
        <v>0.05</v>
      </c>
      <c r="H1664" s="166">
        <f>+VLOOKUP(A1664,Insumos!$B$4:$E$159,4,FALSE)</f>
        <v>58960</v>
      </c>
      <c r="I1664" s="497">
        <f>+ROUND((F1664*H1664)+(G1664*F1664*H1664),0)</f>
        <v>6191</v>
      </c>
    </row>
    <row r="1665" spans="1:9" x14ac:dyDescent="0.25">
      <c r="A1665" s="451" t="str">
        <f>+Insumos!$B$46</f>
        <v>I100102</v>
      </c>
      <c r="C1665" s="702" t="str">
        <f>+VLOOKUP(A1665,Insumos!$B$4:$E$159,2,FALSE)</f>
        <v>Cemento Blanco</v>
      </c>
      <c r="D1665" s="703"/>
      <c r="E1665" s="144" t="str">
        <f>+VLOOKUP(A1665,Insumos!$B$4:$E$159,3,FALSE)</f>
        <v>KG</v>
      </c>
      <c r="F1665" s="484">
        <v>2</v>
      </c>
      <c r="G1665" s="459">
        <v>0.05</v>
      </c>
      <c r="H1665" s="166">
        <f>+VLOOKUP(A1665,Insumos!$B$4:$E$159,4,FALSE)</f>
        <v>2170</v>
      </c>
      <c r="I1665" s="497">
        <f t="shared" ref="I1665:I1668" si="47">+ROUND((F1665*H1665)+(G1665*F1665*H1665),0)</f>
        <v>4557</v>
      </c>
    </row>
    <row r="1666" spans="1:9" x14ac:dyDescent="0.25">
      <c r="C1666" s="702"/>
      <c r="D1666" s="703"/>
      <c r="E1666" s="144"/>
      <c r="F1666" s="165"/>
      <c r="G1666" s="164"/>
      <c r="H1666" s="166"/>
      <c r="I1666" s="497">
        <f t="shared" si="47"/>
        <v>0</v>
      </c>
    </row>
    <row r="1667" spans="1:9" ht="13.2" customHeight="1" x14ac:dyDescent="0.25">
      <c r="C1667" s="702"/>
      <c r="D1667" s="703"/>
      <c r="E1667" s="144"/>
      <c r="F1667" s="165"/>
      <c r="G1667" s="459"/>
      <c r="H1667" s="166"/>
      <c r="I1667" s="497">
        <f t="shared" si="47"/>
        <v>0</v>
      </c>
    </row>
    <row r="1668" spans="1:9" x14ac:dyDescent="0.25">
      <c r="C1668" s="702"/>
      <c r="D1668" s="703"/>
      <c r="E1668" s="144"/>
      <c r="F1668" s="165"/>
      <c r="G1668" s="459"/>
      <c r="H1668" s="166"/>
      <c r="I1668" s="497">
        <f t="shared" si="47"/>
        <v>0</v>
      </c>
    </row>
    <row r="1669" spans="1:9" x14ac:dyDescent="0.25">
      <c r="C1669" s="702"/>
      <c r="D1669" s="703"/>
      <c r="E1669" s="144"/>
      <c r="F1669" s="165"/>
      <c r="G1669" s="147"/>
      <c r="H1669" s="166"/>
      <c r="I1669" s="497"/>
    </row>
    <row r="1670" spans="1:9" x14ac:dyDescent="0.25">
      <c r="A1670" s="498"/>
      <c r="C1670" s="702"/>
      <c r="D1670" s="703"/>
      <c r="E1670" s="144"/>
      <c r="F1670" s="510"/>
      <c r="G1670" s="511"/>
      <c r="H1670" s="512"/>
      <c r="I1670" s="497"/>
    </row>
    <row r="1671" spans="1:9" x14ac:dyDescent="0.25">
      <c r="A1671" s="498"/>
      <c r="C1671" s="702"/>
      <c r="D1671" s="703"/>
      <c r="E1671" s="144"/>
      <c r="F1671" s="165"/>
      <c r="G1671" s="502"/>
      <c r="H1671" s="503"/>
      <c r="I1671" s="497"/>
    </row>
    <row r="1672" spans="1:9" x14ac:dyDescent="0.25">
      <c r="A1672" s="498"/>
      <c r="C1672" s="150"/>
      <c r="D1672" s="151"/>
      <c r="E1672" s="143"/>
      <c r="F1672" s="151"/>
      <c r="G1672" s="740" t="s">
        <v>277</v>
      </c>
      <c r="H1672" s="820"/>
      <c r="I1672" s="172">
        <f>SUM(I1662:I1671)</f>
        <v>69763</v>
      </c>
    </row>
    <row r="1673" spans="1:9" ht="13.8" x14ac:dyDescent="0.25">
      <c r="C1673" s="462" t="s">
        <v>278</v>
      </c>
      <c r="D1673" s="463"/>
      <c r="E1673" s="143"/>
      <c r="F1673" s="151"/>
      <c r="G1673" s="152"/>
      <c r="H1673" s="151"/>
      <c r="I1673" s="478"/>
    </row>
    <row r="1674" spans="1:9" x14ac:dyDescent="0.25">
      <c r="C1674" s="700" t="s">
        <v>266</v>
      </c>
      <c r="D1674" s="701"/>
      <c r="E1674" s="140" t="s">
        <v>279</v>
      </c>
      <c r="F1674" s="140" t="s">
        <v>29</v>
      </c>
      <c r="G1674" s="456" t="s">
        <v>280</v>
      </c>
      <c r="H1674" s="140" t="s">
        <v>281</v>
      </c>
      <c r="I1674" s="457" t="s">
        <v>271</v>
      </c>
    </row>
    <row r="1675" spans="1:9" x14ac:dyDescent="0.25">
      <c r="C1675" s="731" t="s">
        <v>420</v>
      </c>
      <c r="D1675" s="732"/>
      <c r="E1675" s="494">
        <v>0.01</v>
      </c>
      <c r="F1675" s="494"/>
      <c r="G1675" s="9">
        <v>250000</v>
      </c>
      <c r="H1675" s="156">
        <f>+ROUND(E1675*G1675,0)</f>
        <v>2500</v>
      </c>
      <c r="I1675" s="149"/>
    </row>
    <row r="1676" spans="1:9" x14ac:dyDescent="0.25">
      <c r="C1676" s="733"/>
      <c r="D1676" s="734"/>
      <c r="E1676" s="494"/>
      <c r="F1676" s="494"/>
      <c r="G1676" s="495"/>
      <c r="H1676" s="156">
        <f>+ROUND(E1676*F1676*G1676,0)</f>
        <v>0</v>
      </c>
      <c r="I1676" s="149"/>
    </row>
    <row r="1677" spans="1:9" x14ac:dyDescent="0.25">
      <c r="C1677" s="150"/>
      <c r="D1677" s="151"/>
      <c r="E1677" s="143"/>
      <c r="F1677" s="151"/>
      <c r="G1677" s="152" t="s">
        <v>282</v>
      </c>
      <c r="H1677" s="151"/>
      <c r="I1677" s="158">
        <f>SUM(H1675:H1676)</f>
        <v>2500</v>
      </c>
    </row>
    <row r="1678" spans="1:9" ht="13.8" x14ac:dyDescent="0.25">
      <c r="C1678" s="462" t="s">
        <v>283</v>
      </c>
      <c r="D1678" s="151"/>
      <c r="E1678" s="143"/>
      <c r="F1678" s="151"/>
      <c r="G1678" s="152"/>
      <c r="H1678" s="151"/>
      <c r="I1678" s="478"/>
    </row>
    <row r="1679" spans="1:9" x14ac:dyDescent="0.25">
      <c r="C1679" s="700" t="s">
        <v>266</v>
      </c>
      <c r="D1679" s="701"/>
      <c r="E1679" s="140" t="s">
        <v>14</v>
      </c>
      <c r="F1679" s="140" t="s">
        <v>13</v>
      </c>
      <c r="G1679" s="456" t="s">
        <v>276</v>
      </c>
      <c r="H1679" s="467" t="s">
        <v>29</v>
      </c>
      <c r="I1679" s="457" t="s">
        <v>271</v>
      </c>
    </row>
    <row r="1680" spans="1:9" x14ac:dyDescent="0.25">
      <c r="C1680" s="735" t="str">
        <f>+'Mano de Obra'!$B$135</f>
        <v>Cuadrilla General de obra</v>
      </c>
      <c r="D1680" s="736"/>
      <c r="E1680" s="141" t="s">
        <v>294</v>
      </c>
      <c r="F1680" s="161">
        <v>1</v>
      </c>
      <c r="G1680" s="507">
        <f>+'Mano de Obra'!$F$143/8</f>
        <v>288773.76388888888</v>
      </c>
      <c r="H1680" s="174">
        <f>0.6/8</f>
        <v>7.4999999999999997E-2</v>
      </c>
      <c r="I1680" s="159">
        <f>ROUND(SUM(G1680/F1680)*H1680,0)</f>
        <v>21658</v>
      </c>
    </row>
    <row r="1681" spans="3:9" x14ac:dyDescent="0.25">
      <c r="C1681" s="737"/>
      <c r="D1681" s="714"/>
      <c r="E1681" s="141"/>
      <c r="F1681" s="468"/>
      <c r="G1681" s="469"/>
      <c r="H1681" s="470"/>
      <c r="I1681" s="172">
        <f>SUM(G1681*F1681)*H1681</f>
        <v>0</v>
      </c>
    </row>
    <row r="1682" spans="3:9" x14ac:dyDescent="0.25">
      <c r="C1682" s="738"/>
      <c r="D1682" s="739"/>
      <c r="E1682" s="141"/>
      <c r="F1682" s="148"/>
      <c r="G1682" s="469"/>
      <c r="H1682" s="470"/>
      <c r="I1682" s="172">
        <f>SUM(G1682*F1682)*H1682</f>
        <v>0</v>
      </c>
    </row>
    <row r="1683" spans="3:9" x14ac:dyDescent="0.25">
      <c r="C1683" s="150"/>
      <c r="D1683" s="151"/>
      <c r="E1683" s="143"/>
      <c r="F1683" s="151"/>
      <c r="G1683" s="740" t="s">
        <v>284</v>
      </c>
      <c r="H1683" s="740"/>
      <c r="I1683" s="172">
        <f>I1680</f>
        <v>21658</v>
      </c>
    </row>
    <row r="1684" spans="3:9" ht="13.8" thickBot="1" x14ac:dyDescent="0.3">
      <c r="C1684" s="150"/>
      <c r="D1684" s="151"/>
      <c r="E1684" s="143"/>
      <c r="F1684" s="151"/>
      <c r="G1684" s="471"/>
      <c r="H1684" s="143"/>
      <c r="I1684" s="464"/>
    </row>
    <row r="1685" spans="3:9" ht="13.8" thickBot="1" x14ac:dyDescent="0.3">
      <c r="C1685" s="150"/>
      <c r="D1685" s="151"/>
      <c r="E1685" s="143"/>
      <c r="F1685" s="741" t="s">
        <v>285</v>
      </c>
      <c r="G1685" s="741"/>
      <c r="H1685" s="741"/>
      <c r="I1685" s="160">
        <f>SUM(I1659+I1672+I1677+I1683)</f>
        <v>95537</v>
      </c>
    </row>
    <row r="1686" spans="3:9" ht="14.4" thickBot="1" x14ac:dyDescent="0.3">
      <c r="C1686" s="462" t="s">
        <v>286</v>
      </c>
      <c r="D1686" s="151"/>
      <c r="E1686" s="175"/>
      <c r="F1686" s="479"/>
      <c r="G1686" s="152"/>
      <c r="H1686" s="151"/>
      <c r="I1686" s="464"/>
    </row>
    <row r="1687" spans="3:9" x14ac:dyDescent="0.25">
      <c r="C1687" s="704" t="s">
        <v>732</v>
      </c>
      <c r="D1687" s="705"/>
      <c r="E1687" s="710" t="s">
        <v>287</v>
      </c>
      <c r="F1687" s="711"/>
      <c r="G1687" s="473" t="s">
        <v>101</v>
      </c>
      <c r="H1687" s="474" t="s">
        <v>288</v>
      </c>
      <c r="I1687" s="712"/>
    </row>
    <row r="1688" spans="3:9" x14ac:dyDescent="0.25">
      <c r="C1688" s="706"/>
      <c r="D1688" s="707"/>
      <c r="E1688" s="714" t="s">
        <v>289</v>
      </c>
      <c r="F1688" s="715"/>
      <c r="G1688" s="459">
        <v>0.23</v>
      </c>
      <c r="H1688" s="155">
        <f>ROUND($I$1685*G1688,0)</f>
        <v>21974</v>
      </c>
      <c r="I1688" s="713"/>
    </row>
    <row r="1689" spans="3:9" x14ac:dyDescent="0.25">
      <c r="C1689" s="706"/>
      <c r="D1689" s="707"/>
      <c r="E1689" s="714" t="s">
        <v>26</v>
      </c>
      <c r="F1689" s="715"/>
      <c r="G1689" s="459">
        <v>0.02</v>
      </c>
      <c r="H1689" s="155">
        <f t="shared" ref="H1689:H1690" si="48">ROUND($I$1685*G1689,0)</f>
        <v>1911</v>
      </c>
      <c r="I1689" s="713"/>
    </row>
    <row r="1690" spans="3:9" x14ac:dyDescent="0.25">
      <c r="C1690" s="706"/>
      <c r="D1690" s="707"/>
      <c r="E1690" s="714" t="s">
        <v>1</v>
      </c>
      <c r="F1690" s="715"/>
      <c r="G1690" s="459">
        <v>0.05</v>
      </c>
      <c r="H1690" s="155">
        <f t="shared" si="48"/>
        <v>4777</v>
      </c>
      <c r="I1690" s="713"/>
    </row>
    <row r="1691" spans="3:9" ht="15" customHeight="1" thickBot="1" x14ac:dyDescent="0.3">
      <c r="C1691" s="706"/>
      <c r="D1691" s="707"/>
      <c r="E1691" s="716" t="s">
        <v>290</v>
      </c>
      <c r="F1691" s="717"/>
      <c r="G1691" s="717"/>
      <c r="H1691" s="718"/>
      <c r="I1691" s="475">
        <f>SUM(H1688:H1690)</f>
        <v>28662</v>
      </c>
    </row>
    <row r="1692" spans="3:9" ht="16.2" thickBot="1" x14ac:dyDescent="0.3">
      <c r="C1692" s="708"/>
      <c r="D1692" s="709"/>
      <c r="E1692" s="719" t="s">
        <v>291</v>
      </c>
      <c r="F1692" s="720"/>
      <c r="G1692" s="721"/>
      <c r="H1692" s="722">
        <f>SUM(I1685+I1691)</f>
        <v>124199</v>
      </c>
      <c r="I1692" s="723"/>
    </row>
    <row r="1694" spans="3:9" ht="18" thickBot="1" x14ac:dyDescent="0.3">
      <c r="C1694" s="748" t="s">
        <v>257</v>
      </c>
      <c r="D1694" s="748"/>
      <c r="E1694" s="748"/>
      <c r="F1694" s="748"/>
      <c r="G1694" s="748"/>
      <c r="H1694" s="748"/>
      <c r="I1694" s="748"/>
    </row>
    <row r="1695" spans="3:9" ht="14.4" thickBot="1" x14ac:dyDescent="0.3">
      <c r="C1695" s="136" t="s">
        <v>258</v>
      </c>
      <c r="D1695" s="749" t="s">
        <v>733</v>
      </c>
      <c r="E1695" s="750"/>
      <c r="F1695" s="750"/>
      <c r="G1695" s="751"/>
      <c r="H1695" s="136" t="s">
        <v>259</v>
      </c>
      <c r="I1695" s="452">
        <v>45961</v>
      </c>
    </row>
    <row r="1696" spans="3:9" ht="13.8" thickBot="1" x14ac:dyDescent="0.3">
      <c r="C1696" s="752" t="s">
        <v>260</v>
      </c>
      <c r="D1696" s="753"/>
      <c r="E1696" s="754"/>
      <c r="F1696" s="755" t="s">
        <v>261</v>
      </c>
      <c r="G1696" s="756"/>
      <c r="H1696" s="756"/>
      <c r="I1696" s="757"/>
    </row>
    <row r="1697" spans="1:9" ht="13.8" thickBot="1" x14ac:dyDescent="0.3">
      <c r="C1697" s="758" t="s">
        <v>292</v>
      </c>
      <c r="D1697" s="759"/>
      <c r="E1697" s="760"/>
      <c r="F1697" s="761" t="str">
        <f>+'P. Obras Civiles'!C51</f>
        <v>Piso Cerámico Mikonos Ard Blanco33.8x33.8cm o similar formato, incluye boquilla color, masilla y todo lo necesario para su correcta instalación</v>
      </c>
      <c r="G1697" s="762"/>
      <c r="H1697" s="762"/>
      <c r="I1697" s="763"/>
    </row>
    <row r="1698" spans="1:9" ht="13.8" thickBot="1" x14ac:dyDescent="0.3">
      <c r="C1698" s="137" t="s">
        <v>293</v>
      </c>
      <c r="D1698" s="138" t="s">
        <v>263</v>
      </c>
      <c r="E1698" s="154">
        <f>+'P. Obras Civiles'!B51</f>
        <v>8.1999999999999993</v>
      </c>
      <c r="F1698" s="764"/>
      <c r="G1698" s="765"/>
      <c r="H1698" s="765"/>
      <c r="I1698" s="766"/>
    </row>
    <row r="1699" spans="1:9" ht="13.8" thickBot="1" x14ac:dyDescent="0.3">
      <c r="C1699" s="770" t="s">
        <v>264</v>
      </c>
      <c r="D1699" s="771"/>
      <c r="E1699" s="207">
        <f>+'P. Obras Civiles'!E51</f>
        <v>9.5251200000000011</v>
      </c>
      <c r="F1699" s="767"/>
      <c r="G1699" s="768"/>
      <c r="H1699" s="768"/>
      <c r="I1699" s="769"/>
    </row>
    <row r="1700" spans="1:9" x14ac:dyDescent="0.25">
      <c r="C1700" s="453" t="s">
        <v>265</v>
      </c>
      <c r="D1700" s="454"/>
      <c r="E1700" s="772"/>
      <c r="F1700" s="772"/>
      <c r="G1700" s="772"/>
      <c r="H1700" s="772"/>
      <c r="I1700" s="773"/>
    </row>
    <row r="1701" spans="1:9" x14ac:dyDescent="0.25">
      <c r="C1701" s="700" t="s">
        <v>266</v>
      </c>
      <c r="D1701" s="701"/>
      <c r="E1701" s="140" t="s">
        <v>267</v>
      </c>
      <c r="F1701" s="140" t="s">
        <v>268</v>
      </c>
      <c r="G1701" s="456" t="s">
        <v>269</v>
      </c>
      <c r="H1701" s="140" t="s">
        <v>270</v>
      </c>
      <c r="I1701" s="457" t="s">
        <v>271</v>
      </c>
    </row>
    <row r="1702" spans="1:9" x14ac:dyDescent="0.25">
      <c r="A1702" s="451" t="str">
        <f>+'Herramientas y Equipos'!$B$18</f>
        <v>E100015</v>
      </c>
      <c r="C1702" s="742" t="str">
        <f>+VLOOKUP(A1702,'Herramientas y Equipos'!$B$4:$E$46,2,FALSE)</f>
        <v>Herramienta menor E, Gral. Obra</v>
      </c>
      <c r="D1702" s="743"/>
      <c r="E1702" s="141" t="str">
        <f>+VLOOKUP(A1702,'Herramientas y Equipos'!$B$4:$E$46,3,FALSE)</f>
        <v>%</v>
      </c>
      <c r="F1702" s="513">
        <f>+VLOOKUP(A1702,'Herramientas y Equipos'!$B$4:$E$46,4,FALSE)</f>
        <v>0.04</v>
      </c>
      <c r="G1702" s="507">
        <f>+I1728</f>
        <v>21658</v>
      </c>
      <c r="H1702" s="507">
        <f>ROUND(SUM(G1702*F1702),0)</f>
        <v>866</v>
      </c>
      <c r="I1702" s="797"/>
    </row>
    <row r="1703" spans="1:9" x14ac:dyDescent="0.25">
      <c r="A1703" s="496"/>
      <c r="C1703" s="742"/>
      <c r="D1703" s="743"/>
      <c r="E1703" s="141"/>
      <c r="F1703" s="171"/>
      <c r="G1703" s="155"/>
      <c r="H1703" s="155"/>
      <c r="I1703" s="798"/>
    </row>
    <row r="1704" spans="1:9" x14ac:dyDescent="0.25">
      <c r="A1704" s="496"/>
      <c r="C1704" s="742"/>
      <c r="D1704" s="743"/>
      <c r="E1704" s="141"/>
      <c r="F1704" s="171"/>
      <c r="G1704" s="507"/>
      <c r="H1704" s="507"/>
      <c r="I1704" s="798"/>
    </row>
    <row r="1705" spans="1:9" x14ac:dyDescent="0.25">
      <c r="C1705" s="698"/>
      <c r="D1705" s="699"/>
      <c r="E1705" s="699"/>
      <c r="F1705" s="699"/>
      <c r="G1705" s="514"/>
      <c r="H1705" s="514" t="s">
        <v>272</v>
      </c>
      <c r="I1705" s="515">
        <f>SUM(H1702:H1704)</f>
        <v>866</v>
      </c>
    </row>
    <row r="1706" spans="1:9" x14ac:dyDescent="0.25">
      <c r="C1706" s="462" t="s">
        <v>273</v>
      </c>
      <c r="D1706" s="463"/>
      <c r="E1706" s="143"/>
      <c r="F1706" s="151"/>
      <c r="G1706" s="152"/>
      <c r="H1706" s="151"/>
      <c r="I1706" s="464"/>
    </row>
    <row r="1707" spans="1:9" x14ac:dyDescent="0.25">
      <c r="C1707" s="700" t="s">
        <v>266</v>
      </c>
      <c r="D1707" s="701"/>
      <c r="E1707" s="140" t="s">
        <v>274</v>
      </c>
      <c r="F1707" s="140" t="s">
        <v>13</v>
      </c>
      <c r="G1707" s="456" t="s">
        <v>275</v>
      </c>
      <c r="H1707" s="140" t="s">
        <v>276</v>
      </c>
      <c r="I1707" s="457" t="s">
        <v>271</v>
      </c>
    </row>
    <row r="1708" spans="1:9" ht="20.399999999999999" customHeight="1" x14ac:dyDescent="0.25">
      <c r="A1708" s="451" t="s">
        <v>828</v>
      </c>
      <c r="C1708" s="702" t="str">
        <f>+VLOOKUP(A1708,Insumos!$B$4:$E$159,2,FALSE)</f>
        <v>Piso Cerámico Mikonos Ard Blanco33.8x33.8cm Caja 1.6 m2</v>
      </c>
      <c r="D1708" s="703"/>
      <c r="E1708" s="144" t="str">
        <f>+VLOOKUP(A1708,Insumos!$B$4:$E$159,3,FALSE)</f>
        <v>M2</v>
      </c>
      <c r="F1708" s="165">
        <v>1</v>
      </c>
      <c r="G1708" s="459">
        <v>0.05</v>
      </c>
      <c r="H1708" s="166">
        <f>+VLOOKUP(A1708,Insumos!$B$4:$E$159,4,FALSE)</f>
        <v>40370</v>
      </c>
      <c r="I1708" s="497">
        <f>+ROUND((F1708*H1708)+(G1708*F1708*H1708),0)</f>
        <v>42389</v>
      </c>
    </row>
    <row r="1709" spans="1:9" x14ac:dyDescent="0.25">
      <c r="A1709" s="451" t="str">
        <f>+Insumos!$B$45</f>
        <v>I100101</v>
      </c>
      <c r="C1709" s="702" t="str">
        <f>+VLOOKUP(A1709,Insumos!$B$4:$E$159,2,FALSE)</f>
        <v>Binda boquilla acrílico</v>
      </c>
      <c r="D1709" s="703"/>
      <c r="E1709" s="144" t="str">
        <f>+VLOOKUP(A1709,Insumos!$B$4:$E$159,3,FALSE)</f>
        <v>KG</v>
      </c>
      <c r="F1709" s="165">
        <v>0.5</v>
      </c>
      <c r="G1709" s="459">
        <v>0.05</v>
      </c>
      <c r="H1709" s="166">
        <f>+VLOOKUP(A1709,Insumos!$B$4:$E$159,4,FALSE)</f>
        <v>18810</v>
      </c>
      <c r="I1709" s="497">
        <f>+ROUND((F1709*H1709)+(G1709*F1709*H1709),0)</f>
        <v>9875</v>
      </c>
    </row>
    <row r="1710" spans="1:9" ht="13.2" customHeight="1" x14ac:dyDescent="0.25">
      <c r="A1710" s="451" t="str">
        <f>+Insumos!$B$20</f>
        <v>I100041</v>
      </c>
      <c r="C1710" s="702" t="str">
        <f>+VLOOKUP(A1710,Insumos!$B$4:$E$159,2,FALSE)</f>
        <v>Pegacor Blanco 25 kg</v>
      </c>
      <c r="D1710" s="703"/>
      <c r="E1710" s="144" t="str">
        <f>+VLOOKUP(A1710,Insumos!$B$4:$E$159,3,FALSE)</f>
        <v>UND</v>
      </c>
      <c r="F1710" s="484">
        <f>5/25</f>
        <v>0.2</v>
      </c>
      <c r="G1710" s="164">
        <v>0.05</v>
      </c>
      <c r="H1710" s="166">
        <f>+VLOOKUP(A1710,Insumos!$B$4:$E$159,4,FALSE)</f>
        <v>58960</v>
      </c>
      <c r="I1710" s="497">
        <f>+ROUND((F1710*H1710)+(G1710*F1710*H1710),0)</f>
        <v>12382</v>
      </c>
    </row>
    <row r="1711" spans="1:9" ht="13.2" customHeight="1" x14ac:dyDescent="0.25">
      <c r="A1711" s="451" t="str">
        <f>+Insumos!$B$46</f>
        <v>I100102</v>
      </c>
      <c r="C1711" s="702" t="str">
        <f>+VLOOKUP(A1711,Insumos!$B$4:$E$159,2,FALSE)</f>
        <v>Cemento Blanco</v>
      </c>
      <c r="D1711" s="703"/>
      <c r="E1711" s="144" t="str">
        <f>+VLOOKUP(A1711,Insumos!$B$4:$E$159,3,FALSE)</f>
        <v>KG</v>
      </c>
      <c r="F1711" s="484">
        <v>2</v>
      </c>
      <c r="G1711" s="459">
        <v>0.05</v>
      </c>
      <c r="H1711" s="166">
        <f>+VLOOKUP(A1711,Insumos!$B$4:$E$159,4,FALSE)</f>
        <v>2170</v>
      </c>
      <c r="I1711" s="497">
        <f>+ROUND((F1711*H1711)+(G1711*F1711*H1711),0)</f>
        <v>4557</v>
      </c>
    </row>
    <row r="1712" spans="1:9" x14ac:dyDescent="0.25">
      <c r="A1712" s="498"/>
      <c r="C1712" s="702"/>
      <c r="D1712" s="703"/>
      <c r="E1712" s="144"/>
      <c r="F1712" s="484"/>
      <c r="G1712" s="164"/>
      <c r="H1712" s="166"/>
      <c r="I1712" s="497"/>
    </row>
    <row r="1713" spans="3:9" x14ac:dyDescent="0.25">
      <c r="C1713" s="724"/>
      <c r="D1713" s="725"/>
      <c r="E1713" s="144"/>
      <c r="F1713" s="465"/>
      <c r="G1713" s="147"/>
      <c r="H1713" s="516"/>
      <c r="I1713" s="515"/>
    </row>
    <row r="1714" spans="3:9" x14ac:dyDescent="0.25">
      <c r="C1714" s="726"/>
      <c r="D1714" s="727"/>
      <c r="E1714" s="443"/>
      <c r="F1714" s="465"/>
      <c r="G1714" s="147"/>
      <c r="H1714" s="516"/>
      <c r="I1714" s="515"/>
    </row>
    <row r="1715" spans="3:9" x14ac:dyDescent="0.25">
      <c r="C1715" s="728"/>
      <c r="D1715" s="729"/>
      <c r="E1715" s="141"/>
      <c r="F1715" s="465"/>
      <c r="G1715" s="147"/>
      <c r="H1715" s="507"/>
      <c r="I1715" s="515"/>
    </row>
    <row r="1716" spans="3:9" x14ac:dyDescent="0.25">
      <c r="C1716" s="728"/>
      <c r="D1716" s="729"/>
      <c r="E1716" s="141"/>
      <c r="F1716" s="465"/>
      <c r="G1716" s="147"/>
      <c r="H1716" s="507"/>
      <c r="I1716" s="515"/>
    </row>
    <row r="1717" spans="3:9" x14ac:dyDescent="0.25">
      <c r="C1717" s="150"/>
      <c r="D1717" s="151"/>
      <c r="E1717" s="143"/>
      <c r="F1717" s="151"/>
      <c r="G1717" s="699" t="s">
        <v>277</v>
      </c>
      <c r="H1717" s="730"/>
      <c r="I1717" s="515">
        <f>SUM(I1708:I1716)</f>
        <v>69203</v>
      </c>
    </row>
    <row r="1718" spans="3:9" ht="13.8" x14ac:dyDescent="0.25">
      <c r="C1718" s="462" t="s">
        <v>278</v>
      </c>
      <c r="D1718" s="463"/>
      <c r="E1718" s="143"/>
      <c r="F1718" s="151"/>
      <c r="G1718" s="152"/>
      <c r="H1718" s="151"/>
      <c r="I1718" s="478"/>
    </row>
    <row r="1719" spans="3:9" x14ac:dyDescent="0.25">
      <c r="C1719" s="700" t="s">
        <v>266</v>
      </c>
      <c r="D1719" s="701"/>
      <c r="E1719" s="140" t="s">
        <v>274</v>
      </c>
      <c r="F1719" s="140" t="s">
        <v>13</v>
      </c>
      <c r="G1719" s="456" t="s">
        <v>275</v>
      </c>
      <c r="H1719" s="140" t="s">
        <v>276</v>
      </c>
      <c r="I1719" s="457" t="s">
        <v>271</v>
      </c>
    </row>
    <row r="1720" spans="3:9" x14ac:dyDescent="0.25">
      <c r="C1720" s="731" t="s">
        <v>420</v>
      </c>
      <c r="D1720" s="732"/>
      <c r="E1720" s="494">
        <v>0.01</v>
      </c>
      <c r="F1720" s="494"/>
      <c r="G1720" s="9">
        <v>250000</v>
      </c>
      <c r="H1720" s="156">
        <f>+ROUND(E1720*G1720,0)</f>
        <v>2500</v>
      </c>
      <c r="I1720" s="149"/>
    </row>
    <row r="1721" spans="3:9" x14ac:dyDescent="0.25">
      <c r="C1721" s="733"/>
      <c r="D1721" s="734"/>
      <c r="E1721" s="494"/>
      <c r="F1721" s="494"/>
      <c r="G1721" s="495"/>
      <c r="H1721" s="516">
        <f>+ROUND(E1721*F1721*G1721,0)</f>
        <v>0</v>
      </c>
      <c r="I1721" s="517"/>
    </row>
    <row r="1722" spans="3:9" x14ac:dyDescent="0.25">
      <c r="C1722" s="150"/>
      <c r="D1722" s="151"/>
      <c r="E1722" s="143"/>
      <c r="F1722" s="151"/>
      <c r="G1722" s="152" t="s">
        <v>282</v>
      </c>
      <c r="H1722" s="151"/>
      <c r="I1722" s="515">
        <f>SUM(H1720:H1721)</f>
        <v>2500</v>
      </c>
    </row>
    <row r="1723" spans="3:9" ht="13.8" x14ac:dyDescent="0.25">
      <c r="C1723" s="462" t="s">
        <v>283</v>
      </c>
      <c r="D1723" s="151"/>
      <c r="E1723" s="143"/>
      <c r="F1723" s="151"/>
      <c r="G1723" s="152"/>
      <c r="H1723" s="151"/>
      <c r="I1723" s="478"/>
    </row>
    <row r="1724" spans="3:9" x14ac:dyDescent="0.25">
      <c r="C1724" s="700" t="s">
        <v>266</v>
      </c>
      <c r="D1724" s="701"/>
      <c r="E1724" s="140" t="s">
        <v>279</v>
      </c>
      <c r="F1724" s="140" t="s">
        <v>29</v>
      </c>
      <c r="G1724" s="456" t="s">
        <v>280</v>
      </c>
      <c r="H1724" s="140" t="s">
        <v>281</v>
      </c>
      <c r="I1724" s="457" t="s">
        <v>271</v>
      </c>
    </row>
    <row r="1725" spans="3:9" x14ac:dyDescent="0.25">
      <c r="C1725" s="735" t="str">
        <f>+'Mano de Obra'!$B$135</f>
        <v>Cuadrilla General de obra</v>
      </c>
      <c r="D1725" s="736"/>
      <c r="E1725" s="141" t="s">
        <v>294</v>
      </c>
      <c r="F1725" s="161">
        <v>1</v>
      </c>
      <c r="G1725" s="507">
        <f>+'Mano de Obra'!$F$143/8</f>
        <v>288773.76388888888</v>
      </c>
      <c r="H1725" s="174">
        <f>0.6/8</f>
        <v>7.4999999999999997E-2</v>
      </c>
      <c r="I1725" s="518">
        <f>ROUND(SUM(G1725/F1725)*H1725,0)</f>
        <v>21658</v>
      </c>
    </row>
    <row r="1726" spans="3:9" x14ac:dyDescent="0.25">
      <c r="C1726" s="737"/>
      <c r="D1726" s="714"/>
      <c r="E1726" s="141"/>
      <c r="F1726" s="468"/>
      <c r="G1726" s="469"/>
      <c r="H1726" s="470"/>
      <c r="I1726" s="515">
        <f>SUM(G1726*F1726)*H1726</f>
        <v>0</v>
      </c>
    </row>
    <row r="1727" spans="3:9" x14ac:dyDescent="0.25">
      <c r="C1727" s="738"/>
      <c r="D1727" s="739"/>
      <c r="E1727" s="141"/>
      <c r="F1727" s="148"/>
      <c r="G1727" s="469"/>
      <c r="H1727" s="470"/>
      <c r="I1727" s="515">
        <f>SUM(G1727*F1727)*H1727</f>
        <v>0</v>
      </c>
    </row>
    <row r="1728" spans="3:9" x14ac:dyDescent="0.25">
      <c r="C1728" s="150"/>
      <c r="D1728" s="151"/>
      <c r="E1728" s="143"/>
      <c r="F1728" s="151"/>
      <c r="G1728" s="740" t="s">
        <v>284</v>
      </c>
      <c r="H1728" s="740"/>
      <c r="I1728" s="515">
        <f>I1725</f>
        <v>21658</v>
      </c>
    </row>
    <row r="1729" spans="3:9" ht="13.8" thickBot="1" x14ac:dyDescent="0.3">
      <c r="C1729" s="150"/>
      <c r="D1729" s="151"/>
      <c r="E1729" s="143"/>
      <c r="F1729" s="151"/>
      <c r="G1729" s="471"/>
      <c r="H1729" s="143"/>
      <c r="I1729" s="464"/>
    </row>
    <row r="1730" spans="3:9" ht="13.8" thickBot="1" x14ac:dyDescent="0.3">
      <c r="C1730" s="150"/>
      <c r="D1730" s="151"/>
      <c r="E1730" s="143"/>
      <c r="F1730" s="741" t="s">
        <v>285</v>
      </c>
      <c r="G1730" s="741"/>
      <c r="H1730" s="741"/>
      <c r="I1730" s="509">
        <f>SUM(I1705+I1717+I1722+I1728)</f>
        <v>94227</v>
      </c>
    </row>
    <row r="1731" spans="3:9" ht="14.4" thickBot="1" x14ac:dyDescent="0.3">
      <c r="C1731" s="462" t="s">
        <v>286</v>
      </c>
      <c r="D1731" s="151"/>
      <c r="E1731" s="175"/>
      <c r="F1731" s="479"/>
      <c r="G1731" s="152"/>
      <c r="H1731" s="151"/>
      <c r="I1731" s="464"/>
    </row>
    <row r="1732" spans="3:9" x14ac:dyDescent="0.25">
      <c r="C1732" s="704" t="s">
        <v>732</v>
      </c>
      <c r="D1732" s="705"/>
      <c r="E1732" s="710" t="s">
        <v>287</v>
      </c>
      <c r="F1732" s="711"/>
      <c r="G1732" s="473" t="s">
        <v>101</v>
      </c>
      <c r="H1732" s="474" t="s">
        <v>288</v>
      </c>
      <c r="I1732" s="712"/>
    </row>
    <row r="1733" spans="3:9" x14ac:dyDescent="0.25">
      <c r="C1733" s="706"/>
      <c r="D1733" s="707"/>
      <c r="E1733" s="714" t="s">
        <v>289</v>
      </c>
      <c r="F1733" s="715"/>
      <c r="G1733" s="459">
        <v>0.23</v>
      </c>
      <c r="H1733" s="507">
        <f>ROUND($I$1730*G1733,0)</f>
        <v>21672</v>
      </c>
      <c r="I1733" s="713"/>
    </row>
    <row r="1734" spans="3:9" x14ac:dyDescent="0.25">
      <c r="C1734" s="706"/>
      <c r="D1734" s="707"/>
      <c r="E1734" s="714" t="s">
        <v>26</v>
      </c>
      <c r="F1734" s="715"/>
      <c r="G1734" s="459">
        <v>0.02</v>
      </c>
      <c r="H1734" s="507">
        <f t="shared" ref="H1734:H1735" si="49">ROUND($I$1730*G1734,0)</f>
        <v>1885</v>
      </c>
      <c r="I1734" s="713"/>
    </row>
    <row r="1735" spans="3:9" x14ac:dyDescent="0.25">
      <c r="C1735" s="706"/>
      <c r="D1735" s="707"/>
      <c r="E1735" s="714" t="s">
        <v>1</v>
      </c>
      <c r="F1735" s="715"/>
      <c r="G1735" s="459">
        <v>0.05</v>
      </c>
      <c r="H1735" s="507">
        <f t="shared" si="49"/>
        <v>4711</v>
      </c>
      <c r="I1735" s="713"/>
    </row>
    <row r="1736" spans="3:9" ht="15" customHeight="1" thickBot="1" x14ac:dyDescent="0.3">
      <c r="C1736" s="706"/>
      <c r="D1736" s="707"/>
      <c r="E1736" s="716" t="s">
        <v>290</v>
      </c>
      <c r="F1736" s="717"/>
      <c r="G1736" s="717"/>
      <c r="H1736" s="718"/>
      <c r="I1736" s="508">
        <f>SUM(H1733:H1735)</f>
        <v>28268</v>
      </c>
    </row>
    <row r="1737" spans="3:9" ht="16.2" customHeight="1" thickBot="1" x14ac:dyDescent="0.3">
      <c r="C1737" s="708"/>
      <c r="D1737" s="709"/>
      <c r="E1737" s="719" t="s">
        <v>291</v>
      </c>
      <c r="F1737" s="720"/>
      <c r="G1737" s="721"/>
      <c r="H1737" s="722">
        <f>SUM(I1730+I1736)</f>
        <v>122495</v>
      </c>
      <c r="I1737" s="723"/>
    </row>
    <row r="1739" spans="3:9" ht="18" thickBot="1" x14ac:dyDescent="0.3">
      <c r="C1739" s="748" t="s">
        <v>257</v>
      </c>
      <c r="D1739" s="748"/>
      <c r="E1739" s="748"/>
      <c r="F1739" s="748"/>
      <c r="G1739" s="748"/>
      <c r="H1739" s="748"/>
      <c r="I1739" s="748"/>
    </row>
    <row r="1740" spans="3:9" ht="14.4" thickBot="1" x14ac:dyDescent="0.3">
      <c r="C1740" s="136" t="s">
        <v>258</v>
      </c>
      <c r="D1740" s="749" t="s">
        <v>733</v>
      </c>
      <c r="E1740" s="750"/>
      <c r="F1740" s="750"/>
      <c r="G1740" s="751"/>
      <c r="H1740" s="136" t="s">
        <v>259</v>
      </c>
      <c r="I1740" s="452">
        <v>45961</v>
      </c>
    </row>
    <row r="1741" spans="3:9" ht="13.8" thickBot="1" x14ac:dyDescent="0.3">
      <c r="C1741" s="752" t="s">
        <v>260</v>
      </c>
      <c r="D1741" s="753"/>
      <c r="E1741" s="754"/>
      <c r="F1741" s="755" t="s">
        <v>261</v>
      </c>
      <c r="G1741" s="756"/>
      <c r="H1741" s="756"/>
      <c r="I1741" s="757"/>
    </row>
    <row r="1742" spans="3:9" ht="13.8" thickBot="1" x14ac:dyDescent="0.3">
      <c r="C1742" s="758" t="s">
        <v>292</v>
      </c>
      <c r="D1742" s="759"/>
      <c r="E1742" s="760"/>
      <c r="F1742" s="761" t="str">
        <f>+'P. Obras Civiles'!C52</f>
        <v>Piso Cerámico Budapest Gris Cara Única 60x60cm o similar formato, incluye boquilla color, masilla y todo lo necesario para su correcta instalación</v>
      </c>
      <c r="G1742" s="762"/>
      <c r="H1742" s="762"/>
      <c r="I1742" s="763"/>
    </row>
    <row r="1743" spans="3:9" ht="13.8" thickBot="1" x14ac:dyDescent="0.3">
      <c r="C1743" s="137" t="s">
        <v>293</v>
      </c>
      <c r="D1743" s="138" t="s">
        <v>263</v>
      </c>
      <c r="E1743" s="154">
        <f>+'P. Obras Civiles'!B52</f>
        <v>8.3000000000000007</v>
      </c>
      <c r="F1743" s="764"/>
      <c r="G1743" s="765"/>
      <c r="H1743" s="765"/>
      <c r="I1743" s="766"/>
    </row>
    <row r="1744" spans="3:9" ht="13.8" thickBot="1" x14ac:dyDescent="0.3">
      <c r="C1744" s="770" t="s">
        <v>264</v>
      </c>
      <c r="D1744" s="771"/>
      <c r="E1744" s="207">
        <f>+'P. Obras Civiles'!E52</f>
        <v>53.886030000000005</v>
      </c>
      <c r="F1744" s="767"/>
      <c r="G1744" s="768"/>
      <c r="H1744" s="768"/>
      <c r="I1744" s="769"/>
    </row>
    <row r="1745" spans="1:9" x14ac:dyDescent="0.25">
      <c r="C1745" s="453" t="s">
        <v>265</v>
      </c>
      <c r="D1745" s="454"/>
      <c r="E1745" s="772"/>
      <c r="F1745" s="772"/>
      <c r="G1745" s="772"/>
      <c r="H1745" s="772"/>
      <c r="I1745" s="773"/>
    </row>
    <row r="1746" spans="1:9" x14ac:dyDescent="0.25">
      <c r="C1746" s="700" t="s">
        <v>266</v>
      </c>
      <c r="D1746" s="701"/>
      <c r="E1746" s="140" t="s">
        <v>267</v>
      </c>
      <c r="F1746" s="140" t="s">
        <v>268</v>
      </c>
      <c r="G1746" s="456" t="s">
        <v>269</v>
      </c>
      <c r="H1746" s="140" t="s">
        <v>270</v>
      </c>
      <c r="I1746" s="457" t="s">
        <v>271</v>
      </c>
    </row>
    <row r="1747" spans="1:9" x14ac:dyDescent="0.25">
      <c r="A1747" s="451" t="str">
        <f>+'Herramientas y Equipos'!$B$18</f>
        <v>E100015</v>
      </c>
      <c r="C1747" s="742" t="str">
        <f>+VLOOKUP(A1747,'Herramientas y Equipos'!$B$4:$E$46,2,FALSE)</f>
        <v>Herramienta menor E, Gral. Obra</v>
      </c>
      <c r="D1747" s="743"/>
      <c r="E1747" s="141" t="str">
        <f>+VLOOKUP(A1747,'Herramientas y Equipos'!$B$4:$E$46,3,FALSE)</f>
        <v>%</v>
      </c>
      <c r="F1747" s="513">
        <f>+VLOOKUP(A1747,'Herramientas y Equipos'!$B$4:$E$46,4,FALSE)</f>
        <v>0.04</v>
      </c>
      <c r="G1747" s="507">
        <f>+I1773</f>
        <v>21658</v>
      </c>
      <c r="H1747" s="507">
        <f>ROUND(SUM(G1747*F1747),0)</f>
        <v>866</v>
      </c>
      <c r="I1747" s="797"/>
    </row>
    <row r="1748" spans="1:9" x14ac:dyDescent="0.25">
      <c r="C1748" s="742"/>
      <c r="D1748" s="743"/>
      <c r="E1748" s="141"/>
      <c r="F1748" s="171"/>
      <c r="G1748" s="155"/>
      <c r="H1748" s="155"/>
      <c r="I1748" s="798"/>
    </row>
    <row r="1749" spans="1:9" x14ac:dyDescent="0.25">
      <c r="C1749" s="742"/>
      <c r="D1749" s="743"/>
      <c r="E1749" s="141"/>
      <c r="F1749" s="171"/>
      <c r="G1749" s="507"/>
      <c r="H1749" s="507"/>
      <c r="I1749" s="798"/>
    </row>
    <row r="1750" spans="1:9" x14ac:dyDescent="0.25">
      <c r="C1750" s="698"/>
      <c r="D1750" s="699"/>
      <c r="E1750" s="699"/>
      <c r="F1750" s="699"/>
      <c r="G1750" s="514"/>
      <c r="H1750" s="514" t="s">
        <v>272</v>
      </c>
      <c r="I1750" s="515">
        <f>SUM(H1747:H1749)</f>
        <v>866</v>
      </c>
    </row>
    <row r="1751" spans="1:9" x14ac:dyDescent="0.25">
      <c r="C1751" s="462" t="s">
        <v>273</v>
      </c>
      <c r="D1751" s="463"/>
      <c r="E1751" s="143"/>
      <c r="F1751" s="151"/>
      <c r="G1751" s="152"/>
      <c r="H1751" s="151"/>
      <c r="I1751" s="464"/>
    </row>
    <row r="1752" spans="1:9" x14ac:dyDescent="0.25">
      <c r="C1752" s="700" t="s">
        <v>266</v>
      </c>
      <c r="D1752" s="701"/>
      <c r="E1752" s="140" t="s">
        <v>274</v>
      </c>
      <c r="F1752" s="140" t="s">
        <v>13</v>
      </c>
      <c r="G1752" s="456" t="s">
        <v>275</v>
      </c>
      <c r="H1752" s="140" t="s">
        <v>276</v>
      </c>
      <c r="I1752" s="457" t="s">
        <v>271</v>
      </c>
    </row>
    <row r="1753" spans="1:9" ht="21" customHeight="1" x14ac:dyDescent="0.25">
      <c r="A1753" s="451" t="str">
        <f>+Insumos!B44</f>
        <v>I100100</v>
      </c>
      <c r="C1753" s="702" t="str">
        <f>+VLOOKUP(A1753,Insumos!$B$4:$E$159,2,FALSE)</f>
        <v>Piso Cerámico Budapest Gris Cara Única 60x60cm</v>
      </c>
      <c r="D1753" s="703"/>
      <c r="E1753" s="144" t="str">
        <f>+VLOOKUP(A1753,Insumos!$B$4:$E$159,3,FALSE)</f>
        <v>M2</v>
      </c>
      <c r="F1753" s="165">
        <v>1</v>
      </c>
      <c r="G1753" s="459">
        <v>0.05</v>
      </c>
      <c r="H1753" s="166">
        <f>+VLOOKUP(A1753,Insumos!$B$4:$E$159,4,FALSE)</f>
        <v>37290</v>
      </c>
      <c r="I1753" s="497">
        <f>+ROUND((F1753*H1753)+(G1753*F1753*H1753),0)</f>
        <v>39155</v>
      </c>
    </row>
    <row r="1754" spans="1:9" x14ac:dyDescent="0.25">
      <c r="A1754" s="451" t="str">
        <f>+Insumos!$B$45</f>
        <v>I100101</v>
      </c>
      <c r="C1754" s="702" t="str">
        <f>+VLOOKUP(A1754,Insumos!$B$4:$E$159,2,FALSE)</f>
        <v>Binda boquilla acrílico</v>
      </c>
      <c r="D1754" s="703"/>
      <c r="E1754" s="144" t="str">
        <f>+VLOOKUP(A1754,Insumos!$B$4:$E$159,3,FALSE)</f>
        <v>KG</v>
      </c>
      <c r="F1754" s="165">
        <v>0.5</v>
      </c>
      <c r="G1754" s="459">
        <v>0.05</v>
      </c>
      <c r="H1754" s="166">
        <f>+VLOOKUP(A1754,Insumos!$B$4:$E$159,4,FALSE)</f>
        <v>18810</v>
      </c>
      <c r="I1754" s="497">
        <f>+ROUND((F1754*H1754)+(G1754*F1754*H1754),0)</f>
        <v>9875</v>
      </c>
    </row>
    <row r="1755" spans="1:9" ht="13.2" customHeight="1" x14ac:dyDescent="0.25">
      <c r="A1755" s="451" t="str">
        <f>+Insumos!$B$20</f>
        <v>I100041</v>
      </c>
      <c r="C1755" s="702" t="str">
        <f>+VLOOKUP(A1755,Insumos!$B$4:$E$159,2,FALSE)</f>
        <v>Pegacor Blanco 25 kg</v>
      </c>
      <c r="D1755" s="703"/>
      <c r="E1755" s="144" t="str">
        <f>+VLOOKUP(A1755,Insumos!$B$4:$E$159,3,FALSE)</f>
        <v>UND</v>
      </c>
      <c r="F1755" s="484">
        <v>0.1</v>
      </c>
      <c r="G1755" s="164">
        <v>0.05</v>
      </c>
      <c r="H1755" s="166">
        <f>+VLOOKUP(A1755,Insumos!$B$4:$E$159,4,FALSE)</f>
        <v>58960</v>
      </c>
      <c r="I1755" s="497">
        <f>+ROUND((F1755*H1755)+(G1755*F1755*H1755),0)</f>
        <v>6191</v>
      </c>
    </row>
    <row r="1756" spans="1:9" ht="13.2" customHeight="1" x14ac:dyDescent="0.25">
      <c r="A1756" s="451" t="str">
        <f>+Insumos!$B$46</f>
        <v>I100102</v>
      </c>
      <c r="C1756" s="702" t="str">
        <f>+VLOOKUP(A1756,Insumos!$B$4:$E$159,2,FALSE)</f>
        <v>Cemento Blanco</v>
      </c>
      <c r="D1756" s="703"/>
      <c r="E1756" s="144" t="str">
        <f>+VLOOKUP(A1756,Insumos!$B$4:$E$159,3,FALSE)</f>
        <v>KG</v>
      </c>
      <c r="F1756" s="484">
        <v>2</v>
      </c>
      <c r="G1756" s="459">
        <v>0.05</v>
      </c>
      <c r="H1756" s="166">
        <f>+VLOOKUP(A1756,Insumos!$B$4:$E$159,4,FALSE)</f>
        <v>2170</v>
      </c>
      <c r="I1756" s="497">
        <f>+ROUND((F1756*H1756)+(G1756*F1756*H1756),0)</f>
        <v>4557</v>
      </c>
    </row>
    <row r="1757" spans="1:9" x14ac:dyDescent="0.25">
      <c r="C1757" s="702"/>
      <c r="D1757" s="703"/>
      <c r="E1757" s="144"/>
      <c r="F1757" s="484"/>
      <c r="G1757" s="164"/>
      <c r="H1757" s="166"/>
      <c r="I1757" s="497"/>
    </row>
    <row r="1758" spans="1:9" x14ac:dyDescent="0.25">
      <c r="C1758" s="724"/>
      <c r="D1758" s="725"/>
      <c r="E1758" s="144"/>
      <c r="F1758" s="465"/>
      <c r="G1758" s="147"/>
      <c r="H1758" s="516"/>
      <c r="I1758" s="515"/>
    </row>
    <row r="1759" spans="1:9" x14ac:dyDescent="0.25">
      <c r="C1759" s="726"/>
      <c r="D1759" s="727"/>
      <c r="E1759" s="443"/>
      <c r="F1759" s="465"/>
      <c r="G1759" s="147"/>
      <c r="H1759" s="516"/>
      <c r="I1759" s="515"/>
    </row>
    <row r="1760" spans="1:9" x14ac:dyDescent="0.25">
      <c r="C1760" s="728"/>
      <c r="D1760" s="729"/>
      <c r="E1760" s="141"/>
      <c r="F1760" s="465"/>
      <c r="G1760" s="147"/>
      <c r="H1760" s="507"/>
      <c r="I1760" s="515"/>
    </row>
    <row r="1761" spans="3:9" x14ac:dyDescent="0.25">
      <c r="C1761" s="728"/>
      <c r="D1761" s="729"/>
      <c r="E1761" s="141"/>
      <c r="F1761" s="465"/>
      <c r="G1761" s="147"/>
      <c r="H1761" s="507"/>
      <c r="I1761" s="515"/>
    </row>
    <row r="1762" spans="3:9" x14ac:dyDescent="0.25">
      <c r="C1762" s="150"/>
      <c r="D1762" s="151"/>
      <c r="E1762" s="143"/>
      <c r="F1762" s="151"/>
      <c r="G1762" s="699" t="s">
        <v>277</v>
      </c>
      <c r="H1762" s="730"/>
      <c r="I1762" s="515">
        <f>SUM(I1753:I1761)</f>
        <v>59778</v>
      </c>
    </row>
    <row r="1763" spans="3:9" ht="13.8" x14ac:dyDescent="0.25">
      <c r="C1763" s="462" t="s">
        <v>278</v>
      </c>
      <c r="D1763" s="463"/>
      <c r="E1763" s="143"/>
      <c r="F1763" s="151"/>
      <c r="G1763" s="152"/>
      <c r="H1763" s="151"/>
      <c r="I1763" s="478"/>
    </row>
    <row r="1764" spans="3:9" x14ac:dyDescent="0.25">
      <c r="C1764" s="700" t="s">
        <v>266</v>
      </c>
      <c r="D1764" s="701"/>
      <c r="E1764" s="140" t="s">
        <v>279</v>
      </c>
      <c r="F1764" s="140" t="s">
        <v>29</v>
      </c>
      <c r="G1764" s="456" t="s">
        <v>280</v>
      </c>
      <c r="H1764" s="140" t="s">
        <v>281</v>
      </c>
      <c r="I1764" s="457" t="s">
        <v>271</v>
      </c>
    </row>
    <row r="1765" spans="3:9" x14ac:dyDescent="0.25">
      <c r="C1765" s="731" t="s">
        <v>420</v>
      </c>
      <c r="D1765" s="732"/>
      <c r="E1765" s="494">
        <v>0.01</v>
      </c>
      <c r="F1765" s="494"/>
      <c r="G1765" s="9">
        <v>250000</v>
      </c>
      <c r="H1765" s="156">
        <f>+ROUND(E1765*G1765,0)</f>
        <v>2500</v>
      </c>
      <c r="I1765" s="149"/>
    </row>
    <row r="1766" spans="3:9" x14ac:dyDescent="0.25">
      <c r="C1766" s="733"/>
      <c r="D1766" s="734"/>
      <c r="E1766" s="494"/>
      <c r="F1766" s="494"/>
      <c r="G1766" s="495"/>
      <c r="H1766" s="516">
        <f>+ROUND(E1766*F1766*G1766,0)</f>
        <v>0</v>
      </c>
      <c r="I1766" s="517"/>
    </row>
    <row r="1767" spans="3:9" x14ac:dyDescent="0.25">
      <c r="C1767" s="150"/>
      <c r="D1767" s="151"/>
      <c r="E1767" s="143"/>
      <c r="F1767" s="151"/>
      <c r="G1767" s="152" t="s">
        <v>282</v>
      </c>
      <c r="H1767" s="151"/>
      <c r="I1767" s="515">
        <f>SUM(H1765:H1766)</f>
        <v>2500</v>
      </c>
    </row>
    <row r="1768" spans="3:9" ht="13.8" x14ac:dyDescent="0.25">
      <c r="C1768" s="462" t="s">
        <v>283</v>
      </c>
      <c r="D1768" s="151"/>
      <c r="E1768" s="143"/>
      <c r="F1768" s="151"/>
      <c r="G1768" s="152"/>
      <c r="H1768" s="151"/>
      <c r="I1768" s="478"/>
    </row>
    <row r="1769" spans="3:9" x14ac:dyDescent="0.25">
      <c r="C1769" s="700" t="s">
        <v>266</v>
      </c>
      <c r="D1769" s="701"/>
      <c r="E1769" s="140" t="s">
        <v>14</v>
      </c>
      <c r="F1769" s="140" t="s">
        <v>13</v>
      </c>
      <c r="G1769" s="456" t="s">
        <v>276</v>
      </c>
      <c r="H1769" s="140" t="s">
        <v>29</v>
      </c>
      <c r="I1769" s="457" t="s">
        <v>271</v>
      </c>
    </row>
    <row r="1770" spans="3:9" x14ac:dyDescent="0.25">
      <c r="C1770" s="735" t="str">
        <f>+'Mano de Obra'!$B$135</f>
        <v>Cuadrilla General de obra</v>
      </c>
      <c r="D1770" s="736"/>
      <c r="E1770" s="141" t="s">
        <v>294</v>
      </c>
      <c r="F1770" s="161">
        <v>1</v>
      </c>
      <c r="G1770" s="507">
        <f>+'Mano de Obra'!$F$143/8</f>
        <v>288773.76388888888</v>
      </c>
      <c r="H1770" s="174">
        <f>0.6/8</f>
        <v>7.4999999999999997E-2</v>
      </c>
      <c r="I1770" s="518">
        <f>ROUND(SUM(G1770/F1770)*H1770,0)</f>
        <v>21658</v>
      </c>
    </row>
    <row r="1771" spans="3:9" x14ac:dyDescent="0.25">
      <c r="C1771" s="737"/>
      <c r="D1771" s="714"/>
      <c r="E1771" s="141"/>
      <c r="F1771" s="468"/>
      <c r="G1771" s="469"/>
      <c r="H1771" s="470"/>
      <c r="I1771" s="515">
        <f>SUM(G1771*F1771)*H1771</f>
        <v>0</v>
      </c>
    </row>
    <row r="1772" spans="3:9" x14ac:dyDescent="0.25">
      <c r="C1772" s="738"/>
      <c r="D1772" s="739"/>
      <c r="E1772" s="141"/>
      <c r="F1772" s="148"/>
      <c r="G1772" s="469"/>
      <c r="H1772" s="470"/>
      <c r="I1772" s="515">
        <f>SUM(G1772*F1772)*H1772</f>
        <v>0</v>
      </c>
    </row>
    <row r="1773" spans="3:9" x14ac:dyDescent="0.25">
      <c r="C1773" s="150"/>
      <c r="D1773" s="151"/>
      <c r="E1773" s="143"/>
      <c r="F1773" s="151"/>
      <c r="G1773" s="740" t="s">
        <v>284</v>
      </c>
      <c r="H1773" s="740"/>
      <c r="I1773" s="515">
        <f>I1770</f>
        <v>21658</v>
      </c>
    </row>
    <row r="1774" spans="3:9" ht="13.8" thickBot="1" x14ac:dyDescent="0.3">
      <c r="C1774" s="150"/>
      <c r="D1774" s="151"/>
      <c r="E1774" s="143"/>
      <c r="F1774" s="151"/>
      <c r="G1774" s="471"/>
      <c r="H1774" s="143"/>
      <c r="I1774" s="464"/>
    </row>
    <row r="1775" spans="3:9" ht="13.8" thickBot="1" x14ac:dyDescent="0.3">
      <c r="C1775" s="150"/>
      <c r="D1775" s="151"/>
      <c r="E1775" s="143"/>
      <c r="F1775" s="741" t="s">
        <v>285</v>
      </c>
      <c r="G1775" s="741"/>
      <c r="H1775" s="741"/>
      <c r="I1775" s="509">
        <f>SUM(I1750+I1762+I1767+I1773)</f>
        <v>84802</v>
      </c>
    </row>
    <row r="1776" spans="3:9" ht="14.4" thickBot="1" x14ac:dyDescent="0.3">
      <c r="C1776" s="462" t="s">
        <v>286</v>
      </c>
      <c r="D1776" s="151"/>
      <c r="E1776" s="175"/>
      <c r="F1776" s="479"/>
      <c r="G1776" s="152"/>
      <c r="H1776" s="151"/>
      <c r="I1776" s="464"/>
    </row>
    <row r="1777" spans="1:9" x14ac:dyDescent="0.25">
      <c r="C1777" s="704" t="s">
        <v>732</v>
      </c>
      <c r="D1777" s="705"/>
      <c r="E1777" s="710" t="s">
        <v>287</v>
      </c>
      <c r="F1777" s="711"/>
      <c r="G1777" s="473" t="s">
        <v>101</v>
      </c>
      <c r="H1777" s="474" t="s">
        <v>288</v>
      </c>
      <c r="I1777" s="712"/>
    </row>
    <row r="1778" spans="1:9" x14ac:dyDescent="0.25">
      <c r="C1778" s="706"/>
      <c r="D1778" s="707"/>
      <c r="E1778" s="714" t="s">
        <v>289</v>
      </c>
      <c r="F1778" s="715"/>
      <c r="G1778" s="459">
        <v>0.23</v>
      </c>
      <c r="H1778" s="507">
        <f>ROUND($I$1775*G1778,0)</f>
        <v>19504</v>
      </c>
      <c r="I1778" s="713"/>
    </row>
    <row r="1779" spans="1:9" x14ac:dyDescent="0.25">
      <c r="C1779" s="706"/>
      <c r="D1779" s="707"/>
      <c r="E1779" s="714" t="s">
        <v>26</v>
      </c>
      <c r="F1779" s="715"/>
      <c r="G1779" s="459">
        <v>0.02</v>
      </c>
      <c r="H1779" s="507">
        <f t="shared" ref="H1779:H1780" si="50">ROUND($I$1775*G1779,0)</f>
        <v>1696</v>
      </c>
      <c r="I1779" s="713"/>
    </row>
    <row r="1780" spans="1:9" x14ac:dyDescent="0.25">
      <c r="C1780" s="706"/>
      <c r="D1780" s="707"/>
      <c r="E1780" s="714" t="s">
        <v>1</v>
      </c>
      <c r="F1780" s="715"/>
      <c r="G1780" s="459">
        <v>0.05</v>
      </c>
      <c r="H1780" s="507">
        <f t="shared" si="50"/>
        <v>4240</v>
      </c>
      <c r="I1780" s="713"/>
    </row>
    <row r="1781" spans="1:9" ht="15" customHeight="1" thickBot="1" x14ac:dyDescent="0.3">
      <c r="C1781" s="706"/>
      <c r="D1781" s="707"/>
      <c r="E1781" s="716" t="s">
        <v>290</v>
      </c>
      <c r="F1781" s="717"/>
      <c r="G1781" s="717"/>
      <c r="H1781" s="718"/>
      <c r="I1781" s="508">
        <f>SUM(H1778:H1780)</f>
        <v>25440</v>
      </c>
    </row>
    <row r="1782" spans="1:9" ht="16.2" customHeight="1" thickBot="1" x14ac:dyDescent="0.3">
      <c r="C1782" s="708"/>
      <c r="D1782" s="709"/>
      <c r="E1782" s="719" t="s">
        <v>291</v>
      </c>
      <c r="F1782" s="720"/>
      <c r="G1782" s="721"/>
      <c r="H1782" s="722">
        <f>SUM(I1775+I1781)</f>
        <v>110242</v>
      </c>
      <c r="I1782" s="723"/>
    </row>
    <row r="1784" spans="1:9" ht="18" thickBot="1" x14ac:dyDescent="0.3">
      <c r="C1784" s="748" t="s">
        <v>257</v>
      </c>
      <c r="D1784" s="748"/>
      <c r="E1784" s="748"/>
      <c r="F1784" s="748"/>
      <c r="G1784" s="748"/>
      <c r="H1784" s="748"/>
      <c r="I1784" s="748"/>
    </row>
    <row r="1785" spans="1:9" ht="14.4" thickBot="1" x14ac:dyDescent="0.3">
      <c r="C1785" s="136" t="s">
        <v>258</v>
      </c>
      <c r="D1785" s="749" t="s">
        <v>733</v>
      </c>
      <c r="E1785" s="750"/>
      <c r="F1785" s="750"/>
      <c r="G1785" s="751"/>
      <c r="H1785" s="136" t="s">
        <v>259</v>
      </c>
      <c r="I1785" s="452">
        <v>45961</v>
      </c>
    </row>
    <row r="1786" spans="1:9" ht="13.8" thickBot="1" x14ac:dyDescent="0.3">
      <c r="C1786" s="752" t="s">
        <v>260</v>
      </c>
      <c r="D1786" s="753"/>
      <c r="E1786" s="754"/>
      <c r="F1786" s="755" t="s">
        <v>261</v>
      </c>
      <c r="G1786" s="756"/>
      <c r="H1786" s="756"/>
      <c r="I1786" s="757"/>
    </row>
    <row r="1787" spans="1:9" ht="13.8" thickBot="1" x14ac:dyDescent="0.3">
      <c r="C1787" s="758" t="s">
        <v>292</v>
      </c>
      <c r="D1787" s="759"/>
      <c r="E1787" s="760"/>
      <c r="F1787" s="761" t="str">
        <f>+'P. Obras Civiles'!C53</f>
        <v>Suministro e instalacion Sanitario fluxometro institucional, griferia sloan manual o similar, incluye accesorios de instalación.</v>
      </c>
      <c r="G1787" s="762"/>
      <c r="H1787" s="762"/>
      <c r="I1787" s="763"/>
    </row>
    <row r="1788" spans="1:9" ht="13.8" thickBot="1" x14ac:dyDescent="0.3">
      <c r="C1788" s="137" t="s">
        <v>262</v>
      </c>
      <c r="D1788" s="138" t="s">
        <v>263</v>
      </c>
      <c r="E1788" s="154">
        <f>+'P. Obras Civiles'!B53</f>
        <v>8.4</v>
      </c>
      <c r="F1788" s="764"/>
      <c r="G1788" s="765"/>
      <c r="H1788" s="765"/>
      <c r="I1788" s="766"/>
    </row>
    <row r="1789" spans="1:9" ht="13.8" thickBot="1" x14ac:dyDescent="0.3">
      <c r="C1789" s="770" t="s">
        <v>264</v>
      </c>
      <c r="D1789" s="771"/>
      <c r="E1789" s="207">
        <f>+'P. Obras Civiles'!E53</f>
        <v>2</v>
      </c>
      <c r="F1789" s="767"/>
      <c r="G1789" s="768"/>
      <c r="H1789" s="768"/>
      <c r="I1789" s="769"/>
    </row>
    <row r="1790" spans="1:9" x14ac:dyDescent="0.25">
      <c r="C1790" s="453" t="s">
        <v>265</v>
      </c>
      <c r="D1790" s="454"/>
      <c r="E1790" s="772"/>
      <c r="F1790" s="772"/>
      <c r="G1790" s="772"/>
      <c r="H1790" s="772"/>
      <c r="I1790" s="773"/>
    </row>
    <row r="1791" spans="1:9" x14ac:dyDescent="0.25">
      <c r="C1791" s="700" t="s">
        <v>266</v>
      </c>
      <c r="D1791" s="701"/>
      <c r="E1791" s="140" t="s">
        <v>267</v>
      </c>
      <c r="F1791" s="455" t="s">
        <v>268</v>
      </c>
      <c r="G1791" s="456" t="s">
        <v>269</v>
      </c>
      <c r="H1791" s="140" t="s">
        <v>270</v>
      </c>
      <c r="I1791" s="457" t="s">
        <v>271</v>
      </c>
    </row>
    <row r="1792" spans="1:9" x14ac:dyDescent="0.25">
      <c r="A1792" s="451" t="s">
        <v>108</v>
      </c>
      <c r="C1792" s="742" t="str">
        <f>+VLOOKUP(A1792,'Herramientas y Equipos'!$B$4:$E$46,2,FALSE)</f>
        <v>Herramienta menor E, Gral. Obra</v>
      </c>
      <c r="D1792" s="743"/>
      <c r="E1792" s="141" t="str">
        <f>+VLOOKUP(A1792,'Herramientas y Equipos'!$B$4:$E$46,3,FALSE)</f>
        <v>%</v>
      </c>
      <c r="F1792" s="459">
        <f>+VLOOKUP(A1792,'Herramientas y Equipos'!$B$4:$E$46,4,FALSE)</f>
        <v>0.04</v>
      </c>
      <c r="G1792" s="155">
        <f>+I1814</f>
        <v>72193</v>
      </c>
      <c r="H1792" s="155">
        <f>ROUND(SUM(G1792*F1792),0)</f>
        <v>2888</v>
      </c>
      <c r="I1792" s="744"/>
    </row>
    <row r="1793" spans="1:9" x14ac:dyDescent="0.25">
      <c r="A1793" s="496"/>
      <c r="C1793" s="742"/>
      <c r="D1793" s="743"/>
      <c r="E1793" s="141"/>
      <c r="F1793" s="171"/>
      <c r="G1793" s="155"/>
      <c r="H1793" s="155"/>
      <c r="I1793" s="745"/>
    </row>
    <row r="1794" spans="1:9" x14ac:dyDescent="0.25">
      <c r="C1794" s="698"/>
      <c r="D1794" s="699"/>
      <c r="E1794" s="699"/>
      <c r="F1794" s="699"/>
      <c r="G1794" s="461"/>
      <c r="H1794" s="461" t="s">
        <v>272</v>
      </c>
      <c r="I1794" s="172">
        <f>SUM(H1792:H1793)</f>
        <v>2888</v>
      </c>
    </row>
    <row r="1795" spans="1:9" x14ac:dyDescent="0.25">
      <c r="C1795" s="462" t="s">
        <v>273</v>
      </c>
      <c r="D1795" s="463"/>
      <c r="E1795" s="143"/>
      <c r="F1795" s="151"/>
      <c r="G1795" s="152"/>
      <c r="H1795" s="151"/>
      <c r="I1795" s="464"/>
    </row>
    <row r="1796" spans="1:9" x14ac:dyDescent="0.25">
      <c r="C1796" s="700" t="s">
        <v>266</v>
      </c>
      <c r="D1796" s="701"/>
      <c r="E1796" s="140" t="s">
        <v>274</v>
      </c>
      <c r="F1796" s="140" t="s">
        <v>13</v>
      </c>
      <c r="G1796" s="456" t="s">
        <v>275</v>
      </c>
      <c r="H1796" s="140" t="s">
        <v>276</v>
      </c>
      <c r="I1796" s="457" t="s">
        <v>271</v>
      </c>
    </row>
    <row r="1797" spans="1:9" ht="25.8" customHeight="1" x14ac:dyDescent="0.25">
      <c r="A1797" s="451" t="str">
        <f>+Insumos!B53</f>
        <v>I100110</v>
      </c>
      <c r="C1797" s="702" t="str">
        <f>+VLOOKUP(A1797,Insumos!$B$4:$E$159,2,FALSE)</f>
        <v>Taza Báltica Entrada Superior Con Fluxómetro Flushout 3.5 Litros</v>
      </c>
      <c r="D1797" s="703"/>
      <c r="E1797" s="144" t="str">
        <f>+VLOOKUP(A1797,Insumos!$B$4:$E$159,3,FALSE)</f>
        <v>UND</v>
      </c>
      <c r="F1797" s="165">
        <v>1</v>
      </c>
      <c r="G1797" s="459"/>
      <c r="H1797" s="166">
        <f>+VLOOKUP(A1797,Insumos!$B$4:$E$159,4,FALSE)</f>
        <v>1791300</v>
      </c>
      <c r="I1797" s="497">
        <f>+ROUND((F1797*H1797)+(G1797*F1797*H1797),0)</f>
        <v>1791300</v>
      </c>
    </row>
    <row r="1798" spans="1:9" x14ac:dyDescent="0.25">
      <c r="A1798" s="498" t="str">
        <f>+Insumos!$B$46</f>
        <v>I100102</v>
      </c>
      <c r="C1798" s="702" t="str">
        <f>+VLOOKUP(A1798,Insumos!$B$4:$E$159,2,FALSE)</f>
        <v>Cemento Blanco</v>
      </c>
      <c r="D1798" s="703"/>
      <c r="E1798" s="144" t="str">
        <f>+VLOOKUP(A1798,Insumos!$B$4:$E$159,3,FALSE)</f>
        <v>KG</v>
      </c>
      <c r="F1798" s="165">
        <v>0.5</v>
      </c>
      <c r="G1798" s="459">
        <v>0.05</v>
      </c>
      <c r="H1798" s="166">
        <f>+VLOOKUP(A1798,Insumos!$B$4:$E$159,4,FALSE)</f>
        <v>2170</v>
      </c>
      <c r="I1798" s="497">
        <f>+ROUND((F1798*H1798)+(G1798*F1798*H1798),0)</f>
        <v>1139</v>
      </c>
    </row>
    <row r="1799" spans="1:9" x14ac:dyDescent="0.25">
      <c r="A1799" s="498"/>
      <c r="C1799" s="702"/>
      <c r="D1799" s="703"/>
      <c r="E1799" s="144"/>
      <c r="F1799" s="165"/>
      <c r="G1799" s="164"/>
      <c r="H1799" s="166"/>
      <c r="I1799" s="497"/>
    </row>
    <row r="1800" spans="1:9" x14ac:dyDescent="0.25">
      <c r="A1800" s="498"/>
      <c r="C1800" s="702"/>
      <c r="D1800" s="703"/>
      <c r="E1800" s="144"/>
      <c r="F1800" s="165"/>
      <c r="G1800" s="459"/>
      <c r="H1800" s="166"/>
      <c r="I1800" s="497"/>
    </row>
    <row r="1801" spans="1:9" x14ac:dyDescent="0.25">
      <c r="A1801" s="498"/>
      <c r="C1801" s="702"/>
      <c r="D1801" s="703"/>
      <c r="E1801" s="144"/>
      <c r="F1801" s="510"/>
      <c r="G1801" s="511"/>
      <c r="H1801" s="512"/>
      <c r="I1801" s="497"/>
    </row>
    <row r="1802" spans="1:9" x14ac:dyDescent="0.25">
      <c r="A1802" s="498"/>
      <c r="C1802" s="702"/>
      <c r="D1802" s="703"/>
      <c r="E1802" s="144"/>
      <c r="F1802" s="165"/>
      <c r="G1802" s="502"/>
      <c r="H1802" s="503"/>
      <c r="I1802" s="497"/>
    </row>
    <row r="1803" spans="1:9" x14ac:dyDescent="0.25">
      <c r="A1803" s="498"/>
      <c r="C1803" s="150"/>
      <c r="D1803" s="151"/>
      <c r="E1803" s="143"/>
      <c r="F1803" s="151"/>
      <c r="G1803" s="740" t="s">
        <v>277</v>
      </c>
      <c r="H1803" s="820"/>
      <c r="I1803" s="172">
        <f>SUM(I1797:I1802)</f>
        <v>1792439</v>
      </c>
    </row>
    <row r="1804" spans="1:9" ht="13.8" x14ac:dyDescent="0.25">
      <c r="C1804" s="462" t="s">
        <v>278</v>
      </c>
      <c r="D1804" s="463"/>
      <c r="E1804" s="143"/>
      <c r="F1804" s="151"/>
      <c r="G1804" s="152"/>
      <c r="H1804" s="151"/>
      <c r="I1804" s="478"/>
    </row>
    <row r="1805" spans="1:9" x14ac:dyDescent="0.25">
      <c r="C1805" s="700" t="s">
        <v>266</v>
      </c>
      <c r="D1805" s="701"/>
      <c r="E1805" s="140" t="s">
        <v>279</v>
      </c>
      <c r="F1805" s="140" t="s">
        <v>29</v>
      </c>
      <c r="G1805" s="456" t="s">
        <v>280</v>
      </c>
      <c r="H1805" s="140" t="s">
        <v>281</v>
      </c>
      <c r="I1805" s="457" t="s">
        <v>271</v>
      </c>
    </row>
    <row r="1806" spans="1:9" x14ac:dyDescent="0.25">
      <c r="C1806" s="746" t="s">
        <v>423</v>
      </c>
      <c r="D1806" s="747"/>
      <c r="E1806" s="500">
        <v>0.03</v>
      </c>
      <c r="F1806" s="494"/>
      <c r="G1806" s="9">
        <v>250000</v>
      </c>
      <c r="H1806" s="156">
        <f>+ROUND(E1806*G1806,0)</f>
        <v>7500</v>
      </c>
      <c r="I1806" s="149"/>
    </row>
    <row r="1807" spans="1:9" ht="21.75" customHeight="1" x14ac:dyDescent="0.25">
      <c r="C1807" s="733"/>
      <c r="D1807" s="734"/>
      <c r="E1807" s="494"/>
      <c r="F1807" s="494"/>
      <c r="G1807" s="495"/>
      <c r="H1807" s="156">
        <f>+ROUND(E1807*F1807*G1807,0)</f>
        <v>0</v>
      </c>
      <c r="I1807" s="149"/>
    </row>
    <row r="1808" spans="1:9" x14ac:dyDescent="0.25">
      <c r="C1808" s="150"/>
      <c r="D1808" s="151"/>
      <c r="E1808" s="143"/>
      <c r="F1808" s="151"/>
      <c r="G1808" s="152" t="s">
        <v>282</v>
      </c>
      <c r="H1808" s="151"/>
      <c r="I1808" s="158">
        <f>SUM(H1806:H1807)</f>
        <v>7500</v>
      </c>
    </row>
    <row r="1809" spans="3:9" ht="13.8" x14ac:dyDescent="0.25">
      <c r="C1809" s="462" t="s">
        <v>283</v>
      </c>
      <c r="D1809" s="151"/>
      <c r="E1809" s="143"/>
      <c r="F1809" s="151"/>
      <c r="G1809" s="152"/>
      <c r="H1809" s="151"/>
      <c r="I1809" s="478"/>
    </row>
    <row r="1810" spans="3:9" x14ac:dyDescent="0.25">
      <c r="C1810" s="700" t="s">
        <v>266</v>
      </c>
      <c r="D1810" s="701"/>
      <c r="E1810" s="140" t="s">
        <v>14</v>
      </c>
      <c r="F1810" s="140" t="s">
        <v>13</v>
      </c>
      <c r="G1810" s="456" t="s">
        <v>276</v>
      </c>
      <c r="H1810" s="467" t="s">
        <v>29</v>
      </c>
      <c r="I1810" s="457" t="s">
        <v>271</v>
      </c>
    </row>
    <row r="1811" spans="3:9" x14ac:dyDescent="0.25">
      <c r="C1811" s="735" t="str">
        <f>+'Mano de Obra'!$B$135</f>
        <v>Cuadrilla General de obra</v>
      </c>
      <c r="D1811" s="736"/>
      <c r="E1811" s="141" t="s">
        <v>294</v>
      </c>
      <c r="F1811" s="161">
        <v>1</v>
      </c>
      <c r="G1811" s="155">
        <f>+'Mano de Obra'!$F$144</f>
        <v>288773.76388888888</v>
      </c>
      <c r="H1811" s="174">
        <f>2/8</f>
        <v>0.25</v>
      </c>
      <c r="I1811" s="159">
        <f>ROUND(SUM(G1811/F1811)*H1811,0)</f>
        <v>72193</v>
      </c>
    </row>
    <row r="1812" spans="3:9" x14ac:dyDescent="0.25">
      <c r="C1812" s="737"/>
      <c r="D1812" s="714"/>
      <c r="E1812" s="141"/>
      <c r="F1812" s="468"/>
      <c r="G1812" s="469"/>
      <c r="H1812" s="470"/>
      <c r="I1812" s="172">
        <f>SUM(G1812*F1812)*H1812</f>
        <v>0</v>
      </c>
    </row>
    <row r="1813" spans="3:9" x14ac:dyDescent="0.25">
      <c r="C1813" s="738"/>
      <c r="D1813" s="739"/>
      <c r="E1813" s="141"/>
      <c r="F1813" s="148"/>
      <c r="G1813" s="469"/>
      <c r="H1813" s="470"/>
      <c r="I1813" s="172">
        <f>SUM(G1813*F1813)*H1813</f>
        <v>0</v>
      </c>
    </row>
    <row r="1814" spans="3:9" x14ac:dyDescent="0.25">
      <c r="C1814" s="150"/>
      <c r="D1814" s="151"/>
      <c r="E1814" s="143"/>
      <c r="F1814" s="151"/>
      <c r="G1814" s="740" t="s">
        <v>284</v>
      </c>
      <c r="H1814" s="740"/>
      <c r="I1814" s="172">
        <f>I1811</f>
        <v>72193</v>
      </c>
    </row>
    <row r="1815" spans="3:9" ht="13.8" thickBot="1" x14ac:dyDescent="0.3">
      <c r="C1815" s="150"/>
      <c r="D1815" s="151"/>
      <c r="E1815" s="143"/>
      <c r="F1815" s="151"/>
      <c r="G1815" s="471"/>
      <c r="H1815" s="143"/>
      <c r="I1815" s="464"/>
    </row>
    <row r="1816" spans="3:9" ht="13.8" thickBot="1" x14ac:dyDescent="0.3">
      <c r="C1816" s="150"/>
      <c r="D1816" s="151"/>
      <c r="E1816" s="143"/>
      <c r="F1816" s="741" t="s">
        <v>285</v>
      </c>
      <c r="G1816" s="741"/>
      <c r="H1816" s="741"/>
      <c r="I1816" s="160">
        <f>SUM(I1794+I1803+I1808+I1814)</f>
        <v>1875020</v>
      </c>
    </row>
    <row r="1817" spans="3:9" ht="14.4" thickBot="1" x14ac:dyDescent="0.3">
      <c r="C1817" s="462" t="s">
        <v>286</v>
      </c>
      <c r="D1817" s="151"/>
      <c r="E1817" s="175"/>
      <c r="F1817" s="479"/>
      <c r="G1817" s="152"/>
      <c r="H1817" s="151"/>
      <c r="I1817" s="464"/>
    </row>
    <row r="1818" spans="3:9" x14ac:dyDescent="0.25">
      <c r="C1818" s="704" t="s">
        <v>732</v>
      </c>
      <c r="D1818" s="705"/>
      <c r="E1818" s="710" t="s">
        <v>287</v>
      </c>
      <c r="F1818" s="711"/>
      <c r="G1818" s="473" t="s">
        <v>101</v>
      </c>
      <c r="H1818" s="474" t="s">
        <v>288</v>
      </c>
      <c r="I1818" s="712"/>
    </row>
    <row r="1819" spans="3:9" x14ac:dyDescent="0.25">
      <c r="C1819" s="706"/>
      <c r="D1819" s="707"/>
      <c r="E1819" s="714" t="s">
        <v>289</v>
      </c>
      <c r="F1819" s="715"/>
      <c r="G1819" s="459">
        <v>0.23</v>
      </c>
      <c r="H1819" s="155">
        <f>ROUND($I$1816*G1819,0)</f>
        <v>431255</v>
      </c>
      <c r="I1819" s="713"/>
    </row>
    <row r="1820" spans="3:9" x14ac:dyDescent="0.25">
      <c r="C1820" s="706"/>
      <c r="D1820" s="707"/>
      <c r="E1820" s="714" t="s">
        <v>26</v>
      </c>
      <c r="F1820" s="715"/>
      <c r="G1820" s="459">
        <v>0.02</v>
      </c>
      <c r="H1820" s="155">
        <f t="shared" ref="H1820:H1821" si="51">ROUND($I$1816*G1820,0)</f>
        <v>37500</v>
      </c>
      <c r="I1820" s="713"/>
    </row>
    <row r="1821" spans="3:9" x14ac:dyDescent="0.25">
      <c r="C1821" s="706"/>
      <c r="D1821" s="707"/>
      <c r="E1821" s="714" t="s">
        <v>1</v>
      </c>
      <c r="F1821" s="715"/>
      <c r="G1821" s="459">
        <v>0.05</v>
      </c>
      <c r="H1821" s="155">
        <f t="shared" si="51"/>
        <v>93751</v>
      </c>
      <c r="I1821" s="713"/>
    </row>
    <row r="1822" spans="3:9" ht="15" customHeight="1" thickBot="1" x14ac:dyDescent="0.3">
      <c r="C1822" s="706"/>
      <c r="D1822" s="707"/>
      <c r="E1822" s="716" t="s">
        <v>290</v>
      </c>
      <c r="F1822" s="717"/>
      <c r="G1822" s="717"/>
      <c r="H1822" s="718"/>
      <c r="I1822" s="475">
        <f>SUM(H1819:H1821)</f>
        <v>562506</v>
      </c>
    </row>
    <row r="1823" spans="3:9" ht="16.2" thickBot="1" x14ac:dyDescent="0.3">
      <c r="C1823" s="708"/>
      <c r="D1823" s="709"/>
      <c r="E1823" s="719" t="s">
        <v>291</v>
      </c>
      <c r="F1823" s="720"/>
      <c r="G1823" s="721"/>
      <c r="H1823" s="722">
        <f>SUM(I1816+I1822)</f>
        <v>2437526</v>
      </c>
      <c r="I1823" s="723"/>
    </row>
    <row r="1825" spans="1:9" ht="18" thickBot="1" x14ac:dyDescent="0.3">
      <c r="C1825" s="748" t="s">
        <v>257</v>
      </c>
      <c r="D1825" s="748"/>
      <c r="E1825" s="748"/>
      <c r="F1825" s="748"/>
      <c r="G1825" s="748"/>
      <c r="H1825" s="748"/>
      <c r="I1825" s="748"/>
    </row>
    <row r="1826" spans="1:9" ht="14.4" thickBot="1" x14ac:dyDescent="0.3">
      <c r="C1826" s="136" t="s">
        <v>258</v>
      </c>
      <c r="D1826" s="749" t="s">
        <v>733</v>
      </c>
      <c r="E1826" s="750"/>
      <c r="F1826" s="750"/>
      <c r="G1826" s="751"/>
      <c r="H1826" s="136" t="s">
        <v>259</v>
      </c>
      <c r="I1826" s="452">
        <v>45961</v>
      </c>
    </row>
    <row r="1827" spans="1:9" ht="13.8" thickBot="1" x14ac:dyDescent="0.3">
      <c r="C1827" s="752" t="s">
        <v>260</v>
      </c>
      <c r="D1827" s="753"/>
      <c r="E1827" s="754"/>
      <c r="F1827" s="755" t="s">
        <v>261</v>
      </c>
      <c r="G1827" s="756"/>
      <c r="H1827" s="756"/>
      <c r="I1827" s="757"/>
    </row>
    <row r="1828" spans="1:9" ht="13.8" thickBot="1" x14ac:dyDescent="0.3">
      <c r="C1828" s="758" t="s">
        <v>292</v>
      </c>
      <c r="D1828" s="759"/>
      <c r="E1828" s="760"/>
      <c r="F1828" s="761" t="str">
        <f>+'P. Obras Civiles'!C54</f>
        <v>Suministro e instalacion Lavamanos de colgar, griferia grival o similar, incluye accesorios de instalación.</v>
      </c>
      <c r="G1828" s="762"/>
      <c r="H1828" s="762"/>
      <c r="I1828" s="763"/>
    </row>
    <row r="1829" spans="1:9" ht="13.8" thickBot="1" x14ac:dyDescent="0.3">
      <c r="C1829" s="137" t="s">
        <v>262</v>
      </c>
      <c r="D1829" s="138" t="s">
        <v>263</v>
      </c>
      <c r="E1829" s="154">
        <f>+'P. Obras Civiles'!B54</f>
        <v>8.5</v>
      </c>
      <c r="F1829" s="764"/>
      <c r="G1829" s="765"/>
      <c r="H1829" s="765"/>
      <c r="I1829" s="766"/>
    </row>
    <row r="1830" spans="1:9" ht="13.8" thickBot="1" x14ac:dyDescent="0.3">
      <c r="C1830" s="770" t="s">
        <v>264</v>
      </c>
      <c r="D1830" s="771"/>
      <c r="E1830" s="207">
        <f>+'P. Obras Civiles'!E54</f>
        <v>4</v>
      </c>
      <c r="F1830" s="767"/>
      <c r="G1830" s="768"/>
      <c r="H1830" s="768"/>
      <c r="I1830" s="769"/>
    </row>
    <row r="1831" spans="1:9" x14ac:dyDescent="0.25">
      <c r="C1831" s="453" t="s">
        <v>265</v>
      </c>
      <c r="D1831" s="454"/>
      <c r="E1831" s="772"/>
      <c r="F1831" s="772"/>
      <c r="G1831" s="772"/>
      <c r="H1831" s="772"/>
      <c r="I1831" s="773"/>
    </row>
    <row r="1832" spans="1:9" x14ac:dyDescent="0.25">
      <c r="C1832" s="700" t="s">
        <v>266</v>
      </c>
      <c r="D1832" s="701"/>
      <c r="E1832" s="140" t="s">
        <v>267</v>
      </c>
      <c r="F1832" s="140" t="s">
        <v>268</v>
      </c>
      <c r="G1832" s="456" t="s">
        <v>269</v>
      </c>
      <c r="H1832" s="140" t="s">
        <v>270</v>
      </c>
      <c r="I1832" s="457" t="s">
        <v>271</v>
      </c>
    </row>
    <row r="1833" spans="1:9" x14ac:dyDescent="0.25">
      <c r="A1833" s="451" t="str">
        <f>+'Herramientas y Equipos'!$B$18</f>
        <v>E100015</v>
      </c>
      <c r="C1833" s="742" t="str">
        <f>+VLOOKUP(A1833,'Herramientas y Equipos'!$B$4:$E$46,2,FALSE)</f>
        <v>Herramienta menor E, Gral. Obra</v>
      </c>
      <c r="D1833" s="743"/>
      <c r="E1833" s="141" t="str">
        <f>+VLOOKUP(A1833,'Herramientas y Equipos'!$B$4:$E$46,3,FALSE)</f>
        <v>%</v>
      </c>
      <c r="F1833" s="513">
        <f>+VLOOKUP(A1833,'Herramientas y Equipos'!$B$4:$E$46,4,FALSE)</f>
        <v>0.04</v>
      </c>
      <c r="G1833" s="507">
        <f>+I1856</f>
        <v>72193</v>
      </c>
      <c r="H1833" s="507">
        <f>ROUND(SUM(G1833*F1833),0)</f>
        <v>2888</v>
      </c>
      <c r="I1833" s="797"/>
    </row>
    <row r="1834" spans="1:9" x14ac:dyDescent="0.25">
      <c r="A1834" s="451" t="s">
        <v>143</v>
      </c>
      <c r="C1834" s="742" t="str">
        <f>+VLOOKUP(A1834,'Herramientas y Equipos'!$B$4:$E$46,2,FALSE)</f>
        <v>Taladro percutor 860W</v>
      </c>
      <c r="D1834" s="743"/>
      <c r="E1834" s="141" t="str">
        <f>+VLOOKUP(A1834,'Herramientas y Equipos'!$B$4:$E$46,3,FALSE)</f>
        <v>Hora</v>
      </c>
      <c r="F1834" s="171">
        <v>0.5</v>
      </c>
      <c r="G1834" s="155">
        <f>+VLOOKUP(A1834,'Herramientas y Equipos'!$B$4:$E$46,4,FALSE)</f>
        <v>7500</v>
      </c>
      <c r="H1834" s="155">
        <f>ROUND(SUM(G1834*F1834),0)</f>
        <v>3750</v>
      </c>
      <c r="I1834" s="798"/>
    </row>
    <row r="1835" spans="1:9" x14ac:dyDescent="0.25">
      <c r="C1835" s="742"/>
      <c r="D1835" s="743"/>
      <c r="E1835" s="141"/>
      <c r="F1835" s="171"/>
      <c r="G1835" s="507"/>
      <c r="H1835" s="507"/>
      <c r="I1835" s="798"/>
    </row>
    <row r="1836" spans="1:9" x14ac:dyDescent="0.25">
      <c r="C1836" s="698"/>
      <c r="D1836" s="699"/>
      <c r="E1836" s="699"/>
      <c r="F1836" s="699"/>
      <c r="G1836" s="514"/>
      <c r="H1836" s="514" t="s">
        <v>272</v>
      </c>
      <c r="I1836" s="515">
        <f>SUM(H1833:H1835)</f>
        <v>6638</v>
      </c>
    </row>
    <row r="1837" spans="1:9" x14ac:dyDescent="0.25">
      <c r="C1837" s="462" t="s">
        <v>273</v>
      </c>
      <c r="D1837" s="463"/>
      <c r="E1837" s="143"/>
      <c r="F1837" s="151"/>
      <c r="G1837" s="152"/>
      <c r="H1837" s="151"/>
      <c r="I1837" s="464"/>
    </row>
    <row r="1838" spans="1:9" x14ac:dyDescent="0.25">
      <c r="C1838" s="700" t="s">
        <v>266</v>
      </c>
      <c r="D1838" s="701"/>
      <c r="E1838" s="140" t="s">
        <v>274</v>
      </c>
      <c r="F1838" s="140" t="s">
        <v>13</v>
      </c>
      <c r="G1838" s="456" t="s">
        <v>275</v>
      </c>
      <c r="H1838" s="140" t="s">
        <v>276</v>
      </c>
      <c r="I1838" s="457" t="s">
        <v>271</v>
      </c>
    </row>
    <row r="1839" spans="1:9" x14ac:dyDescent="0.25">
      <c r="A1839" s="451" t="s">
        <v>375</v>
      </c>
      <c r="C1839" s="724" t="str">
        <f>+VLOOKUP(A1839,Insumos!$B$4:$E$159,2,FALSE)</f>
        <v>Lavamanos Free institucional</v>
      </c>
      <c r="D1839" s="725"/>
      <c r="E1839" s="144" t="str">
        <f>+VLOOKUP(A1839,Insumos!$B$4:$E$159,3,FALSE)</f>
        <v>UND</v>
      </c>
      <c r="F1839" s="165">
        <v>1</v>
      </c>
      <c r="G1839" s="164"/>
      <c r="H1839" s="166">
        <f>+VLOOKUP(A1839,Insumos!$B$4:$E$159,4,FALSE)</f>
        <v>504790</v>
      </c>
      <c r="I1839" s="497">
        <f>+ROUND((F1839*H1839)+(G1839*F1839*H1839),0)</f>
        <v>504790</v>
      </c>
    </row>
    <row r="1840" spans="1:9" x14ac:dyDescent="0.25">
      <c r="A1840" s="451" t="s">
        <v>376</v>
      </c>
      <c r="C1840" s="724" t="str">
        <f>+VLOOKUP(A1840,Insumos!$B$4:$E$159,2,FALSE)</f>
        <v xml:space="preserve">Acople flexible para lavamanos </v>
      </c>
      <c r="D1840" s="725"/>
      <c r="E1840" s="144" t="str">
        <f>+VLOOKUP(A1840,Insumos!$B$4:$E$159,3,FALSE)</f>
        <v>UND</v>
      </c>
      <c r="F1840" s="165">
        <v>2</v>
      </c>
      <c r="G1840" s="164"/>
      <c r="H1840" s="166">
        <f>+VLOOKUP(A1840,Insumos!$B$4:$E$159,4,FALSE)</f>
        <v>6100</v>
      </c>
      <c r="I1840" s="497">
        <f>+ROUND((F1840*H1840)+(G1840*F1840*H1840),0)</f>
        <v>12200</v>
      </c>
    </row>
    <row r="1841" spans="1:9" ht="24.6" customHeight="1" x14ac:dyDescent="0.25">
      <c r="A1841" s="451" t="s">
        <v>834</v>
      </c>
      <c r="C1841" s="724" t="str">
        <f>+VLOOKUP(A1841,Insumos!$B$4:$E$159,2,FALSE)</f>
        <v>Grifería Lavamanos Ultraahorradora Sencilla Nogal Grival</v>
      </c>
      <c r="D1841" s="725"/>
      <c r="E1841" s="144" t="str">
        <f>+VLOOKUP(A1841,Insumos!$B$4:$E$159,3,FALSE)</f>
        <v>UND</v>
      </c>
      <c r="F1841" s="165">
        <v>1</v>
      </c>
      <c r="G1841" s="164"/>
      <c r="H1841" s="166">
        <f>+VLOOKUP(A1841,Insumos!$B$4:$E$159,4,FALSE)</f>
        <v>38390</v>
      </c>
      <c r="I1841" s="497">
        <f>+ROUND((F1841*H1841)+(G1841*F1841*H1841),0)</f>
        <v>38390</v>
      </c>
    </row>
    <row r="1842" spans="1:9" x14ac:dyDescent="0.25">
      <c r="A1842" s="498" t="str">
        <f>+Insumos!$B$46</f>
        <v>I100102</v>
      </c>
      <c r="C1842" s="702" t="str">
        <f>+VLOOKUP(A1842,Insumos!$B$4:$E$159,2,FALSE)</f>
        <v>Cemento Blanco</v>
      </c>
      <c r="D1842" s="703"/>
      <c r="E1842" s="144" t="str">
        <f>+VLOOKUP(A1842,Insumos!$B$4:$E$159,3,FALSE)</f>
        <v>KG</v>
      </c>
      <c r="F1842" s="165">
        <v>0.5</v>
      </c>
      <c r="G1842" s="459">
        <v>0.05</v>
      </c>
      <c r="H1842" s="166">
        <f>+VLOOKUP(A1842,Insumos!$B$4:$E$159,4,FALSE)</f>
        <v>2170</v>
      </c>
      <c r="I1842" s="497">
        <f>+ROUND((F1842*H1842)+(G1842*F1842*H1842),0)</f>
        <v>1139</v>
      </c>
    </row>
    <row r="1843" spans="1:9" x14ac:dyDescent="0.25">
      <c r="C1843" s="728"/>
      <c r="D1843" s="729"/>
      <c r="E1843" s="141"/>
      <c r="F1843" s="465"/>
      <c r="G1843" s="147"/>
      <c r="H1843" s="507"/>
      <c r="I1843" s="515"/>
    </row>
    <row r="1844" spans="1:9" x14ac:dyDescent="0.25">
      <c r="C1844" s="728"/>
      <c r="D1844" s="729"/>
      <c r="E1844" s="141"/>
      <c r="F1844" s="465"/>
      <c r="G1844" s="147"/>
      <c r="H1844" s="507"/>
      <c r="I1844" s="515"/>
    </row>
    <row r="1845" spans="1:9" x14ac:dyDescent="0.25">
      <c r="C1845" s="150"/>
      <c r="D1845" s="151"/>
      <c r="E1845" s="143"/>
      <c r="F1845" s="151"/>
      <c r="G1845" s="699" t="s">
        <v>277</v>
      </c>
      <c r="H1845" s="730"/>
      <c r="I1845" s="515">
        <f>SUM(I1839:I1844)</f>
        <v>556519</v>
      </c>
    </row>
    <row r="1846" spans="1:9" ht="13.8" x14ac:dyDescent="0.25">
      <c r="C1846" s="462" t="s">
        <v>278</v>
      </c>
      <c r="D1846" s="463"/>
      <c r="E1846" s="143"/>
      <c r="F1846" s="151"/>
      <c r="G1846" s="152"/>
      <c r="H1846" s="151"/>
      <c r="I1846" s="478"/>
    </row>
    <row r="1847" spans="1:9" x14ac:dyDescent="0.25">
      <c r="C1847" s="700" t="s">
        <v>266</v>
      </c>
      <c r="D1847" s="701"/>
      <c r="E1847" s="140" t="s">
        <v>279</v>
      </c>
      <c r="F1847" s="140" t="s">
        <v>29</v>
      </c>
      <c r="G1847" s="456" t="s">
        <v>280</v>
      </c>
      <c r="H1847" s="140" t="s">
        <v>281</v>
      </c>
      <c r="I1847" s="457" t="s">
        <v>271</v>
      </c>
    </row>
    <row r="1848" spans="1:9" x14ac:dyDescent="0.25">
      <c r="C1848" s="799" t="s">
        <v>423</v>
      </c>
      <c r="D1848" s="800"/>
      <c r="E1848" s="500">
        <v>0.02</v>
      </c>
      <c r="F1848" s="494"/>
      <c r="G1848" s="9">
        <v>250000</v>
      </c>
      <c r="H1848" s="156">
        <f>+ROUND(E1848*G1848,0)</f>
        <v>5000</v>
      </c>
      <c r="I1848" s="149"/>
    </row>
    <row r="1849" spans="1:9" x14ac:dyDescent="0.25">
      <c r="C1849" s="733"/>
      <c r="D1849" s="734"/>
      <c r="E1849" s="494"/>
      <c r="F1849" s="494"/>
      <c r="G1849" s="495"/>
      <c r="H1849" s="516">
        <f>+ROUND(E1849*F1849*G1849,0)</f>
        <v>0</v>
      </c>
      <c r="I1849" s="517"/>
    </row>
    <row r="1850" spans="1:9" x14ac:dyDescent="0.25">
      <c r="C1850" s="150"/>
      <c r="D1850" s="151"/>
      <c r="E1850" s="143"/>
      <c r="F1850" s="151"/>
      <c r="G1850" s="152" t="s">
        <v>282</v>
      </c>
      <c r="H1850" s="151"/>
      <c r="I1850" s="515">
        <f>SUM(H1848:H1849)</f>
        <v>5000</v>
      </c>
    </row>
    <row r="1851" spans="1:9" ht="13.8" x14ac:dyDescent="0.25">
      <c r="C1851" s="462" t="s">
        <v>283</v>
      </c>
      <c r="D1851" s="151"/>
      <c r="E1851" s="143"/>
      <c r="F1851" s="151"/>
      <c r="G1851" s="152"/>
      <c r="H1851" s="151"/>
      <c r="I1851" s="478"/>
    </row>
    <row r="1852" spans="1:9" x14ac:dyDescent="0.25">
      <c r="C1852" s="700" t="s">
        <v>266</v>
      </c>
      <c r="D1852" s="701"/>
      <c r="E1852" s="140" t="s">
        <v>14</v>
      </c>
      <c r="F1852" s="140" t="s">
        <v>13</v>
      </c>
      <c r="G1852" s="456" t="s">
        <v>276</v>
      </c>
      <c r="H1852" s="140" t="s">
        <v>29</v>
      </c>
      <c r="I1852" s="457" t="s">
        <v>271</v>
      </c>
    </row>
    <row r="1853" spans="1:9" x14ac:dyDescent="0.25">
      <c r="C1853" s="735" t="str">
        <f>+'Mano de Obra'!$B$135</f>
        <v>Cuadrilla General de obra</v>
      </c>
      <c r="D1853" s="736"/>
      <c r="E1853" s="141" t="s">
        <v>294</v>
      </c>
      <c r="F1853" s="161">
        <v>1</v>
      </c>
      <c r="G1853" s="155">
        <f>+'Mano de Obra'!$F$144</f>
        <v>288773.76388888888</v>
      </c>
      <c r="H1853" s="174">
        <f>2/8</f>
        <v>0.25</v>
      </c>
      <c r="I1853" s="159">
        <f>ROUND(SUM(G1853/F1853)*H1853,0)</f>
        <v>72193</v>
      </c>
    </row>
    <row r="1854" spans="1:9" x14ac:dyDescent="0.25">
      <c r="C1854" s="737"/>
      <c r="D1854" s="714"/>
      <c r="E1854" s="141"/>
      <c r="F1854" s="468"/>
      <c r="G1854" s="469"/>
      <c r="H1854" s="470"/>
      <c r="I1854" s="515">
        <f>SUM(G1854*F1854)*H1854</f>
        <v>0</v>
      </c>
    </row>
    <row r="1855" spans="1:9" x14ac:dyDescent="0.25">
      <c r="C1855" s="738"/>
      <c r="D1855" s="739"/>
      <c r="E1855" s="141"/>
      <c r="F1855" s="148"/>
      <c r="G1855" s="469"/>
      <c r="H1855" s="470"/>
      <c r="I1855" s="515">
        <f>SUM(G1855*F1855)*H1855</f>
        <v>0</v>
      </c>
    </row>
    <row r="1856" spans="1:9" x14ac:dyDescent="0.25">
      <c r="C1856" s="150"/>
      <c r="D1856" s="151"/>
      <c r="E1856" s="143"/>
      <c r="F1856" s="151"/>
      <c r="G1856" s="740" t="s">
        <v>284</v>
      </c>
      <c r="H1856" s="740"/>
      <c r="I1856" s="515">
        <f>I1853</f>
        <v>72193</v>
      </c>
    </row>
    <row r="1857" spans="3:9" ht="13.8" thickBot="1" x14ac:dyDescent="0.3">
      <c r="C1857" s="150"/>
      <c r="D1857" s="151"/>
      <c r="E1857" s="143"/>
      <c r="F1857" s="151"/>
      <c r="G1857" s="471"/>
      <c r="H1857" s="143"/>
      <c r="I1857" s="464"/>
    </row>
    <row r="1858" spans="3:9" ht="13.8" thickBot="1" x14ac:dyDescent="0.3">
      <c r="C1858" s="150"/>
      <c r="D1858" s="151"/>
      <c r="E1858" s="143"/>
      <c r="F1858" s="741" t="s">
        <v>285</v>
      </c>
      <c r="G1858" s="741"/>
      <c r="H1858" s="741"/>
      <c r="I1858" s="509">
        <f>SUM(I1836+I1845+I1850+I1856)</f>
        <v>640350</v>
      </c>
    </row>
    <row r="1859" spans="3:9" ht="14.4" thickBot="1" x14ac:dyDescent="0.3">
      <c r="C1859" s="462" t="s">
        <v>286</v>
      </c>
      <c r="D1859" s="151"/>
      <c r="E1859" s="175"/>
      <c r="F1859" s="479"/>
      <c r="G1859" s="152"/>
      <c r="H1859" s="151"/>
      <c r="I1859" s="464"/>
    </row>
    <row r="1860" spans="3:9" x14ac:dyDescent="0.25">
      <c r="C1860" s="704" t="s">
        <v>732</v>
      </c>
      <c r="D1860" s="705"/>
      <c r="E1860" s="710" t="s">
        <v>287</v>
      </c>
      <c r="F1860" s="711"/>
      <c r="G1860" s="473" t="s">
        <v>101</v>
      </c>
      <c r="H1860" s="474" t="s">
        <v>288</v>
      </c>
      <c r="I1860" s="712"/>
    </row>
    <row r="1861" spans="3:9" x14ac:dyDescent="0.25">
      <c r="C1861" s="706"/>
      <c r="D1861" s="707"/>
      <c r="E1861" s="714" t="s">
        <v>289</v>
      </c>
      <c r="F1861" s="715"/>
      <c r="G1861" s="459">
        <v>0.23</v>
      </c>
      <c r="H1861" s="507">
        <f>ROUND($I$1858*G1861,0)</f>
        <v>147281</v>
      </c>
      <c r="I1861" s="713"/>
    </row>
    <row r="1862" spans="3:9" x14ac:dyDescent="0.25">
      <c r="C1862" s="706"/>
      <c r="D1862" s="707"/>
      <c r="E1862" s="714" t="s">
        <v>26</v>
      </c>
      <c r="F1862" s="715"/>
      <c r="G1862" s="459">
        <v>0.02</v>
      </c>
      <c r="H1862" s="507">
        <f t="shared" ref="H1862:H1863" si="52">ROUND($I$1858*G1862,0)</f>
        <v>12807</v>
      </c>
      <c r="I1862" s="713"/>
    </row>
    <row r="1863" spans="3:9" x14ac:dyDescent="0.25">
      <c r="C1863" s="706"/>
      <c r="D1863" s="707"/>
      <c r="E1863" s="714" t="s">
        <v>1</v>
      </c>
      <c r="F1863" s="715"/>
      <c r="G1863" s="459">
        <v>0.05</v>
      </c>
      <c r="H1863" s="507">
        <f t="shared" si="52"/>
        <v>32018</v>
      </c>
      <c r="I1863" s="713"/>
    </row>
    <row r="1864" spans="3:9" ht="15" customHeight="1" thickBot="1" x14ac:dyDescent="0.3">
      <c r="C1864" s="706"/>
      <c r="D1864" s="707"/>
      <c r="E1864" s="716" t="s">
        <v>290</v>
      </c>
      <c r="F1864" s="717"/>
      <c r="G1864" s="717"/>
      <c r="H1864" s="718"/>
      <c r="I1864" s="508">
        <f>SUM(H1861:H1863)</f>
        <v>192106</v>
      </c>
    </row>
    <row r="1865" spans="3:9" ht="16.2" customHeight="1" thickBot="1" x14ac:dyDescent="0.3">
      <c r="C1865" s="708"/>
      <c r="D1865" s="709"/>
      <c r="E1865" s="719" t="s">
        <v>291</v>
      </c>
      <c r="F1865" s="720"/>
      <c r="G1865" s="721"/>
      <c r="H1865" s="722">
        <f>SUM(I1858+I1864)</f>
        <v>832456</v>
      </c>
      <c r="I1865" s="723"/>
    </row>
    <row r="1867" spans="3:9" ht="18" thickBot="1" x14ac:dyDescent="0.3">
      <c r="C1867" s="748" t="s">
        <v>257</v>
      </c>
      <c r="D1867" s="748"/>
      <c r="E1867" s="748"/>
      <c r="F1867" s="748"/>
      <c r="G1867" s="748"/>
      <c r="H1867" s="748"/>
      <c r="I1867" s="748"/>
    </row>
    <row r="1868" spans="3:9" ht="14.4" thickBot="1" x14ac:dyDescent="0.3">
      <c r="C1868" s="136" t="s">
        <v>258</v>
      </c>
      <c r="D1868" s="749" t="s">
        <v>733</v>
      </c>
      <c r="E1868" s="750"/>
      <c r="F1868" s="750"/>
      <c r="G1868" s="751"/>
      <c r="H1868" s="136" t="s">
        <v>259</v>
      </c>
      <c r="I1868" s="452">
        <v>45961</v>
      </c>
    </row>
    <row r="1869" spans="3:9" ht="13.8" thickBot="1" x14ac:dyDescent="0.3">
      <c r="C1869" s="752" t="s">
        <v>260</v>
      </c>
      <c r="D1869" s="753"/>
      <c r="E1869" s="754"/>
      <c r="F1869" s="755" t="s">
        <v>261</v>
      </c>
      <c r="G1869" s="756"/>
      <c r="H1869" s="756"/>
      <c r="I1869" s="757"/>
    </row>
    <row r="1870" spans="3:9" ht="13.8" thickBot="1" x14ac:dyDescent="0.3">
      <c r="C1870" s="758" t="s">
        <v>292</v>
      </c>
      <c r="D1870" s="759"/>
      <c r="E1870" s="760"/>
      <c r="F1870" s="761" t="str">
        <f>+'P. Obras Civiles'!C55</f>
        <v>Suministro e instalación Dispensador de toallas con visor de nivel para abastecimiento tipo Corona o similar</v>
      </c>
      <c r="G1870" s="762"/>
      <c r="H1870" s="762"/>
      <c r="I1870" s="763"/>
    </row>
    <row r="1871" spans="3:9" ht="13.8" thickBot="1" x14ac:dyDescent="0.3">
      <c r="C1871" s="137" t="s">
        <v>262</v>
      </c>
      <c r="D1871" s="138" t="s">
        <v>263</v>
      </c>
      <c r="E1871" s="154">
        <f>+'P. Obras Civiles'!B55</f>
        <v>8.6</v>
      </c>
      <c r="F1871" s="764"/>
      <c r="G1871" s="765"/>
      <c r="H1871" s="765"/>
      <c r="I1871" s="766"/>
    </row>
    <row r="1872" spans="3:9" ht="13.8" thickBot="1" x14ac:dyDescent="0.3">
      <c r="C1872" s="770" t="s">
        <v>264</v>
      </c>
      <c r="D1872" s="771"/>
      <c r="E1872" s="207">
        <f>+'P. Obras Civiles'!E55</f>
        <v>4</v>
      </c>
      <c r="F1872" s="767"/>
      <c r="G1872" s="768"/>
      <c r="H1872" s="768"/>
      <c r="I1872" s="769"/>
    </row>
    <row r="1873" spans="1:9" x14ac:dyDescent="0.25">
      <c r="C1873" s="453" t="s">
        <v>265</v>
      </c>
      <c r="D1873" s="454"/>
      <c r="E1873" s="772"/>
      <c r="F1873" s="772"/>
      <c r="G1873" s="772"/>
      <c r="H1873" s="772"/>
      <c r="I1873" s="773"/>
    </row>
    <row r="1874" spans="1:9" x14ac:dyDescent="0.25">
      <c r="C1874" s="700" t="s">
        <v>266</v>
      </c>
      <c r="D1874" s="701"/>
      <c r="E1874" s="140" t="s">
        <v>267</v>
      </c>
      <c r="F1874" s="140" t="s">
        <v>268</v>
      </c>
      <c r="G1874" s="456" t="s">
        <v>269</v>
      </c>
      <c r="H1874" s="140" t="s">
        <v>270</v>
      </c>
      <c r="I1874" s="457" t="s">
        <v>271</v>
      </c>
    </row>
    <row r="1875" spans="1:9" x14ac:dyDescent="0.25">
      <c r="A1875" s="451" t="str">
        <f>+'Herramientas y Equipos'!$B$18</f>
        <v>E100015</v>
      </c>
      <c r="C1875" s="742" t="str">
        <f>+VLOOKUP(A1875,'Herramientas y Equipos'!$B$4:$E$46,2,FALSE)</f>
        <v>Herramienta menor E, Gral. Obra</v>
      </c>
      <c r="D1875" s="743"/>
      <c r="E1875" s="141" t="str">
        <f>+VLOOKUP(A1875,'Herramientas y Equipos'!$B$4:$E$46,3,FALSE)</f>
        <v>%</v>
      </c>
      <c r="F1875" s="513">
        <f>+VLOOKUP(A1875,'Herramientas y Equipos'!$B$4:$E$46,4,FALSE)</f>
        <v>0.04</v>
      </c>
      <c r="G1875" s="507">
        <f>+I1897</f>
        <v>36097</v>
      </c>
      <c r="H1875" s="507">
        <f>ROUND(SUM(G1875*F1875),0)</f>
        <v>1444</v>
      </c>
      <c r="I1875" s="797"/>
    </row>
    <row r="1876" spans="1:9" x14ac:dyDescent="0.25">
      <c r="A1876" s="451" t="s">
        <v>143</v>
      </c>
      <c r="C1876" s="742" t="str">
        <f>+VLOOKUP(A1876,'Herramientas y Equipos'!$B$4:$E$46,2,FALSE)</f>
        <v>Taladro percutor 860W</v>
      </c>
      <c r="D1876" s="743"/>
      <c r="E1876" s="141" t="str">
        <f>+VLOOKUP(A1876,'Herramientas y Equipos'!$B$4:$E$46,3,FALSE)</f>
        <v>Hora</v>
      </c>
      <c r="F1876" s="171">
        <v>0.5</v>
      </c>
      <c r="G1876" s="155">
        <f>+VLOOKUP(A1876,'Herramientas y Equipos'!$B$4:$E$46,4,FALSE)</f>
        <v>7500</v>
      </c>
      <c r="H1876" s="155">
        <f>ROUND(SUM(G1876*F1876),0)</f>
        <v>3750</v>
      </c>
      <c r="I1876" s="798"/>
    </row>
    <row r="1877" spans="1:9" x14ac:dyDescent="0.25">
      <c r="C1877" s="742"/>
      <c r="D1877" s="743"/>
      <c r="E1877" s="141"/>
      <c r="F1877" s="171"/>
      <c r="G1877" s="507"/>
      <c r="H1877" s="507"/>
      <c r="I1877" s="798"/>
    </row>
    <row r="1878" spans="1:9" x14ac:dyDescent="0.25">
      <c r="C1878" s="698"/>
      <c r="D1878" s="699"/>
      <c r="E1878" s="699"/>
      <c r="F1878" s="699"/>
      <c r="G1878" s="514"/>
      <c r="H1878" s="514" t="s">
        <v>272</v>
      </c>
      <c r="I1878" s="515">
        <f>SUM(H1875:H1877)</f>
        <v>5194</v>
      </c>
    </row>
    <row r="1879" spans="1:9" x14ac:dyDescent="0.25">
      <c r="C1879" s="462" t="s">
        <v>273</v>
      </c>
      <c r="D1879" s="463"/>
      <c r="E1879" s="143"/>
      <c r="F1879" s="151"/>
      <c r="G1879" s="152"/>
      <c r="H1879" s="151"/>
      <c r="I1879" s="464"/>
    </row>
    <row r="1880" spans="1:9" x14ac:dyDescent="0.25">
      <c r="C1880" s="700" t="s">
        <v>266</v>
      </c>
      <c r="D1880" s="701"/>
      <c r="E1880" s="140" t="s">
        <v>274</v>
      </c>
      <c r="F1880" s="140" t="s">
        <v>13</v>
      </c>
      <c r="G1880" s="456" t="s">
        <v>275</v>
      </c>
      <c r="H1880" s="140" t="s">
        <v>276</v>
      </c>
      <c r="I1880" s="457" t="s">
        <v>271</v>
      </c>
    </row>
    <row r="1881" spans="1:9" ht="25.95" customHeight="1" x14ac:dyDescent="0.25">
      <c r="A1881" s="451" t="str">
        <f>+Insumos!B50</f>
        <v>I100107</v>
      </c>
      <c r="C1881" s="702" t="str">
        <f>+VLOOKUP(A1881,Insumos!$B$4:$E$159,2,FALSE)</f>
        <v>Dispensador de Toallas de manos en acero inoxidable</v>
      </c>
      <c r="D1881" s="703"/>
      <c r="E1881" s="144" t="str">
        <f>+VLOOKUP(A1881,Insumos!$B$4:$E$159,3,FALSE)</f>
        <v>UND</v>
      </c>
      <c r="F1881" s="165">
        <v>1</v>
      </c>
      <c r="G1881" s="164"/>
      <c r="H1881" s="166">
        <f>+VLOOKUP(A1881,Insumos!$B$4:$E$159,4,FALSE)</f>
        <v>171093</v>
      </c>
      <c r="I1881" s="497">
        <f>+ROUND((F1881*H1881)+(G1881*F1881*H1881),0)</f>
        <v>171093</v>
      </c>
    </row>
    <row r="1882" spans="1:9" x14ac:dyDescent="0.25">
      <c r="C1882" s="702"/>
      <c r="D1882" s="703"/>
      <c r="E1882" s="144"/>
      <c r="F1882" s="165"/>
      <c r="G1882" s="459"/>
      <c r="H1882" s="166"/>
      <c r="I1882" s="497"/>
    </row>
    <row r="1883" spans="1:9" x14ac:dyDescent="0.25">
      <c r="C1883" s="702"/>
      <c r="D1883" s="703"/>
      <c r="E1883" s="144"/>
      <c r="F1883" s="484"/>
      <c r="G1883" s="164"/>
      <c r="H1883" s="166"/>
      <c r="I1883" s="497"/>
    </row>
    <row r="1884" spans="1:9" x14ac:dyDescent="0.25">
      <c r="C1884" s="702"/>
      <c r="D1884" s="703"/>
      <c r="E1884" s="144"/>
      <c r="F1884" s="484"/>
      <c r="G1884" s="459"/>
      <c r="H1884" s="166"/>
      <c r="I1884" s="497"/>
    </row>
    <row r="1885" spans="1:9" x14ac:dyDescent="0.25">
      <c r="C1885" s="702"/>
      <c r="D1885" s="703"/>
      <c r="E1885" s="144"/>
      <c r="F1885" s="484"/>
      <c r="G1885" s="164"/>
      <c r="H1885" s="166"/>
      <c r="I1885" s="497"/>
    </row>
    <row r="1886" spans="1:9" x14ac:dyDescent="0.25">
      <c r="C1886" s="150"/>
      <c r="D1886" s="151"/>
      <c r="E1886" s="143"/>
      <c r="F1886" s="151"/>
      <c r="G1886" s="699" t="s">
        <v>277</v>
      </c>
      <c r="H1886" s="730"/>
      <c r="I1886" s="515">
        <f>SUM(I1881:I1885)</f>
        <v>171093</v>
      </c>
    </row>
    <row r="1887" spans="1:9" ht="13.8" x14ac:dyDescent="0.25">
      <c r="C1887" s="462" t="s">
        <v>278</v>
      </c>
      <c r="D1887" s="463"/>
      <c r="E1887" s="143"/>
      <c r="F1887" s="151"/>
      <c r="G1887" s="152"/>
      <c r="H1887" s="151"/>
      <c r="I1887" s="478"/>
    </row>
    <row r="1888" spans="1:9" x14ac:dyDescent="0.25">
      <c r="C1888" s="700" t="s">
        <v>266</v>
      </c>
      <c r="D1888" s="701"/>
      <c r="E1888" s="140" t="s">
        <v>279</v>
      </c>
      <c r="F1888" s="140" t="s">
        <v>29</v>
      </c>
      <c r="G1888" s="456" t="s">
        <v>280</v>
      </c>
      <c r="H1888" s="140" t="s">
        <v>281</v>
      </c>
      <c r="I1888" s="457" t="s">
        <v>271</v>
      </c>
    </row>
    <row r="1889" spans="3:9" x14ac:dyDescent="0.25">
      <c r="C1889" s="799" t="s">
        <v>423</v>
      </c>
      <c r="D1889" s="800"/>
      <c r="E1889" s="500">
        <v>2E-3</v>
      </c>
      <c r="F1889" s="494"/>
      <c r="G1889" s="9">
        <v>250000</v>
      </c>
      <c r="H1889" s="156">
        <f>+ROUND(E1889*G1889,0)</f>
        <v>500</v>
      </c>
      <c r="I1889" s="149"/>
    </row>
    <row r="1890" spans="3:9" x14ac:dyDescent="0.25">
      <c r="C1890" s="733"/>
      <c r="D1890" s="734"/>
      <c r="E1890" s="494"/>
      <c r="F1890" s="494"/>
      <c r="G1890" s="495"/>
      <c r="H1890" s="516">
        <f>+ROUND(E1890*F1890*G1890,0)</f>
        <v>0</v>
      </c>
      <c r="I1890" s="517"/>
    </row>
    <row r="1891" spans="3:9" x14ac:dyDescent="0.25">
      <c r="C1891" s="150"/>
      <c r="D1891" s="151"/>
      <c r="E1891" s="143"/>
      <c r="F1891" s="151"/>
      <c r="G1891" s="152" t="s">
        <v>282</v>
      </c>
      <c r="H1891" s="151"/>
      <c r="I1891" s="515">
        <f>SUM(H1889:H1890)</f>
        <v>500</v>
      </c>
    </row>
    <row r="1892" spans="3:9" ht="13.8" x14ac:dyDescent="0.25">
      <c r="C1892" s="462" t="s">
        <v>283</v>
      </c>
      <c r="D1892" s="151"/>
      <c r="E1892" s="143"/>
      <c r="F1892" s="151"/>
      <c r="G1892" s="152"/>
      <c r="H1892" s="151"/>
      <c r="I1892" s="478"/>
    </row>
    <row r="1893" spans="3:9" x14ac:dyDescent="0.25">
      <c r="C1893" s="700" t="s">
        <v>266</v>
      </c>
      <c r="D1893" s="701"/>
      <c r="E1893" s="140" t="s">
        <v>14</v>
      </c>
      <c r="F1893" s="140" t="s">
        <v>13</v>
      </c>
      <c r="G1893" s="456" t="s">
        <v>276</v>
      </c>
      <c r="H1893" s="140" t="s">
        <v>29</v>
      </c>
      <c r="I1893" s="457" t="s">
        <v>271</v>
      </c>
    </row>
    <row r="1894" spans="3:9" x14ac:dyDescent="0.25">
      <c r="C1894" s="735" t="str">
        <f>+'Mano de Obra'!$B$135</f>
        <v>Cuadrilla General de obra</v>
      </c>
      <c r="D1894" s="736"/>
      <c r="E1894" s="141" t="s">
        <v>294</v>
      </c>
      <c r="F1894" s="161">
        <v>1</v>
      </c>
      <c r="G1894" s="155">
        <f>+'Mano de Obra'!$F$144</f>
        <v>288773.76388888888</v>
      </c>
      <c r="H1894" s="174">
        <f>1/8</f>
        <v>0.125</v>
      </c>
      <c r="I1894" s="159">
        <f>ROUND(SUM(G1894/F1894)*H1894,0)</f>
        <v>36097</v>
      </c>
    </row>
    <row r="1895" spans="3:9" x14ac:dyDescent="0.25">
      <c r="C1895" s="737"/>
      <c r="D1895" s="714"/>
      <c r="E1895" s="141"/>
      <c r="F1895" s="468"/>
      <c r="G1895" s="469"/>
      <c r="H1895" s="470"/>
      <c r="I1895" s="515">
        <f>SUM(G1895*F1895)*H1895</f>
        <v>0</v>
      </c>
    </row>
    <row r="1896" spans="3:9" x14ac:dyDescent="0.25">
      <c r="C1896" s="738"/>
      <c r="D1896" s="739"/>
      <c r="E1896" s="141"/>
      <c r="F1896" s="148"/>
      <c r="G1896" s="469"/>
      <c r="H1896" s="470"/>
      <c r="I1896" s="515">
        <f>SUM(G1896*F1896)*H1896</f>
        <v>0</v>
      </c>
    </row>
    <row r="1897" spans="3:9" x14ac:dyDescent="0.25">
      <c r="C1897" s="150"/>
      <c r="D1897" s="151"/>
      <c r="E1897" s="143"/>
      <c r="F1897" s="151"/>
      <c r="G1897" s="740" t="s">
        <v>284</v>
      </c>
      <c r="H1897" s="740"/>
      <c r="I1897" s="515">
        <f>I1894</f>
        <v>36097</v>
      </c>
    </row>
    <row r="1898" spans="3:9" ht="13.8" thickBot="1" x14ac:dyDescent="0.3">
      <c r="C1898" s="150"/>
      <c r="D1898" s="151"/>
      <c r="E1898" s="143"/>
      <c r="F1898" s="151"/>
      <c r="G1898" s="471"/>
      <c r="H1898" s="143"/>
      <c r="I1898" s="464"/>
    </row>
    <row r="1899" spans="3:9" ht="13.8" thickBot="1" x14ac:dyDescent="0.3">
      <c r="C1899" s="150"/>
      <c r="D1899" s="151"/>
      <c r="E1899" s="143"/>
      <c r="F1899" s="741" t="s">
        <v>285</v>
      </c>
      <c r="G1899" s="741"/>
      <c r="H1899" s="741"/>
      <c r="I1899" s="509">
        <f>SUM(I1878+I1886+I1891+I1897)</f>
        <v>212884</v>
      </c>
    </row>
    <row r="1900" spans="3:9" ht="14.4" thickBot="1" x14ac:dyDescent="0.3">
      <c r="C1900" s="462" t="s">
        <v>286</v>
      </c>
      <c r="D1900" s="151"/>
      <c r="E1900" s="175"/>
      <c r="F1900" s="479"/>
      <c r="G1900" s="152"/>
      <c r="H1900" s="151"/>
      <c r="I1900" s="464"/>
    </row>
    <row r="1901" spans="3:9" x14ac:dyDescent="0.25">
      <c r="C1901" s="704" t="s">
        <v>732</v>
      </c>
      <c r="D1901" s="705"/>
      <c r="E1901" s="710" t="s">
        <v>287</v>
      </c>
      <c r="F1901" s="711"/>
      <c r="G1901" s="473" t="s">
        <v>101</v>
      </c>
      <c r="H1901" s="474" t="s">
        <v>288</v>
      </c>
      <c r="I1901" s="712"/>
    </row>
    <row r="1902" spans="3:9" x14ac:dyDescent="0.25">
      <c r="C1902" s="706"/>
      <c r="D1902" s="707"/>
      <c r="E1902" s="714" t="s">
        <v>289</v>
      </c>
      <c r="F1902" s="715"/>
      <c r="G1902" s="459">
        <v>0.23</v>
      </c>
      <c r="H1902" s="507">
        <f>ROUND($I$1899*G1902,0)</f>
        <v>48963</v>
      </c>
      <c r="I1902" s="713"/>
    </row>
    <row r="1903" spans="3:9" x14ac:dyDescent="0.25">
      <c r="C1903" s="706"/>
      <c r="D1903" s="707"/>
      <c r="E1903" s="714" t="s">
        <v>26</v>
      </c>
      <c r="F1903" s="715"/>
      <c r="G1903" s="459">
        <v>0.02</v>
      </c>
      <c r="H1903" s="507">
        <f t="shared" ref="H1903:H1904" si="53">ROUND($I$1899*G1903,0)</f>
        <v>4258</v>
      </c>
      <c r="I1903" s="713"/>
    </row>
    <row r="1904" spans="3:9" x14ac:dyDescent="0.25">
      <c r="C1904" s="706"/>
      <c r="D1904" s="707"/>
      <c r="E1904" s="714" t="s">
        <v>1</v>
      </c>
      <c r="F1904" s="715"/>
      <c r="G1904" s="459">
        <v>0.05</v>
      </c>
      <c r="H1904" s="507">
        <f t="shared" si="53"/>
        <v>10644</v>
      </c>
      <c r="I1904" s="713"/>
    </row>
    <row r="1905" spans="1:9" ht="15" customHeight="1" thickBot="1" x14ac:dyDescent="0.3">
      <c r="C1905" s="706"/>
      <c r="D1905" s="707"/>
      <c r="E1905" s="716" t="s">
        <v>290</v>
      </c>
      <c r="F1905" s="717"/>
      <c r="G1905" s="717"/>
      <c r="H1905" s="718"/>
      <c r="I1905" s="508">
        <f>SUM(H1902:H1904)</f>
        <v>63865</v>
      </c>
    </row>
    <row r="1906" spans="1:9" ht="16.2" customHeight="1" thickBot="1" x14ac:dyDescent="0.3">
      <c r="C1906" s="708"/>
      <c r="D1906" s="709"/>
      <c r="E1906" s="719" t="s">
        <v>291</v>
      </c>
      <c r="F1906" s="720"/>
      <c r="G1906" s="721"/>
      <c r="H1906" s="722">
        <f>SUM(I1899+I1905)</f>
        <v>276749</v>
      </c>
      <c r="I1906" s="723"/>
    </row>
    <row r="1908" spans="1:9" ht="18" thickBot="1" x14ac:dyDescent="0.3">
      <c r="C1908" s="748" t="s">
        <v>257</v>
      </c>
      <c r="D1908" s="748"/>
      <c r="E1908" s="748"/>
      <c r="F1908" s="748"/>
      <c r="G1908" s="748"/>
      <c r="H1908" s="748"/>
      <c r="I1908" s="748"/>
    </row>
    <row r="1909" spans="1:9" ht="14.4" thickBot="1" x14ac:dyDescent="0.3">
      <c r="C1909" s="136" t="s">
        <v>258</v>
      </c>
      <c r="D1909" s="749" t="s">
        <v>733</v>
      </c>
      <c r="E1909" s="750"/>
      <c r="F1909" s="750"/>
      <c r="G1909" s="751"/>
      <c r="H1909" s="136" t="s">
        <v>259</v>
      </c>
      <c r="I1909" s="452">
        <v>45961</v>
      </c>
    </row>
    <row r="1910" spans="1:9" ht="13.8" thickBot="1" x14ac:dyDescent="0.3">
      <c r="C1910" s="752" t="s">
        <v>260</v>
      </c>
      <c r="D1910" s="753"/>
      <c r="E1910" s="754"/>
      <c r="F1910" s="755" t="s">
        <v>261</v>
      </c>
      <c r="G1910" s="756"/>
      <c r="H1910" s="756"/>
      <c r="I1910" s="757"/>
    </row>
    <row r="1911" spans="1:9" ht="13.8" thickBot="1" x14ac:dyDescent="0.3">
      <c r="C1911" s="758" t="s">
        <v>292</v>
      </c>
      <c r="D1911" s="759"/>
      <c r="E1911" s="760"/>
      <c r="F1911" s="761" t="str">
        <f>+'P. Obras Civiles'!C56</f>
        <v>Suministro e instalación Dispensador de papel higiénico en acero inoxidable 304, sistema antivandálico con llave. Tipo corona o similar</v>
      </c>
      <c r="G1911" s="762"/>
      <c r="H1911" s="762"/>
      <c r="I1911" s="763"/>
    </row>
    <row r="1912" spans="1:9" ht="13.8" thickBot="1" x14ac:dyDescent="0.3">
      <c r="C1912" s="137" t="s">
        <v>262</v>
      </c>
      <c r="D1912" s="138" t="s">
        <v>263</v>
      </c>
      <c r="E1912" s="154">
        <f>+'P. Obras Civiles'!B56</f>
        <v>8.6999999999999993</v>
      </c>
      <c r="F1912" s="764"/>
      <c r="G1912" s="765"/>
      <c r="H1912" s="765"/>
      <c r="I1912" s="766"/>
    </row>
    <row r="1913" spans="1:9" ht="13.8" thickBot="1" x14ac:dyDescent="0.3">
      <c r="C1913" s="770" t="s">
        <v>264</v>
      </c>
      <c r="D1913" s="771"/>
      <c r="E1913" s="207">
        <f>+'P. Obras Civiles'!E56</f>
        <v>2</v>
      </c>
      <c r="F1913" s="767"/>
      <c r="G1913" s="768"/>
      <c r="H1913" s="768"/>
      <c r="I1913" s="769"/>
    </row>
    <row r="1914" spans="1:9" x14ac:dyDescent="0.25">
      <c r="C1914" s="453" t="s">
        <v>265</v>
      </c>
      <c r="D1914" s="454"/>
      <c r="E1914" s="772"/>
      <c r="F1914" s="772"/>
      <c r="G1914" s="772"/>
      <c r="H1914" s="772"/>
      <c r="I1914" s="773"/>
    </row>
    <row r="1915" spans="1:9" x14ac:dyDescent="0.25">
      <c r="C1915" s="700" t="s">
        <v>266</v>
      </c>
      <c r="D1915" s="701"/>
      <c r="E1915" s="140" t="s">
        <v>267</v>
      </c>
      <c r="F1915" s="140" t="s">
        <v>268</v>
      </c>
      <c r="G1915" s="456" t="s">
        <v>269</v>
      </c>
      <c r="H1915" s="140" t="s">
        <v>270</v>
      </c>
      <c r="I1915" s="457" t="s">
        <v>271</v>
      </c>
    </row>
    <row r="1916" spans="1:9" x14ac:dyDescent="0.25">
      <c r="A1916" s="451" t="str">
        <f>+'Herramientas y Equipos'!$B$18</f>
        <v>E100015</v>
      </c>
      <c r="C1916" s="742" t="str">
        <f>+VLOOKUP(A1916,'Herramientas y Equipos'!$B$4:$E$46,2,FALSE)</f>
        <v>Herramienta menor E, Gral. Obra</v>
      </c>
      <c r="D1916" s="743"/>
      <c r="E1916" s="141" t="str">
        <f>+VLOOKUP(A1916,'Herramientas y Equipos'!$B$4:$E$46,3,FALSE)</f>
        <v>%</v>
      </c>
      <c r="F1916" s="513">
        <f>+VLOOKUP(A1916,'Herramientas y Equipos'!$B$4:$E$46,4,FALSE)</f>
        <v>0.04</v>
      </c>
      <c r="G1916" s="507">
        <f>+I1937</f>
        <v>36097</v>
      </c>
      <c r="H1916" s="507">
        <f>ROUND(SUM(G1916*F1916),0)</f>
        <v>1444</v>
      </c>
      <c r="I1916" s="797"/>
    </row>
    <row r="1917" spans="1:9" x14ac:dyDescent="0.25">
      <c r="A1917" s="451" t="s">
        <v>143</v>
      </c>
      <c r="C1917" s="742" t="str">
        <f>+VLOOKUP(A1917,'Herramientas y Equipos'!$B$4:$E$46,2,FALSE)</f>
        <v>Taladro percutor 860W</v>
      </c>
      <c r="D1917" s="743"/>
      <c r="E1917" s="141" t="str">
        <f>+VLOOKUP(A1917,'Herramientas y Equipos'!$B$4:$E$46,3,FALSE)</f>
        <v>Hora</v>
      </c>
      <c r="F1917" s="171">
        <v>0.5</v>
      </c>
      <c r="G1917" s="155">
        <f>+VLOOKUP(A1917,'Herramientas y Equipos'!$B$4:$E$46,4,FALSE)</f>
        <v>7500</v>
      </c>
      <c r="H1917" s="155">
        <f>ROUND(SUM(G1917*F1917),0)</f>
        <v>3750</v>
      </c>
      <c r="I1917" s="798"/>
    </row>
    <row r="1918" spans="1:9" x14ac:dyDescent="0.25">
      <c r="C1918" s="742"/>
      <c r="D1918" s="743"/>
      <c r="E1918" s="141"/>
      <c r="F1918" s="171"/>
      <c r="G1918" s="507"/>
      <c r="H1918" s="507"/>
      <c r="I1918" s="798"/>
    </row>
    <row r="1919" spans="1:9" x14ac:dyDescent="0.25">
      <c r="C1919" s="698"/>
      <c r="D1919" s="699"/>
      <c r="E1919" s="699"/>
      <c r="F1919" s="699"/>
      <c r="G1919" s="514"/>
      <c r="H1919" s="514" t="s">
        <v>272</v>
      </c>
      <c r="I1919" s="515">
        <f>SUM(H1916:H1918)</f>
        <v>5194</v>
      </c>
    </row>
    <row r="1920" spans="1:9" x14ac:dyDescent="0.25">
      <c r="C1920" s="462" t="s">
        <v>273</v>
      </c>
      <c r="D1920" s="463"/>
      <c r="E1920" s="143"/>
      <c r="F1920" s="151"/>
      <c r="G1920" s="152"/>
      <c r="H1920" s="151"/>
      <c r="I1920" s="464"/>
    </row>
    <row r="1921" spans="1:9" x14ac:dyDescent="0.25">
      <c r="C1921" s="700" t="s">
        <v>266</v>
      </c>
      <c r="D1921" s="701"/>
      <c r="E1921" s="140" t="s">
        <v>274</v>
      </c>
      <c r="F1921" s="140" t="s">
        <v>13</v>
      </c>
      <c r="G1921" s="456" t="s">
        <v>275</v>
      </c>
      <c r="H1921" s="140" t="s">
        <v>276</v>
      </c>
      <c r="I1921" s="457" t="s">
        <v>271</v>
      </c>
    </row>
    <row r="1922" spans="1:9" ht="20.399999999999999" customHeight="1" x14ac:dyDescent="0.25">
      <c r="A1922" s="451" t="str">
        <f>+Insumos!B51</f>
        <v>I100108</v>
      </c>
      <c r="C1922" s="702" t="str">
        <f>+VLOOKUP(A1922,Insumos!$B$4:$E$159,2,FALSE)</f>
        <v>Dispensador De Papel Higiénico Jumbo Con Llave Acero Inoxidable Diametro De 27 Cm</v>
      </c>
      <c r="D1922" s="703"/>
      <c r="E1922" s="144" t="str">
        <f>+VLOOKUP(A1922,Insumos!$B$4:$E$159,3,FALSE)</f>
        <v>UND</v>
      </c>
      <c r="F1922" s="165">
        <v>1</v>
      </c>
      <c r="G1922" s="164"/>
      <c r="H1922" s="166">
        <f>+VLOOKUP(A1922,Insumos!$B$4:$E$159,4,FALSE)</f>
        <v>213893</v>
      </c>
      <c r="I1922" s="497">
        <f>+ROUND((F1922*H1922)+(G1922*F1922*H1922),0)</f>
        <v>213893</v>
      </c>
    </row>
    <row r="1923" spans="1:9" x14ac:dyDescent="0.25">
      <c r="C1923" s="702"/>
      <c r="D1923" s="703"/>
      <c r="E1923" s="144"/>
      <c r="F1923" s="165"/>
      <c r="G1923" s="459"/>
      <c r="H1923" s="166"/>
      <c r="I1923" s="497"/>
    </row>
    <row r="1924" spans="1:9" x14ac:dyDescent="0.25">
      <c r="C1924" s="702"/>
      <c r="D1924" s="703"/>
      <c r="E1924" s="144"/>
      <c r="F1924" s="484"/>
      <c r="G1924" s="164"/>
      <c r="H1924" s="166"/>
      <c r="I1924" s="497"/>
    </row>
    <row r="1925" spans="1:9" x14ac:dyDescent="0.25">
      <c r="C1925" s="728"/>
      <c r="D1925" s="729"/>
      <c r="E1925" s="141"/>
      <c r="F1925" s="465"/>
      <c r="G1925" s="147"/>
      <c r="H1925" s="507"/>
      <c r="I1925" s="515"/>
    </row>
    <row r="1926" spans="1:9" x14ac:dyDescent="0.25">
      <c r="C1926" s="150"/>
      <c r="D1926" s="151"/>
      <c r="E1926" s="143"/>
      <c r="F1926" s="151"/>
      <c r="G1926" s="699" t="s">
        <v>277</v>
      </c>
      <c r="H1926" s="730"/>
      <c r="I1926" s="515">
        <f>SUM(I1922:I1925)</f>
        <v>213893</v>
      </c>
    </row>
    <row r="1927" spans="1:9" ht="13.8" x14ac:dyDescent="0.25">
      <c r="C1927" s="462" t="s">
        <v>278</v>
      </c>
      <c r="D1927" s="463"/>
      <c r="E1927" s="143"/>
      <c r="F1927" s="151"/>
      <c r="G1927" s="152"/>
      <c r="H1927" s="151"/>
      <c r="I1927" s="478"/>
    </row>
    <row r="1928" spans="1:9" x14ac:dyDescent="0.25">
      <c r="C1928" s="700" t="s">
        <v>266</v>
      </c>
      <c r="D1928" s="701"/>
      <c r="E1928" s="140" t="s">
        <v>279</v>
      </c>
      <c r="F1928" s="140" t="s">
        <v>29</v>
      </c>
      <c r="G1928" s="456" t="s">
        <v>280</v>
      </c>
      <c r="H1928" s="140" t="s">
        <v>281</v>
      </c>
      <c r="I1928" s="457" t="s">
        <v>271</v>
      </c>
    </row>
    <row r="1929" spans="1:9" x14ac:dyDescent="0.25">
      <c r="C1929" s="799" t="s">
        <v>423</v>
      </c>
      <c r="D1929" s="800"/>
      <c r="E1929" s="500">
        <v>2E-3</v>
      </c>
      <c r="F1929" s="494"/>
      <c r="G1929" s="9">
        <v>250000</v>
      </c>
      <c r="H1929" s="156">
        <f>+ROUND(E1929*G1929,0)</f>
        <v>500</v>
      </c>
      <c r="I1929" s="149"/>
    </row>
    <row r="1930" spans="1:9" x14ac:dyDescent="0.25">
      <c r="C1930" s="733"/>
      <c r="D1930" s="734"/>
      <c r="E1930" s="494"/>
      <c r="F1930" s="494"/>
      <c r="G1930" s="495"/>
      <c r="H1930" s="516">
        <f>+ROUND(E1930*F1930*G1930,0)</f>
        <v>0</v>
      </c>
      <c r="I1930" s="517"/>
    </row>
    <row r="1931" spans="1:9" x14ac:dyDescent="0.25">
      <c r="C1931" s="150"/>
      <c r="D1931" s="151"/>
      <c r="E1931" s="143"/>
      <c r="F1931" s="151"/>
      <c r="G1931" s="152" t="s">
        <v>282</v>
      </c>
      <c r="H1931" s="151"/>
      <c r="I1931" s="515">
        <f>ROUND(SUM(H1929:H1930),0)</f>
        <v>500</v>
      </c>
    </row>
    <row r="1932" spans="1:9" ht="13.8" x14ac:dyDescent="0.25">
      <c r="C1932" s="462" t="s">
        <v>283</v>
      </c>
      <c r="D1932" s="151"/>
      <c r="E1932" s="143"/>
      <c r="F1932" s="151"/>
      <c r="G1932" s="152"/>
      <c r="H1932" s="151"/>
      <c r="I1932" s="478"/>
    </row>
    <row r="1933" spans="1:9" x14ac:dyDescent="0.25">
      <c r="C1933" s="700" t="s">
        <v>266</v>
      </c>
      <c r="D1933" s="701"/>
      <c r="E1933" s="140" t="s">
        <v>14</v>
      </c>
      <c r="F1933" s="140" t="s">
        <v>13</v>
      </c>
      <c r="G1933" s="456" t="s">
        <v>276</v>
      </c>
      <c r="H1933" s="140" t="s">
        <v>29</v>
      </c>
      <c r="I1933" s="457" t="s">
        <v>271</v>
      </c>
    </row>
    <row r="1934" spans="1:9" x14ac:dyDescent="0.25">
      <c r="C1934" s="735" t="str">
        <f>+'Mano de Obra'!$B$135</f>
        <v>Cuadrilla General de obra</v>
      </c>
      <c r="D1934" s="736"/>
      <c r="E1934" s="141" t="s">
        <v>294</v>
      </c>
      <c r="F1934" s="161">
        <v>1</v>
      </c>
      <c r="G1934" s="155">
        <f>+'Mano de Obra'!$F$144</f>
        <v>288773.76388888888</v>
      </c>
      <c r="H1934" s="174">
        <f>1/8</f>
        <v>0.125</v>
      </c>
      <c r="I1934" s="159">
        <f>ROUND(SUM(G1934/F1934)*H1934,0)</f>
        <v>36097</v>
      </c>
    </row>
    <row r="1935" spans="1:9" x14ac:dyDescent="0.25">
      <c r="C1935" s="737"/>
      <c r="D1935" s="714"/>
      <c r="E1935" s="141"/>
      <c r="F1935" s="468"/>
      <c r="G1935" s="469"/>
      <c r="H1935" s="470"/>
      <c r="I1935" s="515">
        <f>SUM(G1935*F1935)*H1935</f>
        <v>0</v>
      </c>
    </row>
    <row r="1936" spans="1:9" x14ac:dyDescent="0.25">
      <c r="C1936" s="738"/>
      <c r="D1936" s="739"/>
      <c r="E1936" s="141"/>
      <c r="F1936" s="148"/>
      <c r="G1936" s="469"/>
      <c r="H1936" s="470"/>
      <c r="I1936" s="515">
        <f>SUM(G1936*F1936)*H1936</f>
        <v>0</v>
      </c>
    </row>
    <row r="1937" spans="3:9" x14ac:dyDescent="0.25">
      <c r="C1937" s="150"/>
      <c r="D1937" s="151"/>
      <c r="E1937" s="143"/>
      <c r="F1937" s="151"/>
      <c r="G1937" s="740" t="s">
        <v>284</v>
      </c>
      <c r="H1937" s="740"/>
      <c r="I1937" s="515">
        <f>I1934</f>
        <v>36097</v>
      </c>
    </row>
    <row r="1938" spans="3:9" ht="13.8" thickBot="1" x14ac:dyDescent="0.3">
      <c r="C1938" s="150"/>
      <c r="D1938" s="151"/>
      <c r="E1938" s="143"/>
      <c r="F1938" s="151"/>
      <c r="G1938" s="471"/>
      <c r="H1938" s="143"/>
      <c r="I1938" s="464"/>
    </row>
    <row r="1939" spans="3:9" ht="13.8" thickBot="1" x14ac:dyDescent="0.3">
      <c r="C1939" s="150"/>
      <c r="D1939" s="151"/>
      <c r="E1939" s="143"/>
      <c r="F1939" s="741" t="s">
        <v>285</v>
      </c>
      <c r="G1939" s="741"/>
      <c r="H1939" s="741"/>
      <c r="I1939" s="509">
        <f>SUM(I1919+I1926+I1931+I1937)</f>
        <v>255684</v>
      </c>
    </row>
    <row r="1940" spans="3:9" ht="14.4" thickBot="1" x14ac:dyDescent="0.3">
      <c r="C1940" s="462" t="s">
        <v>286</v>
      </c>
      <c r="D1940" s="151"/>
      <c r="E1940" s="175"/>
      <c r="F1940" s="479"/>
      <c r="G1940" s="152"/>
      <c r="H1940" s="151"/>
      <c r="I1940" s="464"/>
    </row>
    <row r="1941" spans="3:9" x14ac:dyDescent="0.25">
      <c r="C1941" s="704" t="s">
        <v>732</v>
      </c>
      <c r="D1941" s="705"/>
      <c r="E1941" s="710" t="s">
        <v>287</v>
      </c>
      <c r="F1941" s="711"/>
      <c r="G1941" s="473" t="s">
        <v>101</v>
      </c>
      <c r="H1941" s="474" t="s">
        <v>288</v>
      </c>
      <c r="I1941" s="712"/>
    </row>
    <row r="1942" spans="3:9" x14ac:dyDescent="0.25">
      <c r="C1942" s="706"/>
      <c r="D1942" s="707"/>
      <c r="E1942" s="714" t="s">
        <v>289</v>
      </c>
      <c r="F1942" s="715"/>
      <c r="G1942" s="459">
        <v>0.23</v>
      </c>
      <c r="H1942" s="507">
        <f>ROUND($I$1939*G1942,0)</f>
        <v>58807</v>
      </c>
      <c r="I1942" s="713"/>
    </row>
    <row r="1943" spans="3:9" x14ac:dyDescent="0.25">
      <c r="C1943" s="706"/>
      <c r="D1943" s="707"/>
      <c r="E1943" s="714" t="s">
        <v>26</v>
      </c>
      <c r="F1943" s="715"/>
      <c r="G1943" s="459">
        <v>0.02</v>
      </c>
      <c r="H1943" s="507">
        <f t="shared" ref="H1943:H1944" si="54">ROUND($I$1939*G1943,0)</f>
        <v>5114</v>
      </c>
      <c r="I1943" s="713"/>
    </row>
    <row r="1944" spans="3:9" x14ac:dyDescent="0.25">
      <c r="C1944" s="706"/>
      <c r="D1944" s="707"/>
      <c r="E1944" s="714" t="s">
        <v>1</v>
      </c>
      <c r="F1944" s="715"/>
      <c r="G1944" s="459">
        <v>0.05</v>
      </c>
      <c r="H1944" s="507">
        <f t="shared" si="54"/>
        <v>12784</v>
      </c>
      <c r="I1944" s="713"/>
    </row>
    <row r="1945" spans="3:9" ht="15" customHeight="1" thickBot="1" x14ac:dyDescent="0.3">
      <c r="C1945" s="706"/>
      <c r="D1945" s="707"/>
      <c r="E1945" s="716" t="s">
        <v>290</v>
      </c>
      <c r="F1945" s="717"/>
      <c r="G1945" s="717"/>
      <c r="H1945" s="718"/>
      <c r="I1945" s="508">
        <f>SUM(H1942:H1944)</f>
        <v>76705</v>
      </c>
    </row>
    <row r="1946" spans="3:9" ht="16.2" customHeight="1" thickBot="1" x14ac:dyDescent="0.3">
      <c r="C1946" s="708"/>
      <c r="D1946" s="709"/>
      <c r="E1946" s="719" t="s">
        <v>291</v>
      </c>
      <c r="F1946" s="720"/>
      <c r="G1946" s="721"/>
      <c r="H1946" s="722">
        <f>SUM(I1939+I1945)</f>
        <v>332389</v>
      </c>
      <c r="I1946" s="723"/>
    </row>
    <row r="1948" spans="3:9" ht="18" thickBot="1" x14ac:dyDescent="0.3">
      <c r="C1948" s="748" t="s">
        <v>257</v>
      </c>
      <c r="D1948" s="748"/>
      <c r="E1948" s="748"/>
      <c r="F1948" s="748"/>
      <c r="G1948" s="748"/>
      <c r="H1948" s="748"/>
      <c r="I1948" s="748"/>
    </row>
    <row r="1949" spans="3:9" ht="14.4" thickBot="1" x14ac:dyDescent="0.3">
      <c r="C1949" s="136" t="s">
        <v>258</v>
      </c>
      <c r="D1949" s="749" t="s">
        <v>733</v>
      </c>
      <c r="E1949" s="750"/>
      <c r="F1949" s="750"/>
      <c r="G1949" s="751"/>
      <c r="H1949" s="136" t="s">
        <v>259</v>
      </c>
      <c r="I1949" s="452">
        <v>45961</v>
      </c>
    </row>
    <row r="1950" spans="3:9" ht="13.8" thickBot="1" x14ac:dyDescent="0.3">
      <c r="C1950" s="752" t="s">
        <v>260</v>
      </c>
      <c r="D1950" s="753"/>
      <c r="E1950" s="754"/>
      <c r="F1950" s="755" t="s">
        <v>261</v>
      </c>
      <c r="G1950" s="756"/>
      <c r="H1950" s="756"/>
      <c r="I1950" s="757"/>
    </row>
    <row r="1951" spans="3:9" ht="13.8" thickBot="1" x14ac:dyDescent="0.3">
      <c r="C1951" s="758" t="s">
        <v>292</v>
      </c>
      <c r="D1951" s="759"/>
      <c r="E1951" s="760"/>
      <c r="F1951" s="761" t="str">
        <f>+'P. Obras Civiles'!C57</f>
        <v>Suministro e instalación Dispensador de jabón sobre muro expuesto de acondicionamiento Push. Tipo corona o similar</v>
      </c>
      <c r="G1951" s="762"/>
      <c r="H1951" s="762"/>
      <c r="I1951" s="763"/>
    </row>
    <row r="1952" spans="3:9" ht="13.8" thickBot="1" x14ac:dyDescent="0.3">
      <c r="C1952" s="137" t="s">
        <v>262</v>
      </c>
      <c r="D1952" s="138" t="s">
        <v>263</v>
      </c>
      <c r="E1952" s="154">
        <f>+'P. Obras Civiles'!B57</f>
        <v>8.8000000000000007</v>
      </c>
      <c r="F1952" s="764"/>
      <c r="G1952" s="765"/>
      <c r="H1952" s="765"/>
      <c r="I1952" s="766"/>
    </row>
    <row r="1953" spans="1:9" ht="13.8" thickBot="1" x14ac:dyDescent="0.3">
      <c r="C1953" s="770" t="s">
        <v>264</v>
      </c>
      <c r="D1953" s="771"/>
      <c r="E1953" s="207">
        <f>+'P. Obras Civiles'!E57</f>
        <v>4</v>
      </c>
      <c r="F1953" s="767"/>
      <c r="G1953" s="768"/>
      <c r="H1953" s="768"/>
      <c r="I1953" s="769"/>
    </row>
    <row r="1954" spans="1:9" x14ac:dyDescent="0.25">
      <c r="C1954" s="453" t="s">
        <v>265</v>
      </c>
      <c r="D1954" s="454"/>
      <c r="E1954" s="772"/>
      <c r="F1954" s="772"/>
      <c r="G1954" s="772"/>
      <c r="H1954" s="772"/>
      <c r="I1954" s="773"/>
    </row>
    <row r="1955" spans="1:9" x14ac:dyDescent="0.25">
      <c r="C1955" s="700" t="s">
        <v>266</v>
      </c>
      <c r="D1955" s="701"/>
      <c r="E1955" s="140" t="s">
        <v>267</v>
      </c>
      <c r="F1955" s="455" t="s">
        <v>268</v>
      </c>
      <c r="G1955" s="456" t="s">
        <v>269</v>
      </c>
      <c r="H1955" s="140" t="s">
        <v>270</v>
      </c>
      <c r="I1955" s="457" t="s">
        <v>271</v>
      </c>
    </row>
    <row r="1956" spans="1:9" x14ac:dyDescent="0.25">
      <c r="A1956" s="451" t="s">
        <v>108</v>
      </c>
      <c r="C1956" s="742" t="str">
        <f>+VLOOKUP(A1956,'Herramientas y Equipos'!$B$4:$E$46,2,FALSE)</f>
        <v>Herramienta menor E, Gral. Obra</v>
      </c>
      <c r="D1956" s="743"/>
      <c r="E1956" s="141" t="str">
        <f>+VLOOKUP(A1956,'Herramientas y Equipos'!$B$4:$E$46,3,FALSE)</f>
        <v>%</v>
      </c>
      <c r="F1956" s="459">
        <f>+VLOOKUP(A1956,'Herramientas y Equipos'!$B$4:$E$46,4,FALSE)</f>
        <v>0.04</v>
      </c>
      <c r="G1956" s="155">
        <f>+I1978</f>
        <v>36097</v>
      </c>
      <c r="H1956" s="155">
        <f>ROUND(SUM(G1956*F1956),0)</f>
        <v>1444</v>
      </c>
      <c r="I1956" s="744"/>
    </row>
    <row r="1957" spans="1:9" x14ac:dyDescent="0.25">
      <c r="A1957" s="451" t="s">
        <v>143</v>
      </c>
      <c r="C1957" s="742" t="str">
        <f>+VLOOKUP(A1957,'Herramientas y Equipos'!$B$4:$E$46,2,FALSE)</f>
        <v>Taladro percutor 860W</v>
      </c>
      <c r="D1957" s="743"/>
      <c r="E1957" s="141" t="str">
        <f>+VLOOKUP(A1957,'Herramientas y Equipos'!$B$4:$E$46,3,FALSE)</f>
        <v>Hora</v>
      </c>
      <c r="F1957" s="171">
        <v>0.5</v>
      </c>
      <c r="G1957" s="155">
        <f>+VLOOKUP(A1957,'Herramientas y Equipos'!$B$4:$E$46,4,FALSE)</f>
        <v>7500</v>
      </c>
      <c r="H1957" s="155">
        <f>ROUND(SUM(G1957*F1957),0)</f>
        <v>3750</v>
      </c>
      <c r="I1957" s="745"/>
    </row>
    <row r="1958" spans="1:9" x14ac:dyDescent="0.25">
      <c r="C1958" s="742"/>
      <c r="D1958" s="743"/>
      <c r="E1958" s="141"/>
      <c r="F1958" s="171"/>
      <c r="G1958" s="155"/>
      <c r="H1958" s="155"/>
      <c r="I1958" s="745"/>
    </row>
    <row r="1959" spans="1:9" x14ac:dyDescent="0.25">
      <c r="C1959" s="698"/>
      <c r="D1959" s="699"/>
      <c r="E1959" s="699"/>
      <c r="F1959" s="699"/>
      <c r="G1959" s="461"/>
      <c r="H1959" s="461" t="s">
        <v>272</v>
      </c>
      <c r="I1959" s="172">
        <f>SUM(H1956:H1958)</f>
        <v>5194</v>
      </c>
    </row>
    <row r="1960" spans="1:9" x14ac:dyDescent="0.25">
      <c r="C1960" s="462" t="s">
        <v>273</v>
      </c>
      <c r="D1960" s="463"/>
      <c r="E1960" s="143"/>
      <c r="F1960" s="151"/>
      <c r="G1960" s="152"/>
      <c r="H1960" s="151"/>
      <c r="I1960" s="464"/>
    </row>
    <row r="1961" spans="1:9" x14ac:dyDescent="0.25">
      <c r="C1961" s="700" t="s">
        <v>266</v>
      </c>
      <c r="D1961" s="701"/>
      <c r="E1961" s="140" t="s">
        <v>274</v>
      </c>
      <c r="F1961" s="140" t="s">
        <v>13</v>
      </c>
      <c r="G1961" s="456" t="s">
        <v>275</v>
      </c>
      <c r="H1961" s="140" t="s">
        <v>276</v>
      </c>
      <c r="I1961" s="457" t="s">
        <v>271</v>
      </c>
    </row>
    <row r="1962" spans="1:9" ht="23.4" customHeight="1" x14ac:dyDescent="0.25">
      <c r="A1962" s="451" t="str">
        <f>+Insumos!B52</f>
        <v>I100109</v>
      </c>
      <c r="C1962" s="702" t="str">
        <f>+VLOOKUP(A1962,Insumos!$B$4:$E$159,2,FALSE)</f>
        <v>Dispensador De Jabón Líquido Capacidad 1 Litro Línea Institucional</v>
      </c>
      <c r="D1962" s="703"/>
      <c r="E1962" s="144" t="str">
        <f>+VLOOKUP(A1962,Insumos!$B$4:$E$159,3,FALSE)</f>
        <v>UND</v>
      </c>
      <c r="F1962" s="165">
        <v>1</v>
      </c>
      <c r="G1962" s="164"/>
      <c r="H1962" s="166">
        <f>+VLOOKUP(A1962,Insumos!$B$4:$E$159,4,FALSE)</f>
        <v>98999</v>
      </c>
      <c r="I1962" s="497">
        <f>+ROUND((F1962*H1962)+(G1962*F1962*H1962),0)</f>
        <v>98999</v>
      </c>
    </row>
    <row r="1963" spans="1:9" x14ac:dyDescent="0.25">
      <c r="C1963" s="702"/>
      <c r="D1963" s="703"/>
      <c r="E1963" s="144"/>
      <c r="F1963" s="165"/>
      <c r="G1963" s="459"/>
      <c r="H1963" s="166"/>
      <c r="I1963" s="497"/>
    </row>
    <row r="1964" spans="1:9" x14ac:dyDescent="0.25">
      <c r="C1964" s="702"/>
      <c r="D1964" s="703"/>
      <c r="E1964" s="144"/>
      <c r="F1964" s="165"/>
      <c r="G1964" s="164"/>
      <c r="H1964" s="166"/>
      <c r="I1964" s="497"/>
    </row>
    <row r="1965" spans="1:9" x14ac:dyDescent="0.25">
      <c r="C1965" s="702"/>
      <c r="D1965" s="703"/>
      <c r="E1965" s="144"/>
      <c r="F1965" s="165"/>
      <c r="G1965" s="459"/>
      <c r="H1965" s="166"/>
      <c r="I1965" s="497"/>
    </row>
    <row r="1966" spans="1:9" x14ac:dyDescent="0.25">
      <c r="C1966" s="702"/>
      <c r="D1966" s="703"/>
      <c r="E1966" s="144"/>
      <c r="F1966" s="165"/>
      <c r="G1966" s="502"/>
      <c r="H1966" s="503"/>
      <c r="I1966" s="497"/>
    </row>
    <row r="1967" spans="1:9" x14ac:dyDescent="0.25">
      <c r="C1967" s="150"/>
      <c r="D1967" s="151"/>
      <c r="E1967" s="143"/>
      <c r="F1967" s="151"/>
      <c r="G1967" s="740" t="s">
        <v>277</v>
      </c>
      <c r="H1967" s="820"/>
      <c r="I1967" s="172">
        <f>SUM(I1962:I1966)</f>
        <v>98999</v>
      </c>
    </row>
    <row r="1968" spans="1:9" ht="13.8" x14ac:dyDescent="0.25">
      <c r="C1968" s="462" t="s">
        <v>278</v>
      </c>
      <c r="D1968" s="463"/>
      <c r="E1968" s="143"/>
      <c r="F1968" s="151"/>
      <c r="G1968" s="152"/>
      <c r="H1968" s="151"/>
      <c r="I1968" s="478"/>
    </row>
    <row r="1969" spans="3:9" x14ac:dyDescent="0.25">
      <c r="C1969" s="700" t="s">
        <v>266</v>
      </c>
      <c r="D1969" s="701"/>
      <c r="E1969" s="140" t="s">
        <v>279</v>
      </c>
      <c r="F1969" s="140" t="s">
        <v>29</v>
      </c>
      <c r="G1969" s="456" t="s">
        <v>280</v>
      </c>
      <c r="H1969" s="140" t="s">
        <v>281</v>
      </c>
      <c r="I1969" s="457" t="s">
        <v>271</v>
      </c>
    </row>
    <row r="1970" spans="3:9" x14ac:dyDescent="0.25">
      <c r="C1970" s="799" t="s">
        <v>423</v>
      </c>
      <c r="D1970" s="800"/>
      <c r="E1970" s="500">
        <v>1E-3</v>
      </c>
      <c r="F1970" s="494"/>
      <c r="G1970" s="9">
        <v>250000</v>
      </c>
      <c r="H1970" s="156">
        <f>+ROUND(E1970*G1970,0)</f>
        <v>250</v>
      </c>
      <c r="I1970" s="149"/>
    </row>
    <row r="1971" spans="3:9" x14ac:dyDescent="0.25">
      <c r="C1971" s="733"/>
      <c r="D1971" s="734"/>
      <c r="E1971" s="494"/>
      <c r="F1971" s="494"/>
      <c r="G1971" s="495"/>
      <c r="H1971" s="156">
        <f>+ROUND(E1971*F1971*G1971,0)</f>
        <v>0</v>
      </c>
      <c r="I1971" s="149"/>
    </row>
    <row r="1972" spans="3:9" x14ac:dyDescent="0.25">
      <c r="C1972" s="150"/>
      <c r="D1972" s="151"/>
      <c r="E1972" s="143"/>
      <c r="F1972" s="151"/>
      <c r="G1972" s="152" t="s">
        <v>282</v>
      </c>
      <c r="H1972" s="151"/>
      <c r="I1972" s="158">
        <f>SUM(H1970:H1971)</f>
        <v>250</v>
      </c>
    </row>
    <row r="1973" spans="3:9" ht="13.8" x14ac:dyDescent="0.25">
      <c r="C1973" s="462" t="s">
        <v>283</v>
      </c>
      <c r="D1973" s="151"/>
      <c r="E1973" s="143"/>
      <c r="F1973" s="151"/>
      <c r="G1973" s="152"/>
      <c r="H1973" s="151"/>
      <c r="I1973" s="478"/>
    </row>
    <row r="1974" spans="3:9" x14ac:dyDescent="0.25">
      <c r="C1974" s="700" t="s">
        <v>266</v>
      </c>
      <c r="D1974" s="701"/>
      <c r="E1974" s="140" t="s">
        <v>14</v>
      </c>
      <c r="F1974" s="140" t="s">
        <v>13</v>
      </c>
      <c r="G1974" s="456" t="s">
        <v>276</v>
      </c>
      <c r="H1974" s="467" t="s">
        <v>29</v>
      </c>
      <c r="I1974" s="457" t="s">
        <v>271</v>
      </c>
    </row>
    <row r="1975" spans="3:9" x14ac:dyDescent="0.25">
      <c r="C1975" s="735" t="str">
        <f>+'Mano de Obra'!$B$135</f>
        <v>Cuadrilla General de obra</v>
      </c>
      <c r="D1975" s="736"/>
      <c r="E1975" s="141" t="s">
        <v>294</v>
      </c>
      <c r="F1975" s="161">
        <v>1</v>
      </c>
      <c r="G1975" s="155">
        <f>+'Mano de Obra'!$F$144</f>
        <v>288773.76388888888</v>
      </c>
      <c r="H1975" s="174">
        <f>1/8</f>
        <v>0.125</v>
      </c>
      <c r="I1975" s="159">
        <f>ROUND(SUM(G1975/F1975)*H1975,0)</f>
        <v>36097</v>
      </c>
    </row>
    <row r="1976" spans="3:9" x14ac:dyDescent="0.25">
      <c r="C1976" s="737"/>
      <c r="D1976" s="714"/>
      <c r="E1976" s="141"/>
      <c r="F1976" s="468"/>
      <c r="G1976" s="469"/>
      <c r="H1976" s="470"/>
      <c r="I1976" s="172">
        <f>SUM(G1976*F1976)*H1976</f>
        <v>0</v>
      </c>
    </row>
    <row r="1977" spans="3:9" x14ac:dyDescent="0.25">
      <c r="C1977" s="738"/>
      <c r="D1977" s="739"/>
      <c r="E1977" s="141"/>
      <c r="F1977" s="148"/>
      <c r="G1977" s="469"/>
      <c r="H1977" s="470"/>
      <c r="I1977" s="172">
        <f>SUM(G1977*F1977)*H1977</f>
        <v>0</v>
      </c>
    </row>
    <row r="1978" spans="3:9" x14ac:dyDescent="0.25">
      <c r="C1978" s="150"/>
      <c r="D1978" s="151"/>
      <c r="E1978" s="143"/>
      <c r="F1978" s="151"/>
      <c r="G1978" s="740" t="s">
        <v>284</v>
      </c>
      <c r="H1978" s="740"/>
      <c r="I1978" s="172">
        <f>I1975</f>
        <v>36097</v>
      </c>
    </row>
    <row r="1979" spans="3:9" ht="13.8" thickBot="1" x14ac:dyDescent="0.3">
      <c r="C1979" s="150"/>
      <c r="D1979" s="151"/>
      <c r="E1979" s="143"/>
      <c r="F1979" s="151"/>
      <c r="G1979" s="471"/>
      <c r="H1979" s="143"/>
      <c r="I1979" s="464"/>
    </row>
    <row r="1980" spans="3:9" ht="13.8" thickBot="1" x14ac:dyDescent="0.3">
      <c r="C1980" s="150"/>
      <c r="D1980" s="151"/>
      <c r="E1980" s="143"/>
      <c r="F1980" s="741" t="s">
        <v>285</v>
      </c>
      <c r="G1980" s="741"/>
      <c r="H1980" s="741"/>
      <c r="I1980" s="160">
        <f>SUM(I1959+I1967+I1972+I1978)</f>
        <v>140540</v>
      </c>
    </row>
    <row r="1981" spans="3:9" ht="14.4" thickBot="1" x14ac:dyDescent="0.3">
      <c r="C1981" s="462" t="s">
        <v>286</v>
      </c>
      <c r="D1981" s="151"/>
      <c r="E1981" s="175"/>
      <c r="F1981" s="479"/>
      <c r="G1981" s="152"/>
      <c r="H1981" s="151"/>
      <c r="I1981" s="464"/>
    </row>
    <row r="1982" spans="3:9" x14ac:dyDescent="0.25">
      <c r="C1982" s="704" t="s">
        <v>732</v>
      </c>
      <c r="D1982" s="705"/>
      <c r="E1982" s="710" t="s">
        <v>287</v>
      </c>
      <c r="F1982" s="711"/>
      <c r="G1982" s="473" t="s">
        <v>101</v>
      </c>
      <c r="H1982" s="474" t="s">
        <v>288</v>
      </c>
      <c r="I1982" s="712"/>
    </row>
    <row r="1983" spans="3:9" x14ac:dyDescent="0.25">
      <c r="C1983" s="706"/>
      <c r="D1983" s="707"/>
      <c r="E1983" s="714" t="s">
        <v>289</v>
      </c>
      <c r="F1983" s="715"/>
      <c r="G1983" s="459">
        <v>0.23</v>
      </c>
      <c r="H1983" s="155">
        <f>ROUND($I$1980*G1983,0)</f>
        <v>32324</v>
      </c>
      <c r="I1983" s="713"/>
    </row>
    <row r="1984" spans="3:9" x14ac:dyDescent="0.25">
      <c r="C1984" s="706"/>
      <c r="D1984" s="707"/>
      <c r="E1984" s="714" t="s">
        <v>26</v>
      </c>
      <c r="F1984" s="715"/>
      <c r="G1984" s="459">
        <v>0.02</v>
      </c>
      <c r="H1984" s="155">
        <f t="shared" ref="H1984:H1985" si="55">ROUND($I$1980*G1984,0)</f>
        <v>2811</v>
      </c>
      <c r="I1984" s="713"/>
    </row>
    <row r="1985" spans="1:9" x14ac:dyDescent="0.25">
      <c r="C1985" s="706"/>
      <c r="D1985" s="707"/>
      <c r="E1985" s="714" t="s">
        <v>1</v>
      </c>
      <c r="F1985" s="715"/>
      <c r="G1985" s="459">
        <v>0.05</v>
      </c>
      <c r="H1985" s="155">
        <f t="shared" si="55"/>
        <v>7027</v>
      </c>
      <c r="I1985" s="713"/>
    </row>
    <row r="1986" spans="1:9" ht="15" customHeight="1" thickBot="1" x14ac:dyDescent="0.3">
      <c r="C1986" s="706"/>
      <c r="D1986" s="707"/>
      <c r="E1986" s="716" t="s">
        <v>290</v>
      </c>
      <c r="F1986" s="717"/>
      <c r="G1986" s="717"/>
      <c r="H1986" s="718"/>
      <c r="I1986" s="475">
        <f>SUM(H1983:H1985)</f>
        <v>42162</v>
      </c>
    </row>
    <row r="1987" spans="1:9" ht="16.2" thickBot="1" x14ac:dyDescent="0.3">
      <c r="C1987" s="708"/>
      <c r="D1987" s="709"/>
      <c r="E1987" s="719" t="s">
        <v>291</v>
      </c>
      <c r="F1987" s="720"/>
      <c r="G1987" s="721"/>
      <c r="H1987" s="722">
        <f>SUM(I1980+I1986)</f>
        <v>182702</v>
      </c>
      <c r="I1987" s="723"/>
    </row>
    <row r="1989" spans="1:9" ht="18" thickBot="1" x14ac:dyDescent="0.3">
      <c r="C1989" s="748" t="s">
        <v>257</v>
      </c>
      <c r="D1989" s="748"/>
      <c r="E1989" s="748"/>
      <c r="F1989" s="748"/>
      <c r="G1989" s="748"/>
      <c r="H1989" s="748"/>
      <c r="I1989" s="748"/>
    </row>
    <row r="1990" spans="1:9" ht="14.4" thickBot="1" x14ac:dyDescent="0.3">
      <c r="C1990" s="136" t="s">
        <v>258</v>
      </c>
      <c r="D1990" s="749" t="s">
        <v>733</v>
      </c>
      <c r="E1990" s="750"/>
      <c r="F1990" s="750"/>
      <c r="G1990" s="751"/>
      <c r="H1990" s="136" t="s">
        <v>259</v>
      </c>
      <c r="I1990" s="452">
        <v>45961</v>
      </c>
    </row>
    <row r="1991" spans="1:9" ht="13.8" thickBot="1" x14ac:dyDescent="0.3">
      <c r="C1991" s="752" t="s">
        <v>260</v>
      </c>
      <c r="D1991" s="753"/>
      <c r="E1991" s="754"/>
      <c r="F1991" s="755" t="s">
        <v>261</v>
      </c>
      <c r="G1991" s="756"/>
      <c r="H1991" s="756"/>
      <c r="I1991" s="757"/>
    </row>
    <row r="1992" spans="1:9" ht="13.8" thickBot="1" x14ac:dyDescent="0.3">
      <c r="C1992" s="758" t="s">
        <v>292</v>
      </c>
      <c r="D1992" s="759"/>
      <c r="E1992" s="760"/>
      <c r="F1992" s="761" t="str">
        <f>+'P. Obras Civiles'!C58</f>
        <v>Suministro e instalacion Espejo compacto  E= 3 mm 60x60cm. Bordes redondeados 60X60cm, sobre muro con alta adherencia. Ref: Aluvia Tipo Corona o similar.</v>
      </c>
      <c r="G1992" s="762"/>
      <c r="H1992" s="762"/>
      <c r="I1992" s="763"/>
    </row>
    <row r="1993" spans="1:9" ht="13.8" thickBot="1" x14ac:dyDescent="0.3">
      <c r="C1993" s="137" t="s">
        <v>262</v>
      </c>
      <c r="D1993" s="138" t="s">
        <v>263</v>
      </c>
      <c r="E1993" s="154">
        <f>+'P. Obras Civiles'!B58</f>
        <v>8.9</v>
      </c>
      <c r="F1993" s="764"/>
      <c r="G1993" s="765"/>
      <c r="H1993" s="765"/>
      <c r="I1993" s="766"/>
    </row>
    <row r="1994" spans="1:9" ht="13.8" thickBot="1" x14ac:dyDescent="0.3">
      <c r="C1994" s="770" t="s">
        <v>264</v>
      </c>
      <c r="D1994" s="771"/>
      <c r="E1994" s="207">
        <f>+'P. Obras Civiles'!E58</f>
        <v>2</v>
      </c>
      <c r="F1994" s="767"/>
      <c r="G1994" s="768"/>
      <c r="H1994" s="768"/>
      <c r="I1994" s="769"/>
    </row>
    <row r="1995" spans="1:9" x14ac:dyDescent="0.25">
      <c r="C1995" s="453" t="s">
        <v>265</v>
      </c>
      <c r="D1995" s="454"/>
      <c r="E1995" s="772"/>
      <c r="F1995" s="772"/>
      <c r="G1995" s="772"/>
      <c r="H1995" s="772"/>
      <c r="I1995" s="773"/>
    </row>
    <row r="1996" spans="1:9" x14ac:dyDescent="0.25">
      <c r="C1996" s="700" t="s">
        <v>266</v>
      </c>
      <c r="D1996" s="701"/>
      <c r="E1996" s="140" t="s">
        <v>267</v>
      </c>
      <c r="F1996" s="455" t="s">
        <v>268</v>
      </c>
      <c r="G1996" s="456" t="s">
        <v>269</v>
      </c>
      <c r="H1996" s="140" t="s">
        <v>270</v>
      </c>
      <c r="I1996" s="457" t="s">
        <v>271</v>
      </c>
    </row>
    <row r="1997" spans="1:9" x14ac:dyDescent="0.25">
      <c r="A1997" s="451" t="str">
        <f>+'Herramientas y Equipos'!$B$18</f>
        <v>E100015</v>
      </c>
      <c r="C1997" s="742" t="str">
        <f>+VLOOKUP(A1997,'Herramientas y Equipos'!$B$4:$E$46,2,FALSE)</f>
        <v>Herramienta menor E, Gral. Obra</v>
      </c>
      <c r="D1997" s="743"/>
      <c r="E1997" s="141" t="str">
        <f>+VLOOKUP(A1997,'Herramientas y Equipos'!$B$4:$E$46,3,FALSE)</f>
        <v>%</v>
      </c>
      <c r="F1997" s="513">
        <f>+VLOOKUP(A1997,'Herramientas y Equipos'!$B$4:$E$46,4,FALSE)</f>
        <v>0.04</v>
      </c>
      <c r="G1997" s="507">
        <f>+I2020</f>
        <v>36097</v>
      </c>
      <c r="H1997" s="507">
        <f>ROUND(SUM(G1997*F1997),0)</f>
        <v>1444</v>
      </c>
      <c r="I1997" s="797"/>
    </row>
    <row r="1998" spans="1:9" x14ac:dyDescent="0.25">
      <c r="A1998" s="451" t="s">
        <v>143</v>
      </c>
      <c r="C1998" s="742" t="str">
        <f>+VLOOKUP(A1998,'Herramientas y Equipos'!$B$4:$E$46,2,FALSE)</f>
        <v>Taladro percutor 860W</v>
      </c>
      <c r="D1998" s="743"/>
      <c r="E1998" s="141" t="str">
        <f>+VLOOKUP(A1998,'Herramientas y Equipos'!$B$4:$E$46,3,FALSE)</f>
        <v>Hora</v>
      </c>
      <c r="F1998" s="171">
        <v>0.1</v>
      </c>
      <c r="G1998" s="155">
        <f>+VLOOKUP(A1998,'Herramientas y Equipos'!$B$4:$E$46,4,FALSE)</f>
        <v>7500</v>
      </c>
      <c r="H1998" s="155">
        <f>ROUND(SUM(G1998*F1998),0)</f>
        <v>750</v>
      </c>
      <c r="I1998" s="798"/>
    </row>
    <row r="1999" spans="1:9" x14ac:dyDescent="0.25">
      <c r="C1999" s="742"/>
      <c r="D1999" s="743"/>
      <c r="E1999" s="141"/>
      <c r="F1999" s="171"/>
      <c r="G1999" s="507"/>
      <c r="H1999" s="507"/>
      <c r="I1999" s="798"/>
    </row>
    <row r="2000" spans="1:9" x14ac:dyDescent="0.25">
      <c r="C2000" s="698"/>
      <c r="D2000" s="699"/>
      <c r="E2000" s="699"/>
      <c r="F2000" s="699"/>
      <c r="G2000" s="514"/>
      <c r="H2000" s="514" t="s">
        <v>272</v>
      </c>
      <c r="I2000" s="515">
        <f>SUM(H1997:H1999)</f>
        <v>2194</v>
      </c>
    </row>
    <row r="2001" spans="1:9" x14ac:dyDescent="0.25">
      <c r="C2001" s="462" t="s">
        <v>273</v>
      </c>
      <c r="D2001" s="463"/>
      <c r="E2001" s="143"/>
      <c r="F2001" s="151"/>
      <c r="G2001" s="152"/>
      <c r="H2001" s="151"/>
      <c r="I2001" s="464"/>
    </row>
    <row r="2002" spans="1:9" x14ac:dyDescent="0.25">
      <c r="C2002" s="700" t="s">
        <v>266</v>
      </c>
      <c r="D2002" s="701"/>
      <c r="E2002" s="140" t="s">
        <v>274</v>
      </c>
      <c r="F2002" s="140" t="s">
        <v>13</v>
      </c>
      <c r="G2002" s="456" t="s">
        <v>275</v>
      </c>
      <c r="H2002" s="140" t="s">
        <v>276</v>
      </c>
      <c r="I2002" s="457" t="s">
        <v>271</v>
      </c>
    </row>
    <row r="2003" spans="1:9" x14ac:dyDescent="0.25">
      <c r="A2003" s="451" t="s">
        <v>370</v>
      </c>
      <c r="C2003" s="702" t="str">
        <f>+VLOOKUP(A2003,Insumos!$B$4:$E$159,2,FALSE)</f>
        <v>Espejo Aluvia 60 cm</v>
      </c>
      <c r="D2003" s="703"/>
      <c r="E2003" s="144" t="str">
        <f>+VLOOKUP(A2003,Insumos!$B$4:$E$159,3,FALSE)</f>
        <v>UND</v>
      </c>
      <c r="F2003" s="165">
        <v>1</v>
      </c>
      <c r="G2003" s="164"/>
      <c r="H2003" s="166">
        <f>+VLOOKUP(A2003,Insumos!$B$4:$E$159,4,FALSE)</f>
        <v>141790</v>
      </c>
      <c r="I2003" s="497">
        <f>+ROUND((F2003*H2003)+(G2003*F2003*H2003),0)</f>
        <v>141790</v>
      </c>
    </row>
    <row r="2004" spans="1:9" x14ac:dyDescent="0.25">
      <c r="A2004" s="451" t="s">
        <v>837</v>
      </c>
      <c r="C2004" s="702" t="str">
        <f>+VLOOKUP(A2004,Insumos!$B$4:$E$159,2,FALSE)</f>
        <v>Soporte Espejo Fixser</v>
      </c>
      <c r="D2004" s="703"/>
      <c r="E2004" s="144" t="str">
        <f>+VLOOKUP(A2004,Insumos!$B$4:$E$159,3,FALSE)</f>
        <v>UND</v>
      </c>
      <c r="F2004" s="165">
        <v>4</v>
      </c>
      <c r="G2004" s="459">
        <v>0.05</v>
      </c>
      <c r="H2004" s="166">
        <f>+VLOOKUP(A2004,Insumos!$B$4:$E$159,4,FALSE)</f>
        <v>4510</v>
      </c>
      <c r="I2004" s="497">
        <f>+ROUND((F2004*H2004)+(G2004*F2004*H2004),0)</f>
        <v>18942</v>
      </c>
    </row>
    <row r="2005" spans="1:9" x14ac:dyDescent="0.25">
      <c r="C2005" s="702"/>
      <c r="D2005" s="703"/>
      <c r="E2005" s="144"/>
      <c r="F2005" s="484"/>
      <c r="G2005" s="164"/>
      <c r="H2005" s="166"/>
      <c r="I2005" s="497"/>
    </row>
    <row r="2006" spans="1:9" x14ac:dyDescent="0.25">
      <c r="A2006" s="498"/>
      <c r="C2006" s="702"/>
      <c r="D2006" s="703"/>
      <c r="E2006" s="144"/>
      <c r="F2006" s="484"/>
      <c r="G2006" s="459"/>
      <c r="H2006" s="166"/>
      <c r="I2006" s="497"/>
    </row>
    <row r="2007" spans="1:9" x14ac:dyDescent="0.25">
      <c r="A2007" s="498"/>
      <c r="C2007" s="702"/>
      <c r="D2007" s="703"/>
      <c r="E2007" s="144"/>
      <c r="F2007" s="484"/>
      <c r="G2007" s="164"/>
      <c r="H2007" s="166"/>
      <c r="I2007" s="497"/>
    </row>
    <row r="2008" spans="1:9" x14ac:dyDescent="0.25">
      <c r="C2008" s="728"/>
      <c r="D2008" s="729"/>
      <c r="E2008" s="141"/>
      <c r="F2008" s="465"/>
      <c r="G2008" s="147"/>
      <c r="H2008" s="507"/>
      <c r="I2008" s="515"/>
    </row>
    <row r="2009" spans="1:9" x14ac:dyDescent="0.25">
      <c r="C2009" s="150"/>
      <c r="D2009" s="151"/>
      <c r="E2009" s="143"/>
      <c r="F2009" s="151"/>
      <c r="G2009" s="699" t="s">
        <v>277</v>
      </c>
      <c r="H2009" s="730"/>
      <c r="I2009" s="515">
        <f>SUM(I2003:I2008)</f>
        <v>160732</v>
      </c>
    </row>
    <row r="2010" spans="1:9" ht="13.8" x14ac:dyDescent="0.25">
      <c r="C2010" s="462" t="s">
        <v>278</v>
      </c>
      <c r="D2010" s="463"/>
      <c r="E2010" s="143"/>
      <c r="F2010" s="151"/>
      <c r="G2010" s="152"/>
      <c r="H2010" s="151"/>
      <c r="I2010" s="478"/>
    </row>
    <row r="2011" spans="1:9" x14ac:dyDescent="0.25">
      <c r="C2011" s="700" t="s">
        <v>266</v>
      </c>
      <c r="D2011" s="701"/>
      <c r="E2011" s="140" t="s">
        <v>279</v>
      </c>
      <c r="F2011" s="140" t="s">
        <v>29</v>
      </c>
      <c r="G2011" s="456" t="s">
        <v>280</v>
      </c>
      <c r="H2011" s="140" t="s">
        <v>281</v>
      </c>
      <c r="I2011" s="457" t="s">
        <v>271</v>
      </c>
    </row>
    <row r="2012" spans="1:9" x14ac:dyDescent="0.25">
      <c r="C2012" s="799" t="s">
        <v>423</v>
      </c>
      <c r="D2012" s="800"/>
      <c r="E2012" s="500">
        <v>1E-3</v>
      </c>
      <c r="F2012" s="494"/>
      <c r="G2012" s="9">
        <v>250000</v>
      </c>
      <c r="H2012" s="156">
        <f>+ROUND(E2012*G2012,0)</f>
        <v>250</v>
      </c>
      <c r="I2012" s="149"/>
    </row>
    <row r="2013" spans="1:9" x14ac:dyDescent="0.25">
      <c r="C2013" s="733"/>
      <c r="D2013" s="734"/>
      <c r="E2013" s="494"/>
      <c r="F2013" s="494"/>
      <c r="G2013" s="495"/>
      <c r="H2013" s="516">
        <f>+ROUND(E2013*F2013*G2013,0)</f>
        <v>0</v>
      </c>
      <c r="I2013" s="517"/>
    </row>
    <row r="2014" spans="1:9" x14ac:dyDescent="0.25">
      <c r="C2014" s="150"/>
      <c r="D2014" s="151"/>
      <c r="E2014" s="143"/>
      <c r="F2014" s="151"/>
      <c r="G2014" s="152" t="s">
        <v>282</v>
      </c>
      <c r="H2014" s="151"/>
      <c r="I2014" s="515">
        <f>SUM(H2012:H2013)</f>
        <v>250</v>
      </c>
    </row>
    <row r="2015" spans="1:9" ht="13.8" x14ac:dyDescent="0.25">
      <c r="C2015" s="462" t="s">
        <v>283</v>
      </c>
      <c r="D2015" s="151"/>
      <c r="E2015" s="143"/>
      <c r="F2015" s="151"/>
      <c r="G2015" s="152"/>
      <c r="H2015" s="151"/>
      <c r="I2015" s="478"/>
    </row>
    <row r="2016" spans="1:9" x14ac:dyDescent="0.25">
      <c r="C2016" s="700" t="s">
        <v>266</v>
      </c>
      <c r="D2016" s="701"/>
      <c r="E2016" s="140" t="s">
        <v>14</v>
      </c>
      <c r="F2016" s="140" t="s">
        <v>13</v>
      </c>
      <c r="G2016" s="456" t="s">
        <v>276</v>
      </c>
      <c r="H2016" s="140" t="s">
        <v>29</v>
      </c>
      <c r="I2016" s="457" t="s">
        <v>271</v>
      </c>
    </row>
    <row r="2017" spans="3:9" x14ac:dyDescent="0.25">
      <c r="C2017" s="801" t="str">
        <f>+'Mano de Obra'!$B$135</f>
        <v>Cuadrilla General de obra</v>
      </c>
      <c r="D2017" s="802"/>
      <c r="E2017" s="141" t="s">
        <v>294</v>
      </c>
      <c r="F2017" s="161">
        <v>1</v>
      </c>
      <c r="G2017" s="155">
        <f>+'Mano de Obra'!$F$144</f>
        <v>288773.76388888888</v>
      </c>
      <c r="H2017" s="174">
        <f>1/8</f>
        <v>0.125</v>
      </c>
      <c r="I2017" s="159">
        <f>ROUND(SUM(G2017/F2017)*H2017,0)</f>
        <v>36097</v>
      </c>
    </row>
    <row r="2018" spans="3:9" x14ac:dyDescent="0.25">
      <c r="C2018" s="737"/>
      <c r="D2018" s="714"/>
      <c r="E2018" s="141"/>
      <c r="F2018" s="468"/>
      <c r="G2018" s="469"/>
      <c r="H2018" s="470"/>
      <c r="I2018" s="515">
        <f>SUM(G2018*F2018)*H2018</f>
        <v>0</v>
      </c>
    </row>
    <row r="2019" spans="3:9" x14ac:dyDescent="0.25">
      <c r="C2019" s="738"/>
      <c r="D2019" s="739"/>
      <c r="E2019" s="141"/>
      <c r="F2019" s="148"/>
      <c r="G2019" s="469"/>
      <c r="H2019" s="470"/>
      <c r="I2019" s="515">
        <f>SUM(G2019*F2019)*H2019</f>
        <v>0</v>
      </c>
    </row>
    <row r="2020" spans="3:9" x14ac:dyDescent="0.25">
      <c r="C2020" s="150"/>
      <c r="D2020" s="151"/>
      <c r="E2020" s="143"/>
      <c r="F2020" s="151"/>
      <c r="G2020" s="740" t="s">
        <v>284</v>
      </c>
      <c r="H2020" s="740"/>
      <c r="I2020" s="515">
        <f>I2017</f>
        <v>36097</v>
      </c>
    </row>
    <row r="2021" spans="3:9" ht="13.8" thickBot="1" x14ac:dyDescent="0.3">
      <c r="C2021" s="150"/>
      <c r="D2021" s="151"/>
      <c r="E2021" s="143"/>
      <c r="F2021" s="151"/>
      <c r="G2021" s="471"/>
      <c r="H2021" s="143"/>
      <c r="I2021" s="464"/>
    </row>
    <row r="2022" spans="3:9" ht="13.8" thickBot="1" x14ac:dyDescent="0.3">
      <c r="C2022" s="150"/>
      <c r="D2022" s="151"/>
      <c r="E2022" s="143"/>
      <c r="F2022" s="741" t="s">
        <v>285</v>
      </c>
      <c r="G2022" s="741"/>
      <c r="H2022" s="741"/>
      <c r="I2022" s="509">
        <f>SUM(I2000+I2009+I2014+I2020)</f>
        <v>199273</v>
      </c>
    </row>
    <row r="2023" spans="3:9" ht="14.4" thickBot="1" x14ac:dyDescent="0.3">
      <c r="C2023" s="462" t="s">
        <v>286</v>
      </c>
      <c r="D2023" s="151"/>
      <c r="E2023" s="175"/>
      <c r="F2023" s="479"/>
      <c r="G2023" s="152"/>
      <c r="H2023" s="151"/>
      <c r="I2023" s="464"/>
    </row>
    <row r="2024" spans="3:9" x14ac:dyDescent="0.25">
      <c r="C2024" s="704" t="s">
        <v>732</v>
      </c>
      <c r="D2024" s="705"/>
      <c r="E2024" s="710" t="s">
        <v>287</v>
      </c>
      <c r="F2024" s="711"/>
      <c r="G2024" s="473" t="s">
        <v>101</v>
      </c>
      <c r="H2024" s="474" t="s">
        <v>288</v>
      </c>
      <c r="I2024" s="712"/>
    </row>
    <row r="2025" spans="3:9" x14ac:dyDescent="0.25">
      <c r="C2025" s="706"/>
      <c r="D2025" s="707"/>
      <c r="E2025" s="714" t="s">
        <v>289</v>
      </c>
      <c r="F2025" s="715"/>
      <c r="G2025" s="459">
        <v>0.23</v>
      </c>
      <c r="H2025" s="507">
        <f>ROUND($I$2022*G2025,0)</f>
        <v>45833</v>
      </c>
      <c r="I2025" s="713"/>
    </row>
    <row r="2026" spans="3:9" x14ac:dyDescent="0.25">
      <c r="C2026" s="706"/>
      <c r="D2026" s="707"/>
      <c r="E2026" s="714" t="s">
        <v>26</v>
      </c>
      <c r="F2026" s="715"/>
      <c r="G2026" s="459">
        <v>0.02</v>
      </c>
      <c r="H2026" s="507">
        <f t="shared" ref="H2026:H2027" si="56">ROUND($I$2022*G2026,0)</f>
        <v>3985</v>
      </c>
      <c r="I2026" s="713"/>
    </row>
    <row r="2027" spans="3:9" x14ac:dyDescent="0.25">
      <c r="C2027" s="706"/>
      <c r="D2027" s="707"/>
      <c r="E2027" s="714" t="s">
        <v>1</v>
      </c>
      <c r="F2027" s="715"/>
      <c r="G2027" s="459">
        <v>0.05</v>
      </c>
      <c r="H2027" s="507">
        <f t="shared" si="56"/>
        <v>9964</v>
      </c>
      <c r="I2027" s="713"/>
    </row>
    <row r="2028" spans="3:9" ht="15" customHeight="1" thickBot="1" x14ac:dyDescent="0.3">
      <c r="C2028" s="706"/>
      <c r="D2028" s="707"/>
      <c r="E2028" s="716" t="s">
        <v>290</v>
      </c>
      <c r="F2028" s="717"/>
      <c r="G2028" s="717"/>
      <c r="H2028" s="718"/>
      <c r="I2028" s="508">
        <f>SUM(H2025:H2027)</f>
        <v>59782</v>
      </c>
    </row>
    <row r="2029" spans="3:9" ht="16.2" customHeight="1" thickBot="1" x14ac:dyDescent="0.3">
      <c r="C2029" s="708"/>
      <c r="D2029" s="709"/>
      <c r="E2029" s="719" t="s">
        <v>291</v>
      </c>
      <c r="F2029" s="720"/>
      <c r="G2029" s="721"/>
      <c r="H2029" s="722">
        <f>SUM(I2022+I2028)</f>
        <v>259055</v>
      </c>
      <c r="I2029" s="723"/>
    </row>
    <row r="2031" spans="3:9" ht="18" thickBot="1" x14ac:dyDescent="0.3">
      <c r="C2031" s="748" t="s">
        <v>257</v>
      </c>
      <c r="D2031" s="748"/>
      <c r="E2031" s="748"/>
      <c r="F2031" s="748"/>
      <c r="G2031" s="748"/>
      <c r="H2031" s="748"/>
      <c r="I2031" s="748"/>
    </row>
    <row r="2032" spans="3:9" ht="14.4" thickBot="1" x14ac:dyDescent="0.3">
      <c r="C2032" s="136" t="s">
        <v>258</v>
      </c>
      <c r="D2032" s="749" t="s">
        <v>733</v>
      </c>
      <c r="E2032" s="750"/>
      <c r="F2032" s="750"/>
      <c r="G2032" s="751"/>
      <c r="H2032" s="136" t="s">
        <v>259</v>
      </c>
      <c r="I2032" s="452">
        <v>45961</v>
      </c>
    </row>
    <row r="2033" spans="1:9" ht="13.8" thickBot="1" x14ac:dyDescent="0.3">
      <c r="C2033" s="752" t="s">
        <v>260</v>
      </c>
      <c r="D2033" s="753"/>
      <c r="E2033" s="754"/>
      <c r="F2033" s="755" t="s">
        <v>261</v>
      </c>
      <c r="G2033" s="756"/>
      <c r="H2033" s="756"/>
      <c r="I2033" s="757"/>
    </row>
    <row r="2034" spans="1:9" ht="13.8" thickBot="1" x14ac:dyDescent="0.3">
      <c r="C2034" s="758" t="s">
        <v>292</v>
      </c>
      <c r="D2034" s="759"/>
      <c r="E2034" s="760"/>
      <c r="F2034" s="761" t="str">
        <f>+'P. Obras Civiles'!C59</f>
        <v>Suministro e instalación Juego de barras de seguridad / pasamanos para discapacitados para anclaje sobre muro. Incluye elementos de fijación en acero inoxidable</v>
      </c>
      <c r="G2034" s="762"/>
      <c r="H2034" s="762"/>
      <c r="I2034" s="763"/>
    </row>
    <row r="2035" spans="1:9" ht="13.8" thickBot="1" x14ac:dyDescent="0.3">
      <c r="C2035" s="137" t="s">
        <v>262</v>
      </c>
      <c r="D2035" s="138" t="s">
        <v>263</v>
      </c>
      <c r="E2035" s="298">
        <f>+'P. Obras Civiles'!B59</f>
        <v>8.1</v>
      </c>
      <c r="F2035" s="764"/>
      <c r="G2035" s="765"/>
      <c r="H2035" s="765"/>
      <c r="I2035" s="766"/>
    </row>
    <row r="2036" spans="1:9" ht="13.8" thickBot="1" x14ac:dyDescent="0.3">
      <c r="C2036" s="770" t="s">
        <v>264</v>
      </c>
      <c r="D2036" s="771"/>
      <c r="E2036" s="207">
        <f>+'P. Obras Civiles'!E59</f>
        <v>1</v>
      </c>
      <c r="F2036" s="767"/>
      <c r="G2036" s="768"/>
      <c r="H2036" s="768"/>
      <c r="I2036" s="769"/>
    </row>
    <row r="2037" spans="1:9" x14ac:dyDescent="0.25">
      <c r="C2037" s="453" t="s">
        <v>265</v>
      </c>
      <c r="D2037" s="454"/>
      <c r="E2037" s="772"/>
      <c r="F2037" s="772"/>
      <c r="G2037" s="772"/>
      <c r="H2037" s="772"/>
      <c r="I2037" s="773"/>
    </row>
    <row r="2038" spans="1:9" x14ac:dyDescent="0.25">
      <c r="C2038" s="700" t="s">
        <v>266</v>
      </c>
      <c r="D2038" s="701"/>
      <c r="E2038" s="140" t="s">
        <v>267</v>
      </c>
      <c r="F2038" s="140" t="s">
        <v>268</v>
      </c>
      <c r="G2038" s="456" t="s">
        <v>269</v>
      </c>
      <c r="H2038" s="140" t="s">
        <v>270</v>
      </c>
      <c r="I2038" s="457" t="s">
        <v>271</v>
      </c>
    </row>
    <row r="2039" spans="1:9" x14ac:dyDescent="0.25">
      <c r="A2039" s="451" t="str">
        <f>+'Herramientas y Equipos'!$B$18</f>
        <v>E100015</v>
      </c>
      <c r="C2039" s="742" t="str">
        <f>+VLOOKUP(A2039,'Herramientas y Equipos'!$B$4:$E$46,2,FALSE)</f>
        <v>Herramienta menor E, Gral. Obra</v>
      </c>
      <c r="D2039" s="743"/>
      <c r="E2039" s="141" t="str">
        <f>+VLOOKUP(A2039,'Herramientas y Equipos'!$B$4:$E$46,3,FALSE)</f>
        <v>%</v>
      </c>
      <c r="F2039" s="513">
        <f>+VLOOKUP(A2039,'Herramientas y Equipos'!$B$4:$E$46,4,FALSE)</f>
        <v>0.04</v>
      </c>
      <c r="G2039" s="507">
        <f>+I2062</f>
        <v>54145</v>
      </c>
      <c r="H2039" s="507">
        <f>ROUND(SUM(G2039*F2039),0)</f>
        <v>2166</v>
      </c>
      <c r="I2039" s="797"/>
    </row>
    <row r="2040" spans="1:9" x14ac:dyDescent="0.25">
      <c r="A2040" s="451" t="s">
        <v>143</v>
      </c>
      <c r="C2040" s="742" t="str">
        <f>+VLOOKUP(A2040,'Herramientas y Equipos'!$B$4:$E$46,2,FALSE)</f>
        <v>Taladro percutor 860W</v>
      </c>
      <c r="D2040" s="743"/>
      <c r="E2040" s="141" t="str">
        <f>+VLOOKUP(A2040,'Herramientas y Equipos'!$B$4:$E$46,3,FALSE)</f>
        <v>Hora</v>
      </c>
      <c r="F2040" s="171">
        <v>0.1</v>
      </c>
      <c r="G2040" s="155">
        <f>+VLOOKUP(A2040,'Herramientas y Equipos'!$B$4:$E$46,4,FALSE)</f>
        <v>7500</v>
      </c>
      <c r="H2040" s="155">
        <f>ROUND(SUM(G2040*F2040),0)</f>
        <v>750</v>
      </c>
      <c r="I2040" s="798"/>
    </row>
    <row r="2041" spans="1:9" x14ac:dyDescent="0.25">
      <c r="C2041" s="742"/>
      <c r="D2041" s="743"/>
      <c r="E2041" s="141"/>
      <c r="F2041" s="171"/>
      <c r="G2041" s="507"/>
      <c r="H2041" s="507"/>
      <c r="I2041" s="798"/>
    </row>
    <row r="2042" spans="1:9" x14ac:dyDescent="0.25">
      <c r="C2042" s="698"/>
      <c r="D2042" s="699"/>
      <c r="E2042" s="699"/>
      <c r="F2042" s="699"/>
      <c r="G2042" s="514"/>
      <c r="H2042" s="514" t="s">
        <v>272</v>
      </c>
      <c r="I2042" s="515">
        <f>SUM(H2039:H2041)</f>
        <v>2916</v>
      </c>
    </row>
    <row r="2043" spans="1:9" x14ac:dyDescent="0.25">
      <c r="C2043" s="462" t="s">
        <v>273</v>
      </c>
      <c r="D2043" s="463"/>
      <c r="E2043" s="143"/>
      <c r="F2043" s="151"/>
      <c r="G2043" s="152"/>
      <c r="H2043" s="151"/>
      <c r="I2043" s="464"/>
    </row>
    <row r="2044" spans="1:9" x14ac:dyDescent="0.25">
      <c r="C2044" s="700" t="s">
        <v>266</v>
      </c>
      <c r="D2044" s="701"/>
      <c r="E2044" s="140" t="s">
        <v>274</v>
      </c>
      <c r="F2044" s="140" t="s">
        <v>13</v>
      </c>
      <c r="G2044" s="456" t="s">
        <v>275</v>
      </c>
      <c r="H2044" s="140" t="s">
        <v>276</v>
      </c>
      <c r="I2044" s="457" t="s">
        <v>271</v>
      </c>
    </row>
    <row r="2045" spans="1:9" ht="24.6" customHeight="1" x14ac:dyDescent="0.25">
      <c r="A2045" s="451" t="str">
        <f>+Insumos!B48</f>
        <v>I100105</v>
      </c>
      <c r="C2045" s="702" t="str">
        <f>+VLOOKUP(A2045,Insumos!$B$4:$E$159,2,FALSE)</f>
        <v>Barra de Agarre de Baño para Seguridad y Soporte</v>
      </c>
      <c r="D2045" s="703"/>
      <c r="E2045" s="144" t="str">
        <f>+VLOOKUP(A2045,Insumos!$B$4:$E$159,3,FALSE)</f>
        <v>UND</v>
      </c>
      <c r="F2045" s="165">
        <v>1</v>
      </c>
      <c r="G2045" s="164"/>
      <c r="H2045" s="166">
        <f>+VLOOKUP(A2045,Insumos!$B$4:$E$159,4,FALSE)</f>
        <v>397707</v>
      </c>
      <c r="I2045" s="497">
        <f>+ROUND((F2045*H2045)+(G2045*F2045*H2045),0)</f>
        <v>397707</v>
      </c>
    </row>
    <row r="2046" spans="1:9" x14ac:dyDescent="0.25">
      <c r="A2046" s="451" t="str">
        <f>+Insumos!B40</f>
        <v>I100091</v>
      </c>
      <c r="C2046" s="702" t="str">
        <f>+VLOOKUP(A2046,Insumos!$B$4:$E$159,2,FALSE)</f>
        <v>Chazo Plástico de 1/4″ con tornillo</v>
      </c>
      <c r="D2046" s="703"/>
      <c r="E2046" s="144" t="str">
        <f>+VLOOKUP(A2046,Insumos!$B$4:$E$159,3,FALSE)</f>
        <v>UND</v>
      </c>
      <c r="F2046" s="165">
        <v>12</v>
      </c>
      <c r="G2046" s="459"/>
      <c r="H2046" s="166">
        <f>+VLOOKUP(A2046,Insumos!$B$4:$E$159,4,FALSE)</f>
        <v>219</v>
      </c>
      <c r="I2046" s="497">
        <f>+ROUND((F2046*H2046)+(G2046*F2046*H2046),0)</f>
        <v>2628</v>
      </c>
    </row>
    <row r="2047" spans="1:9" x14ac:dyDescent="0.25">
      <c r="C2047" s="702"/>
      <c r="D2047" s="703"/>
      <c r="E2047" s="144"/>
      <c r="F2047" s="484"/>
      <c r="G2047" s="164"/>
      <c r="H2047" s="166"/>
      <c r="I2047" s="497"/>
    </row>
    <row r="2048" spans="1:9" x14ac:dyDescent="0.25">
      <c r="A2048" s="498"/>
      <c r="C2048" s="702"/>
      <c r="D2048" s="703"/>
      <c r="E2048" s="144"/>
      <c r="F2048" s="484"/>
      <c r="G2048" s="459"/>
      <c r="H2048" s="166"/>
      <c r="I2048" s="497"/>
    </row>
    <row r="2049" spans="1:9" x14ac:dyDescent="0.25">
      <c r="A2049" s="498"/>
      <c r="C2049" s="702"/>
      <c r="D2049" s="703"/>
      <c r="E2049" s="144"/>
      <c r="F2049" s="484"/>
      <c r="G2049" s="164"/>
      <c r="H2049" s="166"/>
      <c r="I2049" s="497"/>
    </row>
    <row r="2050" spans="1:9" x14ac:dyDescent="0.25">
      <c r="C2050" s="728"/>
      <c r="D2050" s="729"/>
      <c r="E2050" s="141"/>
      <c r="F2050" s="465"/>
      <c r="G2050" s="147"/>
      <c r="H2050" s="507"/>
      <c r="I2050" s="515"/>
    </row>
    <row r="2051" spans="1:9" x14ac:dyDescent="0.25">
      <c r="C2051" s="150"/>
      <c r="D2051" s="151"/>
      <c r="E2051" s="143"/>
      <c r="F2051" s="151"/>
      <c r="G2051" s="699" t="s">
        <v>277</v>
      </c>
      <c r="H2051" s="730"/>
      <c r="I2051" s="515">
        <f>SUM(I2045:I2050)</f>
        <v>400335</v>
      </c>
    </row>
    <row r="2052" spans="1:9" ht="13.8" x14ac:dyDescent="0.25">
      <c r="C2052" s="462" t="s">
        <v>278</v>
      </c>
      <c r="D2052" s="463"/>
      <c r="E2052" s="143"/>
      <c r="F2052" s="151"/>
      <c r="G2052" s="152"/>
      <c r="H2052" s="151"/>
      <c r="I2052" s="478"/>
    </row>
    <row r="2053" spans="1:9" x14ac:dyDescent="0.25">
      <c r="C2053" s="700" t="s">
        <v>266</v>
      </c>
      <c r="D2053" s="701"/>
      <c r="E2053" s="140" t="s">
        <v>279</v>
      </c>
      <c r="F2053" s="140" t="s">
        <v>29</v>
      </c>
      <c r="G2053" s="456" t="s">
        <v>280</v>
      </c>
      <c r="H2053" s="140" t="s">
        <v>281</v>
      </c>
      <c r="I2053" s="457" t="s">
        <v>271</v>
      </c>
    </row>
    <row r="2054" spans="1:9" x14ac:dyDescent="0.25">
      <c r="C2054" s="799" t="s">
        <v>423</v>
      </c>
      <c r="D2054" s="800"/>
      <c r="E2054" s="500">
        <v>3.0000000000000001E-3</v>
      </c>
      <c r="F2054" s="494"/>
      <c r="G2054" s="9">
        <v>250000</v>
      </c>
      <c r="H2054" s="156">
        <f>+ROUND(E2054*G2054,0)</f>
        <v>750</v>
      </c>
      <c r="I2054" s="149"/>
    </row>
    <row r="2055" spans="1:9" x14ac:dyDescent="0.25">
      <c r="C2055" s="733"/>
      <c r="D2055" s="734"/>
      <c r="E2055" s="494"/>
      <c r="F2055" s="494"/>
      <c r="G2055" s="495"/>
      <c r="H2055" s="516">
        <f>+ROUND(E2055*F2055*G2055,0)</f>
        <v>0</v>
      </c>
      <c r="I2055" s="517"/>
    </row>
    <row r="2056" spans="1:9" x14ac:dyDescent="0.25">
      <c r="C2056" s="150"/>
      <c r="D2056" s="151"/>
      <c r="E2056" s="143"/>
      <c r="F2056" s="151"/>
      <c r="G2056" s="152" t="s">
        <v>282</v>
      </c>
      <c r="H2056" s="151"/>
      <c r="I2056" s="515">
        <f>SUM(H2054:H2055)</f>
        <v>750</v>
      </c>
    </row>
    <row r="2057" spans="1:9" ht="13.8" x14ac:dyDescent="0.25">
      <c r="C2057" s="462" t="s">
        <v>283</v>
      </c>
      <c r="D2057" s="151"/>
      <c r="E2057" s="143"/>
      <c r="F2057" s="151"/>
      <c r="G2057" s="152"/>
      <c r="H2057" s="151"/>
      <c r="I2057" s="478"/>
    </row>
    <row r="2058" spans="1:9" x14ac:dyDescent="0.25">
      <c r="C2058" s="700" t="s">
        <v>266</v>
      </c>
      <c r="D2058" s="701"/>
      <c r="E2058" s="140" t="s">
        <v>14</v>
      </c>
      <c r="F2058" s="140" t="s">
        <v>13</v>
      </c>
      <c r="G2058" s="456" t="s">
        <v>276</v>
      </c>
      <c r="H2058" s="140" t="s">
        <v>29</v>
      </c>
      <c r="I2058" s="457" t="s">
        <v>271</v>
      </c>
    </row>
    <row r="2059" spans="1:9" x14ac:dyDescent="0.25">
      <c r="C2059" s="801" t="str">
        <f>+'Mano de Obra'!$B$135</f>
        <v>Cuadrilla General de obra</v>
      </c>
      <c r="D2059" s="802"/>
      <c r="E2059" s="141" t="s">
        <v>294</v>
      </c>
      <c r="F2059" s="161">
        <v>1</v>
      </c>
      <c r="G2059" s="155">
        <f>+'Mano de Obra'!$F$144</f>
        <v>288773.76388888888</v>
      </c>
      <c r="H2059" s="174">
        <f>1.5/8</f>
        <v>0.1875</v>
      </c>
      <c r="I2059" s="159">
        <f>ROUND(SUM(G2059/F2059)*H2059,0)</f>
        <v>54145</v>
      </c>
    </row>
    <row r="2060" spans="1:9" x14ac:dyDescent="0.25">
      <c r="C2060" s="737"/>
      <c r="D2060" s="714"/>
      <c r="E2060" s="141"/>
      <c r="F2060" s="468"/>
      <c r="G2060" s="469"/>
      <c r="H2060" s="470"/>
      <c r="I2060" s="515">
        <f>SUM(G2060*F2060)*H2060</f>
        <v>0</v>
      </c>
    </row>
    <row r="2061" spans="1:9" x14ac:dyDescent="0.25">
      <c r="C2061" s="738"/>
      <c r="D2061" s="739"/>
      <c r="E2061" s="141"/>
      <c r="F2061" s="148"/>
      <c r="G2061" s="469"/>
      <c r="H2061" s="470"/>
      <c r="I2061" s="515">
        <f>SUM(G2061*F2061)*H2061</f>
        <v>0</v>
      </c>
    </row>
    <row r="2062" spans="1:9" x14ac:dyDescent="0.25">
      <c r="C2062" s="150"/>
      <c r="D2062" s="151"/>
      <c r="E2062" s="143"/>
      <c r="F2062" s="151"/>
      <c r="G2062" s="740" t="s">
        <v>284</v>
      </c>
      <c r="H2062" s="740"/>
      <c r="I2062" s="515">
        <f>I2059</f>
        <v>54145</v>
      </c>
    </row>
    <row r="2063" spans="1:9" ht="13.8" thickBot="1" x14ac:dyDescent="0.3">
      <c r="C2063" s="150"/>
      <c r="D2063" s="151"/>
      <c r="E2063" s="143"/>
      <c r="F2063" s="151"/>
      <c r="G2063" s="471"/>
      <c r="H2063" s="143"/>
      <c r="I2063" s="464"/>
    </row>
    <row r="2064" spans="1:9" ht="13.8" thickBot="1" x14ac:dyDescent="0.3">
      <c r="C2064" s="150"/>
      <c r="D2064" s="151"/>
      <c r="E2064" s="143"/>
      <c r="F2064" s="741" t="s">
        <v>285</v>
      </c>
      <c r="G2064" s="741"/>
      <c r="H2064" s="741"/>
      <c r="I2064" s="509">
        <f>SUM(I2042+I2051+I2056+I2062)</f>
        <v>458146</v>
      </c>
    </row>
    <row r="2065" spans="3:9" ht="14.4" thickBot="1" x14ac:dyDescent="0.3">
      <c r="C2065" s="462" t="s">
        <v>286</v>
      </c>
      <c r="D2065" s="151"/>
      <c r="E2065" s="175"/>
      <c r="F2065" s="479"/>
      <c r="G2065" s="152"/>
      <c r="H2065" s="151"/>
      <c r="I2065" s="464"/>
    </row>
    <row r="2066" spans="3:9" x14ac:dyDescent="0.25">
      <c r="C2066" s="704" t="s">
        <v>732</v>
      </c>
      <c r="D2066" s="705"/>
      <c r="E2066" s="710" t="s">
        <v>287</v>
      </c>
      <c r="F2066" s="711"/>
      <c r="G2066" s="473" t="s">
        <v>101</v>
      </c>
      <c r="H2066" s="474" t="s">
        <v>288</v>
      </c>
      <c r="I2066" s="712"/>
    </row>
    <row r="2067" spans="3:9" x14ac:dyDescent="0.25">
      <c r="C2067" s="706"/>
      <c r="D2067" s="707"/>
      <c r="E2067" s="714" t="s">
        <v>289</v>
      </c>
      <c r="F2067" s="715"/>
      <c r="G2067" s="459">
        <v>0.23</v>
      </c>
      <c r="H2067" s="507">
        <f>ROUND($I$2064*G2067,0)</f>
        <v>105374</v>
      </c>
      <c r="I2067" s="713"/>
    </row>
    <row r="2068" spans="3:9" x14ac:dyDescent="0.25">
      <c r="C2068" s="706"/>
      <c r="D2068" s="707"/>
      <c r="E2068" s="714" t="s">
        <v>26</v>
      </c>
      <c r="F2068" s="715"/>
      <c r="G2068" s="459">
        <v>0.02</v>
      </c>
      <c r="H2068" s="507">
        <f t="shared" ref="H2068:H2069" si="57">ROUND($I$2064*G2068,0)</f>
        <v>9163</v>
      </c>
      <c r="I2068" s="713"/>
    </row>
    <row r="2069" spans="3:9" x14ac:dyDescent="0.25">
      <c r="C2069" s="706"/>
      <c r="D2069" s="707"/>
      <c r="E2069" s="714" t="s">
        <v>1</v>
      </c>
      <c r="F2069" s="715"/>
      <c r="G2069" s="459">
        <v>0.05</v>
      </c>
      <c r="H2069" s="507">
        <f t="shared" si="57"/>
        <v>22907</v>
      </c>
      <c r="I2069" s="713"/>
    </row>
    <row r="2070" spans="3:9" ht="15" customHeight="1" thickBot="1" x14ac:dyDescent="0.3">
      <c r="C2070" s="706"/>
      <c r="D2070" s="707"/>
      <c r="E2070" s="716" t="s">
        <v>290</v>
      </c>
      <c r="F2070" s="717"/>
      <c r="G2070" s="717"/>
      <c r="H2070" s="718"/>
      <c r="I2070" s="508">
        <f>SUM(H2067:H2069)</f>
        <v>137444</v>
      </c>
    </row>
    <row r="2071" spans="3:9" ht="16.2" customHeight="1" thickBot="1" x14ac:dyDescent="0.3">
      <c r="C2071" s="708"/>
      <c r="D2071" s="709"/>
      <c r="E2071" s="719" t="s">
        <v>291</v>
      </c>
      <c r="F2071" s="720"/>
      <c r="G2071" s="721"/>
      <c r="H2071" s="722">
        <f>SUM(I2064+I2070)</f>
        <v>595590</v>
      </c>
      <c r="I2071" s="723"/>
    </row>
    <row r="2073" spans="3:9" s="532" customFormat="1" ht="18" thickBot="1" x14ac:dyDescent="0.3">
      <c r="C2073" s="840" t="s">
        <v>257</v>
      </c>
      <c r="D2073" s="840"/>
      <c r="E2073" s="840"/>
      <c r="F2073" s="840"/>
      <c r="G2073" s="840"/>
      <c r="H2073" s="840"/>
      <c r="I2073" s="840"/>
    </row>
    <row r="2074" spans="3:9" s="532" customFormat="1" ht="14.4" thickBot="1" x14ac:dyDescent="0.3">
      <c r="C2074" s="533" t="s">
        <v>258</v>
      </c>
      <c r="D2074" s="841" t="s">
        <v>733</v>
      </c>
      <c r="E2074" s="842"/>
      <c r="F2074" s="842"/>
      <c r="G2074" s="843"/>
      <c r="H2074" s="533" t="s">
        <v>259</v>
      </c>
      <c r="I2074" s="534">
        <v>45961</v>
      </c>
    </row>
    <row r="2075" spans="3:9" s="532" customFormat="1" ht="13.8" thickBot="1" x14ac:dyDescent="0.3">
      <c r="C2075" s="844" t="s">
        <v>260</v>
      </c>
      <c r="D2075" s="845"/>
      <c r="E2075" s="846"/>
      <c r="F2075" s="847" t="s">
        <v>261</v>
      </c>
      <c r="G2075" s="848"/>
      <c r="H2075" s="848"/>
      <c r="I2075" s="849"/>
    </row>
    <row r="2076" spans="3:9" s="532" customFormat="1" ht="13.8" thickBot="1" x14ac:dyDescent="0.3">
      <c r="C2076" s="850" t="s">
        <v>292</v>
      </c>
      <c r="D2076" s="851"/>
      <c r="E2076" s="852"/>
      <c r="F2076" s="811" t="str">
        <f>+'P. Obras Civiles'!C61</f>
        <v>Suministro e instalación Puerta en aluminio (P1) Dim: 1.00 x1.90 (h) (Acceso)</v>
      </c>
      <c r="G2076" s="812"/>
      <c r="H2076" s="812"/>
      <c r="I2076" s="813"/>
    </row>
    <row r="2077" spans="3:9" s="532" customFormat="1" ht="13.8" thickBot="1" x14ac:dyDescent="0.3">
      <c r="C2077" s="535" t="s">
        <v>262</v>
      </c>
      <c r="D2077" s="536" t="s">
        <v>263</v>
      </c>
      <c r="E2077" s="537">
        <f>+'P. Obras Civiles'!B61</f>
        <v>9.1</v>
      </c>
      <c r="F2077" s="814"/>
      <c r="G2077" s="815"/>
      <c r="H2077" s="815"/>
      <c r="I2077" s="816"/>
    </row>
    <row r="2078" spans="3:9" s="532" customFormat="1" ht="18" customHeight="1" thickBot="1" x14ac:dyDescent="0.3">
      <c r="C2078" s="853" t="s">
        <v>264</v>
      </c>
      <c r="D2078" s="854"/>
      <c r="E2078" s="538">
        <f>+'P. Obras Civiles'!E61</f>
        <v>1</v>
      </c>
      <c r="F2078" s="817"/>
      <c r="G2078" s="818"/>
      <c r="H2078" s="818"/>
      <c r="I2078" s="819"/>
    </row>
    <row r="2079" spans="3:9" s="532" customFormat="1" x14ac:dyDescent="0.25">
      <c r="C2079" s="539" t="s">
        <v>265</v>
      </c>
      <c r="D2079" s="540"/>
      <c r="E2079" s="855"/>
      <c r="F2079" s="855"/>
      <c r="G2079" s="855"/>
      <c r="H2079" s="855"/>
      <c r="I2079" s="856"/>
    </row>
    <row r="2080" spans="3:9" s="532" customFormat="1" x14ac:dyDescent="0.25">
      <c r="C2080" s="778" t="s">
        <v>266</v>
      </c>
      <c r="D2080" s="779"/>
      <c r="E2080" s="541" t="s">
        <v>267</v>
      </c>
      <c r="F2080" s="541" t="s">
        <v>268</v>
      </c>
      <c r="G2080" s="542" t="s">
        <v>269</v>
      </c>
      <c r="H2080" s="541" t="s">
        <v>270</v>
      </c>
      <c r="I2080" s="543" t="s">
        <v>271</v>
      </c>
    </row>
    <row r="2081" spans="1:13" s="532" customFormat="1" x14ac:dyDescent="0.25">
      <c r="A2081" s="544" t="s">
        <v>108</v>
      </c>
      <c r="C2081" s="793" t="str">
        <f>+VLOOKUP(A2081,'Herramientas y Equipos'!$B$4:$E$46,2,FALSE)</f>
        <v>Herramienta menor E, Gral. Obra</v>
      </c>
      <c r="D2081" s="794"/>
      <c r="E2081" s="545" t="str">
        <f>+VLOOKUP(A2081,'Herramientas y Equipos'!$B$4:$E$46,3,FALSE)</f>
        <v>%</v>
      </c>
      <c r="F2081" s="565">
        <f>+VLOOKUP(A2081,'Herramientas y Equipos'!$B$4:$E$46,4,FALSE)</f>
        <v>0.04</v>
      </c>
      <c r="G2081" s="549">
        <f>+I2103</f>
        <v>192516</v>
      </c>
      <c r="H2081" s="549">
        <f>ROUND(SUM(G2081*F2081),0)</f>
        <v>7701</v>
      </c>
      <c r="I2081" s="795"/>
    </row>
    <row r="2082" spans="1:13" s="532" customFormat="1" x14ac:dyDescent="0.25">
      <c r="A2082" s="544" t="str">
        <f>+'Herramientas y Equipos'!$B$11</f>
        <v>E100008</v>
      </c>
      <c r="C2082" s="793" t="str">
        <f>+VLOOKUP(A2082,'Herramientas y Equipos'!$B$4:$E$46,2,FALSE)</f>
        <v>Equipo de soldadura</v>
      </c>
      <c r="D2082" s="794"/>
      <c r="E2082" s="545" t="str">
        <f>+VLOOKUP(A2082,'Herramientas y Equipos'!$B$4:$E$46,3,FALSE)</f>
        <v>Hora</v>
      </c>
      <c r="F2082" s="548">
        <v>0.32</v>
      </c>
      <c r="G2082" s="549">
        <f>+VLOOKUP(A2082,'Herramientas y Equipos'!$B$4:$E$46,4,FALSE)</f>
        <v>10000</v>
      </c>
      <c r="H2082" s="549">
        <f>ROUND(SUM(G2082*F2082),0)</f>
        <v>3200</v>
      </c>
      <c r="I2082" s="796"/>
    </row>
    <row r="2083" spans="1:13" s="532" customFormat="1" x14ac:dyDescent="0.25">
      <c r="A2083" s="544"/>
      <c r="C2083" s="793"/>
      <c r="D2083" s="794"/>
      <c r="E2083" s="545"/>
      <c r="F2083" s="548"/>
      <c r="G2083" s="547"/>
      <c r="H2083" s="547"/>
      <c r="I2083" s="796"/>
    </row>
    <row r="2084" spans="1:13" s="532" customFormat="1" x14ac:dyDescent="0.25">
      <c r="C2084" s="792"/>
      <c r="D2084" s="776"/>
      <c r="E2084" s="776"/>
      <c r="F2084" s="776"/>
      <c r="G2084" s="550"/>
      <c r="H2084" s="550" t="s">
        <v>272</v>
      </c>
      <c r="I2084" s="551">
        <f>SUM(H2081:H2083)</f>
        <v>10901</v>
      </c>
      <c r="L2084" s="532">
        <f>0.9*2.05</f>
        <v>1.845</v>
      </c>
    </row>
    <row r="2085" spans="1:13" s="532" customFormat="1" x14ac:dyDescent="0.25">
      <c r="C2085" s="552" t="s">
        <v>273</v>
      </c>
      <c r="D2085" s="553"/>
      <c r="E2085" s="554"/>
      <c r="F2085" s="555"/>
      <c r="G2085" s="556"/>
      <c r="H2085" s="555"/>
      <c r="I2085" s="557"/>
    </row>
    <row r="2086" spans="1:13" s="532" customFormat="1" x14ac:dyDescent="0.25">
      <c r="C2086" s="778" t="s">
        <v>266</v>
      </c>
      <c r="D2086" s="779"/>
      <c r="E2086" s="541" t="s">
        <v>274</v>
      </c>
      <c r="F2086" s="541" t="s">
        <v>13</v>
      </c>
      <c r="G2086" s="542" t="s">
        <v>275</v>
      </c>
      <c r="H2086" s="541" t="s">
        <v>276</v>
      </c>
      <c r="I2086" s="543" t="s">
        <v>271</v>
      </c>
    </row>
    <row r="2087" spans="1:13" s="532" customFormat="1" ht="73.2" customHeight="1" x14ac:dyDescent="0.25">
      <c r="A2087" s="564" t="str">
        <f>+Insumos!B161</f>
        <v>I100256</v>
      </c>
      <c r="C2087" s="774" t="str">
        <f>+VLOOKUP(A2087,Insumos!$B$4:$E$289,2,FALSE)</f>
        <v>Puerta en aluminio para tráfico pesado, marco en canal 3x1, hoja en perfil 1102, parte inferior en perfil F-06 y parte superior con vidrio laminado 3+3 hielo o incoloro, chapa de seguridad, manija. (P1) Dim: 1.00 x1.90 (h) (Acceso)</v>
      </c>
      <c r="D2087" s="775"/>
      <c r="E2087" s="559" t="str">
        <f>+VLOOKUP(A2087,Insumos!$B$4:$E$289,3,FALSE)</f>
        <v>UND</v>
      </c>
      <c r="F2087" s="560">
        <v>1</v>
      </c>
      <c r="G2087" s="561"/>
      <c r="H2087" s="562">
        <f>+VLOOKUP(A2087,Insumos!$B$4:$E$289,4,FALSE)</f>
        <v>1950000</v>
      </c>
      <c r="I2087" s="563">
        <f t="shared" ref="I2087" si="58">+ROUND((F2087*H2087)+(G2087*F2087*H2087),0)</f>
        <v>1950000</v>
      </c>
    </row>
    <row r="2088" spans="1:13" s="532" customFormat="1" x14ac:dyDescent="0.25">
      <c r="A2088" s="564" t="str">
        <f>+Insumos!$B$36</f>
        <v>I100078</v>
      </c>
      <c r="C2088" s="774" t="str">
        <f>+VLOOKUP(A2088,Insumos!$B$4:$E$159,2,FALSE)</f>
        <v>Electrodo 6013 x 1/8 kilo</v>
      </c>
      <c r="D2088" s="775"/>
      <c r="E2088" s="559" t="str">
        <f>+VLOOKUP(A2088,Insumos!$B$4:$E$159,3,FALSE)</f>
        <v>KG</v>
      </c>
      <c r="F2088" s="560">
        <v>0.9</v>
      </c>
      <c r="G2088" s="561">
        <v>0.05</v>
      </c>
      <c r="H2088" s="562">
        <f>+VLOOKUP(A2088,Insumos!$B$4:$E$159,4,FALSE)</f>
        <v>28490</v>
      </c>
      <c r="I2088" s="563">
        <f>+ROUND((F2088*H2088)+(G2088*F2088*H2088),0)</f>
        <v>26923</v>
      </c>
    </row>
    <row r="2089" spans="1:13" s="532" customFormat="1" x14ac:dyDescent="0.25">
      <c r="A2089" s="564"/>
      <c r="C2089" s="774"/>
      <c r="D2089" s="775"/>
      <c r="E2089" s="559"/>
      <c r="F2089" s="589"/>
      <c r="G2089" s="561"/>
      <c r="H2089" s="562"/>
      <c r="I2089" s="563"/>
    </row>
    <row r="2090" spans="1:13" s="532" customFormat="1" x14ac:dyDescent="0.25">
      <c r="A2090" s="564"/>
      <c r="C2090" s="774"/>
      <c r="D2090" s="775"/>
      <c r="E2090" s="559"/>
      <c r="F2090" s="560"/>
      <c r="G2090" s="565"/>
      <c r="H2090" s="562"/>
      <c r="I2090" s="563"/>
    </row>
    <row r="2091" spans="1:13" s="532" customFormat="1" x14ac:dyDescent="0.25">
      <c r="A2091" s="564"/>
      <c r="C2091" s="774"/>
      <c r="D2091" s="775"/>
      <c r="E2091" s="559"/>
      <c r="F2091" s="560"/>
      <c r="G2091" s="565"/>
      <c r="H2091" s="562"/>
      <c r="I2091" s="563"/>
      <c r="L2091" s="532">
        <f>1.22*2.44</f>
        <v>2.9767999999999999</v>
      </c>
      <c r="M2091" s="532">
        <v>57090</v>
      </c>
    </row>
    <row r="2092" spans="1:13" s="532" customFormat="1" x14ac:dyDescent="0.25">
      <c r="C2092" s="568"/>
      <c r="D2092" s="555"/>
      <c r="E2092" s="554"/>
      <c r="F2092" s="555"/>
      <c r="G2092" s="776" t="s">
        <v>277</v>
      </c>
      <c r="H2092" s="777"/>
      <c r="I2092" s="551">
        <f>SUM(I2087:I2091)</f>
        <v>1976923</v>
      </c>
      <c r="L2092" s="532">
        <f>0.8*2</f>
        <v>1.6</v>
      </c>
      <c r="M2092" s="532" t="e">
        <f>+(#REF!*L2092)/#REF!</f>
        <v>#REF!</v>
      </c>
    </row>
    <row r="2093" spans="1:13" s="532" customFormat="1" ht="13.8" x14ac:dyDescent="0.25">
      <c r="C2093" s="552" t="s">
        <v>278</v>
      </c>
      <c r="D2093" s="553"/>
      <c r="E2093" s="554"/>
      <c r="F2093" s="555"/>
      <c r="G2093" s="556"/>
      <c r="H2093" s="555"/>
      <c r="I2093" s="466"/>
    </row>
    <row r="2094" spans="1:13" s="532" customFormat="1" x14ac:dyDescent="0.25">
      <c r="C2094" s="778" t="s">
        <v>266</v>
      </c>
      <c r="D2094" s="779"/>
      <c r="E2094" s="541" t="s">
        <v>279</v>
      </c>
      <c r="F2094" s="541" t="s">
        <v>29</v>
      </c>
      <c r="G2094" s="542" t="s">
        <v>280</v>
      </c>
      <c r="H2094" s="541" t="s">
        <v>281</v>
      </c>
      <c r="I2094" s="543" t="s">
        <v>271</v>
      </c>
      <c r="M2094" s="532" t="e">
        <f>+M2092/#REF!</f>
        <v>#REF!</v>
      </c>
    </row>
    <row r="2095" spans="1:13" s="532" customFormat="1" x14ac:dyDescent="0.25">
      <c r="C2095" s="780" t="s">
        <v>423</v>
      </c>
      <c r="D2095" s="781"/>
      <c r="E2095" s="590">
        <v>0.08</v>
      </c>
      <c r="F2095" s="570"/>
      <c r="G2095" s="571">
        <v>250000</v>
      </c>
      <c r="H2095" s="572">
        <f>+E2095*G2095</f>
        <v>20000</v>
      </c>
      <c r="I2095" s="573"/>
    </row>
    <row r="2096" spans="1:13" s="532" customFormat="1" x14ac:dyDescent="0.25">
      <c r="C2096" s="782"/>
      <c r="D2096" s="783"/>
      <c r="E2096" s="570"/>
      <c r="F2096" s="570"/>
      <c r="G2096" s="574"/>
      <c r="H2096" s="572">
        <f>+ROUND(E2096*F2096*G2096,0)</f>
        <v>0</v>
      </c>
      <c r="I2096" s="573"/>
    </row>
    <row r="2097" spans="3:12" s="532" customFormat="1" x14ac:dyDescent="0.25">
      <c r="C2097" s="568"/>
      <c r="D2097" s="555"/>
      <c r="E2097" s="554"/>
      <c r="F2097" s="555"/>
      <c r="G2097" s="556" t="s">
        <v>282</v>
      </c>
      <c r="H2097" s="555"/>
      <c r="I2097" s="551">
        <f>SUM(H2095:H2096)</f>
        <v>20000</v>
      </c>
    </row>
    <row r="2098" spans="3:12" s="532" customFormat="1" ht="13.8" x14ac:dyDescent="0.25">
      <c r="C2098" s="552" t="s">
        <v>283</v>
      </c>
      <c r="D2098" s="555"/>
      <c r="E2098" s="554"/>
      <c r="F2098" s="555"/>
      <c r="G2098" s="556"/>
      <c r="H2098" s="555"/>
      <c r="I2098" s="466"/>
    </row>
    <row r="2099" spans="3:12" s="532" customFormat="1" x14ac:dyDescent="0.25">
      <c r="C2099" s="778" t="s">
        <v>266</v>
      </c>
      <c r="D2099" s="779"/>
      <c r="E2099" s="541" t="s">
        <v>14</v>
      </c>
      <c r="F2099" s="541" t="s">
        <v>13</v>
      </c>
      <c r="G2099" s="542" t="s">
        <v>276</v>
      </c>
      <c r="H2099" s="541" t="s">
        <v>29</v>
      </c>
      <c r="I2099" s="543" t="s">
        <v>271</v>
      </c>
    </row>
    <row r="2100" spans="3:12" s="532" customFormat="1" x14ac:dyDescent="0.25">
      <c r="C2100" s="784" t="str">
        <f>+'Mano de Obra'!$B$135</f>
        <v>Cuadrilla General de obra</v>
      </c>
      <c r="D2100" s="785"/>
      <c r="E2100" s="545" t="s">
        <v>294</v>
      </c>
      <c r="F2100" s="575">
        <v>8</v>
      </c>
      <c r="G2100" s="547">
        <f>+'Mano de Obra'!$F$143</f>
        <v>2310190.111111111</v>
      </c>
      <c r="H2100" s="576">
        <v>0.66666666666666663</v>
      </c>
      <c r="I2100" s="577">
        <f>ROUND(SUM(G2100/F2100)*H2100,0)</f>
        <v>192516</v>
      </c>
      <c r="L2100" s="532">
        <f>+H2100*60</f>
        <v>40</v>
      </c>
    </row>
    <row r="2101" spans="3:12" s="532" customFormat="1" x14ac:dyDescent="0.25">
      <c r="C2101" s="786"/>
      <c r="D2101" s="787"/>
      <c r="E2101" s="545"/>
      <c r="F2101" s="578"/>
      <c r="G2101" s="579"/>
      <c r="H2101" s="580"/>
      <c r="I2101" s="551">
        <f>SUM(G2101*F2101)*H2101</f>
        <v>0</v>
      </c>
    </row>
    <row r="2102" spans="3:12" s="532" customFormat="1" x14ac:dyDescent="0.25">
      <c r="C2102" s="788"/>
      <c r="D2102" s="789"/>
      <c r="E2102" s="545"/>
      <c r="F2102" s="581"/>
      <c r="G2102" s="579"/>
      <c r="H2102" s="580"/>
      <c r="I2102" s="551">
        <f>SUM(G2102*F2102)*H2102</f>
        <v>0</v>
      </c>
    </row>
    <row r="2103" spans="3:12" s="532" customFormat="1" x14ac:dyDescent="0.25">
      <c r="C2103" s="568"/>
      <c r="D2103" s="555"/>
      <c r="E2103" s="554"/>
      <c r="F2103" s="555"/>
      <c r="G2103" s="790" t="s">
        <v>284</v>
      </c>
      <c r="H2103" s="790"/>
      <c r="I2103" s="551">
        <f>I2100</f>
        <v>192516</v>
      </c>
    </row>
    <row r="2104" spans="3:12" s="532" customFormat="1" ht="13.8" thickBot="1" x14ac:dyDescent="0.3">
      <c r="C2104" s="568"/>
      <c r="D2104" s="555"/>
      <c r="E2104" s="554"/>
      <c r="F2104" s="555"/>
      <c r="G2104" s="582"/>
      <c r="H2104" s="554"/>
      <c r="I2104" s="557"/>
    </row>
    <row r="2105" spans="3:12" s="532" customFormat="1" ht="13.8" thickBot="1" x14ac:dyDescent="0.3">
      <c r="C2105" s="568"/>
      <c r="D2105" s="555"/>
      <c r="E2105" s="554"/>
      <c r="F2105" s="791" t="s">
        <v>285</v>
      </c>
      <c r="G2105" s="791"/>
      <c r="H2105" s="791"/>
      <c r="I2105" s="583">
        <f>SUM(I2084+I2092+I2097+I2103)</f>
        <v>2200340</v>
      </c>
    </row>
    <row r="2106" spans="3:12" s="532" customFormat="1" ht="14.4" thickBot="1" x14ac:dyDescent="0.3">
      <c r="C2106" s="552" t="s">
        <v>286</v>
      </c>
      <c r="D2106" s="555"/>
      <c r="E2106" s="153"/>
      <c r="F2106" s="472"/>
      <c r="G2106" s="556"/>
      <c r="H2106" s="555"/>
      <c r="I2106" s="557"/>
    </row>
    <row r="2107" spans="3:12" s="532" customFormat="1" x14ac:dyDescent="0.25">
      <c r="C2107" s="859" t="s">
        <v>732</v>
      </c>
      <c r="D2107" s="860"/>
      <c r="E2107" s="865" t="s">
        <v>287</v>
      </c>
      <c r="F2107" s="866"/>
      <c r="G2107" s="584" t="s">
        <v>101</v>
      </c>
      <c r="H2107" s="585" t="s">
        <v>288</v>
      </c>
      <c r="I2107" s="867"/>
    </row>
    <row r="2108" spans="3:12" s="532" customFormat="1" x14ac:dyDescent="0.25">
      <c r="C2108" s="861"/>
      <c r="D2108" s="862"/>
      <c r="E2108" s="787" t="s">
        <v>289</v>
      </c>
      <c r="F2108" s="869"/>
      <c r="G2108" s="565">
        <v>0.23</v>
      </c>
      <c r="H2108" s="547">
        <f>ROUND($I$2105*G2108,0)</f>
        <v>506078</v>
      </c>
      <c r="I2108" s="868"/>
    </row>
    <row r="2109" spans="3:12" s="532" customFormat="1" x14ac:dyDescent="0.25">
      <c r="C2109" s="861"/>
      <c r="D2109" s="862"/>
      <c r="E2109" s="787" t="s">
        <v>26</v>
      </c>
      <c r="F2109" s="869"/>
      <c r="G2109" s="565">
        <v>0.02</v>
      </c>
      <c r="H2109" s="547">
        <f t="shared" ref="H2109:H2110" si="59">ROUND($I$2105*G2109,0)</f>
        <v>44007</v>
      </c>
      <c r="I2109" s="868"/>
    </row>
    <row r="2110" spans="3:12" s="532" customFormat="1" x14ac:dyDescent="0.25">
      <c r="C2110" s="861"/>
      <c r="D2110" s="862"/>
      <c r="E2110" s="787" t="s">
        <v>1</v>
      </c>
      <c r="F2110" s="869"/>
      <c r="G2110" s="565">
        <v>0.05</v>
      </c>
      <c r="H2110" s="547">
        <f t="shared" si="59"/>
        <v>110017</v>
      </c>
      <c r="I2110" s="868"/>
    </row>
    <row r="2111" spans="3:12" s="532" customFormat="1" ht="15" customHeight="1" thickBot="1" x14ac:dyDescent="0.3">
      <c r="C2111" s="861"/>
      <c r="D2111" s="862"/>
      <c r="E2111" s="870" t="s">
        <v>290</v>
      </c>
      <c r="F2111" s="871"/>
      <c r="G2111" s="871"/>
      <c r="H2111" s="872"/>
      <c r="I2111" s="586">
        <f>SUM(H2108:H2110)</f>
        <v>660102</v>
      </c>
    </row>
    <row r="2112" spans="3:12" s="532" customFormat="1" ht="16.2" customHeight="1" thickBot="1" x14ac:dyDescent="0.3">
      <c r="C2112" s="863"/>
      <c r="D2112" s="864"/>
      <c r="E2112" s="873" t="s">
        <v>291</v>
      </c>
      <c r="F2112" s="874"/>
      <c r="G2112" s="875"/>
      <c r="H2112" s="876">
        <f>SUM(I2105+I2111)</f>
        <v>2860442</v>
      </c>
      <c r="I2112" s="877"/>
    </row>
    <row r="2113" spans="1:9" s="532" customFormat="1" x14ac:dyDescent="0.25"/>
    <row r="2114" spans="1:9" s="532" customFormat="1" ht="18" thickBot="1" x14ac:dyDescent="0.3">
      <c r="C2114" s="840" t="s">
        <v>257</v>
      </c>
      <c r="D2114" s="840"/>
      <c r="E2114" s="840"/>
      <c r="F2114" s="840"/>
      <c r="G2114" s="840"/>
      <c r="H2114" s="840"/>
      <c r="I2114" s="840"/>
    </row>
    <row r="2115" spans="1:9" s="532" customFormat="1" ht="14.4" thickBot="1" x14ac:dyDescent="0.3">
      <c r="C2115" s="533" t="s">
        <v>258</v>
      </c>
      <c r="D2115" s="841" t="s">
        <v>733</v>
      </c>
      <c r="E2115" s="842"/>
      <c r="F2115" s="842"/>
      <c r="G2115" s="843"/>
      <c r="H2115" s="533" t="s">
        <v>259</v>
      </c>
      <c r="I2115" s="534">
        <v>45961</v>
      </c>
    </row>
    <row r="2116" spans="1:9" s="532" customFormat="1" ht="13.8" thickBot="1" x14ac:dyDescent="0.3">
      <c r="C2116" s="844" t="s">
        <v>260</v>
      </c>
      <c r="D2116" s="845"/>
      <c r="E2116" s="846"/>
      <c r="F2116" s="847" t="s">
        <v>261</v>
      </c>
      <c r="G2116" s="848"/>
      <c r="H2116" s="848"/>
      <c r="I2116" s="849"/>
    </row>
    <row r="2117" spans="1:9" s="532" customFormat="1" ht="24.75" customHeight="1" thickBot="1" x14ac:dyDescent="0.3">
      <c r="C2117" s="850" t="s">
        <v>292</v>
      </c>
      <c r="D2117" s="851"/>
      <c r="E2117" s="852"/>
      <c r="F2117" s="811" t="str">
        <f>+'P. Obras Civiles'!C62</f>
        <v>Suministro e instalación Puerta en madera. Incluye cerradura. Dim: 1.00x1.95 m(h)  (área Consultorios y toma de muestras)</v>
      </c>
      <c r="G2117" s="812"/>
      <c r="H2117" s="812"/>
      <c r="I2117" s="813"/>
    </row>
    <row r="2118" spans="1:9" s="532" customFormat="1" ht="13.8" thickBot="1" x14ac:dyDescent="0.3">
      <c r="C2118" s="535" t="s">
        <v>340</v>
      </c>
      <c r="D2118" s="536" t="s">
        <v>263</v>
      </c>
      <c r="E2118" s="537">
        <f>+'P. Obras Civiles'!B62</f>
        <v>9.1999999999999993</v>
      </c>
      <c r="F2118" s="814"/>
      <c r="G2118" s="815"/>
      <c r="H2118" s="815"/>
      <c r="I2118" s="816"/>
    </row>
    <row r="2119" spans="1:9" s="532" customFormat="1" ht="13.8" thickBot="1" x14ac:dyDescent="0.3">
      <c r="C2119" s="853" t="s">
        <v>264</v>
      </c>
      <c r="D2119" s="854"/>
      <c r="E2119" s="538">
        <f>+'P. Obras Civiles'!E62</f>
        <v>3</v>
      </c>
      <c r="F2119" s="817"/>
      <c r="G2119" s="818"/>
      <c r="H2119" s="818"/>
      <c r="I2119" s="819"/>
    </row>
    <row r="2120" spans="1:9" s="532" customFormat="1" x14ac:dyDescent="0.25">
      <c r="C2120" s="539" t="s">
        <v>265</v>
      </c>
      <c r="D2120" s="540"/>
      <c r="E2120" s="855"/>
      <c r="F2120" s="855"/>
      <c r="G2120" s="855"/>
      <c r="H2120" s="855"/>
      <c r="I2120" s="856"/>
    </row>
    <row r="2121" spans="1:9" s="532" customFormat="1" x14ac:dyDescent="0.25">
      <c r="C2121" s="778" t="s">
        <v>266</v>
      </c>
      <c r="D2121" s="779"/>
      <c r="E2121" s="541" t="s">
        <v>267</v>
      </c>
      <c r="F2121" s="594" t="s">
        <v>268</v>
      </c>
      <c r="G2121" s="542" t="s">
        <v>269</v>
      </c>
      <c r="H2121" s="541" t="s">
        <v>270</v>
      </c>
      <c r="I2121" s="543" t="s">
        <v>271</v>
      </c>
    </row>
    <row r="2122" spans="1:9" s="532" customFormat="1" x14ac:dyDescent="0.25">
      <c r="A2122" s="544" t="s">
        <v>108</v>
      </c>
      <c r="C2122" s="793" t="str">
        <f>+VLOOKUP(A2122,'Herramientas y Equipos'!$B$4:$E$46,2,FALSE)</f>
        <v>Herramienta menor E, Gral. Obra</v>
      </c>
      <c r="D2122" s="794"/>
      <c r="E2122" s="545" t="str">
        <f>+VLOOKUP(A2122,'Herramientas y Equipos'!$B$4:$E$46,3,FALSE)</f>
        <v>%</v>
      </c>
      <c r="F2122" s="565">
        <f>+VLOOKUP(A2122,'Herramientas y Equipos'!$B$4:$E$46,4,FALSE)</f>
        <v>0.04</v>
      </c>
      <c r="G2122" s="549">
        <f>+I2146</f>
        <v>192516</v>
      </c>
      <c r="H2122" s="549">
        <f>ROUND(SUM(G2122*F2122),0)</f>
        <v>7701</v>
      </c>
      <c r="I2122" s="857"/>
    </row>
    <row r="2123" spans="1:9" s="532" customFormat="1" x14ac:dyDescent="0.25">
      <c r="A2123" s="544"/>
      <c r="C2123" s="793"/>
      <c r="D2123" s="794"/>
      <c r="E2123" s="545"/>
      <c r="F2123" s="548"/>
      <c r="G2123" s="549"/>
      <c r="H2123" s="549"/>
      <c r="I2123" s="858"/>
    </row>
    <row r="2124" spans="1:9" s="532" customFormat="1" x14ac:dyDescent="0.25">
      <c r="A2124" s="544"/>
      <c r="C2124" s="793"/>
      <c r="D2124" s="794"/>
      <c r="E2124" s="545"/>
      <c r="F2124" s="548"/>
      <c r="G2124" s="549"/>
      <c r="H2124" s="549"/>
      <c r="I2124" s="858"/>
    </row>
    <row r="2125" spans="1:9" s="532" customFormat="1" x14ac:dyDescent="0.25">
      <c r="C2125" s="792"/>
      <c r="D2125" s="776"/>
      <c r="E2125" s="776"/>
      <c r="F2125" s="776"/>
      <c r="G2125" s="595"/>
      <c r="H2125" s="595" t="s">
        <v>272</v>
      </c>
      <c r="I2125" s="596">
        <f>SUM(H2122:H2124)</f>
        <v>7701</v>
      </c>
    </row>
    <row r="2126" spans="1:9" s="532" customFormat="1" x14ac:dyDescent="0.25">
      <c r="C2126" s="552" t="s">
        <v>273</v>
      </c>
      <c r="D2126" s="553"/>
      <c r="E2126" s="554"/>
      <c r="F2126" s="555"/>
      <c r="G2126" s="556"/>
      <c r="H2126" s="555"/>
      <c r="I2126" s="557"/>
    </row>
    <row r="2127" spans="1:9" s="532" customFormat="1" x14ac:dyDescent="0.25">
      <c r="C2127" s="778" t="s">
        <v>266</v>
      </c>
      <c r="D2127" s="779"/>
      <c r="E2127" s="541" t="s">
        <v>274</v>
      </c>
      <c r="F2127" s="541" t="s">
        <v>13</v>
      </c>
      <c r="G2127" s="542" t="s">
        <v>275</v>
      </c>
      <c r="H2127" s="541" t="s">
        <v>276</v>
      </c>
      <c r="I2127" s="543" t="s">
        <v>271</v>
      </c>
    </row>
    <row r="2128" spans="1:9" s="532" customFormat="1" ht="28.8" customHeight="1" x14ac:dyDescent="0.25">
      <c r="A2128" s="564" t="str">
        <f>+Insumos!B168</f>
        <v>I100263</v>
      </c>
      <c r="C2128" s="774" t="str">
        <f>+VLOOKUP(A2128,Insumos!$B$4:$E$289,2,FALSE)</f>
        <v>Puerta en madera con marco Dim: 1.00x1.95 m(h)  (área Consultorios y toma de muestras)</v>
      </c>
      <c r="D2128" s="775"/>
      <c r="E2128" s="559" t="str">
        <f>+VLOOKUP(A2128,Insumos!$B$4:$E$289,3,FALSE)</f>
        <v>UND</v>
      </c>
      <c r="F2128" s="560">
        <v>1</v>
      </c>
      <c r="G2128" s="561"/>
      <c r="H2128" s="562">
        <f>+VLOOKUP(A2128,Insumos!$B$4:$E$289,4,FALSE)</f>
        <v>1100000</v>
      </c>
      <c r="I2128" s="563">
        <f t="shared" ref="I2128" si="60">+ROUND((F2128*H2128)+(G2128*F2128*H2128),0)</f>
        <v>1100000</v>
      </c>
    </row>
    <row r="2129" spans="1:9" s="532" customFormat="1" x14ac:dyDescent="0.25">
      <c r="A2129" s="564"/>
      <c r="C2129" s="774"/>
      <c r="D2129" s="775"/>
      <c r="E2129" s="559"/>
      <c r="F2129" s="560"/>
      <c r="G2129" s="565"/>
      <c r="H2129" s="562"/>
      <c r="I2129" s="563"/>
    </row>
    <row r="2130" spans="1:9" s="532" customFormat="1" x14ac:dyDescent="0.25">
      <c r="A2130" s="564"/>
      <c r="C2130" s="774"/>
      <c r="D2130" s="775"/>
      <c r="E2130" s="559"/>
      <c r="F2130" s="560"/>
      <c r="G2130" s="561"/>
      <c r="H2130" s="562"/>
      <c r="I2130" s="563"/>
    </row>
    <row r="2131" spans="1:9" s="532" customFormat="1" ht="21.6" customHeight="1" x14ac:dyDescent="0.25">
      <c r="A2131" s="564"/>
      <c r="C2131" s="774"/>
      <c r="D2131" s="775"/>
      <c r="E2131" s="559"/>
      <c r="F2131" s="560"/>
      <c r="G2131" s="565"/>
      <c r="H2131" s="562"/>
      <c r="I2131" s="563"/>
    </row>
    <row r="2132" spans="1:9" s="532" customFormat="1" x14ac:dyDescent="0.25">
      <c r="A2132" s="564"/>
      <c r="C2132" s="774"/>
      <c r="D2132" s="775"/>
      <c r="E2132" s="559"/>
      <c r="F2132" s="589"/>
      <c r="G2132" s="561"/>
      <c r="H2132" s="562"/>
      <c r="I2132" s="563"/>
    </row>
    <row r="2133" spans="1:9" s="532" customFormat="1" x14ac:dyDescent="0.25">
      <c r="A2133" s="564"/>
      <c r="C2133" s="774"/>
      <c r="D2133" s="775"/>
      <c r="E2133" s="559"/>
      <c r="F2133" s="589"/>
      <c r="G2133" s="561"/>
      <c r="H2133" s="562"/>
      <c r="I2133" s="563"/>
    </row>
    <row r="2134" spans="1:9" s="532" customFormat="1" x14ac:dyDescent="0.25">
      <c r="A2134" s="564"/>
      <c r="C2134" s="774"/>
      <c r="D2134" s="775"/>
      <c r="E2134" s="559"/>
      <c r="F2134" s="589"/>
      <c r="G2134" s="561"/>
      <c r="H2134" s="562"/>
      <c r="I2134" s="563"/>
    </row>
    <row r="2135" spans="1:9" s="532" customFormat="1" x14ac:dyDescent="0.25">
      <c r="A2135" s="564"/>
      <c r="C2135" s="568"/>
      <c r="D2135" s="555"/>
      <c r="E2135" s="554"/>
      <c r="F2135" s="555"/>
      <c r="G2135" s="790" t="s">
        <v>277</v>
      </c>
      <c r="H2135" s="878"/>
      <c r="I2135" s="596">
        <f>SUM(I2128:I2134)</f>
        <v>1100000</v>
      </c>
    </row>
    <row r="2136" spans="1:9" s="532" customFormat="1" ht="13.8" x14ac:dyDescent="0.25">
      <c r="C2136" s="552" t="s">
        <v>278</v>
      </c>
      <c r="D2136" s="553"/>
      <c r="E2136" s="554"/>
      <c r="F2136" s="555"/>
      <c r="G2136" s="556"/>
      <c r="H2136" s="555"/>
      <c r="I2136" s="466"/>
    </row>
    <row r="2137" spans="1:9" s="532" customFormat="1" x14ac:dyDescent="0.25">
      <c r="C2137" s="778" t="s">
        <v>266</v>
      </c>
      <c r="D2137" s="779"/>
      <c r="E2137" s="541" t="s">
        <v>279</v>
      </c>
      <c r="F2137" s="541" t="s">
        <v>29</v>
      </c>
      <c r="G2137" s="542" t="s">
        <v>280</v>
      </c>
      <c r="H2137" s="541" t="s">
        <v>281</v>
      </c>
      <c r="I2137" s="543" t="s">
        <v>271</v>
      </c>
    </row>
    <row r="2138" spans="1:9" s="532" customFormat="1" x14ac:dyDescent="0.25">
      <c r="C2138" s="780" t="s">
        <v>423</v>
      </c>
      <c r="D2138" s="781"/>
      <c r="E2138" s="569">
        <v>7.0000000000000007E-2</v>
      </c>
      <c r="F2138" s="570"/>
      <c r="G2138" s="571">
        <v>250000</v>
      </c>
      <c r="H2138" s="602">
        <f>+ROUND(E2138*G2138,0)</f>
        <v>17500</v>
      </c>
      <c r="I2138" s="603"/>
    </row>
    <row r="2139" spans="1:9" s="532" customFormat="1" x14ac:dyDescent="0.25">
      <c r="C2139" s="782"/>
      <c r="D2139" s="783"/>
      <c r="E2139" s="570"/>
      <c r="F2139" s="570"/>
      <c r="G2139" s="574"/>
      <c r="H2139" s="602">
        <f>+ROUND(E2139*F2139*G2139,0)</f>
        <v>0</v>
      </c>
      <c r="I2139" s="603"/>
    </row>
    <row r="2140" spans="1:9" s="532" customFormat="1" x14ac:dyDescent="0.25">
      <c r="C2140" s="568"/>
      <c r="D2140" s="555"/>
      <c r="E2140" s="554"/>
      <c r="F2140" s="555"/>
      <c r="G2140" s="556" t="s">
        <v>282</v>
      </c>
      <c r="H2140" s="555"/>
      <c r="I2140" s="604">
        <f>SUM(H2138:H2139)</f>
        <v>17500</v>
      </c>
    </row>
    <row r="2141" spans="1:9" s="532" customFormat="1" ht="13.8" x14ac:dyDescent="0.25">
      <c r="C2141" s="552" t="s">
        <v>283</v>
      </c>
      <c r="D2141" s="555"/>
      <c r="E2141" s="554"/>
      <c r="F2141" s="555"/>
      <c r="G2141" s="556"/>
      <c r="H2141" s="555"/>
      <c r="I2141" s="466"/>
    </row>
    <row r="2142" spans="1:9" s="532" customFormat="1" x14ac:dyDescent="0.25">
      <c r="C2142" s="778" t="s">
        <v>266</v>
      </c>
      <c r="D2142" s="779"/>
      <c r="E2142" s="541" t="s">
        <v>14</v>
      </c>
      <c r="F2142" s="541" t="s">
        <v>13</v>
      </c>
      <c r="G2142" s="542" t="s">
        <v>276</v>
      </c>
      <c r="H2142" s="605" t="s">
        <v>29</v>
      </c>
      <c r="I2142" s="543" t="s">
        <v>271</v>
      </c>
    </row>
    <row r="2143" spans="1:9" s="532" customFormat="1" x14ac:dyDescent="0.25">
      <c r="C2143" s="784" t="str">
        <f>+'Mano de Obra'!$B$135</f>
        <v>Cuadrilla General de obra</v>
      </c>
      <c r="D2143" s="785"/>
      <c r="E2143" s="545" t="s">
        <v>294</v>
      </c>
      <c r="F2143" s="575">
        <v>8</v>
      </c>
      <c r="G2143" s="549">
        <f>+'Mano de Obra'!$F$143</f>
        <v>2310190.111111111</v>
      </c>
      <c r="H2143" s="576">
        <v>0.66666666666666663</v>
      </c>
      <c r="I2143" s="608">
        <f>ROUND(SUM(G2143/F2143)*H2143,0)</f>
        <v>192516</v>
      </c>
    </row>
    <row r="2144" spans="1:9" s="532" customFormat="1" x14ac:dyDescent="0.25">
      <c r="C2144" s="786"/>
      <c r="D2144" s="787"/>
      <c r="E2144" s="545"/>
      <c r="F2144" s="578"/>
      <c r="G2144" s="579"/>
      <c r="H2144" s="580"/>
      <c r="I2144" s="596">
        <f>SUM(G2144*F2144)*H2144</f>
        <v>0</v>
      </c>
    </row>
    <row r="2145" spans="3:9" s="532" customFormat="1" x14ac:dyDescent="0.25">
      <c r="C2145" s="788"/>
      <c r="D2145" s="789"/>
      <c r="E2145" s="545"/>
      <c r="F2145" s="581"/>
      <c r="G2145" s="579"/>
      <c r="H2145" s="580"/>
      <c r="I2145" s="596">
        <f>SUM(G2145*F2145)*H2145</f>
        <v>0</v>
      </c>
    </row>
    <row r="2146" spans="3:9" s="532" customFormat="1" x14ac:dyDescent="0.25">
      <c r="C2146" s="568"/>
      <c r="D2146" s="555"/>
      <c r="E2146" s="554"/>
      <c r="F2146" s="555"/>
      <c r="G2146" s="790" t="s">
        <v>284</v>
      </c>
      <c r="H2146" s="790"/>
      <c r="I2146" s="596">
        <f>I2143</f>
        <v>192516</v>
      </c>
    </row>
    <row r="2147" spans="3:9" s="532" customFormat="1" ht="13.8" thickBot="1" x14ac:dyDescent="0.3">
      <c r="C2147" s="568"/>
      <c r="D2147" s="555"/>
      <c r="E2147" s="554"/>
      <c r="F2147" s="555"/>
      <c r="G2147" s="582"/>
      <c r="H2147" s="554"/>
      <c r="I2147" s="557"/>
    </row>
    <row r="2148" spans="3:9" s="532" customFormat="1" ht="13.8" thickBot="1" x14ac:dyDescent="0.3">
      <c r="C2148" s="568"/>
      <c r="D2148" s="555"/>
      <c r="E2148" s="554"/>
      <c r="F2148" s="791" t="s">
        <v>285</v>
      </c>
      <c r="G2148" s="791"/>
      <c r="H2148" s="791"/>
      <c r="I2148" s="606">
        <f>SUM(I2125+I2135+I2140+I2146)</f>
        <v>1317717</v>
      </c>
    </row>
    <row r="2149" spans="3:9" s="532" customFormat="1" ht="14.4" thickBot="1" x14ac:dyDescent="0.3">
      <c r="C2149" s="552" t="s">
        <v>286</v>
      </c>
      <c r="D2149" s="555"/>
      <c r="E2149" s="153"/>
      <c r="F2149" s="472"/>
      <c r="G2149" s="556"/>
      <c r="H2149" s="555"/>
      <c r="I2149" s="557"/>
    </row>
    <row r="2150" spans="3:9" s="532" customFormat="1" x14ac:dyDescent="0.25">
      <c r="C2150" s="859" t="s">
        <v>732</v>
      </c>
      <c r="D2150" s="860"/>
      <c r="E2150" s="865" t="s">
        <v>287</v>
      </c>
      <c r="F2150" s="866"/>
      <c r="G2150" s="584" t="s">
        <v>101</v>
      </c>
      <c r="H2150" s="585" t="s">
        <v>288</v>
      </c>
      <c r="I2150" s="867"/>
    </row>
    <row r="2151" spans="3:9" s="532" customFormat="1" x14ac:dyDescent="0.25">
      <c r="C2151" s="861"/>
      <c r="D2151" s="862"/>
      <c r="E2151" s="787" t="s">
        <v>289</v>
      </c>
      <c r="F2151" s="869"/>
      <c r="G2151" s="565">
        <v>0.23</v>
      </c>
      <c r="H2151" s="549">
        <f>ROUND($I$2148*G2151,0)</f>
        <v>303075</v>
      </c>
      <c r="I2151" s="868"/>
    </row>
    <row r="2152" spans="3:9" s="532" customFormat="1" x14ac:dyDescent="0.25">
      <c r="C2152" s="861"/>
      <c r="D2152" s="862"/>
      <c r="E2152" s="787" t="s">
        <v>26</v>
      </c>
      <c r="F2152" s="869"/>
      <c r="G2152" s="565">
        <v>0.02</v>
      </c>
      <c r="H2152" s="549">
        <f t="shared" ref="H2152:H2153" si="61">ROUND($I$2148*G2152,0)</f>
        <v>26354</v>
      </c>
      <c r="I2152" s="868"/>
    </row>
    <row r="2153" spans="3:9" s="532" customFormat="1" x14ac:dyDescent="0.25">
      <c r="C2153" s="861"/>
      <c r="D2153" s="862"/>
      <c r="E2153" s="787" t="s">
        <v>1</v>
      </c>
      <c r="F2153" s="869"/>
      <c r="G2153" s="565">
        <v>0.05</v>
      </c>
      <c r="H2153" s="549">
        <f t="shared" si="61"/>
        <v>65886</v>
      </c>
      <c r="I2153" s="868"/>
    </row>
    <row r="2154" spans="3:9" s="532" customFormat="1" ht="15" customHeight="1" thickBot="1" x14ac:dyDescent="0.3">
      <c r="C2154" s="861"/>
      <c r="D2154" s="862"/>
      <c r="E2154" s="870" t="s">
        <v>290</v>
      </c>
      <c r="F2154" s="871"/>
      <c r="G2154" s="871"/>
      <c r="H2154" s="872"/>
      <c r="I2154" s="607">
        <f>SUM(H2151:H2153)</f>
        <v>395315</v>
      </c>
    </row>
    <row r="2155" spans="3:9" s="532" customFormat="1" ht="16.2" thickBot="1" x14ac:dyDescent="0.3">
      <c r="C2155" s="863"/>
      <c r="D2155" s="864"/>
      <c r="E2155" s="873" t="s">
        <v>291</v>
      </c>
      <c r="F2155" s="874"/>
      <c r="G2155" s="875"/>
      <c r="H2155" s="876">
        <f>SUM(I2148+I2154)</f>
        <v>1713032</v>
      </c>
      <c r="I2155" s="877"/>
    </row>
    <row r="2156" spans="3:9" s="532" customFormat="1" x14ac:dyDescent="0.25"/>
    <row r="2157" spans="3:9" s="532" customFormat="1" ht="18" thickBot="1" x14ac:dyDescent="0.3">
      <c r="C2157" s="840" t="s">
        <v>257</v>
      </c>
      <c r="D2157" s="840"/>
      <c r="E2157" s="840"/>
      <c r="F2157" s="840"/>
      <c r="G2157" s="840"/>
      <c r="H2157" s="840"/>
      <c r="I2157" s="840"/>
    </row>
    <row r="2158" spans="3:9" s="532" customFormat="1" ht="14.4" thickBot="1" x14ac:dyDescent="0.3">
      <c r="C2158" s="533" t="s">
        <v>258</v>
      </c>
      <c r="D2158" s="841" t="s">
        <v>733</v>
      </c>
      <c r="E2158" s="842"/>
      <c r="F2158" s="842"/>
      <c r="G2158" s="843"/>
      <c r="H2158" s="533" t="s">
        <v>259</v>
      </c>
      <c r="I2158" s="534">
        <v>45961</v>
      </c>
    </row>
    <row r="2159" spans="3:9" s="532" customFormat="1" ht="13.8" thickBot="1" x14ac:dyDescent="0.3">
      <c r="C2159" s="844" t="s">
        <v>260</v>
      </c>
      <c r="D2159" s="845"/>
      <c r="E2159" s="846"/>
      <c r="F2159" s="847" t="s">
        <v>261</v>
      </c>
      <c r="G2159" s="848"/>
      <c r="H2159" s="848"/>
      <c r="I2159" s="849"/>
    </row>
    <row r="2160" spans="3:9" s="532" customFormat="1" ht="24.75" customHeight="1" thickBot="1" x14ac:dyDescent="0.3">
      <c r="C2160" s="850" t="s">
        <v>292</v>
      </c>
      <c r="D2160" s="851"/>
      <c r="E2160" s="852"/>
      <c r="F2160" s="811" t="str">
        <f>+'P. Obras Civiles'!C63</f>
        <v>Suministro e instalación Puerta en madera. Incluye cerradura. Dim: 0.8x1.95 m(h)  (Baño toma de muestras)</v>
      </c>
      <c r="G2160" s="812"/>
      <c r="H2160" s="812"/>
      <c r="I2160" s="813"/>
    </row>
    <row r="2161" spans="1:9" s="532" customFormat="1" ht="13.8" thickBot="1" x14ac:dyDescent="0.3">
      <c r="C2161" s="535" t="s">
        <v>340</v>
      </c>
      <c r="D2161" s="536" t="s">
        <v>263</v>
      </c>
      <c r="E2161" s="537">
        <f>+'P. Obras Civiles'!B63</f>
        <v>9.3000000000000007</v>
      </c>
      <c r="F2161" s="814"/>
      <c r="G2161" s="815"/>
      <c r="H2161" s="815"/>
      <c r="I2161" s="816"/>
    </row>
    <row r="2162" spans="1:9" s="532" customFormat="1" ht="13.8" thickBot="1" x14ac:dyDescent="0.3">
      <c r="C2162" s="853" t="s">
        <v>264</v>
      </c>
      <c r="D2162" s="854"/>
      <c r="E2162" s="538">
        <f>+'P. Obras Civiles'!E63</f>
        <v>1</v>
      </c>
      <c r="F2162" s="817"/>
      <c r="G2162" s="818"/>
      <c r="H2162" s="818"/>
      <c r="I2162" s="819"/>
    </row>
    <row r="2163" spans="1:9" s="532" customFormat="1" x14ac:dyDescent="0.25">
      <c r="C2163" s="539" t="s">
        <v>265</v>
      </c>
      <c r="D2163" s="540"/>
      <c r="E2163" s="855"/>
      <c r="F2163" s="855"/>
      <c r="G2163" s="855"/>
      <c r="H2163" s="855"/>
      <c r="I2163" s="856"/>
    </row>
    <row r="2164" spans="1:9" s="532" customFormat="1" x14ac:dyDescent="0.25">
      <c r="C2164" s="778" t="s">
        <v>266</v>
      </c>
      <c r="D2164" s="779"/>
      <c r="E2164" s="541" t="s">
        <v>267</v>
      </c>
      <c r="F2164" s="594" t="s">
        <v>268</v>
      </c>
      <c r="G2164" s="542" t="s">
        <v>269</v>
      </c>
      <c r="H2164" s="541" t="s">
        <v>270</v>
      </c>
      <c r="I2164" s="543" t="s">
        <v>271</v>
      </c>
    </row>
    <row r="2165" spans="1:9" s="532" customFormat="1" x14ac:dyDescent="0.25">
      <c r="A2165" s="544" t="s">
        <v>108</v>
      </c>
      <c r="C2165" s="793" t="str">
        <f>+VLOOKUP(A2165,'Herramientas y Equipos'!$B$4:$E$46,2,FALSE)</f>
        <v>Herramienta menor E, Gral. Obra</v>
      </c>
      <c r="D2165" s="794"/>
      <c r="E2165" s="545" t="str">
        <f>+VLOOKUP(A2165,'Herramientas y Equipos'!$B$4:$E$46,3,FALSE)</f>
        <v>%</v>
      </c>
      <c r="F2165" s="565">
        <f>+VLOOKUP(A2165,'Herramientas y Equipos'!$B$4:$E$46,4,FALSE)</f>
        <v>0.04</v>
      </c>
      <c r="G2165" s="549">
        <f>+I2189</f>
        <v>192516</v>
      </c>
      <c r="H2165" s="549">
        <f>ROUND(SUM(G2165*F2165),0)</f>
        <v>7701</v>
      </c>
      <c r="I2165" s="857"/>
    </row>
    <row r="2166" spans="1:9" s="532" customFormat="1" x14ac:dyDescent="0.25">
      <c r="A2166" s="544"/>
      <c r="C2166" s="793"/>
      <c r="D2166" s="794"/>
      <c r="E2166" s="545"/>
      <c r="F2166" s="548"/>
      <c r="G2166" s="549"/>
      <c r="H2166" s="549"/>
      <c r="I2166" s="858"/>
    </row>
    <row r="2167" spans="1:9" s="532" customFormat="1" x14ac:dyDescent="0.25">
      <c r="A2167" s="544"/>
      <c r="C2167" s="793"/>
      <c r="D2167" s="794"/>
      <c r="E2167" s="545"/>
      <c r="F2167" s="548"/>
      <c r="G2167" s="549"/>
      <c r="H2167" s="549"/>
      <c r="I2167" s="858"/>
    </row>
    <row r="2168" spans="1:9" s="532" customFormat="1" x14ac:dyDescent="0.25">
      <c r="C2168" s="792"/>
      <c r="D2168" s="776"/>
      <c r="E2168" s="776"/>
      <c r="F2168" s="776"/>
      <c r="G2168" s="595"/>
      <c r="H2168" s="595" t="s">
        <v>272</v>
      </c>
      <c r="I2168" s="596">
        <f>SUM(H2165:H2167)</f>
        <v>7701</v>
      </c>
    </row>
    <row r="2169" spans="1:9" s="532" customFormat="1" x14ac:dyDescent="0.25">
      <c r="C2169" s="552" t="s">
        <v>273</v>
      </c>
      <c r="D2169" s="553"/>
      <c r="E2169" s="554"/>
      <c r="F2169" s="555"/>
      <c r="G2169" s="556"/>
      <c r="H2169" s="555"/>
      <c r="I2169" s="557"/>
    </row>
    <row r="2170" spans="1:9" s="532" customFormat="1" x14ac:dyDescent="0.25">
      <c r="C2170" s="778" t="s">
        <v>266</v>
      </c>
      <c r="D2170" s="779"/>
      <c r="E2170" s="541" t="s">
        <v>274</v>
      </c>
      <c r="F2170" s="541" t="s">
        <v>13</v>
      </c>
      <c r="G2170" s="542" t="s">
        <v>275</v>
      </c>
      <c r="H2170" s="541" t="s">
        <v>276</v>
      </c>
      <c r="I2170" s="543" t="s">
        <v>271</v>
      </c>
    </row>
    <row r="2171" spans="1:9" s="532" customFormat="1" ht="28.8" customHeight="1" x14ac:dyDescent="0.25">
      <c r="A2171" s="564" t="str">
        <f>+Insumos!B199</f>
        <v>I100294</v>
      </c>
      <c r="C2171" s="774" t="str">
        <f>+VLOOKUP(A2171,Insumos!$B$4:$E$289,2,FALSE)</f>
        <v xml:space="preserve">Puerta en madera con marco Dim: 0.80x1.95 m(h) </v>
      </c>
      <c r="D2171" s="775"/>
      <c r="E2171" s="559" t="str">
        <f>+VLOOKUP(A2171,Insumos!$B$4:$E$289,3,FALSE)</f>
        <v>UND</v>
      </c>
      <c r="F2171" s="560">
        <v>1</v>
      </c>
      <c r="G2171" s="561"/>
      <c r="H2171" s="562">
        <f>+VLOOKUP(A2171,Insumos!$B$4:$E$289,4,FALSE)</f>
        <v>800000</v>
      </c>
      <c r="I2171" s="563">
        <f t="shared" ref="I2171" si="62">+ROUND((F2171*H2171)+(G2171*F2171*H2171),0)</f>
        <v>800000</v>
      </c>
    </row>
    <row r="2172" spans="1:9" s="532" customFormat="1" x14ac:dyDescent="0.25">
      <c r="A2172" s="564"/>
      <c r="C2172" s="774"/>
      <c r="D2172" s="775"/>
      <c r="E2172" s="559"/>
      <c r="F2172" s="560"/>
      <c r="G2172" s="565"/>
      <c r="H2172" s="562"/>
      <c r="I2172" s="563"/>
    </row>
    <row r="2173" spans="1:9" s="532" customFormat="1" x14ac:dyDescent="0.25">
      <c r="A2173" s="564"/>
      <c r="C2173" s="774"/>
      <c r="D2173" s="775"/>
      <c r="E2173" s="559"/>
      <c r="F2173" s="560"/>
      <c r="G2173" s="561"/>
      <c r="H2173" s="562"/>
      <c r="I2173" s="563"/>
    </row>
    <row r="2174" spans="1:9" s="532" customFormat="1" ht="21.6" customHeight="1" x14ac:dyDescent="0.25">
      <c r="A2174" s="564"/>
      <c r="C2174" s="774"/>
      <c r="D2174" s="775"/>
      <c r="E2174" s="559"/>
      <c r="F2174" s="560"/>
      <c r="G2174" s="565"/>
      <c r="H2174" s="562"/>
      <c r="I2174" s="563"/>
    </row>
    <row r="2175" spans="1:9" s="532" customFormat="1" x14ac:dyDescent="0.25">
      <c r="A2175" s="564"/>
      <c r="C2175" s="774"/>
      <c r="D2175" s="775"/>
      <c r="E2175" s="559"/>
      <c r="F2175" s="589"/>
      <c r="G2175" s="561"/>
      <c r="H2175" s="562"/>
      <c r="I2175" s="563"/>
    </row>
    <row r="2176" spans="1:9" s="532" customFormat="1" x14ac:dyDescent="0.25">
      <c r="A2176" s="564"/>
      <c r="C2176" s="774"/>
      <c r="D2176" s="775"/>
      <c r="E2176" s="559"/>
      <c r="F2176" s="589"/>
      <c r="G2176" s="561"/>
      <c r="H2176" s="562"/>
      <c r="I2176" s="563"/>
    </row>
    <row r="2177" spans="1:9" s="532" customFormat="1" x14ac:dyDescent="0.25">
      <c r="A2177" s="564"/>
      <c r="C2177" s="774"/>
      <c r="D2177" s="775"/>
      <c r="E2177" s="559"/>
      <c r="F2177" s="589"/>
      <c r="G2177" s="561"/>
      <c r="H2177" s="562"/>
      <c r="I2177" s="563"/>
    </row>
    <row r="2178" spans="1:9" s="532" customFormat="1" x14ac:dyDescent="0.25">
      <c r="A2178" s="564"/>
      <c r="C2178" s="568"/>
      <c r="D2178" s="555"/>
      <c r="E2178" s="554"/>
      <c r="F2178" s="555"/>
      <c r="G2178" s="790" t="s">
        <v>277</v>
      </c>
      <c r="H2178" s="878"/>
      <c r="I2178" s="596">
        <f>SUM(I2171:I2177)</f>
        <v>800000</v>
      </c>
    </row>
    <row r="2179" spans="1:9" s="532" customFormat="1" ht="13.8" x14ac:dyDescent="0.25">
      <c r="C2179" s="552" t="s">
        <v>278</v>
      </c>
      <c r="D2179" s="553"/>
      <c r="E2179" s="554"/>
      <c r="F2179" s="555"/>
      <c r="G2179" s="556"/>
      <c r="H2179" s="555"/>
      <c r="I2179" s="466"/>
    </row>
    <row r="2180" spans="1:9" s="532" customFormat="1" x14ac:dyDescent="0.25">
      <c r="C2180" s="778" t="s">
        <v>266</v>
      </c>
      <c r="D2180" s="779"/>
      <c r="E2180" s="541" t="s">
        <v>279</v>
      </c>
      <c r="F2180" s="541" t="s">
        <v>29</v>
      </c>
      <c r="G2180" s="542" t="s">
        <v>280</v>
      </c>
      <c r="H2180" s="541" t="s">
        <v>281</v>
      </c>
      <c r="I2180" s="543" t="s">
        <v>271</v>
      </c>
    </row>
    <row r="2181" spans="1:9" s="532" customFormat="1" x14ac:dyDescent="0.25">
      <c r="C2181" s="780" t="s">
        <v>423</v>
      </c>
      <c r="D2181" s="781"/>
      <c r="E2181" s="569">
        <v>0.06</v>
      </c>
      <c r="F2181" s="570"/>
      <c r="G2181" s="571">
        <v>250000</v>
      </c>
      <c r="H2181" s="602">
        <f>+ROUND(E2181*G2181,0)</f>
        <v>15000</v>
      </c>
      <c r="I2181" s="603"/>
    </row>
    <row r="2182" spans="1:9" s="532" customFormat="1" x14ac:dyDescent="0.25">
      <c r="C2182" s="782"/>
      <c r="D2182" s="783"/>
      <c r="E2182" s="570"/>
      <c r="F2182" s="570"/>
      <c r="G2182" s="574"/>
      <c r="H2182" s="602">
        <f>+ROUND(E2182*F2182*G2182,0)</f>
        <v>0</v>
      </c>
      <c r="I2182" s="603"/>
    </row>
    <row r="2183" spans="1:9" s="532" customFormat="1" x14ac:dyDescent="0.25">
      <c r="C2183" s="568"/>
      <c r="D2183" s="555"/>
      <c r="E2183" s="554"/>
      <c r="F2183" s="555"/>
      <c r="G2183" s="556" t="s">
        <v>282</v>
      </c>
      <c r="H2183" s="555"/>
      <c r="I2183" s="604">
        <f>SUM(H2181:H2182)</f>
        <v>15000</v>
      </c>
    </row>
    <row r="2184" spans="1:9" s="532" customFormat="1" ht="13.8" x14ac:dyDescent="0.25">
      <c r="C2184" s="552" t="s">
        <v>283</v>
      </c>
      <c r="D2184" s="555"/>
      <c r="E2184" s="554"/>
      <c r="F2184" s="555"/>
      <c r="G2184" s="556"/>
      <c r="H2184" s="555"/>
      <c r="I2184" s="466"/>
    </row>
    <row r="2185" spans="1:9" s="532" customFormat="1" x14ac:dyDescent="0.25">
      <c r="C2185" s="778" t="s">
        <v>266</v>
      </c>
      <c r="D2185" s="779"/>
      <c r="E2185" s="541" t="s">
        <v>14</v>
      </c>
      <c r="F2185" s="541" t="s">
        <v>13</v>
      </c>
      <c r="G2185" s="542" t="s">
        <v>276</v>
      </c>
      <c r="H2185" s="605" t="s">
        <v>29</v>
      </c>
      <c r="I2185" s="543" t="s">
        <v>271</v>
      </c>
    </row>
    <row r="2186" spans="1:9" s="532" customFormat="1" x14ac:dyDescent="0.25">
      <c r="C2186" s="784" t="str">
        <f>+'Mano de Obra'!$B$135</f>
        <v>Cuadrilla General de obra</v>
      </c>
      <c r="D2186" s="785"/>
      <c r="E2186" s="545" t="s">
        <v>294</v>
      </c>
      <c r="F2186" s="575">
        <v>8</v>
      </c>
      <c r="G2186" s="549">
        <f>+'Mano de Obra'!$F$143</f>
        <v>2310190.111111111</v>
      </c>
      <c r="H2186" s="576">
        <v>0.66666666666666663</v>
      </c>
      <c r="I2186" s="608">
        <f>ROUND(SUM(G2186/F2186)*H2186,0)</f>
        <v>192516</v>
      </c>
    </row>
    <row r="2187" spans="1:9" s="532" customFormat="1" x14ac:dyDescent="0.25">
      <c r="C2187" s="786"/>
      <c r="D2187" s="787"/>
      <c r="E2187" s="545"/>
      <c r="F2187" s="578"/>
      <c r="G2187" s="579"/>
      <c r="H2187" s="580"/>
      <c r="I2187" s="596">
        <f>SUM(G2187*F2187)*H2187</f>
        <v>0</v>
      </c>
    </row>
    <row r="2188" spans="1:9" s="532" customFormat="1" x14ac:dyDescent="0.25">
      <c r="C2188" s="788"/>
      <c r="D2188" s="789"/>
      <c r="E2188" s="545"/>
      <c r="F2188" s="581"/>
      <c r="G2188" s="579"/>
      <c r="H2188" s="580"/>
      <c r="I2188" s="596">
        <f>SUM(G2188*F2188)*H2188</f>
        <v>0</v>
      </c>
    </row>
    <row r="2189" spans="1:9" s="532" customFormat="1" x14ac:dyDescent="0.25">
      <c r="C2189" s="568"/>
      <c r="D2189" s="555"/>
      <c r="E2189" s="554"/>
      <c r="F2189" s="555"/>
      <c r="G2189" s="790" t="s">
        <v>284</v>
      </c>
      <c r="H2189" s="790"/>
      <c r="I2189" s="596">
        <f>I2186</f>
        <v>192516</v>
      </c>
    </row>
    <row r="2190" spans="1:9" s="532" customFormat="1" ht="13.8" thickBot="1" x14ac:dyDescent="0.3">
      <c r="C2190" s="568"/>
      <c r="D2190" s="555"/>
      <c r="E2190" s="554"/>
      <c r="F2190" s="555"/>
      <c r="G2190" s="582"/>
      <c r="H2190" s="554"/>
      <c r="I2190" s="557"/>
    </row>
    <row r="2191" spans="1:9" s="532" customFormat="1" ht="13.8" thickBot="1" x14ac:dyDescent="0.3">
      <c r="C2191" s="568"/>
      <c r="D2191" s="555"/>
      <c r="E2191" s="554"/>
      <c r="F2191" s="791" t="s">
        <v>285</v>
      </c>
      <c r="G2191" s="791"/>
      <c r="H2191" s="791"/>
      <c r="I2191" s="606">
        <f>SUM(I2168+I2178+I2183+I2189)</f>
        <v>1015217</v>
      </c>
    </row>
    <row r="2192" spans="1:9" s="532" customFormat="1" ht="14.4" thickBot="1" x14ac:dyDescent="0.3">
      <c r="C2192" s="552" t="s">
        <v>286</v>
      </c>
      <c r="D2192" s="555"/>
      <c r="E2192" s="153"/>
      <c r="F2192" s="472"/>
      <c r="G2192" s="556"/>
      <c r="H2192" s="555"/>
      <c r="I2192" s="557"/>
    </row>
    <row r="2193" spans="3:9" s="532" customFormat="1" x14ac:dyDescent="0.25">
      <c r="C2193" s="859" t="s">
        <v>732</v>
      </c>
      <c r="D2193" s="860"/>
      <c r="E2193" s="865" t="s">
        <v>287</v>
      </c>
      <c r="F2193" s="866"/>
      <c r="G2193" s="584" t="s">
        <v>101</v>
      </c>
      <c r="H2193" s="585" t="s">
        <v>288</v>
      </c>
      <c r="I2193" s="867"/>
    </row>
    <row r="2194" spans="3:9" s="532" customFormat="1" x14ac:dyDescent="0.25">
      <c r="C2194" s="861"/>
      <c r="D2194" s="862"/>
      <c r="E2194" s="787" t="s">
        <v>289</v>
      </c>
      <c r="F2194" s="869"/>
      <c r="G2194" s="565">
        <v>0.23</v>
      </c>
      <c r="H2194" s="549">
        <f>ROUND($I$2191*G2194,0)</f>
        <v>233500</v>
      </c>
      <c r="I2194" s="868"/>
    </row>
    <row r="2195" spans="3:9" s="532" customFormat="1" x14ac:dyDescent="0.25">
      <c r="C2195" s="861"/>
      <c r="D2195" s="862"/>
      <c r="E2195" s="787" t="s">
        <v>26</v>
      </c>
      <c r="F2195" s="869"/>
      <c r="G2195" s="565">
        <v>0.02</v>
      </c>
      <c r="H2195" s="549">
        <f t="shared" ref="H2195:H2196" si="63">ROUND($I$2191*G2195,0)</f>
        <v>20304</v>
      </c>
      <c r="I2195" s="868"/>
    </row>
    <row r="2196" spans="3:9" s="532" customFormat="1" x14ac:dyDescent="0.25">
      <c r="C2196" s="861"/>
      <c r="D2196" s="862"/>
      <c r="E2196" s="787" t="s">
        <v>1</v>
      </c>
      <c r="F2196" s="869"/>
      <c r="G2196" s="565">
        <v>0.05</v>
      </c>
      <c r="H2196" s="549">
        <f t="shared" si="63"/>
        <v>50761</v>
      </c>
      <c r="I2196" s="868"/>
    </row>
    <row r="2197" spans="3:9" s="532" customFormat="1" ht="15" customHeight="1" thickBot="1" x14ac:dyDescent="0.3">
      <c r="C2197" s="861"/>
      <c r="D2197" s="862"/>
      <c r="E2197" s="870" t="s">
        <v>290</v>
      </c>
      <c r="F2197" s="871"/>
      <c r="G2197" s="871"/>
      <c r="H2197" s="872"/>
      <c r="I2197" s="607">
        <f>SUM(H2194:H2196)</f>
        <v>304565</v>
      </c>
    </row>
    <row r="2198" spans="3:9" s="532" customFormat="1" ht="16.2" thickBot="1" x14ac:dyDescent="0.3">
      <c r="C2198" s="863"/>
      <c r="D2198" s="864"/>
      <c r="E2198" s="873" t="s">
        <v>291</v>
      </c>
      <c r="F2198" s="874"/>
      <c r="G2198" s="875"/>
      <c r="H2198" s="876">
        <f>SUM(I2191+I2197)</f>
        <v>1319782</v>
      </c>
      <c r="I2198" s="877"/>
    </row>
    <row r="2199" spans="3:9" s="532" customFormat="1" x14ac:dyDescent="0.25"/>
    <row r="2200" spans="3:9" s="532" customFormat="1" x14ac:dyDescent="0.25"/>
    <row r="2201" spans="3:9" s="532" customFormat="1" ht="18" thickBot="1" x14ac:dyDescent="0.3">
      <c r="C2201" s="840" t="s">
        <v>257</v>
      </c>
      <c r="D2201" s="840"/>
      <c r="E2201" s="840"/>
      <c r="F2201" s="840"/>
      <c r="G2201" s="840"/>
      <c r="H2201" s="840"/>
      <c r="I2201" s="840"/>
    </row>
    <row r="2202" spans="3:9" s="532" customFormat="1" ht="14.4" thickBot="1" x14ac:dyDescent="0.3">
      <c r="C2202" s="533" t="s">
        <v>258</v>
      </c>
      <c r="D2202" s="841" t="s">
        <v>733</v>
      </c>
      <c r="E2202" s="842"/>
      <c r="F2202" s="842"/>
      <c r="G2202" s="843"/>
      <c r="H2202" s="533" t="s">
        <v>259</v>
      </c>
      <c r="I2202" s="534">
        <v>45961</v>
      </c>
    </row>
    <row r="2203" spans="3:9" s="532" customFormat="1" ht="13.8" thickBot="1" x14ac:dyDescent="0.3">
      <c r="C2203" s="844" t="s">
        <v>260</v>
      </c>
      <c r="D2203" s="845"/>
      <c r="E2203" s="846"/>
      <c r="F2203" s="847" t="s">
        <v>261</v>
      </c>
      <c r="G2203" s="848"/>
      <c r="H2203" s="848"/>
      <c r="I2203" s="849"/>
    </row>
    <row r="2204" spans="3:9" s="532" customFormat="1" ht="13.8" thickBot="1" x14ac:dyDescent="0.3">
      <c r="C2204" s="850" t="s">
        <v>292</v>
      </c>
      <c r="D2204" s="851"/>
      <c r="E2204" s="852"/>
      <c r="F2204" s="811" t="str">
        <f>+'P. Obras Civiles'!C64</f>
        <v>Suministro e instalación de puerta corrediza en madera, incluye riel y cerradura. Dim: 1.00x1.95 m(h)  (área baño)</v>
      </c>
      <c r="G2204" s="812"/>
      <c r="H2204" s="812"/>
      <c r="I2204" s="813"/>
    </row>
    <row r="2205" spans="3:9" s="532" customFormat="1" ht="13.8" thickBot="1" x14ac:dyDescent="0.3">
      <c r="C2205" s="535" t="s">
        <v>262</v>
      </c>
      <c r="D2205" s="536" t="s">
        <v>263</v>
      </c>
      <c r="E2205" s="537">
        <f>+'P. Obras Civiles'!B64</f>
        <v>9.4</v>
      </c>
      <c r="F2205" s="814"/>
      <c r="G2205" s="815"/>
      <c r="H2205" s="815"/>
      <c r="I2205" s="816"/>
    </row>
    <row r="2206" spans="3:9" s="532" customFormat="1" ht="17.399999999999999" customHeight="1" thickBot="1" x14ac:dyDescent="0.3">
      <c r="C2206" s="853" t="s">
        <v>264</v>
      </c>
      <c r="D2206" s="854"/>
      <c r="E2206" s="538">
        <f>+'P. Obras Civiles'!E64</f>
        <v>1</v>
      </c>
      <c r="F2206" s="817"/>
      <c r="G2206" s="818"/>
      <c r="H2206" s="818"/>
      <c r="I2206" s="819"/>
    </row>
    <row r="2207" spans="3:9" s="532" customFormat="1" x14ac:dyDescent="0.25">
      <c r="C2207" s="539" t="s">
        <v>265</v>
      </c>
      <c r="D2207" s="540"/>
      <c r="E2207" s="855"/>
      <c r="F2207" s="855"/>
      <c r="G2207" s="855"/>
      <c r="H2207" s="855"/>
      <c r="I2207" s="856"/>
    </row>
    <row r="2208" spans="3:9" s="532" customFormat="1" x14ac:dyDescent="0.25">
      <c r="C2208" s="778" t="s">
        <v>266</v>
      </c>
      <c r="D2208" s="779"/>
      <c r="E2208" s="541" t="s">
        <v>267</v>
      </c>
      <c r="F2208" s="541" t="s">
        <v>268</v>
      </c>
      <c r="G2208" s="542" t="s">
        <v>269</v>
      </c>
      <c r="H2208" s="541" t="s">
        <v>270</v>
      </c>
      <c r="I2208" s="543" t="s">
        <v>271</v>
      </c>
    </row>
    <row r="2209" spans="1:9" s="532" customFormat="1" x14ac:dyDescent="0.25">
      <c r="A2209" s="544" t="str">
        <f>+'Herramientas y Equipos'!$B$18</f>
        <v>E100015</v>
      </c>
      <c r="C2209" s="793" t="str">
        <f>+VLOOKUP(A2209,'Herramientas y Equipos'!$B$4:$E$46,2,FALSE)</f>
        <v>Herramienta menor E, Gral. Obra</v>
      </c>
      <c r="D2209" s="794"/>
      <c r="E2209" s="545" t="str">
        <f>+VLOOKUP(A2209,'Herramientas y Equipos'!$B$4:$E$46,3,FALSE)</f>
        <v>%</v>
      </c>
      <c r="F2209" s="546">
        <f>+VLOOKUP(A2209,'Herramientas y Equipos'!$B$4:$E$46,4,FALSE)</f>
        <v>0.04</v>
      </c>
      <c r="G2209" s="547">
        <f>+I2233</f>
        <v>288774</v>
      </c>
      <c r="H2209" s="547">
        <f>ROUND(SUM(G2209*F2209),0)</f>
        <v>11551</v>
      </c>
      <c r="I2209" s="795"/>
    </row>
    <row r="2210" spans="1:9" s="532" customFormat="1" x14ac:dyDescent="0.25">
      <c r="A2210" s="544"/>
      <c r="C2210" s="793"/>
      <c r="D2210" s="794"/>
      <c r="E2210" s="545"/>
      <c r="F2210" s="548"/>
      <c r="G2210" s="549"/>
      <c r="H2210" s="549"/>
      <c r="I2210" s="796"/>
    </row>
    <row r="2211" spans="1:9" s="532" customFormat="1" x14ac:dyDescent="0.25">
      <c r="A2211" s="544"/>
      <c r="C2211" s="793"/>
      <c r="D2211" s="794"/>
      <c r="E2211" s="545"/>
      <c r="F2211" s="548"/>
      <c r="G2211" s="547"/>
      <c r="H2211" s="547"/>
      <c r="I2211" s="796"/>
    </row>
    <row r="2212" spans="1:9" s="532" customFormat="1" x14ac:dyDescent="0.25">
      <c r="C2212" s="792"/>
      <c r="D2212" s="776"/>
      <c r="E2212" s="776"/>
      <c r="F2212" s="776"/>
      <c r="G2212" s="550"/>
      <c r="H2212" s="550" t="s">
        <v>272</v>
      </c>
      <c r="I2212" s="551">
        <f>SUM(H2209:H2211)</f>
        <v>11551</v>
      </c>
    </row>
    <row r="2213" spans="1:9" s="532" customFormat="1" x14ac:dyDescent="0.25">
      <c r="C2213" s="552" t="s">
        <v>273</v>
      </c>
      <c r="D2213" s="553"/>
      <c r="E2213" s="554"/>
      <c r="F2213" s="555"/>
      <c r="G2213" s="556"/>
      <c r="H2213" s="555"/>
      <c r="I2213" s="557"/>
    </row>
    <row r="2214" spans="1:9" s="532" customFormat="1" x14ac:dyDescent="0.25">
      <c r="C2214" s="778" t="s">
        <v>266</v>
      </c>
      <c r="D2214" s="779"/>
      <c r="E2214" s="541" t="s">
        <v>274</v>
      </c>
      <c r="F2214" s="541" t="s">
        <v>13</v>
      </c>
      <c r="G2214" s="542" t="s">
        <v>275</v>
      </c>
      <c r="H2214" s="541" t="s">
        <v>276</v>
      </c>
      <c r="I2214" s="543" t="s">
        <v>271</v>
      </c>
    </row>
    <row r="2215" spans="1:9" s="532" customFormat="1" x14ac:dyDescent="0.25">
      <c r="A2215" s="558" t="str">
        <f>+Insumos!B160</f>
        <v>I100255</v>
      </c>
      <c r="C2215" s="774" t="str">
        <f>+VLOOKUP(A2215,Insumos!$B$4:$E$295,2,FALSE)</f>
        <v>Kit de puerta en madera corrediza</v>
      </c>
      <c r="D2215" s="775"/>
      <c r="E2215" s="559" t="str">
        <f>+VLOOKUP(A2215,Insumos!$B$4:$E$295,3,FALSE)</f>
        <v>UND</v>
      </c>
      <c r="F2215" s="560">
        <v>1</v>
      </c>
      <c r="G2215" s="561"/>
      <c r="H2215" s="562">
        <f>+VLOOKUP(A2215,Insumos!$B$4:$E$295,4,FALSE)</f>
        <v>989890.00000000012</v>
      </c>
      <c r="I2215" s="563">
        <f t="shared" ref="I2215" si="64">+ROUND((F2215*H2215)+(G2215*F2215*H2215),0)</f>
        <v>989890</v>
      </c>
    </row>
    <row r="2216" spans="1:9" s="532" customFormat="1" x14ac:dyDescent="0.25">
      <c r="A2216" s="564"/>
      <c r="C2216" s="774"/>
      <c r="D2216" s="775"/>
      <c r="E2216" s="559"/>
      <c r="F2216" s="560"/>
      <c r="G2216" s="561"/>
      <c r="H2216" s="562"/>
      <c r="I2216" s="563"/>
    </row>
    <row r="2217" spans="1:9" s="532" customFormat="1" ht="13.2" customHeight="1" x14ac:dyDescent="0.25">
      <c r="A2217" s="564"/>
      <c r="C2217" s="774"/>
      <c r="D2217" s="775"/>
      <c r="E2217" s="559"/>
      <c r="F2217" s="560"/>
      <c r="G2217" s="561"/>
      <c r="H2217" s="562"/>
      <c r="I2217" s="563"/>
    </row>
    <row r="2218" spans="1:9" s="532" customFormat="1" x14ac:dyDescent="0.25">
      <c r="A2218" s="564"/>
      <c r="C2218" s="774"/>
      <c r="D2218" s="775"/>
      <c r="E2218" s="559"/>
      <c r="F2218" s="560"/>
      <c r="G2218" s="565"/>
      <c r="H2218" s="562"/>
      <c r="I2218" s="563"/>
    </row>
    <row r="2219" spans="1:9" s="532" customFormat="1" ht="21.6" customHeight="1" x14ac:dyDescent="0.25">
      <c r="A2219" s="564"/>
      <c r="C2219" s="774"/>
      <c r="D2219" s="775"/>
      <c r="E2219" s="559"/>
      <c r="F2219" s="560"/>
      <c r="G2219" s="565"/>
      <c r="H2219" s="562"/>
      <c r="I2219" s="563"/>
    </row>
    <row r="2220" spans="1:9" s="532" customFormat="1" x14ac:dyDescent="0.25">
      <c r="A2220" s="564"/>
      <c r="C2220" s="774"/>
      <c r="D2220" s="775"/>
      <c r="E2220" s="559"/>
      <c r="F2220" s="560"/>
      <c r="G2220" s="561"/>
      <c r="H2220" s="562"/>
      <c r="I2220" s="563"/>
    </row>
    <row r="2221" spans="1:9" s="532" customFormat="1" x14ac:dyDescent="0.25">
      <c r="C2221" s="879"/>
      <c r="D2221" s="880"/>
      <c r="E2221" s="545"/>
      <c r="F2221" s="566"/>
      <c r="G2221" s="567"/>
      <c r="H2221" s="547"/>
      <c r="I2221" s="551"/>
    </row>
    <row r="2222" spans="1:9" s="532" customFormat="1" x14ac:dyDescent="0.25">
      <c r="C2222" s="568"/>
      <c r="D2222" s="555"/>
      <c r="E2222" s="554"/>
      <c r="F2222" s="555"/>
      <c r="G2222" s="776" t="s">
        <v>277</v>
      </c>
      <c r="H2222" s="777"/>
      <c r="I2222" s="551">
        <f>SUM(I2215:I2221)</f>
        <v>989890</v>
      </c>
    </row>
    <row r="2223" spans="1:9" s="532" customFormat="1" ht="13.8" x14ac:dyDescent="0.25">
      <c r="C2223" s="552" t="s">
        <v>278</v>
      </c>
      <c r="D2223" s="553"/>
      <c r="E2223" s="554"/>
      <c r="F2223" s="555"/>
      <c r="G2223" s="556"/>
      <c r="H2223" s="555"/>
      <c r="I2223" s="466"/>
    </row>
    <row r="2224" spans="1:9" s="532" customFormat="1" x14ac:dyDescent="0.25">
      <c r="C2224" s="778" t="s">
        <v>266</v>
      </c>
      <c r="D2224" s="779"/>
      <c r="E2224" s="541" t="s">
        <v>279</v>
      </c>
      <c r="F2224" s="541" t="s">
        <v>29</v>
      </c>
      <c r="G2224" s="542" t="s">
        <v>280</v>
      </c>
      <c r="H2224" s="541" t="s">
        <v>281</v>
      </c>
      <c r="I2224" s="543" t="s">
        <v>271</v>
      </c>
    </row>
    <row r="2225" spans="3:9" s="532" customFormat="1" x14ac:dyDescent="0.25">
      <c r="C2225" s="780" t="s">
        <v>423</v>
      </c>
      <c r="D2225" s="781"/>
      <c r="E2225" s="569">
        <v>0.1</v>
      </c>
      <c r="F2225" s="570"/>
      <c r="G2225" s="571">
        <v>250000</v>
      </c>
      <c r="H2225" s="572">
        <f>+E2225*G2225</f>
        <v>25000</v>
      </c>
      <c r="I2225" s="573"/>
    </row>
    <row r="2226" spans="3:9" s="532" customFormat="1" x14ac:dyDescent="0.25">
      <c r="C2226" s="782"/>
      <c r="D2226" s="783"/>
      <c r="E2226" s="570"/>
      <c r="F2226" s="570"/>
      <c r="G2226" s="574"/>
      <c r="H2226" s="572">
        <f>+ROUND(E2226*F2226*G2226,0)</f>
        <v>0</v>
      </c>
      <c r="I2226" s="573"/>
    </row>
    <row r="2227" spans="3:9" s="532" customFormat="1" x14ac:dyDescent="0.25">
      <c r="C2227" s="568"/>
      <c r="D2227" s="555"/>
      <c r="E2227" s="554"/>
      <c r="F2227" s="555"/>
      <c r="G2227" s="556" t="s">
        <v>282</v>
      </c>
      <c r="H2227" s="555"/>
      <c r="I2227" s="551">
        <f>SUM(H2225:H2226)</f>
        <v>25000</v>
      </c>
    </row>
    <row r="2228" spans="3:9" s="532" customFormat="1" ht="13.8" x14ac:dyDescent="0.25">
      <c r="C2228" s="552" t="s">
        <v>283</v>
      </c>
      <c r="D2228" s="555"/>
      <c r="E2228" s="554"/>
      <c r="F2228" s="555"/>
      <c r="G2228" s="556"/>
      <c r="H2228" s="555"/>
      <c r="I2228" s="466"/>
    </row>
    <row r="2229" spans="3:9" s="532" customFormat="1" x14ac:dyDescent="0.25">
      <c r="C2229" s="778" t="s">
        <v>266</v>
      </c>
      <c r="D2229" s="779"/>
      <c r="E2229" s="541" t="s">
        <v>14</v>
      </c>
      <c r="F2229" s="541" t="s">
        <v>13</v>
      </c>
      <c r="G2229" s="542" t="s">
        <v>276</v>
      </c>
      <c r="H2229" s="541" t="s">
        <v>29</v>
      </c>
      <c r="I2229" s="543" t="s">
        <v>271</v>
      </c>
    </row>
    <row r="2230" spans="3:9" s="532" customFormat="1" x14ac:dyDescent="0.25">
      <c r="C2230" s="784" t="str">
        <f>+'Mano de Obra'!$B$135</f>
        <v>Cuadrilla General de obra</v>
      </c>
      <c r="D2230" s="785"/>
      <c r="E2230" s="545" t="s">
        <v>294</v>
      </c>
      <c r="F2230" s="575">
        <v>8</v>
      </c>
      <c r="G2230" s="547">
        <f>+'Mano de Obra'!$F$143</f>
        <v>2310190.111111111</v>
      </c>
      <c r="H2230" s="576">
        <v>1</v>
      </c>
      <c r="I2230" s="577">
        <f>ROUND(SUM(G2230/F2230)*H2230,0)</f>
        <v>288774</v>
      </c>
    </row>
    <row r="2231" spans="3:9" s="532" customFormat="1" x14ac:dyDescent="0.25">
      <c r="C2231" s="786"/>
      <c r="D2231" s="787"/>
      <c r="E2231" s="545"/>
      <c r="F2231" s="578"/>
      <c r="G2231" s="579"/>
      <c r="H2231" s="580"/>
      <c r="I2231" s="551">
        <f>SUM(G2231*F2231)*H2231</f>
        <v>0</v>
      </c>
    </row>
    <row r="2232" spans="3:9" s="532" customFormat="1" x14ac:dyDescent="0.25">
      <c r="C2232" s="788"/>
      <c r="D2232" s="789"/>
      <c r="E2232" s="545"/>
      <c r="F2232" s="581"/>
      <c r="G2232" s="579"/>
      <c r="H2232" s="580"/>
      <c r="I2232" s="551">
        <f>SUM(G2232*F2232)*H2232</f>
        <v>0</v>
      </c>
    </row>
    <row r="2233" spans="3:9" s="532" customFormat="1" x14ac:dyDescent="0.25">
      <c r="C2233" s="568"/>
      <c r="D2233" s="555"/>
      <c r="E2233" s="554"/>
      <c r="F2233" s="555"/>
      <c r="G2233" s="790" t="s">
        <v>284</v>
      </c>
      <c r="H2233" s="790"/>
      <c r="I2233" s="551">
        <f>I2230</f>
        <v>288774</v>
      </c>
    </row>
    <row r="2234" spans="3:9" s="532" customFormat="1" ht="13.8" thickBot="1" x14ac:dyDescent="0.3">
      <c r="C2234" s="568"/>
      <c r="D2234" s="555"/>
      <c r="E2234" s="554"/>
      <c r="F2234" s="555"/>
      <c r="G2234" s="582"/>
      <c r="H2234" s="554"/>
      <c r="I2234" s="557"/>
    </row>
    <row r="2235" spans="3:9" s="532" customFormat="1" ht="13.8" thickBot="1" x14ac:dyDescent="0.3">
      <c r="C2235" s="568"/>
      <c r="D2235" s="555"/>
      <c r="E2235" s="554"/>
      <c r="F2235" s="791" t="s">
        <v>285</v>
      </c>
      <c r="G2235" s="791"/>
      <c r="H2235" s="791"/>
      <c r="I2235" s="583">
        <f>SUM(I2212+I2222+I2227+I2233)</f>
        <v>1315215</v>
      </c>
    </row>
    <row r="2236" spans="3:9" s="532" customFormat="1" ht="14.4" thickBot="1" x14ac:dyDescent="0.3">
      <c r="C2236" s="552" t="s">
        <v>286</v>
      </c>
      <c r="D2236" s="555"/>
      <c r="E2236" s="153"/>
      <c r="F2236" s="472"/>
      <c r="G2236" s="556"/>
      <c r="H2236" s="555"/>
      <c r="I2236" s="557"/>
    </row>
    <row r="2237" spans="3:9" s="532" customFormat="1" x14ac:dyDescent="0.25">
      <c r="C2237" s="859" t="s">
        <v>732</v>
      </c>
      <c r="D2237" s="860"/>
      <c r="E2237" s="865" t="s">
        <v>287</v>
      </c>
      <c r="F2237" s="866"/>
      <c r="G2237" s="584" t="s">
        <v>101</v>
      </c>
      <c r="H2237" s="585" t="s">
        <v>288</v>
      </c>
      <c r="I2237" s="867"/>
    </row>
    <row r="2238" spans="3:9" s="532" customFormat="1" x14ac:dyDescent="0.25">
      <c r="C2238" s="861"/>
      <c r="D2238" s="862"/>
      <c r="E2238" s="787" t="s">
        <v>289</v>
      </c>
      <c r="F2238" s="869"/>
      <c r="G2238" s="565">
        <v>0.23</v>
      </c>
      <c r="H2238" s="547">
        <f>ROUND($I$2235*G2238,0)</f>
        <v>302499</v>
      </c>
      <c r="I2238" s="868"/>
    </row>
    <row r="2239" spans="3:9" s="532" customFormat="1" x14ac:dyDescent="0.25">
      <c r="C2239" s="861"/>
      <c r="D2239" s="862"/>
      <c r="E2239" s="787" t="s">
        <v>26</v>
      </c>
      <c r="F2239" s="869"/>
      <c r="G2239" s="565">
        <v>0.02</v>
      </c>
      <c r="H2239" s="547">
        <f t="shared" ref="H2239:H2240" si="65">ROUND($I$2235*G2239,0)</f>
        <v>26304</v>
      </c>
      <c r="I2239" s="868"/>
    </row>
    <row r="2240" spans="3:9" s="532" customFormat="1" x14ac:dyDescent="0.25">
      <c r="C2240" s="861"/>
      <c r="D2240" s="862"/>
      <c r="E2240" s="787" t="s">
        <v>1</v>
      </c>
      <c r="F2240" s="869"/>
      <c r="G2240" s="565">
        <v>0.05</v>
      </c>
      <c r="H2240" s="547">
        <f t="shared" si="65"/>
        <v>65761</v>
      </c>
      <c r="I2240" s="868"/>
    </row>
    <row r="2241" spans="1:9" s="532" customFormat="1" ht="15" customHeight="1" thickBot="1" x14ac:dyDescent="0.3">
      <c r="C2241" s="861"/>
      <c r="D2241" s="862"/>
      <c r="E2241" s="870" t="s">
        <v>290</v>
      </c>
      <c r="F2241" s="871"/>
      <c r="G2241" s="871"/>
      <c r="H2241" s="872"/>
      <c r="I2241" s="586">
        <f>SUM(H2238:H2240)</f>
        <v>394564</v>
      </c>
    </row>
    <row r="2242" spans="1:9" s="532" customFormat="1" ht="16.2" customHeight="1" thickBot="1" x14ac:dyDescent="0.3">
      <c r="C2242" s="863"/>
      <c r="D2242" s="864"/>
      <c r="E2242" s="873" t="s">
        <v>291</v>
      </c>
      <c r="F2242" s="874"/>
      <c r="G2242" s="875"/>
      <c r="H2242" s="876">
        <f>SUM(I2235+I2241)</f>
        <v>1709779</v>
      </c>
      <c r="I2242" s="877"/>
    </row>
    <row r="2243" spans="1:9" s="532" customFormat="1" x14ac:dyDescent="0.25"/>
    <row r="2244" spans="1:9" s="532" customFormat="1" ht="18" thickBot="1" x14ac:dyDescent="0.3">
      <c r="C2244" s="840" t="s">
        <v>257</v>
      </c>
      <c r="D2244" s="840"/>
      <c r="E2244" s="840"/>
      <c r="F2244" s="840"/>
      <c r="G2244" s="840"/>
      <c r="H2244" s="840"/>
      <c r="I2244" s="840"/>
    </row>
    <row r="2245" spans="1:9" s="532" customFormat="1" ht="14.4" thickBot="1" x14ac:dyDescent="0.3">
      <c r="C2245" s="533" t="s">
        <v>258</v>
      </c>
      <c r="D2245" s="841" t="s">
        <v>733</v>
      </c>
      <c r="E2245" s="842"/>
      <c r="F2245" s="842"/>
      <c r="G2245" s="843"/>
      <c r="H2245" s="533" t="s">
        <v>259</v>
      </c>
      <c r="I2245" s="534">
        <v>45961</v>
      </c>
    </row>
    <row r="2246" spans="1:9" s="532" customFormat="1" ht="13.8" thickBot="1" x14ac:dyDescent="0.3">
      <c r="C2246" s="844" t="s">
        <v>260</v>
      </c>
      <c r="D2246" s="845"/>
      <c r="E2246" s="846"/>
      <c r="F2246" s="847" t="s">
        <v>261</v>
      </c>
      <c r="G2246" s="848"/>
      <c r="H2246" s="848"/>
      <c r="I2246" s="849"/>
    </row>
    <row r="2247" spans="1:9" s="532" customFormat="1" ht="13.8" thickBot="1" x14ac:dyDescent="0.3">
      <c r="C2247" s="850" t="s">
        <v>292</v>
      </c>
      <c r="D2247" s="851"/>
      <c r="E2247" s="852"/>
      <c r="F2247" s="811" t="str">
        <f>+'P. Obras Civiles'!C65</f>
        <v>Suministro e instalación Puerta en aluminio. Dim: 0.80 x1.90 (h) (Cuarto de Residuos)</v>
      </c>
      <c r="G2247" s="812"/>
      <c r="H2247" s="812"/>
      <c r="I2247" s="813"/>
    </row>
    <row r="2248" spans="1:9" s="532" customFormat="1" ht="13.8" thickBot="1" x14ac:dyDescent="0.3">
      <c r="C2248" s="535" t="s">
        <v>262</v>
      </c>
      <c r="D2248" s="536" t="s">
        <v>263</v>
      </c>
      <c r="E2248" s="537">
        <f>+'P. Obras Civiles'!B65</f>
        <v>9.5</v>
      </c>
      <c r="F2248" s="814"/>
      <c r="G2248" s="815"/>
      <c r="H2248" s="815"/>
      <c r="I2248" s="816"/>
    </row>
    <row r="2249" spans="1:9" s="532" customFormat="1" ht="13.8" thickBot="1" x14ac:dyDescent="0.3">
      <c r="C2249" s="853" t="s">
        <v>264</v>
      </c>
      <c r="D2249" s="854"/>
      <c r="E2249" s="538">
        <f>+'P. Obras Civiles'!E65</f>
        <v>1</v>
      </c>
      <c r="F2249" s="817"/>
      <c r="G2249" s="818"/>
      <c r="H2249" s="818"/>
      <c r="I2249" s="819"/>
    </row>
    <row r="2250" spans="1:9" s="532" customFormat="1" x14ac:dyDescent="0.25">
      <c r="C2250" s="539" t="s">
        <v>265</v>
      </c>
      <c r="D2250" s="540"/>
      <c r="E2250" s="855"/>
      <c r="F2250" s="855"/>
      <c r="G2250" s="855"/>
      <c r="H2250" s="855"/>
      <c r="I2250" s="856"/>
    </row>
    <row r="2251" spans="1:9" s="532" customFormat="1" x14ac:dyDescent="0.25">
      <c r="C2251" s="778" t="s">
        <v>266</v>
      </c>
      <c r="D2251" s="779"/>
      <c r="E2251" s="541" t="s">
        <v>267</v>
      </c>
      <c r="F2251" s="541" t="s">
        <v>268</v>
      </c>
      <c r="G2251" s="542" t="s">
        <v>269</v>
      </c>
      <c r="H2251" s="541" t="s">
        <v>270</v>
      </c>
      <c r="I2251" s="543" t="s">
        <v>271</v>
      </c>
    </row>
    <row r="2252" spans="1:9" s="532" customFormat="1" x14ac:dyDescent="0.25">
      <c r="A2252" s="544" t="str">
        <f>+'Herramientas y Equipos'!$B$18</f>
        <v>E100015</v>
      </c>
      <c r="C2252" s="793" t="str">
        <f>+VLOOKUP(A2252,'Herramientas y Equipos'!$B$4:$E$46,2,FALSE)</f>
        <v>Herramienta menor E, Gral. Obra</v>
      </c>
      <c r="D2252" s="794"/>
      <c r="E2252" s="545" t="str">
        <f>+VLOOKUP(A2252,'Herramientas y Equipos'!$B$4:$E$46,3,FALSE)</f>
        <v>%</v>
      </c>
      <c r="F2252" s="546">
        <f>+VLOOKUP(A2252,'Herramientas y Equipos'!$B$4:$E$46,4,FALSE)</f>
        <v>0.04</v>
      </c>
      <c r="G2252" s="547">
        <f>+I2277</f>
        <v>192516</v>
      </c>
      <c r="H2252" s="547">
        <f>ROUND(SUM(G2252*F2252),0)</f>
        <v>7701</v>
      </c>
      <c r="I2252" s="795"/>
    </row>
    <row r="2253" spans="1:9" s="532" customFormat="1" x14ac:dyDescent="0.25">
      <c r="A2253" s="544" t="str">
        <f>+'Herramientas y Equipos'!$B$11</f>
        <v>E100008</v>
      </c>
      <c r="C2253" s="793" t="str">
        <f>+VLOOKUP(A2253,'Herramientas y Equipos'!$B$4:$E$46,2,FALSE)</f>
        <v>Equipo de soldadura</v>
      </c>
      <c r="D2253" s="794"/>
      <c r="E2253" s="545" t="str">
        <f>+VLOOKUP(A2253,'Herramientas y Equipos'!$B$4:$E$46,3,FALSE)</f>
        <v>Hora</v>
      </c>
      <c r="F2253" s="548">
        <v>0.34</v>
      </c>
      <c r="G2253" s="549">
        <f>+VLOOKUP(A2253,'Herramientas y Equipos'!$B$4:$E$46,4,FALSE)</f>
        <v>10000</v>
      </c>
      <c r="H2253" s="549">
        <f>ROUND(SUM(G2253*F2253),0)</f>
        <v>3400</v>
      </c>
      <c r="I2253" s="796"/>
    </row>
    <row r="2254" spans="1:9" s="532" customFormat="1" x14ac:dyDescent="0.25">
      <c r="A2254" s="544"/>
      <c r="C2254" s="793"/>
      <c r="D2254" s="794"/>
      <c r="E2254" s="545"/>
      <c r="F2254" s="548"/>
      <c r="G2254" s="547"/>
      <c r="H2254" s="547"/>
      <c r="I2254" s="796"/>
    </row>
    <row r="2255" spans="1:9" s="532" customFormat="1" x14ac:dyDescent="0.25">
      <c r="C2255" s="792"/>
      <c r="D2255" s="776"/>
      <c r="E2255" s="776"/>
      <c r="F2255" s="776"/>
      <c r="G2255" s="550"/>
      <c r="H2255" s="550" t="s">
        <v>272</v>
      </c>
      <c r="I2255" s="551">
        <f>SUM(H2252:H2254)</f>
        <v>11101</v>
      </c>
    </row>
    <row r="2256" spans="1:9" s="532" customFormat="1" x14ac:dyDescent="0.25">
      <c r="C2256" s="552" t="s">
        <v>273</v>
      </c>
      <c r="D2256" s="553"/>
      <c r="E2256" s="554"/>
      <c r="F2256" s="555"/>
      <c r="G2256" s="556"/>
      <c r="H2256" s="555"/>
      <c r="I2256" s="557"/>
    </row>
    <row r="2257" spans="1:11" s="532" customFormat="1" x14ac:dyDescent="0.25">
      <c r="C2257" s="778" t="s">
        <v>266</v>
      </c>
      <c r="D2257" s="779"/>
      <c r="E2257" s="541" t="s">
        <v>274</v>
      </c>
      <c r="F2257" s="541" t="s">
        <v>13</v>
      </c>
      <c r="G2257" s="542" t="s">
        <v>275</v>
      </c>
      <c r="H2257" s="541" t="s">
        <v>276</v>
      </c>
      <c r="I2257" s="543" t="s">
        <v>271</v>
      </c>
    </row>
    <row r="2258" spans="1:11" s="532" customFormat="1" ht="42" customHeight="1" x14ac:dyDescent="0.25">
      <c r="A2258" s="564" t="str">
        <f>+Insumos!B162</f>
        <v>I100257</v>
      </c>
      <c r="C2258" s="774" t="str">
        <f>+VLOOKUP(A2258,Insumos!$B$4:$E$289,2,FALSE)</f>
        <v>Puerta en aluminio, trafico pesado, marco en canal de 3x1, hojas en perfil 1102, llena totalmente de perfil persiana aln-315, con chapa.  Dim: 0.80 x1.90 (h) (Cuarto de Residuos)</v>
      </c>
      <c r="D2258" s="775"/>
      <c r="E2258" s="559" t="str">
        <f>+VLOOKUP(A2258,Insumos!$B$4:$E$289,3,FALSE)</f>
        <v>UND</v>
      </c>
      <c r="F2258" s="560">
        <v>1</v>
      </c>
      <c r="G2258" s="561"/>
      <c r="H2258" s="562">
        <f>+VLOOKUP(A2258,Insumos!$B$4:$E$289,4,FALSE)</f>
        <v>1440000</v>
      </c>
      <c r="I2258" s="563">
        <f t="shared" ref="I2258" si="66">+ROUND((F2258*H2258)+(G2258*F2258*H2258),0)</f>
        <v>1440000</v>
      </c>
    </row>
    <row r="2259" spans="1:11" s="532" customFormat="1" x14ac:dyDescent="0.25">
      <c r="A2259" s="564" t="str">
        <f>+Insumos!$B$36</f>
        <v>I100078</v>
      </c>
      <c r="C2259" s="774" t="str">
        <f>+VLOOKUP(A2259,Insumos!$B$4:$E$159,2,FALSE)</f>
        <v>Electrodo 6013 x 1/8 kilo</v>
      </c>
      <c r="D2259" s="775"/>
      <c r="E2259" s="559" t="str">
        <f>+VLOOKUP(A2259,Insumos!$B$4:$E$159,3,FALSE)</f>
        <v>KG</v>
      </c>
      <c r="F2259" s="560">
        <v>0.9</v>
      </c>
      <c r="G2259" s="561">
        <v>0.05</v>
      </c>
      <c r="H2259" s="562">
        <f>+VLOOKUP(A2259,Insumos!$B$4:$E$159,4,FALSE)</f>
        <v>28490</v>
      </c>
      <c r="I2259" s="563">
        <f>+ROUND((F2259*H2259)+(G2259*F2259*H2259),0)</f>
        <v>26923</v>
      </c>
    </row>
    <row r="2260" spans="1:11" s="532" customFormat="1" ht="13.2" customHeight="1" x14ac:dyDescent="0.25">
      <c r="A2260" s="564"/>
      <c r="C2260" s="774"/>
      <c r="D2260" s="775"/>
      <c r="E2260" s="559"/>
      <c r="F2260" s="560"/>
      <c r="G2260" s="561"/>
      <c r="H2260" s="562"/>
      <c r="I2260" s="563"/>
    </row>
    <row r="2261" spans="1:11" s="532" customFormat="1" x14ac:dyDescent="0.25">
      <c r="A2261" s="564"/>
      <c r="C2261" s="774"/>
      <c r="D2261" s="775"/>
      <c r="E2261" s="559"/>
      <c r="F2261" s="560"/>
      <c r="G2261" s="561"/>
      <c r="H2261" s="562"/>
      <c r="I2261" s="563"/>
    </row>
    <row r="2262" spans="1:11" s="532" customFormat="1" x14ac:dyDescent="0.25">
      <c r="C2262" s="881"/>
      <c r="D2262" s="882"/>
      <c r="E2262" s="559"/>
      <c r="F2262" s="589"/>
      <c r="G2262" s="567"/>
      <c r="H2262" s="562"/>
      <c r="I2262" s="563"/>
      <c r="K2262" s="592"/>
    </row>
    <row r="2263" spans="1:11" s="532" customFormat="1" x14ac:dyDescent="0.25">
      <c r="A2263" s="564"/>
      <c r="C2263" s="774"/>
      <c r="D2263" s="775"/>
      <c r="E2263" s="559"/>
      <c r="F2263" s="560"/>
      <c r="G2263" s="561"/>
      <c r="H2263" s="562"/>
      <c r="I2263" s="563"/>
      <c r="K2263" s="592"/>
    </row>
    <row r="2264" spans="1:11" s="532" customFormat="1" x14ac:dyDescent="0.25">
      <c r="C2264" s="879"/>
      <c r="D2264" s="880"/>
      <c r="E2264" s="545"/>
      <c r="F2264" s="566"/>
      <c r="G2264" s="567"/>
      <c r="H2264" s="547"/>
      <c r="I2264" s="551"/>
      <c r="K2264" s="593"/>
    </row>
    <row r="2265" spans="1:11" s="532" customFormat="1" x14ac:dyDescent="0.25">
      <c r="C2265" s="879"/>
      <c r="D2265" s="880"/>
      <c r="E2265" s="545"/>
      <c r="F2265" s="566"/>
      <c r="G2265" s="567"/>
      <c r="H2265" s="547"/>
      <c r="I2265" s="551"/>
    </row>
    <row r="2266" spans="1:11" s="532" customFormat="1" x14ac:dyDescent="0.25">
      <c r="C2266" s="568"/>
      <c r="D2266" s="555"/>
      <c r="E2266" s="554"/>
      <c r="F2266" s="555"/>
      <c r="G2266" s="776" t="s">
        <v>277</v>
      </c>
      <c r="H2266" s="777"/>
      <c r="I2266" s="551">
        <f>SUM(I2258:I2265)</f>
        <v>1466923</v>
      </c>
    </row>
    <row r="2267" spans="1:11" s="532" customFormat="1" ht="13.8" x14ac:dyDescent="0.25">
      <c r="C2267" s="552" t="s">
        <v>278</v>
      </c>
      <c r="D2267" s="553"/>
      <c r="E2267" s="554"/>
      <c r="F2267" s="555"/>
      <c r="G2267" s="556"/>
      <c r="H2267" s="555"/>
      <c r="I2267" s="466"/>
    </row>
    <row r="2268" spans="1:11" s="532" customFormat="1" x14ac:dyDescent="0.25">
      <c r="C2268" s="778" t="s">
        <v>266</v>
      </c>
      <c r="D2268" s="779"/>
      <c r="E2268" s="541" t="s">
        <v>279</v>
      </c>
      <c r="F2268" s="541" t="s">
        <v>29</v>
      </c>
      <c r="G2268" s="542" t="s">
        <v>280</v>
      </c>
      <c r="H2268" s="541" t="s">
        <v>281</v>
      </c>
      <c r="I2268" s="543" t="s">
        <v>271</v>
      </c>
    </row>
    <row r="2269" spans="1:11" s="532" customFormat="1" x14ac:dyDescent="0.25">
      <c r="C2269" s="780" t="s">
        <v>423</v>
      </c>
      <c r="D2269" s="781"/>
      <c r="E2269" s="590">
        <v>0.08</v>
      </c>
      <c r="F2269" s="570"/>
      <c r="G2269" s="571">
        <v>250000</v>
      </c>
      <c r="H2269" s="572">
        <f>+E2269*G2269</f>
        <v>20000</v>
      </c>
      <c r="I2269" s="573"/>
    </row>
    <row r="2270" spans="1:11" s="532" customFormat="1" x14ac:dyDescent="0.25">
      <c r="C2270" s="782"/>
      <c r="D2270" s="783"/>
      <c r="E2270" s="570"/>
      <c r="F2270" s="570"/>
      <c r="G2270" s="574"/>
      <c r="H2270" s="572">
        <f>+ROUND(E2270*F2270*G2270,0)</f>
        <v>0</v>
      </c>
      <c r="I2270" s="573"/>
    </row>
    <row r="2271" spans="1:11" s="532" customFormat="1" x14ac:dyDescent="0.25">
      <c r="C2271" s="568"/>
      <c r="D2271" s="555"/>
      <c r="E2271" s="554"/>
      <c r="F2271" s="555"/>
      <c r="G2271" s="556" t="s">
        <v>282</v>
      </c>
      <c r="H2271" s="555"/>
      <c r="I2271" s="551">
        <f>SUM(H2269:H2270)</f>
        <v>20000</v>
      </c>
    </row>
    <row r="2272" spans="1:11" s="532" customFormat="1" ht="13.8" x14ac:dyDescent="0.25">
      <c r="C2272" s="552" t="s">
        <v>283</v>
      </c>
      <c r="D2272" s="555"/>
      <c r="E2272" s="554"/>
      <c r="F2272" s="555"/>
      <c r="G2272" s="556"/>
      <c r="H2272" s="555"/>
      <c r="I2272" s="466"/>
    </row>
    <row r="2273" spans="3:9" s="532" customFormat="1" x14ac:dyDescent="0.25">
      <c r="C2273" s="778" t="s">
        <v>266</v>
      </c>
      <c r="D2273" s="779"/>
      <c r="E2273" s="541" t="s">
        <v>14</v>
      </c>
      <c r="F2273" s="541" t="s">
        <v>13</v>
      </c>
      <c r="G2273" s="542" t="s">
        <v>276</v>
      </c>
      <c r="H2273" s="541" t="s">
        <v>29</v>
      </c>
      <c r="I2273" s="543" t="s">
        <v>271</v>
      </c>
    </row>
    <row r="2274" spans="3:9" s="532" customFormat="1" x14ac:dyDescent="0.25">
      <c r="C2274" s="784" t="str">
        <f>+'Mano de Obra'!$B$135</f>
        <v>Cuadrilla General de obra</v>
      </c>
      <c r="D2274" s="785"/>
      <c r="E2274" s="545" t="s">
        <v>294</v>
      </c>
      <c r="F2274" s="575">
        <v>8</v>
      </c>
      <c r="G2274" s="547">
        <f>+'Mano de Obra'!$F$143</f>
        <v>2310190.111111111</v>
      </c>
      <c r="H2274" s="576">
        <v>0.66666666666666663</v>
      </c>
      <c r="I2274" s="577">
        <f>ROUND(SUM(G2274/F2274)*H2274,0)</f>
        <v>192516</v>
      </c>
    </row>
    <row r="2275" spans="3:9" s="532" customFormat="1" x14ac:dyDescent="0.25">
      <c r="C2275" s="786"/>
      <c r="D2275" s="787"/>
      <c r="E2275" s="545"/>
      <c r="F2275" s="578"/>
      <c r="G2275" s="579"/>
      <c r="H2275" s="580"/>
      <c r="I2275" s="551">
        <f>SUM(G2275*F2275)*H2275</f>
        <v>0</v>
      </c>
    </row>
    <row r="2276" spans="3:9" s="532" customFormat="1" x14ac:dyDescent="0.25">
      <c r="C2276" s="788"/>
      <c r="D2276" s="789"/>
      <c r="E2276" s="545"/>
      <c r="F2276" s="581"/>
      <c r="G2276" s="579"/>
      <c r="H2276" s="580"/>
      <c r="I2276" s="551">
        <f>SUM(G2276*F2276)*H2276</f>
        <v>0</v>
      </c>
    </row>
    <row r="2277" spans="3:9" s="532" customFormat="1" x14ac:dyDescent="0.25">
      <c r="C2277" s="568"/>
      <c r="D2277" s="555"/>
      <c r="E2277" s="554"/>
      <c r="F2277" s="555"/>
      <c r="G2277" s="790" t="s">
        <v>284</v>
      </c>
      <c r="H2277" s="790"/>
      <c r="I2277" s="551">
        <f>I2274</f>
        <v>192516</v>
      </c>
    </row>
    <row r="2278" spans="3:9" s="532" customFormat="1" ht="13.8" thickBot="1" x14ac:dyDescent="0.3">
      <c r="C2278" s="568"/>
      <c r="D2278" s="555"/>
      <c r="E2278" s="554"/>
      <c r="F2278" s="555"/>
      <c r="G2278" s="582"/>
      <c r="H2278" s="554"/>
      <c r="I2278" s="557"/>
    </row>
    <row r="2279" spans="3:9" s="532" customFormat="1" ht="13.8" thickBot="1" x14ac:dyDescent="0.3">
      <c r="C2279" s="568"/>
      <c r="D2279" s="555"/>
      <c r="E2279" s="554"/>
      <c r="F2279" s="791" t="s">
        <v>285</v>
      </c>
      <c r="G2279" s="791"/>
      <c r="H2279" s="791"/>
      <c r="I2279" s="583">
        <f>SUM(I2255+I2266+I2271+I2277)</f>
        <v>1690540</v>
      </c>
    </row>
    <row r="2280" spans="3:9" s="532" customFormat="1" ht="14.4" thickBot="1" x14ac:dyDescent="0.3">
      <c r="C2280" s="552" t="s">
        <v>286</v>
      </c>
      <c r="D2280" s="555"/>
      <c r="E2280" s="153"/>
      <c r="F2280" s="472"/>
      <c r="G2280" s="556"/>
      <c r="H2280" s="555"/>
      <c r="I2280" s="557"/>
    </row>
    <row r="2281" spans="3:9" s="532" customFormat="1" x14ac:dyDescent="0.25">
      <c r="C2281" s="859" t="s">
        <v>732</v>
      </c>
      <c r="D2281" s="860"/>
      <c r="E2281" s="865" t="s">
        <v>287</v>
      </c>
      <c r="F2281" s="866"/>
      <c r="G2281" s="584" t="s">
        <v>101</v>
      </c>
      <c r="H2281" s="585" t="s">
        <v>288</v>
      </c>
      <c r="I2281" s="867"/>
    </row>
    <row r="2282" spans="3:9" s="532" customFormat="1" x14ac:dyDescent="0.25">
      <c r="C2282" s="861"/>
      <c r="D2282" s="862"/>
      <c r="E2282" s="787" t="s">
        <v>289</v>
      </c>
      <c r="F2282" s="869"/>
      <c r="G2282" s="565">
        <v>0.23</v>
      </c>
      <c r="H2282" s="547">
        <f>ROUND($I$2279*G2282,0)</f>
        <v>388824</v>
      </c>
      <c r="I2282" s="868"/>
    </row>
    <row r="2283" spans="3:9" s="532" customFormat="1" x14ac:dyDescent="0.25">
      <c r="C2283" s="861"/>
      <c r="D2283" s="862"/>
      <c r="E2283" s="787" t="s">
        <v>26</v>
      </c>
      <c r="F2283" s="869"/>
      <c r="G2283" s="565">
        <v>0.02</v>
      </c>
      <c r="H2283" s="547">
        <f t="shared" ref="H2283:H2284" si="67">ROUND($I$2279*G2283,0)</f>
        <v>33811</v>
      </c>
      <c r="I2283" s="868"/>
    </row>
    <row r="2284" spans="3:9" s="532" customFormat="1" x14ac:dyDescent="0.25">
      <c r="C2284" s="861"/>
      <c r="D2284" s="862"/>
      <c r="E2284" s="787" t="s">
        <v>1</v>
      </c>
      <c r="F2284" s="869"/>
      <c r="G2284" s="565">
        <v>0.05</v>
      </c>
      <c r="H2284" s="547">
        <f t="shared" si="67"/>
        <v>84527</v>
      </c>
      <c r="I2284" s="868"/>
    </row>
    <row r="2285" spans="3:9" s="532" customFormat="1" ht="15" customHeight="1" thickBot="1" x14ac:dyDescent="0.3">
      <c r="C2285" s="861"/>
      <c r="D2285" s="862"/>
      <c r="E2285" s="870" t="s">
        <v>290</v>
      </c>
      <c r="F2285" s="871"/>
      <c r="G2285" s="871"/>
      <c r="H2285" s="872"/>
      <c r="I2285" s="586">
        <f>SUM(H2282:H2284)</f>
        <v>507162</v>
      </c>
    </row>
    <row r="2286" spans="3:9" s="532" customFormat="1" ht="16.2" customHeight="1" thickBot="1" x14ac:dyDescent="0.3">
      <c r="C2286" s="863"/>
      <c r="D2286" s="864"/>
      <c r="E2286" s="873" t="s">
        <v>291</v>
      </c>
      <c r="F2286" s="874"/>
      <c r="G2286" s="875"/>
      <c r="H2286" s="876">
        <f>SUM(I2279+I2285)</f>
        <v>2197702</v>
      </c>
      <c r="I2286" s="877"/>
    </row>
    <row r="2287" spans="3:9" s="532" customFormat="1" x14ac:dyDescent="0.25"/>
    <row r="2288" spans="3:9" s="532" customFormat="1" ht="18" thickBot="1" x14ac:dyDescent="0.3">
      <c r="C2288" s="840" t="s">
        <v>257</v>
      </c>
      <c r="D2288" s="840"/>
      <c r="E2288" s="840"/>
      <c r="F2288" s="840"/>
      <c r="G2288" s="840"/>
      <c r="H2288" s="840"/>
      <c r="I2288" s="840"/>
    </row>
    <row r="2289" spans="1:9" s="532" customFormat="1" ht="14.4" thickBot="1" x14ac:dyDescent="0.3">
      <c r="C2289" s="533" t="s">
        <v>258</v>
      </c>
      <c r="D2289" s="841" t="s">
        <v>733</v>
      </c>
      <c r="E2289" s="842"/>
      <c r="F2289" s="842"/>
      <c r="G2289" s="843"/>
      <c r="H2289" s="533" t="s">
        <v>259</v>
      </c>
      <c r="I2289" s="534">
        <v>45961</v>
      </c>
    </row>
    <row r="2290" spans="1:9" s="532" customFormat="1" ht="13.8" thickBot="1" x14ac:dyDescent="0.3">
      <c r="C2290" s="844" t="s">
        <v>260</v>
      </c>
      <c r="D2290" s="845"/>
      <c r="E2290" s="846"/>
      <c r="F2290" s="847" t="s">
        <v>261</v>
      </c>
      <c r="G2290" s="848"/>
      <c r="H2290" s="848"/>
      <c r="I2290" s="849"/>
    </row>
    <row r="2291" spans="1:9" s="532" customFormat="1" ht="13.8" thickBot="1" x14ac:dyDescent="0.3">
      <c r="C2291" s="850" t="s">
        <v>292</v>
      </c>
      <c r="D2291" s="851"/>
      <c r="E2291" s="852"/>
      <c r="F2291" s="811" t="str">
        <f>+'P. Obras Civiles'!C66</f>
        <v>Suministro e instalación Ventana en aluminio. Incluye marco y reja. (V1) Dim: 2.05 x 1.00m (área fachada principal)</v>
      </c>
      <c r="G2291" s="812"/>
      <c r="H2291" s="812"/>
      <c r="I2291" s="813"/>
    </row>
    <row r="2292" spans="1:9" s="532" customFormat="1" ht="13.8" thickBot="1" x14ac:dyDescent="0.3">
      <c r="C2292" s="535" t="s">
        <v>262</v>
      </c>
      <c r="D2292" s="536" t="s">
        <v>263</v>
      </c>
      <c r="E2292" s="537">
        <f>+'P. Obras Civiles'!B66</f>
        <v>9.6</v>
      </c>
      <c r="F2292" s="814"/>
      <c r="G2292" s="815"/>
      <c r="H2292" s="815"/>
      <c r="I2292" s="816"/>
    </row>
    <row r="2293" spans="1:9" s="532" customFormat="1" ht="13.8" thickBot="1" x14ac:dyDescent="0.3">
      <c r="C2293" s="853" t="s">
        <v>264</v>
      </c>
      <c r="D2293" s="854"/>
      <c r="E2293" s="538">
        <f>+'P. Obras Civiles'!E66</f>
        <v>1</v>
      </c>
      <c r="F2293" s="817"/>
      <c r="G2293" s="818"/>
      <c r="H2293" s="818"/>
      <c r="I2293" s="819"/>
    </row>
    <row r="2294" spans="1:9" s="532" customFormat="1" x14ac:dyDescent="0.25">
      <c r="C2294" s="539" t="s">
        <v>265</v>
      </c>
      <c r="D2294" s="540"/>
      <c r="E2294" s="855"/>
      <c r="F2294" s="855"/>
      <c r="G2294" s="855"/>
      <c r="H2294" s="855"/>
      <c r="I2294" s="856"/>
    </row>
    <row r="2295" spans="1:9" s="532" customFormat="1" x14ac:dyDescent="0.25">
      <c r="C2295" s="778" t="s">
        <v>266</v>
      </c>
      <c r="D2295" s="779"/>
      <c r="E2295" s="541" t="s">
        <v>267</v>
      </c>
      <c r="F2295" s="594" t="s">
        <v>268</v>
      </c>
      <c r="G2295" s="542" t="s">
        <v>269</v>
      </c>
      <c r="H2295" s="541" t="s">
        <v>270</v>
      </c>
      <c r="I2295" s="543" t="s">
        <v>271</v>
      </c>
    </row>
    <row r="2296" spans="1:9" s="532" customFormat="1" x14ac:dyDescent="0.25">
      <c r="A2296" s="544" t="str">
        <f>+'Herramientas y Equipos'!$B$14</f>
        <v>E100011</v>
      </c>
      <c r="C2296" s="793" t="str">
        <f>+VLOOKUP(A2296,'Herramientas y Equipos'!$B$4:$E$46,2,FALSE)</f>
        <v>Herramienta menor A, Ornamentación</v>
      </c>
      <c r="D2296" s="794"/>
      <c r="E2296" s="545" t="str">
        <f>+VLOOKUP(A2296,'Herramientas y Equipos'!$B$4:$E$46,3,FALSE)</f>
        <v>%</v>
      </c>
      <c r="F2296" s="546">
        <f>+VLOOKUP(A2296,'Herramientas y Equipos'!$B$4:$E$46,4,FALSE)</f>
        <v>0.04</v>
      </c>
      <c r="G2296" s="547">
        <f>+I2320</f>
        <v>192516</v>
      </c>
      <c r="H2296" s="547">
        <f>ROUND(SUM(G2296*F2296),0)</f>
        <v>7701</v>
      </c>
      <c r="I2296" s="857"/>
    </row>
    <row r="2297" spans="1:9" s="532" customFormat="1" x14ac:dyDescent="0.25">
      <c r="A2297" s="544" t="str">
        <f>+'Herramientas y Equipos'!$B$11</f>
        <v>E100008</v>
      </c>
      <c r="C2297" s="793" t="str">
        <f>+VLOOKUP(A2297,'Herramientas y Equipos'!$B$4:$E$46,2,FALSE)</f>
        <v>Equipo de soldadura</v>
      </c>
      <c r="D2297" s="794"/>
      <c r="E2297" s="545" t="str">
        <f>+VLOOKUP(A2297,'Herramientas y Equipos'!$B$4:$E$46,3,FALSE)</f>
        <v>Hora</v>
      </c>
      <c r="F2297" s="591">
        <v>0.8</v>
      </c>
      <c r="G2297" s="549">
        <f>+VLOOKUP(A2297,'Herramientas y Equipos'!$B$4:$E$46,4,FALSE)</f>
        <v>10000</v>
      </c>
      <c r="H2297" s="549">
        <f>ROUND(SUM(G2297*F2297),0)</f>
        <v>8000</v>
      </c>
      <c r="I2297" s="858"/>
    </row>
    <row r="2298" spans="1:9" s="532" customFormat="1" x14ac:dyDescent="0.25">
      <c r="A2298" s="544" t="s">
        <v>143</v>
      </c>
      <c r="C2298" s="793"/>
      <c r="D2298" s="794"/>
      <c r="E2298" s="545"/>
      <c r="F2298" s="548"/>
      <c r="G2298" s="549"/>
      <c r="H2298" s="549"/>
      <c r="I2298" s="858"/>
    </row>
    <row r="2299" spans="1:9" s="532" customFormat="1" x14ac:dyDescent="0.25">
      <c r="C2299" s="792"/>
      <c r="D2299" s="776"/>
      <c r="E2299" s="776"/>
      <c r="F2299" s="776"/>
      <c r="G2299" s="595"/>
      <c r="H2299" s="595" t="s">
        <v>272</v>
      </c>
      <c r="I2299" s="596">
        <f>SUM(H2296:H2298)</f>
        <v>15701</v>
      </c>
    </row>
    <row r="2300" spans="1:9" s="532" customFormat="1" x14ac:dyDescent="0.25">
      <c r="C2300" s="552" t="s">
        <v>273</v>
      </c>
      <c r="D2300" s="553"/>
      <c r="E2300" s="554"/>
      <c r="F2300" s="555"/>
      <c r="G2300" s="556"/>
      <c r="H2300" s="555"/>
      <c r="I2300" s="557"/>
    </row>
    <row r="2301" spans="1:9" s="532" customFormat="1" x14ac:dyDescent="0.25">
      <c r="C2301" s="778" t="s">
        <v>266</v>
      </c>
      <c r="D2301" s="779"/>
      <c r="E2301" s="541" t="s">
        <v>274</v>
      </c>
      <c r="F2301" s="541" t="s">
        <v>13</v>
      </c>
      <c r="G2301" s="542" t="s">
        <v>275</v>
      </c>
      <c r="H2301" s="541" t="s">
        <v>276</v>
      </c>
      <c r="I2301" s="543" t="s">
        <v>271</v>
      </c>
    </row>
    <row r="2302" spans="1:9" s="532" customFormat="1" ht="57.6" customHeight="1" x14ac:dyDescent="0.25">
      <c r="A2302" s="564" t="str">
        <f>+Insumos!B163</f>
        <v>I100258</v>
      </c>
      <c r="C2302" s="774" t="str">
        <f>+VLOOKUP(A2302,Insumos!$B$4:$E$289,2,FALSE)</f>
        <v>Ventanas en aluminio, referencia 3831, vidrio laminado 3+3 incoloro, batientes, diseñadas en dos hojas, manijas, empaque, felpa. (V1) Dim: 2.05 x 1.00m (área fachada principal)</v>
      </c>
      <c r="D2302" s="775"/>
      <c r="E2302" s="559" t="str">
        <f>+VLOOKUP(A2302,Insumos!$B$4:$E$289,3,FALSE)</f>
        <v>UND</v>
      </c>
      <c r="F2302" s="560">
        <v>1</v>
      </c>
      <c r="G2302" s="561"/>
      <c r="H2302" s="562">
        <f>+VLOOKUP(A2302,Insumos!$B$4:$E$289,4,FALSE)</f>
        <v>2200000</v>
      </c>
      <c r="I2302" s="563">
        <f t="shared" ref="I2302:I2303" si="68">+ROUND((F2302*H2302)+(G2302*F2302*H2302),0)</f>
        <v>2200000</v>
      </c>
    </row>
    <row r="2303" spans="1:9" s="532" customFormat="1" ht="37.799999999999997" customHeight="1" x14ac:dyDescent="0.25">
      <c r="A2303" s="564" t="str">
        <f>+Insumos!B164</f>
        <v>I100259</v>
      </c>
      <c r="C2303" s="774" t="str">
        <f>+VLOOKUP(A2303,Insumos!$B$4:$E$289,2,FALSE)</f>
        <v>Reja fabricada en Cold Rolled, perfilería de 1 ½ x 1 ½ calibre 18 (V1) Dim: 2.05 x 1.00m (área fachada principal)</v>
      </c>
      <c r="D2303" s="775"/>
      <c r="E2303" s="559" t="str">
        <f>+VLOOKUP(A2303,Insumos!$B$4:$E$289,3,FALSE)</f>
        <v>UND</v>
      </c>
      <c r="F2303" s="560">
        <v>1</v>
      </c>
      <c r="G2303" s="561"/>
      <c r="H2303" s="562">
        <f>+VLOOKUP(A2303,Insumos!$B$4:$E$289,4,FALSE)</f>
        <v>1958100</v>
      </c>
      <c r="I2303" s="563">
        <f t="shared" si="68"/>
        <v>1958100</v>
      </c>
    </row>
    <row r="2304" spans="1:9" s="532" customFormat="1" x14ac:dyDescent="0.25">
      <c r="A2304" s="564" t="str">
        <f>+Insumos!$B$36</f>
        <v>I100078</v>
      </c>
      <c r="C2304" s="774" t="str">
        <f>+VLOOKUP(A2304,Insumos!$B$4:$E$159,2,FALSE)</f>
        <v>Electrodo 6013 x 1/8 kilo</v>
      </c>
      <c r="D2304" s="775"/>
      <c r="E2304" s="559" t="str">
        <f>+VLOOKUP(A2304,Insumos!$B$4:$E$159,3,FALSE)</f>
        <v>KG</v>
      </c>
      <c r="F2304" s="560">
        <v>0.9</v>
      </c>
      <c r="G2304" s="561">
        <v>0.05</v>
      </c>
      <c r="H2304" s="562">
        <f>+VLOOKUP(A2304,Insumos!$B$4:$E$159,4,FALSE)</f>
        <v>28490</v>
      </c>
      <c r="I2304" s="563">
        <f>+ROUND((F2304*H2304)+(G2304*F2304*H2304),0)</f>
        <v>26923</v>
      </c>
    </row>
    <row r="2305" spans="1:9" s="532" customFormat="1" x14ac:dyDescent="0.25">
      <c r="A2305" s="564"/>
      <c r="C2305" s="774"/>
      <c r="D2305" s="775"/>
      <c r="E2305" s="559"/>
      <c r="F2305" s="560"/>
      <c r="G2305" s="561"/>
      <c r="H2305" s="562"/>
      <c r="I2305" s="563"/>
    </row>
    <row r="2306" spans="1:9" s="532" customFormat="1" x14ac:dyDescent="0.25">
      <c r="A2306" s="564"/>
      <c r="C2306" s="881"/>
      <c r="D2306" s="882"/>
      <c r="E2306" s="559"/>
      <c r="F2306" s="589"/>
      <c r="G2306" s="567"/>
      <c r="H2306" s="562"/>
      <c r="I2306" s="563"/>
    </row>
    <row r="2307" spans="1:9" s="532" customFormat="1" x14ac:dyDescent="0.25">
      <c r="A2307" s="564"/>
      <c r="C2307" s="774"/>
      <c r="D2307" s="775"/>
      <c r="E2307" s="559"/>
      <c r="F2307" s="597"/>
      <c r="G2307" s="598"/>
      <c r="H2307" s="599"/>
      <c r="I2307" s="563"/>
    </row>
    <row r="2308" spans="1:9" s="532" customFormat="1" x14ac:dyDescent="0.25">
      <c r="A2308" s="564"/>
      <c r="C2308" s="774"/>
      <c r="D2308" s="775"/>
      <c r="E2308" s="559"/>
      <c r="F2308" s="560"/>
      <c r="G2308" s="600"/>
      <c r="H2308" s="601"/>
      <c r="I2308" s="563"/>
    </row>
    <row r="2309" spans="1:9" s="532" customFormat="1" x14ac:dyDescent="0.25">
      <c r="A2309" s="564"/>
      <c r="C2309" s="568"/>
      <c r="D2309" s="555"/>
      <c r="E2309" s="554"/>
      <c r="F2309" s="555"/>
      <c r="G2309" s="790" t="s">
        <v>277</v>
      </c>
      <c r="H2309" s="878"/>
      <c r="I2309" s="596">
        <f>SUM(I2302:I2308)</f>
        <v>4185023</v>
      </c>
    </row>
    <row r="2310" spans="1:9" s="532" customFormat="1" ht="13.8" x14ac:dyDescent="0.25">
      <c r="C2310" s="552" t="s">
        <v>278</v>
      </c>
      <c r="D2310" s="553"/>
      <c r="E2310" s="554"/>
      <c r="F2310" s="555"/>
      <c r="G2310" s="556"/>
      <c r="H2310" s="555"/>
      <c r="I2310" s="466"/>
    </row>
    <row r="2311" spans="1:9" s="532" customFormat="1" x14ac:dyDescent="0.25">
      <c r="C2311" s="778" t="s">
        <v>266</v>
      </c>
      <c r="D2311" s="779"/>
      <c r="E2311" s="541" t="s">
        <v>279</v>
      </c>
      <c r="F2311" s="541" t="s">
        <v>29</v>
      </c>
      <c r="G2311" s="542" t="s">
        <v>280</v>
      </c>
      <c r="H2311" s="541" t="s">
        <v>281</v>
      </c>
      <c r="I2311" s="543" t="s">
        <v>271</v>
      </c>
    </row>
    <row r="2312" spans="1:9" s="532" customFormat="1" x14ac:dyDescent="0.25">
      <c r="C2312" s="780" t="s">
        <v>423</v>
      </c>
      <c r="D2312" s="781"/>
      <c r="E2312" s="590">
        <v>0.1</v>
      </c>
      <c r="F2312" s="570"/>
      <c r="G2312" s="571">
        <v>250000</v>
      </c>
      <c r="H2312" s="602">
        <f>+ROUND(E2312*G2312,0)</f>
        <v>25000</v>
      </c>
      <c r="I2312" s="603"/>
    </row>
    <row r="2313" spans="1:9" s="532" customFormat="1" x14ac:dyDescent="0.25">
      <c r="C2313" s="782"/>
      <c r="D2313" s="783"/>
      <c r="E2313" s="570"/>
      <c r="F2313" s="570"/>
      <c r="G2313" s="574"/>
      <c r="H2313" s="602">
        <f>+ROUND(E2313*F2313*G2313,0)</f>
        <v>0</v>
      </c>
      <c r="I2313" s="603"/>
    </row>
    <row r="2314" spans="1:9" s="532" customFormat="1" x14ac:dyDescent="0.25">
      <c r="C2314" s="568"/>
      <c r="D2314" s="555"/>
      <c r="E2314" s="554"/>
      <c r="F2314" s="555"/>
      <c r="G2314" s="556" t="s">
        <v>282</v>
      </c>
      <c r="H2314" s="555"/>
      <c r="I2314" s="604">
        <f>SUM(H2312:H2313)</f>
        <v>25000</v>
      </c>
    </row>
    <row r="2315" spans="1:9" s="532" customFormat="1" ht="13.8" x14ac:dyDescent="0.25">
      <c r="C2315" s="552" t="s">
        <v>283</v>
      </c>
      <c r="D2315" s="555"/>
      <c r="E2315" s="554"/>
      <c r="F2315" s="555"/>
      <c r="G2315" s="556"/>
      <c r="H2315" s="555"/>
      <c r="I2315" s="466"/>
    </row>
    <row r="2316" spans="1:9" s="532" customFormat="1" x14ac:dyDescent="0.25">
      <c r="C2316" s="778" t="s">
        <v>266</v>
      </c>
      <c r="D2316" s="779"/>
      <c r="E2316" s="541" t="s">
        <v>14</v>
      </c>
      <c r="F2316" s="541" t="s">
        <v>13</v>
      </c>
      <c r="G2316" s="542" t="s">
        <v>276</v>
      </c>
      <c r="H2316" s="605" t="s">
        <v>29</v>
      </c>
      <c r="I2316" s="543" t="s">
        <v>271</v>
      </c>
    </row>
    <row r="2317" spans="1:9" s="532" customFormat="1" x14ac:dyDescent="0.25">
      <c r="C2317" s="784" t="str">
        <f>+'Mano de Obra'!$B$135</f>
        <v>Cuadrilla General de obra</v>
      </c>
      <c r="D2317" s="785"/>
      <c r="E2317" s="545" t="s">
        <v>294</v>
      </c>
      <c r="F2317" s="575">
        <v>8</v>
      </c>
      <c r="G2317" s="547">
        <f>+'Mano de Obra'!$F$143</f>
        <v>2310190.111111111</v>
      </c>
      <c r="H2317" s="576">
        <v>0.66666666666666663</v>
      </c>
      <c r="I2317" s="577">
        <f>ROUND(SUM(G2317/F2317)*H2317,0)</f>
        <v>192516</v>
      </c>
    </row>
    <row r="2318" spans="1:9" s="532" customFormat="1" x14ac:dyDescent="0.25">
      <c r="C2318" s="786"/>
      <c r="D2318" s="787"/>
      <c r="E2318" s="545"/>
      <c r="F2318" s="578"/>
      <c r="G2318" s="579"/>
      <c r="H2318" s="580"/>
      <c r="I2318" s="596">
        <f>SUM(G2318*F2318)*H2318</f>
        <v>0</v>
      </c>
    </row>
    <row r="2319" spans="1:9" s="532" customFormat="1" x14ac:dyDescent="0.25">
      <c r="C2319" s="788"/>
      <c r="D2319" s="789"/>
      <c r="E2319" s="545"/>
      <c r="F2319" s="581"/>
      <c r="G2319" s="579"/>
      <c r="H2319" s="580"/>
      <c r="I2319" s="596">
        <f>SUM(G2319*F2319)*H2319</f>
        <v>0</v>
      </c>
    </row>
    <row r="2320" spans="1:9" s="532" customFormat="1" x14ac:dyDescent="0.25">
      <c r="C2320" s="568"/>
      <c r="D2320" s="555"/>
      <c r="E2320" s="554"/>
      <c r="F2320" s="555"/>
      <c r="G2320" s="790" t="s">
        <v>284</v>
      </c>
      <c r="H2320" s="790"/>
      <c r="I2320" s="596">
        <f>I2317</f>
        <v>192516</v>
      </c>
    </row>
    <row r="2321" spans="3:9" s="532" customFormat="1" ht="13.8" thickBot="1" x14ac:dyDescent="0.3">
      <c r="C2321" s="568"/>
      <c r="D2321" s="555"/>
      <c r="E2321" s="554"/>
      <c r="F2321" s="555"/>
      <c r="G2321" s="582"/>
      <c r="H2321" s="554"/>
      <c r="I2321" s="557"/>
    </row>
    <row r="2322" spans="3:9" s="532" customFormat="1" ht="13.8" thickBot="1" x14ac:dyDescent="0.3">
      <c r="C2322" s="568"/>
      <c r="D2322" s="555"/>
      <c r="E2322" s="554"/>
      <c r="F2322" s="791" t="s">
        <v>285</v>
      </c>
      <c r="G2322" s="791"/>
      <c r="H2322" s="791"/>
      <c r="I2322" s="606">
        <f>SUM(I2299+I2309+I2314+I2320)</f>
        <v>4418240</v>
      </c>
    </row>
    <row r="2323" spans="3:9" s="532" customFormat="1" ht="14.4" thickBot="1" x14ac:dyDescent="0.3">
      <c r="C2323" s="552" t="s">
        <v>286</v>
      </c>
      <c r="D2323" s="555"/>
      <c r="E2323" s="153"/>
      <c r="F2323" s="472"/>
      <c r="G2323" s="556"/>
      <c r="H2323" s="555"/>
      <c r="I2323" s="557"/>
    </row>
    <row r="2324" spans="3:9" s="532" customFormat="1" x14ac:dyDescent="0.25">
      <c r="C2324" s="859" t="s">
        <v>732</v>
      </c>
      <c r="D2324" s="860"/>
      <c r="E2324" s="865" t="s">
        <v>287</v>
      </c>
      <c r="F2324" s="866"/>
      <c r="G2324" s="584" t="s">
        <v>101</v>
      </c>
      <c r="H2324" s="585" t="s">
        <v>288</v>
      </c>
      <c r="I2324" s="867"/>
    </row>
    <row r="2325" spans="3:9" s="532" customFormat="1" x14ac:dyDescent="0.25">
      <c r="C2325" s="861"/>
      <c r="D2325" s="862"/>
      <c r="E2325" s="787" t="s">
        <v>289</v>
      </c>
      <c r="F2325" s="869"/>
      <c r="G2325" s="565">
        <v>0.23</v>
      </c>
      <c r="H2325" s="549">
        <f>ROUND($I$2322*G2325,0)</f>
        <v>1016195</v>
      </c>
      <c r="I2325" s="868"/>
    </row>
    <row r="2326" spans="3:9" s="532" customFormat="1" x14ac:dyDescent="0.25">
      <c r="C2326" s="861"/>
      <c r="D2326" s="862"/>
      <c r="E2326" s="787" t="s">
        <v>26</v>
      </c>
      <c r="F2326" s="869"/>
      <c r="G2326" s="565">
        <v>0.02</v>
      </c>
      <c r="H2326" s="549">
        <f t="shared" ref="H2326:H2327" si="69">ROUND($I$2322*G2326,0)</f>
        <v>88365</v>
      </c>
      <c r="I2326" s="868"/>
    </row>
    <row r="2327" spans="3:9" s="532" customFormat="1" x14ac:dyDescent="0.25">
      <c r="C2327" s="861"/>
      <c r="D2327" s="862"/>
      <c r="E2327" s="787" t="s">
        <v>1</v>
      </c>
      <c r="F2327" s="869"/>
      <c r="G2327" s="565">
        <v>0.05</v>
      </c>
      <c r="H2327" s="549">
        <f t="shared" si="69"/>
        <v>220912</v>
      </c>
      <c r="I2327" s="868"/>
    </row>
    <row r="2328" spans="3:9" s="532" customFormat="1" ht="15" customHeight="1" thickBot="1" x14ac:dyDescent="0.3">
      <c r="C2328" s="861"/>
      <c r="D2328" s="862"/>
      <c r="E2328" s="870" t="s">
        <v>290</v>
      </c>
      <c r="F2328" s="871"/>
      <c r="G2328" s="871"/>
      <c r="H2328" s="872"/>
      <c r="I2328" s="607">
        <f>SUM(H2325:H2327)</f>
        <v>1325472</v>
      </c>
    </row>
    <row r="2329" spans="3:9" s="532" customFormat="1" ht="16.2" thickBot="1" x14ac:dyDescent="0.3">
      <c r="C2329" s="863"/>
      <c r="D2329" s="864"/>
      <c r="E2329" s="873" t="s">
        <v>291</v>
      </c>
      <c r="F2329" s="874"/>
      <c r="G2329" s="875"/>
      <c r="H2329" s="876">
        <f>SUM(I2322+I2328)</f>
        <v>5743712</v>
      </c>
      <c r="I2329" s="877"/>
    </row>
    <row r="2330" spans="3:9" s="480" customFormat="1" x14ac:dyDescent="0.25"/>
    <row r="2331" spans="3:9" s="532" customFormat="1" ht="18" thickBot="1" x14ac:dyDescent="0.3">
      <c r="C2331" s="840" t="s">
        <v>257</v>
      </c>
      <c r="D2331" s="840"/>
      <c r="E2331" s="840"/>
      <c r="F2331" s="840"/>
      <c r="G2331" s="840"/>
      <c r="H2331" s="840"/>
      <c r="I2331" s="840"/>
    </row>
    <row r="2332" spans="3:9" s="532" customFormat="1" ht="14.4" thickBot="1" x14ac:dyDescent="0.3">
      <c r="C2332" s="533" t="s">
        <v>258</v>
      </c>
      <c r="D2332" s="841" t="s">
        <v>733</v>
      </c>
      <c r="E2332" s="842"/>
      <c r="F2332" s="842"/>
      <c r="G2332" s="843"/>
      <c r="H2332" s="533" t="s">
        <v>259</v>
      </c>
      <c r="I2332" s="534">
        <v>45961</v>
      </c>
    </row>
    <row r="2333" spans="3:9" s="532" customFormat="1" ht="13.8" thickBot="1" x14ac:dyDescent="0.3">
      <c r="C2333" s="844" t="s">
        <v>260</v>
      </c>
      <c r="D2333" s="845"/>
      <c r="E2333" s="846"/>
      <c r="F2333" s="847" t="s">
        <v>261</v>
      </c>
      <c r="G2333" s="848"/>
      <c r="H2333" s="848"/>
      <c r="I2333" s="849"/>
    </row>
    <row r="2334" spans="3:9" s="532" customFormat="1" ht="13.8" thickBot="1" x14ac:dyDescent="0.3">
      <c r="C2334" s="850" t="s">
        <v>292</v>
      </c>
      <c r="D2334" s="851"/>
      <c r="E2334" s="852"/>
      <c r="F2334" s="811" t="str">
        <f>+'P. Obras Civiles'!C67</f>
        <v>Suministro e instalación Ventana en aluminio. Incluye marco y reja. Dim: 1.50 x 1.00m (área consultorios y toma de muestras)</v>
      </c>
      <c r="G2334" s="812"/>
      <c r="H2334" s="812"/>
      <c r="I2334" s="813"/>
    </row>
    <row r="2335" spans="3:9" s="532" customFormat="1" ht="13.8" thickBot="1" x14ac:dyDescent="0.3">
      <c r="C2335" s="535" t="s">
        <v>262</v>
      </c>
      <c r="D2335" s="536" t="s">
        <v>263</v>
      </c>
      <c r="E2335" s="537">
        <f>+'P. Obras Civiles'!B67</f>
        <v>9.6999999999999993</v>
      </c>
      <c r="F2335" s="814"/>
      <c r="G2335" s="815"/>
      <c r="H2335" s="815"/>
      <c r="I2335" s="816"/>
    </row>
    <row r="2336" spans="3:9" s="532" customFormat="1" ht="13.8" thickBot="1" x14ac:dyDescent="0.3">
      <c r="C2336" s="853" t="s">
        <v>264</v>
      </c>
      <c r="D2336" s="854"/>
      <c r="E2336" s="538">
        <f>+'P. Obras Civiles'!E67</f>
        <v>2</v>
      </c>
      <c r="F2336" s="817"/>
      <c r="G2336" s="818"/>
      <c r="H2336" s="818"/>
      <c r="I2336" s="819"/>
    </row>
    <row r="2337" spans="1:13" s="532" customFormat="1" x14ac:dyDescent="0.25">
      <c r="C2337" s="539" t="s">
        <v>265</v>
      </c>
      <c r="D2337" s="540"/>
      <c r="E2337" s="855"/>
      <c r="F2337" s="855"/>
      <c r="G2337" s="855"/>
      <c r="H2337" s="855"/>
      <c r="I2337" s="856"/>
    </row>
    <row r="2338" spans="1:13" s="532" customFormat="1" x14ac:dyDescent="0.25">
      <c r="C2338" s="778" t="s">
        <v>266</v>
      </c>
      <c r="D2338" s="779"/>
      <c r="E2338" s="541" t="s">
        <v>267</v>
      </c>
      <c r="F2338" s="594" t="s">
        <v>268</v>
      </c>
      <c r="G2338" s="542" t="s">
        <v>269</v>
      </c>
      <c r="H2338" s="541" t="s">
        <v>270</v>
      </c>
      <c r="I2338" s="543" t="s">
        <v>271</v>
      </c>
    </row>
    <row r="2339" spans="1:13" s="532" customFormat="1" x14ac:dyDescent="0.25">
      <c r="A2339" s="544" t="str">
        <f>+'Herramientas y Equipos'!$B$14</f>
        <v>E100011</v>
      </c>
      <c r="C2339" s="793" t="str">
        <f>+VLOOKUP(A2339,'Herramientas y Equipos'!$B$4:$E$46,2,FALSE)</f>
        <v>Herramienta menor A, Ornamentación</v>
      </c>
      <c r="D2339" s="794"/>
      <c r="E2339" s="545" t="str">
        <f>+VLOOKUP(A2339,'Herramientas y Equipos'!$B$4:$E$46,3,FALSE)</f>
        <v>%</v>
      </c>
      <c r="F2339" s="546">
        <f>+VLOOKUP(A2339,'Herramientas y Equipos'!$B$4:$E$46,4,FALSE)</f>
        <v>0.04</v>
      </c>
      <c r="G2339" s="547">
        <f>+I2364</f>
        <v>192516</v>
      </c>
      <c r="H2339" s="547">
        <f>ROUND(SUM(G2339*F2339),0)</f>
        <v>7701</v>
      </c>
      <c r="I2339" s="795"/>
    </row>
    <row r="2340" spans="1:13" s="532" customFormat="1" x14ac:dyDescent="0.25">
      <c r="A2340" s="544" t="str">
        <f>+'Herramientas y Equipos'!$B$11</f>
        <v>E100008</v>
      </c>
      <c r="C2340" s="793" t="str">
        <f>+VLOOKUP(A2340,'Herramientas y Equipos'!$B$4:$E$46,2,FALSE)</f>
        <v>Equipo de soldadura</v>
      </c>
      <c r="D2340" s="794"/>
      <c r="E2340" s="545" t="str">
        <f>+VLOOKUP(A2340,'Herramientas y Equipos'!$B$4:$E$46,3,FALSE)</f>
        <v>Hora</v>
      </c>
      <c r="F2340" s="591">
        <v>0.8</v>
      </c>
      <c r="G2340" s="549">
        <f>+VLOOKUP(A2340,'Herramientas y Equipos'!$B$4:$E$46,4,FALSE)</f>
        <v>10000</v>
      </c>
      <c r="H2340" s="549">
        <f>ROUND(SUM(G2340*F2340),0)</f>
        <v>8000</v>
      </c>
      <c r="I2340" s="796"/>
    </row>
    <row r="2341" spans="1:13" s="532" customFormat="1" x14ac:dyDescent="0.25">
      <c r="A2341" s="544"/>
      <c r="C2341" s="793"/>
      <c r="D2341" s="794"/>
      <c r="E2341" s="545"/>
      <c r="F2341" s="548"/>
      <c r="G2341" s="547"/>
      <c r="H2341" s="547"/>
      <c r="I2341" s="796"/>
    </row>
    <row r="2342" spans="1:13" s="532" customFormat="1" x14ac:dyDescent="0.25">
      <c r="C2342" s="792"/>
      <c r="D2342" s="776"/>
      <c r="E2342" s="776"/>
      <c r="F2342" s="776"/>
      <c r="G2342" s="550"/>
      <c r="H2342" s="550" t="s">
        <v>272</v>
      </c>
      <c r="I2342" s="551">
        <f>SUM(H2339:H2341)</f>
        <v>15701</v>
      </c>
    </row>
    <row r="2343" spans="1:13" s="532" customFormat="1" x14ac:dyDescent="0.25">
      <c r="C2343" s="552" t="s">
        <v>273</v>
      </c>
      <c r="D2343" s="553"/>
      <c r="E2343" s="554"/>
      <c r="F2343" s="555"/>
      <c r="G2343" s="556"/>
      <c r="H2343" s="555"/>
      <c r="I2343" s="557"/>
    </row>
    <row r="2344" spans="1:13" s="532" customFormat="1" x14ac:dyDescent="0.25">
      <c r="C2344" s="778" t="s">
        <v>266</v>
      </c>
      <c r="D2344" s="779"/>
      <c r="E2344" s="541" t="s">
        <v>274</v>
      </c>
      <c r="F2344" s="594" t="s">
        <v>13</v>
      </c>
      <c r="G2344" s="542" t="s">
        <v>275</v>
      </c>
      <c r="H2344" s="541" t="s">
        <v>276</v>
      </c>
      <c r="I2344" s="543" t="s">
        <v>271</v>
      </c>
    </row>
    <row r="2345" spans="1:13" s="532" customFormat="1" ht="54" customHeight="1" x14ac:dyDescent="0.25">
      <c r="A2345" s="564" t="str">
        <f>+Insumos!B165</f>
        <v>I100260</v>
      </c>
      <c r="C2345" s="774" t="str">
        <f>+VLOOKUP(A2345,Insumos!$B$4:$E$289,2,FALSE)</f>
        <v>Ventanas en aluminio, referencia 3831, vidrio laminado 3+3 incoloro, batientes, diseñadas en dos hojas, manijas, empaque, felpa. Dim: 1.50 x 1.00m (área consultorios y toma de muestras)</v>
      </c>
      <c r="D2345" s="775"/>
      <c r="E2345" s="559" t="str">
        <f>+VLOOKUP(A2345,Insumos!$B$4:$E$289,3,FALSE)</f>
        <v>UND</v>
      </c>
      <c r="F2345" s="560">
        <v>1</v>
      </c>
      <c r="G2345" s="561"/>
      <c r="H2345" s="562">
        <f>+VLOOKUP(A2345,Insumos!$B$4:$E$289,4,FALSE)</f>
        <v>1600000</v>
      </c>
      <c r="I2345" s="563">
        <f t="shared" ref="I2345:I2346" si="70">+ROUND((F2345*H2345)+(G2345*F2345*H2345),0)</f>
        <v>1600000</v>
      </c>
    </row>
    <row r="2346" spans="1:13" s="532" customFormat="1" ht="42" customHeight="1" x14ac:dyDescent="0.25">
      <c r="A2346" s="564" t="str">
        <f>+Insumos!B166</f>
        <v>I100261</v>
      </c>
      <c r="C2346" s="774" t="str">
        <f>+VLOOKUP(A2346,Insumos!$B$4:$E$289,2,FALSE)</f>
        <v>Reja fabricada en Cold Rolled, perfilería de 1 ½ x 1 ½ calibre 18 (V1) Dim: 1.50 x 1.00m (área consultorios y toma de muestras)</v>
      </c>
      <c r="D2346" s="775"/>
      <c r="E2346" s="559" t="str">
        <f>+VLOOKUP(A2346,Insumos!$B$4:$E$289,3,FALSE)</f>
        <v>UND</v>
      </c>
      <c r="F2346" s="560">
        <v>1</v>
      </c>
      <c r="G2346" s="561"/>
      <c r="H2346" s="562">
        <f>+VLOOKUP(A2346,Insumos!$B$4:$E$289,4,FALSE)</f>
        <v>1206830</v>
      </c>
      <c r="I2346" s="563">
        <f t="shared" si="70"/>
        <v>1206830</v>
      </c>
    </row>
    <row r="2347" spans="1:13" s="532" customFormat="1" ht="13.2" customHeight="1" x14ac:dyDescent="0.25">
      <c r="A2347" s="564" t="str">
        <f>+Insumos!$B$36</f>
        <v>I100078</v>
      </c>
      <c r="C2347" s="774" t="str">
        <f>+VLOOKUP(A2347,Insumos!$B$4:$E$159,2,FALSE)</f>
        <v>Electrodo 6013 x 1/8 kilo</v>
      </c>
      <c r="D2347" s="775"/>
      <c r="E2347" s="559" t="str">
        <f>+VLOOKUP(A2347,Insumos!$B$4:$E$159,3,FALSE)</f>
        <v>KG</v>
      </c>
      <c r="F2347" s="560">
        <v>0.9</v>
      </c>
      <c r="G2347" s="561">
        <v>0.05</v>
      </c>
      <c r="H2347" s="562">
        <f>+VLOOKUP(A2347,Insumos!$B$4:$E$159,4,FALSE)</f>
        <v>28490</v>
      </c>
      <c r="I2347" s="563">
        <f>+ROUND((F2347*H2347)+(G2347*F2347*H2347),0)</f>
        <v>26923</v>
      </c>
      <c r="L2347" s="532">
        <v>6.18</v>
      </c>
      <c r="M2347" s="532">
        <v>100</v>
      </c>
    </row>
    <row r="2348" spans="1:13" s="532" customFormat="1" x14ac:dyDescent="0.25">
      <c r="A2348" s="564"/>
      <c r="C2348" s="774"/>
      <c r="D2348" s="775"/>
      <c r="E2348" s="559"/>
      <c r="F2348" s="560"/>
      <c r="G2348" s="561"/>
      <c r="H2348" s="562"/>
      <c r="I2348" s="563"/>
      <c r="L2348" s="532">
        <v>1.93</v>
      </c>
      <c r="M2348" s="532">
        <f>+M2347*L2348</f>
        <v>193</v>
      </c>
    </row>
    <row r="2349" spans="1:13" s="532" customFormat="1" x14ac:dyDescent="0.25">
      <c r="C2349" s="881"/>
      <c r="D2349" s="882"/>
      <c r="E2349" s="559"/>
      <c r="F2349" s="589"/>
      <c r="G2349" s="567"/>
      <c r="H2349" s="562"/>
      <c r="I2349" s="563"/>
      <c r="M2349" s="532">
        <f>+M2348/L2347</f>
        <v>31.229773462783172</v>
      </c>
    </row>
    <row r="2350" spans="1:13" s="532" customFormat="1" x14ac:dyDescent="0.25">
      <c r="C2350" s="883"/>
      <c r="D2350" s="884"/>
      <c r="E2350" s="519"/>
      <c r="F2350" s="566"/>
      <c r="G2350" s="567"/>
      <c r="H2350" s="572"/>
      <c r="I2350" s="551"/>
      <c r="L2350" s="532">
        <f>1.22*2.44</f>
        <v>2.9767999999999999</v>
      </c>
    </row>
    <row r="2351" spans="1:13" s="532" customFormat="1" x14ac:dyDescent="0.25">
      <c r="C2351" s="879"/>
      <c r="D2351" s="880"/>
      <c r="E2351" s="545"/>
      <c r="F2351" s="566"/>
      <c r="G2351" s="567"/>
      <c r="H2351" s="547"/>
      <c r="I2351" s="551"/>
    </row>
    <row r="2352" spans="1:13" s="532" customFormat="1" x14ac:dyDescent="0.25">
      <c r="C2352" s="879"/>
      <c r="D2352" s="880"/>
      <c r="E2352" s="545"/>
      <c r="F2352" s="566"/>
      <c r="G2352" s="567"/>
      <c r="H2352" s="547"/>
      <c r="I2352" s="551"/>
    </row>
    <row r="2353" spans="3:15" s="532" customFormat="1" x14ac:dyDescent="0.25">
      <c r="C2353" s="568"/>
      <c r="D2353" s="555"/>
      <c r="E2353" s="554"/>
      <c r="F2353" s="555"/>
      <c r="G2353" s="776" t="s">
        <v>277</v>
      </c>
      <c r="H2353" s="777"/>
      <c r="I2353" s="551">
        <f>SUM(I2345:I2352)</f>
        <v>2833753</v>
      </c>
    </row>
    <row r="2354" spans="3:15" s="532" customFormat="1" ht="13.8" x14ac:dyDescent="0.25">
      <c r="C2354" s="552" t="s">
        <v>278</v>
      </c>
      <c r="D2354" s="553"/>
      <c r="E2354" s="554"/>
      <c r="F2354" s="555"/>
      <c r="G2354" s="556"/>
      <c r="H2354" s="555"/>
      <c r="I2354" s="466"/>
    </row>
    <row r="2355" spans="3:15" s="532" customFormat="1" x14ac:dyDescent="0.25">
      <c r="C2355" s="778" t="s">
        <v>266</v>
      </c>
      <c r="D2355" s="779"/>
      <c r="E2355" s="541" t="s">
        <v>279</v>
      </c>
      <c r="F2355" s="594" t="s">
        <v>29</v>
      </c>
      <c r="G2355" s="542" t="s">
        <v>280</v>
      </c>
      <c r="H2355" s="541" t="s">
        <v>281</v>
      </c>
      <c r="I2355" s="543" t="s">
        <v>271</v>
      </c>
    </row>
    <row r="2356" spans="3:15" s="532" customFormat="1" x14ac:dyDescent="0.25">
      <c r="C2356" s="780" t="s">
        <v>423</v>
      </c>
      <c r="D2356" s="781"/>
      <c r="E2356" s="590">
        <v>0.1</v>
      </c>
      <c r="F2356" s="570"/>
      <c r="G2356" s="571">
        <v>250000</v>
      </c>
      <c r="H2356" s="572">
        <f>+ROUND(E2356*G2356,0)</f>
        <v>25000</v>
      </c>
      <c r="I2356" s="573"/>
    </row>
    <row r="2357" spans="3:15" s="532" customFormat="1" x14ac:dyDescent="0.25">
      <c r="C2357" s="782"/>
      <c r="D2357" s="783"/>
      <c r="E2357" s="570"/>
      <c r="F2357" s="570"/>
      <c r="G2357" s="574"/>
      <c r="H2357" s="572">
        <f>+ROUND(E2357*F2357*G2357,0)</f>
        <v>0</v>
      </c>
      <c r="I2357" s="573"/>
    </row>
    <row r="2358" spans="3:15" s="532" customFormat="1" x14ac:dyDescent="0.25">
      <c r="C2358" s="568"/>
      <c r="D2358" s="555"/>
      <c r="E2358" s="554"/>
      <c r="F2358" s="555"/>
      <c r="G2358" s="556" t="s">
        <v>282</v>
      </c>
      <c r="H2358" s="555"/>
      <c r="I2358" s="551">
        <f>SUM(H2356:H2357)</f>
        <v>25000</v>
      </c>
      <c r="O2358" s="593">
        <f>+H2356+H2312+H2269+H2225+H2095</f>
        <v>115000</v>
      </c>
    </row>
    <row r="2359" spans="3:15" s="532" customFormat="1" ht="13.8" x14ac:dyDescent="0.25">
      <c r="C2359" s="552" t="s">
        <v>283</v>
      </c>
      <c r="D2359" s="555"/>
      <c r="E2359" s="554"/>
      <c r="F2359" s="555"/>
      <c r="G2359" s="556"/>
      <c r="H2359" s="555"/>
      <c r="I2359" s="466"/>
    </row>
    <row r="2360" spans="3:15" s="532" customFormat="1" x14ac:dyDescent="0.25">
      <c r="C2360" s="778" t="s">
        <v>266</v>
      </c>
      <c r="D2360" s="779"/>
      <c r="E2360" s="541" t="s">
        <v>14</v>
      </c>
      <c r="F2360" s="594" t="s">
        <v>13</v>
      </c>
      <c r="G2360" s="542" t="s">
        <v>276</v>
      </c>
      <c r="H2360" s="541" t="s">
        <v>29</v>
      </c>
      <c r="I2360" s="543" t="s">
        <v>271</v>
      </c>
    </row>
    <row r="2361" spans="3:15" s="532" customFormat="1" x14ac:dyDescent="0.25">
      <c r="C2361" s="784" t="str">
        <f>+'Mano de Obra'!$B$135</f>
        <v>Cuadrilla General de obra</v>
      </c>
      <c r="D2361" s="785"/>
      <c r="E2361" s="545" t="s">
        <v>294</v>
      </c>
      <c r="F2361" s="575">
        <v>8</v>
      </c>
      <c r="G2361" s="547">
        <f>+'Mano de Obra'!$F$143</f>
        <v>2310190.111111111</v>
      </c>
      <c r="H2361" s="576">
        <v>0.66666666666666663</v>
      </c>
      <c r="I2361" s="577">
        <f>ROUND(SUM(G2361/F2361)*H2361,0)</f>
        <v>192516</v>
      </c>
    </row>
    <row r="2362" spans="3:15" s="532" customFormat="1" x14ac:dyDescent="0.25">
      <c r="C2362" s="786"/>
      <c r="D2362" s="787"/>
      <c r="E2362" s="545"/>
      <c r="F2362" s="578"/>
      <c r="G2362" s="579"/>
      <c r="H2362" s="580"/>
      <c r="I2362" s="551">
        <f>SUM(G2362*F2362)*H2362</f>
        <v>0</v>
      </c>
    </row>
    <row r="2363" spans="3:15" s="532" customFormat="1" x14ac:dyDescent="0.25">
      <c r="C2363" s="788"/>
      <c r="D2363" s="789"/>
      <c r="E2363" s="545"/>
      <c r="F2363" s="581"/>
      <c r="G2363" s="579"/>
      <c r="H2363" s="580"/>
      <c r="I2363" s="551">
        <f>SUM(G2363*F2363)*H2363</f>
        <v>0</v>
      </c>
    </row>
    <row r="2364" spans="3:15" s="532" customFormat="1" x14ac:dyDescent="0.25">
      <c r="C2364" s="568"/>
      <c r="D2364" s="555"/>
      <c r="E2364" s="554"/>
      <c r="F2364" s="555"/>
      <c r="G2364" s="790" t="s">
        <v>284</v>
      </c>
      <c r="H2364" s="790"/>
      <c r="I2364" s="551">
        <f>I2361</f>
        <v>192516</v>
      </c>
    </row>
    <row r="2365" spans="3:15" s="532" customFormat="1" ht="13.8" thickBot="1" x14ac:dyDescent="0.3">
      <c r="C2365" s="568"/>
      <c r="D2365" s="555"/>
      <c r="E2365" s="554"/>
      <c r="F2365" s="555"/>
      <c r="G2365" s="582"/>
      <c r="H2365" s="554"/>
      <c r="I2365" s="557"/>
    </row>
    <row r="2366" spans="3:15" s="532" customFormat="1" ht="13.8" thickBot="1" x14ac:dyDescent="0.3">
      <c r="C2366" s="568"/>
      <c r="D2366" s="555"/>
      <c r="E2366" s="554"/>
      <c r="F2366" s="791" t="s">
        <v>285</v>
      </c>
      <c r="G2366" s="791"/>
      <c r="H2366" s="791"/>
      <c r="I2366" s="583">
        <f>SUM(I2342+I2353+I2358+I2364)</f>
        <v>3066970</v>
      </c>
    </row>
    <row r="2367" spans="3:15" s="532" customFormat="1" ht="14.4" thickBot="1" x14ac:dyDescent="0.3">
      <c r="C2367" s="552" t="s">
        <v>286</v>
      </c>
      <c r="D2367" s="555"/>
      <c r="E2367" s="153"/>
      <c r="F2367" s="472"/>
      <c r="G2367" s="556"/>
      <c r="H2367" s="555"/>
      <c r="I2367" s="557"/>
    </row>
    <row r="2368" spans="3:15" s="532" customFormat="1" x14ac:dyDescent="0.25">
      <c r="C2368" s="859" t="s">
        <v>732</v>
      </c>
      <c r="D2368" s="860"/>
      <c r="E2368" s="865" t="s">
        <v>287</v>
      </c>
      <c r="F2368" s="866"/>
      <c r="G2368" s="584" t="s">
        <v>101</v>
      </c>
      <c r="H2368" s="585" t="s">
        <v>288</v>
      </c>
      <c r="I2368" s="867"/>
    </row>
    <row r="2369" spans="1:9" s="532" customFormat="1" x14ac:dyDescent="0.25">
      <c r="C2369" s="861"/>
      <c r="D2369" s="862"/>
      <c r="E2369" s="787" t="s">
        <v>289</v>
      </c>
      <c r="F2369" s="869"/>
      <c r="G2369" s="565">
        <v>0.23</v>
      </c>
      <c r="H2369" s="547">
        <f>ROUND($I$2366*G2369,0)</f>
        <v>705403</v>
      </c>
      <c r="I2369" s="868"/>
    </row>
    <row r="2370" spans="1:9" s="532" customFormat="1" x14ac:dyDescent="0.25">
      <c r="C2370" s="861"/>
      <c r="D2370" s="862"/>
      <c r="E2370" s="787" t="s">
        <v>26</v>
      </c>
      <c r="F2370" s="869"/>
      <c r="G2370" s="565">
        <v>0.02</v>
      </c>
      <c r="H2370" s="547">
        <f t="shared" ref="H2370:H2371" si="71">ROUND($I$2366*G2370,0)</f>
        <v>61339</v>
      </c>
      <c r="I2370" s="868"/>
    </row>
    <row r="2371" spans="1:9" s="532" customFormat="1" x14ac:dyDescent="0.25">
      <c r="C2371" s="861"/>
      <c r="D2371" s="862"/>
      <c r="E2371" s="787" t="s">
        <v>1</v>
      </c>
      <c r="F2371" s="869"/>
      <c r="G2371" s="565">
        <v>0.05</v>
      </c>
      <c r="H2371" s="547">
        <f t="shared" si="71"/>
        <v>153349</v>
      </c>
      <c r="I2371" s="868"/>
    </row>
    <row r="2372" spans="1:9" s="532" customFormat="1" ht="15" customHeight="1" thickBot="1" x14ac:dyDescent="0.3">
      <c r="C2372" s="861"/>
      <c r="D2372" s="862"/>
      <c r="E2372" s="870" t="s">
        <v>290</v>
      </c>
      <c r="F2372" s="871"/>
      <c r="G2372" s="871"/>
      <c r="H2372" s="872"/>
      <c r="I2372" s="586">
        <f>SUM(H2369:H2371)</f>
        <v>920091</v>
      </c>
    </row>
    <row r="2373" spans="1:9" s="532" customFormat="1" ht="16.2" customHeight="1" thickBot="1" x14ac:dyDescent="0.3">
      <c r="C2373" s="863"/>
      <c r="D2373" s="864"/>
      <c r="E2373" s="873" t="s">
        <v>291</v>
      </c>
      <c r="F2373" s="874"/>
      <c r="G2373" s="875"/>
      <c r="H2373" s="876">
        <f>SUM(I2366+I2372)</f>
        <v>3987061</v>
      </c>
      <c r="I2373" s="877"/>
    </row>
    <row r="2374" spans="1:9" s="532" customFormat="1" x14ac:dyDescent="0.25"/>
    <row r="2375" spans="1:9" s="532" customFormat="1" ht="18" thickBot="1" x14ac:dyDescent="0.3">
      <c r="C2375" s="840" t="s">
        <v>257</v>
      </c>
      <c r="D2375" s="840"/>
      <c r="E2375" s="840"/>
      <c r="F2375" s="840"/>
      <c r="G2375" s="840"/>
      <c r="H2375" s="840"/>
      <c r="I2375" s="840"/>
    </row>
    <row r="2376" spans="1:9" s="532" customFormat="1" ht="14.4" thickBot="1" x14ac:dyDescent="0.3">
      <c r="C2376" s="533" t="s">
        <v>258</v>
      </c>
      <c r="D2376" s="841" t="s">
        <v>733</v>
      </c>
      <c r="E2376" s="842"/>
      <c r="F2376" s="842"/>
      <c r="G2376" s="843"/>
      <c r="H2376" s="533" t="s">
        <v>259</v>
      </c>
      <c r="I2376" s="534">
        <v>45961</v>
      </c>
    </row>
    <row r="2377" spans="1:9" s="532" customFormat="1" ht="13.8" thickBot="1" x14ac:dyDescent="0.3">
      <c r="C2377" s="844" t="s">
        <v>260</v>
      </c>
      <c r="D2377" s="845"/>
      <c r="E2377" s="846"/>
      <c r="F2377" s="847" t="s">
        <v>261</v>
      </c>
      <c r="G2377" s="848"/>
      <c r="H2377" s="848"/>
      <c r="I2377" s="849"/>
    </row>
    <row r="2378" spans="1:9" s="532" customFormat="1" ht="13.8" thickBot="1" x14ac:dyDescent="0.3">
      <c r="C2378" s="850" t="s">
        <v>292</v>
      </c>
      <c r="D2378" s="851"/>
      <c r="E2378" s="852"/>
      <c r="F2378" s="811" t="str">
        <f>+'P. Obras Civiles'!C68</f>
        <v>Suministro e instalacion Ventana en aluminio. Incluye marco Dim: 1.02 x 0.50m (área Baño)</v>
      </c>
      <c r="G2378" s="812"/>
      <c r="H2378" s="812"/>
      <c r="I2378" s="813"/>
    </row>
    <row r="2379" spans="1:9" s="532" customFormat="1" ht="13.8" thickBot="1" x14ac:dyDescent="0.3">
      <c r="C2379" s="535" t="s">
        <v>262</v>
      </c>
      <c r="D2379" s="536" t="s">
        <v>263</v>
      </c>
      <c r="E2379" s="537">
        <f>+'P. Obras Civiles'!B68</f>
        <v>9.8000000000000007</v>
      </c>
      <c r="F2379" s="814"/>
      <c r="G2379" s="815"/>
      <c r="H2379" s="815"/>
      <c r="I2379" s="816"/>
    </row>
    <row r="2380" spans="1:9" s="532" customFormat="1" ht="13.8" thickBot="1" x14ac:dyDescent="0.3">
      <c r="C2380" s="853" t="s">
        <v>264</v>
      </c>
      <c r="D2380" s="854"/>
      <c r="E2380" s="538">
        <f>+'P. Obras Civiles'!E68</f>
        <v>1</v>
      </c>
      <c r="F2380" s="817"/>
      <c r="G2380" s="818"/>
      <c r="H2380" s="818"/>
      <c r="I2380" s="819"/>
    </row>
    <row r="2381" spans="1:9" s="532" customFormat="1" x14ac:dyDescent="0.25">
      <c r="C2381" s="539" t="s">
        <v>265</v>
      </c>
      <c r="D2381" s="540"/>
      <c r="E2381" s="855"/>
      <c r="F2381" s="855"/>
      <c r="G2381" s="855"/>
      <c r="H2381" s="855"/>
      <c r="I2381" s="856"/>
    </row>
    <row r="2382" spans="1:9" s="532" customFormat="1" x14ac:dyDescent="0.25">
      <c r="C2382" s="778" t="s">
        <v>266</v>
      </c>
      <c r="D2382" s="779"/>
      <c r="E2382" s="541" t="s">
        <v>267</v>
      </c>
      <c r="F2382" s="594" t="s">
        <v>268</v>
      </c>
      <c r="G2382" s="542" t="s">
        <v>269</v>
      </c>
      <c r="H2382" s="541" t="s">
        <v>270</v>
      </c>
      <c r="I2382" s="543" t="s">
        <v>271</v>
      </c>
    </row>
    <row r="2383" spans="1:9" s="532" customFormat="1" x14ac:dyDescent="0.25">
      <c r="A2383" s="544" t="str">
        <f>+'Herramientas y Equipos'!$B$14</f>
        <v>E100011</v>
      </c>
      <c r="C2383" s="793" t="str">
        <f>+VLOOKUP(A2383,'Herramientas y Equipos'!$B$4:$E$46,2,FALSE)</f>
        <v>Herramienta menor A, Ornamentación</v>
      </c>
      <c r="D2383" s="794"/>
      <c r="E2383" s="545" t="str">
        <f>+VLOOKUP(A2383,'Herramientas y Equipos'!$B$4:$E$46,3,FALSE)</f>
        <v>%</v>
      </c>
      <c r="F2383" s="546">
        <f>+VLOOKUP(A2383,'Herramientas y Equipos'!$B$4:$E$46,4,FALSE)</f>
        <v>0.04</v>
      </c>
      <c r="G2383" s="547">
        <f>+I2408</f>
        <v>231019</v>
      </c>
      <c r="H2383" s="547">
        <f>ROUND(SUM(G2383*F2383),0)</f>
        <v>9241</v>
      </c>
      <c r="I2383" s="795"/>
    </row>
    <row r="2384" spans="1:9" s="532" customFormat="1" x14ac:dyDescent="0.25">
      <c r="A2384" s="544" t="str">
        <f>+'Herramientas y Equipos'!$B$11</f>
        <v>E100008</v>
      </c>
      <c r="C2384" s="793" t="str">
        <f>+VLOOKUP(A2384,'Herramientas y Equipos'!$B$4:$E$46,2,FALSE)</f>
        <v>Equipo de soldadura</v>
      </c>
      <c r="D2384" s="794"/>
      <c r="E2384" s="545" t="str">
        <f>+VLOOKUP(A2384,'Herramientas y Equipos'!$B$4:$E$46,3,FALSE)</f>
        <v>Hora</v>
      </c>
      <c r="F2384" s="591">
        <v>1</v>
      </c>
      <c r="G2384" s="549">
        <f>+VLOOKUP(A2384,'Herramientas y Equipos'!$B$4:$E$46,4,FALSE)</f>
        <v>10000</v>
      </c>
      <c r="H2384" s="549">
        <f>ROUND(SUM(G2384*F2384),0)</f>
        <v>10000</v>
      </c>
      <c r="I2384" s="796"/>
    </row>
    <row r="2385" spans="1:9" s="532" customFormat="1" x14ac:dyDescent="0.25">
      <c r="A2385" s="544"/>
      <c r="C2385" s="793"/>
      <c r="D2385" s="794"/>
      <c r="E2385" s="545"/>
      <c r="F2385" s="548"/>
      <c r="G2385" s="547"/>
      <c r="H2385" s="547"/>
      <c r="I2385" s="796"/>
    </row>
    <row r="2386" spans="1:9" s="532" customFormat="1" x14ac:dyDescent="0.25">
      <c r="C2386" s="792"/>
      <c r="D2386" s="776"/>
      <c r="E2386" s="776"/>
      <c r="F2386" s="776"/>
      <c r="G2386" s="550"/>
      <c r="H2386" s="550" t="s">
        <v>272</v>
      </c>
      <c r="I2386" s="551">
        <f>SUM(H2383:H2385)</f>
        <v>19241</v>
      </c>
    </row>
    <row r="2387" spans="1:9" s="532" customFormat="1" x14ac:dyDescent="0.25">
      <c r="C2387" s="552" t="s">
        <v>273</v>
      </c>
      <c r="D2387" s="553"/>
      <c r="E2387" s="554"/>
      <c r="F2387" s="555"/>
      <c r="G2387" s="556"/>
      <c r="H2387" s="555"/>
      <c r="I2387" s="557"/>
    </row>
    <row r="2388" spans="1:9" s="532" customFormat="1" x14ac:dyDescent="0.25">
      <c r="C2388" s="778" t="s">
        <v>266</v>
      </c>
      <c r="D2388" s="779"/>
      <c r="E2388" s="541" t="s">
        <v>274</v>
      </c>
      <c r="F2388" s="594" t="s">
        <v>13</v>
      </c>
      <c r="G2388" s="542" t="s">
        <v>275</v>
      </c>
      <c r="H2388" s="541" t="s">
        <v>276</v>
      </c>
      <c r="I2388" s="543" t="s">
        <v>271</v>
      </c>
    </row>
    <row r="2389" spans="1:9" s="532" customFormat="1" ht="25.2" customHeight="1" x14ac:dyDescent="0.25">
      <c r="A2389" s="564" t="str">
        <f>+Insumos!B167</f>
        <v>I100262</v>
      </c>
      <c r="C2389" s="774" t="str">
        <f>+VLOOKUP(A2389,Insumos!$B$4:$E$289,2,FALSE)</f>
        <v>Ventana en aluminio referencia 3831 tipo persiana. Dim: 1.01 x 0.50m (área Baño)</v>
      </c>
      <c r="D2389" s="775"/>
      <c r="E2389" s="559" t="str">
        <f>+VLOOKUP(A2389,Insumos!$B$4:$E$289,3,FALSE)</f>
        <v>UND</v>
      </c>
      <c r="F2389" s="560">
        <v>1</v>
      </c>
      <c r="G2389" s="561"/>
      <c r="H2389" s="562">
        <f>+VLOOKUP(A2389,Insumos!$B$4:$E$289,4,FALSE)</f>
        <v>228000</v>
      </c>
      <c r="I2389" s="563">
        <f t="shared" ref="I2389" si="72">+ROUND((F2389*H2389)+(G2389*F2389*H2389),0)</f>
        <v>228000</v>
      </c>
    </row>
    <row r="2390" spans="1:9" s="532" customFormat="1" ht="13.2" customHeight="1" x14ac:dyDescent="0.25">
      <c r="A2390" s="564" t="str">
        <f>+Insumos!$B$36</f>
        <v>I100078</v>
      </c>
      <c r="C2390" s="774" t="str">
        <f>+VLOOKUP(A2390,Insumos!$B$4:$E$159,2,FALSE)</f>
        <v>Electrodo 6013 x 1/8 kilo</v>
      </c>
      <c r="D2390" s="775"/>
      <c r="E2390" s="559" t="str">
        <f>+VLOOKUP(A2390,Insumos!$B$4:$E$159,3,FALSE)</f>
        <v>KG</v>
      </c>
      <c r="F2390" s="560">
        <v>0.9</v>
      </c>
      <c r="G2390" s="561">
        <v>0.05</v>
      </c>
      <c r="H2390" s="562">
        <f>+VLOOKUP(A2390,Insumos!$B$4:$E$159,4,FALSE)</f>
        <v>28490</v>
      </c>
      <c r="I2390" s="563">
        <f>+ROUND((F2390*H2390)+(G2390*F2390*H2390),0)</f>
        <v>26923</v>
      </c>
    </row>
    <row r="2391" spans="1:9" s="532" customFormat="1" ht="13.2" customHeight="1" x14ac:dyDescent="0.25">
      <c r="A2391" s="564" t="e">
        <f>+Insumos!#REF!</f>
        <v>#REF!</v>
      </c>
      <c r="C2391" s="774"/>
      <c r="D2391" s="775"/>
      <c r="E2391" s="559"/>
      <c r="F2391" s="560"/>
      <c r="G2391" s="561"/>
      <c r="H2391" s="562"/>
      <c r="I2391" s="563"/>
    </row>
    <row r="2392" spans="1:9" s="532" customFormat="1" x14ac:dyDescent="0.25">
      <c r="C2392" s="881"/>
      <c r="D2392" s="882"/>
      <c r="E2392" s="559"/>
      <c r="F2392" s="589"/>
      <c r="G2392" s="567"/>
      <c r="H2392" s="562"/>
      <c r="I2392" s="563"/>
    </row>
    <row r="2393" spans="1:9" s="532" customFormat="1" x14ac:dyDescent="0.25">
      <c r="C2393" s="881"/>
      <c r="D2393" s="882"/>
      <c r="E2393" s="559"/>
      <c r="F2393" s="566"/>
      <c r="G2393" s="567"/>
      <c r="H2393" s="572"/>
      <c r="I2393" s="551"/>
    </row>
    <row r="2394" spans="1:9" s="532" customFormat="1" x14ac:dyDescent="0.25">
      <c r="C2394" s="883"/>
      <c r="D2394" s="884"/>
      <c r="E2394" s="519"/>
      <c r="F2394" s="566"/>
      <c r="G2394" s="567"/>
      <c r="H2394" s="572"/>
      <c r="I2394" s="551"/>
    </row>
    <row r="2395" spans="1:9" s="532" customFormat="1" x14ac:dyDescent="0.25">
      <c r="C2395" s="879"/>
      <c r="D2395" s="880"/>
      <c r="E2395" s="545"/>
      <c r="F2395" s="566"/>
      <c r="G2395" s="567"/>
      <c r="H2395" s="547"/>
      <c r="I2395" s="551"/>
    </row>
    <row r="2396" spans="1:9" s="532" customFormat="1" x14ac:dyDescent="0.25">
      <c r="C2396" s="879"/>
      <c r="D2396" s="880"/>
      <c r="E2396" s="545"/>
      <c r="F2396" s="566"/>
      <c r="G2396" s="567"/>
      <c r="H2396" s="547"/>
      <c r="I2396" s="551"/>
    </row>
    <row r="2397" spans="1:9" s="532" customFormat="1" x14ac:dyDescent="0.25">
      <c r="C2397" s="568"/>
      <c r="D2397" s="555"/>
      <c r="E2397" s="554"/>
      <c r="F2397" s="555"/>
      <c r="G2397" s="776" t="s">
        <v>277</v>
      </c>
      <c r="H2397" s="777"/>
      <c r="I2397" s="551">
        <f>SUM(I2389:I2396)</f>
        <v>254923</v>
      </c>
    </row>
    <row r="2398" spans="1:9" s="532" customFormat="1" ht="13.8" x14ac:dyDescent="0.25">
      <c r="C2398" s="552" t="s">
        <v>278</v>
      </c>
      <c r="D2398" s="553"/>
      <c r="E2398" s="554"/>
      <c r="F2398" s="555"/>
      <c r="G2398" s="556"/>
      <c r="H2398" s="555"/>
      <c r="I2398" s="466"/>
    </row>
    <row r="2399" spans="1:9" s="532" customFormat="1" x14ac:dyDescent="0.25">
      <c r="C2399" s="778" t="s">
        <v>266</v>
      </c>
      <c r="D2399" s="779"/>
      <c r="E2399" s="541" t="s">
        <v>279</v>
      </c>
      <c r="F2399" s="594" t="s">
        <v>29</v>
      </c>
      <c r="G2399" s="542" t="s">
        <v>280</v>
      </c>
      <c r="H2399" s="541" t="s">
        <v>281</v>
      </c>
      <c r="I2399" s="543" t="s">
        <v>271</v>
      </c>
    </row>
    <row r="2400" spans="1:9" s="532" customFormat="1" x14ac:dyDescent="0.25">
      <c r="C2400" s="780" t="s">
        <v>423</v>
      </c>
      <c r="D2400" s="781"/>
      <c r="E2400" s="590">
        <v>5.0999999999999997E-2</v>
      </c>
      <c r="F2400" s="570"/>
      <c r="G2400" s="571">
        <v>250000</v>
      </c>
      <c r="H2400" s="572">
        <f>+E2400*G2400</f>
        <v>12750</v>
      </c>
      <c r="I2400" s="573"/>
    </row>
    <row r="2401" spans="3:9" s="532" customFormat="1" x14ac:dyDescent="0.25">
      <c r="C2401" s="782"/>
      <c r="D2401" s="783"/>
      <c r="E2401" s="570"/>
      <c r="F2401" s="570"/>
      <c r="G2401" s="574"/>
      <c r="H2401" s="572">
        <f>+ROUND(E2401*F2401*G2401,0)</f>
        <v>0</v>
      </c>
      <c r="I2401" s="573"/>
    </row>
    <row r="2402" spans="3:9" s="532" customFormat="1" x14ac:dyDescent="0.25">
      <c r="C2402" s="568"/>
      <c r="D2402" s="555"/>
      <c r="E2402" s="554"/>
      <c r="F2402" s="555"/>
      <c r="G2402" s="556" t="s">
        <v>282</v>
      </c>
      <c r="H2402" s="555"/>
      <c r="I2402" s="551">
        <f>SUM(H2400:H2401)</f>
        <v>12750</v>
      </c>
    </row>
    <row r="2403" spans="3:9" s="532" customFormat="1" ht="13.8" x14ac:dyDescent="0.25">
      <c r="C2403" s="552" t="s">
        <v>283</v>
      </c>
      <c r="D2403" s="555"/>
      <c r="E2403" s="554"/>
      <c r="F2403" s="555"/>
      <c r="G2403" s="556"/>
      <c r="H2403" s="555"/>
      <c r="I2403" s="466"/>
    </row>
    <row r="2404" spans="3:9" s="532" customFormat="1" x14ac:dyDescent="0.25">
      <c r="C2404" s="778" t="s">
        <v>266</v>
      </c>
      <c r="D2404" s="779"/>
      <c r="E2404" s="541" t="s">
        <v>14</v>
      </c>
      <c r="F2404" s="594" t="s">
        <v>13</v>
      </c>
      <c r="G2404" s="542" t="s">
        <v>276</v>
      </c>
      <c r="H2404" s="541" t="s">
        <v>29</v>
      </c>
      <c r="I2404" s="543" t="s">
        <v>271</v>
      </c>
    </row>
    <row r="2405" spans="3:9" s="532" customFormat="1" x14ac:dyDescent="0.25">
      <c r="C2405" s="784" t="str">
        <f>+'Mano de Obra'!$B$135</f>
        <v>Cuadrilla General de obra</v>
      </c>
      <c r="D2405" s="785"/>
      <c r="E2405" s="545" t="s">
        <v>294</v>
      </c>
      <c r="F2405" s="575">
        <v>8</v>
      </c>
      <c r="G2405" s="547">
        <f>+'Mano de Obra'!$F$143</f>
        <v>2310190.111111111</v>
      </c>
      <c r="H2405" s="576">
        <v>0.8</v>
      </c>
      <c r="I2405" s="577">
        <f>ROUND(SUM(G2405/F2405)*H2405,0)</f>
        <v>231019</v>
      </c>
    </row>
    <row r="2406" spans="3:9" s="532" customFormat="1" x14ac:dyDescent="0.25">
      <c r="C2406" s="786"/>
      <c r="D2406" s="787"/>
      <c r="E2406" s="545"/>
      <c r="F2406" s="578"/>
      <c r="G2406" s="579"/>
      <c r="H2406" s="580"/>
      <c r="I2406" s="551">
        <f>SUM(G2406*F2406)*H2406</f>
        <v>0</v>
      </c>
    </row>
    <row r="2407" spans="3:9" s="532" customFormat="1" x14ac:dyDescent="0.25">
      <c r="C2407" s="788"/>
      <c r="D2407" s="789"/>
      <c r="E2407" s="545"/>
      <c r="F2407" s="581"/>
      <c r="G2407" s="579"/>
      <c r="H2407" s="580"/>
      <c r="I2407" s="551">
        <f>SUM(G2407*F2407)*H2407</f>
        <v>0</v>
      </c>
    </row>
    <row r="2408" spans="3:9" s="532" customFormat="1" x14ac:dyDescent="0.25">
      <c r="C2408" s="568"/>
      <c r="D2408" s="555"/>
      <c r="E2408" s="554"/>
      <c r="F2408" s="555"/>
      <c r="G2408" s="790" t="s">
        <v>284</v>
      </c>
      <c r="H2408" s="790"/>
      <c r="I2408" s="551">
        <f>I2405</f>
        <v>231019</v>
      </c>
    </row>
    <row r="2409" spans="3:9" s="532" customFormat="1" ht="13.8" thickBot="1" x14ac:dyDescent="0.3">
      <c r="C2409" s="568"/>
      <c r="D2409" s="555"/>
      <c r="E2409" s="554"/>
      <c r="F2409" s="555"/>
      <c r="G2409" s="582"/>
      <c r="H2409" s="554"/>
      <c r="I2409" s="557"/>
    </row>
    <row r="2410" spans="3:9" s="532" customFormat="1" ht="13.8" thickBot="1" x14ac:dyDescent="0.3">
      <c r="C2410" s="568"/>
      <c r="D2410" s="555"/>
      <c r="E2410" s="554"/>
      <c r="F2410" s="791" t="s">
        <v>285</v>
      </c>
      <c r="G2410" s="791"/>
      <c r="H2410" s="791"/>
      <c r="I2410" s="583">
        <f>SUM(I2386+I2397+I2402+I2408)</f>
        <v>517933</v>
      </c>
    </row>
    <row r="2411" spans="3:9" s="532" customFormat="1" ht="14.4" thickBot="1" x14ac:dyDescent="0.3">
      <c r="C2411" s="552" t="s">
        <v>286</v>
      </c>
      <c r="D2411" s="555"/>
      <c r="E2411" s="153"/>
      <c r="F2411" s="472"/>
      <c r="G2411" s="556"/>
      <c r="H2411" s="555"/>
      <c r="I2411" s="557"/>
    </row>
    <row r="2412" spans="3:9" s="532" customFormat="1" x14ac:dyDescent="0.25">
      <c r="C2412" s="859" t="s">
        <v>732</v>
      </c>
      <c r="D2412" s="860"/>
      <c r="E2412" s="865" t="s">
        <v>287</v>
      </c>
      <c r="F2412" s="866"/>
      <c r="G2412" s="584" t="s">
        <v>101</v>
      </c>
      <c r="H2412" s="585" t="s">
        <v>288</v>
      </c>
      <c r="I2412" s="867"/>
    </row>
    <row r="2413" spans="3:9" s="532" customFormat="1" x14ac:dyDescent="0.25">
      <c r="C2413" s="861"/>
      <c r="D2413" s="862"/>
      <c r="E2413" s="787" t="s">
        <v>289</v>
      </c>
      <c r="F2413" s="869"/>
      <c r="G2413" s="565">
        <v>0.23</v>
      </c>
      <c r="H2413" s="547">
        <f>ROUND($I$2410*G2413,0)</f>
        <v>119125</v>
      </c>
      <c r="I2413" s="868"/>
    </row>
    <row r="2414" spans="3:9" s="532" customFormat="1" x14ac:dyDescent="0.25">
      <c r="C2414" s="861"/>
      <c r="D2414" s="862"/>
      <c r="E2414" s="787" t="s">
        <v>26</v>
      </c>
      <c r="F2414" s="869"/>
      <c r="G2414" s="565">
        <v>0.02</v>
      </c>
      <c r="H2414" s="547">
        <f t="shared" ref="H2414:H2415" si="73">ROUND($I$2410*G2414,0)</f>
        <v>10359</v>
      </c>
      <c r="I2414" s="868"/>
    </row>
    <row r="2415" spans="3:9" s="532" customFormat="1" x14ac:dyDescent="0.25">
      <c r="C2415" s="861"/>
      <c r="D2415" s="862"/>
      <c r="E2415" s="787" t="s">
        <v>1</v>
      </c>
      <c r="F2415" s="869"/>
      <c r="G2415" s="565">
        <v>0.05</v>
      </c>
      <c r="H2415" s="547">
        <f t="shared" si="73"/>
        <v>25897</v>
      </c>
      <c r="I2415" s="868"/>
    </row>
    <row r="2416" spans="3:9" s="532" customFormat="1" ht="15" customHeight="1" thickBot="1" x14ac:dyDescent="0.3">
      <c r="C2416" s="861"/>
      <c r="D2416" s="862"/>
      <c r="E2416" s="870" t="s">
        <v>290</v>
      </c>
      <c r="F2416" s="871"/>
      <c r="G2416" s="871"/>
      <c r="H2416" s="872"/>
      <c r="I2416" s="586">
        <f>SUM(H2413:H2415)</f>
        <v>155381</v>
      </c>
    </row>
    <row r="2417" spans="1:12" s="532" customFormat="1" ht="16.2" customHeight="1" thickBot="1" x14ac:dyDescent="0.3">
      <c r="C2417" s="863"/>
      <c r="D2417" s="864"/>
      <c r="E2417" s="873" t="s">
        <v>291</v>
      </c>
      <c r="F2417" s="874"/>
      <c r="G2417" s="875"/>
      <c r="H2417" s="876">
        <f>SUM(I2410+I2416)</f>
        <v>673314</v>
      </c>
      <c r="I2417" s="877"/>
    </row>
    <row r="2418" spans="1:12" s="532" customFormat="1" x14ac:dyDescent="0.25"/>
    <row r="2419" spans="1:12" ht="18" thickBot="1" x14ac:dyDescent="0.3">
      <c r="C2419" s="748" t="s">
        <v>257</v>
      </c>
      <c r="D2419" s="748"/>
      <c r="E2419" s="748"/>
      <c r="F2419" s="748"/>
      <c r="G2419" s="748"/>
      <c r="H2419" s="748"/>
      <c r="I2419" s="748"/>
    </row>
    <row r="2420" spans="1:12" ht="14.4" thickBot="1" x14ac:dyDescent="0.3">
      <c r="C2420" s="136" t="s">
        <v>258</v>
      </c>
      <c r="D2420" s="749" t="s">
        <v>733</v>
      </c>
      <c r="E2420" s="750"/>
      <c r="F2420" s="750"/>
      <c r="G2420" s="751"/>
      <c r="H2420" s="136" t="s">
        <v>259</v>
      </c>
      <c r="I2420" s="452">
        <v>45961</v>
      </c>
    </row>
    <row r="2421" spans="1:12" ht="13.8" thickBot="1" x14ac:dyDescent="0.3">
      <c r="C2421" s="752" t="s">
        <v>260</v>
      </c>
      <c r="D2421" s="753"/>
      <c r="E2421" s="754"/>
      <c r="F2421" s="755" t="s">
        <v>261</v>
      </c>
      <c r="G2421" s="756"/>
      <c r="H2421" s="756"/>
      <c r="I2421" s="757"/>
    </row>
    <row r="2422" spans="1:12" ht="13.8" thickBot="1" x14ac:dyDescent="0.3">
      <c r="C2422" s="758" t="s">
        <v>292</v>
      </c>
      <c r="D2422" s="759"/>
      <c r="E2422" s="760"/>
      <c r="F2422" s="761" t="str">
        <f>+'P. Obras Civiles'!C69</f>
        <v>Barandal en acero inoxidable con parales cada ± 1.4 m de 0.90 m de altura total y línea intermedia a 0.70 m del piso, fabricado en tubería de 2” y 1 1/2" calibre 16 acabado satinado y bases de 3 1/2” de diámetro y 4.5 mm de espesor para rampa</v>
      </c>
      <c r="G2422" s="762"/>
      <c r="H2422" s="762"/>
      <c r="I2422" s="763"/>
    </row>
    <row r="2423" spans="1:12" ht="13.8" thickBot="1" x14ac:dyDescent="0.3">
      <c r="C2423" s="137" t="s">
        <v>295</v>
      </c>
      <c r="D2423" s="138" t="s">
        <v>263</v>
      </c>
      <c r="E2423" s="154">
        <f>+'P. Obras Civiles'!B69</f>
        <v>9.9</v>
      </c>
      <c r="F2423" s="764"/>
      <c r="G2423" s="765"/>
      <c r="H2423" s="765"/>
      <c r="I2423" s="766"/>
    </row>
    <row r="2424" spans="1:12" ht="13.8" thickBot="1" x14ac:dyDescent="0.3">
      <c r="C2424" s="770" t="s">
        <v>264</v>
      </c>
      <c r="D2424" s="771"/>
      <c r="E2424" s="207">
        <f>+'P. Obras Civiles'!E69</f>
        <v>5.59</v>
      </c>
      <c r="F2424" s="767"/>
      <c r="G2424" s="768"/>
      <c r="H2424" s="768"/>
      <c r="I2424" s="769"/>
    </row>
    <row r="2425" spans="1:12" x14ac:dyDescent="0.25">
      <c r="C2425" s="453" t="s">
        <v>265</v>
      </c>
      <c r="D2425" s="454"/>
      <c r="E2425" s="772"/>
      <c r="F2425" s="772"/>
      <c r="G2425" s="772"/>
      <c r="H2425" s="772"/>
      <c r="I2425" s="773"/>
    </row>
    <row r="2426" spans="1:12" x14ac:dyDescent="0.25">
      <c r="C2426" s="700" t="s">
        <v>266</v>
      </c>
      <c r="D2426" s="701"/>
      <c r="E2426" s="140" t="s">
        <v>267</v>
      </c>
      <c r="F2426" s="455" t="s">
        <v>268</v>
      </c>
      <c r="G2426" s="456" t="s">
        <v>269</v>
      </c>
      <c r="H2426" s="140" t="s">
        <v>270</v>
      </c>
      <c r="I2426" s="457" t="s">
        <v>271</v>
      </c>
    </row>
    <row r="2427" spans="1:12" x14ac:dyDescent="0.25">
      <c r="A2427" s="451" t="str">
        <f>+'Herramientas y Equipos'!$B$18</f>
        <v>E100015</v>
      </c>
      <c r="C2427" s="742" t="str">
        <f>+VLOOKUP(A2427,'Herramientas y Equipos'!$B$4:$E$46,2,FALSE)</f>
        <v>Herramienta menor E, Gral. Obra</v>
      </c>
      <c r="D2427" s="743"/>
      <c r="E2427" s="141" t="str">
        <f>+VLOOKUP(A2427,'Herramientas y Equipos'!$B$4:$E$46,3,FALSE)</f>
        <v>%</v>
      </c>
      <c r="F2427" s="513">
        <f>+VLOOKUP(A2427,'Herramientas y Equipos'!$B$4:$E$46,4,FALSE)</f>
        <v>0.04</v>
      </c>
      <c r="G2427" s="507">
        <f>+I2450</f>
        <v>226352</v>
      </c>
      <c r="H2427" s="507">
        <f>ROUND(SUM(G2427*F2427),0)</f>
        <v>9054</v>
      </c>
      <c r="I2427" s="797"/>
    </row>
    <row r="2428" spans="1:12" x14ac:dyDescent="0.25">
      <c r="A2428" s="451" t="str">
        <f>+'Herramientas y Equipos'!$B$11</f>
        <v>E100008</v>
      </c>
      <c r="C2428" s="742" t="str">
        <f>+VLOOKUP(A2428,'Herramientas y Equipos'!$B$4:$E$46,2,FALSE)</f>
        <v>Equipo de soldadura</v>
      </c>
      <c r="D2428" s="743"/>
      <c r="E2428" s="141" t="str">
        <f>+VLOOKUP(A2428,'Herramientas y Equipos'!$B$4:$E$46,3,FALSE)</f>
        <v>Hora</v>
      </c>
      <c r="F2428" s="217">
        <v>0.8</v>
      </c>
      <c r="G2428" s="155">
        <f>+VLOOKUP(A2428,'Herramientas y Equipos'!$B$4:$E$46,4,FALSE)</f>
        <v>10000</v>
      </c>
      <c r="H2428" s="155">
        <f>ROUND(SUM(G2428*F2428),0)</f>
        <v>8000</v>
      </c>
      <c r="I2428" s="798"/>
    </row>
    <row r="2429" spans="1:12" x14ac:dyDescent="0.25">
      <c r="A2429" s="451" t="s">
        <v>86</v>
      </c>
      <c r="C2429" s="742" t="str">
        <f>+VLOOKUP(A2429,'Herramientas y Equipos'!$B$4:$E$46,2,FALSE)</f>
        <v>Compresor Eléctrico 65 lb</v>
      </c>
      <c r="D2429" s="743"/>
      <c r="E2429" s="141" t="str">
        <f>+VLOOKUP(A2429,'Herramientas y Equipos'!$B$4:$E$46,3,FALSE)</f>
        <v>Hora</v>
      </c>
      <c r="F2429" s="217">
        <v>0.3</v>
      </c>
      <c r="G2429" s="155">
        <f>+VLOOKUP(A2429,'Herramientas y Equipos'!$B$4:$E$46,4,FALSE)</f>
        <v>9375</v>
      </c>
      <c r="H2429" s="155">
        <f>ROUND(SUM(G2429*F2429),0)</f>
        <v>2813</v>
      </c>
      <c r="I2429" s="798"/>
    </row>
    <row r="2430" spans="1:12" x14ac:dyDescent="0.25">
      <c r="A2430" s="496"/>
      <c r="C2430" s="742"/>
      <c r="D2430" s="743"/>
      <c r="E2430" s="141"/>
      <c r="F2430" s="171"/>
      <c r="G2430" s="507"/>
      <c r="H2430" s="507"/>
      <c r="I2430" s="798"/>
    </row>
    <row r="2431" spans="1:12" x14ac:dyDescent="0.25">
      <c r="C2431" s="698"/>
      <c r="D2431" s="699"/>
      <c r="E2431" s="699"/>
      <c r="F2431" s="699"/>
      <c r="G2431" s="514"/>
      <c r="H2431" s="514" t="s">
        <v>272</v>
      </c>
      <c r="I2431" s="515">
        <f>SUM(H2427:H2430)</f>
        <v>19867</v>
      </c>
      <c r="L2431" s="451">
        <f>0.9*2.05</f>
        <v>1.845</v>
      </c>
    </row>
    <row r="2432" spans="1:12" x14ac:dyDescent="0.25">
      <c r="C2432" s="462" t="s">
        <v>273</v>
      </c>
      <c r="D2432" s="463"/>
      <c r="E2432" s="143"/>
      <c r="F2432" s="151"/>
      <c r="G2432" s="152"/>
      <c r="H2432" s="151"/>
      <c r="I2432" s="464"/>
    </row>
    <row r="2433" spans="1:16" x14ac:dyDescent="0.25">
      <c r="C2433" s="700" t="s">
        <v>266</v>
      </c>
      <c r="D2433" s="701"/>
      <c r="E2433" s="140" t="s">
        <v>274</v>
      </c>
      <c r="F2433" s="455" t="s">
        <v>13</v>
      </c>
      <c r="G2433" s="456" t="s">
        <v>275</v>
      </c>
      <c r="H2433" s="140" t="s">
        <v>276</v>
      </c>
      <c r="I2433" s="457" t="s">
        <v>271</v>
      </c>
    </row>
    <row r="2434" spans="1:16" ht="70.2" customHeight="1" x14ac:dyDescent="0.25">
      <c r="A2434" s="451" t="str">
        <f>+Insumos!B158</f>
        <v>I100253</v>
      </c>
      <c r="C2434" s="702" t="str">
        <f>+VLOOKUP(A2434,Insumos!$B$4:$E$159,2,FALSE)</f>
        <v>Barandal en acero inoxidable con parales cada ± 1.4 m de 0.90 m de altura total y línea intermedia a 0.70 m del piso, fabricado en tubería de 2” y 1 1/2" calibre 16 acabado satinado y bases de 3 1/2” de diámetro y 4.5 mm de espesor para rampa</v>
      </c>
      <c r="D2434" s="703"/>
      <c r="E2434" s="144" t="str">
        <f>+VLOOKUP(A2434,Insumos!$B$4:$E$159,3,FALSE)</f>
        <v>ML</v>
      </c>
      <c r="F2434" s="165">
        <v>1</v>
      </c>
      <c r="G2434" s="164"/>
      <c r="H2434" s="166">
        <f>+VLOOKUP(A2434,Insumos!$B$4:$E$159,4,FALSE)</f>
        <v>462000.00000000006</v>
      </c>
      <c r="I2434" s="497">
        <f>+ROUND((F2434*H2434)+(G2434*F2434*H2434),0)</f>
        <v>462000</v>
      </c>
    </row>
    <row r="2435" spans="1:16" x14ac:dyDescent="0.25">
      <c r="A2435" s="451" t="s">
        <v>347</v>
      </c>
      <c r="C2435" s="702" t="str">
        <f>+VLOOKUP(A2435,Insumos!$B$4:$E$159,2,FALSE)</f>
        <v>Electrodo 6013 x 1/8 kilo</v>
      </c>
      <c r="D2435" s="703"/>
      <c r="E2435" s="144" t="str">
        <f>+VLOOKUP(A2435,Insumos!$B$4:$E$159,3,FALSE)</f>
        <v>KG</v>
      </c>
      <c r="F2435" s="165">
        <v>2</v>
      </c>
      <c r="G2435" s="164">
        <v>0.05</v>
      </c>
      <c r="H2435" s="166">
        <f>+VLOOKUP(A2435,Insumos!$B$4:$E$159,4,FALSE)</f>
        <v>28490</v>
      </c>
      <c r="I2435" s="497">
        <f>+ROUND((F2435*H2435)+(G2435*F2435*H2435),0)</f>
        <v>59829</v>
      </c>
    </row>
    <row r="2436" spans="1:16" x14ac:dyDescent="0.25">
      <c r="C2436" s="702"/>
      <c r="D2436" s="703"/>
      <c r="E2436" s="144"/>
      <c r="F2436" s="165"/>
      <c r="G2436" s="164"/>
      <c r="H2436" s="166"/>
      <c r="I2436" s="497">
        <f>+ROUND((F2436*H2436)+(G2436*F2436*H2436),0)</f>
        <v>0</v>
      </c>
      <c r="L2436" s="451" t="s">
        <v>839</v>
      </c>
      <c r="M2436" s="451">
        <v>4</v>
      </c>
      <c r="N2436" s="451" t="s">
        <v>62</v>
      </c>
      <c r="O2436" s="451">
        <v>8</v>
      </c>
      <c r="P2436" s="451" t="s">
        <v>62</v>
      </c>
    </row>
    <row r="2437" spans="1:16" ht="21.75" customHeight="1" x14ac:dyDescent="0.25">
      <c r="C2437" s="702"/>
      <c r="D2437" s="703"/>
      <c r="E2437" s="144"/>
      <c r="F2437" s="165"/>
      <c r="G2437" s="164"/>
      <c r="H2437" s="166"/>
      <c r="I2437" s="497">
        <f>+ROUND((F2437*H2437)+(G2437*F2437*H2437),0)</f>
        <v>0</v>
      </c>
      <c r="L2437" s="451" t="s">
        <v>839</v>
      </c>
      <c r="M2437" s="451">
        <v>4</v>
      </c>
      <c r="N2437" s="451" t="s">
        <v>62</v>
      </c>
      <c r="O2437" s="451">
        <v>8</v>
      </c>
      <c r="P2437" s="451" t="s">
        <v>62</v>
      </c>
    </row>
    <row r="2438" spans="1:16" x14ac:dyDescent="0.25">
      <c r="C2438" s="702"/>
      <c r="D2438" s="703"/>
      <c r="E2438" s="144"/>
      <c r="F2438" s="484"/>
      <c r="G2438" s="164"/>
      <c r="H2438" s="166"/>
      <c r="I2438" s="497">
        <f t="shared" ref="I2438" si="74">+ROUND((F2438*H2438)+(G2438*F2438*H2438),0)</f>
        <v>0</v>
      </c>
    </row>
    <row r="2439" spans="1:16" x14ac:dyDescent="0.25">
      <c r="C2439" s="150"/>
      <c r="D2439" s="151"/>
      <c r="E2439" s="143"/>
      <c r="F2439" s="151"/>
      <c r="G2439" s="699" t="s">
        <v>277</v>
      </c>
      <c r="H2439" s="730"/>
      <c r="I2439" s="515">
        <f>SUM(I2434:I2438)</f>
        <v>521829</v>
      </c>
    </row>
    <row r="2440" spans="1:16" ht="13.8" x14ac:dyDescent="0.25">
      <c r="C2440" s="462" t="s">
        <v>278</v>
      </c>
      <c r="D2440" s="463"/>
      <c r="E2440" s="143"/>
      <c r="F2440" s="151"/>
      <c r="G2440" s="152"/>
      <c r="H2440" s="151"/>
      <c r="I2440" s="478"/>
    </row>
    <row r="2441" spans="1:16" x14ac:dyDescent="0.25">
      <c r="C2441" s="700" t="s">
        <v>266</v>
      </c>
      <c r="D2441" s="701"/>
      <c r="E2441" s="140" t="s">
        <v>279</v>
      </c>
      <c r="F2441" s="455" t="s">
        <v>29</v>
      </c>
      <c r="G2441" s="456" t="s">
        <v>280</v>
      </c>
      <c r="H2441" s="140" t="s">
        <v>281</v>
      </c>
      <c r="I2441" s="457" t="s">
        <v>271</v>
      </c>
    </row>
    <row r="2442" spans="1:16" x14ac:dyDescent="0.25">
      <c r="C2442" s="799" t="s">
        <v>423</v>
      </c>
      <c r="D2442" s="800"/>
      <c r="E2442" s="500">
        <f>(50)/1000</f>
        <v>0.05</v>
      </c>
      <c r="F2442" s="494"/>
      <c r="G2442" s="9">
        <v>250000</v>
      </c>
      <c r="H2442" s="156">
        <f>+ROUND(E2442*G2442,0)</f>
        <v>12500</v>
      </c>
      <c r="I2442" s="149"/>
    </row>
    <row r="2443" spans="1:16" ht="21.75" customHeight="1" x14ac:dyDescent="0.25">
      <c r="C2443" s="733"/>
      <c r="D2443" s="734"/>
      <c r="E2443" s="494"/>
      <c r="F2443" s="494"/>
      <c r="G2443" s="495"/>
      <c r="H2443" s="516">
        <f>+ROUND(E2443*F2443*G2443,0)</f>
        <v>0</v>
      </c>
      <c r="I2443" s="517"/>
    </row>
    <row r="2444" spans="1:16" x14ac:dyDescent="0.25">
      <c r="C2444" s="150"/>
      <c r="D2444" s="151"/>
      <c r="E2444" s="143"/>
      <c r="F2444" s="151"/>
      <c r="G2444" s="152" t="s">
        <v>282</v>
      </c>
      <c r="H2444" s="151"/>
      <c r="I2444" s="515">
        <f>SUM(H2442:H2443)</f>
        <v>12500</v>
      </c>
    </row>
    <row r="2445" spans="1:16" ht="13.8" x14ac:dyDescent="0.25">
      <c r="C2445" s="462" t="s">
        <v>283</v>
      </c>
      <c r="D2445" s="151"/>
      <c r="E2445" s="143"/>
      <c r="F2445" s="151"/>
      <c r="G2445" s="152"/>
      <c r="H2445" s="151"/>
      <c r="I2445" s="478"/>
    </row>
    <row r="2446" spans="1:16" x14ac:dyDescent="0.25">
      <c r="C2446" s="700" t="s">
        <v>266</v>
      </c>
      <c r="D2446" s="701"/>
      <c r="E2446" s="140" t="s">
        <v>14</v>
      </c>
      <c r="F2446" s="455" t="s">
        <v>13</v>
      </c>
      <c r="G2446" s="456" t="s">
        <v>276</v>
      </c>
      <c r="H2446" s="140" t="s">
        <v>29</v>
      </c>
      <c r="I2446" s="457" t="s">
        <v>271</v>
      </c>
    </row>
    <row r="2447" spans="1:16" x14ac:dyDescent="0.25">
      <c r="C2447" s="801" t="str">
        <f>+'Mano de Obra'!$B$135</f>
        <v>Cuadrilla General de obra</v>
      </c>
      <c r="D2447" s="802"/>
      <c r="E2447" s="141" t="s">
        <v>294</v>
      </c>
      <c r="F2447" s="161">
        <v>1</v>
      </c>
      <c r="G2447" s="155">
        <f>+'Mano de Obra'!$F$144</f>
        <v>288773.76388888888</v>
      </c>
      <c r="H2447" s="174">
        <f>3/8</f>
        <v>0.375</v>
      </c>
      <c r="I2447" s="159">
        <f>ROUND(SUM(G2447/F2447)*H2447,0)</f>
        <v>108290</v>
      </c>
    </row>
    <row r="2448" spans="1:16" x14ac:dyDescent="0.25">
      <c r="C2448" s="801" t="str">
        <f>'Mano de Obra'!$B$91</f>
        <v>Cuadrilla Ornamentación</v>
      </c>
      <c r="D2448" s="802"/>
      <c r="E2448" s="141" t="s">
        <v>294</v>
      </c>
      <c r="F2448" s="161">
        <v>1</v>
      </c>
      <c r="G2448" s="155">
        <f>+'Mano de Obra'!$F$99</f>
        <v>118062.4097222222</v>
      </c>
      <c r="H2448" s="174">
        <f>8/8</f>
        <v>1</v>
      </c>
      <c r="I2448" s="159">
        <f>ROUND(SUM(G2448/F2448)*H2448,0)</f>
        <v>118062</v>
      </c>
    </row>
    <row r="2449" spans="3:9" x14ac:dyDescent="0.25">
      <c r="C2449" s="738"/>
      <c r="D2449" s="739"/>
      <c r="E2449" s="141"/>
      <c r="F2449" s="148"/>
      <c r="G2449" s="469"/>
      <c r="H2449" s="470"/>
      <c r="I2449" s="515">
        <f>SUM(G2449*F2449)*H2449</f>
        <v>0</v>
      </c>
    </row>
    <row r="2450" spans="3:9" x14ac:dyDescent="0.25">
      <c r="C2450" s="150"/>
      <c r="D2450" s="151"/>
      <c r="E2450" s="143"/>
      <c r="F2450" s="151"/>
      <c r="G2450" s="740" t="s">
        <v>284</v>
      </c>
      <c r="H2450" s="740"/>
      <c r="I2450" s="515">
        <f>SUM(I2447:I2449)</f>
        <v>226352</v>
      </c>
    </row>
    <row r="2451" spans="3:9" ht="13.8" thickBot="1" x14ac:dyDescent="0.3">
      <c r="C2451" s="150"/>
      <c r="D2451" s="151"/>
      <c r="E2451" s="143"/>
      <c r="F2451" s="151"/>
      <c r="G2451" s="471"/>
      <c r="H2451" s="143"/>
      <c r="I2451" s="464"/>
    </row>
    <row r="2452" spans="3:9" ht="13.8" thickBot="1" x14ac:dyDescent="0.3">
      <c r="C2452" s="150"/>
      <c r="D2452" s="151"/>
      <c r="E2452" s="143"/>
      <c r="F2452" s="741" t="s">
        <v>285</v>
      </c>
      <c r="G2452" s="741"/>
      <c r="H2452" s="741"/>
      <c r="I2452" s="509">
        <f>SUM(I2431+I2439+I2444+I2450)</f>
        <v>780548</v>
      </c>
    </row>
    <row r="2453" spans="3:9" ht="14.4" thickBot="1" x14ac:dyDescent="0.3">
      <c r="C2453" s="462" t="s">
        <v>286</v>
      </c>
      <c r="D2453" s="151"/>
      <c r="E2453" s="175"/>
      <c r="F2453" s="479"/>
      <c r="G2453" s="152"/>
      <c r="H2453" s="151"/>
      <c r="I2453" s="464"/>
    </row>
    <row r="2454" spans="3:9" x14ac:dyDescent="0.25">
      <c r="C2454" s="704" t="s">
        <v>732</v>
      </c>
      <c r="D2454" s="705"/>
      <c r="E2454" s="710" t="s">
        <v>287</v>
      </c>
      <c r="F2454" s="711"/>
      <c r="G2454" s="473" t="s">
        <v>101</v>
      </c>
      <c r="H2454" s="474" t="s">
        <v>288</v>
      </c>
      <c r="I2454" s="712"/>
    </row>
    <row r="2455" spans="3:9" x14ac:dyDescent="0.25">
      <c r="C2455" s="706"/>
      <c r="D2455" s="707"/>
      <c r="E2455" s="714" t="s">
        <v>289</v>
      </c>
      <c r="F2455" s="715"/>
      <c r="G2455" s="459">
        <v>0.23</v>
      </c>
      <c r="H2455" s="507">
        <f>ROUND($I$2452*G2455,0)</f>
        <v>179526</v>
      </c>
      <c r="I2455" s="713"/>
    </row>
    <row r="2456" spans="3:9" x14ac:dyDescent="0.25">
      <c r="C2456" s="706"/>
      <c r="D2456" s="707"/>
      <c r="E2456" s="714" t="s">
        <v>26</v>
      </c>
      <c r="F2456" s="715"/>
      <c r="G2456" s="459">
        <v>0.02</v>
      </c>
      <c r="H2456" s="507">
        <f t="shared" ref="H2456:H2457" si="75">ROUND($I$2452*G2456,0)</f>
        <v>15611</v>
      </c>
      <c r="I2456" s="713"/>
    </row>
    <row r="2457" spans="3:9" x14ac:dyDescent="0.25">
      <c r="C2457" s="706"/>
      <c r="D2457" s="707"/>
      <c r="E2457" s="714" t="s">
        <v>1</v>
      </c>
      <c r="F2457" s="715"/>
      <c r="G2457" s="459">
        <v>0.05</v>
      </c>
      <c r="H2457" s="507">
        <f t="shared" si="75"/>
        <v>39027</v>
      </c>
      <c r="I2457" s="713"/>
    </row>
    <row r="2458" spans="3:9" ht="15" customHeight="1" thickBot="1" x14ac:dyDescent="0.3">
      <c r="C2458" s="706"/>
      <c r="D2458" s="707"/>
      <c r="E2458" s="716" t="s">
        <v>290</v>
      </c>
      <c r="F2458" s="717"/>
      <c r="G2458" s="717"/>
      <c r="H2458" s="718"/>
      <c r="I2458" s="508">
        <f>SUM(H2455:H2457)</f>
        <v>234164</v>
      </c>
    </row>
    <row r="2459" spans="3:9" ht="16.2" customHeight="1" thickBot="1" x14ac:dyDescent="0.3">
      <c r="C2459" s="708"/>
      <c r="D2459" s="709"/>
      <c r="E2459" s="719" t="s">
        <v>291</v>
      </c>
      <c r="F2459" s="720"/>
      <c r="G2459" s="721"/>
      <c r="H2459" s="722">
        <f>SUM(I2452+I2458)</f>
        <v>1014712</v>
      </c>
      <c r="I2459" s="723"/>
    </row>
    <row r="2461" spans="3:9" ht="18" thickBot="1" x14ac:dyDescent="0.3">
      <c r="C2461" s="748" t="s">
        <v>257</v>
      </c>
      <c r="D2461" s="748"/>
      <c r="E2461" s="748"/>
      <c r="F2461" s="748"/>
      <c r="G2461" s="748"/>
      <c r="H2461" s="748"/>
      <c r="I2461" s="748"/>
    </row>
    <row r="2462" spans="3:9" ht="14.4" thickBot="1" x14ac:dyDescent="0.3">
      <c r="C2462" s="136" t="s">
        <v>258</v>
      </c>
      <c r="D2462" s="749" t="s">
        <v>733</v>
      </c>
      <c r="E2462" s="750"/>
      <c r="F2462" s="750"/>
      <c r="G2462" s="751"/>
      <c r="H2462" s="136" t="s">
        <v>259</v>
      </c>
      <c r="I2462" s="452">
        <v>45961</v>
      </c>
    </row>
    <row r="2463" spans="3:9" ht="13.8" thickBot="1" x14ac:dyDescent="0.3">
      <c r="C2463" s="752" t="s">
        <v>260</v>
      </c>
      <c r="D2463" s="753"/>
      <c r="E2463" s="754"/>
      <c r="F2463" s="755" t="s">
        <v>261</v>
      </c>
      <c r="G2463" s="756"/>
      <c r="H2463" s="756"/>
      <c r="I2463" s="757"/>
    </row>
    <row r="2464" spans="3:9" ht="13.8" thickBot="1" x14ac:dyDescent="0.3">
      <c r="C2464" s="758" t="s">
        <v>292</v>
      </c>
      <c r="D2464" s="759"/>
      <c r="E2464" s="760"/>
      <c r="F2464" s="761" t="str">
        <f>+'P. Obras Civiles'!C71</f>
        <v>Suministro e instalación de red para conexión de luminarias</v>
      </c>
      <c r="G2464" s="762"/>
      <c r="H2464" s="762"/>
      <c r="I2464" s="763"/>
    </row>
    <row r="2465" spans="1:9" ht="13.8" thickBot="1" x14ac:dyDescent="0.3">
      <c r="C2465" s="137" t="s">
        <v>295</v>
      </c>
      <c r="D2465" s="138" t="s">
        <v>263</v>
      </c>
      <c r="E2465" s="154">
        <f>+'P. Obras Civiles'!B71</f>
        <v>10.1</v>
      </c>
      <c r="F2465" s="764"/>
      <c r="G2465" s="765"/>
      <c r="H2465" s="765"/>
      <c r="I2465" s="766"/>
    </row>
    <row r="2466" spans="1:9" ht="13.8" thickBot="1" x14ac:dyDescent="0.3">
      <c r="C2466" s="770" t="s">
        <v>264</v>
      </c>
      <c r="D2466" s="771"/>
      <c r="E2466" s="207">
        <f>+'P. Obras Civiles'!E71</f>
        <v>43.81</v>
      </c>
      <c r="F2466" s="767"/>
      <c r="G2466" s="768"/>
      <c r="H2466" s="768"/>
      <c r="I2466" s="769"/>
    </row>
    <row r="2467" spans="1:9" x14ac:dyDescent="0.25">
      <c r="C2467" s="453" t="s">
        <v>265</v>
      </c>
      <c r="D2467" s="454"/>
      <c r="E2467" s="772"/>
      <c r="F2467" s="772"/>
      <c r="G2467" s="772"/>
      <c r="H2467" s="772"/>
      <c r="I2467" s="773"/>
    </row>
    <row r="2468" spans="1:9" x14ac:dyDescent="0.25">
      <c r="C2468" s="700" t="s">
        <v>266</v>
      </c>
      <c r="D2468" s="701"/>
      <c r="E2468" s="140" t="s">
        <v>267</v>
      </c>
      <c r="F2468" s="455" t="s">
        <v>268</v>
      </c>
      <c r="G2468" s="456" t="s">
        <v>269</v>
      </c>
      <c r="H2468" s="140" t="s">
        <v>270</v>
      </c>
      <c r="I2468" s="457" t="s">
        <v>271</v>
      </c>
    </row>
    <row r="2469" spans="1:9" x14ac:dyDescent="0.25">
      <c r="A2469" s="451" t="str">
        <f>+'Herramientas y Equipos'!$B$17</f>
        <v>E100014</v>
      </c>
      <c r="C2469" s="742" t="str">
        <f>+VLOOKUP(A2469,'Herramientas y Equipos'!$B$4:$E$46,2,FALSE)</f>
        <v>Herramienta menor D, Eléctrico</v>
      </c>
      <c r="D2469" s="743"/>
      <c r="E2469" s="141" t="str">
        <f>+VLOOKUP(A2469,'Herramientas y Equipos'!$B$4:$E$46,3,FALSE)</f>
        <v>%</v>
      </c>
      <c r="F2469" s="459">
        <f>+VLOOKUP(A2469,'Herramientas y Equipos'!$B$4:$E$46,4,FALSE)</f>
        <v>0.04</v>
      </c>
      <c r="G2469" s="155">
        <f>+I2493</f>
        <v>54630</v>
      </c>
      <c r="H2469" s="155">
        <f>ROUND(SUM(G2469*F2469),0)</f>
        <v>2185</v>
      </c>
      <c r="I2469" s="744"/>
    </row>
    <row r="2470" spans="1:9" x14ac:dyDescent="0.25">
      <c r="A2470" s="451" t="str">
        <f>+'Herramientas y Equipos'!$B$5</f>
        <v>E100002</v>
      </c>
      <c r="C2470" s="742" t="str">
        <f>+VLOOKUP(A2470,'Herramientas y Equipos'!$B$4:$E$46,2,FALSE)</f>
        <v>Andamio de seguridad 1,40x2,07 H=2+1</v>
      </c>
      <c r="D2470" s="743"/>
      <c r="E2470" s="141" t="str">
        <f>+VLOOKUP(A2470,'Herramientas y Equipos'!$B$4:$E$46,3,FALSE)</f>
        <v>Hora</v>
      </c>
      <c r="F2470" s="217">
        <v>0.87</v>
      </c>
      <c r="G2470" s="155">
        <f>+VLOOKUP(A2470,'Herramientas y Equipos'!$B$4:$E$46,4,FALSE)</f>
        <v>7500</v>
      </c>
      <c r="H2470" s="155">
        <f>ROUND(SUM(G2470*F2470),0)</f>
        <v>6525</v>
      </c>
      <c r="I2470" s="745"/>
    </row>
    <row r="2471" spans="1:9" x14ac:dyDescent="0.25">
      <c r="C2471" s="742"/>
      <c r="D2471" s="743"/>
      <c r="E2471" s="141"/>
      <c r="F2471" s="171"/>
      <c r="G2471" s="155"/>
      <c r="H2471" s="155"/>
      <c r="I2471" s="745"/>
    </row>
    <row r="2472" spans="1:9" x14ac:dyDescent="0.25">
      <c r="C2472" s="698"/>
      <c r="D2472" s="699"/>
      <c r="E2472" s="699"/>
      <c r="F2472" s="699"/>
      <c r="G2472" s="461"/>
      <c r="H2472" s="461" t="s">
        <v>272</v>
      </c>
      <c r="I2472" s="172">
        <f>SUM(H2469:H2471)</f>
        <v>8710</v>
      </c>
    </row>
    <row r="2473" spans="1:9" x14ac:dyDescent="0.25">
      <c r="C2473" s="462" t="s">
        <v>273</v>
      </c>
      <c r="D2473" s="463"/>
      <c r="E2473" s="143"/>
      <c r="F2473" s="151"/>
      <c r="G2473" s="152"/>
      <c r="H2473" s="151"/>
      <c r="I2473" s="464"/>
    </row>
    <row r="2474" spans="1:9" x14ac:dyDescent="0.25">
      <c r="C2474" s="700" t="s">
        <v>266</v>
      </c>
      <c r="D2474" s="701"/>
      <c r="E2474" s="140" t="s">
        <v>274</v>
      </c>
      <c r="F2474" s="140" t="s">
        <v>13</v>
      </c>
      <c r="G2474" s="456" t="s">
        <v>275</v>
      </c>
      <c r="H2474" s="140" t="s">
        <v>276</v>
      </c>
      <c r="I2474" s="457" t="s">
        <v>271</v>
      </c>
    </row>
    <row r="2475" spans="1:9" x14ac:dyDescent="0.25">
      <c r="A2475" s="451" t="s">
        <v>402</v>
      </c>
      <c r="C2475" s="702" t="str">
        <f>+VLOOKUP(A2475,Insumos!$B$4:$E$159,2,FALSE)</f>
        <v>Alambre #12 100M Desnudo</v>
      </c>
      <c r="D2475" s="703"/>
      <c r="E2475" s="144" t="str">
        <f>+VLOOKUP(A2475,Insumos!$B$4:$E$159,3,FALSE)</f>
        <v>M</v>
      </c>
      <c r="F2475" s="165">
        <v>2</v>
      </c>
      <c r="G2475" s="164">
        <v>0.05</v>
      </c>
      <c r="H2475" s="166">
        <f>+VLOOKUP(A2475,Insumos!$B$4:$E$159,4,FALSE)</f>
        <v>2794</v>
      </c>
      <c r="I2475" s="497">
        <f>+ROUND((F2475*H2475)+(G2475*F2475*H2475),0)</f>
        <v>5867</v>
      </c>
    </row>
    <row r="2476" spans="1:9" x14ac:dyDescent="0.25">
      <c r="A2476" s="451" t="str">
        <f>+Insumos!$B$65</f>
        <v>I100146</v>
      </c>
      <c r="C2476" s="702" t="str">
        <f>+VLOOKUP(A2476,Insumos!$B$4:$E$159,2,FALSE)</f>
        <v>Cinta Aislante Super 33 19Mm</v>
      </c>
      <c r="D2476" s="703"/>
      <c r="E2476" s="144" t="str">
        <f>+VLOOKUP(A2476,Insumos!$B$4:$E$159,3,FALSE)</f>
        <v>M</v>
      </c>
      <c r="F2476" s="165">
        <v>0.02</v>
      </c>
      <c r="G2476" s="459">
        <v>0.05</v>
      </c>
      <c r="H2476" s="166">
        <f>+VLOOKUP(A2476,Insumos!$B$4:$E$159,4,FALSE)</f>
        <v>1595</v>
      </c>
      <c r="I2476" s="497">
        <f>+ROUND((F2476*H2476)+(G2476*F2476*H2476),0)</f>
        <v>33</v>
      </c>
    </row>
    <row r="2477" spans="1:9" x14ac:dyDescent="0.25">
      <c r="A2477" s="451" t="str">
        <f>+Insumos!B135</f>
        <v>I100229</v>
      </c>
      <c r="C2477" s="702" t="str">
        <f>+VLOOKUP(A2477,Insumos!$B$4:$E$159,2,FALSE)</f>
        <v>Juego Boquillas de 1/2"</v>
      </c>
      <c r="D2477" s="703"/>
      <c r="E2477" s="144" t="str">
        <f>+VLOOKUP(A2477,Insumos!$B$4:$E$159,3,FALSE)</f>
        <v>UND</v>
      </c>
      <c r="F2477" s="165">
        <v>4</v>
      </c>
      <c r="G2477" s="164"/>
      <c r="H2477" s="166">
        <f>+VLOOKUP(A2477,Insumos!$B$4:$E$159,4,FALSE)</f>
        <v>1500</v>
      </c>
      <c r="I2477" s="497">
        <f t="shared" ref="I2477:I2481" si="76">+ROUND((F2477*H2477)+(G2477*F2477*H2477),0)</f>
        <v>6000</v>
      </c>
    </row>
    <row r="2478" spans="1:9" ht="21" customHeight="1" x14ac:dyDescent="0.25">
      <c r="A2478" s="451" t="str">
        <f>+Insumos!$B$68</f>
        <v>I100149</v>
      </c>
      <c r="C2478" s="702" t="str">
        <f>+VLOOKUP(A2478,Insumos!$B$4:$E$159,2,FALSE)</f>
        <v>Caja rectangular 2x4 (5800) plástica RETIE Tercol</v>
      </c>
      <c r="D2478" s="703"/>
      <c r="E2478" s="144" t="str">
        <f>+VLOOKUP(A2478,Insumos!$B$4:$E$159,3,FALSE)</f>
        <v>UND</v>
      </c>
      <c r="F2478" s="165">
        <v>1</v>
      </c>
      <c r="G2478" s="459"/>
      <c r="H2478" s="166">
        <f>+VLOOKUP(A2478,Insumos!$B$4:$E$159,4,FALSE)</f>
        <v>1950</v>
      </c>
      <c r="I2478" s="497">
        <f t="shared" si="76"/>
        <v>1950</v>
      </c>
    </row>
    <row r="2479" spans="1:9" x14ac:dyDescent="0.25">
      <c r="A2479" s="451" t="str">
        <f>+Insumos!$B$67</f>
        <v>I100148</v>
      </c>
      <c r="C2479" s="702" t="str">
        <f>+VLOOKUP(A2479,Insumos!$B$4:$E$159,2,FALSE)</f>
        <v>Plafon</v>
      </c>
      <c r="D2479" s="703"/>
      <c r="E2479" s="144" t="str">
        <f>+VLOOKUP(A2479,Insumos!$B$4:$E$159,3,FALSE)</f>
        <v>UND</v>
      </c>
      <c r="F2479" s="165">
        <v>1</v>
      </c>
      <c r="G2479" s="164"/>
      <c r="H2479" s="166">
        <f>+VLOOKUP(A2479,Insumos!$B$4:$E$159,4,FALSE)</f>
        <v>7986</v>
      </c>
      <c r="I2479" s="497">
        <f t="shared" si="76"/>
        <v>7986</v>
      </c>
    </row>
    <row r="2480" spans="1:9" x14ac:dyDescent="0.25">
      <c r="A2480" s="451" t="str">
        <f>+Insumos!$B$64</f>
        <v>I100144</v>
      </c>
      <c r="C2480" s="702" t="str">
        <f>+VLOOKUP(A2480,Insumos!$B$4:$E$159,2,FALSE)</f>
        <v>Caja octagonal</v>
      </c>
      <c r="D2480" s="703"/>
      <c r="E2480" s="144" t="str">
        <f>+VLOOKUP(A2480,Insumos!$B$4:$E$159,3,FALSE)</f>
        <v>UND</v>
      </c>
      <c r="F2480" s="165">
        <v>1</v>
      </c>
      <c r="G2480" s="164"/>
      <c r="H2480" s="166">
        <f>+VLOOKUP(A2480,Insumos!$B$4:$E$159,4,FALSE)</f>
        <v>2940</v>
      </c>
      <c r="I2480" s="497">
        <f t="shared" si="76"/>
        <v>2940</v>
      </c>
    </row>
    <row r="2481" spans="1:13" x14ac:dyDescent="0.25">
      <c r="A2481" s="451" t="str">
        <f>+Insumos!B134</f>
        <v>I100228</v>
      </c>
      <c r="C2481" s="702" t="str">
        <f>+VLOOKUP(A2481,Insumos!$B$4:$E$159,2,FALSE)</f>
        <v xml:space="preserve">Tubo conduit 1/2 pulgada </v>
      </c>
      <c r="D2481" s="703"/>
      <c r="E2481" s="144" t="str">
        <f>+VLOOKUP(A2481,Insumos!$B$4:$E$159,3,FALSE)</f>
        <v>ML</v>
      </c>
      <c r="F2481" s="165">
        <v>1</v>
      </c>
      <c r="G2481" s="164">
        <v>0.05</v>
      </c>
      <c r="H2481" s="166">
        <f>+VLOOKUP(A2481,Insumos!$B$4:$E$159,4,FALSE)</f>
        <v>1820</v>
      </c>
      <c r="I2481" s="497">
        <f t="shared" si="76"/>
        <v>1911</v>
      </c>
    </row>
    <row r="2482" spans="1:13" x14ac:dyDescent="0.25">
      <c r="C2482" s="150"/>
      <c r="D2482" s="151"/>
      <c r="E2482" s="143"/>
      <c r="F2482" s="151"/>
      <c r="G2482" s="699" t="s">
        <v>277</v>
      </c>
      <c r="H2482" s="730"/>
      <c r="I2482" s="172">
        <f>SUM(I2475:I2481)</f>
        <v>26687</v>
      </c>
    </row>
    <row r="2483" spans="1:13" ht="13.8" x14ac:dyDescent="0.25">
      <c r="C2483" s="462" t="s">
        <v>278</v>
      </c>
      <c r="D2483" s="463"/>
      <c r="E2483" s="143"/>
      <c r="F2483" s="151"/>
      <c r="G2483" s="152"/>
      <c r="H2483" s="151"/>
      <c r="I2483" s="478"/>
    </row>
    <row r="2484" spans="1:13" x14ac:dyDescent="0.25">
      <c r="C2484" s="700" t="s">
        <v>266</v>
      </c>
      <c r="D2484" s="701"/>
      <c r="E2484" s="140" t="s">
        <v>279</v>
      </c>
      <c r="F2484" s="140" t="s">
        <v>29</v>
      </c>
      <c r="G2484" s="456" t="s">
        <v>280</v>
      </c>
      <c r="H2484" s="140" t="s">
        <v>281</v>
      </c>
      <c r="I2484" s="457" t="s">
        <v>271</v>
      </c>
    </row>
    <row r="2485" spans="1:13" x14ac:dyDescent="0.25">
      <c r="C2485" s="799" t="s">
        <v>423</v>
      </c>
      <c r="D2485" s="800"/>
      <c r="E2485" s="500">
        <v>8.0000000000000002E-3</v>
      </c>
      <c r="F2485" s="494"/>
      <c r="G2485" s="9">
        <v>250000</v>
      </c>
      <c r="H2485" s="156">
        <f>+ROUND(E2485*G2485,0)</f>
        <v>2000</v>
      </c>
      <c r="I2485" s="149"/>
    </row>
    <row r="2486" spans="1:13" x14ac:dyDescent="0.25">
      <c r="C2486" s="733"/>
      <c r="D2486" s="734"/>
      <c r="E2486" s="494"/>
      <c r="F2486" s="494"/>
      <c r="G2486" s="495"/>
      <c r="H2486" s="156">
        <f>+ROUND(E2486*F2486*G2486,0)</f>
        <v>0</v>
      </c>
      <c r="I2486" s="149"/>
    </row>
    <row r="2487" spans="1:13" x14ac:dyDescent="0.25">
      <c r="C2487" s="150"/>
      <c r="D2487" s="151"/>
      <c r="E2487" s="143"/>
      <c r="F2487" s="151"/>
      <c r="G2487" s="152" t="s">
        <v>282</v>
      </c>
      <c r="H2487" s="151"/>
      <c r="I2487" s="158">
        <f>SUM(H2485:H2486)</f>
        <v>2000</v>
      </c>
    </row>
    <row r="2488" spans="1:13" ht="13.8" x14ac:dyDescent="0.25">
      <c r="C2488" s="462" t="s">
        <v>283</v>
      </c>
      <c r="D2488" s="151"/>
      <c r="E2488" s="143"/>
      <c r="F2488" s="151"/>
      <c r="G2488" s="152"/>
      <c r="H2488" s="151"/>
      <c r="I2488" s="478"/>
      <c r="K2488" s="451">
        <f>2.87/100</f>
        <v>2.87E-2</v>
      </c>
    </row>
    <row r="2489" spans="1:13" x14ac:dyDescent="0.25">
      <c r="C2489" s="700" t="s">
        <v>266</v>
      </c>
      <c r="D2489" s="701"/>
      <c r="E2489" s="140" t="s">
        <v>14</v>
      </c>
      <c r="F2489" s="140" t="s">
        <v>13</v>
      </c>
      <c r="G2489" s="456" t="s">
        <v>276</v>
      </c>
      <c r="H2489" s="467" t="s">
        <v>29</v>
      </c>
      <c r="I2489" s="457" t="s">
        <v>271</v>
      </c>
    </row>
    <row r="2490" spans="1:13" x14ac:dyDescent="0.25">
      <c r="C2490" s="735" t="str">
        <f>+'Mano de Obra'!$B$125</f>
        <v>Cuadrilla Eléctrico</v>
      </c>
      <c r="D2490" s="736"/>
      <c r="E2490" s="141" t="s">
        <v>294</v>
      </c>
      <c r="F2490" s="161">
        <v>1</v>
      </c>
      <c r="G2490" s="155">
        <f>+'Mano de Obra'!$F$131/4</f>
        <v>242798.94444444444</v>
      </c>
      <c r="H2490" s="174">
        <f>1.8/8</f>
        <v>0.22500000000000001</v>
      </c>
      <c r="I2490" s="159">
        <f>ROUND(SUM(G2490/F2490)*H2490,0)</f>
        <v>54630</v>
      </c>
      <c r="M2490" s="477"/>
    </row>
    <row r="2491" spans="1:13" x14ac:dyDescent="0.25">
      <c r="C2491" s="737"/>
      <c r="D2491" s="714"/>
      <c r="E2491" s="141"/>
      <c r="F2491" s="468"/>
      <c r="G2491" s="469"/>
      <c r="H2491" s="470"/>
      <c r="I2491" s="172">
        <f>SUM(G2491*F2491)*H2491</f>
        <v>0</v>
      </c>
    </row>
    <row r="2492" spans="1:13" x14ac:dyDescent="0.25">
      <c r="C2492" s="738"/>
      <c r="D2492" s="739"/>
      <c r="E2492" s="141"/>
      <c r="F2492" s="148"/>
      <c r="G2492" s="469"/>
      <c r="H2492" s="470"/>
      <c r="I2492" s="172">
        <f>SUM(G2492*F2492)*H2492</f>
        <v>0</v>
      </c>
      <c r="M2492" s="521"/>
    </row>
    <row r="2493" spans="1:13" x14ac:dyDescent="0.25">
      <c r="C2493" s="150"/>
      <c r="D2493" s="151"/>
      <c r="E2493" s="143"/>
      <c r="F2493" s="151"/>
      <c r="G2493" s="740" t="s">
        <v>284</v>
      </c>
      <c r="H2493" s="740"/>
      <c r="I2493" s="172">
        <f>I2490</f>
        <v>54630</v>
      </c>
      <c r="M2493" s="477"/>
    </row>
    <row r="2494" spans="1:13" ht="13.8" thickBot="1" x14ac:dyDescent="0.3">
      <c r="C2494" s="150"/>
      <c r="D2494" s="151"/>
      <c r="E2494" s="143"/>
      <c r="F2494" s="151"/>
      <c r="G2494" s="471"/>
      <c r="H2494" s="143"/>
      <c r="I2494" s="464"/>
    </row>
    <row r="2495" spans="1:13" ht="13.8" thickBot="1" x14ac:dyDescent="0.3">
      <c r="C2495" s="150"/>
      <c r="D2495" s="151"/>
      <c r="E2495" s="143"/>
      <c r="F2495" s="741" t="s">
        <v>285</v>
      </c>
      <c r="G2495" s="741"/>
      <c r="H2495" s="741"/>
      <c r="I2495" s="160">
        <f>SUM(I2472+I2482+I2487+I2493)</f>
        <v>92027</v>
      </c>
      <c r="M2495" s="477"/>
    </row>
    <row r="2496" spans="1:13" ht="14.4" thickBot="1" x14ac:dyDescent="0.3">
      <c r="C2496" s="462" t="s">
        <v>286</v>
      </c>
      <c r="D2496" s="151"/>
      <c r="E2496" s="175"/>
      <c r="F2496" s="479"/>
      <c r="G2496" s="152"/>
      <c r="H2496" s="151"/>
      <c r="I2496" s="464"/>
    </row>
    <row r="2497" spans="1:9" x14ac:dyDescent="0.25">
      <c r="C2497" s="704" t="s">
        <v>732</v>
      </c>
      <c r="D2497" s="705"/>
      <c r="E2497" s="710" t="s">
        <v>287</v>
      </c>
      <c r="F2497" s="711"/>
      <c r="G2497" s="473" t="s">
        <v>101</v>
      </c>
      <c r="H2497" s="474" t="s">
        <v>288</v>
      </c>
      <c r="I2497" s="712"/>
    </row>
    <row r="2498" spans="1:9" x14ac:dyDescent="0.25">
      <c r="C2498" s="706"/>
      <c r="D2498" s="707"/>
      <c r="E2498" s="714" t="s">
        <v>289</v>
      </c>
      <c r="F2498" s="715"/>
      <c r="G2498" s="459">
        <v>0.23</v>
      </c>
      <c r="H2498" s="155">
        <f>ROUND($I$2495*G2498,0)</f>
        <v>21166</v>
      </c>
      <c r="I2498" s="713"/>
    </row>
    <row r="2499" spans="1:9" x14ac:dyDescent="0.25">
      <c r="C2499" s="706"/>
      <c r="D2499" s="707"/>
      <c r="E2499" s="714" t="s">
        <v>26</v>
      </c>
      <c r="F2499" s="715"/>
      <c r="G2499" s="459">
        <v>0.02</v>
      </c>
      <c r="H2499" s="155">
        <f t="shared" ref="H2499:H2500" si="77">ROUND($I$2495*G2499,0)</f>
        <v>1841</v>
      </c>
      <c r="I2499" s="713"/>
    </row>
    <row r="2500" spans="1:9" x14ac:dyDescent="0.25">
      <c r="C2500" s="706"/>
      <c r="D2500" s="707"/>
      <c r="E2500" s="714" t="s">
        <v>1</v>
      </c>
      <c r="F2500" s="715"/>
      <c r="G2500" s="459">
        <v>0.05</v>
      </c>
      <c r="H2500" s="155">
        <f t="shared" si="77"/>
        <v>4601</v>
      </c>
      <c r="I2500" s="713"/>
    </row>
    <row r="2501" spans="1:9" ht="15" customHeight="1" thickBot="1" x14ac:dyDescent="0.3">
      <c r="C2501" s="706"/>
      <c r="D2501" s="707"/>
      <c r="E2501" s="716" t="s">
        <v>290</v>
      </c>
      <c r="F2501" s="717"/>
      <c r="G2501" s="717"/>
      <c r="H2501" s="718"/>
      <c r="I2501" s="475">
        <f>SUM(H2498:H2500)</f>
        <v>27608</v>
      </c>
    </row>
    <row r="2502" spans="1:9" ht="16.2" thickBot="1" x14ac:dyDescent="0.3">
      <c r="C2502" s="708"/>
      <c r="D2502" s="709"/>
      <c r="E2502" s="719" t="s">
        <v>291</v>
      </c>
      <c r="F2502" s="720"/>
      <c r="G2502" s="721"/>
      <c r="H2502" s="722">
        <f>SUM(I2495+I2501)</f>
        <v>119635</v>
      </c>
      <c r="I2502" s="723"/>
    </row>
    <row r="2504" spans="1:9" ht="18" thickBot="1" x14ac:dyDescent="0.3">
      <c r="C2504" s="748" t="s">
        <v>257</v>
      </c>
      <c r="D2504" s="748"/>
      <c r="E2504" s="748"/>
      <c r="F2504" s="748"/>
      <c r="G2504" s="748"/>
      <c r="H2504" s="748"/>
      <c r="I2504" s="748"/>
    </row>
    <row r="2505" spans="1:9" ht="14.4" thickBot="1" x14ac:dyDescent="0.3">
      <c r="C2505" s="136" t="s">
        <v>258</v>
      </c>
      <c r="D2505" s="749" t="s">
        <v>733</v>
      </c>
      <c r="E2505" s="750"/>
      <c r="F2505" s="750"/>
      <c r="G2505" s="751"/>
      <c r="H2505" s="136" t="s">
        <v>259</v>
      </c>
      <c r="I2505" s="452">
        <v>45961</v>
      </c>
    </row>
    <row r="2506" spans="1:9" ht="13.8" thickBot="1" x14ac:dyDescent="0.3">
      <c r="C2506" s="752" t="s">
        <v>260</v>
      </c>
      <c r="D2506" s="753"/>
      <c r="E2506" s="754"/>
      <c r="F2506" s="755" t="s">
        <v>261</v>
      </c>
      <c r="G2506" s="756"/>
      <c r="H2506" s="756"/>
      <c r="I2506" s="757"/>
    </row>
    <row r="2507" spans="1:9" ht="13.8" thickBot="1" x14ac:dyDescent="0.3">
      <c r="C2507" s="758" t="s">
        <v>292</v>
      </c>
      <c r="D2507" s="759"/>
      <c r="E2507" s="760"/>
      <c r="F2507" s="761" t="str">
        <f>+'P. Obras Civiles'!C72</f>
        <v>Suministro e instalación de red para conexión de tomacorrientes</v>
      </c>
      <c r="G2507" s="762"/>
      <c r="H2507" s="762"/>
      <c r="I2507" s="763"/>
    </row>
    <row r="2508" spans="1:9" ht="13.8" thickBot="1" x14ac:dyDescent="0.3">
      <c r="C2508" s="137" t="s">
        <v>295</v>
      </c>
      <c r="D2508" s="138" t="s">
        <v>263</v>
      </c>
      <c r="E2508" s="154">
        <f>+'P. Obras Civiles'!B72</f>
        <v>10.199999999999999</v>
      </c>
      <c r="F2508" s="764"/>
      <c r="G2508" s="765"/>
      <c r="H2508" s="765"/>
      <c r="I2508" s="766"/>
    </row>
    <row r="2509" spans="1:9" ht="13.8" thickBot="1" x14ac:dyDescent="0.3">
      <c r="C2509" s="770" t="s">
        <v>264</v>
      </c>
      <c r="D2509" s="771"/>
      <c r="E2509" s="207">
        <f>+'P. Obras Civiles'!E72</f>
        <v>37.779999999999987</v>
      </c>
      <c r="F2509" s="767"/>
      <c r="G2509" s="768"/>
      <c r="H2509" s="768"/>
      <c r="I2509" s="769"/>
    </row>
    <row r="2510" spans="1:9" x14ac:dyDescent="0.25">
      <c r="C2510" s="453" t="s">
        <v>265</v>
      </c>
      <c r="D2510" s="454"/>
      <c r="E2510" s="772"/>
      <c r="F2510" s="772"/>
      <c r="G2510" s="772"/>
      <c r="H2510" s="772"/>
      <c r="I2510" s="773"/>
    </row>
    <row r="2511" spans="1:9" x14ac:dyDescent="0.25">
      <c r="C2511" s="700" t="s">
        <v>266</v>
      </c>
      <c r="D2511" s="701"/>
      <c r="E2511" s="140" t="s">
        <v>267</v>
      </c>
      <c r="F2511" s="455" t="s">
        <v>268</v>
      </c>
      <c r="G2511" s="456" t="s">
        <v>269</v>
      </c>
      <c r="H2511" s="140" t="s">
        <v>270</v>
      </c>
      <c r="I2511" s="457" t="s">
        <v>271</v>
      </c>
    </row>
    <row r="2512" spans="1:9" x14ac:dyDescent="0.25">
      <c r="A2512" s="496" t="str">
        <f>+'Herramientas y Equipos'!$B$17</f>
        <v>E100014</v>
      </c>
      <c r="C2512" s="742" t="str">
        <f>+VLOOKUP(A2512,'Herramientas y Equipos'!$B$4:$E$46,2,FALSE)</f>
        <v>Herramienta menor D, Eléctrico</v>
      </c>
      <c r="D2512" s="743"/>
      <c r="E2512" s="141" t="str">
        <f>+VLOOKUP(A2512,'Herramientas y Equipos'!$B$4:$E$46,3,FALSE)</f>
        <v>%</v>
      </c>
      <c r="F2512" s="459">
        <f>+VLOOKUP(A2512,'Herramientas y Equipos'!$B$4:$E$46,4,FALSE)</f>
        <v>0.04</v>
      </c>
      <c r="G2512" s="155">
        <f>+I2536</f>
        <v>30350</v>
      </c>
      <c r="H2512" s="155">
        <f>ROUND(SUM(G2512*F2512),0)</f>
        <v>1214</v>
      </c>
      <c r="I2512" s="744"/>
    </row>
    <row r="2513" spans="1:11" x14ac:dyDescent="0.25">
      <c r="A2513" s="496" t="str">
        <f>+'Herramientas y Equipos'!$B$5</f>
        <v>E100002</v>
      </c>
      <c r="C2513" s="742" t="str">
        <f>+VLOOKUP(A2513,'Herramientas y Equipos'!$B$4:$E$46,2,FALSE)</f>
        <v>Andamio de seguridad 1,40x2,07 H=2+1</v>
      </c>
      <c r="D2513" s="743"/>
      <c r="E2513" s="141" t="str">
        <f>+VLOOKUP(A2513,'Herramientas y Equipos'!$B$4:$E$46,3,FALSE)</f>
        <v>Hora</v>
      </c>
      <c r="F2513" s="217">
        <v>0.87</v>
      </c>
      <c r="G2513" s="155">
        <f>+VLOOKUP(A2513,'Herramientas y Equipos'!$B$4:$E$46,4,FALSE)</f>
        <v>7500</v>
      </c>
      <c r="H2513" s="155">
        <f>ROUND(SUM(G2513*F2513),0)</f>
        <v>6525</v>
      </c>
      <c r="I2513" s="745"/>
    </row>
    <row r="2514" spans="1:11" x14ac:dyDescent="0.25">
      <c r="A2514" s="496"/>
      <c r="C2514" s="742"/>
      <c r="D2514" s="743"/>
      <c r="E2514" s="141"/>
      <c r="F2514" s="171"/>
      <c r="G2514" s="155"/>
      <c r="H2514" s="155"/>
      <c r="I2514" s="745"/>
    </row>
    <row r="2515" spans="1:11" x14ac:dyDescent="0.25">
      <c r="C2515" s="698"/>
      <c r="D2515" s="699"/>
      <c r="E2515" s="699"/>
      <c r="F2515" s="699"/>
      <c r="G2515" s="461"/>
      <c r="H2515" s="461" t="s">
        <v>272</v>
      </c>
      <c r="I2515" s="172">
        <f>SUM(H2512:H2514)</f>
        <v>7739</v>
      </c>
    </row>
    <row r="2516" spans="1:11" x14ac:dyDescent="0.25">
      <c r="C2516" s="462" t="s">
        <v>273</v>
      </c>
      <c r="D2516" s="463"/>
      <c r="E2516" s="143"/>
      <c r="F2516" s="151"/>
      <c r="G2516" s="152"/>
      <c r="H2516" s="151"/>
      <c r="I2516" s="464"/>
    </row>
    <row r="2517" spans="1:11" x14ac:dyDescent="0.25">
      <c r="C2517" s="700" t="s">
        <v>266</v>
      </c>
      <c r="D2517" s="701"/>
      <c r="E2517" s="140" t="s">
        <v>274</v>
      </c>
      <c r="F2517" s="140" t="s">
        <v>13</v>
      </c>
      <c r="G2517" s="456" t="s">
        <v>275</v>
      </c>
      <c r="H2517" s="140" t="s">
        <v>276</v>
      </c>
      <c r="I2517" s="457" t="s">
        <v>271</v>
      </c>
    </row>
    <row r="2518" spans="1:11" ht="13.2" customHeight="1" x14ac:dyDescent="0.25">
      <c r="A2518" s="498" t="str">
        <f>+Insumos!$B$66</f>
        <v>I100147</v>
      </c>
      <c r="C2518" s="702" t="str">
        <f>+VLOOKUP(A2518,Insumos!$B$4:$E$159,2,FALSE)</f>
        <v>Alambre #12 100M Desnudo</v>
      </c>
      <c r="D2518" s="703"/>
      <c r="E2518" s="144" t="str">
        <f>+VLOOKUP(A2518,Insumos!$B$4:$E$159,3,FALSE)</f>
        <v>M</v>
      </c>
      <c r="F2518" s="165">
        <v>4.3</v>
      </c>
      <c r="G2518" s="164">
        <v>0.05</v>
      </c>
      <c r="H2518" s="166">
        <f>+VLOOKUP(A2518,Insumos!$B$4:$E$159,4,FALSE)</f>
        <v>2794</v>
      </c>
      <c r="I2518" s="497">
        <f>+ROUND((F2518*H2518)+(G2518*F2518*H2518),0)</f>
        <v>12615</v>
      </c>
    </row>
    <row r="2519" spans="1:11" ht="13.2" customHeight="1" x14ac:dyDescent="0.25">
      <c r="A2519" s="498" t="str">
        <f>+Insumos!B136</f>
        <v>I100230</v>
      </c>
      <c r="C2519" s="702" t="str">
        <f>+VLOOKUP(A2519,Insumos!$B$4:$E$159,2,FALSE)</f>
        <v xml:space="preserve">Alambre rígido N° 14 AWG </v>
      </c>
      <c r="D2519" s="703"/>
      <c r="E2519" s="144" t="str">
        <f>+VLOOKUP(A2519,Insumos!$B$4:$E$159,3,FALSE)</f>
        <v>ML</v>
      </c>
      <c r="F2519" s="165">
        <v>4.3</v>
      </c>
      <c r="G2519" s="164">
        <v>0.05</v>
      </c>
      <c r="H2519" s="166">
        <f>+VLOOKUP(A2519,Insumos!$B$4:$E$159,4,FALSE)</f>
        <v>1565</v>
      </c>
      <c r="I2519" s="497">
        <f>+ROUND((F2519*H2519)+(G2519*F2519*H2519),0)</f>
        <v>7066</v>
      </c>
    </row>
    <row r="2520" spans="1:11" ht="13.2" customHeight="1" x14ac:dyDescent="0.25">
      <c r="A2520" s="498" t="str">
        <f>+Insumos!B137</f>
        <v>I100231</v>
      </c>
      <c r="C2520" s="702" t="str">
        <f>+VLOOKUP(A2520,Insumos!$B$4:$E$159,2,FALSE)</f>
        <v>Cable desnudo</v>
      </c>
      <c r="D2520" s="703"/>
      <c r="E2520" s="144" t="str">
        <f>+VLOOKUP(A2520,Insumos!$B$4:$E$159,3,FALSE)</f>
        <v>ML</v>
      </c>
      <c r="F2520" s="165">
        <v>4.3</v>
      </c>
      <c r="G2520" s="164">
        <v>0.05</v>
      </c>
      <c r="H2520" s="166">
        <f>+VLOOKUP(A2520,Insumos!$B$4:$E$159,4,FALSE)</f>
        <v>2996</v>
      </c>
      <c r="I2520" s="497">
        <f>+ROUND((F2520*H2520)+(G2520*F2520*H2520),0)</f>
        <v>13527</v>
      </c>
    </row>
    <row r="2521" spans="1:11" x14ac:dyDescent="0.25">
      <c r="A2521" s="498" t="str">
        <f>+Insumos!$B$65</f>
        <v>I100146</v>
      </c>
      <c r="C2521" s="702" t="str">
        <f>+VLOOKUP(A2521,Insumos!$B$4:$E$159,2,FALSE)</f>
        <v>Cinta Aislante Super 33 19Mm</v>
      </c>
      <c r="D2521" s="703"/>
      <c r="E2521" s="144" t="str">
        <f>+VLOOKUP(A2521,Insumos!$B$4:$E$159,3,FALSE)</f>
        <v>M</v>
      </c>
      <c r="F2521" s="165">
        <v>0.1</v>
      </c>
      <c r="G2521" s="459">
        <v>0.05</v>
      </c>
      <c r="H2521" s="166">
        <f>+VLOOKUP(A2521,Insumos!$B$4:$E$159,4,FALSE)</f>
        <v>1595</v>
      </c>
      <c r="I2521" s="497">
        <f>+ROUND((F2521*H2521)+(G2521*F2521*H2521),0)</f>
        <v>167</v>
      </c>
      <c r="K2521" s="451">
        <f>140000/50</f>
        <v>2800</v>
      </c>
    </row>
    <row r="2522" spans="1:11" x14ac:dyDescent="0.25">
      <c r="A2522" s="498" t="str">
        <f>+Insumos!$B$135</f>
        <v>I100229</v>
      </c>
      <c r="C2522" s="702" t="str">
        <f>+VLOOKUP(A2522,Insumos!$B$4:$E$159,2,FALSE)</f>
        <v>Juego Boquillas de 1/2"</v>
      </c>
      <c r="D2522" s="703"/>
      <c r="E2522" s="144" t="str">
        <f>+VLOOKUP(A2522,Insumos!$B$4:$E$159,3,FALSE)</f>
        <v>UND</v>
      </c>
      <c r="F2522" s="165">
        <v>2</v>
      </c>
      <c r="G2522" s="164"/>
      <c r="H2522" s="166">
        <f>+VLOOKUP(A2522,Insumos!$B$4:$E$159,4,FALSE)</f>
        <v>1500</v>
      </c>
      <c r="I2522" s="497">
        <f t="shared" ref="I2522:I2524" si="78">+ROUND((F2522*H2522)+(G2522*F2522*H2522),0)</f>
        <v>3000</v>
      </c>
    </row>
    <row r="2523" spans="1:11" ht="22.8" customHeight="1" x14ac:dyDescent="0.25">
      <c r="A2523" s="498" t="str">
        <f>+Insumos!$B$68</f>
        <v>I100149</v>
      </c>
      <c r="C2523" s="702" t="str">
        <f>+VLOOKUP(A2523,Insumos!$B$4:$E$159,2,FALSE)</f>
        <v>Caja rectangular 2x4 (5800) plástica RETIE Tercol</v>
      </c>
      <c r="D2523" s="703"/>
      <c r="E2523" s="144" t="str">
        <f>+VLOOKUP(A2523,Insumos!$B$4:$E$159,3,FALSE)</f>
        <v>UND</v>
      </c>
      <c r="F2523" s="165">
        <v>1.2</v>
      </c>
      <c r="G2523" s="459"/>
      <c r="H2523" s="166">
        <f>+VLOOKUP(A2523,Insumos!$B$4:$E$159,4,FALSE)</f>
        <v>1950</v>
      </c>
      <c r="I2523" s="497">
        <f t="shared" si="78"/>
        <v>2340</v>
      </c>
    </row>
    <row r="2524" spans="1:11" x14ac:dyDescent="0.25">
      <c r="A2524" s="498" t="str">
        <f>+Insumos!B134</f>
        <v>I100228</v>
      </c>
      <c r="C2524" s="702" t="str">
        <f>+VLOOKUP(A2524,Insumos!$B$4:$E$159,2,FALSE)</f>
        <v xml:space="preserve">Tubo conduit 1/2 pulgada </v>
      </c>
      <c r="D2524" s="703"/>
      <c r="E2524" s="144" t="str">
        <f>+VLOOKUP(A2524,Insumos!$B$4:$E$159,3,FALSE)</f>
        <v>ML</v>
      </c>
      <c r="F2524" s="165">
        <v>4</v>
      </c>
      <c r="G2524" s="164">
        <v>0.05</v>
      </c>
      <c r="H2524" s="166">
        <f>+VLOOKUP(A2524,Insumos!$B$4:$E$159,4,FALSE)</f>
        <v>1820</v>
      </c>
      <c r="I2524" s="497">
        <f t="shared" si="78"/>
        <v>7644</v>
      </c>
    </row>
    <row r="2525" spans="1:11" x14ac:dyDescent="0.25">
      <c r="C2525" s="150"/>
      <c r="D2525" s="151"/>
      <c r="E2525" s="143"/>
      <c r="F2525" s="151"/>
      <c r="G2525" s="699" t="s">
        <v>277</v>
      </c>
      <c r="H2525" s="730"/>
      <c r="I2525" s="172">
        <f>SUM(I2518:I2524)</f>
        <v>46359</v>
      </c>
    </row>
    <row r="2526" spans="1:11" ht="13.8" x14ac:dyDescent="0.25">
      <c r="C2526" s="462" t="s">
        <v>278</v>
      </c>
      <c r="D2526" s="463"/>
      <c r="E2526" s="143"/>
      <c r="F2526" s="151"/>
      <c r="G2526" s="152"/>
      <c r="H2526" s="151"/>
      <c r="I2526" s="478"/>
    </row>
    <row r="2527" spans="1:11" x14ac:dyDescent="0.25">
      <c r="C2527" s="700" t="s">
        <v>266</v>
      </c>
      <c r="D2527" s="701"/>
      <c r="E2527" s="140" t="s">
        <v>279</v>
      </c>
      <c r="F2527" s="140" t="s">
        <v>29</v>
      </c>
      <c r="G2527" s="456" t="s">
        <v>280</v>
      </c>
      <c r="H2527" s="140" t="s">
        <v>281</v>
      </c>
      <c r="I2527" s="457" t="s">
        <v>271</v>
      </c>
    </row>
    <row r="2528" spans="1:11" x14ac:dyDescent="0.25">
      <c r="C2528" s="746" t="s">
        <v>423</v>
      </c>
      <c r="D2528" s="747"/>
      <c r="E2528" s="504">
        <f>0.002+(0.005)</f>
        <v>7.0000000000000001E-3</v>
      </c>
      <c r="F2528" s="494"/>
      <c r="G2528" s="9">
        <v>250000</v>
      </c>
      <c r="H2528" s="156">
        <f>+E2528*G2528</f>
        <v>1750</v>
      </c>
      <c r="I2528" s="149"/>
    </row>
    <row r="2529" spans="3:13" x14ac:dyDescent="0.25">
      <c r="C2529" s="733"/>
      <c r="D2529" s="734"/>
      <c r="E2529" s="494"/>
      <c r="F2529" s="494"/>
      <c r="G2529" s="495"/>
      <c r="H2529" s="156">
        <f>+ROUND(E2529*F2529*G2529,0)</f>
        <v>0</v>
      </c>
      <c r="I2529" s="149"/>
    </row>
    <row r="2530" spans="3:13" x14ac:dyDescent="0.25">
      <c r="C2530" s="150"/>
      <c r="D2530" s="151"/>
      <c r="E2530" s="143"/>
      <c r="F2530" s="151"/>
      <c r="G2530" s="152" t="s">
        <v>282</v>
      </c>
      <c r="H2530" s="151"/>
      <c r="I2530" s="158">
        <f>SUM(H2528:H2529)</f>
        <v>1750</v>
      </c>
    </row>
    <row r="2531" spans="3:13" ht="13.8" x14ac:dyDescent="0.25">
      <c r="C2531" s="462" t="s">
        <v>283</v>
      </c>
      <c r="D2531" s="151"/>
      <c r="E2531" s="143"/>
      <c r="F2531" s="151"/>
      <c r="G2531" s="152"/>
      <c r="H2531" s="151"/>
      <c r="I2531" s="478"/>
    </row>
    <row r="2532" spans="3:13" x14ac:dyDescent="0.25">
      <c r="C2532" s="700" t="s">
        <v>266</v>
      </c>
      <c r="D2532" s="701"/>
      <c r="E2532" s="140" t="s">
        <v>14</v>
      </c>
      <c r="F2532" s="140" t="s">
        <v>13</v>
      </c>
      <c r="G2532" s="456" t="s">
        <v>276</v>
      </c>
      <c r="H2532" s="467" t="s">
        <v>29</v>
      </c>
      <c r="I2532" s="457" t="s">
        <v>271</v>
      </c>
    </row>
    <row r="2533" spans="3:13" x14ac:dyDescent="0.25">
      <c r="C2533" s="735" t="str">
        <f>+'Mano de Obra'!$B$125</f>
        <v>Cuadrilla Eléctrico</v>
      </c>
      <c r="D2533" s="736"/>
      <c r="E2533" s="141" t="s">
        <v>294</v>
      </c>
      <c r="F2533" s="161">
        <v>8</v>
      </c>
      <c r="G2533" s="155">
        <f>+'Mano de Obra'!$F$131/4</f>
        <v>242798.94444444444</v>
      </c>
      <c r="H2533" s="174">
        <v>1</v>
      </c>
      <c r="I2533" s="159">
        <f>ROUND(SUM(G2533/F2533)*H2533,0)</f>
        <v>30350</v>
      </c>
      <c r="M2533" s="477"/>
    </row>
    <row r="2534" spans="3:13" x14ac:dyDescent="0.25">
      <c r="C2534" s="737"/>
      <c r="D2534" s="714"/>
      <c r="E2534" s="141"/>
      <c r="F2534" s="468"/>
      <c r="G2534" s="469"/>
      <c r="H2534" s="470"/>
      <c r="I2534" s="172">
        <f>SUM(G2534*F2534)*H2534</f>
        <v>0</v>
      </c>
    </row>
    <row r="2535" spans="3:13" x14ac:dyDescent="0.25">
      <c r="C2535" s="738"/>
      <c r="D2535" s="739"/>
      <c r="E2535" s="141"/>
      <c r="F2535" s="148"/>
      <c r="G2535" s="469"/>
      <c r="H2535" s="470"/>
      <c r="I2535" s="172">
        <f>SUM(G2535*F2535)*H2535</f>
        <v>0</v>
      </c>
      <c r="M2535" s="521"/>
    </row>
    <row r="2536" spans="3:13" x14ac:dyDescent="0.25">
      <c r="C2536" s="150"/>
      <c r="D2536" s="151"/>
      <c r="E2536" s="143"/>
      <c r="F2536" s="151"/>
      <c r="G2536" s="740" t="s">
        <v>284</v>
      </c>
      <c r="H2536" s="740"/>
      <c r="I2536" s="172">
        <f>I2533</f>
        <v>30350</v>
      </c>
      <c r="M2536" s="477"/>
    </row>
    <row r="2537" spans="3:13" ht="13.8" thickBot="1" x14ac:dyDescent="0.3">
      <c r="C2537" s="150"/>
      <c r="D2537" s="151"/>
      <c r="E2537" s="143"/>
      <c r="F2537" s="151"/>
      <c r="G2537" s="471"/>
      <c r="H2537" s="143"/>
      <c r="I2537" s="464"/>
    </row>
    <row r="2538" spans="3:13" ht="13.8" thickBot="1" x14ac:dyDescent="0.3">
      <c r="C2538" s="150"/>
      <c r="D2538" s="151"/>
      <c r="E2538" s="143"/>
      <c r="F2538" s="741" t="s">
        <v>285</v>
      </c>
      <c r="G2538" s="741"/>
      <c r="H2538" s="741"/>
      <c r="I2538" s="160">
        <f>SUM(I2515+I2525+I2530+I2536)</f>
        <v>86198</v>
      </c>
      <c r="M2538" s="477"/>
    </row>
    <row r="2539" spans="3:13" ht="14.4" thickBot="1" x14ac:dyDescent="0.3">
      <c r="C2539" s="462" t="s">
        <v>286</v>
      </c>
      <c r="D2539" s="151"/>
      <c r="E2539" s="175"/>
      <c r="F2539" s="479"/>
      <c r="G2539" s="152"/>
      <c r="H2539" s="151"/>
      <c r="I2539" s="464"/>
    </row>
    <row r="2540" spans="3:13" x14ac:dyDescent="0.25">
      <c r="C2540" s="704" t="s">
        <v>732</v>
      </c>
      <c r="D2540" s="705"/>
      <c r="E2540" s="710" t="s">
        <v>287</v>
      </c>
      <c r="F2540" s="711"/>
      <c r="G2540" s="473" t="s">
        <v>101</v>
      </c>
      <c r="H2540" s="474" t="s">
        <v>288</v>
      </c>
      <c r="I2540" s="712"/>
    </row>
    <row r="2541" spans="3:13" x14ac:dyDescent="0.25">
      <c r="C2541" s="706"/>
      <c r="D2541" s="707"/>
      <c r="E2541" s="714" t="s">
        <v>289</v>
      </c>
      <c r="F2541" s="715"/>
      <c r="G2541" s="459">
        <v>0.23</v>
      </c>
      <c r="H2541" s="155">
        <f>ROUND($I$2538*G2541,0)</f>
        <v>19826</v>
      </c>
      <c r="I2541" s="713"/>
    </row>
    <row r="2542" spans="3:13" x14ac:dyDescent="0.25">
      <c r="C2542" s="706"/>
      <c r="D2542" s="707"/>
      <c r="E2542" s="714" t="s">
        <v>26</v>
      </c>
      <c r="F2542" s="715"/>
      <c r="G2542" s="459">
        <v>0.02</v>
      </c>
      <c r="H2542" s="155">
        <f t="shared" ref="H2542:H2543" si="79">ROUND($I$2538*G2542,0)</f>
        <v>1724</v>
      </c>
      <c r="I2542" s="713"/>
    </row>
    <row r="2543" spans="3:13" x14ac:dyDescent="0.25">
      <c r="C2543" s="706"/>
      <c r="D2543" s="707"/>
      <c r="E2543" s="714" t="s">
        <v>1</v>
      </c>
      <c r="F2543" s="715"/>
      <c r="G2543" s="459">
        <v>0.05</v>
      </c>
      <c r="H2543" s="155">
        <f t="shared" si="79"/>
        <v>4310</v>
      </c>
      <c r="I2543" s="713"/>
    </row>
    <row r="2544" spans="3:13" ht="15" customHeight="1" thickBot="1" x14ac:dyDescent="0.3">
      <c r="C2544" s="706"/>
      <c r="D2544" s="707"/>
      <c r="E2544" s="716" t="s">
        <v>290</v>
      </c>
      <c r="F2544" s="717"/>
      <c r="G2544" s="717"/>
      <c r="H2544" s="718"/>
      <c r="I2544" s="475">
        <f>SUM(H2541:H2543)</f>
        <v>25860</v>
      </c>
    </row>
    <row r="2545" spans="1:9" ht="16.2" thickBot="1" x14ac:dyDescent="0.3">
      <c r="C2545" s="708"/>
      <c r="D2545" s="709"/>
      <c r="E2545" s="719" t="s">
        <v>291</v>
      </c>
      <c r="F2545" s="720"/>
      <c r="G2545" s="721"/>
      <c r="H2545" s="722">
        <f>SUM(I2538+I2544)</f>
        <v>112058</v>
      </c>
      <c r="I2545" s="723"/>
    </row>
    <row r="2547" spans="1:9" ht="18" thickBot="1" x14ac:dyDescent="0.3">
      <c r="C2547" s="748" t="s">
        <v>257</v>
      </c>
      <c r="D2547" s="748"/>
      <c r="E2547" s="748"/>
      <c r="F2547" s="748"/>
      <c r="G2547" s="748"/>
      <c r="H2547" s="748"/>
      <c r="I2547" s="748"/>
    </row>
    <row r="2548" spans="1:9" ht="14.4" thickBot="1" x14ac:dyDescent="0.3">
      <c r="C2548" s="136" t="s">
        <v>258</v>
      </c>
      <c r="D2548" s="749" t="s">
        <v>733</v>
      </c>
      <c r="E2548" s="750"/>
      <c r="F2548" s="750"/>
      <c r="G2548" s="751"/>
      <c r="H2548" s="136" t="s">
        <v>259</v>
      </c>
      <c r="I2548" s="452">
        <v>45961</v>
      </c>
    </row>
    <row r="2549" spans="1:9" ht="13.8" thickBot="1" x14ac:dyDescent="0.3">
      <c r="C2549" s="752" t="s">
        <v>260</v>
      </c>
      <c r="D2549" s="753"/>
      <c r="E2549" s="754"/>
      <c r="F2549" s="755" t="s">
        <v>261</v>
      </c>
      <c r="G2549" s="756"/>
      <c r="H2549" s="756"/>
      <c r="I2549" s="757"/>
    </row>
    <row r="2550" spans="1:9" ht="13.8" thickBot="1" x14ac:dyDescent="0.3">
      <c r="C2550" s="758" t="s">
        <v>292</v>
      </c>
      <c r="D2550" s="759"/>
      <c r="E2550" s="760"/>
      <c r="F2550" s="761" t="str">
        <f>+'P. Obras Civiles'!C73</f>
        <v>Suministro e instalación de Luminaria Led 8"</v>
      </c>
      <c r="G2550" s="762"/>
      <c r="H2550" s="762"/>
      <c r="I2550" s="763"/>
    </row>
    <row r="2551" spans="1:9" ht="13.8" thickBot="1" x14ac:dyDescent="0.3">
      <c r="C2551" s="137" t="s">
        <v>262</v>
      </c>
      <c r="D2551" s="138" t="s">
        <v>263</v>
      </c>
      <c r="E2551" s="154">
        <f>+'P. Obras Civiles'!B73</f>
        <v>10.3</v>
      </c>
      <c r="F2551" s="764"/>
      <c r="G2551" s="765"/>
      <c r="H2551" s="765"/>
      <c r="I2551" s="766"/>
    </row>
    <row r="2552" spans="1:9" ht="13.8" thickBot="1" x14ac:dyDescent="0.3">
      <c r="C2552" s="770" t="s">
        <v>264</v>
      </c>
      <c r="D2552" s="771"/>
      <c r="E2552" s="207">
        <f>+'P. Obras Civiles'!E73</f>
        <v>16</v>
      </c>
      <c r="F2552" s="767"/>
      <c r="G2552" s="768"/>
      <c r="H2552" s="768"/>
      <c r="I2552" s="769"/>
    </row>
    <row r="2553" spans="1:9" x14ac:dyDescent="0.25">
      <c r="C2553" s="453" t="s">
        <v>265</v>
      </c>
      <c r="D2553" s="454"/>
      <c r="E2553" s="772"/>
      <c r="F2553" s="772"/>
      <c r="G2553" s="772"/>
      <c r="H2553" s="772"/>
      <c r="I2553" s="773"/>
    </row>
    <row r="2554" spans="1:9" x14ac:dyDescent="0.25">
      <c r="C2554" s="700" t="s">
        <v>266</v>
      </c>
      <c r="D2554" s="701"/>
      <c r="E2554" s="140" t="s">
        <v>267</v>
      </c>
      <c r="F2554" s="455" t="s">
        <v>268</v>
      </c>
      <c r="G2554" s="456" t="s">
        <v>269</v>
      </c>
      <c r="H2554" s="140" t="s">
        <v>270</v>
      </c>
      <c r="I2554" s="457" t="s">
        <v>271</v>
      </c>
    </row>
    <row r="2555" spans="1:9" x14ac:dyDescent="0.25">
      <c r="A2555" s="496" t="str">
        <f>+'Herramientas y Equipos'!$B$17</f>
        <v>E100014</v>
      </c>
      <c r="C2555" s="742" t="str">
        <f>+VLOOKUP(A2555,'Herramientas y Equipos'!$B$4:$E$46,2,FALSE)</f>
        <v>Herramienta menor D, Eléctrico</v>
      </c>
      <c r="D2555" s="743"/>
      <c r="E2555" s="141" t="str">
        <f>+VLOOKUP(A2555,'Herramientas y Equipos'!$B$4:$E$46,3,FALSE)</f>
        <v>%</v>
      </c>
      <c r="F2555" s="459">
        <f>+VLOOKUP(A2555,'Herramientas y Equipos'!$B$4:$E$46,4,FALSE)</f>
        <v>0.04</v>
      </c>
      <c r="G2555" s="155">
        <f>+I2573</f>
        <v>51595</v>
      </c>
      <c r="H2555" s="155">
        <f>ROUND(SUM(G2555*F2555),0)</f>
        <v>2064</v>
      </c>
      <c r="I2555" s="744"/>
    </row>
    <row r="2556" spans="1:9" x14ac:dyDescent="0.25">
      <c r="A2556" s="496" t="str">
        <f>+'Herramientas y Equipos'!$B$5</f>
        <v>E100002</v>
      </c>
      <c r="C2556" s="742" t="str">
        <f>+VLOOKUP(A2556,'Herramientas y Equipos'!$B$4:$E$46,2,FALSE)</f>
        <v>Andamio de seguridad 1,40x2,07 H=2+1</v>
      </c>
      <c r="D2556" s="743"/>
      <c r="E2556" s="141" t="str">
        <f>+VLOOKUP(A2556,'Herramientas y Equipos'!$B$4:$E$46,3,FALSE)</f>
        <v>Hora</v>
      </c>
      <c r="F2556" s="217">
        <v>1.7</v>
      </c>
      <c r="G2556" s="155">
        <f>+VLOOKUP(A2556,'Herramientas y Equipos'!$B$4:$E$46,4,FALSE)</f>
        <v>7500</v>
      </c>
      <c r="H2556" s="155">
        <f>ROUND(SUM(G2556*F2556),0)</f>
        <v>12750</v>
      </c>
      <c r="I2556" s="745"/>
    </row>
    <row r="2557" spans="1:9" x14ac:dyDescent="0.25">
      <c r="A2557" s="496"/>
      <c r="C2557" s="742"/>
      <c r="D2557" s="743"/>
      <c r="E2557" s="141"/>
      <c r="F2557" s="171"/>
      <c r="G2557" s="155"/>
      <c r="H2557" s="155"/>
      <c r="I2557" s="745"/>
    </row>
    <row r="2558" spans="1:9" x14ac:dyDescent="0.25">
      <c r="C2558" s="698"/>
      <c r="D2558" s="699"/>
      <c r="E2558" s="699"/>
      <c r="F2558" s="699"/>
      <c r="G2558" s="461"/>
      <c r="H2558" s="461" t="s">
        <v>272</v>
      </c>
      <c r="I2558" s="172">
        <f>SUM(H2555:H2557)</f>
        <v>14814</v>
      </c>
    </row>
    <row r="2559" spans="1:9" x14ac:dyDescent="0.25">
      <c r="C2559" s="462" t="s">
        <v>273</v>
      </c>
      <c r="D2559" s="463"/>
      <c r="E2559" s="143"/>
      <c r="F2559" s="151"/>
      <c r="G2559" s="152"/>
      <c r="H2559" s="151"/>
      <c r="I2559" s="464"/>
    </row>
    <row r="2560" spans="1:9" x14ac:dyDescent="0.25">
      <c r="C2560" s="700" t="s">
        <v>266</v>
      </c>
      <c r="D2560" s="701"/>
      <c r="E2560" s="140" t="s">
        <v>274</v>
      </c>
      <c r="F2560" s="140" t="s">
        <v>13</v>
      </c>
      <c r="G2560" s="456" t="s">
        <v>275</v>
      </c>
      <c r="H2560" s="140" t="s">
        <v>276</v>
      </c>
      <c r="I2560" s="457" t="s">
        <v>271</v>
      </c>
    </row>
    <row r="2561" spans="1:13" x14ac:dyDescent="0.25">
      <c r="A2561" s="498" t="str">
        <f>+Insumos!B129</f>
        <v>I100223</v>
      </c>
      <c r="C2561" s="702" t="str">
        <f>+VLOOKUP(A2561,Insumos!$B$4:$E$159,2,FALSE)</f>
        <v>Panel LED PRO 18W Redondo Luz Fresca 8″</v>
      </c>
      <c r="D2561" s="703"/>
      <c r="E2561" s="144" t="str">
        <f>+VLOOKUP(A2561,Insumos!$B$4:$E$159,3,FALSE)</f>
        <v>UND</v>
      </c>
      <c r="F2561" s="165">
        <v>1</v>
      </c>
      <c r="G2561" s="164"/>
      <c r="H2561" s="166">
        <f>+VLOOKUP(A2561,Insumos!$B$4:$E$159,4,FALSE)</f>
        <v>16900</v>
      </c>
      <c r="I2561" s="497">
        <f>+ROUND((F2561*H2561)+(G2561*F2561*H2561),0)</f>
        <v>16900</v>
      </c>
      <c r="L2561" s="451">
        <v>4.7E-2</v>
      </c>
      <c r="M2561" s="451">
        <f>+L2561*F2561</f>
        <v>4.7E-2</v>
      </c>
    </row>
    <row r="2562" spans="1:13" x14ac:dyDescent="0.25">
      <c r="A2562" s="498"/>
      <c r="C2562" s="702"/>
      <c r="D2562" s="703"/>
      <c r="E2562" s="144"/>
      <c r="F2562" s="165"/>
      <c r="G2562" s="164"/>
      <c r="H2562" s="166"/>
      <c r="I2562" s="497"/>
    </row>
    <row r="2563" spans="1:13" x14ac:dyDescent="0.25">
      <c r="A2563" s="498"/>
      <c r="C2563" s="702"/>
      <c r="D2563" s="703"/>
      <c r="E2563" s="144"/>
      <c r="F2563" s="165"/>
      <c r="G2563" s="164"/>
      <c r="H2563" s="166"/>
      <c r="I2563" s="497"/>
    </row>
    <row r="2564" spans="1:13" x14ac:dyDescent="0.25">
      <c r="A2564" s="498" t="str">
        <f>+Insumos!B73</f>
        <v>I100155</v>
      </c>
      <c r="C2564" s="702"/>
      <c r="D2564" s="703"/>
      <c r="E2564" s="144"/>
      <c r="F2564" s="165"/>
      <c r="G2564" s="164"/>
      <c r="H2564" s="166"/>
      <c r="I2564" s="497">
        <f t="shared" ref="I2564" si="80">+ROUND((F2564*H2564)+(G2564*F2564*H2564),0)</f>
        <v>0</v>
      </c>
    </row>
    <row r="2565" spans="1:13" x14ac:dyDescent="0.25">
      <c r="C2565" s="150"/>
      <c r="D2565" s="151"/>
      <c r="E2565" s="143"/>
      <c r="F2565" s="151"/>
      <c r="G2565" s="699" t="s">
        <v>277</v>
      </c>
      <c r="H2565" s="730"/>
      <c r="I2565" s="172">
        <f>SUM(I2561:I2564)</f>
        <v>16900</v>
      </c>
      <c r="M2565" s="451">
        <f>SUM(M2561:M2561)</f>
        <v>4.7E-2</v>
      </c>
    </row>
    <row r="2566" spans="1:13" ht="13.8" x14ac:dyDescent="0.25">
      <c r="C2566" s="462" t="s">
        <v>278</v>
      </c>
      <c r="D2566" s="463"/>
      <c r="E2566" s="143"/>
      <c r="F2566" s="151"/>
      <c r="G2566" s="152"/>
      <c r="H2566" s="151"/>
      <c r="I2566" s="478"/>
    </row>
    <row r="2567" spans="1:13" x14ac:dyDescent="0.25">
      <c r="C2567" s="700" t="s">
        <v>266</v>
      </c>
      <c r="D2567" s="701"/>
      <c r="E2567" s="140" t="s">
        <v>279</v>
      </c>
      <c r="F2567" s="140" t="s">
        <v>29</v>
      </c>
      <c r="G2567" s="456" t="s">
        <v>280</v>
      </c>
      <c r="H2567" s="140" t="s">
        <v>281</v>
      </c>
      <c r="I2567" s="457" t="s">
        <v>271</v>
      </c>
    </row>
    <row r="2568" spans="1:13" x14ac:dyDescent="0.25">
      <c r="C2568" s="746" t="s">
        <v>423</v>
      </c>
      <c r="D2568" s="747"/>
      <c r="E2568" s="504">
        <f>(0.35+3)/1000</f>
        <v>3.3500000000000001E-3</v>
      </c>
      <c r="F2568" s="494"/>
      <c r="G2568" s="9">
        <v>250000</v>
      </c>
      <c r="H2568" s="156">
        <f>+ROUND(E2568*G2568,0)</f>
        <v>838</v>
      </c>
      <c r="I2568" s="149"/>
    </row>
    <row r="2569" spans="1:13" x14ac:dyDescent="0.25">
      <c r="C2569" s="733"/>
      <c r="D2569" s="734"/>
      <c r="E2569" s="494"/>
      <c r="F2569" s="494"/>
      <c r="G2569" s="495"/>
      <c r="H2569" s="156">
        <f>+ROUND(E2569*F2569*G2569,0)</f>
        <v>0</v>
      </c>
      <c r="I2569" s="149"/>
    </row>
    <row r="2570" spans="1:13" x14ac:dyDescent="0.25">
      <c r="C2570" s="150"/>
      <c r="D2570" s="151"/>
      <c r="E2570" s="143"/>
      <c r="F2570" s="151"/>
      <c r="G2570" s="152" t="s">
        <v>282</v>
      </c>
      <c r="H2570" s="151"/>
      <c r="I2570" s="158">
        <f>SUM(H2568:H2569)</f>
        <v>838</v>
      </c>
    </row>
    <row r="2571" spans="1:13" ht="13.8" x14ac:dyDescent="0.25">
      <c r="C2571" s="462" t="s">
        <v>283</v>
      </c>
      <c r="D2571" s="151"/>
      <c r="E2571" s="143"/>
      <c r="F2571" s="151"/>
      <c r="G2571" s="152"/>
      <c r="H2571" s="151"/>
      <c r="I2571" s="478"/>
    </row>
    <row r="2572" spans="1:13" x14ac:dyDescent="0.25">
      <c r="C2572" s="700" t="s">
        <v>266</v>
      </c>
      <c r="D2572" s="701"/>
      <c r="E2572" s="140" t="s">
        <v>14</v>
      </c>
      <c r="F2572" s="140" t="s">
        <v>13</v>
      </c>
      <c r="G2572" s="456" t="s">
        <v>276</v>
      </c>
      <c r="H2572" s="467" t="s">
        <v>29</v>
      </c>
      <c r="I2572" s="457" t="s">
        <v>271</v>
      </c>
    </row>
    <row r="2573" spans="1:13" x14ac:dyDescent="0.25">
      <c r="C2573" s="735" t="str">
        <f>+'Mano de Obra'!$B$125</f>
        <v>Cuadrilla Eléctrico</v>
      </c>
      <c r="D2573" s="736"/>
      <c r="E2573" s="141" t="s">
        <v>294</v>
      </c>
      <c r="F2573" s="161">
        <v>8</v>
      </c>
      <c r="G2573" s="155">
        <f>+'Mano de Obra'!$F$131/4</f>
        <v>242798.94444444444</v>
      </c>
      <c r="H2573" s="174">
        <v>1.7</v>
      </c>
      <c r="I2573" s="159">
        <f>ROUND(SUM(G2573/F2573)*H2573,0)</f>
        <v>51595</v>
      </c>
      <c r="M2573" s="477"/>
    </row>
    <row r="2574" spans="1:13" x14ac:dyDescent="0.25">
      <c r="C2574" s="737"/>
      <c r="D2574" s="714"/>
      <c r="E2574" s="141"/>
      <c r="F2574" s="468"/>
      <c r="G2574" s="469"/>
      <c r="H2574" s="470"/>
      <c r="I2574" s="172">
        <f>SUM(G2574*F2574)*H2574</f>
        <v>0</v>
      </c>
    </row>
    <row r="2575" spans="1:13" x14ac:dyDescent="0.25">
      <c r="C2575" s="738"/>
      <c r="D2575" s="739"/>
      <c r="E2575" s="141"/>
      <c r="F2575" s="148"/>
      <c r="G2575" s="469"/>
      <c r="H2575" s="470"/>
      <c r="I2575" s="172">
        <f>SUM(G2575*F2575)*H2575</f>
        <v>0</v>
      </c>
      <c r="M2575" s="521"/>
    </row>
    <row r="2576" spans="1:13" x14ac:dyDescent="0.25">
      <c r="C2576" s="150"/>
      <c r="D2576" s="151"/>
      <c r="E2576" s="143"/>
      <c r="F2576" s="151"/>
      <c r="G2576" s="740" t="s">
        <v>284</v>
      </c>
      <c r="H2576" s="740"/>
      <c r="I2576" s="172">
        <f>I2573</f>
        <v>51595</v>
      </c>
      <c r="M2576" s="477"/>
    </row>
    <row r="2577" spans="3:13" ht="13.8" thickBot="1" x14ac:dyDescent="0.3">
      <c r="C2577" s="150"/>
      <c r="D2577" s="151"/>
      <c r="E2577" s="143"/>
      <c r="F2577" s="151"/>
      <c r="G2577" s="471"/>
      <c r="H2577" s="143"/>
      <c r="I2577" s="464"/>
    </row>
    <row r="2578" spans="3:13" ht="13.8" thickBot="1" x14ac:dyDescent="0.3">
      <c r="C2578" s="150"/>
      <c r="D2578" s="151"/>
      <c r="E2578" s="143"/>
      <c r="F2578" s="741" t="s">
        <v>285</v>
      </c>
      <c r="G2578" s="741"/>
      <c r="H2578" s="741"/>
      <c r="I2578" s="160">
        <f>SUM(I2558+I2565+I2570+I2576)</f>
        <v>84147</v>
      </c>
      <c r="M2578" s="477"/>
    </row>
    <row r="2579" spans="3:13" ht="14.4" thickBot="1" x14ac:dyDescent="0.3">
      <c r="C2579" s="462" t="s">
        <v>286</v>
      </c>
      <c r="D2579" s="151"/>
      <c r="E2579" s="175"/>
      <c r="F2579" s="479"/>
      <c r="G2579" s="152"/>
      <c r="H2579" s="151"/>
      <c r="I2579" s="464"/>
    </row>
    <row r="2580" spans="3:13" x14ac:dyDescent="0.25">
      <c r="C2580" s="704" t="s">
        <v>732</v>
      </c>
      <c r="D2580" s="705"/>
      <c r="E2580" s="710" t="s">
        <v>287</v>
      </c>
      <c r="F2580" s="711"/>
      <c r="G2580" s="473" t="s">
        <v>101</v>
      </c>
      <c r="H2580" s="474" t="s">
        <v>288</v>
      </c>
      <c r="I2580" s="712"/>
    </row>
    <row r="2581" spans="3:13" x14ac:dyDescent="0.25">
      <c r="C2581" s="706"/>
      <c r="D2581" s="707"/>
      <c r="E2581" s="714" t="s">
        <v>289</v>
      </c>
      <c r="F2581" s="715"/>
      <c r="G2581" s="459">
        <v>0.23</v>
      </c>
      <c r="H2581" s="155">
        <f>ROUND($I$2578*G2581,0)</f>
        <v>19354</v>
      </c>
      <c r="I2581" s="713"/>
    </row>
    <row r="2582" spans="3:13" x14ac:dyDescent="0.25">
      <c r="C2582" s="706"/>
      <c r="D2582" s="707"/>
      <c r="E2582" s="714" t="s">
        <v>26</v>
      </c>
      <c r="F2582" s="715"/>
      <c r="G2582" s="459">
        <v>0.02</v>
      </c>
      <c r="H2582" s="155">
        <f t="shared" ref="H2582:H2583" si="81">ROUND($I$2578*G2582,0)</f>
        <v>1683</v>
      </c>
      <c r="I2582" s="713"/>
    </row>
    <row r="2583" spans="3:13" x14ac:dyDescent="0.25">
      <c r="C2583" s="706"/>
      <c r="D2583" s="707"/>
      <c r="E2583" s="714" t="s">
        <v>1</v>
      </c>
      <c r="F2583" s="715"/>
      <c r="G2583" s="459">
        <v>0.05</v>
      </c>
      <c r="H2583" s="155">
        <f t="shared" si="81"/>
        <v>4207</v>
      </c>
      <c r="I2583" s="713"/>
    </row>
    <row r="2584" spans="3:13" ht="15" customHeight="1" thickBot="1" x14ac:dyDescent="0.3">
      <c r="C2584" s="706"/>
      <c r="D2584" s="707"/>
      <c r="E2584" s="716" t="s">
        <v>290</v>
      </c>
      <c r="F2584" s="717"/>
      <c r="G2584" s="717"/>
      <c r="H2584" s="718"/>
      <c r="I2584" s="475">
        <f>SUM(H2581:H2583)</f>
        <v>25244</v>
      </c>
    </row>
    <row r="2585" spans="3:13" ht="16.2" thickBot="1" x14ac:dyDescent="0.3">
      <c r="C2585" s="708"/>
      <c r="D2585" s="709"/>
      <c r="E2585" s="719" t="s">
        <v>291</v>
      </c>
      <c r="F2585" s="720"/>
      <c r="G2585" s="721"/>
      <c r="H2585" s="722">
        <f>SUM(I2578+I2584)</f>
        <v>109391</v>
      </c>
      <c r="I2585" s="723"/>
    </row>
    <row r="2587" spans="3:13" ht="18" thickBot="1" x14ac:dyDescent="0.3">
      <c r="C2587" s="748" t="s">
        <v>257</v>
      </c>
      <c r="D2587" s="748"/>
      <c r="E2587" s="748"/>
      <c r="F2587" s="748"/>
      <c r="G2587" s="748"/>
      <c r="H2587" s="748"/>
      <c r="I2587" s="748"/>
    </row>
    <row r="2588" spans="3:13" ht="14.4" thickBot="1" x14ac:dyDescent="0.3">
      <c r="C2588" s="136" t="s">
        <v>258</v>
      </c>
      <c r="D2588" s="749" t="s">
        <v>733</v>
      </c>
      <c r="E2588" s="750"/>
      <c r="F2588" s="750"/>
      <c r="G2588" s="751"/>
      <c r="H2588" s="136" t="s">
        <v>259</v>
      </c>
      <c r="I2588" s="452">
        <v>45961</v>
      </c>
    </row>
    <row r="2589" spans="3:13" ht="13.8" thickBot="1" x14ac:dyDescent="0.3">
      <c r="C2589" s="752" t="s">
        <v>260</v>
      </c>
      <c r="D2589" s="753"/>
      <c r="E2589" s="754"/>
      <c r="F2589" s="755" t="s">
        <v>261</v>
      </c>
      <c r="G2589" s="756"/>
      <c r="H2589" s="756"/>
      <c r="I2589" s="757"/>
    </row>
    <row r="2590" spans="3:13" ht="13.8" thickBot="1" x14ac:dyDescent="0.3">
      <c r="C2590" s="758" t="s">
        <v>292</v>
      </c>
      <c r="D2590" s="759"/>
      <c r="E2590" s="760"/>
      <c r="F2590" s="761" t="str">
        <f>+'P. Obras Civiles'!C74</f>
        <v>Suministro e instalación de Toma Corriente Doble</v>
      </c>
      <c r="G2590" s="762"/>
      <c r="H2590" s="762"/>
      <c r="I2590" s="763"/>
    </row>
    <row r="2591" spans="3:13" ht="13.8" thickBot="1" x14ac:dyDescent="0.3">
      <c r="C2591" s="137" t="s">
        <v>262</v>
      </c>
      <c r="D2591" s="138" t="s">
        <v>263</v>
      </c>
      <c r="E2591" s="154">
        <f>+'P. Obras Civiles'!B74</f>
        <v>10.4</v>
      </c>
      <c r="F2591" s="764"/>
      <c r="G2591" s="765"/>
      <c r="H2591" s="765"/>
      <c r="I2591" s="766"/>
    </row>
    <row r="2592" spans="3:13" ht="13.8" thickBot="1" x14ac:dyDescent="0.3">
      <c r="C2592" s="770" t="s">
        <v>264</v>
      </c>
      <c r="D2592" s="771"/>
      <c r="E2592" s="207">
        <f>+'P. Obras Civiles'!E74</f>
        <v>11</v>
      </c>
      <c r="F2592" s="767"/>
      <c r="G2592" s="768"/>
      <c r="H2592" s="768"/>
      <c r="I2592" s="769"/>
    </row>
    <row r="2593" spans="1:13" x14ac:dyDescent="0.25">
      <c r="C2593" s="453" t="s">
        <v>265</v>
      </c>
      <c r="D2593" s="454"/>
      <c r="E2593" s="772"/>
      <c r="F2593" s="772"/>
      <c r="G2593" s="772"/>
      <c r="H2593" s="772"/>
      <c r="I2593" s="773"/>
    </row>
    <row r="2594" spans="1:13" x14ac:dyDescent="0.25">
      <c r="C2594" s="700" t="s">
        <v>266</v>
      </c>
      <c r="D2594" s="701"/>
      <c r="E2594" s="140" t="s">
        <v>267</v>
      </c>
      <c r="F2594" s="455" t="s">
        <v>268</v>
      </c>
      <c r="G2594" s="456" t="s">
        <v>269</v>
      </c>
      <c r="H2594" s="140" t="s">
        <v>270</v>
      </c>
      <c r="I2594" s="457" t="s">
        <v>271</v>
      </c>
    </row>
    <row r="2595" spans="1:13" x14ac:dyDescent="0.25">
      <c r="A2595" s="496" t="str">
        <f>+'Herramientas y Equipos'!$B$17</f>
        <v>E100014</v>
      </c>
      <c r="C2595" s="742" t="str">
        <f>+VLOOKUP(A2595,'Herramientas y Equipos'!$B$4:$E$46,2,FALSE)</f>
        <v>Herramienta menor D, Eléctrico</v>
      </c>
      <c r="D2595" s="743"/>
      <c r="E2595" s="141" t="str">
        <f>+VLOOKUP(A2595,'Herramientas y Equipos'!$B$4:$E$46,3,FALSE)</f>
        <v>%</v>
      </c>
      <c r="F2595" s="459">
        <f>+VLOOKUP(A2595,'Herramientas y Equipos'!$B$4:$E$46,4,FALSE)</f>
        <v>0.04</v>
      </c>
      <c r="G2595" s="155">
        <f>+I2616</f>
        <v>18210</v>
      </c>
      <c r="H2595" s="155">
        <f>ROUND(SUM(G2595*F2595),0)</f>
        <v>728</v>
      </c>
      <c r="I2595" s="744"/>
    </row>
    <row r="2596" spans="1:13" x14ac:dyDescent="0.25">
      <c r="A2596" s="496" t="str">
        <f>+'Herramientas y Equipos'!$B$5</f>
        <v>E100002</v>
      </c>
      <c r="C2596" s="742"/>
      <c r="D2596" s="743"/>
      <c r="E2596" s="141"/>
      <c r="F2596" s="217"/>
      <c r="G2596" s="155"/>
      <c r="H2596" s="155"/>
      <c r="I2596" s="745"/>
    </row>
    <row r="2597" spans="1:13" x14ac:dyDescent="0.25">
      <c r="A2597" s="496" t="str">
        <f>+'Herramientas y Equipos'!B35</f>
        <v>E100032</v>
      </c>
      <c r="C2597" s="742"/>
      <c r="D2597" s="743"/>
      <c r="E2597" s="141"/>
      <c r="F2597" s="217"/>
      <c r="G2597" s="155"/>
      <c r="H2597" s="155"/>
      <c r="I2597" s="745"/>
    </row>
    <row r="2598" spans="1:13" x14ac:dyDescent="0.25">
      <c r="C2598" s="698"/>
      <c r="D2598" s="699"/>
      <c r="E2598" s="699"/>
      <c r="F2598" s="699"/>
      <c r="G2598" s="461"/>
      <c r="H2598" s="461" t="s">
        <v>272</v>
      </c>
      <c r="I2598" s="172">
        <f>SUM(H2595:H2597)</f>
        <v>728</v>
      </c>
    </row>
    <row r="2599" spans="1:13" x14ac:dyDescent="0.25">
      <c r="C2599" s="462" t="s">
        <v>273</v>
      </c>
      <c r="D2599" s="463"/>
      <c r="E2599" s="143"/>
      <c r="F2599" s="151"/>
      <c r="G2599" s="152"/>
      <c r="H2599" s="151"/>
      <c r="I2599" s="464"/>
    </row>
    <row r="2600" spans="1:13" x14ac:dyDescent="0.25">
      <c r="C2600" s="700" t="s">
        <v>266</v>
      </c>
      <c r="D2600" s="701"/>
      <c r="E2600" s="140" t="s">
        <v>274</v>
      </c>
      <c r="F2600" s="140" t="s">
        <v>13</v>
      </c>
      <c r="G2600" s="456" t="s">
        <v>275</v>
      </c>
      <c r="H2600" s="140" t="s">
        <v>276</v>
      </c>
      <c r="I2600" s="457" t="s">
        <v>271</v>
      </c>
    </row>
    <row r="2601" spans="1:13" x14ac:dyDescent="0.25">
      <c r="A2601" s="498" t="str">
        <f>+Insumos!B130</f>
        <v>I100224</v>
      </c>
      <c r="C2601" s="702" t="str">
        <f>+VLOOKUP(A2601,Insumos!$B$4:$E$159,2,FALSE)</f>
        <v>Toma Doble Polo A Tierra Blanco Boreale</v>
      </c>
      <c r="D2601" s="703"/>
      <c r="E2601" s="144" t="str">
        <f>+VLOOKUP(A2601,Insumos!$B$4:$E$159,3,FALSE)</f>
        <v>UND</v>
      </c>
      <c r="F2601" s="165">
        <v>1</v>
      </c>
      <c r="G2601" s="164">
        <v>0.05</v>
      </c>
      <c r="H2601" s="166">
        <f>+VLOOKUP(A2601,Insumos!$B$4:$E$159,4,FALSE)</f>
        <v>7300</v>
      </c>
      <c r="I2601" s="497">
        <f>+ROUND((F2601*H2601)+(G2601*F2601*H2601),0)</f>
        <v>7665</v>
      </c>
      <c r="L2601" s="451">
        <f>2.07/3</f>
        <v>0.69</v>
      </c>
      <c r="M2601" s="451">
        <f>+L2601*F2601</f>
        <v>0.69</v>
      </c>
    </row>
    <row r="2602" spans="1:13" x14ac:dyDescent="0.25">
      <c r="A2602" s="498"/>
      <c r="C2602" s="702"/>
      <c r="D2602" s="703"/>
      <c r="E2602" s="144"/>
      <c r="F2602" s="165"/>
      <c r="G2602" s="459"/>
      <c r="H2602" s="166"/>
      <c r="I2602" s="497"/>
    </row>
    <row r="2603" spans="1:13" x14ac:dyDescent="0.25">
      <c r="A2603" s="498"/>
      <c r="C2603" s="702"/>
      <c r="D2603" s="703"/>
      <c r="E2603" s="144"/>
      <c r="F2603" s="165"/>
      <c r="G2603" s="164"/>
      <c r="H2603" s="166"/>
      <c r="I2603" s="497"/>
      <c r="L2603" s="451">
        <v>0.04</v>
      </c>
      <c r="M2603" s="451">
        <f>+L2603*F2603</f>
        <v>0</v>
      </c>
    </row>
    <row r="2604" spans="1:13" x14ac:dyDescent="0.25">
      <c r="C2604" s="728"/>
      <c r="D2604" s="729"/>
      <c r="E2604" s="141"/>
      <c r="F2604" s="165"/>
      <c r="G2604" s="147"/>
      <c r="H2604" s="155"/>
      <c r="I2604" s="172"/>
    </row>
    <row r="2605" spans="1:13" x14ac:dyDescent="0.25">
      <c r="C2605" s="150"/>
      <c r="D2605" s="151"/>
      <c r="E2605" s="143"/>
      <c r="F2605" s="151"/>
      <c r="G2605" s="699" t="s">
        <v>277</v>
      </c>
      <c r="H2605" s="730"/>
      <c r="I2605" s="172">
        <f>SUM(I2601:I2604)</f>
        <v>7665</v>
      </c>
      <c r="M2605" s="451">
        <f>SUM(M2601:M2604)</f>
        <v>0.69</v>
      </c>
    </row>
    <row r="2606" spans="1:13" ht="13.8" x14ac:dyDescent="0.25">
      <c r="C2606" s="462" t="s">
        <v>278</v>
      </c>
      <c r="D2606" s="463"/>
      <c r="E2606" s="143"/>
      <c r="F2606" s="151"/>
      <c r="G2606" s="152"/>
      <c r="H2606" s="151"/>
      <c r="I2606" s="478"/>
    </row>
    <row r="2607" spans="1:13" x14ac:dyDescent="0.25">
      <c r="C2607" s="700" t="s">
        <v>266</v>
      </c>
      <c r="D2607" s="701"/>
      <c r="E2607" s="140" t="s">
        <v>279</v>
      </c>
      <c r="F2607" s="140" t="s">
        <v>29</v>
      </c>
      <c r="G2607" s="456" t="s">
        <v>280</v>
      </c>
      <c r="H2607" s="140" t="s">
        <v>281</v>
      </c>
      <c r="I2607" s="457" t="s">
        <v>271</v>
      </c>
    </row>
    <row r="2608" spans="1:13" x14ac:dyDescent="0.25">
      <c r="C2608" s="746" t="s">
        <v>423</v>
      </c>
      <c r="D2608" s="747"/>
      <c r="E2608" s="504">
        <f>0.06/1000</f>
        <v>5.9999999999999995E-5</v>
      </c>
      <c r="F2608" s="494"/>
      <c r="G2608" s="9">
        <v>250000</v>
      </c>
      <c r="H2608" s="156">
        <f>+ROUND(E2608*G2608,0)</f>
        <v>15</v>
      </c>
      <c r="I2608" s="149"/>
    </row>
    <row r="2609" spans="3:13" x14ac:dyDescent="0.25">
      <c r="C2609" s="733"/>
      <c r="D2609" s="734"/>
      <c r="E2609" s="494"/>
      <c r="F2609" s="494"/>
      <c r="G2609" s="495"/>
      <c r="H2609" s="156">
        <f>+ROUND(E2609*F2609*G2609,0)</f>
        <v>0</v>
      </c>
      <c r="I2609" s="149"/>
    </row>
    <row r="2610" spans="3:13" x14ac:dyDescent="0.25">
      <c r="C2610" s="150"/>
      <c r="D2610" s="151"/>
      <c r="E2610" s="143"/>
      <c r="F2610" s="151"/>
      <c r="G2610" s="152" t="s">
        <v>282</v>
      </c>
      <c r="H2610" s="151"/>
      <c r="I2610" s="158">
        <f>SUM(H2608:H2609)</f>
        <v>15</v>
      </c>
    </row>
    <row r="2611" spans="3:13" ht="13.8" x14ac:dyDescent="0.25">
      <c r="C2611" s="462" t="s">
        <v>283</v>
      </c>
      <c r="D2611" s="151"/>
      <c r="E2611" s="143"/>
      <c r="F2611" s="151"/>
      <c r="G2611" s="152"/>
      <c r="H2611" s="151"/>
      <c r="I2611" s="478"/>
    </row>
    <row r="2612" spans="3:13" x14ac:dyDescent="0.25">
      <c r="C2612" s="700" t="s">
        <v>266</v>
      </c>
      <c r="D2612" s="701"/>
      <c r="E2612" s="140" t="s">
        <v>14</v>
      </c>
      <c r="F2612" s="140" t="s">
        <v>13</v>
      </c>
      <c r="G2612" s="456" t="s">
        <v>276</v>
      </c>
      <c r="H2612" s="467" t="s">
        <v>29</v>
      </c>
      <c r="I2612" s="457" t="s">
        <v>271</v>
      </c>
    </row>
    <row r="2613" spans="3:13" x14ac:dyDescent="0.25">
      <c r="C2613" s="735" t="str">
        <f>+'Mano de Obra'!$B$125</f>
        <v>Cuadrilla Eléctrico</v>
      </c>
      <c r="D2613" s="736"/>
      <c r="E2613" s="141" t="s">
        <v>294</v>
      </c>
      <c r="F2613" s="161">
        <v>8</v>
      </c>
      <c r="G2613" s="155">
        <f>+'Mano de Obra'!$F$131/4</f>
        <v>242798.94444444444</v>
      </c>
      <c r="H2613" s="174">
        <v>0.6</v>
      </c>
      <c r="I2613" s="159">
        <f>ROUND(SUM(G2613/F2613)*H2613,0)</f>
        <v>18210</v>
      </c>
      <c r="M2613" s="477"/>
    </row>
    <row r="2614" spans="3:13" x14ac:dyDescent="0.25">
      <c r="C2614" s="737"/>
      <c r="D2614" s="714"/>
      <c r="E2614" s="141"/>
      <c r="F2614" s="468"/>
      <c r="G2614" s="469"/>
      <c r="H2614" s="470"/>
      <c r="I2614" s="172">
        <f>SUM(G2614*F2614)*H2614</f>
        <v>0</v>
      </c>
    </row>
    <row r="2615" spans="3:13" x14ac:dyDescent="0.25">
      <c r="C2615" s="738"/>
      <c r="D2615" s="739"/>
      <c r="E2615" s="141"/>
      <c r="F2615" s="148"/>
      <c r="G2615" s="469"/>
      <c r="H2615" s="470"/>
      <c r="I2615" s="172">
        <f>SUM(G2615*F2615)*H2615</f>
        <v>0</v>
      </c>
      <c r="M2615" s="521"/>
    </row>
    <row r="2616" spans="3:13" x14ac:dyDescent="0.25">
      <c r="C2616" s="150"/>
      <c r="D2616" s="151"/>
      <c r="E2616" s="143"/>
      <c r="F2616" s="151"/>
      <c r="G2616" s="740" t="s">
        <v>284</v>
      </c>
      <c r="H2616" s="740"/>
      <c r="I2616" s="172">
        <f>I2613</f>
        <v>18210</v>
      </c>
      <c r="M2616" s="477"/>
    </row>
    <row r="2617" spans="3:13" ht="13.8" thickBot="1" x14ac:dyDescent="0.3">
      <c r="C2617" s="150"/>
      <c r="D2617" s="151"/>
      <c r="E2617" s="143"/>
      <c r="F2617" s="151"/>
      <c r="G2617" s="471"/>
      <c r="H2617" s="143"/>
      <c r="I2617" s="464"/>
    </row>
    <row r="2618" spans="3:13" ht="13.8" thickBot="1" x14ac:dyDescent="0.3">
      <c r="C2618" s="150"/>
      <c r="D2618" s="151"/>
      <c r="E2618" s="143"/>
      <c r="F2618" s="741" t="s">
        <v>285</v>
      </c>
      <c r="G2618" s="741"/>
      <c r="H2618" s="741"/>
      <c r="I2618" s="160">
        <f>SUM(I2598+I2605+I2610+I2616)</f>
        <v>26618</v>
      </c>
      <c r="M2618" s="477"/>
    </row>
    <row r="2619" spans="3:13" ht="14.4" thickBot="1" x14ac:dyDescent="0.3">
      <c r="C2619" s="462" t="s">
        <v>286</v>
      </c>
      <c r="D2619" s="151"/>
      <c r="E2619" s="175"/>
      <c r="F2619" s="479"/>
      <c r="G2619" s="152"/>
      <c r="H2619" s="151"/>
      <c r="I2619" s="464"/>
    </row>
    <row r="2620" spans="3:13" x14ac:dyDescent="0.25">
      <c r="C2620" s="704" t="s">
        <v>732</v>
      </c>
      <c r="D2620" s="705"/>
      <c r="E2620" s="710" t="s">
        <v>287</v>
      </c>
      <c r="F2620" s="711"/>
      <c r="G2620" s="473" t="s">
        <v>101</v>
      </c>
      <c r="H2620" s="474" t="s">
        <v>288</v>
      </c>
      <c r="I2620" s="712"/>
    </row>
    <row r="2621" spans="3:13" x14ac:dyDescent="0.25">
      <c r="C2621" s="706"/>
      <c r="D2621" s="707"/>
      <c r="E2621" s="714" t="s">
        <v>289</v>
      </c>
      <c r="F2621" s="715"/>
      <c r="G2621" s="459">
        <v>0.23</v>
      </c>
      <c r="H2621" s="155">
        <f>ROUND($I$2618*G2621,0)</f>
        <v>6122</v>
      </c>
      <c r="I2621" s="713"/>
    </row>
    <row r="2622" spans="3:13" x14ac:dyDescent="0.25">
      <c r="C2622" s="706"/>
      <c r="D2622" s="707"/>
      <c r="E2622" s="714" t="s">
        <v>26</v>
      </c>
      <c r="F2622" s="715"/>
      <c r="G2622" s="459">
        <v>0.02</v>
      </c>
      <c r="H2622" s="155">
        <f t="shared" ref="H2622:H2623" si="82">ROUND($I$2618*G2622,0)</f>
        <v>532</v>
      </c>
      <c r="I2622" s="713"/>
    </row>
    <row r="2623" spans="3:13" x14ac:dyDescent="0.25">
      <c r="C2623" s="706"/>
      <c r="D2623" s="707"/>
      <c r="E2623" s="714" t="s">
        <v>1</v>
      </c>
      <c r="F2623" s="715"/>
      <c r="G2623" s="459">
        <v>0.05</v>
      </c>
      <c r="H2623" s="155">
        <f t="shared" si="82"/>
        <v>1331</v>
      </c>
      <c r="I2623" s="713"/>
    </row>
    <row r="2624" spans="3:13" ht="15" customHeight="1" thickBot="1" x14ac:dyDescent="0.3">
      <c r="C2624" s="706"/>
      <c r="D2624" s="707"/>
      <c r="E2624" s="716" t="s">
        <v>290</v>
      </c>
      <c r="F2624" s="717"/>
      <c r="G2624" s="717"/>
      <c r="H2624" s="718"/>
      <c r="I2624" s="475">
        <f>SUM(H2621:H2623)</f>
        <v>7985</v>
      </c>
    </row>
    <row r="2625" spans="1:9" ht="16.2" thickBot="1" x14ac:dyDescent="0.3">
      <c r="C2625" s="708"/>
      <c r="D2625" s="709"/>
      <c r="E2625" s="719" t="s">
        <v>291</v>
      </c>
      <c r="F2625" s="720"/>
      <c r="G2625" s="721"/>
      <c r="H2625" s="722">
        <f>SUM(I2618+I2624)</f>
        <v>34603</v>
      </c>
      <c r="I2625" s="723"/>
    </row>
    <row r="2627" spans="1:9" ht="18" thickBot="1" x14ac:dyDescent="0.3">
      <c r="C2627" s="748" t="s">
        <v>257</v>
      </c>
      <c r="D2627" s="748"/>
      <c r="E2627" s="748"/>
      <c r="F2627" s="748"/>
      <c r="G2627" s="748"/>
      <c r="H2627" s="748"/>
      <c r="I2627" s="748"/>
    </row>
    <row r="2628" spans="1:9" ht="14.4" thickBot="1" x14ac:dyDescent="0.3">
      <c r="C2628" s="136" t="s">
        <v>258</v>
      </c>
      <c r="D2628" s="749" t="s">
        <v>733</v>
      </c>
      <c r="E2628" s="750"/>
      <c r="F2628" s="750"/>
      <c r="G2628" s="751"/>
      <c r="H2628" s="136" t="s">
        <v>259</v>
      </c>
      <c r="I2628" s="452">
        <v>45961</v>
      </c>
    </row>
    <row r="2629" spans="1:9" ht="13.8" thickBot="1" x14ac:dyDescent="0.3">
      <c r="C2629" s="752" t="s">
        <v>260</v>
      </c>
      <c r="D2629" s="753"/>
      <c r="E2629" s="754"/>
      <c r="F2629" s="755" t="s">
        <v>261</v>
      </c>
      <c r="G2629" s="756"/>
      <c r="H2629" s="756"/>
      <c r="I2629" s="757"/>
    </row>
    <row r="2630" spans="1:9" ht="13.8" thickBot="1" x14ac:dyDescent="0.3">
      <c r="C2630" s="758" t="s">
        <v>292</v>
      </c>
      <c r="D2630" s="759"/>
      <c r="E2630" s="760"/>
      <c r="F2630" s="761" t="str">
        <f>+'P. Obras Civiles'!C75</f>
        <v>Salida interruptor sencillo en tubería EMT ø 3/4"</v>
      </c>
      <c r="G2630" s="762"/>
      <c r="H2630" s="762"/>
      <c r="I2630" s="763"/>
    </row>
    <row r="2631" spans="1:9" ht="13.8" thickBot="1" x14ac:dyDescent="0.3">
      <c r="C2631" s="137" t="s">
        <v>262</v>
      </c>
      <c r="D2631" s="138" t="s">
        <v>263</v>
      </c>
      <c r="E2631" s="154">
        <f>+'P. Obras Civiles'!B75</f>
        <v>10.5</v>
      </c>
      <c r="F2631" s="764"/>
      <c r="G2631" s="765"/>
      <c r="H2631" s="765"/>
      <c r="I2631" s="766"/>
    </row>
    <row r="2632" spans="1:9" ht="13.8" thickBot="1" x14ac:dyDescent="0.3">
      <c r="C2632" s="770" t="s">
        <v>264</v>
      </c>
      <c r="D2632" s="771"/>
      <c r="E2632" s="207">
        <f>+'P. Obras Civiles'!E75</f>
        <v>4</v>
      </c>
      <c r="F2632" s="767"/>
      <c r="G2632" s="768"/>
      <c r="H2632" s="768"/>
      <c r="I2632" s="769"/>
    </row>
    <row r="2633" spans="1:9" x14ac:dyDescent="0.25">
      <c r="C2633" s="453" t="s">
        <v>265</v>
      </c>
      <c r="D2633" s="454"/>
      <c r="E2633" s="772"/>
      <c r="F2633" s="772"/>
      <c r="G2633" s="772"/>
      <c r="H2633" s="772"/>
      <c r="I2633" s="773"/>
    </row>
    <row r="2634" spans="1:9" x14ac:dyDescent="0.25">
      <c r="C2634" s="700" t="s">
        <v>266</v>
      </c>
      <c r="D2634" s="701"/>
      <c r="E2634" s="140" t="s">
        <v>267</v>
      </c>
      <c r="F2634" s="140" t="s">
        <v>268</v>
      </c>
      <c r="G2634" s="456" t="s">
        <v>269</v>
      </c>
      <c r="H2634" s="140" t="s">
        <v>270</v>
      </c>
      <c r="I2634" s="457" t="s">
        <v>271</v>
      </c>
    </row>
    <row r="2635" spans="1:9" x14ac:dyDescent="0.25">
      <c r="A2635" s="496" t="str">
        <f>+'Herramientas y Equipos'!$B$17</f>
        <v>E100014</v>
      </c>
      <c r="C2635" s="742" t="str">
        <f>+VLOOKUP(A2635,'Herramientas y Equipos'!$B$4:$E$46,2,FALSE)</f>
        <v>Herramienta menor D, Eléctrico</v>
      </c>
      <c r="D2635" s="743"/>
      <c r="E2635" s="141" t="str">
        <f>+VLOOKUP(A2635,'Herramientas y Equipos'!$B$4:$E$46,3,FALSE)</f>
        <v>%</v>
      </c>
      <c r="F2635" s="459">
        <f>+VLOOKUP(A2635,'Herramientas y Equipos'!$B$4:$E$46,4,FALSE)</f>
        <v>0.04</v>
      </c>
      <c r="G2635" s="155">
        <f>+I2664</f>
        <v>182099</v>
      </c>
      <c r="H2635" s="155">
        <f>ROUND(SUM(G2635*F2635),0)</f>
        <v>7284</v>
      </c>
      <c r="I2635" s="744"/>
    </row>
    <row r="2636" spans="1:9" x14ac:dyDescent="0.25">
      <c r="A2636" s="496" t="str">
        <f>+'Herramientas y Equipos'!$B$5</f>
        <v>E100002</v>
      </c>
      <c r="C2636" s="742" t="str">
        <f>+VLOOKUP(A2636,'Herramientas y Equipos'!$B$4:$E$46,2,FALSE)</f>
        <v>Andamio de seguridad 1,40x2,07 H=2+1</v>
      </c>
      <c r="D2636" s="743"/>
      <c r="E2636" s="141" t="str">
        <f>+VLOOKUP(A2636,'Herramientas y Equipos'!$B$4:$E$46,3,FALSE)</f>
        <v>Hora</v>
      </c>
      <c r="F2636" s="217">
        <f>+H2661</f>
        <v>6</v>
      </c>
      <c r="G2636" s="155">
        <f>+VLOOKUP(A2636,'Herramientas y Equipos'!$B$4:$E$46,4,FALSE)</f>
        <v>7500</v>
      </c>
      <c r="H2636" s="155">
        <f>ROUND(SUM(G2636*F2636),0)</f>
        <v>45000</v>
      </c>
      <c r="I2636" s="745"/>
    </row>
    <row r="2637" spans="1:9" x14ac:dyDescent="0.25">
      <c r="A2637" s="496"/>
      <c r="C2637" s="742"/>
      <c r="D2637" s="743"/>
      <c r="E2637" s="141"/>
      <c r="F2637" s="171"/>
      <c r="G2637" s="155"/>
      <c r="H2637" s="155"/>
      <c r="I2637" s="745"/>
    </row>
    <row r="2638" spans="1:9" x14ac:dyDescent="0.25">
      <c r="C2638" s="698"/>
      <c r="D2638" s="699"/>
      <c r="E2638" s="699"/>
      <c r="F2638" s="699"/>
      <c r="G2638" s="461"/>
      <c r="H2638" s="461" t="s">
        <v>272</v>
      </c>
      <c r="I2638" s="172">
        <f>SUM(H2635:H2637)</f>
        <v>52284</v>
      </c>
    </row>
    <row r="2639" spans="1:9" x14ac:dyDescent="0.25">
      <c r="C2639" s="462" t="s">
        <v>273</v>
      </c>
      <c r="D2639" s="463"/>
      <c r="E2639" s="143"/>
      <c r="F2639" s="151"/>
      <c r="G2639" s="152"/>
      <c r="H2639" s="151"/>
      <c r="I2639" s="464"/>
    </row>
    <row r="2640" spans="1:9" x14ac:dyDescent="0.25">
      <c r="C2640" s="700" t="s">
        <v>266</v>
      </c>
      <c r="D2640" s="701"/>
      <c r="E2640" s="140" t="s">
        <v>274</v>
      </c>
      <c r="F2640" s="140" t="s">
        <v>13</v>
      </c>
      <c r="G2640" s="456" t="s">
        <v>275</v>
      </c>
      <c r="H2640" s="140" t="s">
        <v>276</v>
      </c>
      <c r="I2640" s="457" t="s">
        <v>271</v>
      </c>
    </row>
    <row r="2641" spans="1:12" x14ac:dyDescent="0.25">
      <c r="A2641" s="498" t="str">
        <f>+Insumos!$B$138</f>
        <v>I100232</v>
      </c>
      <c r="C2641" s="702" t="str">
        <f>+VLOOKUP(A2641,Insumos!$B$4:$E$159,2,FALSE)</f>
        <v>Grapa 3/4 Unistru</v>
      </c>
      <c r="D2641" s="703"/>
      <c r="E2641" s="144" t="str">
        <f>+VLOOKUP(A2641,Insumos!$B$4:$E$159,3,FALSE)</f>
        <v>UND</v>
      </c>
      <c r="F2641" s="165">
        <v>4</v>
      </c>
      <c r="G2641" s="164"/>
      <c r="H2641" s="166">
        <f>+VLOOKUP(A2641,Insumos!$B$4:$E$159,4,FALSE)</f>
        <v>4933</v>
      </c>
      <c r="I2641" s="497">
        <f>+ROUND((F2641*H2641)+(G2641*F2641*H2641),0)</f>
        <v>19732</v>
      </c>
      <c r="K2641" s="451">
        <v>5.6</v>
      </c>
      <c r="L2641" s="451">
        <f>+K2641*F2641</f>
        <v>22.4</v>
      </c>
    </row>
    <row r="2642" spans="1:12" x14ac:dyDescent="0.25">
      <c r="A2642" s="498" t="str">
        <f>+Insumos!$B$139</f>
        <v>I100233</v>
      </c>
      <c r="C2642" s="702" t="str">
        <f>+VLOOKUP(A2642,Insumos!$B$4:$E$159,2,FALSE)</f>
        <v xml:space="preserve">Cable Cu # 14 AWG HF FR LS </v>
      </c>
      <c r="D2642" s="703"/>
      <c r="E2642" s="144" t="str">
        <f>+VLOOKUP(A2642,Insumos!$B$4:$E$159,3,FALSE)</f>
        <v>ML</v>
      </c>
      <c r="F2642" s="165">
        <v>20</v>
      </c>
      <c r="G2642" s="459">
        <v>0.05</v>
      </c>
      <c r="H2642" s="166">
        <f>+VLOOKUP(A2642,Insumos!$B$4:$E$159,4,FALSE)</f>
        <v>2365</v>
      </c>
      <c r="I2642" s="497">
        <f t="shared" ref="I2642:I2652" si="83">+ROUND((F2642*H2642)+(G2642*F2642*H2642),0)</f>
        <v>49665</v>
      </c>
      <c r="K2642" s="451">
        <v>0.03</v>
      </c>
      <c r="L2642" s="451">
        <f>+K2642*F2642</f>
        <v>0.6</v>
      </c>
    </row>
    <row r="2643" spans="1:12" ht="22.2" customHeight="1" x14ac:dyDescent="0.25">
      <c r="A2643" s="498" t="str">
        <f>+Insumos!$B$68</f>
        <v>I100149</v>
      </c>
      <c r="C2643" s="702" t="str">
        <f>+VLOOKUP(A2643,Insumos!$B$4:$E$159,2,FALSE)</f>
        <v>Caja rectangular 2x4 (5800) plástica RETIE Tercol</v>
      </c>
      <c r="D2643" s="703"/>
      <c r="E2643" s="144" t="str">
        <f>+VLOOKUP(A2643,Insumos!$B$4:$E$159,3,FALSE)</f>
        <v>UND</v>
      </c>
      <c r="F2643" s="165">
        <v>1</v>
      </c>
      <c r="G2643" s="164"/>
      <c r="H2643" s="166">
        <f>+VLOOKUP(A2643,Insumos!$B$4:$E$159,4,FALSE)</f>
        <v>1950</v>
      </c>
      <c r="I2643" s="497">
        <f t="shared" si="83"/>
        <v>1950</v>
      </c>
      <c r="L2643" s="451">
        <f t="shared" ref="L2643:L2651" si="84">+K2643*F2643</f>
        <v>0</v>
      </c>
    </row>
    <row r="2644" spans="1:12" x14ac:dyDescent="0.25">
      <c r="A2644" s="498" t="str">
        <f>+Insumos!$B$69</f>
        <v>I100150</v>
      </c>
      <c r="C2644" s="702" t="str">
        <f>+VLOOKUP(A2644,Insumos!$B$4:$E$159,2,FALSE)</f>
        <v xml:space="preserve">Caja Cuadrada 4X4 Plástica Retie </v>
      </c>
      <c r="D2644" s="703"/>
      <c r="E2644" s="144" t="str">
        <f>+VLOOKUP(A2644,Insumos!$B$4:$E$159,3,FALSE)</f>
        <v>UND</v>
      </c>
      <c r="F2644" s="165">
        <v>0.3</v>
      </c>
      <c r="G2644" s="459"/>
      <c r="H2644" s="166">
        <f>+VLOOKUP(A2644,Insumos!$B$4:$E$159,4,FALSE)</f>
        <v>2990</v>
      </c>
      <c r="I2644" s="497">
        <f t="shared" si="83"/>
        <v>897</v>
      </c>
      <c r="L2644" s="451">
        <f t="shared" si="84"/>
        <v>0</v>
      </c>
    </row>
    <row r="2645" spans="1:12" x14ac:dyDescent="0.25">
      <c r="A2645" s="498" t="str">
        <f>+Insumos!$B$140</f>
        <v>I100234</v>
      </c>
      <c r="C2645" s="702" t="str">
        <f>+VLOOKUP(A2645,Insumos!$B$4:$E$159,2,FALSE)</f>
        <v>Canal estructural liso 1 5/8", calibre 14</v>
      </c>
      <c r="D2645" s="703"/>
      <c r="E2645" s="144" t="str">
        <f>+VLOOKUP(A2645,Insumos!$B$4:$E$159,3,FALSE)</f>
        <v>M</v>
      </c>
      <c r="F2645" s="165">
        <v>0.3</v>
      </c>
      <c r="G2645" s="164">
        <v>0.05</v>
      </c>
      <c r="H2645" s="166">
        <f>+VLOOKUP(A2645,Insumos!$B$4:$E$159,4,FALSE)</f>
        <v>24931</v>
      </c>
      <c r="I2645" s="497">
        <f t="shared" si="83"/>
        <v>7853</v>
      </c>
      <c r="L2645" s="451">
        <f t="shared" si="84"/>
        <v>0</v>
      </c>
    </row>
    <row r="2646" spans="1:12" x14ac:dyDescent="0.25">
      <c r="A2646" s="522" t="str">
        <f>+Insumos!$B$141</f>
        <v>I100235</v>
      </c>
      <c r="C2646" s="702" t="str">
        <f>+VLOOKUP(A2646,Insumos!$B$4:$E$159,2,FALSE)</f>
        <v>Conector 3M de resorte rojo (2 - 5 # 12)</v>
      </c>
      <c r="D2646" s="703"/>
      <c r="E2646" s="144" t="str">
        <f>+VLOOKUP(A2646,Insumos!$B$4:$E$159,3,FALSE)</f>
        <v>UND</v>
      </c>
      <c r="F2646" s="165">
        <v>3</v>
      </c>
      <c r="G2646" s="164"/>
      <c r="H2646" s="166">
        <f>+VLOOKUP(A2646,Insumos!$B$4:$E$159,4,FALSE)</f>
        <v>1349</v>
      </c>
      <c r="I2646" s="497">
        <f t="shared" si="83"/>
        <v>4047</v>
      </c>
      <c r="L2646" s="451">
        <f t="shared" si="84"/>
        <v>0</v>
      </c>
    </row>
    <row r="2647" spans="1:12" x14ac:dyDescent="0.25">
      <c r="A2647" s="522" t="str">
        <f>+Insumos!$B$70</f>
        <v>I100152</v>
      </c>
      <c r="C2647" s="702" t="str">
        <f>+VLOOKUP(A2647,Insumos!$B$4:$E$159,2,FALSE)</f>
        <v>Unión Emt 3/4 Acero</v>
      </c>
      <c r="D2647" s="703"/>
      <c r="E2647" s="144" t="str">
        <f>+VLOOKUP(A2647,Insumos!$B$4:$E$159,3,FALSE)</f>
        <v>UND</v>
      </c>
      <c r="F2647" s="165">
        <v>4</v>
      </c>
      <c r="G2647" s="164"/>
      <c r="H2647" s="166">
        <f>+VLOOKUP(A2647,Insumos!$B$4:$E$159,4,FALSE)</f>
        <v>825.00000000000011</v>
      </c>
      <c r="I2647" s="497">
        <f t="shared" si="83"/>
        <v>3300</v>
      </c>
      <c r="K2647" s="451">
        <f>44/100</f>
        <v>0.44</v>
      </c>
      <c r="L2647" s="451">
        <f t="shared" si="84"/>
        <v>1.76</v>
      </c>
    </row>
    <row r="2648" spans="1:12" x14ac:dyDescent="0.25">
      <c r="A2648" s="522" t="str">
        <f>+Insumos!$B$71</f>
        <v>I100153</v>
      </c>
      <c r="C2648" s="702" t="str">
        <f>+VLOOKUP(A2648,Insumos!$B$4:$E$159,2,FALSE)</f>
        <v>Tubo EMT UL 3/4-pulg</v>
      </c>
      <c r="D2648" s="703"/>
      <c r="E2648" s="144" t="str">
        <f>+VLOOKUP(A2648,Insumos!$B$4:$E$159,3,FALSE)</f>
        <v>ML</v>
      </c>
      <c r="F2648" s="165">
        <v>4.5</v>
      </c>
      <c r="G2648" s="164">
        <v>0.05</v>
      </c>
      <c r="H2648" s="166">
        <f>+VLOOKUP(A2648,Insumos!$B$4:$E$159,4,FALSE)</f>
        <v>9000</v>
      </c>
      <c r="I2648" s="497">
        <f t="shared" si="83"/>
        <v>42525</v>
      </c>
      <c r="K2648" s="451">
        <v>1.97</v>
      </c>
      <c r="L2648" s="451">
        <f t="shared" si="84"/>
        <v>8.8650000000000002</v>
      </c>
    </row>
    <row r="2649" spans="1:12" x14ac:dyDescent="0.25">
      <c r="A2649" s="522" t="str">
        <f>+Insumos!$B$72</f>
        <v>I100154</v>
      </c>
      <c r="C2649" s="702" t="str">
        <f>+VLOOKUP(A2649,Insumos!$B$4:$E$159,2,FALSE)</f>
        <v>Curva Emt 3/4</v>
      </c>
      <c r="D2649" s="703"/>
      <c r="E2649" s="144" t="str">
        <f>+VLOOKUP(A2649,Insumos!$B$4:$E$159,3,FALSE)</f>
        <v>UND</v>
      </c>
      <c r="F2649" s="165">
        <v>1</v>
      </c>
      <c r="G2649" s="164"/>
      <c r="H2649" s="166">
        <f>+VLOOKUP(A2649,Insumos!$B$4:$E$159,4,FALSE)</f>
        <v>2860.0000000000005</v>
      </c>
      <c r="I2649" s="497">
        <f t="shared" si="83"/>
        <v>2860</v>
      </c>
      <c r="K2649" s="451">
        <v>0.19</v>
      </c>
      <c r="L2649" s="451">
        <f t="shared" si="84"/>
        <v>0.19</v>
      </c>
    </row>
    <row r="2650" spans="1:12" x14ac:dyDescent="0.25">
      <c r="A2650" s="522" t="str">
        <f>+Insumos!$B$73</f>
        <v>I100155</v>
      </c>
      <c r="C2650" s="702" t="str">
        <f>+VLOOKUP(A2650,Insumos!$B$4:$E$159,2,FALSE)</f>
        <v xml:space="preserve">Terminal Emt 3/4 </v>
      </c>
      <c r="D2650" s="703"/>
      <c r="E2650" s="144" t="str">
        <f>+VLOOKUP(A2650,Insumos!$B$4:$E$159,3,FALSE)</f>
        <v>UND</v>
      </c>
      <c r="F2650" s="165">
        <v>2</v>
      </c>
      <c r="G2650" s="164"/>
      <c r="H2650" s="166">
        <f>+VLOOKUP(A2650,Insumos!$B$4:$E$159,4,FALSE)</f>
        <v>2100</v>
      </c>
      <c r="I2650" s="497">
        <f t="shared" si="83"/>
        <v>4200</v>
      </c>
      <c r="K2650" s="451">
        <v>0.06</v>
      </c>
      <c r="L2650" s="451">
        <f t="shared" si="84"/>
        <v>0.12</v>
      </c>
    </row>
    <row r="2651" spans="1:12" x14ac:dyDescent="0.25">
      <c r="A2651" s="522" t="str">
        <f>+Insumos!$B$131</f>
        <v>I100225</v>
      </c>
      <c r="C2651" s="702" t="str">
        <f>+VLOOKUP(A2651,Insumos!$B$4:$E$159,2,FALSE)</f>
        <v>Interruptor sencillo</v>
      </c>
      <c r="D2651" s="703"/>
      <c r="E2651" s="144" t="str">
        <f>+VLOOKUP(A2651,Insumos!$B$4:$E$159,3,FALSE)</f>
        <v>UND</v>
      </c>
      <c r="F2651" s="165">
        <v>1</v>
      </c>
      <c r="G2651" s="147"/>
      <c r="H2651" s="166">
        <f>+VLOOKUP(A2651,Insumos!$B$4:$E$159,4,FALSE)</f>
        <v>2530</v>
      </c>
      <c r="I2651" s="497">
        <f t="shared" si="83"/>
        <v>2530</v>
      </c>
      <c r="L2651" s="451">
        <f t="shared" si="84"/>
        <v>0</v>
      </c>
    </row>
    <row r="2652" spans="1:12" x14ac:dyDescent="0.25">
      <c r="C2652" s="728"/>
      <c r="D2652" s="729"/>
      <c r="E2652" s="141"/>
      <c r="F2652" s="465"/>
      <c r="G2652" s="147"/>
      <c r="H2652" s="155"/>
      <c r="I2652" s="497">
        <f t="shared" si="83"/>
        <v>0</v>
      </c>
      <c r="L2652" s="451">
        <f>(SUM(L2641:L2651))/1000</f>
        <v>3.3934999999999993E-2</v>
      </c>
    </row>
    <row r="2653" spans="1:12" x14ac:dyDescent="0.25">
      <c r="C2653" s="150"/>
      <c r="D2653" s="151"/>
      <c r="E2653" s="143"/>
      <c r="F2653" s="151"/>
      <c r="G2653" s="699" t="s">
        <v>277</v>
      </c>
      <c r="H2653" s="730"/>
      <c r="I2653" s="172">
        <f>SUM(I2641:I2652)</f>
        <v>139559</v>
      </c>
    </row>
    <row r="2654" spans="1:12" ht="13.8" x14ac:dyDescent="0.25">
      <c r="C2654" s="462" t="s">
        <v>278</v>
      </c>
      <c r="D2654" s="463"/>
      <c r="E2654" s="143"/>
      <c r="F2654" s="151"/>
      <c r="G2654" s="152"/>
      <c r="H2654" s="151"/>
      <c r="I2654" s="478"/>
    </row>
    <row r="2655" spans="1:12" x14ac:dyDescent="0.25">
      <c r="C2655" s="700" t="s">
        <v>266</v>
      </c>
      <c r="D2655" s="701"/>
      <c r="E2655" s="140" t="s">
        <v>279</v>
      </c>
      <c r="F2655" s="140" t="s">
        <v>29</v>
      </c>
      <c r="G2655" s="456" t="s">
        <v>280</v>
      </c>
      <c r="H2655" s="140" t="s">
        <v>281</v>
      </c>
      <c r="I2655" s="457" t="s">
        <v>271</v>
      </c>
    </row>
    <row r="2656" spans="1:12" x14ac:dyDescent="0.25">
      <c r="C2656" s="746" t="s">
        <v>423</v>
      </c>
      <c r="D2656" s="747"/>
      <c r="E2656" s="504">
        <f>0.033935+(0.005)</f>
        <v>3.8934999999999997E-2</v>
      </c>
      <c r="F2656" s="494"/>
      <c r="G2656" s="9">
        <v>250000</v>
      </c>
      <c r="H2656" s="156">
        <f>+ROUND(E2656*G2656,0)</f>
        <v>9734</v>
      </c>
      <c r="I2656" s="149"/>
    </row>
    <row r="2657" spans="3:13" x14ac:dyDescent="0.25">
      <c r="C2657" s="733"/>
      <c r="D2657" s="734"/>
      <c r="E2657" s="494"/>
      <c r="F2657" s="494"/>
      <c r="G2657" s="495"/>
      <c r="H2657" s="156">
        <f>+ROUND(E2657*F2657*G2657,0)</f>
        <v>0</v>
      </c>
      <c r="I2657" s="149"/>
    </row>
    <row r="2658" spans="3:13" x14ac:dyDescent="0.25">
      <c r="C2658" s="150"/>
      <c r="D2658" s="151"/>
      <c r="E2658" s="143"/>
      <c r="F2658" s="151"/>
      <c r="G2658" s="152" t="s">
        <v>282</v>
      </c>
      <c r="H2658" s="151"/>
      <c r="I2658" s="158">
        <f>SUM(H2656:H2657)</f>
        <v>9734</v>
      </c>
    </row>
    <row r="2659" spans="3:13" ht="13.8" x14ac:dyDescent="0.25">
      <c r="C2659" s="462" t="s">
        <v>283</v>
      </c>
      <c r="D2659" s="151"/>
      <c r="E2659" s="143"/>
      <c r="F2659" s="151"/>
      <c r="G2659" s="152"/>
      <c r="H2659" s="151"/>
      <c r="I2659" s="478"/>
    </row>
    <row r="2660" spans="3:13" x14ac:dyDescent="0.25">
      <c r="C2660" s="700" t="s">
        <v>266</v>
      </c>
      <c r="D2660" s="701"/>
      <c r="E2660" s="140" t="s">
        <v>14</v>
      </c>
      <c r="F2660" s="140" t="s">
        <v>13</v>
      </c>
      <c r="G2660" s="456" t="s">
        <v>276</v>
      </c>
      <c r="H2660" s="467" t="s">
        <v>29</v>
      </c>
      <c r="I2660" s="457" t="s">
        <v>271</v>
      </c>
    </row>
    <row r="2661" spans="3:13" x14ac:dyDescent="0.25">
      <c r="C2661" s="735" t="str">
        <f>+'Mano de Obra'!$B$125</f>
        <v>Cuadrilla Eléctrico</v>
      </c>
      <c r="D2661" s="736"/>
      <c r="E2661" s="141" t="s">
        <v>294</v>
      </c>
      <c r="F2661" s="161">
        <v>8</v>
      </c>
      <c r="G2661" s="155">
        <f>+'Mano de Obra'!$F$131/4</f>
        <v>242798.94444444444</v>
      </c>
      <c r="H2661" s="174">
        <v>6</v>
      </c>
      <c r="I2661" s="159">
        <f>ROUND(SUM(G2661/F2661)*H2661,0)</f>
        <v>182099</v>
      </c>
      <c r="M2661" s="477"/>
    </row>
    <row r="2662" spans="3:13" x14ac:dyDescent="0.25">
      <c r="C2662" s="737"/>
      <c r="D2662" s="714"/>
      <c r="E2662" s="141"/>
      <c r="F2662" s="468"/>
      <c r="G2662" s="469"/>
      <c r="H2662" s="470"/>
      <c r="I2662" s="172">
        <f>SUM(G2662*F2662)*H2662</f>
        <v>0</v>
      </c>
    </row>
    <row r="2663" spans="3:13" x14ac:dyDescent="0.25">
      <c r="C2663" s="738"/>
      <c r="D2663" s="739"/>
      <c r="E2663" s="141"/>
      <c r="F2663" s="148"/>
      <c r="G2663" s="469"/>
      <c r="H2663" s="470"/>
      <c r="I2663" s="172">
        <f>SUM(G2663*F2663)*H2663</f>
        <v>0</v>
      </c>
      <c r="M2663" s="521"/>
    </row>
    <row r="2664" spans="3:13" x14ac:dyDescent="0.25">
      <c r="C2664" s="150"/>
      <c r="D2664" s="151"/>
      <c r="E2664" s="143"/>
      <c r="F2664" s="151"/>
      <c r="G2664" s="740" t="s">
        <v>284</v>
      </c>
      <c r="H2664" s="740"/>
      <c r="I2664" s="172">
        <f>I2661</f>
        <v>182099</v>
      </c>
      <c r="M2664" s="477"/>
    </row>
    <row r="2665" spans="3:13" ht="13.8" thickBot="1" x14ac:dyDescent="0.3">
      <c r="C2665" s="150"/>
      <c r="D2665" s="151"/>
      <c r="E2665" s="143"/>
      <c r="F2665" s="151"/>
      <c r="G2665" s="471"/>
      <c r="H2665" s="143"/>
      <c r="I2665" s="464"/>
    </row>
    <row r="2666" spans="3:13" ht="13.8" thickBot="1" x14ac:dyDescent="0.3">
      <c r="C2666" s="150"/>
      <c r="D2666" s="151"/>
      <c r="E2666" s="143"/>
      <c r="F2666" s="741" t="s">
        <v>285</v>
      </c>
      <c r="G2666" s="741"/>
      <c r="H2666" s="741"/>
      <c r="I2666" s="160">
        <f>SUM(I2638+I2653+I2658+I2664)</f>
        <v>383676</v>
      </c>
      <c r="M2666" s="477"/>
    </row>
    <row r="2667" spans="3:13" ht="14.4" thickBot="1" x14ac:dyDescent="0.3">
      <c r="C2667" s="462" t="s">
        <v>286</v>
      </c>
      <c r="D2667" s="151"/>
      <c r="E2667" s="175"/>
      <c r="F2667" s="479"/>
      <c r="G2667" s="152"/>
      <c r="H2667" s="151"/>
      <c r="I2667" s="464"/>
    </row>
    <row r="2668" spans="3:13" x14ac:dyDescent="0.25">
      <c r="C2668" s="704" t="s">
        <v>732</v>
      </c>
      <c r="D2668" s="705"/>
      <c r="E2668" s="710" t="s">
        <v>287</v>
      </c>
      <c r="F2668" s="711"/>
      <c r="G2668" s="473" t="s">
        <v>101</v>
      </c>
      <c r="H2668" s="474" t="s">
        <v>288</v>
      </c>
      <c r="I2668" s="712"/>
    </row>
    <row r="2669" spans="3:13" x14ac:dyDescent="0.25">
      <c r="C2669" s="706"/>
      <c r="D2669" s="707"/>
      <c r="E2669" s="714" t="s">
        <v>289</v>
      </c>
      <c r="F2669" s="715"/>
      <c r="G2669" s="459">
        <v>0.23</v>
      </c>
      <c r="H2669" s="155">
        <f>ROUND($I$2666*G2669,0)</f>
        <v>88245</v>
      </c>
      <c r="I2669" s="713"/>
    </row>
    <row r="2670" spans="3:13" x14ac:dyDescent="0.25">
      <c r="C2670" s="706"/>
      <c r="D2670" s="707"/>
      <c r="E2670" s="714" t="s">
        <v>26</v>
      </c>
      <c r="F2670" s="715"/>
      <c r="G2670" s="459">
        <v>0.02</v>
      </c>
      <c r="H2670" s="155">
        <f t="shared" ref="H2670:H2671" si="85">ROUND($I$2666*G2670,0)</f>
        <v>7674</v>
      </c>
      <c r="I2670" s="713"/>
    </row>
    <row r="2671" spans="3:13" x14ac:dyDescent="0.25">
      <c r="C2671" s="706"/>
      <c r="D2671" s="707"/>
      <c r="E2671" s="714" t="s">
        <v>1</v>
      </c>
      <c r="F2671" s="715"/>
      <c r="G2671" s="459">
        <v>0.05</v>
      </c>
      <c r="H2671" s="155">
        <f t="shared" si="85"/>
        <v>19184</v>
      </c>
      <c r="I2671" s="713"/>
    </row>
    <row r="2672" spans="3:13" ht="15" customHeight="1" thickBot="1" x14ac:dyDescent="0.3">
      <c r="C2672" s="706"/>
      <c r="D2672" s="707"/>
      <c r="E2672" s="716" t="s">
        <v>290</v>
      </c>
      <c r="F2672" s="717"/>
      <c r="G2672" s="717"/>
      <c r="H2672" s="718"/>
      <c r="I2672" s="475">
        <f>SUM(H2669:H2671)</f>
        <v>115103</v>
      </c>
    </row>
    <row r="2673" spans="1:9" ht="16.2" thickBot="1" x14ac:dyDescent="0.3">
      <c r="C2673" s="708"/>
      <c r="D2673" s="709"/>
      <c r="E2673" s="719" t="s">
        <v>291</v>
      </c>
      <c r="F2673" s="720"/>
      <c r="G2673" s="721"/>
      <c r="H2673" s="722">
        <f>SUM(I2666+I2672)</f>
        <v>498779</v>
      </c>
      <c r="I2673" s="723"/>
    </row>
    <row r="2675" spans="1:9" ht="18" thickBot="1" x14ac:dyDescent="0.3">
      <c r="C2675" s="748" t="s">
        <v>257</v>
      </c>
      <c r="D2675" s="748"/>
      <c r="E2675" s="748"/>
      <c r="F2675" s="748"/>
      <c r="G2675" s="748"/>
      <c r="H2675" s="748"/>
      <c r="I2675" s="748"/>
    </row>
    <row r="2676" spans="1:9" ht="14.4" thickBot="1" x14ac:dyDescent="0.3">
      <c r="C2676" s="136" t="s">
        <v>258</v>
      </c>
      <c r="D2676" s="749" t="s">
        <v>733</v>
      </c>
      <c r="E2676" s="750"/>
      <c r="F2676" s="750"/>
      <c r="G2676" s="751"/>
      <c r="H2676" s="136" t="s">
        <v>259</v>
      </c>
      <c r="I2676" s="452">
        <v>45961</v>
      </c>
    </row>
    <row r="2677" spans="1:9" ht="13.8" thickBot="1" x14ac:dyDescent="0.3">
      <c r="C2677" s="752" t="s">
        <v>260</v>
      </c>
      <c r="D2677" s="753"/>
      <c r="E2677" s="754"/>
      <c r="F2677" s="755" t="s">
        <v>261</v>
      </c>
      <c r="G2677" s="756"/>
      <c r="H2677" s="756"/>
      <c r="I2677" s="757"/>
    </row>
    <row r="2678" spans="1:9" ht="13.8" thickBot="1" x14ac:dyDescent="0.3">
      <c r="C2678" s="758" t="s">
        <v>292</v>
      </c>
      <c r="D2678" s="759"/>
      <c r="E2678" s="760"/>
      <c r="F2678" s="761" t="str">
        <f>+'P. Obras Civiles'!C76</f>
        <v>Salida interruptor doble Conmutable en tubería EMT ø 3/4"</v>
      </c>
      <c r="G2678" s="762"/>
      <c r="H2678" s="762"/>
      <c r="I2678" s="763"/>
    </row>
    <row r="2679" spans="1:9" ht="13.8" thickBot="1" x14ac:dyDescent="0.3">
      <c r="C2679" s="137" t="s">
        <v>262</v>
      </c>
      <c r="D2679" s="138" t="s">
        <v>263</v>
      </c>
      <c r="E2679" s="154">
        <f>+'P. Obras Civiles'!B76</f>
        <v>10.6</v>
      </c>
      <c r="F2679" s="764"/>
      <c r="G2679" s="765"/>
      <c r="H2679" s="765"/>
      <c r="I2679" s="766"/>
    </row>
    <row r="2680" spans="1:9" ht="13.8" thickBot="1" x14ac:dyDescent="0.3">
      <c r="C2680" s="770" t="s">
        <v>264</v>
      </c>
      <c r="D2680" s="771"/>
      <c r="E2680" s="207">
        <f>+'P. Obras Civiles'!E76</f>
        <v>3</v>
      </c>
      <c r="F2680" s="767"/>
      <c r="G2680" s="768"/>
      <c r="H2680" s="768"/>
      <c r="I2680" s="769"/>
    </row>
    <row r="2681" spans="1:9" x14ac:dyDescent="0.25">
      <c r="C2681" s="453" t="s">
        <v>265</v>
      </c>
      <c r="D2681" s="454"/>
      <c r="E2681" s="772"/>
      <c r="F2681" s="772"/>
      <c r="G2681" s="772"/>
      <c r="H2681" s="772"/>
      <c r="I2681" s="773"/>
    </row>
    <row r="2682" spans="1:9" x14ac:dyDescent="0.25">
      <c r="C2682" s="700" t="s">
        <v>266</v>
      </c>
      <c r="D2682" s="701"/>
      <c r="E2682" s="140" t="s">
        <v>267</v>
      </c>
      <c r="F2682" s="455" t="s">
        <v>268</v>
      </c>
      <c r="G2682" s="456" t="s">
        <v>269</v>
      </c>
      <c r="H2682" s="140" t="s">
        <v>270</v>
      </c>
      <c r="I2682" s="457" t="s">
        <v>271</v>
      </c>
    </row>
    <row r="2683" spans="1:9" x14ac:dyDescent="0.25">
      <c r="A2683" s="496" t="str">
        <f>+'Herramientas y Equipos'!$B$17</f>
        <v>E100014</v>
      </c>
      <c r="C2683" s="742" t="str">
        <f>+VLOOKUP(A2683,'Herramientas y Equipos'!$B$4:$E$46,2,FALSE)</f>
        <v>Herramienta menor D, Eléctrico</v>
      </c>
      <c r="D2683" s="743"/>
      <c r="E2683" s="141" t="str">
        <f>+VLOOKUP(A2683,'Herramientas y Equipos'!$B$4:$E$46,3,FALSE)</f>
        <v>%</v>
      </c>
      <c r="F2683" s="459">
        <f>+VLOOKUP(A2683,'Herramientas y Equipos'!$B$4:$E$46,4,FALSE)</f>
        <v>0.04</v>
      </c>
      <c r="G2683" s="155">
        <f>+I2711</f>
        <v>182099</v>
      </c>
      <c r="H2683" s="155">
        <f>ROUND(SUM(G2683*F2683),0)</f>
        <v>7284</v>
      </c>
      <c r="I2683" s="744"/>
    </row>
    <row r="2684" spans="1:9" x14ac:dyDescent="0.25">
      <c r="A2684" s="496" t="str">
        <f>+'Herramientas y Equipos'!$B$5</f>
        <v>E100002</v>
      </c>
      <c r="C2684" s="742" t="str">
        <f>+VLOOKUP(A2684,'Herramientas y Equipos'!$B$4:$E$46,2,FALSE)</f>
        <v>Andamio de seguridad 1,40x2,07 H=2+1</v>
      </c>
      <c r="D2684" s="743"/>
      <c r="E2684" s="141" t="str">
        <f>+VLOOKUP(A2684,'Herramientas y Equipos'!$B$4:$E$46,3,FALSE)</f>
        <v>Hora</v>
      </c>
      <c r="F2684" s="217">
        <f>+H2708</f>
        <v>6</v>
      </c>
      <c r="G2684" s="155">
        <f>+VLOOKUP(A2684,'Herramientas y Equipos'!$B$4:$E$46,4,FALSE)</f>
        <v>7500</v>
      </c>
      <c r="H2684" s="155">
        <f>ROUND(SUM(G2684*F2684),0)</f>
        <v>45000</v>
      </c>
      <c r="I2684" s="745"/>
    </row>
    <row r="2685" spans="1:9" x14ac:dyDescent="0.25">
      <c r="A2685" s="496"/>
      <c r="C2685" s="742"/>
      <c r="D2685" s="743"/>
      <c r="E2685" s="141"/>
      <c r="F2685" s="171"/>
      <c r="G2685" s="155"/>
      <c r="H2685" s="155"/>
      <c r="I2685" s="745"/>
    </row>
    <row r="2686" spans="1:9" x14ac:dyDescent="0.25">
      <c r="C2686" s="698"/>
      <c r="D2686" s="699"/>
      <c r="E2686" s="699"/>
      <c r="F2686" s="699"/>
      <c r="G2686" s="461"/>
      <c r="H2686" s="461" t="s">
        <v>272</v>
      </c>
      <c r="I2686" s="172">
        <f>SUM(H2683:H2685)</f>
        <v>52284</v>
      </c>
    </row>
    <row r="2687" spans="1:9" x14ac:dyDescent="0.25">
      <c r="C2687" s="462" t="s">
        <v>273</v>
      </c>
      <c r="D2687" s="463"/>
      <c r="E2687" s="143"/>
      <c r="F2687" s="151"/>
      <c r="G2687" s="152"/>
      <c r="H2687" s="151"/>
      <c r="I2687" s="464"/>
    </row>
    <row r="2688" spans="1:9" x14ac:dyDescent="0.25">
      <c r="C2688" s="700" t="s">
        <v>266</v>
      </c>
      <c r="D2688" s="701"/>
      <c r="E2688" s="140" t="s">
        <v>274</v>
      </c>
      <c r="F2688" s="140" t="s">
        <v>13</v>
      </c>
      <c r="G2688" s="456" t="s">
        <v>275</v>
      </c>
      <c r="H2688" s="140" t="s">
        <v>276</v>
      </c>
      <c r="I2688" s="457" t="s">
        <v>271</v>
      </c>
    </row>
    <row r="2689" spans="1:13" x14ac:dyDescent="0.25">
      <c r="A2689" s="498" t="str">
        <f>+Insumos!$B$138</f>
        <v>I100232</v>
      </c>
      <c r="C2689" s="702" t="str">
        <f>+VLOOKUP(A2689,Insumos!$B$4:$E$159,2,FALSE)</f>
        <v>Grapa 3/4 Unistru</v>
      </c>
      <c r="D2689" s="703"/>
      <c r="E2689" s="144" t="str">
        <f>+VLOOKUP(A2689,Insumos!$B$4:$E$159,3,FALSE)</f>
        <v>UND</v>
      </c>
      <c r="F2689" s="165">
        <v>4</v>
      </c>
      <c r="G2689" s="164"/>
      <c r="H2689" s="166">
        <f>+VLOOKUP(A2689,Insumos!$B$4:$E$159,4,FALSE)</f>
        <v>4933</v>
      </c>
      <c r="I2689" s="497">
        <f>+ROUND((F2689*H2689)+(G2689*F2689*H2689),0)</f>
        <v>19732</v>
      </c>
      <c r="L2689" s="451">
        <v>3</v>
      </c>
      <c r="M2689" s="451">
        <f>435/1000</f>
        <v>0.435</v>
      </c>
    </row>
    <row r="2690" spans="1:13" ht="13.2" customHeight="1" x14ac:dyDescent="0.25">
      <c r="A2690" s="498" t="str">
        <f>+Insumos!$B$139</f>
        <v>I100233</v>
      </c>
      <c r="C2690" s="702" t="str">
        <f>+VLOOKUP(A2690,Insumos!$B$4:$E$159,2,FALSE)</f>
        <v xml:space="preserve">Cable Cu # 14 AWG HF FR LS </v>
      </c>
      <c r="D2690" s="703"/>
      <c r="E2690" s="144" t="str">
        <f>+VLOOKUP(A2690,Insumos!$B$4:$E$159,3,FALSE)</f>
        <v>ML</v>
      </c>
      <c r="F2690" s="165">
        <v>20</v>
      </c>
      <c r="G2690" s="459">
        <v>0.05</v>
      </c>
      <c r="H2690" s="166">
        <f>+VLOOKUP(A2690,Insumos!$B$4:$E$159,4,FALSE)</f>
        <v>2365</v>
      </c>
      <c r="I2690" s="497">
        <f t="shared" ref="I2690:I2699" si="86">+ROUND((F2690*H2690)+(G2690*F2690*H2690),0)</f>
        <v>49665</v>
      </c>
      <c r="M2690" s="451">
        <f>+M2689/L2689</f>
        <v>0.14499999999999999</v>
      </c>
    </row>
    <row r="2691" spans="1:13" ht="13.2" customHeight="1" x14ac:dyDescent="0.25">
      <c r="A2691" s="498" t="str">
        <f>+Insumos!$B$68</f>
        <v>I100149</v>
      </c>
      <c r="C2691" s="702" t="str">
        <f>+VLOOKUP(A2691,Insumos!$B$4:$E$159,2,FALSE)</f>
        <v>Caja rectangular 2x4 (5800) plástica RETIE Tercol</v>
      </c>
      <c r="D2691" s="703"/>
      <c r="E2691" s="144" t="str">
        <f>+VLOOKUP(A2691,Insumos!$B$4:$E$159,3,FALSE)</f>
        <v>UND</v>
      </c>
      <c r="F2691" s="165">
        <v>1</v>
      </c>
      <c r="G2691" s="164"/>
      <c r="H2691" s="166">
        <f>+VLOOKUP(A2691,Insumos!$B$4:$E$159,4,FALSE)</f>
        <v>1950</v>
      </c>
      <c r="I2691" s="497">
        <f t="shared" si="86"/>
        <v>1950</v>
      </c>
    </row>
    <row r="2692" spans="1:13" ht="13.2" customHeight="1" x14ac:dyDescent="0.25">
      <c r="A2692" s="498" t="str">
        <f>+Insumos!$B$69</f>
        <v>I100150</v>
      </c>
      <c r="C2692" s="702" t="str">
        <f>+VLOOKUP(A2692,Insumos!$B$4:$E$159,2,FALSE)</f>
        <v xml:space="preserve">Caja Cuadrada 4X4 Plástica Retie </v>
      </c>
      <c r="D2692" s="703"/>
      <c r="E2692" s="144" t="str">
        <f>+VLOOKUP(A2692,Insumos!$B$4:$E$159,3,FALSE)</f>
        <v>UND</v>
      </c>
      <c r="F2692" s="165">
        <v>0.3</v>
      </c>
      <c r="G2692" s="459"/>
      <c r="H2692" s="166">
        <f>+VLOOKUP(A2692,Insumos!$B$4:$E$159,4,FALSE)</f>
        <v>2990</v>
      </c>
      <c r="I2692" s="497">
        <f t="shared" si="86"/>
        <v>897</v>
      </c>
    </row>
    <row r="2693" spans="1:13" ht="13.2" customHeight="1" x14ac:dyDescent="0.25">
      <c r="A2693" s="498" t="str">
        <f>+Insumos!$B$140</f>
        <v>I100234</v>
      </c>
      <c r="C2693" s="702" t="str">
        <f>+VLOOKUP(A2693,Insumos!$B$4:$E$159,2,FALSE)</f>
        <v>Canal estructural liso 1 5/8", calibre 14</v>
      </c>
      <c r="D2693" s="703"/>
      <c r="E2693" s="144" t="str">
        <f>+VLOOKUP(A2693,Insumos!$B$4:$E$159,3,FALSE)</f>
        <v>M</v>
      </c>
      <c r="F2693" s="165">
        <v>0.3</v>
      </c>
      <c r="G2693" s="164">
        <v>0.05</v>
      </c>
      <c r="H2693" s="166">
        <f>+VLOOKUP(A2693,Insumos!$B$4:$E$159,4,FALSE)</f>
        <v>24931</v>
      </c>
      <c r="I2693" s="497">
        <f t="shared" si="86"/>
        <v>7853</v>
      </c>
    </row>
    <row r="2694" spans="1:13" ht="13.2" customHeight="1" x14ac:dyDescent="0.25">
      <c r="A2694" s="522" t="str">
        <f>+Insumos!$B$141</f>
        <v>I100235</v>
      </c>
      <c r="C2694" s="702" t="str">
        <f>+VLOOKUP(A2694,Insumos!$B$4:$E$159,2,FALSE)</f>
        <v>Conector 3M de resorte rojo (2 - 5 # 12)</v>
      </c>
      <c r="D2694" s="703"/>
      <c r="E2694" s="144" t="str">
        <f>+VLOOKUP(A2694,Insumos!$B$4:$E$159,3,FALSE)</f>
        <v>UND</v>
      </c>
      <c r="F2694" s="165">
        <v>3</v>
      </c>
      <c r="G2694" s="164"/>
      <c r="H2694" s="166">
        <f>+VLOOKUP(A2694,Insumos!$B$4:$E$159,4,FALSE)</f>
        <v>1349</v>
      </c>
      <c r="I2694" s="497">
        <f t="shared" si="86"/>
        <v>4047</v>
      </c>
    </row>
    <row r="2695" spans="1:13" ht="13.2" customHeight="1" x14ac:dyDescent="0.25">
      <c r="A2695" s="522" t="str">
        <f>+Insumos!$B$70</f>
        <v>I100152</v>
      </c>
      <c r="C2695" s="702" t="str">
        <f>+VLOOKUP(A2695,Insumos!$B$4:$E$159,2,FALSE)</f>
        <v>Unión Emt 3/4 Acero</v>
      </c>
      <c r="D2695" s="703"/>
      <c r="E2695" s="144" t="str">
        <f>+VLOOKUP(A2695,Insumos!$B$4:$E$159,3,FALSE)</f>
        <v>UND</v>
      </c>
      <c r="F2695" s="165">
        <v>4</v>
      </c>
      <c r="G2695" s="164"/>
      <c r="H2695" s="166">
        <f>+VLOOKUP(A2695,Insumos!$B$4:$E$159,4,FALSE)</f>
        <v>825.00000000000011</v>
      </c>
      <c r="I2695" s="497">
        <f t="shared" si="86"/>
        <v>3300</v>
      </c>
    </row>
    <row r="2696" spans="1:13" ht="13.2" customHeight="1" x14ac:dyDescent="0.25">
      <c r="A2696" s="522" t="str">
        <f>+Insumos!$B$71</f>
        <v>I100153</v>
      </c>
      <c r="C2696" s="702" t="str">
        <f>+VLOOKUP(A2696,Insumos!$B$4:$E$159,2,FALSE)</f>
        <v>Tubo EMT UL 3/4-pulg</v>
      </c>
      <c r="D2696" s="703"/>
      <c r="E2696" s="144" t="str">
        <f>+VLOOKUP(A2696,Insumos!$B$4:$E$159,3,FALSE)</f>
        <v>ML</v>
      </c>
      <c r="F2696" s="165">
        <v>4.5</v>
      </c>
      <c r="G2696" s="164">
        <v>0.05</v>
      </c>
      <c r="H2696" s="166">
        <f>+VLOOKUP(A2696,Insumos!$B$4:$E$159,4,FALSE)</f>
        <v>9000</v>
      </c>
      <c r="I2696" s="497">
        <f t="shared" si="86"/>
        <v>42525</v>
      </c>
    </row>
    <row r="2697" spans="1:13" ht="13.2" customHeight="1" x14ac:dyDescent="0.25">
      <c r="A2697" s="522" t="str">
        <f>+Insumos!$B$72</f>
        <v>I100154</v>
      </c>
      <c r="C2697" s="702" t="str">
        <f>+VLOOKUP(A2697,Insumos!$B$4:$E$159,2,FALSE)</f>
        <v>Curva Emt 3/4</v>
      </c>
      <c r="D2697" s="703"/>
      <c r="E2697" s="144" t="str">
        <f>+VLOOKUP(A2697,Insumos!$B$4:$E$159,3,FALSE)</f>
        <v>UND</v>
      </c>
      <c r="F2697" s="165">
        <v>1</v>
      </c>
      <c r="G2697" s="164"/>
      <c r="H2697" s="166">
        <f>+VLOOKUP(A2697,Insumos!$B$4:$E$159,4,FALSE)</f>
        <v>2860.0000000000005</v>
      </c>
      <c r="I2697" s="497">
        <f t="shared" si="86"/>
        <v>2860</v>
      </c>
    </row>
    <row r="2698" spans="1:13" ht="13.2" customHeight="1" x14ac:dyDescent="0.25">
      <c r="A2698" s="522" t="str">
        <f>+Insumos!$B$73</f>
        <v>I100155</v>
      </c>
      <c r="C2698" s="702" t="str">
        <f>+VLOOKUP(A2698,Insumos!$B$4:$E$159,2,FALSE)</f>
        <v xml:space="preserve">Terminal Emt 3/4 </v>
      </c>
      <c r="D2698" s="703"/>
      <c r="E2698" s="144" t="str">
        <f>+VLOOKUP(A2698,Insumos!$B$4:$E$159,3,FALSE)</f>
        <v>UND</v>
      </c>
      <c r="F2698" s="165">
        <v>2</v>
      </c>
      <c r="G2698" s="164"/>
      <c r="H2698" s="166">
        <f>+VLOOKUP(A2698,Insumos!$B$4:$E$159,4,FALSE)</f>
        <v>2100</v>
      </c>
      <c r="I2698" s="497">
        <f t="shared" si="86"/>
        <v>4200</v>
      </c>
    </row>
    <row r="2699" spans="1:13" x14ac:dyDescent="0.25">
      <c r="A2699" s="522" t="str">
        <f>+Insumos!B132</f>
        <v>I100226</v>
      </c>
      <c r="C2699" s="702" t="str">
        <f>+VLOOKUP(A2699,Insumos!$B$4:$E$159,2,FALSE)</f>
        <v>Interruptor Conmutable Doble Blanco</v>
      </c>
      <c r="D2699" s="703"/>
      <c r="E2699" s="144" t="str">
        <f>+VLOOKUP(A2699,Insumos!$B$4:$E$159,3,FALSE)</f>
        <v>UND</v>
      </c>
      <c r="F2699" s="165">
        <v>1</v>
      </c>
      <c r="G2699" s="147"/>
      <c r="H2699" s="166">
        <f>+VLOOKUP(A2699,Insumos!$B$4:$E$159,4,FALSE)</f>
        <v>9845</v>
      </c>
      <c r="I2699" s="497">
        <f t="shared" si="86"/>
        <v>9845</v>
      </c>
    </row>
    <row r="2700" spans="1:13" x14ac:dyDescent="0.25">
      <c r="A2700" s="498"/>
      <c r="C2700" s="150"/>
      <c r="D2700" s="151"/>
      <c r="E2700" s="143"/>
      <c r="F2700" s="151"/>
      <c r="G2700" s="740" t="s">
        <v>277</v>
      </c>
      <c r="H2700" s="820"/>
      <c r="I2700" s="172">
        <f>SUM(I2689:I2699)</f>
        <v>146874</v>
      </c>
    </row>
    <row r="2701" spans="1:13" ht="13.8" x14ac:dyDescent="0.25">
      <c r="A2701" s="498"/>
      <c r="C2701" s="462" t="s">
        <v>278</v>
      </c>
      <c r="D2701" s="463"/>
      <c r="E2701" s="143"/>
      <c r="F2701" s="151"/>
      <c r="G2701" s="152"/>
      <c r="H2701" s="151"/>
      <c r="I2701" s="478"/>
    </row>
    <row r="2702" spans="1:13" x14ac:dyDescent="0.25">
      <c r="A2702" s="498"/>
      <c r="C2702" s="700" t="s">
        <v>266</v>
      </c>
      <c r="D2702" s="701"/>
      <c r="E2702" s="140" t="s">
        <v>279</v>
      </c>
      <c r="F2702" s="140" t="s">
        <v>29</v>
      </c>
      <c r="G2702" s="456" t="s">
        <v>280</v>
      </c>
      <c r="H2702" s="140" t="s">
        <v>281</v>
      </c>
      <c r="I2702" s="457" t="s">
        <v>271</v>
      </c>
    </row>
    <row r="2703" spans="1:13" x14ac:dyDescent="0.25">
      <c r="A2703" s="498"/>
      <c r="C2703" s="746" t="s">
        <v>423</v>
      </c>
      <c r="D2703" s="747"/>
      <c r="E2703" s="504">
        <f>0.033935+(0.005)</f>
        <v>3.8934999999999997E-2</v>
      </c>
      <c r="F2703" s="494"/>
      <c r="G2703" s="9">
        <v>250000</v>
      </c>
      <c r="H2703" s="156">
        <f>+ROUND(E2703*G2703,0)</f>
        <v>9734</v>
      </c>
      <c r="I2703" s="149"/>
    </row>
    <row r="2704" spans="1:13" x14ac:dyDescent="0.25">
      <c r="A2704" s="498"/>
      <c r="C2704" s="733"/>
      <c r="D2704" s="734"/>
      <c r="E2704" s="494"/>
      <c r="F2704" s="494"/>
      <c r="G2704" s="495"/>
      <c r="H2704" s="156">
        <f>+ROUND(E2704*F2704*G2704,0)</f>
        <v>0</v>
      </c>
      <c r="I2704" s="149"/>
    </row>
    <row r="2705" spans="1:13" x14ac:dyDescent="0.25">
      <c r="A2705" s="498"/>
      <c r="C2705" s="150"/>
      <c r="D2705" s="151"/>
      <c r="E2705" s="143"/>
      <c r="F2705" s="151"/>
      <c r="G2705" s="152" t="s">
        <v>282</v>
      </c>
      <c r="H2705" s="151"/>
      <c r="I2705" s="158">
        <f>SUM(H2703:H2704)</f>
        <v>9734</v>
      </c>
    </row>
    <row r="2706" spans="1:13" ht="13.8" x14ac:dyDescent="0.25">
      <c r="A2706" s="498"/>
      <c r="C2706" s="462" t="s">
        <v>283</v>
      </c>
      <c r="D2706" s="151"/>
      <c r="E2706" s="143"/>
      <c r="F2706" s="151"/>
      <c r="G2706" s="152"/>
      <c r="H2706" s="151"/>
      <c r="I2706" s="478"/>
    </row>
    <row r="2707" spans="1:13" x14ac:dyDescent="0.25">
      <c r="A2707" s="498"/>
      <c r="C2707" s="700" t="s">
        <v>266</v>
      </c>
      <c r="D2707" s="701"/>
      <c r="E2707" s="140" t="s">
        <v>14</v>
      </c>
      <c r="F2707" s="140" t="s">
        <v>13</v>
      </c>
      <c r="G2707" s="456" t="s">
        <v>276</v>
      </c>
      <c r="H2707" s="467" t="s">
        <v>29</v>
      </c>
      <c r="I2707" s="457" t="s">
        <v>271</v>
      </c>
    </row>
    <row r="2708" spans="1:13" x14ac:dyDescent="0.25">
      <c r="A2708" s="498"/>
      <c r="C2708" s="735" t="str">
        <f>+'Mano de Obra'!$B$125</f>
        <v>Cuadrilla Eléctrico</v>
      </c>
      <c r="D2708" s="736"/>
      <c r="E2708" s="141" t="s">
        <v>294</v>
      </c>
      <c r="F2708" s="161">
        <v>8</v>
      </c>
      <c r="G2708" s="155">
        <f>+'Mano de Obra'!$F$131/4</f>
        <v>242798.94444444444</v>
      </c>
      <c r="H2708" s="174">
        <v>6</v>
      </c>
      <c r="I2708" s="159">
        <f>ROUND(SUM(G2708/F2708)*H2708,0)</f>
        <v>182099</v>
      </c>
      <c r="L2708" s="451">
        <f>+H2708*60</f>
        <v>360</v>
      </c>
      <c r="M2708" s="477"/>
    </row>
    <row r="2709" spans="1:13" x14ac:dyDescent="0.25">
      <c r="A2709" s="498"/>
      <c r="C2709" s="737"/>
      <c r="D2709" s="714"/>
      <c r="E2709" s="141"/>
      <c r="F2709" s="468"/>
      <c r="G2709" s="469"/>
      <c r="H2709" s="470"/>
      <c r="I2709" s="172">
        <f>SUM(G2709*F2709)*H2709</f>
        <v>0</v>
      </c>
    </row>
    <row r="2710" spans="1:13" x14ac:dyDescent="0.25">
      <c r="A2710" s="498"/>
      <c r="C2710" s="738"/>
      <c r="D2710" s="739"/>
      <c r="E2710" s="141"/>
      <c r="F2710" s="148"/>
      <c r="G2710" s="469"/>
      <c r="H2710" s="470"/>
      <c r="I2710" s="172">
        <f>SUM(G2710*F2710)*H2710</f>
        <v>0</v>
      </c>
      <c r="M2710" s="521"/>
    </row>
    <row r="2711" spans="1:13" x14ac:dyDescent="0.25">
      <c r="A2711" s="498"/>
      <c r="C2711" s="150"/>
      <c r="D2711" s="151"/>
      <c r="E2711" s="143"/>
      <c r="F2711" s="151"/>
      <c r="G2711" s="740" t="s">
        <v>284</v>
      </c>
      <c r="H2711" s="740"/>
      <c r="I2711" s="172">
        <f>I2708</f>
        <v>182099</v>
      </c>
      <c r="M2711" s="477"/>
    </row>
    <row r="2712" spans="1:13" ht="13.8" thickBot="1" x14ac:dyDescent="0.3">
      <c r="A2712" s="498"/>
      <c r="C2712" s="150"/>
      <c r="D2712" s="151"/>
      <c r="E2712" s="143"/>
      <c r="F2712" s="151"/>
      <c r="G2712" s="471"/>
      <c r="H2712" s="143"/>
      <c r="I2712" s="464"/>
    </row>
    <row r="2713" spans="1:13" ht="13.8" thickBot="1" x14ac:dyDescent="0.3">
      <c r="A2713" s="498"/>
      <c r="C2713" s="150"/>
      <c r="D2713" s="151"/>
      <c r="E2713" s="143"/>
      <c r="F2713" s="741" t="s">
        <v>285</v>
      </c>
      <c r="G2713" s="741"/>
      <c r="H2713" s="741"/>
      <c r="I2713" s="160">
        <f>SUM(I2686+I2700+I2705+I2711)</f>
        <v>390991</v>
      </c>
      <c r="M2713" s="477"/>
    </row>
    <row r="2714" spans="1:13" ht="14.4" thickBot="1" x14ac:dyDescent="0.3">
      <c r="A2714" s="498"/>
      <c r="C2714" s="462" t="s">
        <v>286</v>
      </c>
      <c r="D2714" s="151"/>
      <c r="E2714" s="175"/>
      <c r="F2714" s="479"/>
      <c r="G2714" s="152"/>
      <c r="H2714" s="151"/>
      <c r="I2714" s="464"/>
    </row>
    <row r="2715" spans="1:13" x14ac:dyDescent="0.25">
      <c r="A2715" s="498"/>
      <c r="C2715" s="704" t="s">
        <v>732</v>
      </c>
      <c r="D2715" s="705"/>
      <c r="E2715" s="710" t="s">
        <v>287</v>
      </c>
      <c r="F2715" s="711"/>
      <c r="G2715" s="473" t="s">
        <v>101</v>
      </c>
      <c r="H2715" s="474" t="s">
        <v>288</v>
      </c>
      <c r="I2715" s="712"/>
    </row>
    <row r="2716" spans="1:13" x14ac:dyDescent="0.25">
      <c r="A2716" s="498"/>
      <c r="C2716" s="706"/>
      <c r="D2716" s="707"/>
      <c r="E2716" s="714" t="s">
        <v>289</v>
      </c>
      <c r="F2716" s="715"/>
      <c r="G2716" s="459">
        <v>0.23</v>
      </c>
      <c r="H2716" s="155">
        <f>ROUND($I$2713*G2716,0)</f>
        <v>89928</v>
      </c>
      <c r="I2716" s="713"/>
    </row>
    <row r="2717" spans="1:13" x14ac:dyDescent="0.25">
      <c r="A2717" s="498"/>
      <c r="C2717" s="706"/>
      <c r="D2717" s="707"/>
      <c r="E2717" s="714" t="s">
        <v>26</v>
      </c>
      <c r="F2717" s="715"/>
      <c r="G2717" s="459">
        <v>0.02</v>
      </c>
      <c r="H2717" s="155">
        <f t="shared" ref="H2717:H2718" si="87">ROUND($I$2713*G2717,0)</f>
        <v>7820</v>
      </c>
      <c r="I2717" s="713"/>
    </row>
    <row r="2718" spans="1:13" x14ac:dyDescent="0.25">
      <c r="A2718" s="498"/>
      <c r="C2718" s="706"/>
      <c r="D2718" s="707"/>
      <c r="E2718" s="714" t="s">
        <v>1</v>
      </c>
      <c r="F2718" s="715"/>
      <c r="G2718" s="459">
        <v>0.05</v>
      </c>
      <c r="H2718" s="155">
        <f t="shared" si="87"/>
        <v>19550</v>
      </c>
      <c r="I2718" s="713"/>
    </row>
    <row r="2719" spans="1:13" ht="15" customHeight="1" thickBot="1" x14ac:dyDescent="0.3">
      <c r="A2719" s="498"/>
      <c r="C2719" s="706"/>
      <c r="D2719" s="707"/>
      <c r="E2719" s="716" t="s">
        <v>290</v>
      </c>
      <c r="F2719" s="717"/>
      <c r="G2719" s="717"/>
      <c r="H2719" s="718"/>
      <c r="I2719" s="475">
        <f>SUM(H2716:H2718)</f>
        <v>117298</v>
      </c>
    </row>
    <row r="2720" spans="1:13" ht="15.6" customHeight="1" thickBot="1" x14ac:dyDescent="0.3">
      <c r="A2720" s="498"/>
      <c r="C2720" s="708"/>
      <c r="D2720" s="709"/>
      <c r="E2720" s="719" t="s">
        <v>291</v>
      </c>
      <c r="F2720" s="720"/>
      <c r="G2720" s="721"/>
      <c r="H2720" s="722">
        <f>SUM(I2713+I2719)</f>
        <v>508289</v>
      </c>
      <c r="I2720" s="723"/>
    </row>
    <row r="2721" spans="1:9" x14ac:dyDescent="0.25">
      <c r="A2721" s="498"/>
    </row>
    <row r="2722" spans="1:9" s="523" customFormat="1" ht="18" thickBot="1" x14ac:dyDescent="0.3">
      <c r="A2722" s="498"/>
      <c r="C2722" s="748" t="s">
        <v>257</v>
      </c>
      <c r="D2722" s="748"/>
      <c r="E2722" s="748"/>
      <c r="F2722" s="748"/>
      <c r="G2722" s="748"/>
      <c r="H2722" s="748"/>
      <c r="I2722" s="748"/>
    </row>
    <row r="2723" spans="1:9" s="523" customFormat="1" ht="14.4" thickBot="1" x14ac:dyDescent="0.3">
      <c r="A2723" s="498"/>
      <c r="C2723" s="136" t="s">
        <v>258</v>
      </c>
      <c r="D2723" s="749" t="s">
        <v>733</v>
      </c>
      <c r="E2723" s="750"/>
      <c r="F2723" s="750"/>
      <c r="G2723" s="751"/>
      <c r="H2723" s="136" t="s">
        <v>259</v>
      </c>
      <c r="I2723" s="452">
        <v>45961</v>
      </c>
    </row>
    <row r="2724" spans="1:9" s="523" customFormat="1" ht="13.8" thickBot="1" x14ac:dyDescent="0.3">
      <c r="A2724" s="498"/>
      <c r="C2724" s="752" t="s">
        <v>260</v>
      </c>
      <c r="D2724" s="753"/>
      <c r="E2724" s="754"/>
      <c r="F2724" s="755" t="s">
        <v>261</v>
      </c>
      <c r="G2724" s="756"/>
      <c r="H2724" s="756"/>
      <c r="I2724" s="757"/>
    </row>
    <row r="2725" spans="1:9" s="523" customFormat="1" ht="13.8" thickBot="1" x14ac:dyDescent="0.3">
      <c r="A2725" s="498"/>
      <c r="C2725" s="758" t="s">
        <v>292</v>
      </c>
      <c r="D2725" s="759"/>
      <c r="E2725" s="760"/>
      <c r="F2725" s="761" t="str">
        <f>+'P. Obras Civiles'!C77</f>
        <v>Salida interruptor triple Conmutable en tubería EMT ø 3/4"</v>
      </c>
      <c r="G2725" s="762"/>
      <c r="H2725" s="762"/>
      <c r="I2725" s="763"/>
    </row>
    <row r="2726" spans="1:9" s="523" customFormat="1" ht="13.8" thickBot="1" x14ac:dyDescent="0.3">
      <c r="A2726" s="498"/>
      <c r="C2726" s="137" t="s">
        <v>262</v>
      </c>
      <c r="D2726" s="138" t="s">
        <v>263</v>
      </c>
      <c r="E2726" s="154">
        <f>+'P. Obras Civiles'!B77</f>
        <v>10.7</v>
      </c>
      <c r="F2726" s="764"/>
      <c r="G2726" s="765"/>
      <c r="H2726" s="765"/>
      <c r="I2726" s="766"/>
    </row>
    <row r="2727" spans="1:9" s="523" customFormat="1" ht="13.8" thickBot="1" x14ac:dyDescent="0.3">
      <c r="A2727" s="498"/>
      <c r="C2727" s="770" t="s">
        <v>264</v>
      </c>
      <c r="D2727" s="771"/>
      <c r="E2727" s="207">
        <f>+'P. Obras Civiles'!E77</f>
        <v>2</v>
      </c>
      <c r="F2727" s="767"/>
      <c r="G2727" s="768"/>
      <c r="H2727" s="768"/>
      <c r="I2727" s="769"/>
    </row>
    <row r="2728" spans="1:9" s="523" customFormat="1" x14ac:dyDescent="0.25">
      <c r="A2728" s="498"/>
      <c r="C2728" s="453" t="s">
        <v>265</v>
      </c>
      <c r="D2728" s="454"/>
      <c r="E2728" s="772"/>
      <c r="F2728" s="772"/>
      <c r="G2728" s="772"/>
      <c r="H2728" s="772"/>
      <c r="I2728" s="773"/>
    </row>
    <row r="2729" spans="1:9" s="523" customFormat="1" x14ac:dyDescent="0.25">
      <c r="A2729" s="498"/>
      <c r="C2729" s="700" t="s">
        <v>266</v>
      </c>
      <c r="D2729" s="701"/>
      <c r="E2729" s="140" t="s">
        <v>267</v>
      </c>
      <c r="F2729" s="455" t="s">
        <v>268</v>
      </c>
      <c r="G2729" s="456" t="s">
        <v>269</v>
      </c>
      <c r="H2729" s="140" t="s">
        <v>270</v>
      </c>
      <c r="I2729" s="457" t="s">
        <v>271</v>
      </c>
    </row>
    <row r="2730" spans="1:9" s="523" customFormat="1" x14ac:dyDescent="0.25">
      <c r="A2730" s="498" t="str">
        <f>+'Herramientas y Equipos'!$B$18</f>
        <v>E100015</v>
      </c>
      <c r="C2730" s="742" t="str">
        <f>+VLOOKUP(A2730,'Herramientas y Equipos'!$B$4:$E$46,2,FALSE)</f>
        <v>Herramienta menor E, Gral. Obra</v>
      </c>
      <c r="D2730" s="743"/>
      <c r="E2730" s="141" t="str">
        <f>+VLOOKUP(A2730,'Herramientas y Equipos'!$B$4:$E$46,3,FALSE)</f>
        <v>%</v>
      </c>
      <c r="F2730" s="459">
        <f>+VLOOKUP(A2730,'Herramientas y Equipos'!$B$4:$E$46,4,FALSE)</f>
        <v>0.04</v>
      </c>
      <c r="G2730" s="155">
        <f>+I2759</f>
        <v>182099</v>
      </c>
      <c r="H2730" s="155">
        <f>ROUND(SUM(G2730*F2730),0)</f>
        <v>7284</v>
      </c>
      <c r="I2730" s="744"/>
    </row>
    <row r="2731" spans="1:9" s="523" customFormat="1" x14ac:dyDescent="0.25">
      <c r="A2731" s="498" t="str">
        <f>+'Herramientas y Equipos'!$B$5</f>
        <v>E100002</v>
      </c>
      <c r="C2731" s="742" t="str">
        <f>+VLOOKUP(A2731,'Herramientas y Equipos'!$B$4:$E$46,2,FALSE)</f>
        <v>Andamio de seguridad 1,40x2,07 H=2+1</v>
      </c>
      <c r="D2731" s="743"/>
      <c r="E2731" s="141" t="str">
        <f>+VLOOKUP(A2731,'Herramientas y Equipos'!$B$4:$E$46,3,FALSE)</f>
        <v>Hora</v>
      </c>
      <c r="F2731" s="217">
        <f>+H2756</f>
        <v>6</v>
      </c>
      <c r="G2731" s="155">
        <f>+VLOOKUP(A2731,'Herramientas y Equipos'!$B$4:$E$46,4,FALSE)</f>
        <v>7500</v>
      </c>
      <c r="H2731" s="155">
        <f>ROUND(SUM(G2731*F2731),0)</f>
        <v>45000</v>
      </c>
      <c r="I2731" s="745"/>
    </row>
    <row r="2732" spans="1:9" s="523" customFormat="1" x14ac:dyDescent="0.25">
      <c r="A2732" s="498" t="str">
        <f>+'Herramientas y Equipos'!B37</f>
        <v>E100034</v>
      </c>
      <c r="C2732" s="742"/>
      <c r="D2732" s="743"/>
      <c r="E2732" s="141"/>
      <c r="F2732" s="171"/>
      <c r="G2732" s="155"/>
      <c r="H2732" s="155"/>
      <c r="I2732" s="745"/>
    </row>
    <row r="2733" spans="1:9" s="523" customFormat="1" x14ac:dyDescent="0.25">
      <c r="A2733" s="498"/>
      <c r="C2733" s="698"/>
      <c r="D2733" s="699"/>
      <c r="E2733" s="699"/>
      <c r="F2733" s="699"/>
      <c r="G2733" s="461"/>
      <c r="H2733" s="461" t="s">
        <v>272</v>
      </c>
      <c r="I2733" s="172">
        <f>SUM(H2730:H2732)</f>
        <v>52284</v>
      </c>
    </row>
    <row r="2734" spans="1:9" s="523" customFormat="1" x14ac:dyDescent="0.25">
      <c r="A2734" s="498"/>
      <c r="C2734" s="462" t="s">
        <v>273</v>
      </c>
      <c r="D2734" s="463"/>
      <c r="E2734" s="143"/>
      <c r="F2734" s="151"/>
      <c r="G2734" s="152"/>
      <c r="H2734" s="151"/>
      <c r="I2734" s="464"/>
    </row>
    <row r="2735" spans="1:9" s="523" customFormat="1" x14ac:dyDescent="0.25">
      <c r="A2735" s="498"/>
      <c r="C2735" s="700" t="s">
        <v>266</v>
      </c>
      <c r="D2735" s="701"/>
      <c r="E2735" s="140" t="s">
        <v>274</v>
      </c>
      <c r="F2735" s="140" t="s">
        <v>13</v>
      </c>
      <c r="G2735" s="456" t="s">
        <v>275</v>
      </c>
      <c r="H2735" s="140" t="s">
        <v>276</v>
      </c>
      <c r="I2735" s="457" t="s">
        <v>271</v>
      </c>
    </row>
    <row r="2736" spans="1:9" s="523" customFormat="1" x14ac:dyDescent="0.25">
      <c r="A2736" s="498" t="str">
        <f>+Insumos!$B$138</f>
        <v>I100232</v>
      </c>
      <c r="C2736" s="702" t="str">
        <f>+VLOOKUP(A2736,Insumos!$B$4:$E$159,2,FALSE)</f>
        <v>Grapa 3/4 Unistru</v>
      </c>
      <c r="D2736" s="703"/>
      <c r="E2736" s="144" t="str">
        <f>+VLOOKUP(A2736,Insumos!$B$4:$E$159,3,FALSE)</f>
        <v>UND</v>
      </c>
      <c r="F2736" s="165">
        <v>4</v>
      </c>
      <c r="G2736" s="164"/>
      <c r="H2736" s="166">
        <f>+VLOOKUP(A2736,Insumos!$B$4:$E$159,4,FALSE)</f>
        <v>4933</v>
      </c>
      <c r="I2736" s="497">
        <f>+ROUND((F2736*H2736)+(G2736*F2736*H2736),0)</f>
        <v>19732</v>
      </c>
    </row>
    <row r="2737" spans="1:9" s="523" customFormat="1" x14ac:dyDescent="0.25">
      <c r="A2737" s="498" t="str">
        <f>+Insumos!$B$139</f>
        <v>I100233</v>
      </c>
      <c r="C2737" s="702" t="str">
        <f>+VLOOKUP(A2737,Insumos!$B$4:$E$159,2,FALSE)</f>
        <v xml:space="preserve">Cable Cu # 14 AWG HF FR LS </v>
      </c>
      <c r="D2737" s="703"/>
      <c r="E2737" s="144" t="str">
        <f>+VLOOKUP(A2737,Insumos!$B$4:$E$159,3,FALSE)</f>
        <v>ML</v>
      </c>
      <c r="F2737" s="165">
        <v>25</v>
      </c>
      <c r="G2737" s="459">
        <v>0.05</v>
      </c>
      <c r="H2737" s="166">
        <f>+VLOOKUP(A2737,Insumos!$B$4:$E$159,4,FALSE)</f>
        <v>2365</v>
      </c>
      <c r="I2737" s="497">
        <f t="shared" ref="I2737:I2746" si="88">+ROUND((F2737*H2737)+(G2737*F2737*H2737),0)</f>
        <v>62081</v>
      </c>
    </row>
    <row r="2738" spans="1:9" s="523" customFormat="1" ht="18.600000000000001" customHeight="1" x14ac:dyDescent="0.25">
      <c r="A2738" s="498" t="str">
        <f>+Insumos!$B$68</f>
        <v>I100149</v>
      </c>
      <c r="C2738" s="702" t="str">
        <f>+VLOOKUP(A2738,Insumos!$B$4:$E$159,2,FALSE)</f>
        <v>Caja rectangular 2x4 (5800) plástica RETIE Tercol</v>
      </c>
      <c r="D2738" s="703"/>
      <c r="E2738" s="144" t="str">
        <f>+VLOOKUP(A2738,Insumos!$B$4:$E$159,3,FALSE)</f>
        <v>UND</v>
      </c>
      <c r="F2738" s="165">
        <v>1</v>
      </c>
      <c r="G2738" s="164"/>
      <c r="H2738" s="166">
        <f>+VLOOKUP(A2738,Insumos!$B$4:$E$159,4,FALSE)</f>
        <v>1950</v>
      </c>
      <c r="I2738" s="497">
        <f t="shared" si="88"/>
        <v>1950</v>
      </c>
    </row>
    <row r="2739" spans="1:9" s="523" customFormat="1" x14ac:dyDescent="0.25">
      <c r="A2739" s="498" t="str">
        <f>+Insumos!$B$69</f>
        <v>I100150</v>
      </c>
      <c r="C2739" s="702" t="str">
        <f>+VLOOKUP(A2739,Insumos!$B$4:$E$159,2,FALSE)</f>
        <v xml:space="preserve">Caja Cuadrada 4X4 Plástica Retie </v>
      </c>
      <c r="D2739" s="703"/>
      <c r="E2739" s="144" t="str">
        <f>+VLOOKUP(A2739,Insumos!$B$4:$E$159,3,FALSE)</f>
        <v>UND</v>
      </c>
      <c r="F2739" s="165">
        <v>0.3</v>
      </c>
      <c r="G2739" s="459"/>
      <c r="H2739" s="166">
        <f>+VLOOKUP(A2739,Insumos!$B$4:$E$159,4,FALSE)</f>
        <v>2990</v>
      </c>
      <c r="I2739" s="497">
        <f t="shared" si="88"/>
        <v>897</v>
      </c>
    </row>
    <row r="2740" spans="1:9" s="523" customFormat="1" x14ac:dyDescent="0.25">
      <c r="A2740" s="498" t="str">
        <f>+Insumos!$B$140</f>
        <v>I100234</v>
      </c>
      <c r="C2740" s="702" t="str">
        <f>+VLOOKUP(A2740,Insumos!$B$4:$E$159,2,FALSE)</f>
        <v>Canal estructural liso 1 5/8", calibre 14</v>
      </c>
      <c r="D2740" s="703"/>
      <c r="E2740" s="144" t="str">
        <f>+VLOOKUP(A2740,Insumos!$B$4:$E$159,3,FALSE)</f>
        <v>M</v>
      </c>
      <c r="F2740" s="165">
        <v>0.3</v>
      </c>
      <c r="G2740" s="164">
        <v>0.05</v>
      </c>
      <c r="H2740" s="166">
        <f>+VLOOKUP(A2740,Insumos!$B$4:$E$159,4,FALSE)</f>
        <v>24931</v>
      </c>
      <c r="I2740" s="497">
        <f t="shared" si="88"/>
        <v>7853</v>
      </c>
    </row>
    <row r="2741" spans="1:9" s="523" customFormat="1" x14ac:dyDescent="0.25">
      <c r="A2741" s="522" t="str">
        <f>+Insumos!$B$141</f>
        <v>I100235</v>
      </c>
      <c r="C2741" s="702" t="str">
        <f>+VLOOKUP(A2741,Insumos!$B$4:$E$159,2,FALSE)</f>
        <v>Conector 3M de resorte rojo (2 - 5 # 12)</v>
      </c>
      <c r="D2741" s="703"/>
      <c r="E2741" s="144" t="str">
        <f>+VLOOKUP(A2741,Insumos!$B$4:$E$159,3,FALSE)</f>
        <v>UND</v>
      </c>
      <c r="F2741" s="165">
        <v>3</v>
      </c>
      <c r="G2741" s="164"/>
      <c r="H2741" s="166">
        <f>+VLOOKUP(A2741,Insumos!$B$4:$E$159,4,FALSE)</f>
        <v>1349</v>
      </c>
      <c r="I2741" s="497">
        <f t="shared" si="88"/>
        <v>4047</v>
      </c>
    </row>
    <row r="2742" spans="1:9" s="523" customFormat="1" x14ac:dyDescent="0.25">
      <c r="A2742" s="522" t="str">
        <f>+Insumos!$B$70</f>
        <v>I100152</v>
      </c>
      <c r="C2742" s="702" t="str">
        <f>+VLOOKUP(A2742,Insumos!$B$4:$E$159,2,FALSE)</f>
        <v>Unión Emt 3/4 Acero</v>
      </c>
      <c r="D2742" s="703"/>
      <c r="E2742" s="144" t="str">
        <f>+VLOOKUP(A2742,Insumos!$B$4:$E$159,3,FALSE)</f>
        <v>UND</v>
      </c>
      <c r="F2742" s="165">
        <v>4</v>
      </c>
      <c r="G2742" s="164"/>
      <c r="H2742" s="166">
        <f>+VLOOKUP(A2742,Insumos!$B$4:$E$159,4,FALSE)</f>
        <v>825.00000000000011</v>
      </c>
      <c r="I2742" s="497">
        <f t="shared" si="88"/>
        <v>3300</v>
      </c>
    </row>
    <row r="2743" spans="1:9" s="523" customFormat="1" x14ac:dyDescent="0.25">
      <c r="A2743" s="522" t="str">
        <f>+Insumos!$B$71</f>
        <v>I100153</v>
      </c>
      <c r="C2743" s="702" t="str">
        <f>+VLOOKUP(A2743,Insumos!$B$4:$E$159,2,FALSE)</f>
        <v>Tubo EMT UL 3/4-pulg</v>
      </c>
      <c r="D2743" s="703"/>
      <c r="E2743" s="144" t="str">
        <f>+VLOOKUP(A2743,Insumos!$B$4:$E$159,3,FALSE)</f>
        <v>ML</v>
      </c>
      <c r="F2743" s="165">
        <v>4.5</v>
      </c>
      <c r="G2743" s="164">
        <v>0.05</v>
      </c>
      <c r="H2743" s="166">
        <f>+VLOOKUP(A2743,Insumos!$B$4:$E$159,4,FALSE)</f>
        <v>9000</v>
      </c>
      <c r="I2743" s="497">
        <f t="shared" si="88"/>
        <v>42525</v>
      </c>
    </row>
    <row r="2744" spans="1:9" s="523" customFormat="1" x14ac:dyDescent="0.25">
      <c r="A2744" s="522" t="str">
        <f>+Insumos!$B$72</f>
        <v>I100154</v>
      </c>
      <c r="C2744" s="702" t="str">
        <f>+VLOOKUP(A2744,Insumos!$B$4:$E$159,2,FALSE)</f>
        <v>Curva Emt 3/4</v>
      </c>
      <c r="D2744" s="703"/>
      <c r="E2744" s="144" t="str">
        <f>+VLOOKUP(A2744,Insumos!$B$4:$E$159,3,FALSE)</f>
        <v>UND</v>
      </c>
      <c r="F2744" s="165">
        <v>1</v>
      </c>
      <c r="G2744" s="164"/>
      <c r="H2744" s="166">
        <f>+VLOOKUP(A2744,Insumos!$B$4:$E$159,4,FALSE)</f>
        <v>2860.0000000000005</v>
      </c>
      <c r="I2744" s="497">
        <f t="shared" si="88"/>
        <v>2860</v>
      </c>
    </row>
    <row r="2745" spans="1:9" s="523" customFormat="1" x14ac:dyDescent="0.25">
      <c r="A2745" s="522" t="str">
        <f>+Insumos!$B$73</f>
        <v>I100155</v>
      </c>
      <c r="C2745" s="702" t="str">
        <f>+VLOOKUP(A2745,Insumos!$B$4:$E$159,2,FALSE)</f>
        <v xml:space="preserve">Terminal Emt 3/4 </v>
      </c>
      <c r="D2745" s="703"/>
      <c r="E2745" s="144" t="str">
        <f>+VLOOKUP(A2745,Insumos!$B$4:$E$159,3,FALSE)</f>
        <v>UND</v>
      </c>
      <c r="F2745" s="165">
        <v>2</v>
      </c>
      <c r="G2745" s="164"/>
      <c r="H2745" s="166">
        <f>+VLOOKUP(A2745,Insumos!$B$4:$E$159,4,FALSE)</f>
        <v>2100</v>
      </c>
      <c r="I2745" s="497">
        <f t="shared" si="88"/>
        <v>4200</v>
      </c>
    </row>
    <row r="2746" spans="1:9" s="523" customFormat="1" x14ac:dyDescent="0.25">
      <c r="A2746" s="522" t="str">
        <f>+Insumos!B133</f>
        <v>I100227</v>
      </c>
      <c r="C2746" s="702" t="str">
        <f>+VLOOKUP(A2746,Insumos!$B$4:$E$159,2,FALSE)</f>
        <v>Interruptor Conmutable Triple Blanco</v>
      </c>
      <c r="D2746" s="703"/>
      <c r="E2746" s="144" t="str">
        <f>+VLOOKUP(A2746,Insumos!$B$4:$E$159,3,FALSE)</f>
        <v>UND</v>
      </c>
      <c r="F2746" s="165">
        <v>1</v>
      </c>
      <c r="G2746" s="147"/>
      <c r="H2746" s="166">
        <f>+VLOOKUP(A2746,Insumos!$B$4:$E$159,4,FALSE)</f>
        <v>15015.000000000002</v>
      </c>
      <c r="I2746" s="497">
        <f t="shared" si="88"/>
        <v>15015</v>
      </c>
    </row>
    <row r="2747" spans="1:9" s="523" customFormat="1" x14ac:dyDescent="0.25">
      <c r="A2747" s="498"/>
      <c r="C2747" s="728"/>
      <c r="D2747" s="729"/>
      <c r="E2747" s="141"/>
      <c r="F2747" s="465"/>
      <c r="G2747" s="147"/>
      <c r="H2747" s="155"/>
      <c r="I2747" s="172"/>
    </row>
    <row r="2748" spans="1:9" s="523" customFormat="1" x14ac:dyDescent="0.25">
      <c r="A2748" s="498"/>
      <c r="C2748" s="150"/>
      <c r="D2748" s="151"/>
      <c r="E2748" s="143"/>
      <c r="F2748" s="151"/>
      <c r="G2748" s="699" t="s">
        <v>277</v>
      </c>
      <c r="H2748" s="730"/>
      <c r="I2748" s="172">
        <f>SUM(I2736:I2747)</f>
        <v>164460</v>
      </c>
    </row>
    <row r="2749" spans="1:9" s="523" customFormat="1" ht="13.8" x14ac:dyDescent="0.25">
      <c r="A2749" s="498"/>
      <c r="C2749" s="462" t="s">
        <v>278</v>
      </c>
      <c r="D2749" s="463"/>
      <c r="E2749" s="143"/>
      <c r="F2749" s="151"/>
      <c r="G2749" s="152"/>
      <c r="H2749" s="151"/>
      <c r="I2749" s="478"/>
    </row>
    <row r="2750" spans="1:9" s="523" customFormat="1" x14ac:dyDescent="0.25">
      <c r="A2750" s="498"/>
      <c r="C2750" s="700" t="s">
        <v>266</v>
      </c>
      <c r="D2750" s="701"/>
      <c r="E2750" s="140" t="s">
        <v>279</v>
      </c>
      <c r="F2750" s="140" t="s">
        <v>29</v>
      </c>
      <c r="G2750" s="456" t="s">
        <v>280</v>
      </c>
      <c r="H2750" s="140" t="s">
        <v>281</v>
      </c>
      <c r="I2750" s="457" t="s">
        <v>271</v>
      </c>
    </row>
    <row r="2751" spans="1:9" s="523" customFormat="1" x14ac:dyDescent="0.25">
      <c r="A2751" s="498"/>
      <c r="C2751" s="746" t="s">
        <v>423</v>
      </c>
      <c r="D2751" s="747"/>
      <c r="E2751" s="504">
        <f>0.033935+(0.005)</f>
        <v>3.8934999999999997E-2</v>
      </c>
      <c r="F2751" s="494"/>
      <c r="G2751" s="9">
        <v>250000</v>
      </c>
      <c r="H2751" s="156">
        <f>+ROUND(E2751*G2751,0)</f>
        <v>9734</v>
      </c>
      <c r="I2751" s="149"/>
    </row>
    <row r="2752" spans="1:9" s="523" customFormat="1" x14ac:dyDescent="0.25">
      <c r="A2752" s="498"/>
      <c r="C2752" s="733"/>
      <c r="D2752" s="734"/>
      <c r="E2752" s="494"/>
      <c r="F2752" s="494"/>
      <c r="G2752" s="495"/>
      <c r="H2752" s="156"/>
      <c r="I2752" s="149"/>
    </row>
    <row r="2753" spans="1:13" s="523" customFormat="1" x14ac:dyDescent="0.25">
      <c r="A2753" s="498"/>
      <c r="C2753" s="150"/>
      <c r="D2753" s="151"/>
      <c r="E2753" s="143"/>
      <c r="F2753" s="151"/>
      <c r="G2753" s="152" t="s">
        <v>282</v>
      </c>
      <c r="H2753" s="151"/>
      <c r="I2753" s="158">
        <f>SUM(H2751:H2752)</f>
        <v>9734</v>
      </c>
    </row>
    <row r="2754" spans="1:13" s="523" customFormat="1" ht="13.8" x14ac:dyDescent="0.25">
      <c r="A2754" s="498"/>
      <c r="C2754" s="462" t="s">
        <v>283</v>
      </c>
      <c r="D2754" s="151"/>
      <c r="E2754" s="143"/>
      <c r="F2754" s="151"/>
      <c r="G2754" s="152"/>
      <c r="H2754" s="151"/>
      <c r="I2754" s="478"/>
    </row>
    <row r="2755" spans="1:13" s="523" customFormat="1" x14ac:dyDescent="0.25">
      <c r="A2755" s="498"/>
      <c r="C2755" s="700" t="s">
        <v>266</v>
      </c>
      <c r="D2755" s="701"/>
      <c r="E2755" s="140" t="s">
        <v>14</v>
      </c>
      <c r="F2755" s="140" t="s">
        <v>13</v>
      </c>
      <c r="G2755" s="456" t="s">
        <v>276</v>
      </c>
      <c r="H2755" s="467" t="s">
        <v>29</v>
      </c>
      <c r="I2755" s="457" t="s">
        <v>271</v>
      </c>
    </row>
    <row r="2756" spans="1:13" s="523" customFormat="1" x14ac:dyDescent="0.25">
      <c r="A2756" s="498"/>
      <c r="C2756" s="735" t="str">
        <f>+'Mano de Obra'!$B$125</f>
        <v>Cuadrilla Eléctrico</v>
      </c>
      <c r="D2756" s="736"/>
      <c r="E2756" s="141" t="s">
        <v>294</v>
      </c>
      <c r="F2756" s="161">
        <v>8</v>
      </c>
      <c r="G2756" s="155">
        <f>+'Mano de Obra'!$F$131/4</f>
        <v>242798.94444444444</v>
      </c>
      <c r="H2756" s="174">
        <v>6</v>
      </c>
      <c r="I2756" s="159">
        <f>ROUND(SUM(G2756/F2756)*H2756,0)</f>
        <v>182099</v>
      </c>
      <c r="M2756" s="425"/>
    </row>
    <row r="2757" spans="1:13" s="523" customFormat="1" x14ac:dyDescent="0.25">
      <c r="A2757" s="498"/>
      <c r="C2757" s="737"/>
      <c r="D2757" s="714"/>
      <c r="E2757" s="141"/>
      <c r="F2757" s="468"/>
      <c r="G2757" s="469"/>
      <c r="H2757" s="470"/>
      <c r="I2757" s="172">
        <f>SUM(G2757*F2757)*H2757</f>
        <v>0</v>
      </c>
    </row>
    <row r="2758" spans="1:13" s="523" customFormat="1" x14ac:dyDescent="0.25">
      <c r="A2758" s="498"/>
      <c r="C2758" s="738"/>
      <c r="D2758" s="739"/>
      <c r="E2758" s="141"/>
      <c r="F2758" s="148"/>
      <c r="G2758" s="469"/>
      <c r="H2758" s="470"/>
      <c r="I2758" s="172">
        <f>SUM(G2758*F2758)*H2758</f>
        <v>0</v>
      </c>
      <c r="M2758" s="524"/>
    </row>
    <row r="2759" spans="1:13" s="523" customFormat="1" x14ac:dyDescent="0.25">
      <c r="A2759" s="498"/>
      <c r="C2759" s="150"/>
      <c r="D2759" s="151"/>
      <c r="E2759" s="143"/>
      <c r="F2759" s="151"/>
      <c r="G2759" s="740" t="s">
        <v>284</v>
      </c>
      <c r="H2759" s="740"/>
      <c r="I2759" s="172">
        <f>I2756</f>
        <v>182099</v>
      </c>
      <c r="M2759" s="425"/>
    </row>
    <row r="2760" spans="1:13" s="523" customFormat="1" ht="13.8" thickBot="1" x14ac:dyDescent="0.3">
      <c r="A2760" s="498"/>
      <c r="C2760" s="150"/>
      <c r="D2760" s="151"/>
      <c r="E2760" s="143"/>
      <c r="F2760" s="151"/>
      <c r="G2760" s="471"/>
      <c r="H2760" s="143"/>
      <c r="I2760" s="464"/>
    </row>
    <row r="2761" spans="1:13" s="523" customFormat="1" ht="13.8" thickBot="1" x14ac:dyDescent="0.3">
      <c r="A2761" s="498"/>
      <c r="C2761" s="150"/>
      <c r="D2761" s="151"/>
      <c r="E2761" s="143"/>
      <c r="F2761" s="741" t="s">
        <v>285</v>
      </c>
      <c r="G2761" s="741"/>
      <c r="H2761" s="741"/>
      <c r="I2761" s="160">
        <f>SUM(I2733+I2748+I2753+I2759)</f>
        <v>408577</v>
      </c>
      <c r="M2761" s="425"/>
    </row>
    <row r="2762" spans="1:13" s="523" customFormat="1" ht="14.4" thickBot="1" x14ac:dyDescent="0.3">
      <c r="A2762" s="498"/>
      <c r="C2762" s="462" t="s">
        <v>286</v>
      </c>
      <c r="D2762" s="151"/>
      <c r="E2762" s="175"/>
      <c r="F2762" s="479"/>
      <c r="G2762" s="152"/>
      <c r="H2762" s="151"/>
      <c r="I2762" s="464"/>
    </row>
    <row r="2763" spans="1:13" s="523" customFormat="1" x14ac:dyDescent="0.25">
      <c r="A2763" s="498"/>
      <c r="C2763" s="704" t="s">
        <v>732</v>
      </c>
      <c r="D2763" s="705"/>
      <c r="E2763" s="710" t="s">
        <v>287</v>
      </c>
      <c r="F2763" s="711"/>
      <c r="G2763" s="473" t="s">
        <v>101</v>
      </c>
      <c r="H2763" s="474" t="s">
        <v>288</v>
      </c>
      <c r="I2763" s="712"/>
    </row>
    <row r="2764" spans="1:13" s="523" customFormat="1" x14ac:dyDescent="0.25">
      <c r="A2764" s="498"/>
      <c r="C2764" s="706"/>
      <c r="D2764" s="707"/>
      <c r="E2764" s="714" t="s">
        <v>289</v>
      </c>
      <c r="F2764" s="715"/>
      <c r="G2764" s="459">
        <v>0.23</v>
      </c>
      <c r="H2764" s="155">
        <f>ROUND($I$2761*G2764,0)</f>
        <v>93973</v>
      </c>
      <c r="I2764" s="713"/>
    </row>
    <row r="2765" spans="1:13" s="523" customFormat="1" x14ac:dyDescent="0.25">
      <c r="A2765" s="498"/>
      <c r="C2765" s="706"/>
      <c r="D2765" s="707"/>
      <c r="E2765" s="714" t="s">
        <v>26</v>
      </c>
      <c r="F2765" s="715"/>
      <c r="G2765" s="459">
        <v>0.02</v>
      </c>
      <c r="H2765" s="155">
        <f t="shared" ref="H2765:H2766" si="89">ROUND($I$2761*G2765,0)</f>
        <v>8172</v>
      </c>
      <c r="I2765" s="713"/>
    </row>
    <row r="2766" spans="1:13" s="523" customFormat="1" x14ac:dyDescent="0.25">
      <c r="A2766" s="498"/>
      <c r="C2766" s="706"/>
      <c r="D2766" s="707"/>
      <c r="E2766" s="714" t="s">
        <v>1</v>
      </c>
      <c r="F2766" s="715"/>
      <c r="G2766" s="459">
        <v>0.05</v>
      </c>
      <c r="H2766" s="155">
        <f t="shared" si="89"/>
        <v>20429</v>
      </c>
      <c r="I2766" s="713"/>
    </row>
    <row r="2767" spans="1:13" s="523" customFormat="1" ht="15" customHeight="1" thickBot="1" x14ac:dyDescent="0.3">
      <c r="A2767" s="498"/>
      <c r="C2767" s="706"/>
      <c r="D2767" s="707"/>
      <c r="E2767" s="716" t="s">
        <v>290</v>
      </c>
      <c r="F2767" s="717"/>
      <c r="G2767" s="717"/>
      <c r="H2767" s="718"/>
      <c r="I2767" s="475">
        <f>SUM(H2764:H2766)</f>
        <v>122574</v>
      </c>
    </row>
    <row r="2768" spans="1:13" s="523" customFormat="1" ht="16.2" thickBot="1" x14ac:dyDescent="0.3">
      <c r="A2768" s="498"/>
      <c r="C2768" s="708"/>
      <c r="D2768" s="709"/>
      <c r="E2768" s="719" t="s">
        <v>291</v>
      </c>
      <c r="F2768" s="720"/>
      <c r="G2768" s="721"/>
      <c r="H2768" s="722">
        <f>SUM(I2761+I2767)</f>
        <v>531151</v>
      </c>
      <c r="I2768" s="723"/>
    </row>
    <row r="2769" spans="1:13" s="523" customFormat="1" x14ac:dyDescent="0.25">
      <c r="A2769" s="498"/>
    </row>
    <row r="2770" spans="1:13" ht="18" thickBot="1" x14ac:dyDescent="0.3">
      <c r="C2770" s="748" t="s">
        <v>257</v>
      </c>
      <c r="D2770" s="748"/>
      <c r="E2770" s="748"/>
      <c r="F2770" s="748"/>
      <c r="G2770" s="748"/>
      <c r="H2770" s="748"/>
      <c r="I2770" s="748"/>
    </row>
    <row r="2771" spans="1:13" ht="14.4" thickBot="1" x14ac:dyDescent="0.3">
      <c r="C2771" s="136" t="s">
        <v>258</v>
      </c>
      <c r="D2771" s="749" t="s">
        <v>733</v>
      </c>
      <c r="E2771" s="750"/>
      <c r="F2771" s="750"/>
      <c r="G2771" s="751"/>
      <c r="H2771" s="136" t="s">
        <v>259</v>
      </c>
      <c r="I2771" s="452">
        <v>45961</v>
      </c>
    </row>
    <row r="2772" spans="1:13" ht="13.8" thickBot="1" x14ac:dyDescent="0.3">
      <c r="C2772" s="752" t="s">
        <v>260</v>
      </c>
      <c r="D2772" s="753"/>
      <c r="E2772" s="754"/>
      <c r="F2772" s="755" t="s">
        <v>261</v>
      </c>
      <c r="G2772" s="756"/>
      <c r="H2772" s="756"/>
      <c r="I2772" s="757"/>
    </row>
    <row r="2773" spans="1:13" ht="13.8" thickBot="1" x14ac:dyDescent="0.3">
      <c r="C2773" s="758" t="s">
        <v>292</v>
      </c>
      <c r="D2773" s="759"/>
      <c r="E2773" s="760"/>
      <c r="F2773" s="761" t="str">
        <f>+'P. Obras Civiles'!C78</f>
        <v>Salida General EMT UTP. Incluye aparato</v>
      </c>
      <c r="G2773" s="762"/>
      <c r="H2773" s="762"/>
      <c r="I2773" s="763"/>
    </row>
    <row r="2774" spans="1:13" ht="13.8" thickBot="1" x14ac:dyDescent="0.3">
      <c r="C2774" s="137" t="s">
        <v>262</v>
      </c>
      <c r="D2774" s="138" t="s">
        <v>263</v>
      </c>
      <c r="E2774" s="154">
        <f>+'P. Obras Civiles'!B78</f>
        <v>10.8</v>
      </c>
      <c r="F2774" s="764"/>
      <c r="G2774" s="765"/>
      <c r="H2774" s="765"/>
      <c r="I2774" s="766"/>
    </row>
    <row r="2775" spans="1:13" ht="13.8" thickBot="1" x14ac:dyDescent="0.3">
      <c r="C2775" s="770" t="s">
        <v>264</v>
      </c>
      <c r="D2775" s="771"/>
      <c r="E2775" s="207">
        <f>+'P. Obras Civiles'!E78</f>
        <v>2</v>
      </c>
      <c r="F2775" s="767"/>
      <c r="G2775" s="768"/>
      <c r="H2775" s="768"/>
      <c r="I2775" s="769"/>
    </row>
    <row r="2776" spans="1:13" x14ac:dyDescent="0.25">
      <c r="C2776" s="453" t="s">
        <v>265</v>
      </c>
      <c r="D2776" s="454"/>
      <c r="E2776" s="772"/>
      <c r="F2776" s="772"/>
      <c r="G2776" s="772"/>
      <c r="H2776" s="772"/>
      <c r="I2776" s="773"/>
    </row>
    <row r="2777" spans="1:13" x14ac:dyDescent="0.25">
      <c r="C2777" s="700" t="s">
        <v>266</v>
      </c>
      <c r="D2777" s="701"/>
      <c r="E2777" s="140" t="s">
        <v>267</v>
      </c>
      <c r="F2777" s="455" t="s">
        <v>268</v>
      </c>
      <c r="G2777" s="456" t="s">
        <v>269</v>
      </c>
      <c r="H2777" s="140" t="s">
        <v>270</v>
      </c>
      <c r="I2777" s="457" t="s">
        <v>271</v>
      </c>
    </row>
    <row r="2778" spans="1:13" x14ac:dyDescent="0.25">
      <c r="A2778" s="451" t="str">
        <f>+'Herramientas y Equipos'!$B$17</f>
        <v>E100014</v>
      </c>
      <c r="C2778" s="742" t="str">
        <f>+VLOOKUP(A2778,'Herramientas y Equipos'!$B$4:$E$46,2,FALSE)</f>
        <v>Herramienta menor D, Eléctrico</v>
      </c>
      <c r="D2778" s="743"/>
      <c r="E2778" s="141" t="str">
        <f>+VLOOKUP(A2778,'Herramientas y Equipos'!$B$4:$E$46,3,FALSE)</f>
        <v>%</v>
      </c>
      <c r="F2778" s="459">
        <f>+VLOOKUP(A2778,'Herramientas y Equipos'!$B$4:$E$46,4,FALSE)</f>
        <v>0.04</v>
      </c>
      <c r="G2778" s="155">
        <f>+I2805</f>
        <v>242799</v>
      </c>
      <c r="H2778" s="155">
        <f>ROUND(SUM(G2778*F2778),0)</f>
        <v>9712</v>
      </c>
      <c r="I2778" s="744"/>
    </row>
    <row r="2779" spans="1:13" x14ac:dyDescent="0.25">
      <c r="A2779" s="451" t="str">
        <f>+'Herramientas y Equipos'!$B$5</f>
        <v>E100002</v>
      </c>
      <c r="C2779" s="742" t="str">
        <f>+VLOOKUP(A2779,'Herramientas y Equipos'!$B$4:$E$46,2,FALSE)</f>
        <v>Andamio de seguridad 1,40x2,07 H=2+1</v>
      </c>
      <c r="D2779" s="743"/>
      <c r="E2779" s="141" t="str">
        <f>+VLOOKUP(A2779,'Herramientas y Equipos'!$B$4:$E$46,3,FALSE)</f>
        <v>Hora</v>
      </c>
      <c r="F2779" s="171">
        <v>0.15</v>
      </c>
      <c r="G2779" s="155">
        <f>+VLOOKUP(A2779,'Herramientas y Equipos'!$B$4:$E$46,4,FALSE)</f>
        <v>7500</v>
      </c>
      <c r="H2779" s="155">
        <f>ROUND(SUM(G2779*F2779),0)</f>
        <v>1125</v>
      </c>
      <c r="I2779" s="745"/>
    </row>
    <row r="2780" spans="1:13" x14ac:dyDescent="0.25">
      <c r="C2780" s="742"/>
      <c r="D2780" s="743"/>
      <c r="E2780" s="141"/>
      <c r="F2780" s="171"/>
      <c r="G2780" s="155"/>
      <c r="H2780" s="155"/>
      <c r="I2780" s="745"/>
    </row>
    <row r="2781" spans="1:13" x14ac:dyDescent="0.25">
      <c r="C2781" s="698"/>
      <c r="D2781" s="699"/>
      <c r="E2781" s="699"/>
      <c r="F2781" s="699"/>
      <c r="G2781" s="461"/>
      <c r="H2781" s="461" t="s">
        <v>272</v>
      </c>
      <c r="I2781" s="172">
        <f>SUM(H2778:H2780)</f>
        <v>10837</v>
      </c>
    </row>
    <row r="2782" spans="1:13" x14ac:dyDescent="0.25">
      <c r="C2782" s="462" t="s">
        <v>273</v>
      </c>
      <c r="D2782" s="463"/>
      <c r="E2782" s="143"/>
      <c r="F2782" s="151"/>
      <c r="G2782" s="152"/>
      <c r="H2782" s="151"/>
      <c r="I2782" s="464"/>
    </row>
    <row r="2783" spans="1:13" x14ac:dyDescent="0.25">
      <c r="C2783" s="700" t="s">
        <v>266</v>
      </c>
      <c r="D2783" s="701"/>
      <c r="E2783" s="140" t="s">
        <v>274</v>
      </c>
      <c r="F2783" s="140" t="s">
        <v>13</v>
      </c>
      <c r="G2783" s="456" t="s">
        <v>275</v>
      </c>
      <c r="H2783" s="140" t="s">
        <v>276</v>
      </c>
      <c r="I2783" s="457" t="s">
        <v>271</v>
      </c>
    </row>
    <row r="2784" spans="1:13" x14ac:dyDescent="0.25">
      <c r="A2784" s="451" t="str">
        <f>+Insumos!B142</f>
        <v>I100236</v>
      </c>
      <c r="C2784" s="702" t="str">
        <f>+VLOOKUP(A2784,Insumos!$B$4:$E$159,2,FALSE)</f>
        <v>Cable UTP Categoría 6A</v>
      </c>
      <c r="D2784" s="703"/>
      <c r="E2784" s="144" t="str">
        <f>+VLOOKUP(A2784,Insumos!$B$4:$E$159,3,FALSE)</f>
        <v>ML</v>
      </c>
      <c r="F2784" s="165">
        <v>3</v>
      </c>
      <c r="G2784" s="164">
        <v>0.05</v>
      </c>
      <c r="H2784" s="166">
        <f>+VLOOKUP(A2784,Insumos!$B$4:$E$159,4,FALSE)</f>
        <v>2780</v>
      </c>
      <c r="I2784" s="497">
        <f>+ROUND((F2784*H2784)+(G2784*F2784*H2784),0)</f>
        <v>8757</v>
      </c>
      <c r="L2784" s="451">
        <v>3</v>
      </c>
      <c r="M2784" s="451">
        <f>435/1000</f>
        <v>0.435</v>
      </c>
    </row>
    <row r="2785" spans="1:13" x14ac:dyDescent="0.25">
      <c r="A2785" s="451" t="str">
        <f>+Insumos!B143</f>
        <v>I100237</v>
      </c>
      <c r="C2785" s="702" t="str">
        <f>+VLOOKUP(A2785,Insumos!$B$4:$E$159,2,FALSE)</f>
        <v xml:space="preserve">Faceplate 2 Puertos </v>
      </c>
      <c r="D2785" s="703"/>
      <c r="E2785" s="144" t="str">
        <f>+VLOOKUP(A2785,Insumos!$B$4:$E$159,3,FALSE)</f>
        <v>UND</v>
      </c>
      <c r="F2785" s="165">
        <v>1</v>
      </c>
      <c r="G2785" s="164"/>
      <c r="H2785" s="166">
        <f>+VLOOKUP(A2785,Insumos!$B$4:$E$159,4,FALSE)</f>
        <v>5780</v>
      </c>
      <c r="I2785" s="497">
        <f t="shared" ref="I2785:I2787" si="90">+ROUND((F2785*H2785)+(G2785*F2785*H2785),0)</f>
        <v>5780</v>
      </c>
    </row>
    <row r="2786" spans="1:13" x14ac:dyDescent="0.25">
      <c r="A2786" s="451" t="str">
        <f>+Insumos!B144</f>
        <v>I100238</v>
      </c>
      <c r="C2786" s="702" t="str">
        <f>+VLOOKUP(A2786,Insumos!$B$4:$E$159,2,FALSE)</f>
        <v xml:space="preserve">Patch Cord Categoría 6a </v>
      </c>
      <c r="D2786" s="703"/>
      <c r="E2786" s="144" t="str">
        <f>+VLOOKUP(A2786,Insumos!$B$4:$E$159,3,FALSE)</f>
        <v>ML</v>
      </c>
      <c r="F2786" s="165">
        <v>4</v>
      </c>
      <c r="G2786" s="164"/>
      <c r="H2786" s="166">
        <f>+VLOOKUP(A2786,Insumos!$B$4:$E$159,4,FALSE)</f>
        <v>14000</v>
      </c>
      <c r="I2786" s="497">
        <f t="shared" si="90"/>
        <v>56000</v>
      </c>
    </row>
    <row r="2787" spans="1:13" x14ac:dyDescent="0.25">
      <c r="A2787" s="451" t="str">
        <f>+Insumos!B145</f>
        <v>I100239</v>
      </c>
      <c r="C2787" s="702" t="str">
        <f>+VLOOKUP(A2787,Insumos!$B$4:$E$159,2,FALSE)</f>
        <v>Jack categoría 6A</v>
      </c>
      <c r="D2787" s="703"/>
      <c r="E2787" s="144" t="str">
        <f>+VLOOKUP(A2787,Insumos!$B$4:$E$159,3,FALSE)</f>
        <v>UND</v>
      </c>
      <c r="F2787" s="165">
        <v>2</v>
      </c>
      <c r="G2787" s="459"/>
      <c r="H2787" s="166">
        <f>+VLOOKUP(A2787,Insumos!$B$4:$E$159,4,FALSE)</f>
        <v>29274</v>
      </c>
      <c r="I2787" s="497">
        <f t="shared" si="90"/>
        <v>58548</v>
      </c>
      <c r="M2787" s="451">
        <f>+M2784/L2784</f>
        <v>0.14499999999999999</v>
      </c>
    </row>
    <row r="2788" spans="1:13" x14ac:dyDescent="0.25">
      <c r="A2788" s="498" t="str">
        <f>+Insumos!$B$138</f>
        <v>I100232</v>
      </c>
      <c r="C2788" s="702" t="str">
        <f>+VLOOKUP(A2788,Insumos!$B$4:$E$159,2,FALSE)</f>
        <v>Grapa 3/4 Unistru</v>
      </c>
      <c r="D2788" s="703"/>
      <c r="E2788" s="144" t="str">
        <f>+VLOOKUP(A2788,Insumos!$B$4:$E$159,3,FALSE)</f>
        <v>UND</v>
      </c>
      <c r="F2788" s="165">
        <v>3</v>
      </c>
      <c r="G2788" s="164"/>
      <c r="H2788" s="166">
        <f>+VLOOKUP(A2788,Insumos!$B$4:$E$159,4,FALSE)</f>
        <v>4933</v>
      </c>
      <c r="I2788" s="497">
        <f>+ROUND((F2788*H2788)+(G2788*F2788*H2788),0)</f>
        <v>14799</v>
      </c>
    </row>
    <row r="2789" spans="1:13" x14ac:dyDescent="0.25">
      <c r="A2789" s="498" t="str">
        <f>+Insumos!$B$69</f>
        <v>I100150</v>
      </c>
      <c r="C2789" s="702" t="str">
        <f>+VLOOKUP(A2789,Insumos!$B$4:$E$159,2,FALSE)</f>
        <v xml:space="preserve">Caja Cuadrada 4X4 Plástica Retie </v>
      </c>
      <c r="D2789" s="703"/>
      <c r="E2789" s="144" t="str">
        <f>+VLOOKUP(A2789,Insumos!$B$4:$E$159,3,FALSE)</f>
        <v>UND</v>
      </c>
      <c r="F2789" s="165">
        <v>1</v>
      </c>
      <c r="G2789" s="459"/>
      <c r="H2789" s="166">
        <f>+VLOOKUP(A2789,Insumos!$B$4:$E$159,4,FALSE)</f>
        <v>2990</v>
      </c>
      <c r="I2789" s="497">
        <f t="shared" ref="I2789:I2793" si="91">+ROUND((F2789*H2789)+(G2789*F2789*H2789),0)</f>
        <v>2990</v>
      </c>
    </row>
    <row r="2790" spans="1:13" x14ac:dyDescent="0.25">
      <c r="A2790" s="522" t="str">
        <f>+Insumos!$B$70</f>
        <v>I100152</v>
      </c>
      <c r="C2790" s="702" t="str">
        <f>+VLOOKUP(A2790,Insumos!$B$4:$E$159,2,FALSE)</f>
        <v>Unión Emt 3/4 Acero</v>
      </c>
      <c r="D2790" s="703"/>
      <c r="E2790" s="144" t="str">
        <f>+VLOOKUP(A2790,Insumos!$B$4:$E$159,3,FALSE)</f>
        <v>UND</v>
      </c>
      <c r="F2790" s="165">
        <v>2</v>
      </c>
      <c r="G2790" s="164"/>
      <c r="H2790" s="166">
        <f>+VLOOKUP(A2790,Insumos!$B$4:$E$159,4,FALSE)</f>
        <v>825.00000000000011</v>
      </c>
      <c r="I2790" s="497">
        <f t="shared" si="91"/>
        <v>1650</v>
      </c>
    </row>
    <row r="2791" spans="1:13" x14ac:dyDescent="0.25">
      <c r="A2791" s="522" t="str">
        <f>+Insumos!$B$71</f>
        <v>I100153</v>
      </c>
      <c r="C2791" s="702" t="str">
        <f>+VLOOKUP(A2791,Insumos!$B$4:$E$159,2,FALSE)</f>
        <v>Tubo EMT UL 3/4-pulg</v>
      </c>
      <c r="D2791" s="703"/>
      <c r="E2791" s="144" t="str">
        <f>+VLOOKUP(A2791,Insumos!$B$4:$E$159,3,FALSE)</f>
        <v>ML</v>
      </c>
      <c r="F2791" s="165">
        <v>3</v>
      </c>
      <c r="G2791" s="164">
        <v>0.05</v>
      </c>
      <c r="H2791" s="166">
        <f>+VLOOKUP(A2791,Insumos!$B$4:$E$159,4,FALSE)</f>
        <v>9000</v>
      </c>
      <c r="I2791" s="497">
        <f t="shared" si="91"/>
        <v>28350</v>
      </c>
    </row>
    <row r="2792" spans="1:13" x14ac:dyDescent="0.25">
      <c r="A2792" s="522" t="str">
        <f>+Insumos!$B$72</f>
        <v>I100154</v>
      </c>
      <c r="C2792" s="702" t="str">
        <f>+VLOOKUP(A2792,Insumos!$B$4:$E$159,2,FALSE)</f>
        <v>Curva Emt 3/4</v>
      </c>
      <c r="D2792" s="703"/>
      <c r="E2792" s="144" t="str">
        <f>+VLOOKUP(A2792,Insumos!$B$4:$E$159,3,FALSE)</f>
        <v>UND</v>
      </c>
      <c r="F2792" s="165">
        <v>1</v>
      </c>
      <c r="G2792" s="164"/>
      <c r="H2792" s="166">
        <f>+VLOOKUP(A2792,Insumos!$B$4:$E$159,4,FALSE)</f>
        <v>2860.0000000000005</v>
      </c>
      <c r="I2792" s="497">
        <f t="shared" si="91"/>
        <v>2860</v>
      </c>
    </row>
    <row r="2793" spans="1:13" x14ac:dyDescent="0.25">
      <c r="A2793" s="522" t="str">
        <f>+Insumos!$B$73</f>
        <v>I100155</v>
      </c>
      <c r="C2793" s="702" t="str">
        <f>+VLOOKUP(A2793,Insumos!$B$4:$E$159,2,FALSE)</f>
        <v xml:space="preserve">Terminal Emt 3/4 </v>
      </c>
      <c r="D2793" s="703"/>
      <c r="E2793" s="144" t="str">
        <f>+VLOOKUP(A2793,Insumos!$B$4:$E$159,3,FALSE)</f>
        <v>UND</v>
      </c>
      <c r="F2793" s="165">
        <v>2</v>
      </c>
      <c r="G2793" s="164"/>
      <c r="H2793" s="166">
        <f>+VLOOKUP(A2793,Insumos!$B$4:$E$159,4,FALSE)</f>
        <v>2100</v>
      </c>
      <c r="I2793" s="497">
        <f t="shared" si="91"/>
        <v>4200</v>
      </c>
    </row>
    <row r="2794" spans="1:13" x14ac:dyDescent="0.25">
      <c r="A2794" s="498"/>
      <c r="C2794" s="150"/>
      <c r="D2794" s="151"/>
      <c r="E2794" s="143"/>
      <c r="F2794" s="151"/>
      <c r="G2794" s="699" t="s">
        <v>277</v>
      </c>
      <c r="H2794" s="730"/>
      <c r="I2794" s="172">
        <f>SUM(I2784:I2793)</f>
        <v>183934</v>
      </c>
    </row>
    <row r="2795" spans="1:13" ht="13.8" x14ac:dyDescent="0.25">
      <c r="A2795" s="498"/>
      <c r="C2795" s="462" t="s">
        <v>278</v>
      </c>
      <c r="D2795" s="463"/>
      <c r="E2795" s="143"/>
      <c r="F2795" s="151"/>
      <c r="G2795" s="152"/>
      <c r="H2795" s="151"/>
      <c r="I2795" s="478"/>
    </row>
    <row r="2796" spans="1:13" x14ac:dyDescent="0.25">
      <c r="A2796" s="498"/>
      <c r="C2796" s="700" t="s">
        <v>266</v>
      </c>
      <c r="D2796" s="701"/>
      <c r="E2796" s="140" t="s">
        <v>279</v>
      </c>
      <c r="F2796" s="140" t="s">
        <v>29</v>
      </c>
      <c r="G2796" s="456" t="s">
        <v>280</v>
      </c>
      <c r="H2796" s="140" t="s">
        <v>281</v>
      </c>
      <c r="I2796" s="457" t="s">
        <v>271</v>
      </c>
    </row>
    <row r="2797" spans="1:13" x14ac:dyDescent="0.25">
      <c r="C2797" s="799" t="s">
        <v>423</v>
      </c>
      <c r="D2797" s="800"/>
      <c r="E2797" s="494">
        <v>7.0000000000000001E-3</v>
      </c>
      <c r="F2797" s="494"/>
      <c r="G2797" s="9">
        <v>250000</v>
      </c>
      <c r="H2797" s="156">
        <f>+ROUND(E2797*G2797,0)</f>
        <v>1750</v>
      </c>
      <c r="I2797" s="149"/>
    </row>
    <row r="2798" spans="1:13" x14ac:dyDescent="0.25">
      <c r="A2798" s="498"/>
      <c r="C2798" s="733"/>
      <c r="D2798" s="734"/>
      <c r="E2798" s="494"/>
      <c r="F2798" s="494"/>
      <c r="G2798" s="495"/>
      <c r="H2798" s="156">
        <f>+ROUND(E2798*F2798*G2798,0)</f>
        <v>0</v>
      </c>
      <c r="I2798" s="149"/>
      <c r="L2798" s="451">
        <f>6/1000</f>
        <v>6.0000000000000001E-3</v>
      </c>
      <c r="M2798" s="451">
        <f>64*L2798</f>
        <v>0.38400000000000001</v>
      </c>
    </row>
    <row r="2799" spans="1:13" x14ac:dyDescent="0.25">
      <c r="A2799" s="498"/>
      <c r="C2799" s="150"/>
      <c r="D2799" s="151"/>
      <c r="E2799" s="143"/>
      <c r="F2799" s="151"/>
      <c r="G2799" s="152" t="s">
        <v>282</v>
      </c>
      <c r="H2799" s="151"/>
      <c r="I2799" s="158">
        <f>SUM(H2797:H2798)</f>
        <v>1750</v>
      </c>
    </row>
    <row r="2800" spans="1:13" ht="13.8" x14ac:dyDescent="0.25">
      <c r="A2800" s="498"/>
      <c r="C2800" s="462" t="s">
        <v>283</v>
      </c>
      <c r="D2800" s="151"/>
      <c r="E2800" s="143"/>
      <c r="F2800" s="151"/>
      <c r="G2800" s="152"/>
      <c r="H2800" s="151"/>
      <c r="I2800" s="478"/>
    </row>
    <row r="2801" spans="1:13" x14ac:dyDescent="0.25">
      <c r="A2801" s="498"/>
      <c r="C2801" s="700" t="s">
        <v>266</v>
      </c>
      <c r="D2801" s="701"/>
      <c r="E2801" s="140" t="s">
        <v>14</v>
      </c>
      <c r="F2801" s="140" t="s">
        <v>13</v>
      </c>
      <c r="G2801" s="456" t="s">
        <v>276</v>
      </c>
      <c r="H2801" s="467" t="s">
        <v>29</v>
      </c>
      <c r="I2801" s="457" t="s">
        <v>271</v>
      </c>
    </row>
    <row r="2802" spans="1:13" x14ac:dyDescent="0.25">
      <c r="A2802" s="498"/>
      <c r="C2802" s="735" t="str">
        <f>+'Mano de Obra'!$B$125</f>
        <v>Cuadrilla Eléctrico</v>
      </c>
      <c r="D2802" s="736"/>
      <c r="E2802" s="141" t="s">
        <v>294</v>
      </c>
      <c r="F2802" s="161">
        <v>1</v>
      </c>
      <c r="G2802" s="155">
        <f>+'Mano de Obra'!$F$131</f>
        <v>971195.77777777775</v>
      </c>
      <c r="H2802" s="174">
        <f>2/8</f>
        <v>0.25</v>
      </c>
      <c r="I2802" s="159">
        <f>ROUND(SUM(G2802/F2802)*H2802,0)</f>
        <v>242799</v>
      </c>
      <c r="L2802" s="451">
        <f>+H2802*60</f>
        <v>15</v>
      </c>
      <c r="M2802" s="477"/>
    </row>
    <row r="2803" spans="1:13" x14ac:dyDescent="0.25">
      <c r="A2803" s="498"/>
      <c r="C2803" s="737"/>
      <c r="D2803" s="714"/>
      <c r="E2803" s="141"/>
      <c r="F2803" s="468"/>
      <c r="G2803" s="469"/>
      <c r="H2803" s="470"/>
      <c r="I2803" s="172">
        <f>SUM(G2803*F2803)*H2803</f>
        <v>0</v>
      </c>
    </row>
    <row r="2804" spans="1:13" x14ac:dyDescent="0.25">
      <c r="A2804" s="498"/>
      <c r="C2804" s="738"/>
      <c r="D2804" s="739"/>
      <c r="E2804" s="141"/>
      <c r="F2804" s="148"/>
      <c r="G2804" s="469"/>
      <c r="H2804" s="470"/>
      <c r="I2804" s="172">
        <f>SUM(G2804*F2804)*H2804</f>
        <v>0</v>
      </c>
      <c r="M2804" s="521"/>
    </row>
    <row r="2805" spans="1:13" x14ac:dyDescent="0.25">
      <c r="A2805" s="498"/>
      <c r="C2805" s="150"/>
      <c r="D2805" s="151"/>
      <c r="E2805" s="143"/>
      <c r="F2805" s="151"/>
      <c r="G2805" s="740" t="s">
        <v>284</v>
      </c>
      <c r="H2805" s="740"/>
      <c r="I2805" s="172">
        <f>I2802</f>
        <v>242799</v>
      </c>
      <c r="M2805" s="477"/>
    </row>
    <row r="2806" spans="1:13" ht="13.8" thickBot="1" x14ac:dyDescent="0.3">
      <c r="A2806" s="498"/>
      <c r="C2806" s="150"/>
      <c r="D2806" s="151"/>
      <c r="E2806" s="143"/>
      <c r="F2806" s="151"/>
      <c r="G2806" s="471"/>
      <c r="H2806" s="143"/>
      <c r="I2806" s="464"/>
    </row>
    <row r="2807" spans="1:13" ht="13.8" thickBot="1" x14ac:dyDescent="0.3">
      <c r="A2807" s="498"/>
      <c r="C2807" s="150"/>
      <c r="D2807" s="151"/>
      <c r="E2807" s="143"/>
      <c r="F2807" s="741" t="s">
        <v>285</v>
      </c>
      <c r="G2807" s="741"/>
      <c r="H2807" s="741"/>
      <c r="I2807" s="160">
        <f>SUM(I2781+I2794+I2799+I2805)</f>
        <v>439320</v>
      </c>
      <c r="M2807" s="477"/>
    </row>
    <row r="2808" spans="1:13" ht="14.4" thickBot="1" x14ac:dyDescent="0.3">
      <c r="A2808" s="498"/>
      <c r="C2808" s="462" t="s">
        <v>286</v>
      </c>
      <c r="D2808" s="151"/>
      <c r="E2808" s="175"/>
      <c r="F2808" s="479"/>
      <c r="G2808" s="152"/>
      <c r="H2808" s="151"/>
      <c r="I2808" s="464"/>
    </row>
    <row r="2809" spans="1:13" x14ac:dyDescent="0.25">
      <c r="A2809" s="498"/>
      <c r="C2809" s="704" t="s">
        <v>732</v>
      </c>
      <c r="D2809" s="705"/>
      <c r="E2809" s="710" t="s">
        <v>287</v>
      </c>
      <c r="F2809" s="711"/>
      <c r="G2809" s="473" t="s">
        <v>101</v>
      </c>
      <c r="H2809" s="474" t="s">
        <v>288</v>
      </c>
      <c r="I2809" s="712"/>
    </row>
    <row r="2810" spans="1:13" x14ac:dyDescent="0.25">
      <c r="A2810" s="498"/>
      <c r="C2810" s="706"/>
      <c r="D2810" s="707"/>
      <c r="E2810" s="714" t="s">
        <v>289</v>
      </c>
      <c r="F2810" s="715"/>
      <c r="G2810" s="459">
        <v>0.23</v>
      </c>
      <c r="H2810" s="155">
        <f>ROUND($I$2807*G2810,0)</f>
        <v>101044</v>
      </c>
      <c r="I2810" s="713"/>
    </row>
    <row r="2811" spans="1:13" x14ac:dyDescent="0.25">
      <c r="A2811" s="498"/>
      <c r="C2811" s="706"/>
      <c r="D2811" s="707"/>
      <c r="E2811" s="714" t="s">
        <v>26</v>
      </c>
      <c r="F2811" s="715"/>
      <c r="G2811" s="459">
        <v>0.02</v>
      </c>
      <c r="H2811" s="155">
        <f t="shared" ref="H2811:H2812" si="92">ROUND($I$2807*G2811,0)</f>
        <v>8786</v>
      </c>
      <c r="I2811" s="713"/>
    </row>
    <row r="2812" spans="1:13" x14ac:dyDescent="0.25">
      <c r="A2812" s="498"/>
      <c r="C2812" s="706"/>
      <c r="D2812" s="707"/>
      <c r="E2812" s="714" t="s">
        <v>1</v>
      </c>
      <c r="F2812" s="715"/>
      <c r="G2812" s="459">
        <v>0.05</v>
      </c>
      <c r="H2812" s="155">
        <f t="shared" si="92"/>
        <v>21966</v>
      </c>
      <c r="I2812" s="713"/>
    </row>
    <row r="2813" spans="1:13" ht="15" customHeight="1" thickBot="1" x14ac:dyDescent="0.3">
      <c r="A2813" s="498"/>
      <c r="C2813" s="706"/>
      <c r="D2813" s="707"/>
      <c r="E2813" s="716" t="s">
        <v>290</v>
      </c>
      <c r="F2813" s="717"/>
      <c r="G2813" s="717"/>
      <c r="H2813" s="718"/>
      <c r="I2813" s="475">
        <f>SUM(H2810:H2812)</f>
        <v>131796</v>
      </c>
    </row>
    <row r="2814" spans="1:13" ht="16.2" thickBot="1" x14ac:dyDescent="0.3">
      <c r="A2814" s="498"/>
      <c r="C2814" s="708"/>
      <c r="D2814" s="709"/>
      <c r="E2814" s="719" t="s">
        <v>291</v>
      </c>
      <c r="F2814" s="720"/>
      <c r="G2814" s="721"/>
      <c r="H2814" s="722">
        <f>SUM(I2807+I2813)</f>
        <v>571116</v>
      </c>
      <c r="I2814" s="723"/>
    </row>
    <row r="2815" spans="1:13" x14ac:dyDescent="0.25">
      <c r="A2815" s="498"/>
    </row>
    <row r="2816" spans="1:13" s="523" customFormat="1" ht="18" thickBot="1" x14ac:dyDescent="0.3">
      <c r="A2816" s="498"/>
      <c r="C2816" s="748" t="s">
        <v>257</v>
      </c>
      <c r="D2816" s="748"/>
      <c r="E2816" s="748"/>
      <c r="F2816" s="748"/>
      <c r="G2816" s="748"/>
      <c r="H2816" s="748"/>
      <c r="I2816" s="748"/>
    </row>
    <row r="2817" spans="1:9" s="523" customFormat="1" ht="14.4" thickBot="1" x14ac:dyDescent="0.3">
      <c r="A2817" s="498"/>
      <c r="C2817" s="136" t="s">
        <v>258</v>
      </c>
      <c r="D2817" s="749" t="s">
        <v>733</v>
      </c>
      <c r="E2817" s="750"/>
      <c r="F2817" s="750"/>
      <c r="G2817" s="751"/>
      <c r="H2817" s="136" t="s">
        <v>259</v>
      </c>
      <c r="I2817" s="452">
        <v>45961</v>
      </c>
    </row>
    <row r="2818" spans="1:9" s="523" customFormat="1" ht="13.8" thickBot="1" x14ac:dyDescent="0.3">
      <c r="A2818" s="498"/>
      <c r="C2818" s="752" t="s">
        <v>260</v>
      </c>
      <c r="D2818" s="753"/>
      <c r="E2818" s="754"/>
      <c r="F2818" s="755" t="s">
        <v>261</v>
      </c>
      <c r="G2818" s="756"/>
      <c r="H2818" s="756"/>
      <c r="I2818" s="757"/>
    </row>
    <row r="2819" spans="1:9" s="523" customFormat="1" ht="13.8" thickBot="1" x14ac:dyDescent="0.3">
      <c r="A2819" s="498"/>
      <c r="C2819" s="758" t="s">
        <v>292</v>
      </c>
      <c r="D2819" s="759"/>
      <c r="E2819" s="760"/>
      <c r="F2819" s="761" t="str">
        <f>+'P. Obras Civiles'!C79</f>
        <v>Tablero 8 circuitos</v>
      </c>
      <c r="G2819" s="762"/>
      <c r="H2819" s="762"/>
      <c r="I2819" s="763"/>
    </row>
    <row r="2820" spans="1:9" s="523" customFormat="1" ht="13.8" thickBot="1" x14ac:dyDescent="0.3">
      <c r="A2820" s="498"/>
      <c r="C2820" s="137" t="s">
        <v>262</v>
      </c>
      <c r="D2820" s="138" t="s">
        <v>263</v>
      </c>
      <c r="E2820" s="154">
        <f>+'P. Obras Civiles'!B79</f>
        <v>10.9</v>
      </c>
      <c r="F2820" s="764"/>
      <c r="G2820" s="765"/>
      <c r="H2820" s="765"/>
      <c r="I2820" s="766"/>
    </row>
    <row r="2821" spans="1:9" s="523" customFormat="1" ht="13.8" thickBot="1" x14ac:dyDescent="0.3">
      <c r="A2821" s="498"/>
      <c r="C2821" s="770" t="s">
        <v>264</v>
      </c>
      <c r="D2821" s="771"/>
      <c r="E2821" s="207">
        <f>+'P. Obras Civiles'!E79</f>
        <v>1</v>
      </c>
      <c r="F2821" s="767"/>
      <c r="G2821" s="768"/>
      <c r="H2821" s="768"/>
      <c r="I2821" s="769"/>
    </row>
    <row r="2822" spans="1:9" s="523" customFormat="1" x14ac:dyDescent="0.25">
      <c r="A2822" s="498"/>
      <c r="C2822" s="453" t="s">
        <v>265</v>
      </c>
      <c r="D2822" s="454"/>
      <c r="E2822" s="772"/>
      <c r="F2822" s="772"/>
      <c r="G2822" s="772"/>
      <c r="H2822" s="772"/>
      <c r="I2822" s="773"/>
    </row>
    <row r="2823" spans="1:9" s="523" customFormat="1" x14ac:dyDescent="0.25">
      <c r="A2823" s="498"/>
      <c r="C2823" s="700" t="s">
        <v>266</v>
      </c>
      <c r="D2823" s="701"/>
      <c r="E2823" s="140" t="s">
        <v>267</v>
      </c>
      <c r="F2823" s="455" t="s">
        <v>268</v>
      </c>
      <c r="G2823" s="456" t="s">
        <v>269</v>
      </c>
      <c r="H2823" s="140" t="s">
        <v>270</v>
      </c>
      <c r="I2823" s="457" t="s">
        <v>271</v>
      </c>
    </row>
    <row r="2824" spans="1:9" s="523" customFormat="1" x14ac:dyDescent="0.25">
      <c r="A2824" s="498" t="str">
        <f>+'Herramientas y Equipos'!$B$17</f>
        <v>E100014</v>
      </c>
      <c r="C2824" s="742" t="str">
        <f>+VLOOKUP(A2824,'Herramientas y Equipos'!$B$4:$E$46,2,FALSE)</f>
        <v>Herramienta menor D, Eléctrico</v>
      </c>
      <c r="D2824" s="743"/>
      <c r="E2824" s="141" t="str">
        <f>+VLOOKUP(A2824,'Herramientas y Equipos'!$B$4:$E$46,3,FALSE)</f>
        <v>%</v>
      </c>
      <c r="F2824" s="459">
        <f>+VLOOKUP(A2824,'Herramientas y Equipos'!$B$4:$E$46,4,FALSE)</f>
        <v>0.04</v>
      </c>
      <c r="G2824" s="155">
        <f>+I2850</f>
        <v>971196</v>
      </c>
      <c r="H2824" s="155">
        <f>ROUND(SUM(G2824*F2824),0)</f>
        <v>38848</v>
      </c>
      <c r="I2824" s="744"/>
    </row>
    <row r="2825" spans="1:9" s="523" customFormat="1" x14ac:dyDescent="0.25">
      <c r="A2825" s="498"/>
      <c r="C2825" s="742"/>
      <c r="D2825" s="743"/>
      <c r="E2825" s="141"/>
      <c r="F2825" s="171"/>
      <c r="G2825" s="155"/>
      <c r="H2825" s="155"/>
      <c r="I2825" s="745"/>
    </row>
    <row r="2826" spans="1:9" s="523" customFormat="1" x14ac:dyDescent="0.25">
      <c r="A2826" s="498">
        <f>+'Herramientas y Equipos'!B124</f>
        <v>0</v>
      </c>
      <c r="C2826" s="742"/>
      <c r="D2826" s="743"/>
      <c r="E2826" s="141"/>
      <c r="F2826" s="171"/>
      <c r="G2826" s="155"/>
      <c r="H2826" s="155"/>
      <c r="I2826" s="745"/>
    </row>
    <row r="2827" spans="1:9" s="523" customFormat="1" x14ac:dyDescent="0.25">
      <c r="A2827" s="498"/>
      <c r="C2827" s="698"/>
      <c r="D2827" s="699"/>
      <c r="E2827" s="699"/>
      <c r="F2827" s="699"/>
      <c r="G2827" s="461"/>
      <c r="H2827" s="461" t="s">
        <v>272</v>
      </c>
      <c r="I2827" s="172">
        <f>SUM(H2824:H2826)</f>
        <v>38848</v>
      </c>
    </row>
    <row r="2828" spans="1:9" s="523" customFormat="1" x14ac:dyDescent="0.25">
      <c r="A2828" s="498"/>
      <c r="C2828" s="462" t="s">
        <v>273</v>
      </c>
      <c r="D2828" s="463"/>
      <c r="E2828" s="143"/>
      <c r="F2828" s="151"/>
      <c r="G2828" s="152"/>
      <c r="H2828" s="151"/>
      <c r="I2828" s="464"/>
    </row>
    <row r="2829" spans="1:9" s="523" customFormat="1" x14ac:dyDescent="0.25">
      <c r="A2829" s="498"/>
      <c r="C2829" s="700" t="s">
        <v>266</v>
      </c>
      <c r="D2829" s="701"/>
      <c r="E2829" s="140" t="s">
        <v>274</v>
      </c>
      <c r="F2829" s="140" t="s">
        <v>13</v>
      </c>
      <c r="G2829" s="456" t="s">
        <v>275</v>
      </c>
      <c r="H2829" s="140" t="s">
        <v>276</v>
      </c>
      <c r="I2829" s="457" t="s">
        <v>271</v>
      </c>
    </row>
    <row r="2830" spans="1:9" s="523" customFormat="1" x14ac:dyDescent="0.25">
      <c r="A2830" s="498" t="str">
        <f>+Insumos!B126</f>
        <v>I100219</v>
      </c>
      <c r="C2830" s="702" t="str">
        <f>+VLOOKUP(A2830,Insumos!$B$4:$E$273,2,FALSE)</f>
        <v>Caja metalica de 8 circuitos</v>
      </c>
      <c r="D2830" s="703"/>
      <c r="E2830" s="144" t="str">
        <f>+VLOOKUP(A2830,Insumos!$B$4:$E$273,3,FALSE)</f>
        <v>UND</v>
      </c>
      <c r="F2830" s="165">
        <v>1</v>
      </c>
      <c r="G2830" s="459"/>
      <c r="H2830" s="166">
        <f>+VLOOKUP(A2830,Insumos!$B$4:$E$273,4,FALSE)</f>
        <v>129030.00000000001</v>
      </c>
      <c r="I2830" s="497">
        <f t="shared" ref="I2830" si="93">+ROUND((F2830*H2830)+(G2830*F2830*H2830),0)</f>
        <v>129030</v>
      </c>
    </row>
    <row r="2831" spans="1:9" s="523" customFormat="1" x14ac:dyDescent="0.25">
      <c r="A2831" s="498" t="str">
        <f>+Insumos!B127</f>
        <v>I100220</v>
      </c>
      <c r="C2831" s="702" t="str">
        <f>+VLOOKUP(A2831,Insumos!$B$4:$E$273,2,FALSE)</f>
        <v>Placa de indentificacion</v>
      </c>
      <c r="D2831" s="703"/>
      <c r="E2831" s="144" t="str">
        <f>+VLOOKUP(A2831,Insumos!$B$4:$E$273,3,FALSE)</f>
        <v>UND</v>
      </c>
      <c r="F2831" s="165">
        <v>1</v>
      </c>
      <c r="G2831" s="459"/>
      <c r="H2831" s="166">
        <f>+VLOOKUP(A2831,Insumos!$B$4:$E$273,4,FALSE)</f>
        <v>18465</v>
      </c>
      <c r="I2831" s="497">
        <f t="shared" ref="I2831:I2838" si="94">+ROUND((F2831*H2831)+(G2831*F2831*H2831),0)</f>
        <v>18465</v>
      </c>
    </row>
    <row r="2832" spans="1:9" s="523" customFormat="1" x14ac:dyDescent="0.25">
      <c r="A2832" s="498" t="str">
        <f>+Insumos!B128</f>
        <v>I100221</v>
      </c>
      <c r="C2832" s="702" t="str">
        <f>+VLOOKUP(A2832,Insumos!$B$4:$E$273,2,FALSE)</f>
        <v>Breaker de 20</v>
      </c>
      <c r="D2832" s="703"/>
      <c r="E2832" s="144" t="str">
        <f>+VLOOKUP(A2832,Insumos!$B$4:$E$273,3,FALSE)</f>
        <v>UND</v>
      </c>
      <c r="F2832" s="165">
        <v>8</v>
      </c>
      <c r="G2832" s="459"/>
      <c r="H2832" s="166">
        <f>+VLOOKUP(A2832,Insumos!$B$4:$E$273,4,FALSE)</f>
        <v>30464</v>
      </c>
      <c r="I2832" s="497">
        <f t="shared" si="94"/>
        <v>243712</v>
      </c>
    </row>
    <row r="2833" spans="1:13" s="523" customFormat="1" x14ac:dyDescent="0.25">
      <c r="A2833" s="498" t="str">
        <f>+Insumos!B175</f>
        <v>I100270</v>
      </c>
      <c r="C2833" s="702" t="str">
        <f>+VLOOKUP(A2833,Insumos!$B$4:$E$273,2,FALSE)</f>
        <v xml:space="preserve">tubo pvc de 1 pulgada </v>
      </c>
      <c r="D2833" s="703"/>
      <c r="E2833" s="144" t="str">
        <f>+VLOOKUP(A2833,Insumos!$B$4:$E$273,3,FALSE)</f>
        <v>UND</v>
      </c>
      <c r="F2833" s="165">
        <v>1</v>
      </c>
      <c r="G2833" s="459"/>
      <c r="H2833" s="166">
        <f>+VLOOKUP(A2833,Insumos!$B$4:$E$273,4,FALSE)</f>
        <v>7811</v>
      </c>
      <c r="I2833" s="497">
        <f t="shared" si="94"/>
        <v>7811</v>
      </c>
    </row>
    <row r="2834" spans="1:13" s="523" customFormat="1" x14ac:dyDescent="0.25">
      <c r="A2834" s="498" t="str">
        <f>+Insumos!B176</f>
        <v>I100271</v>
      </c>
      <c r="C2834" s="702" t="str">
        <f>+VLOOKUP(A2834,Insumos!$B$4:$E$273,2,FALSE)</f>
        <v xml:space="preserve">curva pvc de 1 pulgada </v>
      </c>
      <c r="D2834" s="703"/>
      <c r="E2834" s="144" t="str">
        <f>+VLOOKUP(A2834,Insumos!$B$4:$E$273,3,FALSE)</f>
        <v>UND</v>
      </c>
      <c r="F2834" s="658">
        <v>1</v>
      </c>
      <c r="G2834" s="659"/>
      <c r="H2834" s="166">
        <f>+VLOOKUP(A2834,Insumos!$B$4:$E$273,4,FALSE)</f>
        <v>5350</v>
      </c>
      <c r="I2834" s="497">
        <f t="shared" si="94"/>
        <v>5350</v>
      </c>
    </row>
    <row r="2835" spans="1:13" s="523" customFormat="1" x14ac:dyDescent="0.25">
      <c r="A2835" s="498" t="str">
        <f>+Insumos!B177</f>
        <v>I100272</v>
      </c>
      <c r="C2835" s="702" t="str">
        <f>+VLOOKUP(A2835,Insumos!$B$4:$E$273,2,FALSE)</f>
        <v>terminales pvc de 1 pulgada</v>
      </c>
      <c r="D2835" s="703"/>
      <c r="E2835" s="144" t="str">
        <f>+VLOOKUP(A2835,Insumos!$B$4:$E$273,3,FALSE)</f>
        <v>UND</v>
      </c>
      <c r="F2835" s="658">
        <v>2</v>
      </c>
      <c r="G2835" s="659"/>
      <c r="H2835" s="166">
        <f>+VLOOKUP(A2835,Insumos!$B$4:$E$273,4,FALSE)</f>
        <v>963</v>
      </c>
      <c r="I2835" s="497">
        <f t="shared" si="94"/>
        <v>1926</v>
      </c>
    </row>
    <row r="2836" spans="1:13" s="523" customFormat="1" x14ac:dyDescent="0.25">
      <c r="A2836" s="498" t="str">
        <f>+Insumos!B178</f>
        <v>I100273</v>
      </c>
      <c r="C2836" s="702" t="str">
        <f>+VLOOKUP(A2836,Insumos!$B$4:$E$273,2,FALSE)</f>
        <v>cable N° 10 verde</v>
      </c>
      <c r="D2836" s="703"/>
      <c r="E2836" s="144" t="str">
        <f>+VLOOKUP(A2836,Insumos!$B$4:$E$273,3,FALSE)</f>
        <v>M</v>
      </c>
      <c r="F2836" s="658">
        <v>3</v>
      </c>
      <c r="G2836" s="659"/>
      <c r="H2836" s="166">
        <f>+VLOOKUP(A2836,Insumos!$B$4:$E$273,4,FALSE)</f>
        <v>3969</v>
      </c>
      <c r="I2836" s="497">
        <f t="shared" si="94"/>
        <v>11907</v>
      </c>
    </row>
    <row r="2837" spans="1:13" s="523" customFormat="1" x14ac:dyDescent="0.25">
      <c r="A2837" s="498" t="str">
        <f>+Insumos!B179</f>
        <v>I100274</v>
      </c>
      <c r="C2837" s="702" t="str">
        <f>+VLOOKUP(A2837,Insumos!$B$4:$E$273,2,FALSE)</f>
        <v>cable N° 8 blanco</v>
      </c>
      <c r="D2837" s="703"/>
      <c r="E2837" s="144" t="str">
        <f>+VLOOKUP(A2837,Insumos!$B$4:$E$273,3,FALSE)</f>
        <v>M</v>
      </c>
      <c r="F2837" s="465">
        <v>3</v>
      </c>
      <c r="G2837" s="147"/>
      <c r="H2837" s="166">
        <f>+VLOOKUP(A2837,Insumos!$B$4:$E$273,4,FALSE)</f>
        <v>6795</v>
      </c>
      <c r="I2837" s="497">
        <f t="shared" si="94"/>
        <v>20385</v>
      </c>
    </row>
    <row r="2838" spans="1:13" s="523" customFormat="1" x14ac:dyDescent="0.25">
      <c r="A2838" s="498" t="str">
        <f>+Insumos!B180</f>
        <v>I100275</v>
      </c>
      <c r="C2838" s="702" t="str">
        <f>+VLOOKUP(A2838,Insumos!$B$4:$E$273,2,FALSE)</f>
        <v>cable N°8 amarillo</v>
      </c>
      <c r="D2838" s="703"/>
      <c r="E2838" s="144" t="str">
        <f>+VLOOKUP(A2838,Insumos!$B$4:$E$273,3,FALSE)</f>
        <v>M</v>
      </c>
      <c r="F2838" s="465">
        <v>3</v>
      </c>
      <c r="G2838" s="147"/>
      <c r="H2838" s="166">
        <f>+VLOOKUP(A2838,Insumos!$B$4:$E$273,4,FALSE)</f>
        <v>7009</v>
      </c>
      <c r="I2838" s="497">
        <f t="shared" si="94"/>
        <v>21027</v>
      </c>
    </row>
    <row r="2839" spans="1:13" s="523" customFormat="1" x14ac:dyDescent="0.25">
      <c r="A2839" s="498"/>
      <c r="C2839" s="150"/>
      <c r="D2839" s="151"/>
      <c r="E2839" s="143"/>
      <c r="F2839" s="151"/>
      <c r="G2839" s="699" t="s">
        <v>277</v>
      </c>
      <c r="H2839" s="730"/>
      <c r="I2839" s="172">
        <f>SUM(I2830:I2838)</f>
        <v>459613</v>
      </c>
    </row>
    <row r="2840" spans="1:13" s="523" customFormat="1" ht="13.8" x14ac:dyDescent="0.25">
      <c r="A2840" s="498"/>
      <c r="C2840" s="462" t="s">
        <v>278</v>
      </c>
      <c r="D2840" s="463"/>
      <c r="E2840" s="143"/>
      <c r="F2840" s="151"/>
      <c r="G2840" s="152"/>
      <c r="H2840" s="151"/>
      <c r="I2840" s="478"/>
    </row>
    <row r="2841" spans="1:13" s="523" customFormat="1" x14ac:dyDescent="0.25">
      <c r="A2841" s="498"/>
      <c r="C2841" s="700" t="s">
        <v>266</v>
      </c>
      <c r="D2841" s="701"/>
      <c r="E2841" s="140" t="s">
        <v>279</v>
      </c>
      <c r="F2841" s="140" t="s">
        <v>29</v>
      </c>
      <c r="G2841" s="456" t="s">
        <v>280</v>
      </c>
      <c r="H2841" s="140" t="s">
        <v>281</v>
      </c>
      <c r="I2841" s="457" t="s">
        <v>271</v>
      </c>
    </row>
    <row r="2842" spans="1:13" s="523" customFormat="1" x14ac:dyDescent="0.25">
      <c r="A2842" s="498"/>
      <c r="C2842" s="746" t="s">
        <v>423</v>
      </c>
      <c r="D2842" s="747"/>
      <c r="E2842" s="504">
        <v>3.0000000000000001E-3</v>
      </c>
      <c r="F2842" s="494"/>
      <c r="G2842" s="9">
        <v>250000</v>
      </c>
      <c r="H2842" s="156">
        <f>+ROUND(E2842*G2842,0)</f>
        <v>750</v>
      </c>
      <c r="I2842" s="149"/>
    </row>
    <row r="2843" spans="1:13" s="523" customFormat="1" x14ac:dyDescent="0.25">
      <c r="A2843" s="498"/>
      <c r="C2843" s="733"/>
      <c r="D2843" s="734"/>
      <c r="E2843" s="494"/>
      <c r="F2843" s="494"/>
      <c r="G2843" s="495"/>
      <c r="H2843" s="156"/>
      <c r="I2843" s="149"/>
    </row>
    <row r="2844" spans="1:13" s="523" customFormat="1" x14ac:dyDescent="0.25">
      <c r="A2844" s="498"/>
      <c r="C2844" s="150"/>
      <c r="D2844" s="151"/>
      <c r="E2844" s="143"/>
      <c r="F2844" s="151"/>
      <c r="G2844" s="152" t="s">
        <v>282</v>
      </c>
      <c r="H2844" s="151"/>
      <c r="I2844" s="158">
        <f>SUM(H2842:H2843)</f>
        <v>750</v>
      </c>
    </row>
    <row r="2845" spans="1:13" s="523" customFormat="1" ht="13.8" x14ac:dyDescent="0.25">
      <c r="A2845" s="498"/>
      <c r="C2845" s="462" t="s">
        <v>283</v>
      </c>
      <c r="D2845" s="151"/>
      <c r="E2845" s="143"/>
      <c r="F2845" s="151"/>
      <c r="G2845" s="152"/>
      <c r="H2845" s="151"/>
      <c r="I2845" s="478"/>
    </row>
    <row r="2846" spans="1:13" s="523" customFormat="1" x14ac:dyDescent="0.25">
      <c r="A2846" s="498"/>
      <c r="C2846" s="700" t="s">
        <v>266</v>
      </c>
      <c r="D2846" s="701"/>
      <c r="E2846" s="140" t="s">
        <v>14</v>
      </c>
      <c r="F2846" s="140" t="s">
        <v>13</v>
      </c>
      <c r="G2846" s="456" t="s">
        <v>276</v>
      </c>
      <c r="H2846" s="467" t="s">
        <v>29</v>
      </c>
      <c r="I2846" s="457" t="s">
        <v>271</v>
      </c>
    </row>
    <row r="2847" spans="1:13" s="523" customFormat="1" x14ac:dyDescent="0.25">
      <c r="A2847" s="498"/>
      <c r="C2847" s="735" t="str">
        <f>+'Mano de Obra'!$B$125</f>
        <v>Cuadrilla Eléctrico</v>
      </c>
      <c r="D2847" s="736"/>
      <c r="E2847" s="141" t="s">
        <v>294</v>
      </c>
      <c r="F2847" s="161">
        <v>8</v>
      </c>
      <c r="G2847" s="155">
        <f>+'Mano de Obra'!$F$131</f>
        <v>971195.77777777775</v>
      </c>
      <c r="H2847" s="174">
        <v>8</v>
      </c>
      <c r="I2847" s="159">
        <f>ROUND(SUM(G2847/F2847)*H2847,0)</f>
        <v>971196</v>
      </c>
      <c r="M2847" s="425"/>
    </row>
    <row r="2848" spans="1:13" s="523" customFormat="1" x14ac:dyDescent="0.25">
      <c r="A2848" s="498"/>
      <c r="C2848" s="737"/>
      <c r="D2848" s="714"/>
      <c r="E2848" s="141"/>
      <c r="F2848" s="468"/>
      <c r="G2848" s="469"/>
      <c r="H2848" s="470"/>
      <c r="I2848" s="172">
        <f>SUM(G2848*F2848)*H2848</f>
        <v>0</v>
      </c>
    </row>
    <row r="2849" spans="1:13" s="523" customFormat="1" x14ac:dyDescent="0.25">
      <c r="A2849" s="498"/>
      <c r="C2849" s="738"/>
      <c r="D2849" s="739"/>
      <c r="E2849" s="141"/>
      <c r="F2849" s="148"/>
      <c r="G2849" s="469"/>
      <c r="H2849" s="470"/>
      <c r="I2849" s="172">
        <f>SUM(G2849*F2849)*H2849</f>
        <v>0</v>
      </c>
      <c r="M2849" s="524"/>
    </row>
    <row r="2850" spans="1:13" s="523" customFormat="1" x14ac:dyDescent="0.25">
      <c r="A2850" s="498"/>
      <c r="C2850" s="150"/>
      <c r="D2850" s="151"/>
      <c r="E2850" s="143"/>
      <c r="F2850" s="151"/>
      <c r="G2850" s="740" t="s">
        <v>284</v>
      </c>
      <c r="H2850" s="740"/>
      <c r="I2850" s="172">
        <f>I2847</f>
        <v>971196</v>
      </c>
      <c r="M2850" s="425"/>
    </row>
    <row r="2851" spans="1:13" s="523" customFormat="1" ht="13.8" thickBot="1" x14ac:dyDescent="0.3">
      <c r="A2851" s="498"/>
      <c r="C2851" s="150"/>
      <c r="D2851" s="151"/>
      <c r="E2851" s="143"/>
      <c r="F2851" s="151"/>
      <c r="G2851" s="471"/>
      <c r="H2851" s="143"/>
      <c r="I2851" s="464"/>
    </row>
    <row r="2852" spans="1:13" s="523" customFormat="1" ht="13.8" thickBot="1" x14ac:dyDescent="0.3">
      <c r="A2852" s="498"/>
      <c r="C2852" s="150"/>
      <c r="D2852" s="151"/>
      <c r="E2852" s="143"/>
      <c r="F2852" s="741" t="s">
        <v>285</v>
      </c>
      <c r="G2852" s="741"/>
      <c r="H2852" s="741"/>
      <c r="I2852" s="160">
        <f>SUM(I2827+I2839+I2844+I2850)</f>
        <v>1470407</v>
      </c>
      <c r="M2852" s="425"/>
    </row>
    <row r="2853" spans="1:13" s="523" customFormat="1" ht="14.4" thickBot="1" x14ac:dyDescent="0.3">
      <c r="A2853" s="498"/>
      <c r="C2853" s="462" t="s">
        <v>286</v>
      </c>
      <c r="D2853" s="151"/>
      <c r="E2853" s="175"/>
      <c r="F2853" s="479"/>
      <c r="G2853" s="152"/>
      <c r="H2853" s="151"/>
      <c r="I2853" s="464"/>
    </row>
    <row r="2854" spans="1:13" s="523" customFormat="1" x14ac:dyDescent="0.25">
      <c r="A2854" s="498"/>
      <c r="C2854" s="704" t="s">
        <v>732</v>
      </c>
      <c r="D2854" s="705"/>
      <c r="E2854" s="710" t="s">
        <v>287</v>
      </c>
      <c r="F2854" s="711"/>
      <c r="G2854" s="473" t="s">
        <v>101</v>
      </c>
      <c r="H2854" s="474" t="s">
        <v>288</v>
      </c>
      <c r="I2854" s="712"/>
    </row>
    <row r="2855" spans="1:13" s="523" customFormat="1" x14ac:dyDescent="0.25">
      <c r="A2855" s="498"/>
      <c r="C2855" s="706"/>
      <c r="D2855" s="707"/>
      <c r="E2855" s="714" t="s">
        <v>289</v>
      </c>
      <c r="F2855" s="715"/>
      <c r="G2855" s="459">
        <v>0.23</v>
      </c>
      <c r="H2855" s="155">
        <f>ROUND($I$2852*G2855,0)</f>
        <v>338194</v>
      </c>
      <c r="I2855" s="713"/>
    </row>
    <row r="2856" spans="1:13" s="523" customFormat="1" x14ac:dyDescent="0.25">
      <c r="A2856" s="498"/>
      <c r="C2856" s="706"/>
      <c r="D2856" s="707"/>
      <c r="E2856" s="714" t="s">
        <v>26</v>
      </c>
      <c r="F2856" s="715"/>
      <c r="G2856" s="459">
        <v>0.02</v>
      </c>
      <c r="H2856" s="155">
        <f t="shared" ref="H2856:H2857" si="95">ROUND($I$2852*G2856,0)</f>
        <v>29408</v>
      </c>
      <c r="I2856" s="713"/>
    </row>
    <row r="2857" spans="1:13" s="523" customFormat="1" x14ac:dyDescent="0.25">
      <c r="A2857" s="498"/>
      <c r="C2857" s="706"/>
      <c r="D2857" s="707"/>
      <c r="E2857" s="714" t="s">
        <v>1</v>
      </c>
      <c r="F2857" s="715"/>
      <c r="G2857" s="459">
        <v>0.05</v>
      </c>
      <c r="H2857" s="155">
        <f t="shared" si="95"/>
        <v>73520</v>
      </c>
      <c r="I2857" s="713"/>
    </row>
    <row r="2858" spans="1:13" s="523" customFormat="1" ht="15" customHeight="1" thickBot="1" x14ac:dyDescent="0.3">
      <c r="A2858" s="498"/>
      <c r="C2858" s="706"/>
      <c r="D2858" s="707"/>
      <c r="E2858" s="716" t="s">
        <v>290</v>
      </c>
      <c r="F2858" s="717"/>
      <c r="G2858" s="717"/>
      <c r="H2858" s="718"/>
      <c r="I2858" s="475">
        <f>SUM(H2855:H2857)</f>
        <v>441122</v>
      </c>
    </row>
    <row r="2859" spans="1:13" s="523" customFormat="1" ht="16.2" thickBot="1" x14ac:dyDescent="0.3">
      <c r="A2859" s="498"/>
      <c r="C2859" s="708"/>
      <c r="D2859" s="709"/>
      <c r="E2859" s="719" t="s">
        <v>291</v>
      </c>
      <c r="F2859" s="720"/>
      <c r="G2859" s="721"/>
      <c r="H2859" s="722">
        <f>SUM(I2852+I2858)</f>
        <v>1911529</v>
      </c>
      <c r="I2859" s="723"/>
    </row>
    <row r="2860" spans="1:13" s="523" customFormat="1" x14ac:dyDescent="0.25">
      <c r="A2860" s="498"/>
    </row>
    <row r="2861" spans="1:13" s="523" customFormat="1" ht="18" thickBot="1" x14ac:dyDescent="0.3">
      <c r="A2861" s="498"/>
      <c r="C2861" s="748" t="s">
        <v>257</v>
      </c>
      <c r="D2861" s="748"/>
      <c r="E2861" s="748"/>
      <c r="F2861" s="748"/>
      <c r="G2861" s="748"/>
      <c r="H2861" s="748"/>
      <c r="I2861" s="748"/>
    </row>
    <row r="2862" spans="1:13" s="523" customFormat="1" ht="14.4" thickBot="1" x14ac:dyDescent="0.3">
      <c r="A2862" s="498"/>
      <c r="C2862" s="136" t="s">
        <v>258</v>
      </c>
      <c r="D2862" s="749" t="s">
        <v>733</v>
      </c>
      <c r="E2862" s="750"/>
      <c r="F2862" s="750"/>
      <c r="G2862" s="751"/>
      <c r="H2862" s="136" t="s">
        <v>259</v>
      </c>
      <c r="I2862" s="452">
        <v>45961</v>
      </c>
    </row>
    <row r="2863" spans="1:13" s="523" customFormat="1" ht="13.8" thickBot="1" x14ac:dyDescent="0.3">
      <c r="A2863" s="498"/>
      <c r="C2863" s="752" t="s">
        <v>260</v>
      </c>
      <c r="D2863" s="753"/>
      <c r="E2863" s="754"/>
      <c r="F2863" s="755" t="s">
        <v>261</v>
      </c>
      <c r="G2863" s="756"/>
      <c r="H2863" s="756"/>
      <c r="I2863" s="757"/>
    </row>
    <row r="2864" spans="1:13" s="523" customFormat="1" ht="13.8" thickBot="1" x14ac:dyDescent="0.3">
      <c r="A2864" s="498"/>
      <c r="C2864" s="758" t="s">
        <v>292</v>
      </c>
      <c r="D2864" s="759"/>
      <c r="E2864" s="760"/>
      <c r="F2864" s="761" t="str">
        <f>+'P. Obras Civiles'!C80</f>
        <v>Luminaria de pared (aplique)</v>
      </c>
      <c r="G2864" s="762"/>
      <c r="H2864" s="762"/>
      <c r="I2864" s="763"/>
    </row>
    <row r="2865" spans="1:9" s="523" customFormat="1" ht="13.8" thickBot="1" x14ac:dyDescent="0.3">
      <c r="A2865" s="498"/>
      <c r="C2865" s="137" t="s">
        <v>262</v>
      </c>
      <c r="D2865" s="138" t="s">
        <v>263</v>
      </c>
      <c r="E2865" s="298">
        <f>+'P. Obras Civiles'!B80</f>
        <v>10.1</v>
      </c>
      <c r="F2865" s="764"/>
      <c r="G2865" s="765"/>
      <c r="H2865" s="765"/>
      <c r="I2865" s="766"/>
    </row>
    <row r="2866" spans="1:9" s="523" customFormat="1" ht="13.8" thickBot="1" x14ac:dyDescent="0.3">
      <c r="A2866" s="498"/>
      <c r="C2866" s="770" t="s">
        <v>264</v>
      </c>
      <c r="D2866" s="771"/>
      <c r="E2866" s="207">
        <f>+'P. Obras Civiles'!E80</f>
        <v>1</v>
      </c>
      <c r="F2866" s="767"/>
      <c r="G2866" s="768"/>
      <c r="H2866" s="768"/>
      <c r="I2866" s="769"/>
    </row>
    <row r="2867" spans="1:9" s="523" customFormat="1" x14ac:dyDescent="0.25">
      <c r="A2867" s="498"/>
      <c r="C2867" s="453" t="s">
        <v>265</v>
      </c>
      <c r="D2867" s="454"/>
      <c r="E2867" s="772"/>
      <c r="F2867" s="772"/>
      <c r="G2867" s="772"/>
      <c r="H2867" s="772"/>
      <c r="I2867" s="773"/>
    </row>
    <row r="2868" spans="1:9" s="523" customFormat="1" x14ac:dyDescent="0.25">
      <c r="A2868" s="498"/>
      <c r="C2868" s="700" t="s">
        <v>266</v>
      </c>
      <c r="D2868" s="701"/>
      <c r="E2868" s="140" t="s">
        <v>267</v>
      </c>
      <c r="F2868" s="455" t="s">
        <v>268</v>
      </c>
      <c r="G2868" s="456" t="s">
        <v>269</v>
      </c>
      <c r="H2868" s="140" t="s">
        <v>270</v>
      </c>
      <c r="I2868" s="457" t="s">
        <v>271</v>
      </c>
    </row>
    <row r="2869" spans="1:9" s="523" customFormat="1" x14ac:dyDescent="0.25">
      <c r="A2869" s="498" t="str">
        <f>+'Herramientas y Equipos'!$B$17</f>
        <v>E100014</v>
      </c>
      <c r="C2869" s="742" t="str">
        <f>+VLOOKUP(A2869,'Herramientas y Equipos'!$B$4:$E$46,2,FALSE)</f>
        <v>Herramienta menor D, Eléctrico</v>
      </c>
      <c r="D2869" s="743"/>
      <c r="E2869" s="141" t="str">
        <f>+VLOOKUP(A2869,'Herramientas y Equipos'!$B$4:$E$46,3,FALSE)</f>
        <v>%</v>
      </c>
      <c r="F2869" s="459">
        <f>+VLOOKUP(A2869,'Herramientas y Equipos'!$B$4:$E$46,4,FALSE)</f>
        <v>0.04</v>
      </c>
      <c r="G2869" s="155">
        <f>+I2892</f>
        <v>30350</v>
      </c>
      <c r="H2869" s="155">
        <f>ROUND(SUM(G2869*F2869),0)</f>
        <v>1214</v>
      </c>
      <c r="I2869" s="744"/>
    </row>
    <row r="2870" spans="1:9" s="523" customFormat="1" x14ac:dyDescent="0.25">
      <c r="A2870" s="451" t="str">
        <f>+'Herramientas y Equipos'!$B$5</f>
        <v>E100002</v>
      </c>
      <c r="B2870" s="451"/>
      <c r="C2870" s="742" t="str">
        <f>+VLOOKUP(A2870,'Herramientas y Equipos'!$B$4:$E$46,2,FALSE)</f>
        <v>Andamio de seguridad 1,40x2,07 H=2+1</v>
      </c>
      <c r="D2870" s="743"/>
      <c r="E2870" s="141" t="str">
        <f>+VLOOKUP(A2870,'Herramientas y Equipos'!$B$4:$E$46,3,FALSE)</f>
        <v>Hora</v>
      </c>
      <c r="F2870" s="217">
        <v>0.1</v>
      </c>
      <c r="G2870" s="155">
        <f>+VLOOKUP(A2870,'Herramientas y Equipos'!$B$4:$E$46,4,FALSE)</f>
        <v>7500</v>
      </c>
      <c r="H2870" s="155">
        <f>ROUND(SUM(G2870*F2870),0)</f>
        <v>750</v>
      </c>
      <c r="I2870" s="745"/>
    </row>
    <row r="2871" spans="1:9" s="523" customFormat="1" x14ac:dyDescent="0.25">
      <c r="A2871" s="498">
        <f>+'Herramientas y Equipos'!B166</f>
        <v>0</v>
      </c>
      <c r="C2871" s="742"/>
      <c r="D2871" s="743"/>
      <c r="E2871" s="141"/>
      <c r="F2871" s="171"/>
      <c r="G2871" s="155"/>
      <c r="H2871" s="155"/>
      <c r="I2871" s="745"/>
    </row>
    <row r="2872" spans="1:9" s="523" customFormat="1" x14ac:dyDescent="0.25">
      <c r="A2872" s="498"/>
      <c r="C2872" s="698"/>
      <c r="D2872" s="699"/>
      <c r="E2872" s="699"/>
      <c r="F2872" s="699"/>
      <c r="G2872" s="461"/>
      <c r="H2872" s="461" t="s">
        <v>272</v>
      </c>
      <c r="I2872" s="172">
        <f>SUM(H2869:H2871)</f>
        <v>1964</v>
      </c>
    </row>
    <row r="2873" spans="1:9" s="523" customFormat="1" x14ac:dyDescent="0.25">
      <c r="A2873" s="498"/>
      <c r="C2873" s="462" t="s">
        <v>273</v>
      </c>
      <c r="D2873" s="463"/>
      <c r="E2873" s="143"/>
      <c r="F2873" s="151"/>
      <c r="G2873" s="152"/>
      <c r="H2873" s="151"/>
      <c r="I2873" s="464"/>
    </row>
    <row r="2874" spans="1:9" s="523" customFormat="1" x14ac:dyDescent="0.25">
      <c r="A2874" s="498"/>
      <c r="C2874" s="700" t="s">
        <v>266</v>
      </c>
      <c r="D2874" s="701"/>
      <c r="E2874" s="140" t="s">
        <v>274</v>
      </c>
      <c r="F2874" s="140" t="s">
        <v>13</v>
      </c>
      <c r="G2874" s="456" t="s">
        <v>275</v>
      </c>
      <c r="H2874" s="140" t="s">
        <v>276</v>
      </c>
      <c r="I2874" s="457" t="s">
        <v>271</v>
      </c>
    </row>
    <row r="2875" spans="1:9" s="523" customFormat="1" x14ac:dyDescent="0.25">
      <c r="A2875" s="498" t="str">
        <f>+Insumos!B159</f>
        <v>I100254</v>
      </c>
      <c r="C2875" s="702" t="str">
        <f>+VLOOKUP(A2875,Insumos!$B$4:$E$159,2,FALSE)</f>
        <v>Aplique Tortuga LED</v>
      </c>
      <c r="D2875" s="703"/>
      <c r="E2875" s="144" t="str">
        <f>+VLOOKUP(A2875,Insumos!$B$4:$E$159,3,FALSE)</f>
        <v>UND</v>
      </c>
      <c r="F2875" s="165">
        <v>1</v>
      </c>
      <c r="G2875" s="459"/>
      <c r="H2875" s="166">
        <f>+VLOOKUP(A2875,Insumos!$B$4:$E$159,4,FALSE)</f>
        <v>36190</v>
      </c>
      <c r="I2875" s="497">
        <f t="shared" ref="I2875" si="96">+ROUND((F2875*H2875)+(G2875*F2875*H2875),0)</f>
        <v>36190</v>
      </c>
    </row>
    <row r="2876" spans="1:9" s="523" customFormat="1" x14ac:dyDescent="0.25">
      <c r="A2876" s="498"/>
      <c r="C2876" s="702"/>
      <c r="D2876" s="703"/>
      <c r="E2876" s="144"/>
      <c r="F2876" s="165"/>
      <c r="G2876" s="459"/>
      <c r="H2876" s="166"/>
      <c r="I2876" s="497">
        <f t="shared" ref="I2876:I2877" si="97">+ROUND((F2876*H2876)+(G2876*F2876*H2876),0)</f>
        <v>0</v>
      </c>
    </row>
    <row r="2877" spans="1:9" s="523" customFormat="1" x14ac:dyDescent="0.25">
      <c r="A2877" s="498"/>
      <c r="C2877" s="702"/>
      <c r="D2877" s="703"/>
      <c r="E2877" s="144"/>
      <c r="F2877" s="165"/>
      <c r="G2877" s="459"/>
      <c r="H2877" s="166"/>
      <c r="I2877" s="497">
        <f t="shared" si="97"/>
        <v>0</v>
      </c>
    </row>
    <row r="2878" spans="1:9" s="523" customFormat="1" x14ac:dyDescent="0.25">
      <c r="A2878" s="498"/>
      <c r="C2878" s="702"/>
      <c r="D2878" s="703"/>
      <c r="E2878" s="144"/>
      <c r="F2878" s="165"/>
      <c r="G2878" s="459"/>
      <c r="H2878" s="166"/>
      <c r="I2878" s="497"/>
    </row>
    <row r="2879" spans="1:9" s="523" customFormat="1" x14ac:dyDescent="0.25">
      <c r="A2879" s="498"/>
      <c r="C2879" s="728"/>
      <c r="D2879" s="729"/>
      <c r="E2879" s="141"/>
      <c r="F2879" s="465"/>
      <c r="G2879" s="147"/>
      <c r="H2879" s="155"/>
      <c r="I2879" s="172"/>
    </row>
    <row r="2880" spans="1:9" s="523" customFormat="1" x14ac:dyDescent="0.25">
      <c r="A2880" s="498"/>
      <c r="C2880" s="728"/>
      <c r="D2880" s="729"/>
      <c r="E2880" s="141"/>
      <c r="F2880" s="465"/>
      <c r="G2880" s="147"/>
      <c r="H2880" s="155"/>
      <c r="I2880" s="172"/>
    </row>
    <row r="2881" spans="1:13" s="523" customFormat="1" x14ac:dyDescent="0.25">
      <c r="A2881" s="498"/>
      <c r="C2881" s="150"/>
      <c r="D2881" s="151"/>
      <c r="E2881" s="143"/>
      <c r="F2881" s="151"/>
      <c r="G2881" s="699" t="s">
        <v>277</v>
      </c>
      <c r="H2881" s="730"/>
      <c r="I2881" s="172">
        <f>SUM(I2875:I2880)</f>
        <v>36190</v>
      </c>
    </row>
    <row r="2882" spans="1:13" s="523" customFormat="1" ht="13.8" x14ac:dyDescent="0.25">
      <c r="A2882" s="498"/>
      <c r="C2882" s="462" t="s">
        <v>278</v>
      </c>
      <c r="D2882" s="463"/>
      <c r="E2882" s="143"/>
      <c r="F2882" s="151"/>
      <c r="G2882" s="152"/>
      <c r="H2882" s="151"/>
      <c r="I2882" s="478"/>
    </row>
    <row r="2883" spans="1:13" s="523" customFormat="1" x14ac:dyDescent="0.25">
      <c r="A2883" s="498"/>
      <c r="C2883" s="700" t="s">
        <v>266</v>
      </c>
      <c r="D2883" s="701"/>
      <c r="E2883" s="140" t="s">
        <v>279</v>
      </c>
      <c r="F2883" s="140" t="s">
        <v>29</v>
      </c>
      <c r="G2883" s="456" t="s">
        <v>280</v>
      </c>
      <c r="H2883" s="140" t="s">
        <v>281</v>
      </c>
      <c r="I2883" s="457" t="s">
        <v>271</v>
      </c>
    </row>
    <row r="2884" spans="1:13" s="523" customFormat="1" x14ac:dyDescent="0.25">
      <c r="A2884" s="498"/>
      <c r="C2884" s="746" t="s">
        <v>423</v>
      </c>
      <c r="D2884" s="747"/>
      <c r="E2884" s="504">
        <v>3.0000000000000001E-3</v>
      </c>
      <c r="F2884" s="494"/>
      <c r="G2884" s="9">
        <v>250000</v>
      </c>
      <c r="H2884" s="156">
        <f>+ROUND(E2884*G2884,0)</f>
        <v>750</v>
      </c>
      <c r="I2884" s="149"/>
    </row>
    <row r="2885" spans="1:13" s="523" customFormat="1" x14ac:dyDescent="0.25">
      <c r="A2885" s="498"/>
      <c r="C2885" s="733"/>
      <c r="D2885" s="734"/>
      <c r="E2885" s="494"/>
      <c r="F2885" s="494"/>
      <c r="G2885" s="495"/>
      <c r="H2885" s="156"/>
      <c r="I2885" s="149"/>
    </row>
    <row r="2886" spans="1:13" s="523" customFormat="1" x14ac:dyDescent="0.25">
      <c r="A2886" s="498"/>
      <c r="C2886" s="150"/>
      <c r="D2886" s="151"/>
      <c r="E2886" s="143"/>
      <c r="F2886" s="151"/>
      <c r="G2886" s="152" t="s">
        <v>282</v>
      </c>
      <c r="H2886" s="151"/>
      <c r="I2886" s="158">
        <f>SUM(H2884:H2885)</f>
        <v>750</v>
      </c>
    </row>
    <row r="2887" spans="1:13" s="523" customFormat="1" ht="13.8" x14ac:dyDescent="0.25">
      <c r="A2887" s="498"/>
      <c r="C2887" s="462" t="s">
        <v>283</v>
      </c>
      <c r="D2887" s="151"/>
      <c r="E2887" s="143"/>
      <c r="F2887" s="151"/>
      <c r="G2887" s="152"/>
      <c r="H2887" s="151"/>
      <c r="I2887" s="478"/>
    </row>
    <row r="2888" spans="1:13" s="523" customFormat="1" x14ac:dyDescent="0.25">
      <c r="A2888" s="498"/>
      <c r="C2888" s="700" t="s">
        <v>266</v>
      </c>
      <c r="D2888" s="701"/>
      <c r="E2888" s="140" t="s">
        <v>14</v>
      </c>
      <c r="F2888" s="140" t="s">
        <v>13</v>
      </c>
      <c r="G2888" s="456" t="s">
        <v>276</v>
      </c>
      <c r="H2888" s="467" t="s">
        <v>29</v>
      </c>
      <c r="I2888" s="457" t="s">
        <v>271</v>
      </c>
    </row>
    <row r="2889" spans="1:13" s="523" customFormat="1" x14ac:dyDescent="0.25">
      <c r="A2889" s="498"/>
      <c r="C2889" s="735" t="str">
        <f>+'Mano de Obra'!$B$125</f>
        <v>Cuadrilla Eléctrico</v>
      </c>
      <c r="D2889" s="736"/>
      <c r="E2889" s="141" t="s">
        <v>294</v>
      </c>
      <c r="F2889" s="161">
        <v>8</v>
      </c>
      <c r="G2889" s="155">
        <f>+'Mano de Obra'!$F$131</f>
        <v>971195.77777777775</v>
      </c>
      <c r="H2889" s="174">
        <v>0.25</v>
      </c>
      <c r="I2889" s="159">
        <f>ROUND(SUM(G2889/F2889)*H2889,0)</f>
        <v>30350</v>
      </c>
      <c r="M2889" s="425"/>
    </row>
    <row r="2890" spans="1:13" s="523" customFormat="1" x14ac:dyDescent="0.25">
      <c r="A2890" s="498"/>
      <c r="C2890" s="737"/>
      <c r="D2890" s="714"/>
      <c r="E2890" s="141"/>
      <c r="F2890" s="468"/>
      <c r="G2890" s="469"/>
      <c r="H2890" s="470"/>
      <c r="I2890" s="172">
        <f>SUM(G2890*F2890)*H2890</f>
        <v>0</v>
      </c>
    </row>
    <row r="2891" spans="1:13" s="523" customFormat="1" x14ac:dyDescent="0.25">
      <c r="A2891" s="498"/>
      <c r="C2891" s="738"/>
      <c r="D2891" s="739"/>
      <c r="E2891" s="141"/>
      <c r="F2891" s="148"/>
      <c r="G2891" s="469"/>
      <c r="H2891" s="470"/>
      <c r="I2891" s="172">
        <f>SUM(G2891*F2891)*H2891</f>
        <v>0</v>
      </c>
      <c r="M2891" s="524"/>
    </row>
    <row r="2892" spans="1:13" s="523" customFormat="1" x14ac:dyDescent="0.25">
      <c r="A2892" s="498"/>
      <c r="C2892" s="150"/>
      <c r="D2892" s="151"/>
      <c r="E2892" s="143"/>
      <c r="F2892" s="151"/>
      <c r="G2892" s="740" t="s">
        <v>284</v>
      </c>
      <c r="H2892" s="740"/>
      <c r="I2892" s="172">
        <f>I2889</f>
        <v>30350</v>
      </c>
      <c r="M2892" s="425"/>
    </row>
    <row r="2893" spans="1:13" s="523" customFormat="1" ht="13.8" thickBot="1" x14ac:dyDescent="0.3">
      <c r="A2893" s="498"/>
      <c r="C2893" s="150"/>
      <c r="D2893" s="151"/>
      <c r="E2893" s="143"/>
      <c r="F2893" s="151"/>
      <c r="G2893" s="471"/>
      <c r="H2893" s="143"/>
      <c r="I2893" s="464"/>
    </row>
    <row r="2894" spans="1:13" s="523" customFormat="1" ht="13.8" thickBot="1" x14ac:dyDescent="0.3">
      <c r="A2894" s="498"/>
      <c r="C2894" s="150"/>
      <c r="D2894" s="151"/>
      <c r="E2894" s="143"/>
      <c r="F2894" s="741" t="s">
        <v>285</v>
      </c>
      <c r="G2894" s="741"/>
      <c r="H2894" s="741"/>
      <c r="I2894" s="160">
        <f>SUM(I2872+I2881+I2886+I2892)</f>
        <v>69254</v>
      </c>
      <c r="M2894" s="425"/>
    </row>
    <row r="2895" spans="1:13" s="523" customFormat="1" ht="14.4" thickBot="1" x14ac:dyDescent="0.3">
      <c r="A2895" s="498"/>
      <c r="C2895" s="462" t="s">
        <v>286</v>
      </c>
      <c r="D2895" s="151"/>
      <c r="E2895" s="175"/>
      <c r="F2895" s="479"/>
      <c r="G2895" s="152"/>
      <c r="H2895" s="151"/>
      <c r="I2895" s="464"/>
    </row>
    <row r="2896" spans="1:13" s="523" customFormat="1" x14ac:dyDescent="0.25">
      <c r="A2896" s="498"/>
      <c r="C2896" s="704" t="s">
        <v>732</v>
      </c>
      <c r="D2896" s="705"/>
      <c r="E2896" s="710" t="s">
        <v>287</v>
      </c>
      <c r="F2896" s="711"/>
      <c r="G2896" s="473" t="s">
        <v>101</v>
      </c>
      <c r="H2896" s="474" t="s">
        <v>288</v>
      </c>
      <c r="I2896" s="712"/>
    </row>
    <row r="2897" spans="1:9" s="523" customFormat="1" x14ac:dyDescent="0.25">
      <c r="A2897" s="498"/>
      <c r="C2897" s="706"/>
      <c r="D2897" s="707"/>
      <c r="E2897" s="714" t="s">
        <v>289</v>
      </c>
      <c r="F2897" s="715"/>
      <c r="G2897" s="459">
        <v>0.23</v>
      </c>
      <c r="H2897" s="155">
        <f>ROUND($I$2894*G2897,0)</f>
        <v>15928</v>
      </c>
      <c r="I2897" s="713"/>
    </row>
    <row r="2898" spans="1:9" s="523" customFormat="1" x14ac:dyDescent="0.25">
      <c r="A2898" s="498"/>
      <c r="C2898" s="706"/>
      <c r="D2898" s="707"/>
      <c r="E2898" s="714" t="s">
        <v>26</v>
      </c>
      <c r="F2898" s="715"/>
      <c r="G2898" s="459">
        <v>0.02</v>
      </c>
      <c r="H2898" s="155">
        <f t="shared" ref="H2898:H2899" si="98">ROUND($I$2894*G2898,0)</f>
        <v>1385</v>
      </c>
      <c r="I2898" s="713"/>
    </row>
    <row r="2899" spans="1:9" s="523" customFormat="1" x14ac:dyDescent="0.25">
      <c r="A2899" s="498"/>
      <c r="C2899" s="706"/>
      <c r="D2899" s="707"/>
      <c r="E2899" s="714" t="s">
        <v>1</v>
      </c>
      <c r="F2899" s="715"/>
      <c r="G2899" s="459">
        <v>0.05</v>
      </c>
      <c r="H2899" s="155">
        <f t="shared" si="98"/>
        <v>3463</v>
      </c>
      <c r="I2899" s="713"/>
    </row>
    <row r="2900" spans="1:9" s="523" customFormat="1" ht="15" customHeight="1" thickBot="1" x14ac:dyDescent="0.3">
      <c r="A2900" s="498"/>
      <c r="C2900" s="706"/>
      <c r="D2900" s="707"/>
      <c r="E2900" s="716" t="s">
        <v>290</v>
      </c>
      <c r="F2900" s="717"/>
      <c r="G2900" s="717"/>
      <c r="H2900" s="718"/>
      <c r="I2900" s="475">
        <f>SUM(H2897:H2899)</f>
        <v>20776</v>
      </c>
    </row>
    <row r="2901" spans="1:9" s="523" customFormat="1" ht="16.2" thickBot="1" x14ac:dyDescent="0.3">
      <c r="A2901" s="498"/>
      <c r="C2901" s="708"/>
      <c r="D2901" s="709"/>
      <c r="E2901" s="719" t="s">
        <v>291</v>
      </c>
      <c r="F2901" s="720"/>
      <c r="G2901" s="721"/>
      <c r="H2901" s="722">
        <f>SUM(I2894+I2900)</f>
        <v>90030</v>
      </c>
      <c r="I2901" s="723"/>
    </row>
    <row r="2902" spans="1:9" s="523" customFormat="1" x14ac:dyDescent="0.25">
      <c r="A2902" s="498"/>
    </row>
    <row r="2903" spans="1:9" s="523" customFormat="1" ht="18" thickBot="1" x14ac:dyDescent="0.3">
      <c r="A2903" s="498"/>
      <c r="C2903" s="748" t="s">
        <v>257</v>
      </c>
      <c r="D2903" s="748"/>
      <c r="E2903" s="748"/>
      <c r="F2903" s="748"/>
      <c r="G2903" s="748"/>
      <c r="H2903" s="748"/>
      <c r="I2903" s="748"/>
    </row>
    <row r="2904" spans="1:9" s="523" customFormat="1" ht="14.4" thickBot="1" x14ac:dyDescent="0.3">
      <c r="A2904" s="498"/>
      <c r="C2904" s="136" t="s">
        <v>258</v>
      </c>
      <c r="D2904" s="749" t="s">
        <v>733</v>
      </c>
      <c r="E2904" s="750"/>
      <c r="F2904" s="750"/>
      <c r="G2904" s="751"/>
      <c r="H2904" s="136" t="s">
        <v>259</v>
      </c>
      <c r="I2904" s="452">
        <v>45961</v>
      </c>
    </row>
    <row r="2905" spans="1:9" s="523" customFormat="1" ht="13.8" thickBot="1" x14ac:dyDescent="0.3">
      <c r="A2905" s="498"/>
      <c r="C2905" s="752" t="s">
        <v>260</v>
      </c>
      <c r="D2905" s="753"/>
      <c r="E2905" s="754"/>
      <c r="F2905" s="755" t="s">
        <v>261</v>
      </c>
      <c r="G2905" s="756"/>
      <c r="H2905" s="756"/>
      <c r="I2905" s="757"/>
    </row>
    <row r="2906" spans="1:9" s="523" customFormat="1" ht="13.8" thickBot="1" x14ac:dyDescent="0.3">
      <c r="A2906" s="498"/>
      <c r="C2906" s="758" t="s">
        <v>292</v>
      </c>
      <c r="D2906" s="759"/>
      <c r="E2906" s="760"/>
      <c r="F2906" s="761" t="str">
        <f>+'P. Obras Civiles'!C81</f>
        <v>Acometida Monofasica Subterranea</v>
      </c>
      <c r="G2906" s="762"/>
      <c r="H2906" s="762"/>
      <c r="I2906" s="763"/>
    </row>
    <row r="2907" spans="1:9" s="523" customFormat="1" ht="13.8" thickBot="1" x14ac:dyDescent="0.3">
      <c r="A2907" s="498"/>
      <c r="C2907" s="137" t="s">
        <v>262</v>
      </c>
      <c r="D2907" s="138" t="s">
        <v>263</v>
      </c>
      <c r="E2907" s="154">
        <f>+'P. Obras Civiles'!B81</f>
        <v>10.11</v>
      </c>
      <c r="F2907" s="764"/>
      <c r="G2907" s="765"/>
      <c r="H2907" s="765"/>
      <c r="I2907" s="766"/>
    </row>
    <row r="2908" spans="1:9" s="523" customFormat="1" ht="13.8" thickBot="1" x14ac:dyDescent="0.3">
      <c r="A2908" s="498"/>
      <c r="C2908" s="770" t="s">
        <v>264</v>
      </c>
      <c r="D2908" s="771"/>
      <c r="E2908" s="207">
        <f>+'P. Obras Civiles'!E81</f>
        <v>1</v>
      </c>
      <c r="F2908" s="767"/>
      <c r="G2908" s="768"/>
      <c r="H2908" s="768"/>
      <c r="I2908" s="769"/>
    </row>
    <row r="2909" spans="1:9" s="523" customFormat="1" x14ac:dyDescent="0.25">
      <c r="A2909" s="498"/>
      <c r="C2909" s="453" t="s">
        <v>265</v>
      </c>
      <c r="D2909" s="454"/>
      <c r="E2909" s="772"/>
      <c r="F2909" s="772"/>
      <c r="G2909" s="772"/>
      <c r="H2909" s="772"/>
      <c r="I2909" s="773"/>
    </row>
    <row r="2910" spans="1:9" s="523" customFormat="1" x14ac:dyDescent="0.25">
      <c r="A2910" s="498"/>
      <c r="C2910" s="700" t="s">
        <v>266</v>
      </c>
      <c r="D2910" s="701"/>
      <c r="E2910" s="140" t="s">
        <v>267</v>
      </c>
      <c r="F2910" s="455" t="s">
        <v>268</v>
      </c>
      <c r="G2910" s="456" t="s">
        <v>269</v>
      </c>
      <c r="H2910" s="140" t="s">
        <v>270</v>
      </c>
      <c r="I2910" s="457" t="s">
        <v>271</v>
      </c>
    </row>
    <row r="2911" spans="1:9" s="523" customFormat="1" x14ac:dyDescent="0.25">
      <c r="A2911" s="498" t="str">
        <f>+'Herramientas y Equipos'!$B$17</f>
        <v>E100014</v>
      </c>
      <c r="C2911" s="742" t="str">
        <f>+VLOOKUP(A2911,'Herramientas y Equipos'!$B$4:$E$46,2,FALSE)</f>
        <v>Herramienta menor D, Eléctrico</v>
      </c>
      <c r="D2911" s="743"/>
      <c r="E2911" s="141" t="str">
        <f>+VLOOKUP(A2911,'Herramientas y Equipos'!$B$4:$E$46,3,FALSE)</f>
        <v>%</v>
      </c>
      <c r="F2911" s="459">
        <f>+VLOOKUP(A2911,'Herramientas y Equipos'!$B$4:$E$46,4,FALSE)</f>
        <v>0.04</v>
      </c>
      <c r="G2911" s="155">
        <f>+I2944</f>
        <v>1942392</v>
      </c>
      <c r="H2911" s="155">
        <f>ROUND(SUM(G2911*F2911),0)</f>
        <v>77696</v>
      </c>
      <c r="I2911" s="744"/>
    </row>
    <row r="2912" spans="1:9" s="523" customFormat="1" x14ac:dyDescent="0.25">
      <c r="A2912" s="498"/>
      <c r="C2912" s="742"/>
      <c r="D2912" s="743"/>
      <c r="E2912" s="141"/>
      <c r="F2912" s="171"/>
      <c r="G2912" s="155"/>
      <c r="H2912" s="155"/>
      <c r="I2912" s="745"/>
    </row>
    <row r="2913" spans="1:9" s="523" customFormat="1" x14ac:dyDescent="0.25">
      <c r="A2913" s="498">
        <f>+'Herramientas y Equipos'!B208</f>
        <v>0</v>
      </c>
      <c r="C2913" s="742"/>
      <c r="D2913" s="743"/>
      <c r="E2913" s="141"/>
      <c r="F2913" s="171"/>
      <c r="G2913" s="155"/>
      <c r="H2913" s="155"/>
      <c r="I2913" s="745"/>
    </row>
    <row r="2914" spans="1:9" s="523" customFormat="1" x14ac:dyDescent="0.25">
      <c r="A2914" s="498"/>
      <c r="C2914" s="698"/>
      <c r="D2914" s="699"/>
      <c r="E2914" s="699"/>
      <c r="F2914" s="699"/>
      <c r="G2914" s="461"/>
      <c r="H2914" s="461" t="s">
        <v>272</v>
      </c>
      <c r="I2914" s="172">
        <f>SUM(H2911:H2913)</f>
        <v>77696</v>
      </c>
    </row>
    <row r="2915" spans="1:9" s="523" customFormat="1" x14ac:dyDescent="0.25">
      <c r="A2915" s="498"/>
      <c r="C2915" s="462" t="s">
        <v>273</v>
      </c>
      <c r="D2915" s="463"/>
      <c r="E2915" s="143"/>
      <c r="F2915" s="151"/>
      <c r="G2915" s="152"/>
      <c r="H2915" s="151"/>
      <c r="I2915" s="464"/>
    </row>
    <row r="2916" spans="1:9" s="523" customFormat="1" x14ac:dyDescent="0.25">
      <c r="A2916" s="498"/>
      <c r="C2916" s="700" t="s">
        <v>266</v>
      </c>
      <c r="D2916" s="701"/>
      <c r="E2916" s="140" t="s">
        <v>274</v>
      </c>
      <c r="F2916" s="140" t="s">
        <v>13</v>
      </c>
      <c r="G2916" s="456" t="s">
        <v>275</v>
      </c>
      <c r="H2916" s="140" t="s">
        <v>276</v>
      </c>
      <c r="I2916" s="457" t="s">
        <v>271</v>
      </c>
    </row>
    <row r="2917" spans="1:9" s="523" customFormat="1" x14ac:dyDescent="0.25">
      <c r="A2917" s="498" t="str">
        <f>+Insumos!B181</f>
        <v>I100276</v>
      </c>
      <c r="C2917" s="702" t="str">
        <f>+VLOOKUP(A2917,Insumos!$B$4:$E$273,2,FALSE)</f>
        <v xml:space="preserve">conectores enchapetados </v>
      </c>
      <c r="D2917" s="703"/>
      <c r="E2917" s="144" t="str">
        <f>+VLOOKUP(A2917,Insumos!$B$4:$E$273,3,FALSE)</f>
        <v>UND</v>
      </c>
      <c r="F2917" s="165">
        <v>3</v>
      </c>
      <c r="G2917" s="459"/>
      <c r="H2917" s="166">
        <f>+VLOOKUP(A2917,Insumos!$B$4:$E$273,4,FALSE)</f>
        <v>11000</v>
      </c>
      <c r="I2917" s="497">
        <f t="shared" ref="I2917:I2925" si="99">+ROUND((F2917*H2917)+(G2917*F2917*H2917),0)</f>
        <v>33000</v>
      </c>
    </row>
    <row r="2918" spans="1:9" s="523" customFormat="1" x14ac:dyDescent="0.25">
      <c r="A2918" s="498" t="str">
        <f>+Insumos!B182</f>
        <v>I100277</v>
      </c>
      <c r="C2918" s="702" t="str">
        <f>+VLOOKUP(A2918,Insumos!$B$4:$E$273,2,FALSE)</f>
        <v xml:space="preserve">tubos galvanizados 1 pulgada </v>
      </c>
      <c r="D2918" s="703"/>
      <c r="E2918" s="144" t="str">
        <f>+VLOOKUP(A2918,Insumos!$B$4:$E$273,3,FALSE)</f>
        <v>UND</v>
      </c>
      <c r="F2918" s="165">
        <v>2</v>
      </c>
      <c r="G2918" s="459"/>
      <c r="H2918" s="166">
        <f>+VLOOKUP(A2918,Insumos!$B$4:$E$273,4,FALSE)</f>
        <v>55000.000000000007</v>
      </c>
      <c r="I2918" s="497">
        <f t="shared" si="99"/>
        <v>110000</v>
      </c>
    </row>
    <row r="2919" spans="1:9" s="523" customFormat="1" x14ac:dyDescent="0.25">
      <c r="A2919" s="498" t="str">
        <f>+Insumos!B183</f>
        <v>I100278</v>
      </c>
      <c r="C2919" s="702" t="str">
        <f>+VLOOKUP(A2919,Insumos!$B$4:$E$273,2,FALSE)</f>
        <v>capacete de 1 pulgada</v>
      </c>
      <c r="D2919" s="703"/>
      <c r="E2919" s="144" t="str">
        <f>+VLOOKUP(A2919,Insumos!$B$4:$E$273,3,FALSE)</f>
        <v>UND</v>
      </c>
      <c r="F2919" s="165">
        <v>1</v>
      </c>
      <c r="G2919" s="459"/>
      <c r="H2919" s="166">
        <f>+VLOOKUP(A2919,Insumos!$B$4:$E$273,4,FALSE)</f>
        <v>3520.0000000000005</v>
      </c>
      <c r="I2919" s="497">
        <f t="shared" si="99"/>
        <v>3520</v>
      </c>
    </row>
    <row r="2920" spans="1:9" s="523" customFormat="1" x14ac:dyDescent="0.25">
      <c r="A2920" s="498" t="str">
        <f>+Insumos!B184</f>
        <v>I100279</v>
      </c>
      <c r="C2920" s="702" t="str">
        <f>+VLOOKUP(A2920,Insumos!$B$4:$E$273,2,FALSE)</f>
        <v>cinta bandit de ½ pulgada</v>
      </c>
      <c r="D2920" s="703"/>
      <c r="E2920" s="144" t="str">
        <f>+VLOOKUP(A2920,Insumos!$B$4:$E$273,3,FALSE)</f>
        <v>M</v>
      </c>
      <c r="F2920" s="165">
        <v>3</v>
      </c>
      <c r="G2920" s="459"/>
      <c r="H2920" s="166">
        <f>+VLOOKUP(A2920,Insumos!$B$4:$E$273,4,FALSE)</f>
        <v>1100</v>
      </c>
      <c r="I2920" s="497">
        <f t="shared" si="99"/>
        <v>3300</v>
      </c>
    </row>
    <row r="2921" spans="1:9" s="523" customFormat="1" x14ac:dyDescent="0.25">
      <c r="A2921" s="498" t="str">
        <f>+Insumos!B185</f>
        <v>I100280</v>
      </c>
      <c r="C2921" s="702" t="str">
        <f>+VLOOKUP(A2921,Insumos!$B$4:$E$273,2,FALSE)</f>
        <v xml:space="preserve">hebillas para cinta bandit ½ pulgada </v>
      </c>
      <c r="D2921" s="703"/>
      <c r="E2921" s="144" t="str">
        <f>+VLOOKUP(A2921,Insumos!$B$4:$E$273,3,FALSE)</f>
        <v>UND</v>
      </c>
      <c r="F2921" s="658">
        <v>3</v>
      </c>
      <c r="G2921" s="659"/>
      <c r="H2921" s="166">
        <f>+VLOOKUP(A2921,Insumos!$B$4:$E$273,4,FALSE)</f>
        <v>1320</v>
      </c>
      <c r="I2921" s="497">
        <f t="shared" si="99"/>
        <v>3960</v>
      </c>
    </row>
    <row r="2922" spans="1:9" s="523" customFormat="1" x14ac:dyDescent="0.25">
      <c r="A2922" s="498" t="str">
        <f>+Insumos!B186</f>
        <v>I100281</v>
      </c>
      <c r="C2922" s="702" t="str">
        <f>+VLOOKUP(A2922,Insumos!$B$4:$E$273,2,FALSE)</f>
        <v>cable antifraude bifasico aluminio</v>
      </c>
      <c r="D2922" s="703"/>
      <c r="E2922" s="144" t="str">
        <f>+VLOOKUP(A2922,Insumos!$B$4:$E$273,3,FALSE)</f>
        <v>M</v>
      </c>
      <c r="F2922" s="165">
        <v>100</v>
      </c>
      <c r="G2922" s="659"/>
      <c r="H2922" s="166">
        <f>+VLOOKUP(A2922,Insumos!$B$4:$E$273,4,FALSE)</f>
        <v>14190.000000000002</v>
      </c>
      <c r="I2922" s="497">
        <f t="shared" si="99"/>
        <v>1419000</v>
      </c>
    </row>
    <row r="2923" spans="1:9" s="523" customFormat="1" x14ac:dyDescent="0.25">
      <c r="A2923" s="498" t="str">
        <f>+Insumos!B187</f>
        <v>I100282</v>
      </c>
      <c r="C2923" s="702" t="str">
        <f>+VLOOKUP(A2923,Insumos!$B$4:$E$273,2,FALSE)</f>
        <v>caja para contador bifasica</v>
      </c>
      <c r="D2923" s="703"/>
      <c r="E2923" s="144" t="str">
        <f>+VLOOKUP(A2923,Insumos!$B$4:$E$273,3,FALSE)</f>
        <v>UND</v>
      </c>
      <c r="F2923" s="165">
        <v>1</v>
      </c>
      <c r="G2923" s="659"/>
      <c r="H2923" s="166">
        <f>+VLOOKUP(A2923,Insumos!$B$4:$E$273,4,FALSE)</f>
        <v>125510.00000000001</v>
      </c>
      <c r="I2923" s="497">
        <f t="shared" si="99"/>
        <v>125510</v>
      </c>
    </row>
    <row r="2924" spans="1:9" s="523" customFormat="1" x14ac:dyDescent="0.25">
      <c r="A2924" s="498" t="str">
        <f>+Insumos!B188</f>
        <v>I100283</v>
      </c>
      <c r="C2924" s="702" t="str">
        <f>+VLOOKUP(A2924,Insumos!$B$4:$E$273,2,FALSE)</f>
        <v xml:space="preserve"> contador bifasico digital</v>
      </c>
      <c r="D2924" s="703"/>
      <c r="E2924" s="144" t="str">
        <f>+VLOOKUP(A2924,Insumos!$B$4:$E$273,3,FALSE)</f>
        <v>UND</v>
      </c>
      <c r="F2924" s="165">
        <v>1</v>
      </c>
      <c r="G2924" s="147"/>
      <c r="H2924" s="166">
        <f>+VLOOKUP(A2924,Insumos!$B$4:$E$273,4,FALSE)</f>
        <v>217800.00000000003</v>
      </c>
      <c r="I2924" s="497">
        <f t="shared" si="99"/>
        <v>217800</v>
      </c>
    </row>
    <row r="2925" spans="1:9" s="523" customFormat="1" x14ac:dyDescent="0.25">
      <c r="A2925" s="498" t="str">
        <f>+Insumos!B189</f>
        <v>I100284</v>
      </c>
      <c r="C2925" s="702" t="str">
        <f>+VLOOKUP(A2925,Insumos!$B$4:$E$273,2,FALSE)</f>
        <v>breaker de 2 X 32 riel schneider</v>
      </c>
      <c r="D2925" s="703"/>
      <c r="E2925" s="144" t="str">
        <f>+VLOOKUP(A2925,Insumos!$B$4:$E$273,3,FALSE)</f>
        <v>UND</v>
      </c>
      <c r="F2925" s="165">
        <v>1</v>
      </c>
      <c r="G2925" s="147"/>
      <c r="H2925" s="166">
        <f>+VLOOKUP(A2925,Insumos!$B$4:$E$273,4,FALSE)</f>
        <v>36080</v>
      </c>
      <c r="I2925" s="497">
        <f t="shared" si="99"/>
        <v>36080</v>
      </c>
    </row>
    <row r="2926" spans="1:9" s="523" customFormat="1" x14ac:dyDescent="0.25">
      <c r="A2926" s="498" t="str">
        <f>+Insumos!B190</f>
        <v>I100285</v>
      </c>
      <c r="C2926" s="702" t="str">
        <f>+VLOOKUP(A2926,Insumos!$B$4:$E$273,2,FALSE)</f>
        <v>varilla enchapetada cooperwell</v>
      </c>
      <c r="D2926" s="703"/>
      <c r="E2926" s="144" t="str">
        <f>+VLOOKUP(A2926,Insumos!$B$4:$E$273,3,FALSE)</f>
        <v>UND</v>
      </c>
      <c r="F2926" s="165">
        <v>1</v>
      </c>
      <c r="G2926" s="659"/>
      <c r="H2926" s="166">
        <f>+VLOOKUP(A2926,Insumos!$B$4:$E$273,4,FALSE)</f>
        <v>25300.000000000004</v>
      </c>
      <c r="I2926" s="497">
        <f t="shared" ref="I2926:I2932" si="100">+ROUND((F2926*H2926)+(G2926*F2926*H2926),0)</f>
        <v>25300</v>
      </c>
    </row>
    <row r="2927" spans="1:9" s="523" customFormat="1" x14ac:dyDescent="0.25">
      <c r="A2927" s="498" t="str">
        <f>+Insumos!B191</f>
        <v>I100286</v>
      </c>
      <c r="C2927" s="702" t="str">
        <f>+VLOOKUP(A2927,Insumos!$B$4:$E$273,2,FALSE)</f>
        <v xml:space="preserve">conector de varilla </v>
      </c>
      <c r="D2927" s="703"/>
      <c r="E2927" s="144" t="str">
        <f>+VLOOKUP(A2927,Insumos!$B$4:$E$273,3,FALSE)</f>
        <v>UND</v>
      </c>
      <c r="F2927" s="165">
        <v>1</v>
      </c>
      <c r="G2927" s="659"/>
      <c r="H2927" s="166">
        <f>+VLOOKUP(A2927,Insumos!$B$4:$E$273,4,FALSE)</f>
        <v>7040.0000000000009</v>
      </c>
      <c r="I2927" s="497">
        <f t="shared" si="100"/>
        <v>7040</v>
      </c>
    </row>
    <row r="2928" spans="1:9" s="523" customFormat="1" x14ac:dyDescent="0.25">
      <c r="A2928" s="498" t="str">
        <f>+Insumos!B192</f>
        <v>I100287</v>
      </c>
      <c r="C2928" s="702" t="str">
        <f>+VLOOKUP(A2928,Insumos!$B$4:$E$273,2,FALSE)</f>
        <v>terminal EMT de ½ pulgada</v>
      </c>
      <c r="D2928" s="703"/>
      <c r="E2928" s="144" t="str">
        <f>+VLOOKUP(A2928,Insumos!$B$4:$E$273,3,FALSE)</f>
        <v>UND</v>
      </c>
      <c r="F2928" s="165">
        <v>1</v>
      </c>
      <c r="G2928" s="459"/>
      <c r="H2928" s="166">
        <f>+VLOOKUP(A2928,Insumos!$B$4:$E$273,4,FALSE)</f>
        <v>1650.0000000000002</v>
      </c>
      <c r="I2928" s="497">
        <f t="shared" si="100"/>
        <v>1650</v>
      </c>
    </row>
    <row r="2929" spans="1:13" s="523" customFormat="1" x14ac:dyDescent="0.25">
      <c r="A2929" s="498" t="str">
        <f>+Insumos!B193</f>
        <v>I100288</v>
      </c>
      <c r="C2929" s="702" t="str">
        <f>+VLOOKUP(A2929,Insumos!$B$4:$E$273,2,FALSE)</f>
        <v xml:space="preserve">tubo emt de ½ </v>
      </c>
      <c r="D2929" s="703"/>
      <c r="E2929" s="144" t="str">
        <f>+VLOOKUP(A2929,Insumos!$B$4:$E$273,3,FALSE)</f>
        <v>M</v>
      </c>
      <c r="F2929" s="165">
        <v>0.5</v>
      </c>
      <c r="G2929" s="147"/>
      <c r="H2929" s="166">
        <f>+VLOOKUP(A2929,Insumos!$B$4:$E$273,4,FALSE)</f>
        <v>26400.000000000004</v>
      </c>
      <c r="I2929" s="497">
        <f t="shared" si="100"/>
        <v>13200</v>
      </c>
    </row>
    <row r="2930" spans="1:13" s="523" customFormat="1" x14ac:dyDescent="0.25">
      <c r="A2930" s="498" t="str">
        <f>+Insumos!B175</f>
        <v>I100270</v>
      </c>
      <c r="C2930" s="702" t="str">
        <f>+VLOOKUP(A2930,Insumos!$B$4:$E$273,2,FALSE)</f>
        <v xml:space="preserve">tubo pvc de 1 pulgada </v>
      </c>
      <c r="D2930" s="703"/>
      <c r="E2930" s="144" t="str">
        <f>+VLOOKUP(A2930,Insumos!$B$4:$E$273,3,FALSE)</f>
        <v>UND</v>
      </c>
      <c r="F2930" s="165">
        <v>13</v>
      </c>
      <c r="G2930" s="663"/>
      <c r="H2930" s="166">
        <f>+VLOOKUP(A2930,Insumos!$B$4:$E$273,4,FALSE)</f>
        <v>7811</v>
      </c>
      <c r="I2930" s="497">
        <f t="shared" si="100"/>
        <v>101543</v>
      </c>
    </row>
    <row r="2931" spans="1:13" s="523" customFormat="1" x14ac:dyDescent="0.25">
      <c r="A2931" s="498" t="str">
        <f>+Insumos!B176</f>
        <v>I100271</v>
      </c>
      <c r="C2931" s="702" t="str">
        <f>+VLOOKUP(A2931,Insumos!$B$4:$E$273,2,FALSE)</f>
        <v xml:space="preserve">curva pvc de 1 pulgada </v>
      </c>
      <c r="D2931" s="703"/>
      <c r="E2931" s="144" t="str">
        <f>+VLOOKUP(A2931,Insumos!$B$4:$E$273,3,FALSE)</f>
        <v>UND</v>
      </c>
      <c r="F2931" s="165">
        <v>3</v>
      </c>
      <c r="G2931" s="663"/>
      <c r="H2931" s="166">
        <f>+VLOOKUP(A2931,Insumos!$B$4:$E$273,4,FALSE)</f>
        <v>5350</v>
      </c>
      <c r="I2931" s="497">
        <f t="shared" si="100"/>
        <v>16050</v>
      </c>
    </row>
    <row r="2932" spans="1:13" s="523" customFormat="1" x14ac:dyDescent="0.25">
      <c r="A2932" s="498" t="str">
        <f>+Insumos!B179</f>
        <v>I100274</v>
      </c>
      <c r="C2932" s="702" t="str">
        <f>+VLOOKUP(A2932,Insumos!$B$4:$E$273,2,FALSE)</f>
        <v>cable N° 8 blanco</v>
      </c>
      <c r="D2932" s="703"/>
      <c r="E2932" s="144" t="str">
        <f>+VLOOKUP(A2932,Insumos!$B$4:$E$273,3,FALSE)</f>
        <v>M</v>
      </c>
      <c r="F2932" s="165">
        <v>3</v>
      </c>
      <c r="G2932" s="147"/>
      <c r="H2932" s="166">
        <f>+VLOOKUP(A2932,Insumos!$B$4:$E$273,4,FALSE)</f>
        <v>6795</v>
      </c>
      <c r="I2932" s="497">
        <f t="shared" si="100"/>
        <v>20385</v>
      </c>
    </row>
    <row r="2933" spans="1:13" s="523" customFormat="1" x14ac:dyDescent="0.25">
      <c r="A2933" s="498"/>
      <c r="C2933" s="150"/>
      <c r="D2933" s="151"/>
      <c r="E2933" s="143"/>
      <c r="F2933" s="151"/>
      <c r="G2933" s="699" t="s">
        <v>277</v>
      </c>
      <c r="H2933" s="730"/>
      <c r="I2933" s="172">
        <f>SUM(I2917:I2932)</f>
        <v>2137338</v>
      </c>
    </row>
    <row r="2934" spans="1:13" s="523" customFormat="1" ht="13.8" x14ac:dyDescent="0.25">
      <c r="A2934" s="498"/>
      <c r="C2934" s="462" t="s">
        <v>278</v>
      </c>
      <c r="D2934" s="463"/>
      <c r="E2934" s="143"/>
      <c r="F2934" s="151"/>
      <c r="G2934" s="152"/>
      <c r="H2934" s="151"/>
      <c r="I2934" s="478"/>
    </row>
    <row r="2935" spans="1:13" s="523" customFormat="1" x14ac:dyDescent="0.25">
      <c r="A2935" s="498"/>
      <c r="C2935" s="700" t="s">
        <v>266</v>
      </c>
      <c r="D2935" s="701"/>
      <c r="E2935" s="140" t="s">
        <v>279</v>
      </c>
      <c r="F2935" s="140" t="s">
        <v>29</v>
      </c>
      <c r="G2935" s="456" t="s">
        <v>280</v>
      </c>
      <c r="H2935" s="140" t="s">
        <v>281</v>
      </c>
      <c r="I2935" s="457" t="s">
        <v>271</v>
      </c>
    </row>
    <row r="2936" spans="1:13" s="523" customFormat="1" x14ac:dyDescent="0.25">
      <c r="A2936" s="498"/>
      <c r="C2936" s="746" t="s">
        <v>423</v>
      </c>
      <c r="D2936" s="747"/>
      <c r="E2936" s="504">
        <v>0.01</v>
      </c>
      <c r="F2936" s="494"/>
      <c r="G2936" s="9">
        <v>250000</v>
      </c>
      <c r="H2936" s="156">
        <f>+ROUND(E2936*G2936,0)</f>
        <v>2500</v>
      </c>
      <c r="I2936" s="149"/>
    </row>
    <row r="2937" spans="1:13" s="523" customFormat="1" x14ac:dyDescent="0.25">
      <c r="A2937" s="498"/>
      <c r="C2937" s="733"/>
      <c r="D2937" s="734"/>
      <c r="E2937" s="494"/>
      <c r="F2937" s="494"/>
      <c r="G2937" s="495"/>
      <c r="H2937" s="156"/>
      <c r="I2937" s="149"/>
    </row>
    <row r="2938" spans="1:13" s="523" customFormat="1" x14ac:dyDescent="0.25">
      <c r="A2938" s="498"/>
      <c r="C2938" s="150"/>
      <c r="D2938" s="151"/>
      <c r="E2938" s="143"/>
      <c r="F2938" s="151"/>
      <c r="G2938" s="152" t="s">
        <v>282</v>
      </c>
      <c r="H2938" s="151"/>
      <c r="I2938" s="158">
        <f>SUM(H2936:H2937)</f>
        <v>2500</v>
      </c>
    </row>
    <row r="2939" spans="1:13" s="523" customFormat="1" ht="13.8" x14ac:dyDescent="0.25">
      <c r="A2939" s="498"/>
      <c r="C2939" s="462" t="s">
        <v>283</v>
      </c>
      <c r="D2939" s="151"/>
      <c r="E2939" s="143"/>
      <c r="F2939" s="151"/>
      <c r="G2939" s="152"/>
      <c r="H2939" s="151"/>
      <c r="I2939" s="478"/>
    </row>
    <row r="2940" spans="1:13" s="523" customFormat="1" x14ac:dyDescent="0.25">
      <c r="A2940" s="498"/>
      <c r="C2940" s="700" t="s">
        <v>266</v>
      </c>
      <c r="D2940" s="701"/>
      <c r="E2940" s="140" t="s">
        <v>14</v>
      </c>
      <c r="F2940" s="140" t="s">
        <v>13</v>
      </c>
      <c r="G2940" s="456" t="s">
        <v>276</v>
      </c>
      <c r="H2940" s="467" t="s">
        <v>29</v>
      </c>
      <c r="I2940" s="457" t="s">
        <v>271</v>
      </c>
    </row>
    <row r="2941" spans="1:13" s="523" customFormat="1" x14ac:dyDescent="0.25">
      <c r="A2941" s="498"/>
      <c r="C2941" s="735" t="str">
        <f>+'Mano de Obra'!$B$125</f>
        <v>Cuadrilla Eléctrico</v>
      </c>
      <c r="D2941" s="736"/>
      <c r="E2941" s="141" t="s">
        <v>294</v>
      </c>
      <c r="F2941" s="161">
        <v>8</v>
      </c>
      <c r="G2941" s="155">
        <f>+'Mano de Obra'!$F$131</f>
        <v>971195.77777777775</v>
      </c>
      <c r="H2941" s="174">
        <f>8*2</f>
        <v>16</v>
      </c>
      <c r="I2941" s="159">
        <f>ROUND(SUM(G2941/F2941)*H2941,0)</f>
        <v>1942392</v>
      </c>
      <c r="M2941" s="425"/>
    </row>
    <row r="2942" spans="1:13" s="523" customFormat="1" x14ac:dyDescent="0.25">
      <c r="A2942" s="498"/>
      <c r="C2942" s="737"/>
      <c r="D2942" s="714"/>
      <c r="E2942" s="141"/>
      <c r="F2942" s="468"/>
      <c r="G2942" s="469"/>
      <c r="H2942" s="470"/>
      <c r="I2942" s="172">
        <f>SUM(G2942*F2942)*H2942</f>
        <v>0</v>
      </c>
    </row>
    <row r="2943" spans="1:13" s="523" customFormat="1" x14ac:dyDescent="0.25">
      <c r="A2943" s="498"/>
      <c r="C2943" s="738"/>
      <c r="D2943" s="739"/>
      <c r="E2943" s="141"/>
      <c r="F2943" s="148"/>
      <c r="G2943" s="469"/>
      <c r="H2943" s="470"/>
      <c r="I2943" s="172">
        <f>SUM(G2943*F2943)*H2943</f>
        <v>0</v>
      </c>
      <c r="M2943" s="524"/>
    </row>
    <row r="2944" spans="1:13" s="523" customFormat="1" x14ac:dyDescent="0.25">
      <c r="A2944" s="498"/>
      <c r="C2944" s="150"/>
      <c r="D2944" s="151"/>
      <c r="E2944" s="143"/>
      <c r="F2944" s="151"/>
      <c r="G2944" s="740" t="s">
        <v>284</v>
      </c>
      <c r="H2944" s="740"/>
      <c r="I2944" s="172">
        <f>I2941</f>
        <v>1942392</v>
      </c>
      <c r="M2944" s="425"/>
    </row>
    <row r="2945" spans="1:13" s="523" customFormat="1" ht="13.8" thickBot="1" x14ac:dyDescent="0.3">
      <c r="A2945" s="498"/>
      <c r="C2945" s="150"/>
      <c r="D2945" s="151"/>
      <c r="E2945" s="143"/>
      <c r="F2945" s="151"/>
      <c r="G2945" s="471"/>
      <c r="H2945" s="143"/>
      <c r="I2945" s="464"/>
    </row>
    <row r="2946" spans="1:13" s="523" customFormat="1" ht="13.8" thickBot="1" x14ac:dyDescent="0.3">
      <c r="A2946" s="498"/>
      <c r="C2946" s="150"/>
      <c r="D2946" s="151"/>
      <c r="E2946" s="143"/>
      <c r="F2946" s="741" t="s">
        <v>285</v>
      </c>
      <c r="G2946" s="741"/>
      <c r="H2946" s="741"/>
      <c r="I2946" s="160">
        <f>SUM(I2914+I2933+I2938+I2944)</f>
        <v>4159926</v>
      </c>
      <c r="M2946" s="425"/>
    </row>
    <row r="2947" spans="1:13" s="523" customFormat="1" ht="14.4" thickBot="1" x14ac:dyDescent="0.3">
      <c r="A2947" s="498"/>
      <c r="C2947" s="462" t="s">
        <v>286</v>
      </c>
      <c r="D2947" s="151"/>
      <c r="E2947" s="175"/>
      <c r="F2947" s="479"/>
      <c r="G2947" s="152"/>
      <c r="H2947" s="151"/>
      <c r="I2947" s="464"/>
    </row>
    <row r="2948" spans="1:13" s="523" customFormat="1" x14ac:dyDescent="0.25">
      <c r="A2948" s="498"/>
      <c r="C2948" s="704" t="s">
        <v>732</v>
      </c>
      <c r="D2948" s="705"/>
      <c r="E2948" s="710" t="s">
        <v>287</v>
      </c>
      <c r="F2948" s="711"/>
      <c r="G2948" s="473" t="s">
        <v>101</v>
      </c>
      <c r="H2948" s="474" t="s">
        <v>288</v>
      </c>
      <c r="I2948" s="712"/>
    </row>
    <row r="2949" spans="1:13" s="523" customFormat="1" x14ac:dyDescent="0.25">
      <c r="A2949" s="498"/>
      <c r="C2949" s="706"/>
      <c r="D2949" s="707"/>
      <c r="E2949" s="714" t="s">
        <v>289</v>
      </c>
      <c r="F2949" s="715"/>
      <c r="G2949" s="459">
        <v>0.23</v>
      </c>
      <c r="H2949" s="155">
        <f>ROUND($I$2946*G2949,0)</f>
        <v>956783</v>
      </c>
      <c r="I2949" s="713"/>
    </row>
    <row r="2950" spans="1:13" s="523" customFormat="1" x14ac:dyDescent="0.25">
      <c r="A2950" s="498"/>
      <c r="C2950" s="706"/>
      <c r="D2950" s="707"/>
      <c r="E2950" s="714" t="s">
        <v>26</v>
      </c>
      <c r="F2950" s="715"/>
      <c r="G2950" s="459">
        <v>0.02</v>
      </c>
      <c r="H2950" s="155">
        <f t="shared" ref="H2950:H2951" si="101">ROUND($I$2946*G2950,0)</f>
        <v>83199</v>
      </c>
      <c r="I2950" s="713"/>
    </row>
    <row r="2951" spans="1:13" s="523" customFormat="1" x14ac:dyDescent="0.25">
      <c r="A2951" s="498"/>
      <c r="C2951" s="706"/>
      <c r="D2951" s="707"/>
      <c r="E2951" s="714" t="s">
        <v>1</v>
      </c>
      <c r="F2951" s="715"/>
      <c r="G2951" s="459">
        <v>0.05</v>
      </c>
      <c r="H2951" s="155">
        <f t="shared" si="101"/>
        <v>207996</v>
      </c>
      <c r="I2951" s="713"/>
    </row>
    <row r="2952" spans="1:13" s="523" customFormat="1" ht="15" customHeight="1" thickBot="1" x14ac:dyDescent="0.3">
      <c r="A2952" s="498"/>
      <c r="C2952" s="706"/>
      <c r="D2952" s="707"/>
      <c r="E2952" s="716" t="s">
        <v>290</v>
      </c>
      <c r="F2952" s="717"/>
      <c r="G2952" s="717"/>
      <c r="H2952" s="718"/>
      <c r="I2952" s="475">
        <f>SUM(H2949:H2951)</f>
        <v>1247978</v>
      </c>
    </row>
    <row r="2953" spans="1:13" s="523" customFormat="1" ht="16.2" thickBot="1" x14ac:dyDescent="0.3">
      <c r="A2953" s="498"/>
      <c r="C2953" s="708"/>
      <c r="D2953" s="709"/>
      <c r="E2953" s="719" t="s">
        <v>291</v>
      </c>
      <c r="F2953" s="720"/>
      <c r="G2953" s="721"/>
      <c r="H2953" s="722">
        <f>SUM(I2946+I2952)</f>
        <v>5407904</v>
      </c>
      <c r="I2953" s="723"/>
    </row>
    <row r="2954" spans="1:13" s="523" customFormat="1" x14ac:dyDescent="0.25">
      <c r="A2954" s="498"/>
    </row>
    <row r="2955" spans="1:13" s="523" customFormat="1" ht="18" thickBot="1" x14ac:dyDescent="0.3">
      <c r="A2955" s="498"/>
      <c r="C2955" s="748" t="s">
        <v>257</v>
      </c>
      <c r="D2955" s="748"/>
      <c r="E2955" s="748"/>
      <c r="F2955" s="748"/>
      <c r="G2955" s="748"/>
      <c r="H2955" s="748"/>
      <c r="I2955" s="748"/>
    </row>
    <row r="2956" spans="1:13" s="523" customFormat="1" ht="14.4" thickBot="1" x14ac:dyDescent="0.3">
      <c r="A2956" s="498"/>
      <c r="C2956" s="136" t="s">
        <v>258</v>
      </c>
      <c r="D2956" s="749" t="s">
        <v>733</v>
      </c>
      <c r="E2956" s="750"/>
      <c r="F2956" s="750"/>
      <c r="G2956" s="751"/>
      <c r="H2956" s="136" t="s">
        <v>259</v>
      </c>
      <c r="I2956" s="452">
        <v>45961</v>
      </c>
    </row>
    <row r="2957" spans="1:13" s="523" customFormat="1" ht="13.8" thickBot="1" x14ac:dyDescent="0.3">
      <c r="A2957" s="498"/>
      <c r="C2957" s="752" t="s">
        <v>260</v>
      </c>
      <c r="D2957" s="753"/>
      <c r="E2957" s="754"/>
      <c r="F2957" s="755" t="s">
        <v>261</v>
      </c>
      <c r="G2957" s="756"/>
      <c r="H2957" s="756"/>
      <c r="I2957" s="757"/>
    </row>
    <row r="2958" spans="1:13" s="523" customFormat="1" ht="13.8" thickBot="1" x14ac:dyDescent="0.3">
      <c r="A2958" s="498"/>
      <c r="C2958" s="758" t="s">
        <v>292</v>
      </c>
      <c r="D2958" s="759"/>
      <c r="E2958" s="760"/>
      <c r="F2958" s="761" t="str">
        <f>+'P. Obras Civiles'!C82</f>
        <v>Polo a Tierra</v>
      </c>
      <c r="G2958" s="762"/>
      <c r="H2958" s="762"/>
      <c r="I2958" s="763"/>
    </row>
    <row r="2959" spans="1:13" s="523" customFormat="1" ht="13.8" thickBot="1" x14ac:dyDescent="0.3">
      <c r="A2959" s="498"/>
      <c r="C2959" s="137" t="s">
        <v>262</v>
      </c>
      <c r="D2959" s="138" t="s">
        <v>263</v>
      </c>
      <c r="E2959" s="298">
        <f>+'P. Obras Civiles'!B82</f>
        <v>10.119999999999999</v>
      </c>
      <c r="F2959" s="764"/>
      <c r="G2959" s="765"/>
      <c r="H2959" s="765"/>
      <c r="I2959" s="766"/>
    </row>
    <row r="2960" spans="1:13" s="523" customFormat="1" ht="13.8" thickBot="1" x14ac:dyDescent="0.3">
      <c r="A2960" s="498"/>
      <c r="C2960" s="770" t="s">
        <v>264</v>
      </c>
      <c r="D2960" s="771"/>
      <c r="E2960" s="207">
        <f>+'P. Obras Civiles'!E82</f>
        <v>1</v>
      </c>
      <c r="F2960" s="767"/>
      <c r="G2960" s="768"/>
      <c r="H2960" s="768"/>
      <c r="I2960" s="769"/>
    </row>
    <row r="2961" spans="1:9" s="523" customFormat="1" x14ac:dyDescent="0.25">
      <c r="A2961" s="498"/>
      <c r="C2961" s="453" t="s">
        <v>265</v>
      </c>
      <c r="D2961" s="454"/>
      <c r="E2961" s="772"/>
      <c r="F2961" s="772"/>
      <c r="G2961" s="772"/>
      <c r="H2961" s="772"/>
      <c r="I2961" s="773"/>
    </row>
    <row r="2962" spans="1:9" s="523" customFormat="1" x14ac:dyDescent="0.25">
      <c r="A2962" s="498"/>
      <c r="C2962" s="700" t="s">
        <v>266</v>
      </c>
      <c r="D2962" s="701"/>
      <c r="E2962" s="140" t="s">
        <v>267</v>
      </c>
      <c r="F2962" s="455" t="s">
        <v>268</v>
      </c>
      <c r="G2962" s="456" t="s">
        <v>269</v>
      </c>
      <c r="H2962" s="140" t="s">
        <v>270</v>
      </c>
      <c r="I2962" s="457" t="s">
        <v>271</v>
      </c>
    </row>
    <row r="2963" spans="1:9" s="523" customFormat="1" x14ac:dyDescent="0.25">
      <c r="A2963" s="498" t="str">
        <f>+'Herramientas y Equipos'!$B$17</f>
        <v>E100014</v>
      </c>
      <c r="C2963" s="742" t="str">
        <f>+VLOOKUP(A2963,'Herramientas y Equipos'!$B$4:$E$46,2,FALSE)</f>
        <v>Herramienta menor D, Eléctrico</v>
      </c>
      <c r="D2963" s="743"/>
      <c r="E2963" s="141" t="str">
        <f>+VLOOKUP(A2963,'Herramientas y Equipos'!$B$4:$E$46,3,FALSE)</f>
        <v>%</v>
      </c>
      <c r="F2963" s="459">
        <f>+VLOOKUP(A2963,'Herramientas y Equipos'!$B$4:$E$46,4,FALSE)</f>
        <v>0.04</v>
      </c>
      <c r="G2963" s="155">
        <f>+I2986</f>
        <v>606997</v>
      </c>
      <c r="H2963" s="155">
        <f>ROUND(SUM(G2963*F2963),0)</f>
        <v>24280</v>
      </c>
      <c r="I2963" s="744"/>
    </row>
    <row r="2964" spans="1:9" s="523" customFormat="1" x14ac:dyDescent="0.25">
      <c r="A2964" s="451"/>
      <c r="B2964" s="451"/>
      <c r="C2964" s="742"/>
      <c r="D2964" s="743"/>
      <c r="E2964" s="141"/>
      <c r="F2964" s="217"/>
      <c r="G2964" s="155"/>
      <c r="H2964" s="155"/>
      <c r="I2964" s="745"/>
    </row>
    <row r="2965" spans="1:9" s="523" customFormat="1" x14ac:dyDescent="0.25">
      <c r="A2965" s="498">
        <f>+'Herramientas y Equipos'!B250</f>
        <v>0</v>
      </c>
      <c r="C2965" s="742"/>
      <c r="D2965" s="743"/>
      <c r="E2965" s="141"/>
      <c r="F2965" s="171"/>
      <c r="G2965" s="155"/>
      <c r="H2965" s="155"/>
      <c r="I2965" s="745"/>
    </row>
    <row r="2966" spans="1:9" s="523" customFormat="1" x14ac:dyDescent="0.25">
      <c r="A2966" s="498"/>
      <c r="C2966" s="698"/>
      <c r="D2966" s="699"/>
      <c r="E2966" s="699"/>
      <c r="F2966" s="699"/>
      <c r="G2966" s="461"/>
      <c r="H2966" s="461" t="s">
        <v>272</v>
      </c>
      <c r="I2966" s="172">
        <f>SUM(H2963:H2965)</f>
        <v>24280</v>
      </c>
    </row>
    <row r="2967" spans="1:9" s="523" customFormat="1" x14ac:dyDescent="0.25">
      <c r="A2967" s="498"/>
      <c r="C2967" s="462" t="s">
        <v>273</v>
      </c>
      <c r="D2967" s="463"/>
      <c r="E2967" s="143"/>
      <c r="F2967" s="151"/>
      <c r="G2967" s="152"/>
      <c r="H2967" s="151"/>
      <c r="I2967" s="464"/>
    </row>
    <row r="2968" spans="1:9" s="523" customFormat="1" x14ac:dyDescent="0.25">
      <c r="A2968" s="498"/>
      <c r="C2968" s="700" t="s">
        <v>266</v>
      </c>
      <c r="D2968" s="701"/>
      <c r="E2968" s="140" t="s">
        <v>274</v>
      </c>
      <c r="F2968" s="140" t="s">
        <v>13</v>
      </c>
      <c r="G2968" s="456" t="s">
        <v>275</v>
      </c>
      <c r="H2968" s="140" t="s">
        <v>276</v>
      </c>
      <c r="I2968" s="457" t="s">
        <v>271</v>
      </c>
    </row>
    <row r="2969" spans="1:9" s="523" customFormat="1" x14ac:dyDescent="0.25">
      <c r="A2969" s="498" t="str">
        <f>+Insumos!B194</f>
        <v>I100289</v>
      </c>
      <c r="C2969" s="702" t="str">
        <f>+VLOOKUP(A2969,Insumos!$B$4:$E$273,2,FALSE)</f>
        <v>cable N° 8 verde</v>
      </c>
      <c r="D2969" s="703"/>
      <c r="E2969" s="144" t="str">
        <f>+VLOOKUP(A2969,Insumos!$B$4:$E$273,3,FALSE)</f>
        <v>M</v>
      </c>
      <c r="F2969" s="165">
        <v>5</v>
      </c>
      <c r="G2969" s="459"/>
      <c r="H2969" s="166">
        <f>+VLOOKUP(A2969,Insumos!$B$4:$E$273,4,FALSE)</f>
        <v>6955</v>
      </c>
      <c r="I2969" s="497">
        <f t="shared" ref="I2969" si="102">+ROUND((F2969*H2969)+(G2969*F2969*H2969),0)</f>
        <v>34775</v>
      </c>
    </row>
    <row r="2970" spans="1:9" s="523" customFormat="1" x14ac:dyDescent="0.25">
      <c r="A2970" s="498" t="str">
        <f>+Insumos!B195</f>
        <v>I100290</v>
      </c>
      <c r="C2970" s="702" t="str">
        <f>+VLOOKUP(A2970,Insumos!$B$4:$E$273,2,FALSE)</f>
        <v>varilla de cobre cobre</v>
      </c>
      <c r="D2970" s="703"/>
      <c r="E2970" s="144" t="str">
        <f>+VLOOKUP(A2970,Insumos!$B$4:$E$273,3,FALSE)</f>
        <v>UND</v>
      </c>
      <c r="F2970" s="165">
        <v>1</v>
      </c>
      <c r="G2970" s="459"/>
      <c r="H2970" s="166">
        <f>+VLOOKUP(A2970,Insumos!$B$4:$E$273,4,FALSE)</f>
        <v>235400.00000000003</v>
      </c>
      <c r="I2970" s="497">
        <f t="shared" ref="I2970:I2972" si="103">+ROUND((F2970*H2970)+(G2970*F2970*H2970),0)</f>
        <v>235400</v>
      </c>
    </row>
    <row r="2971" spans="1:9" s="523" customFormat="1" x14ac:dyDescent="0.25">
      <c r="A2971" s="498" t="str">
        <f>+Insumos!B196</f>
        <v>I100291</v>
      </c>
      <c r="C2971" s="702" t="str">
        <f>+VLOOKUP(A2971,Insumos!$B$4:$E$273,2,FALSE)</f>
        <v>tiro de soldadura exotérmica</v>
      </c>
      <c r="D2971" s="703"/>
      <c r="E2971" s="144" t="str">
        <f>+VLOOKUP(A2971,Insumos!$B$4:$E$273,3,FALSE)</f>
        <v>UND</v>
      </c>
      <c r="F2971" s="165">
        <v>1</v>
      </c>
      <c r="G2971" s="459"/>
      <c r="H2971" s="166">
        <f>+VLOOKUP(A2971,Insumos!$B$4:$E$273,4,FALSE)</f>
        <v>30580.000000000004</v>
      </c>
      <c r="I2971" s="497">
        <f t="shared" si="103"/>
        <v>30580</v>
      </c>
    </row>
    <row r="2972" spans="1:9" s="523" customFormat="1" x14ac:dyDescent="0.25">
      <c r="A2972" s="498" t="str">
        <f>+Insumos!B197</f>
        <v>I100292</v>
      </c>
      <c r="C2972" s="702" t="str">
        <f>+VLOOKUP(A2972,Insumos!$B$4:$E$273,2,FALSE)</f>
        <v xml:space="preserve">bolsa de hidrogel </v>
      </c>
      <c r="D2972" s="703"/>
      <c r="E2972" s="144" t="str">
        <f>+VLOOKUP(A2972,Insumos!$B$4:$E$273,3,FALSE)</f>
        <v>UND</v>
      </c>
      <c r="F2972" s="165">
        <v>1</v>
      </c>
      <c r="G2972" s="459"/>
      <c r="H2972" s="166">
        <f>+VLOOKUP(A2972,Insumos!$B$4:$E$273,4,FALSE)</f>
        <v>51700.000000000007</v>
      </c>
      <c r="I2972" s="497">
        <f t="shared" si="103"/>
        <v>51700</v>
      </c>
    </row>
    <row r="2973" spans="1:9" s="523" customFormat="1" x14ac:dyDescent="0.25">
      <c r="A2973" s="498"/>
      <c r="C2973" s="702"/>
      <c r="D2973" s="703"/>
      <c r="E2973" s="144"/>
      <c r="F2973" s="465"/>
      <c r="G2973" s="147"/>
      <c r="H2973" s="166"/>
      <c r="I2973" s="172"/>
    </row>
    <row r="2974" spans="1:9" s="523" customFormat="1" x14ac:dyDescent="0.25">
      <c r="A2974" s="498"/>
      <c r="C2974" s="728"/>
      <c r="D2974" s="729"/>
      <c r="E2974" s="144"/>
      <c r="F2974" s="465"/>
      <c r="G2974" s="147"/>
      <c r="H2974" s="155"/>
      <c r="I2974" s="172"/>
    </row>
    <row r="2975" spans="1:9" s="523" customFormat="1" x14ac:dyDescent="0.25">
      <c r="A2975" s="498"/>
      <c r="C2975" s="150"/>
      <c r="D2975" s="151"/>
      <c r="E2975" s="143"/>
      <c r="F2975" s="151"/>
      <c r="G2975" s="699" t="s">
        <v>277</v>
      </c>
      <c r="H2975" s="730"/>
      <c r="I2975" s="172">
        <f>SUM(I2969:I2974)</f>
        <v>352455</v>
      </c>
    </row>
    <row r="2976" spans="1:9" s="523" customFormat="1" ht="13.8" x14ac:dyDescent="0.25">
      <c r="A2976" s="498"/>
      <c r="C2976" s="462" t="s">
        <v>278</v>
      </c>
      <c r="D2976" s="463"/>
      <c r="E2976" s="143"/>
      <c r="F2976" s="151"/>
      <c r="G2976" s="152"/>
      <c r="H2976" s="151"/>
      <c r="I2976" s="478"/>
    </row>
    <row r="2977" spans="1:13" s="523" customFormat="1" x14ac:dyDescent="0.25">
      <c r="A2977" s="498"/>
      <c r="C2977" s="700" t="s">
        <v>266</v>
      </c>
      <c r="D2977" s="701"/>
      <c r="E2977" s="140" t="s">
        <v>279</v>
      </c>
      <c r="F2977" s="140" t="s">
        <v>29</v>
      </c>
      <c r="G2977" s="456" t="s">
        <v>280</v>
      </c>
      <c r="H2977" s="140" t="s">
        <v>281</v>
      </c>
      <c r="I2977" s="457" t="s">
        <v>271</v>
      </c>
    </row>
    <row r="2978" spans="1:13" s="523" customFormat="1" x14ac:dyDescent="0.25">
      <c r="A2978" s="498"/>
      <c r="C2978" s="746" t="s">
        <v>423</v>
      </c>
      <c r="D2978" s="747"/>
      <c r="E2978" s="504">
        <v>0.01</v>
      </c>
      <c r="F2978" s="494"/>
      <c r="G2978" s="9">
        <v>250000</v>
      </c>
      <c r="H2978" s="156">
        <f>+ROUND(E2978*G2978,0)</f>
        <v>2500</v>
      </c>
      <c r="I2978" s="149"/>
    </row>
    <row r="2979" spans="1:13" s="523" customFormat="1" x14ac:dyDescent="0.25">
      <c r="A2979" s="498"/>
      <c r="C2979" s="733"/>
      <c r="D2979" s="734"/>
      <c r="E2979" s="494"/>
      <c r="F2979" s="494"/>
      <c r="G2979" s="495"/>
      <c r="H2979" s="156"/>
      <c r="I2979" s="149"/>
    </row>
    <row r="2980" spans="1:13" s="523" customFormat="1" x14ac:dyDescent="0.25">
      <c r="A2980" s="498"/>
      <c r="C2980" s="150"/>
      <c r="D2980" s="151"/>
      <c r="E2980" s="143"/>
      <c r="F2980" s="151"/>
      <c r="G2980" s="152" t="s">
        <v>282</v>
      </c>
      <c r="H2980" s="151"/>
      <c r="I2980" s="158">
        <f>SUM(H2978:H2979)</f>
        <v>2500</v>
      </c>
    </row>
    <row r="2981" spans="1:13" s="523" customFormat="1" ht="13.8" x14ac:dyDescent="0.25">
      <c r="A2981" s="498"/>
      <c r="C2981" s="462" t="s">
        <v>283</v>
      </c>
      <c r="D2981" s="151"/>
      <c r="E2981" s="143"/>
      <c r="F2981" s="151"/>
      <c r="G2981" s="152"/>
      <c r="H2981" s="151"/>
      <c r="I2981" s="478"/>
    </row>
    <row r="2982" spans="1:13" s="523" customFormat="1" x14ac:dyDescent="0.25">
      <c r="A2982" s="498"/>
      <c r="C2982" s="700" t="s">
        <v>266</v>
      </c>
      <c r="D2982" s="701"/>
      <c r="E2982" s="140" t="s">
        <v>14</v>
      </c>
      <c r="F2982" s="140" t="s">
        <v>13</v>
      </c>
      <c r="G2982" s="456" t="s">
        <v>276</v>
      </c>
      <c r="H2982" s="467" t="s">
        <v>29</v>
      </c>
      <c r="I2982" s="457" t="s">
        <v>271</v>
      </c>
    </row>
    <row r="2983" spans="1:13" s="523" customFormat="1" x14ac:dyDescent="0.25">
      <c r="A2983" s="498"/>
      <c r="C2983" s="735" t="str">
        <f>+'Mano de Obra'!$B$125</f>
        <v>Cuadrilla Eléctrico</v>
      </c>
      <c r="D2983" s="736"/>
      <c r="E2983" s="141" t="s">
        <v>294</v>
      </c>
      <c r="F2983" s="161">
        <v>8</v>
      </c>
      <c r="G2983" s="155">
        <f>+'Mano de Obra'!$F$131</f>
        <v>971195.77777777775</v>
      </c>
      <c r="H2983" s="174">
        <v>5</v>
      </c>
      <c r="I2983" s="159">
        <f>ROUND(SUM(G2983/F2983)*H2983,0)</f>
        <v>606997</v>
      </c>
      <c r="M2983" s="425"/>
    </row>
    <row r="2984" spans="1:13" s="523" customFormat="1" x14ac:dyDescent="0.25">
      <c r="A2984" s="498"/>
      <c r="C2984" s="737"/>
      <c r="D2984" s="714"/>
      <c r="E2984" s="141"/>
      <c r="F2984" s="468"/>
      <c r="G2984" s="469"/>
      <c r="H2984" s="470"/>
      <c r="I2984" s="172">
        <f>SUM(G2984*F2984)*H2984</f>
        <v>0</v>
      </c>
    </row>
    <row r="2985" spans="1:13" s="523" customFormat="1" x14ac:dyDescent="0.25">
      <c r="A2985" s="498"/>
      <c r="C2985" s="738"/>
      <c r="D2985" s="739"/>
      <c r="E2985" s="141"/>
      <c r="F2985" s="148"/>
      <c r="G2985" s="469"/>
      <c r="H2985" s="470"/>
      <c r="I2985" s="172">
        <f>SUM(G2985*F2985)*H2985</f>
        <v>0</v>
      </c>
      <c r="M2985" s="524"/>
    </row>
    <row r="2986" spans="1:13" s="523" customFormat="1" x14ac:dyDescent="0.25">
      <c r="A2986" s="498"/>
      <c r="C2986" s="150"/>
      <c r="D2986" s="151"/>
      <c r="E2986" s="143"/>
      <c r="F2986" s="151"/>
      <c r="G2986" s="740" t="s">
        <v>284</v>
      </c>
      <c r="H2986" s="740"/>
      <c r="I2986" s="172">
        <f>I2983</f>
        <v>606997</v>
      </c>
      <c r="M2986" s="425"/>
    </row>
    <row r="2987" spans="1:13" s="523" customFormat="1" ht="13.8" thickBot="1" x14ac:dyDescent="0.3">
      <c r="A2987" s="498"/>
      <c r="C2987" s="150"/>
      <c r="D2987" s="151"/>
      <c r="E2987" s="143"/>
      <c r="F2987" s="151"/>
      <c r="G2987" s="471"/>
      <c r="H2987" s="143"/>
      <c r="I2987" s="464"/>
    </row>
    <row r="2988" spans="1:13" s="523" customFormat="1" ht="13.8" thickBot="1" x14ac:dyDescent="0.3">
      <c r="A2988" s="498"/>
      <c r="C2988" s="150"/>
      <c r="D2988" s="151"/>
      <c r="E2988" s="143"/>
      <c r="F2988" s="741" t="s">
        <v>285</v>
      </c>
      <c r="G2988" s="741"/>
      <c r="H2988" s="741"/>
      <c r="I2988" s="160">
        <f>SUM(I2966+I2975+I2980+I2986)</f>
        <v>986232</v>
      </c>
      <c r="M2988" s="425"/>
    </row>
    <row r="2989" spans="1:13" s="523" customFormat="1" ht="14.4" thickBot="1" x14ac:dyDescent="0.3">
      <c r="A2989" s="498"/>
      <c r="C2989" s="462" t="s">
        <v>286</v>
      </c>
      <c r="D2989" s="151"/>
      <c r="E2989" s="175"/>
      <c r="F2989" s="479"/>
      <c r="G2989" s="152"/>
      <c r="H2989" s="151"/>
      <c r="I2989" s="464"/>
    </row>
    <row r="2990" spans="1:13" s="523" customFormat="1" x14ac:dyDescent="0.25">
      <c r="A2990" s="498"/>
      <c r="C2990" s="704" t="s">
        <v>732</v>
      </c>
      <c r="D2990" s="705"/>
      <c r="E2990" s="710" t="s">
        <v>287</v>
      </c>
      <c r="F2990" s="711"/>
      <c r="G2990" s="473" t="s">
        <v>101</v>
      </c>
      <c r="H2990" s="474" t="s">
        <v>288</v>
      </c>
      <c r="I2990" s="712"/>
    </row>
    <row r="2991" spans="1:13" s="523" customFormat="1" x14ac:dyDescent="0.25">
      <c r="A2991" s="498"/>
      <c r="C2991" s="706"/>
      <c r="D2991" s="707"/>
      <c r="E2991" s="714" t="s">
        <v>289</v>
      </c>
      <c r="F2991" s="715"/>
      <c r="G2991" s="459">
        <v>0.23</v>
      </c>
      <c r="H2991" s="155">
        <f>ROUND($I$2988*G2991,0)</f>
        <v>226833</v>
      </c>
      <c r="I2991" s="713"/>
    </row>
    <row r="2992" spans="1:13" s="523" customFormat="1" x14ac:dyDescent="0.25">
      <c r="A2992" s="498"/>
      <c r="C2992" s="706"/>
      <c r="D2992" s="707"/>
      <c r="E2992" s="714" t="s">
        <v>26</v>
      </c>
      <c r="F2992" s="715"/>
      <c r="G2992" s="459">
        <v>0.02</v>
      </c>
      <c r="H2992" s="155">
        <f t="shared" ref="H2992:H2993" si="104">ROUND($I$2988*G2992,0)</f>
        <v>19725</v>
      </c>
      <c r="I2992" s="713"/>
    </row>
    <row r="2993" spans="1:9" s="523" customFormat="1" x14ac:dyDescent="0.25">
      <c r="A2993" s="498"/>
      <c r="C2993" s="706"/>
      <c r="D2993" s="707"/>
      <c r="E2993" s="714" t="s">
        <v>1</v>
      </c>
      <c r="F2993" s="715"/>
      <c r="G2993" s="459">
        <v>0.05</v>
      </c>
      <c r="H2993" s="155">
        <f t="shared" si="104"/>
        <v>49312</v>
      </c>
      <c r="I2993" s="713"/>
    </row>
    <row r="2994" spans="1:9" s="523" customFormat="1" ht="15" customHeight="1" thickBot="1" x14ac:dyDescent="0.3">
      <c r="A2994" s="498"/>
      <c r="C2994" s="706"/>
      <c r="D2994" s="707"/>
      <c r="E2994" s="716" t="s">
        <v>290</v>
      </c>
      <c r="F2994" s="717"/>
      <c r="G2994" s="717"/>
      <c r="H2994" s="718"/>
      <c r="I2994" s="475">
        <f>SUM(H2991:H2993)</f>
        <v>295870</v>
      </c>
    </row>
    <row r="2995" spans="1:9" s="523" customFormat="1" ht="16.2" thickBot="1" x14ac:dyDescent="0.3">
      <c r="A2995" s="498"/>
      <c r="C2995" s="708"/>
      <c r="D2995" s="709"/>
      <c r="E2995" s="719" t="s">
        <v>291</v>
      </c>
      <c r="F2995" s="720"/>
      <c r="G2995" s="721"/>
      <c r="H2995" s="722">
        <f>SUM(I2988+I2994)</f>
        <v>1282102</v>
      </c>
      <c r="I2995" s="723"/>
    </row>
    <row r="2996" spans="1:9" s="523" customFormat="1" x14ac:dyDescent="0.25">
      <c r="A2996" s="498"/>
    </row>
    <row r="2997" spans="1:9" s="523" customFormat="1" ht="18" thickBot="1" x14ac:dyDescent="0.3">
      <c r="A2997" s="498"/>
      <c r="C2997" s="748" t="s">
        <v>257</v>
      </c>
      <c r="D2997" s="748"/>
      <c r="E2997" s="748"/>
      <c r="F2997" s="748"/>
      <c r="G2997" s="748"/>
      <c r="H2997" s="748"/>
      <c r="I2997" s="748"/>
    </row>
    <row r="2998" spans="1:9" s="523" customFormat="1" ht="14.4" thickBot="1" x14ac:dyDescent="0.3">
      <c r="A2998" s="498"/>
      <c r="C2998" s="136" t="s">
        <v>258</v>
      </c>
      <c r="D2998" s="749" t="s">
        <v>733</v>
      </c>
      <c r="E2998" s="750"/>
      <c r="F2998" s="750"/>
      <c r="G2998" s="751"/>
      <c r="H2998" s="136" t="s">
        <v>259</v>
      </c>
      <c r="I2998" s="452">
        <v>45961</v>
      </c>
    </row>
    <row r="2999" spans="1:9" s="523" customFormat="1" ht="13.8" thickBot="1" x14ac:dyDescent="0.3">
      <c r="A2999" s="498"/>
      <c r="C2999" s="752" t="s">
        <v>260</v>
      </c>
      <c r="D2999" s="753"/>
      <c r="E2999" s="754"/>
      <c r="F2999" s="755" t="s">
        <v>261</v>
      </c>
      <c r="G2999" s="756"/>
      <c r="H2999" s="756"/>
      <c r="I2999" s="757"/>
    </row>
    <row r="3000" spans="1:9" s="523" customFormat="1" ht="13.8" thickBot="1" x14ac:dyDescent="0.3">
      <c r="A3000" s="498"/>
      <c r="C3000" s="758" t="s">
        <v>292</v>
      </c>
      <c r="D3000" s="759"/>
      <c r="E3000" s="760"/>
      <c r="F3000" s="761" t="str">
        <f>+'P. Obras Civiles'!C84</f>
        <v>Punto hidráulico PVC PRS 1/2"</v>
      </c>
      <c r="G3000" s="762"/>
      <c r="H3000" s="762"/>
      <c r="I3000" s="763"/>
    </row>
    <row r="3001" spans="1:9" s="523" customFormat="1" ht="13.8" thickBot="1" x14ac:dyDescent="0.3">
      <c r="A3001" s="498"/>
      <c r="C3001" s="137" t="s">
        <v>262</v>
      </c>
      <c r="D3001" s="138" t="s">
        <v>263</v>
      </c>
      <c r="E3001" s="154">
        <f>+'P. Obras Civiles'!B84</f>
        <v>11.1</v>
      </c>
      <c r="F3001" s="764"/>
      <c r="G3001" s="765"/>
      <c r="H3001" s="765"/>
      <c r="I3001" s="766"/>
    </row>
    <row r="3002" spans="1:9" s="523" customFormat="1" ht="13.8" thickBot="1" x14ac:dyDescent="0.3">
      <c r="A3002" s="498"/>
      <c r="C3002" s="770" t="s">
        <v>264</v>
      </c>
      <c r="D3002" s="771"/>
      <c r="E3002" s="207">
        <f>+'P. Obras Civiles'!E84</f>
        <v>12</v>
      </c>
      <c r="F3002" s="767"/>
      <c r="G3002" s="768"/>
      <c r="H3002" s="768"/>
      <c r="I3002" s="769"/>
    </row>
    <row r="3003" spans="1:9" s="523" customFormat="1" x14ac:dyDescent="0.25">
      <c r="A3003" s="498"/>
      <c r="C3003" s="453" t="s">
        <v>265</v>
      </c>
      <c r="D3003" s="454"/>
      <c r="E3003" s="772"/>
      <c r="F3003" s="772"/>
      <c r="G3003" s="772"/>
      <c r="H3003" s="772"/>
      <c r="I3003" s="773"/>
    </row>
    <row r="3004" spans="1:9" s="523" customFormat="1" x14ac:dyDescent="0.25">
      <c r="A3004" s="498"/>
      <c r="C3004" s="700" t="s">
        <v>266</v>
      </c>
      <c r="D3004" s="701"/>
      <c r="E3004" s="140" t="s">
        <v>267</v>
      </c>
      <c r="F3004" s="455" t="s">
        <v>268</v>
      </c>
      <c r="G3004" s="456" t="s">
        <v>269</v>
      </c>
      <c r="H3004" s="140" t="s">
        <v>270</v>
      </c>
      <c r="I3004" s="457" t="s">
        <v>271</v>
      </c>
    </row>
    <row r="3005" spans="1:9" s="523" customFormat="1" x14ac:dyDescent="0.25">
      <c r="A3005" s="498" t="str">
        <f>+'Herramientas y Equipos'!$B$18</f>
        <v>E100015</v>
      </c>
      <c r="C3005" s="742" t="str">
        <f>+VLOOKUP(A3005,'Herramientas y Equipos'!$B$4:$E$46,2,FALSE)</f>
        <v>Herramienta menor E, Gral. Obra</v>
      </c>
      <c r="D3005" s="743"/>
      <c r="E3005" s="141" t="str">
        <f>+VLOOKUP(A3005,'Herramientas y Equipos'!$B$4:$E$46,3,FALSE)</f>
        <v>%</v>
      </c>
      <c r="F3005" s="513">
        <f>+VLOOKUP(A3005,'Herramientas y Equipos'!$B$4:$E$46,4,FALSE)</f>
        <v>0.04</v>
      </c>
      <c r="G3005" s="507">
        <f>+I3030</f>
        <v>75081</v>
      </c>
      <c r="H3005" s="507">
        <f>ROUND(SUM(G3005*F3005),0)</f>
        <v>3003</v>
      </c>
      <c r="I3005" s="797"/>
    </row>
    <row r="3006" spans="1:9" s="523" customFormat="1" x14ac:dyDescent="0.25">
      <c r="A3006" s="498" t="s">
        <v>80</v>
      </c>
      <c r="C3006" s="742"/>
      <c r="D3006" s="743"/>
      <c r="E3006" s="141"/>
      <c r="F3006" s="171"/>
      <c r="G3006" s="155"/>
      <c r="H3006" s="155"/>
      <c r="I3006" s="798"/>
    </row>
    <row r="3007" spans="1:9" s="523" customFormat="1" x14ac:dyDescent="0.25">
      <c r="A3007" s="498"/>
      <c r="C3007" s="742"/>
      <c r="D3007" s="743"/>
      <c r="E3007" s="141"/>
      <c r="F3007" s="171"/>
      <c r="G3007" s="507"/>
      <c r="H3007" s="507"/>
      <c r="I3007" s="798"/>
    </row>
    <row r="3008" spans="1:9" s="523" customFormat="1" x14ac:dyDescent="0.25">
      <c r="A3008" s="498"/>
      <c r="C3008" s="698"/>
      <c r="D3008" s="699"/>
      <c r="E3008" s="699"/>
      <c r="F3008" s="699"/>
      <c r="G3008" s="514"/>
      <c r="H3008" s="514" t="s">
        <v>272</v>
      </c>
      <c r="I3008" s="515">
        <f>SUM(H3005:H3007)</f>
        <v>3003</v>
      </c>
    </row>
    <row r="3009" spans="1:9" s="523" customFormat="1" x14ac:dyDescent="0.25">
      <c r="A3009" s="498"/>
      <c r="C3009" s="462" t="s">
        <v>273</v>
      </c>
      <c r="D3009" s="463"/>
      <c r="E3009" s="143"/>
      <c r="F3009" s="151"/>
      <c r="G3009" s="152"/>
      <c r="H3009" s="151"/>
      <c r="I3009" s="464"/>
    </row>
    <row r="3010" spans="1:9" s="523" customFormat="1" x14ac:dyDescent="0.25">
      <c r="A3010" s="498"/>
      <c r="C3010" s="700" t="s">
        <v>266</v>
      </c>
      <c r="D3010" s="701"/>
      <c r="E3010" s="140" t="s">
        <v>274</v>
      </c>
      <c r="F3010" s="455" t="s">
        <v>13</v>
      </c>
      <c r="G3010" s="456" t="s">
        <v>275</v>
      </c>
      <c r="H3010" s="140" t="s">
        <v>276</v>
      </c>
      <c r="I3010" s="457" t="s">
        <v>271</v>
      </c>
    </row>
    <row r="3011" spans="1:9" s="523" customFormat="1" ht="20.399999999999999" customHeight="1" x14ac:dyDescent="0.25">
      <c r="A3011" s="498" t="str">
        <f>+Insumos!B74</f>
        <v>I100166</v>
      </c>
      <c r="C3011" s="702" t="str">
        <f>+VLOOKUP(A3011,Insumos!$B$4:$E$159,2,FALSE)</f>
        <v>Tubería PVC Presión RDE 13,5 de Diámetro de 1/2"</v>
      </c>
      <c r="D3011" s="703"/>
      <c r="E3011" s="144" t="str">
        <f>+VLOOKUP(A3011,Insumos!$B$4:$E$159,3,FALSE)</f>
        <v>ML</v>
      </c>
      <c r="F3011" s="165">
        <v>1</v>
      </c>
      <c r="G3011" s="164">
        <v>0.05</v>
      </c>
      <c r="H3011" s="166">
        <f>+VLOOKUP(A3011,Insumos!$B$4:$E$159,4,FALSE)</f>
        <v>4085</v>
      </c>
      <c r="I3011" s="497">
        <f>+ROUND((F3011*H3011)+(G3011*F3011*H3011),0)</f>
        <v>4289</v>
      </c>
    </row>
    <row r="3012" spans="1:9" s="523" customFormat="1" x14ac:dyDescent="0.25">
      <c r="A3012" s="498" t="str">
        <f>+Insumos!B75</f>
        <v>I100167</v>
      </c>
      <c r="C3012" s="702" t="str">
        <f>+VLOOKUP(A3012,Insumos!$B$4:$E$159,2,FALSE)</f>
        <v>Codo PVC Presión de 90° de 1/2"</v>
      </c>
      <c r="D3012" s="703"/>
      <c r="E3012" s="144" t="str">
        <f>+VLOOKUP(A3012,Insumos!$B$4:$E$159,3,FALSE)</f>
        <v>UND</v>
      </c>
      <c r="F3012" s="165">
        <v>3</v>
      </c>
      <c r="G3012" s="459"/>
      <c r="H3012" s="166">
        <f>+VLOOKUP(A3012,Insumos!$B$4:$E$159,4,FALSE)</f>
        <v>949</v>
      </c>
      <c r="I3012" s="497">
        <f>+ROUND((F3012*H3012)+(G3012*F3012*H3012),0)</f>
        <v>2847</v>
      </c>
    </row>
    <row r="3013" spans="1:9" s="523" customFormat="1" x14ac:dyDescent="0.25">
      <c r="A3013" s="498" t="str">
        <f>+Insumos!B76</f>
        <v>I100168</v>
      </c>
      <c r="C3013" s="702" t="str">
        <f>+VLOOKUP(A3013,Insumos!$B$4:$E$159,2,FALSE)</f>
        <v>Adaptador macho PVC Presion 1/2"</v>
      </c>
      <c r="D3013" s="703"/>
      <c r="E3013" s="144" t="str">
        <f>+VLOOKUP(A3013,Insumos!$B$4:$E$159,3,FALSE)</f>
        <v>UND</v>
      </c>
      <c r="F3013" s="165">
        <v>1</v>
      </c>
      <c r="G3013" s="164"/>
      <c r="H3013" s="166">
        <f>+VLOOKUP(A3013,Insumos!$B$4:$E$159,4,FALSE)</f>
        <v>654</v>
      </c>
      <c r="I3013" s="497">
        <f>+ROUND((F3013*H3013)+(G3013*F3013*H3013),0)</f>
        <v>654</v>
      </c>
    </row>
    <row r="3014" spans="1:9" s="523" customFormat="1" x14ac:dyDescent="0.25">
      <c r="A3014" s="498" t="str">
        <f>+Insumos!B77</f>
        <v>I100169</v>
      </c>
      <c r="C3014" s="702" t="str">
        <f>+VLOOKUP(A3014,Insumos!$B$4:$E$159,2,FALSE)</f>
        <v>Tapón soldado PVC-P 1/2"</v>
      </c>
      <c r="D3014" s="703"/>
      <c r="E3014" s="144" t="str">
        <f>+VLOOKUP(A3014,Insumos!$B$4:$E$159,3,FALSE)</f>
        <v>UND</v>
      </c>
      <c r="F3014" s="165">
        <v>1</v>
      </c>
      <c r="G3014" s="459"/>
      <c r="H3014" s="166">
        <f>+VLOOKUP(A3014,Insumos!$B$4:$E$159,4,FALSE)</f>
        <v>541</v>
      </c>
      <c r="I3014" s="497">
        <f>+ROUND((F3014*H3014)+(G3014*F3014*H3014),0)</f>
        <v>541</v>
      </c>
    </row>
    <row r="3015" spans="1:9" s="523" customFormat="1" x14ac:dyDescent="0.25">
      <c r="A3015" s="498" t="str">
        <f>+Insumos!B78</f>
        <v>I100170</v>
      </c>
      <c r="C3015" s="702" t="str">
        <f>+VLOOKUP(A3015,Insumos!$B$4:$E$159,2,FALSE)</f>
        <v>Tapón Roscar PVC-P 1/2"</v>
      </c>
      <c r="D3015" s="703"/>
      <c r="E3015" s="144" t="str">
        <f>+VLOOKUP(A3015,Insumos!$B$4:$E$159,3,FALSE)</f>
        <v>UND</v>
      </c>
      <c r="F3015" s="165">
        <v>1</v>
      </c>
      <c r="G3015" s="164"/>
      <c r="H3015" s="166">
        <f>+VLOOKUP(A3015,Insumos!$B$4:$E$159,4,FALSE)</f>
        <v>740</v>
      </c>
      <c r="I3015" s="497">
        <f>+ROUND((F3015*H3015)+(G3015*F3015*H3015),0)</f>
        <v>740</v>
      </c>
    </row>
    <row r="3016" spans="1:9" s="523" customFormat="1" x14ac:dyDescent="0.25">
      <c r="A3016" s="498" t="str">
        <f>+Insumos!B79</f>
        <v>I100171</v>
      </c>
      <c r="C3016" s="702" t="str">
        <f>+VLOOKUP(A3016,Insumos!$B$4:$E$159,2,FALSE)</f>
        <v>Tee PVC-P 1/2"</v>
      </c>
      <c r="D3016" s="703"/>
      <c r="E3016" s="144" t="str">
        <f>+VLOOKUP(A3016,Insumos!$B$4:$E$159,3,FALSE)</f>
        <v>UND</v>
      </c>
      <c r="F3016" s="165">
        <v>1</v>
      </c>
      <c r="G3016" s="147"/>
      <c r="H3016" s="166">
        <f>+VLOOKUP(A3016,Insumos!$B$4:$E$159,4,FALSE)</f>
        <v>1250</v>
      </c>
      <c r="I3016" s="497">
        <f t="shared" ref="I3016:I3018" si="105">+ROUND((F3016*H3016)+(G3016*F3016*H3016),0)</f>
        <v>1250</v>
      </c>
    </row>
    <row r="3017" spans="1:9" s="523" customFormat="1" x14ac:dyDescent="0.25">
      <c r="A3017" s="498" t="str">
        <f>+Insumos!$B$9</f>
        <v>I100006</v>
      </c>
      <c r="C3017" s="702" t="str">
        <f>+VLOOKUP(A3017,Insumos!$B$4:$E$159,2,FALSE)</f>
        <v>Limpiador 1/4"</v>
      </c>
      <c r="D3017" s="703"/>
      <c r="E3017" s="144" t="str">
        <f>+VLOOKUP(A3017,Insumos!$B$4:$E$159,3,FALSE)</f>
        <v>GL</v>
      </c>
      <c r="F3017" s="484">
        <v>2E-3</v>
      </c>
      <c r="G3017" s="164">
        <v>0.05</v>
      </c>
      <c r="H3017" s="166">
        <f>+VLOOKUP(A3017,Insumos!$B$4:$E$159,4,FALSE)</f>
        <v>72505</v>
      </c>
      <c r="I3017" s="497">
        <f t="shared" si="105"/>
        <v>152</v>
      </c>
    </row>
    <row r="3018" spans="1:9" s="523" customFormat="1" x14ac:dyDescent="0.25">
      <c r="A3018" s="498" t="str">
        <f>+Insumos!$B$14</f>
        <v>I100011</v>
      </c>
      <c r="C3018" s="702" t="str">
        <f>+VLOOKUP(A3018,Insumos!$B$4:$E$159,2,FALSE)</f>
        <v>Soldadura 1/4"</v>
      </c>
      <c r="D3018" s="703"/>
      <c r="E3018" s="144" t="str">
        <f>+VLOOKUP(A3018,Insumos!$B$4:$E$159,3,FALSE)</f>
        <v>GL</v>
      </c>
      <c r="F3018" s="484">
        <v>2E-3</v>
      </c>
      <c r="G3018" s="164">
        <v>0.05</v>
      </c>
      <c r="H3018" s="166">
        <f>+VLOOKUP(A3018,Insumos!$B$4:$E$159,4,FALSE)</f>
        <v>150369</v>
      </c>
      <c r="I3018" s="497">
        <f t="shared" si="105"/>
        <v>316</v>
      </c>
    </row>
    <row r="3019" spans="1:9" s="523" customFormat="1" x14ac:dyDescent="0.25">
      <c r="A3019" s="498"/>
      <c r="C3019" s="150"/>
      <c r="D3019" s="151"/>
      <c r="E3019" s="143"/>
      <c r="F3019" s="151"/>
      <c r="G3019" s="699" t="s">
        <v>277</v>
      </c>
      <c r="H3019" s="730"/>
      <c r="I3019" s="515">
        <f>SUM(I3011:I3018)</f>
        <v>10789</v>
      </c>
    </row>
    <row r="3020" spans="1:9" s="523" customFormat="1" ht="13.8" x14ac:dyDescent="0.25">
      <c r="A3020" s="498"/>
      <c r="C3020" s="462" t="s">
        <v>278</v>
      </c>
      <c r="D3020" s="463"/>
      <c r="E3020" s="143"/>
      <c r="F3020" s="151"/>
      <c r="G3020" s="152"/>
      <c r="H3020" s="151"/>
      <c r="I3020" s="478"/>
    </row>
    <row r="3021" spans="1:9" s="523" customFormat="1" x14ac:dyDescent="0.25">
      <c r="A3021" s="498"/>
      <c r="C3021" s="700" t="s">
        <v>266</v>
      </c>
      <c r="D3021" s="701"/>
      <c r="E3021" s="140" t="s">
        <v>279</v>
      </c>
      <c r="F3021" s="455" t="s">
        <v>29</v>
      </c>
      <c r="G3021" s="456" t="s">
        <v>280</v>
      </c>
      <c r="H3021" s="140" t="s">
        <v>281</v>
      </c>
      <c r="I3021" s="457" t="s">
        <v>271</v>
      </c>
    </row>
    <row r="3022" spans="1:9" s="523" customFormat="1" x14ac:dyDescent="0.25">
      <c r="A3022" s="498"/>
      <c r="C3022" s="746" t="s">
        <v>423</v>
      </c>
      <c r="D3022" s="747"/>
      <c r="E3022" s="504">
        <f>0.42/1000</f>
        <v>4.1999999999999996E-4</v>
      </c>
      <c r="F3022" s="494"/>
      <c r="G3022" s="9">
        <v>250000</v>
      </c>
      <c r="H3022" s="156">
        <f>+ROUND(E3022*G3022,0)</f>
        <v>105</v>
      </c>
      <c r="I3022" s="517"/>
    </row>
    <row r="3023" spans="1:9" s="523" customFormat="1" x14ac:dyDescent="0.25">
      <c r="A3023" s="498"/>
      <c r="C3023" s="733"/>
      <c r="D3023" s="734"/>
      <c r="E3023" s="494"/>
      <c r="F3023" s="494"/>
      <c r="G3023" s="495"/>
      <c r="H3023" s="516">
        <f>+ROUND(E3023*F3023*G3023,0)</f>
        <v>0</v>
      </c>
      <c r="I3023" s="517"/>
    </row>
    <row r="3024" spans="1:9" s="523" customFormat="1" x14ac:dyDescent="0.25">
      <c r="A3024" s="498"/>
      <c r="C3024" s="150"/>
      <c r="D3024" s="151"/>
      <c r="E3024" s="143"/>
      <c r="F3024" s="151"/>
      <c r="G3024" s="152" t="s">
        <v>282</v>
      </c>
      <c r="H3024" s="151"/>
      <c r="I3024" s="515">
        <f>SUM(H3022:H3023)</f>
        <v>105</v>
      </c>
    </row>
    <row r="3025" spans="1:9" s="523" customFormat="1" ht="13.8" x14ac:dyDescent="0.25">
      <c r="A3025" s="498"/>
      <c r="C3025" s="462" t="s">
        <v>283</v>
      </c>
      <c r="D3025" s="151"/>
      <c r="E3025" s="143"/>
      <c r="F3025" s="151"/>
      <c r="G3025" s="152"/>
      <c r="H3025" s="151"/>
      <c r="I3025" s="478"/>
    </row>
    <row r="3026" spans="1:9" s="523" customFormat="1" x14ac:dyDescent="0.25">
      <c r="A3026" s="498"/>
      <c r="C3026" s="700" t="s">
        <v>266</v>
      </c>
      <c r="D3026" s="701"/>
      <c r="E3026" s="140" t="s">
        <v>14</v>
      </c>
      <c r="F3026" s="455" t="s">
        <v>13</v>
      </c>
      <c r="G3026" s="456" t="s">
        <v>276</v>
      </c>
      <c r="H3026" s="140" t="s">
        <v>29</v>
      </c>
      <c r="I3026" s="457" t="s">
        <v>271</v>
      </c>
    </row>
    <row r="3027" spans="1:9" s="523" customFormat="1" x14ac:dyDescent="0.25">
      <c r="A3027" s="498"/>
      <c r="C3027" s="735" t="str">
        <f>+'Mano de Obra'!$B$135</f>
        <v>Cuadrilla General de obra</v>
      </c>
      <c r="D3027" s="736"/>
      <c r="E3027" s="141" t="s">
        <v>294</v>
      </c>
      <c r="F3027" s="161">
        <v>8</v>
      </c>
      <c r="G3027" s="507">
        <f>+'Mano de Obra'!$F$143</f>
        <v>2310190.111111111</v>
      </c>
      <c r="H3027" s="174">
        <v>0.26</v>
      </c>
      <c r="I3027" s="518">
        <f>ROUND(SUM(G3027/F3027)*H3027,0)</f>
        <v>75081</v>
      </c>
    </row>
    <row r="3028" spans="1:9" s="523" customFormat="1" x14ac:dyDescent="0.25">
      <c r="A3028" s="498"/>
      <c r="C3028" s="737"/>
      <c r="D3028" s="714"/>
      <c r="E3028" s="141"/>
      <c r="F3028" s="468"/>
      <c r="G3028" s="469"/>
      <c r="H3028" s="470"/>
      <c r="I3028" s="515">
        <f>SUM(G3028*F3028)*H3028</f>
        <v>0</v>
      </c>
    </row>
    <row r="3029" spans="1:9" s="523" customFormat="1" x14ac:dyDescent="0.25">
      <c r="A3029" s="498"/>
      <c r="C3029" s="738"/>
      <c r="D3029" s="739"/>
      <c r="E3029" s="141"/>
      <c r="F3029" s="148"/>
      <c r="G3029" s="469"/>
      <c r="H3029" s="470"/>
      <c r="I3029" s="515">
        <f>SUM(G3029*F3029)*H3029</f>
        <v>0</v>
      </c>
    </row>
    <row r="3030" spans="1:9" s="523" customFormat="1" x14ac:dyDescent="0.25">
      <c r="A3030" s="498"/>
      <c r="C3030" s="150"/>
      <c r="D3030" s="151"/>
      <c r="E3030" s="143"/>
      <c r="F3030" s="151"/>
      <c r="G3030" s="740" t="s">
        <v>284</v>
      </c>
      <c r="H3030" s="740"/>
      <c r="I3030" s="515">
        <f>I3027</f>
        <v>75081</v>
      </c>
    </row>
    <row r="3031" spans="1:9" s="523" customFormat="1" ht="13.8" thickBot="1" x14ac:dyDescent="0.3">
      <c r="A3031" s="498"/>
      <c r="C3031" s="150"/>
      <c r="D3031" s="151"/>
      <c r="E3031" s="143"/>
      <c r="F3031" s="151"/>
      <c r="G3031" s="471"/>
      <c r="H3031" s="143"/>
      <c r="I3031" s="464"/>
    </row>
    <row r="3032" spans="1:9" s="523" customFormat="1" ht="13.8" thickBot="1" x14ac:dyDescent="0.3">
      <c r="A3032" s="498"/>
      <c r="C3032" s="150"/>
      <c r="D3032" s="151"/>
      <c r="E3032" s="143"/>
      <c r="F3032" s="741" t="s">
        <v>285</v>
      </c>
      <c r="G3032" s="741"/>
      <c r="H3032" s="741"/>
      <c r="I3032" s="509">
        <f>SUM(I3008+I3019+I3024+I3030)</f>
        <v>88978</v>
      </c>
    </row>
    <row r="3033" spans="1:9" s="523" customFormat="1" ht="14.4" thickBot="1" x14ac:dyDescent="0.3">
      <c r="A3033" s="498"/>
      <c r="C3033" s="462" t="s">
        <v>286</v>
      </c>
      <c r="D3033" s="151"/>
      <c r="E3033" s="175"/>
      <c r="F3033" s="479"/>
      <c r="G3033" s="152"/>
      <c r="H3033" s="151"/>
      <c r="I3033" s="464"/>
    </row>
    <row r="3034" spans="1:9" s="523" customFormat="1" x14ac:dyDescent="0.25">
      <c r="A3034" s="498"/>
      <c r="C3034" s="704" t="s">
        <v>732</v>
      </c>
      <c r="D3034" s="705"/>
      <c r="E3034" s="710" t="s">
        <v>287</v>
      </c>
      <c r="F3034" s="711"/>
      <c r="G3034" s="473" t="s">
        <v>101</v>
      </c>
      <c r="H3034" s="474" t="s">
        <v>288</v>
      </c>
      <c r="I3034" s="712"/>
    </row>
    <row r="3035" spans="1:9" s="523" customFormat="1" x14ac:dyDescent="0.25">
      <c r="A3035" s="498"/>
      <c r="C3035" s="706"/>
      <c r="D3035" s="707"/>
      <c r="E3035" s="714" t="s">
        <v>289</v>
      </c>
      <c r="F3035" s="715"/>
      <c r="G3035" s="459">
        <v>0.23</v>
      </c>
      <c r="H3035" s="507">
        <f>ROUND($I$3032*G3035,0)</f>
        <v>20465</v>
      </c>
      <c r="I3035" s="713"/>
    </row>
    <row r="3036" spans="1:9" s="523" customFormat="1" x14ac:dyDescent="0.25">
      <c r="A3036" s="498"/>
      <c r="C3036" s="706"/>
      <c r="D3036" s="707"/>
      <c r="E3036" s="714" t="s">
        <v>26</v>
      </c>
      <c r="F3036" s="715"/>
      <c r="G3036" s="459">
        <v>0.02</v>
      </c>
      <c r="H3036" s="507">
        <f t="shared" ref="H3036:H3037" si="106">ROUND($I$3032*G3036,0)</f>
        <v>1780</v>
      </c>
      <c r="I3036" s="713"/>
    </row>
    <row r="3037" spans="1:9" s="523" customFormat="1" x14ac:dyDescent="0.25">
      <c r="A3037" s="498"/>
      <c r="C3037" s="706"/>
      <c r="D3037" s="707"/>
      <c r="E3037" s="714" t="s">
        <v>1</v>
      </c>
      <c r="F3037" s="715"/>
      <c r="G3037" s="459">
        <v>0.05</v>
      </c>
      <c r="H3037" s="507">
        <f t="shared" si="106"/>
        <v>4449</v>
      </c>
      <c r="I3037" s="713"/>
    </row>
    <row r="3038" spans="1:9" s="523" customFormat="1" ht="15" customHeight="1" thickBot="1" x14ac:dyDescent="0.3">
      <c r="A3038" s="498"/>
      <c r="C3038" s="706"/>
      <c r="D3038" s="707"/>
      <c r="E3038" s="716" t="s">
        <v>290</v>
      </c>
      <c r="F3038" s="717"/>
      <c r="G3038" s="717"/>
      <c r="H3038" s="718"/>
      <c r="I3038" s="508">
        <f>SUM(H3035:H3037)</f>
        <v>26694</v>
      </c>
    </row>
    <row r="3039" spans="1:9" s="523" customFormat="1" ht="16.2" customHeight="1" thickBot="1" x14ac:dyDescent="0.3">
      <c r="A3039" s="498"/>
      <c r="C3039" s="708"/>
      <c r="D3039" s="709"/>
      <c r="E3039" s="719" t="s">
        <v>291</v>
      </c>
      <c r="F3039" s="720"/>
      <c r="G3039" s="721"/>
      <c r="H3039" s="722">
        <f>SUM(I3032+I3038)</f>
        <v>115672</v>
      </c>
      <c r="I3039" s="723"/>
    </row>
    <row r="3040" spans="1:9" s="523" customFormat="1" x14ac:dyDescent="0.25">
      <c r="A3040" s="498"/>
    </row>
    <row r="3041" spans="1:9" s="523" customFormat="1" ht="18" thickBot="1" x14ac:dyDescent="0.3">
      <c r="A3041" s="498"/>
      <c r="C3041" s="748" t="s">
        <v>257</v>
      </c>
      <c r="D3041" s="748"/>
      <c r="E3041" s="748"/>
      <c r="F3041" s="748"/>
      <c r="G3041" s="748"/>
      <c r="H3041" s="748"/>
      <c r="I3041" s="748"/>
    </row>
    <row r="3042" spans="1:9" s="523" customFormat="1" ht="14.4" thickBot="1" x14ac:dyDescent="0.3">
      <c r="A3042" s="498"/>
      <c r="C3042" s="136" t="s">
        <v>258</v>
      </c>
      <c r="D3042" s="749" t="s">
        <v>733</v>
      </c>
      <c r="E3042" s="750"/>
      <c r="F3042" s="750"/>
      <c r="G3042" s="751"/>
      <c r="H3042" s="136" t="s">
        <v>259</v>
      </c>
      <c r="I3042" s="452">
        <v>45961</v>
      </c>
    </row>
    <row r="3043" spans="1:9" s="523" customFormat="1" ht="13.8" thickBot="1" x14ac:dyDescent="0.3">
      <c r="A3043" s="498"/>
      <c r="C3043" s="752" t="s">
        <v>260</v>
      </c>
      <c r="D3043" s="753"/>
      <c r="E3043" s="754"/>
      <c r="F3043" s="755" t="s">
        <v>261</v>
      </c>
      <c r="G3043" s="756"/>
      <c r="H3043" s="756"/>
      <c r="I3043" s="757"/>
    </row>
    <row r="3044" spans="1:9" s="523" customFormat="1" ht="13.8" thickBot="1" x14ac:dyDescent="0.3">
      <c r="A3044" s="498"/>
      <c r="C3044" s="758" t="s">
        <v>292</v>
      </c>
      <c r="D3044" s="759"/>
      <c r="E3044" s="760"/>
      <c r="F3044" s="761" t="str">
        <f>+'P. Obras Civiles'!C85</f>
        <v>Suministro e instalación Tubería a presión lisa PVC  1/2" RDE 13.5</v>
      </c>
      <c r="G3044" s="762"/>
      <c r="H3044" s="762"/>
      <c r="I3044" s="763"/>
    </row>
    <row r="3045" spans="1:9" s="523" customFormat="1" ht="13.8" thickBot="1" x14ac:dyDescent="0.3">
      <c r="A3045" s="498"/>
      <c r="C3045" s="137" t="s">
        <v>295</v>
      </c>
      <c r="D3045" s="138" t="s">
        <v>263</v>
      </c>
      <c r="E3045" s="154">
        <f>+'P. Obras Civiles'!B85</f>
        <v>11.2</v>
      </c>
      <c r="F3045" s="764"/>
      <c r="G3045" s="765"/>
      <c r="H3045" s="765"/>
      <c r="I3045" s="766"/>
    </row>
    <row r="3046" spans="1:9" s="523" customFormat="1" ht="13.8" thickBot="1" x14ac:dyDescent="0.3">
      <c r="A3046" s="498"/>
      <c r="C3046" s="770" t="s">
        <v>264</v>
      </c>
      <c r="D3046" s="771"/>
      <c r="E3046" s="207">
        <f>+'P. Obras Civiles'!E85</f>
        <v>38.090000000000003</v>
      </c>
      <c r="F3046" s="767"/>
      <c r="G3046" s="768"/>
      <c r="H3046" s="768"/>
      <c r="I3046" s="769"/>
    </row>
    <row r="3047" spans="1:9" s="523" customFormat="1" x14ac:dyDescent="0.25">
      <c r="A3047" s="498"/>
      <c r="C3047" s="453" t="s">
        <v>265</v>
      </c>
      <c r="D3047" s="454"/>
      <c r="E3047" s="772"/>
      <c r="F3047" s="772"/>
      <c r="G3047" s="772"/>
      <c r="H3047" s="772"/>
      <c r="I3047" s="773"/>
    </row>
    <row r="3048" spans="1:9" s="523" customFormat="1" x14ac:dyDescent="0.25">
      <c r="A3048" s="498"/>
      <c r="C3048" s="700" t="s">
        <v>266</v>
      </c>
      <c r="D3048" s="701"/>
      <c r="E3048" s="140" t="s">
        <v>267</v>
      </c>
      <c r="F3048" s="455" t="s">
        <v>268</v>
      </c>
      <c r="G3048" s="456" t="s">
        <v>269</v>
      </c>
      <c r="H3048" s="140" t="s">
        <v>270</v>
      </c>
      <c r="I3048" s="457" t="s">
        <v>271</v>
      </c>
    </row>
    <row r="3049" spans="1:9" s="523" customFormat="1" x14ac:dyDescent="0.25">
      <c r="A3049" s="498" t="str">
        <f>+'Herramientas y Equipos'!$B$18</f>
        <v>E100015</v>
      </c>
      <c r="C3049" s="742" t="str">
        <f>+VLOOKUP(A3049,'Herramientas y Equipos'!$B$4:$E$46,2,FALSE)</f>
        <v>Herramienta menor E, Gral. Obra</v>
      </c>
      <c r="D3049" s="743"/>
      <c r="E3049" s="141" t="str">
        <f>+VLOOKUP(A3049,'Herramientas y Equipos'!$B$4:$E$46,3,FALSE)</f>
        <v>%</v>
      </c>
      <c r="F3049" s="513">
        <f>+VLOOKUP(A3049,'Herramientas y Equipos'!$B$4:$E$46,4,FALSE)</f>
        <v>0.04</v>
      </c>
      <c r="G3049" s="507">
        <f>+I3073</f>
        <v>9024</v>
      </c>
      <c r="H3049" s="507">
        <f>ROUND(SUM(G3049*F3049),0)</f>
        <v>361</v>
      </c>
      <c r="I3049" s="797"/>
    </row>
    <row r="3050" spans="1:9" s="523" customFormat="1" x14ac:dyDescent="0.25">
      <c r="A3050" s="498" t="s">
        <v>80</v>
      </c>
      <c r="C3050" s="742"/>
      <c r="D3050" s="743"/>
      <c r="E3050" s="141"/>
      <c r="F3050" s="171"/>
      <c r="G3050" s="155"/>
      <c r="H3050" s="155"/>
      <c r="I3050" s="798"/>
    </row>
    <row r="3051" spans="1:9" s="523" customFormat="1" x14ac:dyDescent="0.25">
      <c r="A3051" s="498"/>
      <c r="C3051" s="742"/>
      <c r="D3051" s="743"/>
      <c r="E3051" s="141"/>
      <c r="F3051" s="171"/>
      <c r="G3051" s="507"/>
      <c r="H3051" s="507"/>
      <c r="I3051" s="798"/>
    </row>
    <row r="3052" spans="1:9" s="523" customFormat="1" x14ac:dyDescent="0.25">
      <c r="A3052" s="498"/>
      <c r="C3052" s="698"/>
      <c r="D3052" s="699"/>
      <c r="E3052" s="699"/>
      <c r="F3052" s="699"/>
      <c r="G3052" s="514"/>
      <c r="H3052" s="514" t="s">
        <v>272</v>
      </c>
      <c r="I3052" s="515">
        <f>SUM(H3049:H3051)</f>
        <v>361</v>
      </c>
    </row>
    <row r="3053" spans="1:9" s="523" customFormat="1" x14ac:dyDescent="0.25">
      <c r="A3053" s="498"/>
      <c r="C3053" s="462" t="s">
        <v>273</v>
      </c>
      <c r="D3053" s="463"/>
      <c r="E3053" s="143"/>
      <c r="F3053" s="151"/>
      <c r="G3053" s="152"/>
      <c r="H3053" s="151"/>
      <c r="I3053" s="464"/>
    </row>
    <row r="3054" spans="1:9" s="523" customFormat="1" x14ac:dyDescent="0.25">
      <c r="A3054" s="498"/>
      <c r="C3054" s="700" t="s">
        <v>266</v>
      </c>
      <c r="D3054" s="701"/>
      <c r="E3054" s="140" t="s">
        <v>274</v>
      </c>
      <c r="F3054" s="455" t="s">
        <v>13</v>
      </c>
      <c r="G3054" s="456" t="s">
        <v>275</v>
      </c>
      <c r="H3054" s="140" t="s">
        <v>276</v>
      </c>
      <c r="I3054" s="457" t="s">
        <v>271</v>
      </c>
    </row>
    <row r="3055" spans="1:9" s="523" customFormat="1" ht="25.2" customHeight="1" x14ac:dyDescent="0.25">
      <c r="A3055" s="498" t="str">
        <f>+Insumos!B74</f>
        <v>I100166</v>
      </c>
      <c r="C3055" s="702" t="str">
        <f>+VLOOKUP(A3055,Insumos!$B$4:$E$159,2,FALSE)</f>
        <v>Tubería PVC Presión RDE 13,5 de Diámetro de 1/2"</v>
      </c>
      <c r="D3055" s="703"/>
      <c r="E3055" s="144" t="str">
        <f>+VLOOKUP(A3055,Insumos!$B$4:$E$159,3,FALSE)</f>
        <v>ML</v>
      </c>
      <c r="F3055" s="165">
        <v>1</v>
      </c>
      <c r="G3055" s="164">
        <v>0.05</v>
      </c>
      <c r="H3055" s="166">
        <f>+VLOOKUP(A3055,Insumos!$B$4:$E$159,4,FALSE)</f>
        <v>4085</v>
      </c>
      <c r="I3055" s="497">
        <f>+ROUND((F3055*H3055)+(G3055*F3055*H3055),0)</f>
        <v>4289</v>
      </c>
    </row>
    <row r="3056" spans="1:9" s="523" customFormat="1" x14ac:dyDescent="0.25">
      <c r="A3056" s="498" t="str">
        <f>+Insumos!B75</f>
        <v>I100167</v>
      </c>
      <c r="C3056" s="702" t="str">
        <f>+VLOOKUP(A3056,Insumos!$B$4:$E$159,2,FALSE)</f>
        <v>Codo PVC Presión de 90° de 1/2"</v>
      </c>
      <c r="D3056" s="703"/>
      <c r="E3056" s="144" t="str">
        <f>+VLOOKUP(A3056,Insumos!$B$4:$E$159,3,FALSE)</f>
        <v>UND</v>
      </c>
      <c r="F3056" s="165">
        <v>0.3</v>
      </c>
      <c r="G3056" s="459"/>
      <c r="H3056" s="166">
        <f>+VLOOKUP(A3056,Insumos!$B$4:$E$159,4,FALSE)</f>
        <v>949</v>
      </c>
      <c r="I3056" s="497">
        <f>+ROUND((F3056*H3056)+(G3056*F3056*H3056),0)</f>
        <v>285</v>
      </c>
    </row>
    <row r="3057" spans="1:9" s="523" customFormat="1" x14ac:dyDescent="0.25">
      <c r="A3057" s="498" t="str">
        <f>+Insumos!$B$9</f>
        <v>I100006</v>
      </c>
      <c r="C3057" s="702" t="str">
        <f>+VLOOKUP(A3057,Insumos!$B$4:$E$159,2,FALSE)</f>
        <v>Limpiador 1/4"</v>
      </c>
      <c r="D3057" s="703"/>
      <c r="E3057" s="144" t="str">
        <f>+VLOOKUP(A3057,Insumos!$B$4:$E$159,3,FALSE)</f>
        <v>GL</v>
      </c>
      <c r="F3057" s="484">
        <v>2E-3</v>
      </c>
      <c r="G3057" s="164">
        <v>0.05</v>
      </c>
      <c r="H3057" s="166">
        <f>+VLOOKUP(A3057,Insumos!$B$4:$E$159,4,FALSE)</f>
        <v>72505</v>
      </c>
      <c r="I3057" s="497">
        <f>+ROUND((F3057*H3057)+(G3057*F3057*H3057),0)</f>
        <v>152</v>
      </c>
    </row>
    <row r="3058" spans="1:9" s="523" customFormat="1" x14ac:dyDescent="0.25">
      <c r="A3058" s="498" t="str">
        <f>+Insumos!$B$14</f>
        <v>I100011</v>
      </c>
      <c r="C3058" s="702" t="str">
        <f>+VLOOKUP(A3058,Insumos!$B$4:$E$159,2,FALSE)</f>
        <v>Soldadura 1/4"</v>
      </c>
      <c r="D3058" s="703"/>
      <c r="E3058" s="144" t="str">
        <f>+VLOOKUP(A3058,Insumos!$B$4:$E$159,3,FALSE)</f>
        <v>GL</v>
      </c>
      <c r="F3058" s="484">
        <v>2E-3</v>
      </c>
      <c r="G3058" s="459">
        <v>0.05</v>
      </c>
      <c r="H3058" s="166">
        <f>+VLOOKUP(A3058,Insumos!$B$4:$E$159,4,FALSE)</f>
        <v>150369</v>
      </c>
      <c r="I3058" s="497">
        <f>+ROUND((F3058*H3058)+(G3058*F3058*H3058),0)</f>
        <v>316</v>
      </c>
    </row>
    <row r="3059" spans="1:9" s="523" customFormat="1" x14ac:dyDescent="0.25">
      <c r="A3059" s="498"/>
      <c r="C3059" s="702"/>
      <c r="D3059" s="703"/>
      <c r="E3059" s="144"/>
      <c r="F3059" s="484"/>
      <c r="G3059" s="164"/>
      <c r="H3059" s="166"/>
      <c r="I3059" s="497"/>
    </row>
    <row r="3060" spans="1:9" s="523" customFormat="1" x14ac:dyDescent="0.25">
      <c r="A3060" s="498"/>
      <c r="C3060" s="728"/>
      <c r="D3060" s="729"/>
      <c r="E3060" s="141"/>
      <c r="F3060" s="465"/>
      <c r="G3060" s="147"/>
      <c r="H3060" s="507"/>
      <c r="I3060" s="515"/>
    </row>
    <row r="3061" spans="1:9" s="523" customFormat="1" x14ac:dyDescent="0.25">
      <c r="A3061" s="498"/>
      <c r="C3061" s="728"/>
      <c r="D3061" s="729"/>
      <c r="E3061" s="141"/>
      <c r="F3061" s="465"/>
      <c r="G3061" s="147"/>
      <c r="H3061" s="507"/>
      <c r="I3061" s="515"/>
    </row>
    <row r="3062" spans="1:9" s="523" customFormat="1" x14ac:dyDescent="0.25">
      <c r="A3062" s="498"/>
      <c r="C3062" s="150"/>
      <c r="D3062" s="151"/>
      <c r="E3062" s="143"/>
      <c r="F3062" s="151"/>
      <c r="G3062" s="699" t="s">
        <v>277</v>
      </c>
      <c r="H3062" s="730"/>
      <c r="I3062" s="515">
        <f>SUM(I3055:I3061)</f>
        <v>5042</v>
      </c>
    </row>
    <row r="3063" spans="1:9" s="523" customFormat="1" ht="13.8" x14ac:dyDescent="0.25">
      <c r="A3063" s="498"/>
      <c r="C3063" s="462" t="s">
        <v>278</v>
      </c>
      <c r="D3063" s="463"/>
      <c r="E3063" s="143"/>
      <c r="F3063" s="151"/>
      <c r="G3063" s="152"/>
      <c r="H3063" s="151"/>
      <c r="I3063" s="478"/>
    </row>
    <row r="3064" spans="1:9" s="523" customFormat="1" x14ac:dyDescent="0.25">
      <c r="A3064" s="498"/>
      <c r="C3064" s="700" t="s">
        <v>266</v>
      </c>
      <c r="D3064" s="701"/>
      <c r="E3064" s="140" t="s">
        <v>279</v>
      </c>
      <c r="F3064" s="455" t="s">
        <v>29</v>
      </c>
      <c r="G3064" s="456" t="s">
        <v>280</v>
      </c>
      <c r="H3064" s="140" t="s">
        <v>281</v>
      </c>
      <c r="I3064" s="457" t="s">
        <v>271</v>
      </c>
    </row>
    <row r="3065" spans="1:9" s="523" customFormat="1" x14ac:dyDescent="0.25">
      <c r="A3065" s="498"/>
      <c r="C3065" s="746" t="s">
        <v>423</v>
      </c>
      <c r="D3065" s="747"/>
      <c r="E3065" s="504">
        <f>0.42/1000</f>
        <v>4.1999999999999996E-4</v>
      </c>
      <c r="F3065" s="494"/>
      <c r="G3065" s="9">
        <v>250000</v>
      </c>
      <c r="H3065" s="156">
        <f>+ROUND(E3065*G3065,0)</f>
        <v>105</v>
      </c>
      <c r="I3065" s="517"/>
    </row>
    <row r="3066" spans="1:9" s="523" customFormat="1" ht="21.75" customHeight="1" x14ac:dyDescent="0.25">
      <c r="A3066" s="498"/>
      <c r="C3066" s="733"/>
      <c r="D3066" s="734"/>
      <c r="E3066" s="494"/>
      <c r="F3066" s="494"/>
      <c r="G3066" s="495"/>
      <c r="H3066" s="516">
        <f>+ROUND(E3066*F3066*G3066,0)</f>
        <v>0</v>
      </c>
      <c r="I3066" s="517"/>
    </row>
    <row r="3067" spans="1:9" s="523" customFormat="1" x14ac:dyDescent="0.25">
      <c r="A3067" s="498"/>
      <c r="C3067" s="150"/>
      <c r="D3067" s="151"/>
      <c r="E3067" s="143"/>
      <c r="F3067" s="151"/>
      <c r="G3067" s="152" t="s">
        <v>282</v>
      </c>
      <c r="H3067" s="151"/>
      <c r="I3067" s="515">
        <f>SUM(H3065:H3066)</f>
        <v>105</v>
      </c>
    </row>
    <row r="3068" spans="1:9" s="523" customFormat="1" ht="13.8" x14ac:dyDescent="0.25">
      <c r="A3068" s="498"/>
      <c r="C3068" s="462" t="s">
        <v>283</v>
      </c>
      <c r="D3068" s="151"/>
      <c r="E3068" s="143"/>
      <c r="F3068" s="151"/>
      <c r="G3068" s="152"/>
      <c r="H3068" s="151"/>
      <c r="I3068" s="478"/>
    </row>
    <row r="3069" spans="1:9" s="523" customFormat="1" x14ac:dyDescent="0.25">
      <c r="A3069" s="498"/>
      <c r="C3069" s="700" t="s">
        <v>266</v>
      </c>
      <c r="D3069" s="701"/>
      <c r="E3069" s="140" t="s">
        <v>14</v>
      </c>
      <c r="F3069" s="455" t="s">
        <v>13</v>
      </c>
      <c r="G3069" s="456" t="s">
        <v>276</v>
      </c>
      <c r="H3069" s="140" t="s">
        <v>29</v>
      </c>
      <c r="I3069" s="457" t="s">
        <v>271</v>
      </c>
    </row>
    <row r="3070" spans="1:9" s="523" customFormat="1" x14ac:dyDescent="0.25">
      <c r="A3070" s="498"/>
      <c r="C3070" s="735" t="str">
        <f>+'Mano de Obra'!$B$135</f>
        <v>Cuadrilla General de obra</v>
      </c>
      <c r="D3070" s="736"/>
      <c r="E3070" s="141" t="s">
        <v>294</v>
      </c>
      <c r="F3070" s="161">
        <v>8</v>
      </c>
      <c r="G3070" s="507">
        <f>+'Mano de Obra'!$F$143/8</f>
        <v>288773.76388888888</v>
      </c>
      <c r="H3070" s="174">
        <v>0.25</v>
      </c>
      <c r="I3070" s="518">
        <f>ROUND(SUM(G3070/F3070)*H3070,0)</f>
        <v>9024</v>
      </c>
    </row>
    <row r="3071" spans="1:9" s="523" customFormat="1" x14ac:dyDescent="0.25">
      <c r="A3071" s="498"/>
      <c r="C3071" s="737"/>
      <c r="D3071" s="714"/>
      <c r="E3071" s="141"/>
      <c r="F3071" s="468"/>
      <c r="G3071" s="469"/>
      <c r="H3071" s="470"/>
      <c r="I3071" s="515">
        <f>SUM(G3071*F3071)*H3071</f>
        <v>0</v>
      </c>
    </row>
    <row r="3072" spans="1:9" s="523" customFormat="1" x14ac:dyDescent="0.25">
      <c r="A3072" s="498"/>
      <c r="C3072" s="738"/>
      <c r="D3072" s="739"/>
      <c r="E3072" s="141"/>
      <c r="F3072" s="148"/>
      <c r="G3072" s="469"/>
      <c r="H3072" s="470"/>
      <c r="I3072" s="515">
        <f>SUM(G3072*F3072)*H3072</f>
        <v>0</v>
      </c>
    </row>
    <row r="3073" spans="1:9" s="523" customFormat="1" x14ac:dyDescent="0.25">
      <c r="A3073" s="498"/>
      <c r="C3073" s="150"/>
      <c r="D3073" s="151"/>
      <c r="E3073" s="143"/>
      <c r="F3073" s="151"/>
      <c r="G3073" s="740" t="s">
        <v>284</v>
      </c>
      <c r="H3073" s="740"/>
      <c r="I3073" s="515">
        <f>I3070</f>
        <v>9024</v>
      </c>
    </row>
    <row r="3074" spans="1:9" s="523" customFormat="1" ht="13.8" thickBot="1" x14ac:dyDescent="0.3">
      <c r="A3074" s="498"/>
      <c r="C3074" s="150"/>
      <c r="D3074" s="151"/>
      <c r="E3074" s="143"/>
      <c r="F3074" s="151"/>
      <c r="G3074" s="471"/>
      <c r="H3074" s="143"/>
      <c r="I3074" s="464"/>
    </row>
    <row r="3075" spans="1:9" s="523" customFormat="1" ht="13.8" thickBot="1" x14ac:dyDescent="0.3">
      <c r="A3075" s="498"/>
      <c r="C3075" s="150"/>
      <c r="D3075" s="151"/>
      <c r="E3075" s="143"/>
      <c r="F3075" s="741" t="s">
        <v>285</v>
      </c>
      <c r="G3075" s="741"/>
      <c r="H3075" s="741"/>
      <c r="I3075" s="509">
        <f>SUM(I3052+I3062+I3067+I3073)</f>
        <v>14532</v>
      </c>
    </row>
    <row r="3076" spans="1:9" s="523" customFormat="1" ht="14.4" thickBot="1" x14ac:dyDescent="0.3">
      <c r="A3076" s="498"/>
      <c r="C3076" s="462" t="s">
        <v>286</v>
      </c>
      <c r="D3076" s="151"/>
      <c r="E3076" s="175"/>
      <c r="F3076" s="479"/>
      <c r="G3076" s="152"/>
      <c r="H3076" s="151"/>
      <c r="I3076" s="464"/>
    </row>
    <row r="3077" spans="1:9" s="523" customFormat="1" x14ac:dyDescent="0.25">
      <c r="A3077" s="498"/>
      <c r="C3077" s="704" t="s">
        <v>732</v>
      </c>
      <c r="D3077" s="705"/>
      <c r="E3077" s="710" t="s">
        <v>287</v>
      </c>
      <c r="F3077" s="711"/>
      <c r="G3077" s="473" t="s">
        <v>101</v>
      </c>
      <c r="H3077" s="474" t="s">
        <v>288</v>
      </c>
      <c r="I3077" s="712"/>
    </row>
    <row r="3078" spans="1:9" s="523" customFormat="1" x14ac:dyDescent="0.25">
      <c r="A3078" s="498"/>
      <c r="C3078" s="706"/>
      <c r="D3078" s="707"/>
      <c r="E3078" s="714" t="s">
        <v>289</v>
      </c>
      <c r="F3078" s="715"/>
      <c r="G3078" s="459">
        <v>0.23</v>
      </c>
      <c r="H3078" s="507">
        <f>ROUND($I$3075*G3078,0)</f>
        <v>3342</v>
      </c>
      <c r="I3078" s="713"/>
    </row>
    <row r="3079" spans="1:9" s="523" customFormat="1" x14ac:dyDescent="0.25">
      <c r="A3079" s="498"/>
      <c r="C3079" s="706"/>
      <c r="D3079" s="707"/>
      <c r="E3079" s="714" t="s">
        <v>26</v>
      </c>
      <c r="F3079" s="715"/>
      <c r="G3079" s="459">
        <v>0.02</v>
      </c>
      <c r="H3079" s="507">
        <f t="shared" ref="H3079:H3080" si="107">ROUND($I$3075*G3079,0)</f>
        <v>291</v>
      </c>
      <c r="I3079" s="713"/>
    </row>
    <row r="3080" spans="1:9" s="523" customFormat="1" x14ac:dyDescent="0.25">
      <c r="A3080" s="498"/>
      <c r="C3080" s="706"/>
      <c r="D3080" s="707"/>
      <c r="E3080" s="714" t="s">
        <v>1</v>
      </c>
      <c r="F3080" s="715"/>
      <c r="G3080" s="459">
        <v>0.05</v>
      </c>
      <c r="H3080" s="507">
        <f t="shared" si="107"/>
        <v>727</v>
      </c>
      <c r="I3080" s="713"/>
    </row>
    <row r="3081" spans="1:9" s="523" customFormat="1" ht="15" customHeight="1" thickBot="1" x14ac:dyDescent="0.3">
      <c r="A3081" s="498"/>
      <c r="C3081" s="706"/>
      <c r="D3081" s="707"/>
      <c r="E3081" s="716" t="s">
        <v>290</v>
      </c>
      <c r="F3081" s="717"/>
      <c r="G3081" s="717"/>
      <c r="H3081" s="718"/>
      <c r="I3081" s="508">
        <f>SUM(H3078:H3080)</f>
        <v>4360</v>
      </c>
    </row>
    <row r="3082" spans="1:9" s="523" customFormat="1" ht="16.2" customHeight="1" thickBot="1" x14ac:dyDescent="0.3">
      <c r="A3082" s="498"/>
      <c r="C3082" s="708"/>
      <c r="D3082" s="709"/>
      <c r="E3082" s="719" t="s">
        <v>291</v>
      </c>
      <c r="F3082" s="720"/>
      <c r="G3082" s="721"/>
      <c r="H3082" s="722">
        <f>SUM(I3075+I3081)</f>
        <v>18892</v>
      </c>
      <c r="I3082" s="723"/>
    </row>
    <row r="3083" spans="1:9" s="523" customFormat="1" x14ac:dyDescent="0.25">
      <c r="A3083" s="498"/>
    </row>
    <row r="3084" spans="1:9" s="523" customFormat="1" ht="18" thickBot="1" x14ac:dyDescent="0.3">
      <c r="A3084" s="498"/>
      <c r="C3084" s="748" t="s">
        <v>257</v>
      </c>
      <c r="D3084" s="748"/>
      <c r="E3084" s="748"/>
      <c r="F3084" s="748"/>
      <c r="G3084" s="748"/>
      <c r="H3084" s="748"/>
      <c r="I3084" s="748"/>
    </row>
    <row r="3085" spans="1:9" s="523" customFormat="1" ht="14.4" thickBot="1" x14ac:dyDescent="0.3">
      <c r="A3085" s="498"/>
      <c r="C3085" s="136" t="s">
        <v>258</v>
      </c>
      <c r="D3085" s="749" t="s">
        <v>733</v>
      </c>
      <c r="E3085" s="750"/>
      <c r="F3085" s="750"/>
      <c r="G3085" s="751"/>
      <c r="H3085" s="136" t="s">
        <v>259</v>
      </c>
      <c r="I3085" s="452">
        <v>45961</v>
      </c>
    </row>
    <row r="3086" spans="1:9" s="523" customFormat="1" ht="13.8" thickBot="1" x14ac:dyDescent="0.3">
      <c r="A3086" s="498"/>
      <c r="C3086" s="752" t="s">
        <v>260</v>
      </c>
      <c r="D3086" s="753"/>
      <c r="E3086" s="754"/>
      <c r="F3086" s="755" t="s">
        <v>261</v>
      </c>
      <c r="G3086" s="756"/>
      <c r="H3086" s="756"/>
      <c r="I3086" s="757"/>
    </row>
    <row r="3087" spans="1:9" s="523" customFormat="1" ht="13.8" thickBot="1" x14ac:dyDescent="0.3">
      <c r="A3087" s="498"/>
      <c r="C3087" s="758" t="s">
        <v>292</v>
      </c>
      <c r="D3087" s="759"/>
      <c r="E3087" s="760"/>
      <c r="F3087" s="761" t="str">
        <f>+'P. Obras Civiles'!C86</f>
        <v>Suministro e instalación de llave de paso de 1/2"</v>
      </c>
      <c r="G3087" s="762"/>
      <c r="H3087" s="762"/>
      <c r="I3087" s="763"/>
    </row>
    <row r="3088" spans="1:9" s="523" customFormat="1" ht="13.8" thickBot="1" x14ac:dyDescent="0.3">
      <c r="A3088" s="498"/>
      <c r="C3088" s="137" t="s">
        <v>262</v>
      </c>
      <c r="D3088" s="138" t="s">
        <v>263</v>
      </c>
      <c r="E3088" s="154">
        <f>+'P. Obras Civiles'!B86</f>
        <v>11.3</v>
      </c>
      <c r="F3088" s="764"/>
      <c r="G3088" s="765"/>
      <c r="H3088" s="765"/>
      <c r="I3088" s="766"/>
    </row>
    <row r="3089" spans="1:9" s="523" customFormat="1" ht="13.8" thickBot="1" x14ac:dyDescent="0.3">
      <c r="A3089" s="498"/>
      <c r="C3089" s="770" t="s">
        <v>264</v>
      </c>
      <c r="D3089" s="771"/>
      <c r="E3089" s="207">
        <f>+'P. Obras Civiles'!E86</f>
        <v>4</v>
      </c>
      <c r="F3089" s="767"/>
      <c r="G3089" s="768"/>
      <c r="H3089" s="768"/>
      <c r="I3089" s="769"/>
    </row>
    <row r="3090" spans="1:9" s="523" customFormat="1" x14ac:dyDescent="0.25">
      <c r="A3090" s="498"/>
      <c r="C3090" s="453" t="s">
        <v>265</v>
      </c>
      <c r="D3090" s="454"/>
      <c r="E3090" s="772"/>
      <c r="F3090" s="772"/>
      <c r="G3090" s="772"/>
      <c r="H3090" s="772"/>
      <c r="I3090" s="773"/>
    </row>
    <row r="3091" spans="1:9" s="523" customFormat="1" x14ac:dyDescent="0.25">
      <c r="A3091" s="498"/>
      <c r="C3091" s="700" t="s">
        <v>266</v>
      </c>
      <c r="D3091" s="701"/>
      <c r="E3091" s="140" t="s">
        <v>267</v>
      </c>
      <c r="F3091" s="455" t="s">
        <v>268</v>
      </c>
      <c r="G3091" s="456" t="s">
        <v>269</v>
      </c>
      <c r="H3091" s="140" t="s">
        <v>270</v>
      </c>
      <c r="I3091" s="457" t="s">
        <v>271</v>
      </c>
    </row>
    <row r="3092" spans="1:9" s="523" customFormat="1" x14ac:dyDescent="0.25">
      <c r="A3092" s="498" t="str">
        <f>+'Herramientas y Equipos'!$B$18</f>
        <v>E100015</v>
      </c>
      <c r="C3092" s="742" t="str">
        <f>+VLOOKUP(A3092,'Herramientas y Equipos'!$B$4:$E$46,2,FALSE)</f>
        <v>Herramienta menor E, Gral. Obra</v>
      </c>
      <c r="D3092" s="743"/>
      <c r="E3092" s="141" t="str">
        <f>+VLOOKUP(A3092,'Herramientas y Equipos'!$B$4:$E$46,3,FALSE)</f>
        <v>%</v>
      </c>
      <c r="F3092" s="513">
        <f>+VLOOKUP(A3092,'Herramientas y Equipos'!$B$4:$E$46,4,FALSE)</f>
        <v>0.04</v>
      </c>
      <c r="G3092" s="507">
        <f>+I3116</f>
        <v>14439</v>
      </c>
      <c r="H3092" s="507">
        <f>ROUND(SUM(G3092*F3092),0)</f>
        <v>578</v>
      </c>
      <c r="I3092" s="797"/>
    </row>
    <row r="3093" spans="1:9" s="523" customFormat="1" x14ac:dyDescent="0.25">
      <c r="A3093" s="498"/>
      <c r="C3093" s="742"/>
      <c r="D3093" s="743"/>
      <c r="E3093" s="141"/>
      <c r="F3093" s="171"/>
      <c r="G3093" s="155"/>
      <c r="H3093" s="155"/>
      <c r="I3093" s="798"/>
    </row>
    <row r="3094" spans="1:9" s="523" customFormat="1" x14ac:dyDescent="0.25">
      <c r="A3094" s="498"/>
      <c r="C3094" s="742"/>
      <c r="D3094" s="743"/>
      <c r="E3094" s="141"/>
      <c r="F3094" s="171"/>
      <c r="G3094" s="507"/>
      <c r="H3094" s="507"/>
      <c r="I3094" s="798"/>
    </row>
    <row r="3095" spans="1:9" s="523" customFormat="1" x14ac:dyDescent="0.25">
      <c r="A3095" s="498"/>
      <c r="C3095" s="698"/>
      <c r="D3095" s="699"/>
      <c r="E3095" s="699"/>
      <c r="F3095" s="699"/>
      <c r="G3095" s="514"/>
      <c r="H3095" s="514" t="s">
        <v>272</v>
      </c>
      <c r="I3095" s="515">
        <f>SUM(H3092:H3094)</f>
        <v>578</v>
      </c>
    </row>
    <row r="3096" spans="1:9" s="523" customFormat="1" x14ac:dyDescent="0.25">
      <c r="A3096" s="498"/>
      <c r="C3096" s="462" t="s">
        <v>273</v>
      </c>
      <c r="D3096" s="463"/>
      <c r="E3096" s="143"/>
      <c r="F3096" s="151"/>
      <c r="G3096" s="152"/>
      <c r="H3096" s="151"/>
      <c r="I3096" s="464"/>
    </row>
    <row r="3097" spans="1:9" s="523" customFormat="1" x14ac:dyDescent="0.25">
      <c r="A3097" s="498"/>
      <c r="C3097" s="700" t="s">
        <v>266</v>
      </c>
      <c r="D3097" s="701"/>
      <c r="E3097" s="140" t="s">
        <v>274</v>
      </c>
      <c r="F3097" s="455" t="s">
        <v>13</v>
      </c>
      <c r="G3097" s="456" t="s">
        <v>275</v>
      </c>
      <c r="H3097" s="140" t="s">
        <v>276</v>
      </c>
      <c r="I3097" s="457" t="s">
        <v>271</v>
      </c>
    </row>
    <row r="3098" spans="1:9" s="523" customFormat="1" x14ac:dyDescent="0.25">
      <c r="A3098" s="498" t="str">
        <f>+Insumos!B115</f>
        <v>I100208</v>
      </c>
      <c r="C3098" s="702" t="str">
        <f>+VLOOKUP(A3098,Insumos!$B$4:$E$159,2,FALSE)</f>
        <v>Válvula Bola Pvc 1/2 Lisa Soldable</v>
      </c>
      <c r="D3098" s="703"/>
      <c r="E3098" s="144" t="str">
        <f>+VLOOKUP(A3098,Insumos!$B$4:$E$159,3,FALSE)</f>
        <v>UND</v>
      </c>
      <c r="F3098" s="165">
        <v>1</v>
      </c>
      <c r="G3098" s="164"/>
      <c r="H3098" s="166">
        <f>+VLOOKUP(A3098,Insumos!$B$4:$E$159,4,FALSE)</f>
        <v>8800</v>
      </c>
      <c r="I3098" s="497">
        <f>+ROUND((F3098*H3098)+(G3098*F3098*H3098),0)</f>
        <v>8800</v>
      </c>
    </row>
    <row r="3099" spans="1:9" s="523" customFormat="1" x14ac:dyDescent="0.25">
      <c r="A3099" s="498" t="str">
        <f>+Insumos!B76</f>
        <v>I100168</v>
      </c>
      <c r="C3099" s="702" t="str">
        <f>+VLOOKUP(A3099,Insumos!$B$4:$E$159,2,FALSE)</f>
        <v>Adaptador macho PVC Presion 1/2"</v>
      </c>
      <c r="D3099" s="703"/>
      <c r="E3099" s="144" t="str">
        <f>+VLOOKUP(A3099,Insumos!$B$4:$E$159,3,FALSE)</f>
        <v>UND</v>
      </c>
      <c r="F3099" s="165">
        <v>2</v>
      </c>
      <c r="G3099" s="459"/>
      <c r="H3099" s="166">
        <f>+VLOOKUP(A3099,Insumos!$B$4:$E$159,4,FALSE)</f>
        <v>654</v>
      </c>
      <c r="I3099" s="497">
        <f>+ROUND((F3099*H3099)+(G3099*F3099*H3099),0)</f>
        <v>1308</v>
      </c>
    </row>
    <row r="3100" spans="1:9" s="523" customFormat="1" ht="13.2" customHeight="1" x14ac:dyDescent="0.25">
      <c r="A3100" s="498" t="str">
        <f>+Insumos!$B$9</f>
        <v>I100006</v>
      </c>
      <c r="C3100" s="702" t="str">
        <f>+VLOOKUP(A3100,Insumos!$B$4:$E$159,2,FALSE)</f>
        <v>Limpiador 1/4"</v>
      </c>
      <c r="D3100" s="703"/>
      <c r="E3100" s="144" t="str">
        <f>+VLOOKUP(A3100,Insumos!$B$4:$E$159,3,FALSE)</f>
        <v>GL</v>
      </c>
      <c r="F3100" s="484">
        <v>2.6348725380409728E-2</v>
      </c>
      <c r="G3100" s="164">
        <v>0.05</v>
      </c>
      <c r="H3100" s="166">
        <f>+VLOOKUP(A3100,Insumos!$B$4:$E$159,4,FALSE)</f>
        <v>72505</v>
      </c>
      <c r="I3100" s="497">
        <f>+ROUND((F3100*H3100)+(G3100*F3100*H3100),0)</f>
        <v>2006</v>
      </c>
    </row>
    <row r="3101" spans="1:9" s="523" customFormat="1" ht="13.2" customHeight="1" x14ac:dyDescent="0.25">
      <c r="A3101" s="498" t="str">
        <f>+Insumos!$B$14</f>
        <v>I100011</v>
      </c>
      <c r="C3101" s="702" t="str">
        <f>+VLOOKUP(A3101,Insumos!$B$4:$E$159,2,FALSE)</f>
        <v>Soldadura 1/4"</v>
      </c>
      <c r="D3101" s="703"/>
      <c r="E3101" s="144" t="str">
        <f>+VLOOKUP(A3101,Insumos!$B$4:$E$159,3,FALSE)</f>
        <v>GL</v>
      </c>
      <c r="F3101" s="484">
        <v>5.2635167382559481E-2</v>
      </c>
      <c r="G3101" s="459">
        <v>0.05</v>
      </c>
      <c r="H3101" s="166">
        <f>+VLOOKUP(A3101,Insumos!$B$4:$E$159,4,FALSE)</f>
        <v>150369</v>
      </c>
      <c r="I3101" s="497">
        <f>+ROUND((F3101*H3101)+(G3101*F3101*H3101),0)</f>
        <v>8310</v>
      </c>
    </row>
    <row r="3102" spans="1:9" s="523" customFormat="1" x14ac:dyDescent="0.25">
      <c r="A3102" s="498" t="str">
        <f>+Insumos!B116</f>
        <v>I100209</v>
      </c>
      <c r="C3102" s="702" t="str">
        <f>+VLOOKUP(A3102,Insumos!$B$4:$E$159,2,FALSE)</f>
        <v>Cinta Teflón Ptfe Básica 3/4 Pulgada</v>
      </c>
      <c r="D3102" s="703"/>
      <c r="E3102" s="144" t="str">
        <f>+VLOOKUP(A3102,Insumos!$B$4:$E$159,3,FALSE)</f>
        <v>UND</v>
      </c>
      <c r="F3102" s="484">
        <v>2.0837989164245625E-2</v>
      </c>
      <c r="G3102" s="459">
        <v>0.05</v>
      </c>
      <c r="H3102" s="166">
        <f>+VLOOKUP(A3102,Insumos!$B$4:$E$159,4,FALSE)</f>
        <v>258</v>
      </c>
      <c r="I3102" s="497">
        <f>+ROUND((F3102*H3102)+(G3102*F3102*H3102),0)</f>
        <v>6</v>
      </c>
    </row>
    <row r="3103" spans="1:9" s="523" customFormat="1" x14ac:dyDescent="0.25">
      <c r="C3103" s="724"/>
      <c r="D3103" s="725"/>
      <c r="E3103" s="144"/>
      <c r="F3103" s="465"/>
      <c r="G3103" s="147"/>
      <c r="H3103" s="516"/>
      <c r="I3103" s="515"/>
    </row>
    <row r="3104" spans="1:9" s="523" customFormat="1" x14ac:dyDescent="0.25">
      <c r="C3104" s="728"/>
      <c r="D3104" s="729"/>
      <c r="E3104" s="141"/>
      <c r="F3104" s="465"/>
      <c r="G3104" s="147"/>
      <c r="H3104" s="507"/>
      <c r="I3104" s="515"/>
    </row>
    <row r="3105" spans="3:9" s="523" customFormat="1" x14ac:dyDescent="0.25">
      <c r="C3105" s="150"/>
      <c r="D3105" s="151"/>
      <c r="E3105" s="143"/>
      <c r="F3105" s="151"/>
      <c r="G3105" s="699" t="s">
        <v>277</v>
      </c>
      <c r="H3105" s="730"/>
      <c r="I3105" s="515">
        <f>SUM(I3098:I3104)</f>
        <v>20430</v>
      </c>
    </row>
    <row r="3106" spans="3:9" s="523" customFormat="1" ht="13.8" x14ac:dyDescent="0.25">
      <c r="C3106" s="462" t="s">
        <v>278</v>
      </c>
      <c r="D3106" s="463"/>
      <c r="E3106" s="143"/>
      <c r="F3106" s="151"/>
      <c r="G3106" s="152"/>
      <c r="H3106" s="151"/>
      <c r="I3106" s="478"/>
    </row>
    <row r="3107" spans="3:9" s="523" customFormat="1" x14ac:dyDescent="0.25">
      <c r="C3107" s="700" t="s">
        <v>266</v>
      </c>
      <c r="D3107" s="701"/>
      <c r="E3107" s="140" t="s">
        <v>279</v>
      </c>
      <c r="F3107" s="455" t="s">
        <v>29</v>
      </c>
      <c r="G3107" s="456" t="s">
        <v>280</v>
      </c>
      <c r="H3107" s="140" t="s">
        <v>281</v>
      </c>
      <c r="I3107" s="457" t="s">
        <v>271</v>
      </c>
    </row>
    <row r="3108" spans="3:9" s="523" customFormat="1" x14ac:dyDescent="0.25">
      <c r="C3108" s="746" t="s">
        <v>423</v>
      </c>
      <c r="D3108" s="747"/>
      <c r="E3108" s="504">
        <v>1E-3</v>
      </c>
      <c r="F3108" s="494"/>
      <c r="G3108" s="9">
        <v>250000</v>
      </c>
      <c r="H3108" s="156">
        <f>+ROUND(E3108*G3108,0)</f>
        <v>250</v>
      </c>
      <c r="I3108" s="517"/>
    </row>
    <row r="3109" spans="3:9" s="523" customFormat="1" x14ac:dyDescent="0.25">
      <c r="C3109" s="733"/>
      <c r="D3109" s="734"/>
      <c r="E3109" s="494"/>
      <c r="F3109" s="494"/>
      <c r="G3109" s="495"/>
      <c r="H3109" s="516">
        <f>+ROUND(E3109*F3109*G3109,0)</f>
        <v>0</v>
      </c>
      <c r="I3109" s="517"/>
    </row>
    <row r="3110" spans="3:9" s="523" customFormat="1" x14ac:dyDescent="0.25">
      <c r="C3110" s="150"/>
      <c r="D3110" s="151"/>
      <c r="E3110" s="143"/>
      <c r="F3110" s="151"/>
      <c r="G3110" s="152" t="s">
        <v>282</v>
      </c>
      <c r="H3110" s="151"/>
      <c r="I3110" s="515">
        <f>SUM(H3108:H3109)</f>
        <v>250</v>
      </c>
    </row>
    <row r="3111" spans="3:9" s="523" customFormat="1" ht="13.8" x14ac:dyDescent="0.25">
      <c r="C3111" s="462" t="s">
        <v>283</v>
      </c>
      <c r="D3111" s="151"/>
      <c r="E3111" s="143"/>
      <c r="F3111" s="151"/>
      <c r="G3111" s="152"/>
      <c r="H3111" s="151"/>
      <c r="I3111" s="478"/>
    </row>
    <row r="3112" spans="3:9" s="523" customFormat="1" x14ac:dyDescent="0.25">
      <c r="C3112" s="700" t="s">
        <v>266</v>
      </c>
      <c r="D3112" s="701"/>
      <c r="E3112" s="140" t="s">
        <v>14</v>
      </c>
      <c r="F3112" s="455" t="s">
        <v>13</v>
      </c>
      <c r="G3112" s="456" t="s">
        <v>276</v>
      </c>
      <c r="H3112" s="140" t="s">
        <v>29</v>
      </c>
      <c r="I3112" s="457" t="s">
        <v>271</v>
      </c>
    </row>
    <row r="3113" spans="3:9" s="523" customFormat="1" x14ac:dyDescent="0.25">
      <c r="C3113" s="735" t="str">
        <f>+'Mano de Obra'!$B$135</f>
        <v>Cuadrilla General de obra</v>
      </c>
      <c r="D3113" s="736"/>
      <c r="E3113" s="141" t="s">
        <v>294</v>
      </c>
      <c r="F3113" s="161">
        <v>8</v>
      </c>
      <c r="G3113" s="507">
        <f>+'Mano de Obra'!$F$143/8</f>
        <v>288773.76388888888</v>
      </c>
      <c r="H3113" s="174">
        <v>0.4</v>
      </c>
      <c r="I3113" s="518">
        <f>ROUND(SUM(G3113/F3113)*H3113,0)</f>
        <v>14439</v>
      </c>
    </row>
    <row r="3114" spans="3:9" s="523" customFormat="1" x14ac:dyDescent="0.25">
      <c r="C3114" s="737"/>
      <c r="D3114" s="714"/>
      <c r="E3114" s="141"/>
      <c r="F3114" s="468"/>
      <c r="G3114" s="469"/>
      <c r="H3114" s="470"/>
      <c r="I3114" s="515">
        <f>SUM(G3114*F3114)*H3114</f>
        <v>0</v>
      </c>
    </row>
    <row r="3115" spans="3:9" s="523" customFormat="1" x14ac:dyDescent="0.25">
      <c r="C3115" s="738"/>
      <c r="D3115" s="739"/>
      <c r="E3115" s="141"/>
      <c r="F3115" s="148"/>
      <c r="G3115" s="469"/>
      <c r="H3115" s="470"/>
      <c r="I3115" s="515">
        <f>SUM(G3115*F3115)*H3115</f>
        <v>0</v>
      </c>
    </row>
    <row r="3116" spans="3:9" s="523" customFormat="1" x14ac:dyDescent="0.25">
      <c r="C3116" s="150"/>
      <c r="D3116" s="151"/>
      <c r="E3116" s="143"/>
      <c r="F3116" s="151"/>
      <c r="G3116" s="740" t="s">
        <v>284</v>
      </c>
      <c r="H3116" s="740"/>
      <c r="I3116" s="515">
        <f>I3113</f>
        <v>14439</v>
      </c>
    </row>
    <row r="3117" spans="3:9" s="523" customFormat="1" ht="13.8" thickBot="1" x14ac:dyDescent="0.3">
      <c r="C3117" s="150"/>
      <c r="D3117" s="151"/>
      <c r="E3117" s="143"/>
      <c r="F3117" s="151"/>
      <c r="G3117" s="471"/>
      <c r="H3117" s="143"/>
      <c r="I3117" s="464"/>
    </row>
    <row r="3118" spans="3:9" s="523" customFormat="1" ht="13.8" thickBot="1" x14ac:dyDescent="0.3">
      <c r="C3118" s="150"/>
      <c r="D3118" s="151"/>
      <c r="E3118" s="143"/>
      <c r="F3118" s="741" t="s">
        <v>285</v>
      </c>
      <c r="G3118" s="741"/>
      <c r="H3118" s="741"/>
      <c r="I3118" s="509">
        <f>SUM(I3095+I3105+I3110+I3116)</f>
        <v>35697</v>
      </c>
    </row>
    <row r="3119" spans="3:9" s="523" customFormat="1" ht="14.4" thickBot="1" x14ac:dyDescent="0.3">
      <c r="C3119" s="462" t="s">
        <v>286</v>
      </c>
      <c r="D3119" s="151"/>
      <c r="E3119" s="175"/>
      <c r="F3119" s="479"/>
      <c r="G3119" s="152"/>
      <c r="H3119" s="151"/>
      <c r="I3119" s="464"/>
    </row>
    <row r="3120" spans="3:9" s="523" customFormat="1" x14ac:dyDescent="0.25">
      <c r="C3120" s="704" t="s">
        <v>732</v>
      </c>
      <c r="D3120" s="705"/>
      <c r="E3120" s="710" t="s">
        <v>287</v>
      </c>
      <c r="F3120" s="711"/>
      <c r="G3120" s="473" t="s">
        <v>101</v>
      </c>
      <c r="H3120" s="474" t="s">
        <v>288</v>
      </c>
      <c r="I3120" s="712"/>
    </row>
    <row r="3121" spans="1:9" s="523" customFormat="1" x14ac:dyDescent="0.25">
      <c r="C3121" s="706"/>
      <c r="D3121" s="707"/>
      <c r="E3121" s="714" t="s">
        <v>289</v>
      </c>
      <c r="F3121" s="715"/>
      <c r="G3121" s="459">
        <v>0.23</v>
      </c>
      <c r="H3121" s="507">
        <f>ROUND($I$3118*G3121,0)</f>
        <v>8210</v>
      </c>
      <c r="I3121" s="713"/>
    </row>
    <row r="3122" spans="1:9" s="523" customFormat="1" x14ac:dyDescent="0.25">
      <c r="C3122" s="706"/>
      <c r="D3122" s="707"/>
      <c r="E3122" s="714" t="s">
        <v>26</v>
      </c>
      <c r="F3122" s="715"/>
      <c r="G3122" s="459">
        <v>0.02</v>
      </c>
      <c r="H3122" s="507">
        <f t="shared" ref="H3122:H3123" si="108">ROUND($I$3118*G3122,0)</f>
        <v>714</v>
      </c>
      <c r="I3122" s="713"/>
    </row>
    <row r="3123" spans="1:9" s="523" customFormat="1" x14ac:dyDescent="0.25">
      <c r="C3123" s="706"/>
      <c r="D3123" s="707"/>
      <c r="E3123" s="714" t="s">
        <v>1</v>
      </c>
      <c r="F3123" s="715"/>
      <c r="G3123" s="459">
        <v>0.05</v>
      </c>
      <c r="H3123" s="507">
        <f t="shared" si="108"/>
        <v>1785</v>
      </c>
      <c r="I3123" s="713"/>
    </row>
    <row r="3124" spans="1:9" s="523" customFormat="1" ht="15" customHeight="1" thickBot="1" x14ac:dyDescent="0.3">
      <c r="C3124" s="706"/>
      <c r="D3124" s="707"/>
      <c r="E3124" s="716" t="s">
        <v>290</v>
      </c>
      <c r="F3124" s="717"/>
      <c r="G3124" s="717"/>
      <c r="H3124" s="718"/>
      <c r="I3124" s="508">
        <f>SUM(H3121:H3123)</f>
        <v>10709</v>
      </c>
    </row>
    <row r="3125" spans="1:9" s="523" customFormat="1" ht="16.2" customHeight="1" thickBot="1" x14ac:dyDescent="0.3">
      <c r="C3125" s="708"/>
      <c r="D3125" s="709"/>
      <c r="E3125" s="719" t="s">
        <v>291</v>
      </c>
      <c r="F3125" s="720"/>
      <c r="G3125" s="721"/>
      <c r="H3125" s="722">
        <f>SUM(I3118+I3124)</f>
        <v>46406</v>
      </c>
      <c r="I3125" s="723"/>
    </row>
    <row r="3126" spans="1:9" s="523" customFormat="1" x14ac:dyDescent="0.25"/>
    <row r="3127" spans="1:9" ht="18" thickBot="1" x14ac:dyDescent="0.3">
      <c r="C3127" s="748" t="s">
        <v>257</v>
      </c>
      <c r="D3127" s="748"/>
      <c r="E3127" s="748"/>
      <c r="F3127" s="748"/>
      <c r="G3127" s="748"/>
      <c r="H3127" s="748"/>
      <c r="I3127" s="748"/>
    </row>
    <row r="3128" spans="1:9" ht="14.4" thickBot="1" x14ac:dyDescent="0.3">
      <c r="C3128" s="136" t="s">
        <v>258</v>
      </c>
      <c r="D3128" s="749" t="s">
        <v>733</v>
      </c>
      <c r="E3128" s="750"/>
      <c r="F3128" s="750"/>
      <c r="G3128" s="751"/>
      <c r="H3128" s="136" t="s">
        <v>259</v>
      </c>
      <c r="I3128" s="452">
        <v>45961</v>
      </c>
    </row>
    <row r="3129" spans="1:9" ht="13.8" thickBot="1" x14ac:dyDescent="0.3">
      <c r="C3129" s="752" t="s">
        <v>260</v>
      </c>
      <c r="D3129" s="753"/>
      <c r="E3129" s="754"/>
      <c r="F3129" s="755" t="s">
        <v>261</v>
      </c>
      <c r="G3129" s="756"/>
      <c r="H3129" s="756"/>
      <c r="I3129" s="757"/>
    </row>
    <row r="3130" spans="1:9" ht="13.8" thickBot="1" x14ac:dyDescent="0.3">
      <c r="C3130" s="758" t="s">
        <v>292</v>
      </c>
      <c r="D3130" s="759"/>
      <c r="E3130" s="760"/>
      <c r="F3130" s="761" t="str">
        <f>+'P. Obras Civiles'!C87</f>
        <v>Suministro e instalación de tapa de registro</v>
      </c>
      <c r="G3130" s="762"/>
      <c r="H3130" s="762"/>
      <c r="I3130" s="763"/>
    </row>
    <row r="3131" spans="1:9" ht="13.8" thickBot="1" x14ac:dyDescent="0.3">
      <c r="C3131" s="137" t="s">
        <v>262</v>
      </c>
      <c r="D3131" s="138" t="s">
        <v>263</v>
      </c>
      <c r="E3131" s="154">
        <f>+'P. Obras Civiles'!B87</f>
        <v>11.4</v>
      </c>
      <c r="F3131" s="764"/>
      <c r="G3131" s="765"/>
      <c r="H3131" s="765"/>
      <c r="I3131" s="766"/>
    </row>
    <row r="3132" spans="1:9" ht="13.8" thickBot="1" x14ac:dyDescent="0.3">
      <c r="C3132" s="770" t="s">
        <v>264</v>
      </c>
      <c r="D3132" s="771"/>
      <c r="E3132" s="207">
        <f>+'P. Obras Civiles'!E87</f>
        <v>4</v>
      </c>
      <c r="F3132" s="767"/>
      <c r="G3132" s="768"/>
      <c r="H3132" s="768"/>
      <c r="I3132" s="769"/>
    </row>
    <row r="3133" spans="1:9" x14ac:dyDescent="0.25">
      <c r="C3133" s="453" t="s">
        <v>265</v>
      </c>
      <c r="D3133" s="454"/>
      <c r="E3133" s="772"/>
      <c r="F3133" s="772"/>
      <c r="G3133" s="772"/>
      <c r="H3133" s="772"/>
      <c r="I3133" s="773"/>
    </row>
    <row r="3134" spans="1:9" x14ac:dyDescent="0.25">
      <c r="C3134" s="700" t="s">
        <v>266</v>
      </c>
      <c r="D3134" s="701"/>
      <c r="E3134" s="140" t="s">
        <v>267</v>
      </c>
      <c r="F3134" s="455" t="s">
        <v>268</v>
      </c>
      <c r="G3134" s="456" t="s">
        <v>269</v>
      </c>
      <c r="H3134" s="140" t="s">
        <v>270</v>
      </c>
      <c r="I3134" s="457" t="s">
        <v>271</v>
      </c>
    </row>
    <row r="3135" spans="1:9" x14ac:dyDescent="0.25">
      <c r="A3135" s="496" t="s">
        <v>108</v>
      </c>
      <c r="C3135" s="742" t="str">
        <f>+VLOOKUP(A3135,'Herramientas y Equipos'!$B$4:$E$46,2,FALSE)</f>
        <v>Herramienta menor E, Gral. Obra</v>
      </c>
      <c r="D3135" s="743"/>
      <c r="E3135" s="141" t="str">
        <f>+VLOOKUP(A3135,'Herramientas y Equipos'!$B$4:$E$46,3,FALSE)</f>
        <v>%</v>
      </c>
      <c r="F3135" s="459">
        <f>+VLOOKUP(A3135,'Herramientas y Equipos'!$B$4:$E$46,4,FALSE)</f>
        <v>0.04</v>
      </c>
      <c r="G3135" s="155">
        <f>+I3156</f>
        <v>14439</v>
      </c>
      <c r="H3135" s="155">
        <f>ROUND(SUM(G3135*F3135),0)</f>
        <v>578</v>
      </c>
      <c r="I3135" s="744"/>
    </row>
    <row r="3136" spans="1:9" x14ac:dyDescent="0.25">
      <c r="A3136" s="496"/>
      <c r="C3136" s="742"/>
      <c r="D3136" s="743"/>
      <c r="E3136" s="141"/>
      <c r="F3136" s="171"/>
      <c r="G3136" s="155"/>
      <c r="H3136" s="155"/>
      <c r="I3136" s="745"/>
    </row>
    <row r="3137" spans="1:9" x14ac:dyDescent="0.25">
      <c r="A3137" s="496"/>
      <c r="C3137" s="742"/>
      <c r="D3137" s="743"/>
      <c r="E3137" s="141"/>
      <c r="F3137" s="171"/>
      <c r="G3137" s="155"/>
      <c r="H3137" s="155"/>
      <c r="I3137" s="745"/>
    </row>
    <row r="3138" spans="1:9" x14ac:dyDescent="0.25">
      <c r="C3138" s="698"/>
      <c r="D3138" s="699"/>
      <c r="E3138" s="699"/>
      <c r="F3138" s="699"/>
      <c r="G3138" s="461"/>
      <c r="H3138" s="461" t="s">
        <v>272</v>
      </c>
      <c r="I3138" s="172">
        <f>SUM(H3135:H3137)</f>
        <v>578</v>
      </c>
    </row>
    <row r="3139" spans="1:9" x14ac:dyDescent="0.25">
      <c r="C3139" s="462" t="s">
        <v>273</v>
      </c>
      <c r="D3139" s="463"/>
      <c r="E3139" s="143"/>
      <c r="F3139" s="151"/>
      <c r="G3139" s="152"/>
      <c r="H3139" s="151"/>
      <c r="I3139" s="464"/>
    </row>
    <row r="3140" spans="1:9" x14ac:dyDescent="0.25">
      <c r="C3140" s="700" t="s">
        <v>266</v>
      </c>
      <c r="D3140" s="701"/>
      <c r="E3140" s="140" t="s">
        <v>274</v>
      </c>
      <c r="F3140" s="140" t="s">
        <v>13</v>
      </c>
      <c r="G3140" s="456" t="s">
        <v>275</v>
      </c>
      <c r="H3140" s="140" t="s">
        <v>276</v>
      </c>
      <c r="I3140" s="457" t="s">
        <v>271</v>
      </c>
    </row>
    <row r="3141" spans="1:9" x14ac:dyDescent="0.25">
      <c r="A3141" s="498" t="str">
        <f>+Insumos!B117</f>
        <v>I100210</v>
      </c>
      <c r="C3141" s="702" t="str">
        <f>+VLOOKUP(A3141,Insumos!$B$4:$E$159,2,FALSE)</f>
        <v>Tapa Registro 15 X 15 Cm Europea Plástica</v>
      </c>
      <c r="D3141" s="703"/>
      <c r="E3141" s="144" t="str">
        <f>+VLOOKUP(A3141,Insumos!$B$4:$E$159,3,FALSE)</f>
        <v>UND</v>
      </c>
      <c r="F3141" s="165">
        <v>1</v>
      </c>
      <c r="G3141" s="164"/>
      <c r="H3141" s="166">
        <f>+VLOOKUP(A3141,Insumos!$B$4:$E$159,4,FALSE)</f>
        <v>21945</v>
      </c>
      <c r="I3141" s="497">
        <f>+ROUND((F3141*H3141)+(G3141*F3141*H3141),0)</f>
        <v>21945</v>
      </c>
    </row>
    <row r="3142" spans="1:9" x14ac:dyDescent="0.25">
      <c r="A3142" s="498"/>
      <c r="C3142" s="702"/>
      <c r="D3142" s="703"/>
      <c r="E3142" s="144"/>
      <c r="F3142" s="484"/>
      <c r="G3142" s="459"/>
      <c r="H3142" s="166"/>
      <c r="I3142" s="497"/>
    </row>
    <row r="3143" spans="1:9" x14ac:dyDescent="0.25">
      <c r="A3143" s="498"/>
      <c r="C3143" s="702"/>
      <c r="D3143" s="703"/>
      <c r="E3143" s="144"/>
      <c r="F3143" s="165"/>
      <c r="G3143" s="164"/>
      <c r="H3143" s="166"/>
      <c r="I3143" s="497"/>
    </row>
    <row r="3144" spans="1:9" x14ac:dyDescent="0.25">
      <c r="A3144" s="498"/>
      <c r="C3144" s="702"/>
      <c r="D3144" s="703"/>
      <c r="E3144" s="144"/>
      <c r="F3144" s="165"/>
      <c r="G3144" s="502"/>
      <c r="H3144" s="503"/>
      <c r="I3144" s="497"/>
    </row>
    <row r="3145" spans="1:9" x14ac:dyDescent="0.25">
      <c r="A3145" s="498"/>
      <c r="C3145" s="150"/>
      <c r="D3145" s="151"/>
      <c r="E3145" s="143"/>
      <c r="F3145" s="151"/>
      <c r="G3145" s="740" t="s">
        <v>277</v>
      </c>
      <c r="H3145" s="820"/>
      <c r="I3145" s="172">
        <f>SUM(I3141:I3144)</f>
        <v>21945</v>
      </c>
    </row>
    <row r="3146" spans="1:9" ht="13.8" x14ac:dyDescent="0.25">
      <c r="C3146" s="462" t="s">
        <v>278</v>
      </c>
      <c r="D3146" s="463"/>
      <c r="E3146" s="143"/>
      <c r="F3146" s="151"/>
      <c r="G3146" s="152"/>
      <c r="H3146" s="151"/>
      <c r="I3146" s="478"/>
    </row>
    <row r="3147" spans="1:9" x14ac:dyDescent="0.25">
      <c r="C3147" s="700" t="s">
        <v>266</v>
      </c>
      <c r="D3147" s="701"/>
      <c r="E3147" s="140" t="s">
        <v>279</v>
      </c>
      <c r="F3147" s="140" t="s">
        <v>29</v>
      </c>
      <c r="G3147" s="456" t="s">
        <v>280</v>
      </c>
      <c r="H3147" s="140" t="s">
        <v>281</v>
      </c>
      <c r="I3147" s="457" t="s">
        <v>271</v>
      </c>
    </row>
    <row r="3148" spans="1:9" x14ac:dyDescent="0.25">
      <c r="C3148" s="746" t="s">
        <v>423</v>
      </c>
      <c r="D3148" s="747"/>
      <c r="E3148" s="504">
        <v>2E-3</v>
      </c>
      <c r="F3148" s="494"/>
      <c r="G3148" s="9">
        <v>250000</v>
      </c>
      <c r="H3148" s="156">
        <f>+ROUND(E3148*G3148,0)</f>
        <v>500</v>
      </c>
      <c r="I3148" s="149"/>
    </row>
    <row r="3149" spans="1:9" x14ac:dyDescent="0.25">
      <c r="C3149" s="733"/>
      <c r="D3149" s="734"/>
      <c r="E3149" s="494"/>
      <c r="F3149" s="494"/>
      <c r="G3149" s="495"/>
      <c r="H3149" s="156">
        <f>+ROUND(E3149*F3149*G3149,0)</f>
        <v>0</v>
      </c>
      <c r="I3149" s="149"/>
    </row>
    <row r="3150" spans="1:9" x14ac:dyDescent="0.25">
      <c r="C3150" s="150"/>
      <c r="D3150" s="151"/>
      <c r="E3150" s="143"/>
      <c r="F3150" s="151"/>
      <c r="G3150" s="152" t="s">
        <v>282</v>
      </c>
      <c r="H3150" s="151"/>
      <c r="I3150" s="158">
        <f>SUM(H3148:H3149)</f>
        <v>500</v>
      </c>
    </row>
    <row r="3151" spans="1:9" ht="13.8" x14ac:dyDescent="0.25">
      <c r="C3151" s="462" t="s">
        <v>283</v>
      </c>
      <c r="D3151" s="151"/>
      <c r="E3151" s="143"/>
      <c r="F3151" s="151"/>
      <c r="G3151" s="152"/>
      <c r="H3151" s="151"/>
      <c r="I3151" s="478"/>
    </row>
    <row r="3152" spans="1:9" x14ac:dyDescent="0.25">
      <c r="C3152" s="700" t="s">
        <v>266</v>
      </c>
      <c r="D3152" s="701"/>
      <c r="E3152" s="140" t="s">
        <v>14</v>
      </c>
      <c r="F3152" s="140" t="s">
        <v>13</v>
      </c>
      <c r="G3152" s="456" t="s">
        <v>276</v>
      </c>
      <c r="H3152" s="467" t="s">
        <v>29</v>
      </c>
      <c r="I3152" s="457" t="s">
        <v>271</v>
      </c>
    </row>
    <row r="3153" spans="1:9" x14ac:dyDescent="0.25">
      <c r="C3153" s="735" t="str">
        <f>+'Mano de Obra'!$B$135</f>
        <v>Cuadrilla General de obra</v>
      </c>
      <c r="D3153" s="736"/>
      <c r="E3153" s="141" t="s">
        <v>294</v>
      </c>
      <c r="F3153" s="161">
        <v>8</v>
      </c>
      <c r="G3153" s="155">
        <f>+'Mano de Obra'!$F$143/8</f>
        <v>288773.76388888888</v>
      </c>
      <c r="H3153" s="174">
        <v>0.4</v>
      </c>
      <c r="I3153" s="159">
        <f>ROUND(SUM(G3153/F3153)*H3153,0)</f>
        <v>14439</v>
      </c>
    </row>
    <row r="3154" spans="1:9" x14ac:dyDescent="0.25">
      <c r="C3154" s="737"/>
      <c r="D3154" s="714"/>
      <c r="E3154" s="141"/>
      <c r="F3154" s="468"/>
      <c r="G3154" s="469"/>
      <c r="H3154" s="470"/>
      <c r="I3154" s="172">
        <f>SUM(G3154*F3154)*H3154</f>
        <v>0</v>
      </c>
    </row>
    <row r="3155" spans="1:9" x14ac:dyDescent="0.25">
      <c r="C3155" s="738"/>
      <c r="D3155" s="739"/>
      <c r="E3155" s="141"/>
      <c r="F3155" s="148"/>
      <c r="G3155" s="469"/>
      <c r="H3155" s="470"/>
      <c r="I3155" s="172">
        <f>SUM(G3155*F3155)*H3155</f>
        <v>0</v>
      </c>
    </row>
    <row r="3156" spans="1:9" x14ac:dyDescent="0.25">
      <c r="C3156" s="150"/>
      <c r="D3156" s="151"/>
      <c r="E3156" s="143"/>
      <c r="F3156" s="151"/>
      <c r="G3156" s="740" t="s">
        <v>284</v>
      </c>
      <c r="H3156" s="740"/>
      <c r="I3156" s="172">
        <f>I3153</f>
        <v>14439</v>
      </c>
    </row>
    <row r="3157" spans="1:9" ht="13.8" thickBot="1" x14ac:dyDescent="0.3">
      <c r="C3157" s="150"/>
      <c r="D3157" s="151"/>
      <c r="E3157" s="143"/>
      <c r="F3157" s="151"/>
      <c r="G3157" s="471"/>
      <c r="H3157" s="143"/>
      <c r="I3157" s="464"/>
    </row>
    <row r="3158" spans="1:9" ht="13.8" thickBot="1" x14ac:dyDescent="0.3">
      <c r="C3158" s="150"/>
      <c r="D3158" s="151"/>
      <c r="E3158" s="143"/>
      <c r="F3158" s="741" t="s">
        <v>285</v>
      </c>
      <c r="G3158" s="741"/>
      <c r="H3158" s="741"/>
      <c r="I3158" s="160">
        <f>SUM(I3138+I3145+I3150+I3156)</f>
        <v>37462</v>
      </c>
    </row>
    <row r="3159" spans="1:9" ht="14.4" thickBot="1" x14ac:dyDescent="0.3">
      <c r="C3159" s="462" t="s">
        <v>286</v>
      </c>
      <c r="D3159" s="151"/>
      <c r="E3159" s="175"/>
      <c r="F3159" s="479"/>
      <c r="G3159" s="152"/>
      <c r="H3159" s="151"/>
      <c r="I3159" s="464"/>
    </row>
    <row r="3160" spans="1:9" x14ac:dyDescent="0.25">
      <c r="C3160" s="704" t="s">
        <v>732</v>
      </c>
      <c r="D3160" s="705"/>
      <c r="E3160" s="710" t="s">
        <v>287</v>
      </c>
      <c r="F3160" s="711"/>
      <c r="G3160" s="473" t="s">
        <v>101</v>
      </c>
      <c r="H3160" s="474" t="s">
        <v>288</v>
      </c>
      <c r="I3160" s="712"/>
    </row>
    <row r="3161" spans="1:9" x14ac:dyDescent="0.25">
      <c r="C3161" s="706"/>
      <c r="D3161" s="707"/>
      <c r="E3161" s="714" t="s">
        <v>289</v>
      </c>
      <c r="F3161" s="715"/>
      <c r="G3161" s="459">
        <v>0.23</v>
      </c>
      <c r="H3161" s="155">
        <f>ROUND($I$3158*G3161,0)</f>
        <v>8616</v>
      </c>
      <c r="I3161" s="713"/>
    </row>
    <row r="3162" spans="1:9" x14ac:dyDescent="0.25">
      <c r="C3162" s="706"/>
      <c r="D3162" s="707"/>
      <c r="E3162" s="714" t="s">
        <v>26</v>
      </c>
      <c r="F3162" s="715"/>
      <c r="G3162" s="459">
        <v>0.02</v>
      </c>
      <c r="H3162" s="155">
        <f t="shared" ref="H3162" si="109">ROUND($I$3158*G3162,0)</f>
        <v>749</v>
      </c>
      <c r="I3162" s="713"/>
    </row>
    <row r="3163" spans="1:9" x14ac:dyDescent="0.25">
      <c r="C3163" s="706"/>
      <c r="D3163" s="707"/>
      <c r="E3163" s="714" t="s">
        <v>1</v>
      </c>
      <c r="F3163" s="715"/>
      <c r="G3163" s="459">
        <v>0.05</v>
      </c>
      <c r="H3163" s="155">
        <f>ROUND($I$3158*G3163,0)</f>
        <v>1873</v>
      </c>
      <c r="I3163" s="713"/>
    </row>
    <row r="3164" spans="1:9" ht="15" customHeight="1" thickBot="1" x14ac:dyDescent="0.3">
      <c r="C3164" s="706"/>
      <c r="D3164" s="707"/>
      <c r="E3164" s="716" t="s">
        <v>290</v>
      </c>
      <c r="F3164" s="717"/>
      <c r="G3164" s="717"/>
      <c r="H3164" s="718"/>
      <c r="I3164" s="475">
        <f>SUM(H3161:H3163)</f>
        <v>11238</v>
      </c>
    </row>
    <row r="3165" spans="1:9" ht="16.2" thickBot="1" x14ac:dyDescent="0.3">
      <c r="C3165" s="708"/>
      <c r="D3165" s="709"/>
      <c r="E3165" s="719" t="s">
        <v>291</v>
      </c>
      <c r="F3165" s="720"/>
      <c r="G3165" s="721"/>
      <c r="H3165" s="722">
        <f>SUM(I3158+I3164)</f>
        <v>48700</v>
      </c>
      <c r="I3165" s="723"/>
    </row>
    <row r="3167" spans="1:9" s="523" customFormat="1" ht="18" thickBot="1" x14ac:dyDescent="0.3">
      <c r="A3167" s="498"/>
      <c r="C3167" s="748" t="s">
        <v>257</v>
      </c>
      <c r="D3167" s="748"/>
      <c r="E3167" s="748"/>
      <c r="F3167" s="748"/>
      <c r="G3167" s="748"/>
      <c r="H3167" s="748"/>
      <c r="I3167" s="748"/>
    </row>
    <row r="3168" spans="1:9" s="523" customFormat="1" ht="14.4" thickBot="1" x14ac:dyDescent="0.3">
      <c r="A3168" s="498"/>
      <c r="C3168" s="136" t="s">
        <v>258</v>
      </c>
      <c r="D3168" s="749" t="s">
        <v>733</v>
      </c>
      <c r="E3168" s="750"/>
      <c r="F3168" s="750"/>
      <c r="G3168" s="751"/>
      <c r="H3168" s="136" t="s">
        <v>259</v>
      </c>
      <c r="I3168" s="452">
        <v>45961</v>
      </c>
    </row>
    <row r="3169" spans="1:9" s="523" customFormat="1" ht="13.8" thickBot="1" x14ac:dyDescent="0.3">
      <c r="A3169" s="498"/>
      <c r="C3169" s="752" t="s">
        <v>260</v>
      </c>
      <c r="D3169" s="753"/>
      <c r="E3169" s="754"/>
      <c r="F3169" s="755" t="s">
        <v>261</v>
      </c>
      <c r="G3169" s="756"/>
      <c r="H3169" s="756"/>
      <c r="I3169" s="757"/>
    </row>
    <row r="3170" spans="1:9" s="523" customFormat="1" ht="13.8" thickBot="1" x14ac:dyDescent="0.3">
      <c r="A3170" s="498"/>
      <c r="C3170" s="758" t="s">
        <v>292</v>
      </c>
      <c r="D3170" s="759"/>
      <c r="E3170" s="760"/>
      <c r="F3170" s="761" t="str">
        <f>+'P. Obras Civiles'!C88</f>
        <v>Suministro e instalación de accesorios PVC-P de 1/2"</v>
      </c>
      <c r="G3170" s="762"/>
      <c r="H3170" s="762"/>
      <c r="I3170" s="763"/>
    </row>
    <row r="3171" spans="1:9" s="523" customFormat="1" ht="13.8" thickBot="1" x14ac:dyDescent="0.3">
      <c r="A3171" s="498"/>
      <c r="C3171" s="137" t="s">
        <v>262</v>
      </c>
      <c r="D3171" s="138" t="s">
        <v>263</v>
      </c>
      <c r="E3171" s="154">
        <f>+'P. Obras Civiles'!B88</f>
        <v>11.5</v>
      </c>
      <c r="F3171" s="764"/>
      <c r="G3171" s="765"/>
      <c r="H3171" s="765"/>
      <c r="I3171" s="766"/>
    </row>
    <row r="3172" spans="1:9" s="523" customFormat="1" ht="13.8" thickBot="1" x14ac:dyDescent="0.3">
      <c r="A3172" s="498"/>
      <c r="C3172" s="770" t="s">
        <v>264</v>
      </c>
      <c r="D3172" s="771"/>
      <c r="E3172" s="207">
        <f>+'P. Obras Civiles'!E88</f>
        <v>13</v>
      </c>
      <c r="F3172" s="767"/>
      <c r="G3172" s="768"/>
      <c r="H3172" s="768"/>
      <c r="I3172" s="769"/>
    </row>
    <row r="3173" spans="1:9" s="523" customFormat="1" x14ac:dyDescent="0.25">
      <c r="A3173" s="498"/>
      <c r="C3173" s="453" t="s">
        <v>265</v>
      </c>
      <c r="D3173" s="454"/>
      <c r="E3173" s="772"/>
      <c r="F3173" s="772"/>
      <c r="G3173" s="772"/>
      <c r="H3173" s="772"/>
      <c r="I3173" s="773"/>
    </row>
    <row r="3174" spans="1:9" s="523" customFormat="1" x14ac:dyDescent="0.25">
      <c r="A3174" s="498"/>
      <c r="C3174" s="700" t="s">
        <v>266</v>
      </c>
      <c r="D3174" s="701"/>
      <c r="E3174" s="140" t="s">
        <v>267</v>
      </c>
      <c r="F3174" s="455" t="s">
        <v>268</v>
      </c>
      <c r="G3174" s="456" t="s">
        <v>269</v>
      </c>
      <c r="H3174" s="140" t="s">
        <v>270</v>
      </c>
      <c r="I3174" s="457" t="s">
        <v>271</v>
      </c>
    </row>
    <row r="3175" spans="1:9" s="523" customFormat="1" x14ac:dyDescent="0.25">
      <c r="A3175" s="498" t="str">
        <f>+'Herramientas y Equipos'!$B$18</f>
        <v>E100015</v>
      </c>
      <c r="C3175" s="742" t="str">
        <f>+VLOOKUP(A3175,'Herramientas y Equipos'!$B$4:$E$46,2,FALSE)</f>
        <v>Herramienta menor E, Gral. Obra</v>
      </c>
      <c r="D3175" s="743"/>
      <c r="E3175" s="141" t="str">
        <f>+VLOOKUP(A3175,'Herramientas y Equipos'!$B$4:$E$46,3,FALSE)</f>
        <v>%</v>
      </c>
      <c r="F3175" s="513">
        <f>+VLOOKUP(A3175,'Herramientas y Equipos'!$B$4:$E$46,4,FALSE)</f>
        <v>0.04</v>
      </c>
      <c r="G3175" s="507">
        <f>+I3198</f>
        <v>3971</v>
      </c>
      <c r="H3175" s="507">
        <f>ROUND(SUM(G3175*F3175),0)</f>
        <v>159</v>
      </c>
      <c r="I3175" s="797"/>
    </row>
    <row r="3176" spans="1:9" s="523" customFormat="1" x14ac:dyDescent="0.25">
      <c r="A3176" s="498" t="s">
        <v>80</v>
      </c>
      <c r="C3176" s="742"/>
      <c r="D3176" s="743"/>
      <c r="E3176" s="141"/>
      <c r="F3176" s="171"/>
      <c r="G3176" s="155"/>
      <c r="H3176" s="155"/>
      <c r="I3176" s="798"/>
    </row>
    <row r="3177" spans="1:9" s="523" customFormat="1" x14ac:dyDescent="0.25">
      <c r="A3177" s="498"/>
      <c r="C3177" s="742"/>
      <c r="D3177" s="743"/>
      <c r="E3177" s="141"/>
      <c r="F3177" s="171"/>
      <c r="G3177" s="507"/>
      <c r="H3177" s="507"/>
      <c r="I3177" s="798"/>
    </row>
    <row r="3178" spans="1:9" s="523" customFormat="1" x14ac:dyDescent="0.25">
      <c r="A3178" s="498"/>
      <c r="C3178" s="698"/>
      <c r="D3178" s="699"/>
      <c r="E3178" s="699"/>
      <c r="F3178" s="699"/>
      <c r="G3178" s="514"/>
      <c r="H3178" s="514" t="s">
        <v>272</v>
      </c>
      <c r="I3178" s="515">
        <f>SUM(H3175:H3177)</f>
        <v>159</v>
      </c>
    </row>
    <row r="3179" spans="1:9" s="523" customFormat="1" x14ac:dyDescent="0.25">
      <c r="A3179" s="498"/>
      <c r="C3179" s="462" t="s">
        <v>273</v>
      </c>
      <c r="D3179" s="463"/>
      <c r="E3179" s="143"/>
      <c r="F3179" s="151"/>
      <c r="G3179" s="152"/>
      <c r="H3179" s="151"/>
      <c r="I3179" s="464"/>
    </row>
    <row r="3180" spans="1:9" s="523" customFormat="1" x14ac:dyDescent="0.25">
      <c r="A3180" s="498"/>
      <c r="C3180" s="700" t="s">
        <v>266</v>
      </c>
      <c r="D3180" s="701"/>
      <c r="E3180" s="140" t="s">
        <v>274</v>
      </c>
      <c r="F3180" s="455" t="s">
        <v>13</v>
      </c>
      <c r="G3180" s="456" t="s">
        <v>275</v>
      </c>
      <c r="H3180" s="140" t="s">
        <v>276</v>
      </c>
      <c r="I3180" s="457" t="s">
        <v>271</v>
      </c>
    </row>
    <row r="3181" spans="1:9" s="523" customFormat="1" x14ac:dyDescent="0.25">
      <c r="A3181" s="498" t="str">
        <f>+Insumos!B79</f>
        <v>I100171</v>
      </c>
      <c r="C3181" s="702" t="str">
        <f>+VLOOKUP(A3181,Insumos!$B$4:$E$159,2,FALSE)</f>
        <v>Tee PVC-P 1/2"</v>
      </c>
      <c r="D3181" s="703"/>
      <c r="E3181" s="144" t="str">
        <f>+VLOOKUP(A3181,Insumos!$B$4:$E$159,3,FALSE)</f>
        <v>UND</v>
      </c>
      <c r="F3181" s="165">
        <v>0.3</v>
      </c>
      <c r="G3181" s="459"/>
      <c r="H3181" s="166">
        <f>+VLOOKUP(A3181,Insumos!$B$4:$E$159,4,FALSE)</f>
        <v>1250</v>
      </c>
      <c r="I3181" s="497">
        <f>+ROUND((F3181*H3181)+(G3181*F3181*H3181),0)</f>
        <v>375</v>
      </c>
    </row>
    <row r="3182" spans="1:9" s="523" customFormat="1" x14ac:dyDescent="0.25">
      <c r="A3182" s="498" t="str">
        <f>+Insumos!$B$9</f>
        <v>I100006</v>
      </c>
      <c r="C3182" s="702" t="str">
        <f>+VLOOKUP(A3182,Insumos!$B$4:$E$159,2,FALSE)</f>
        <v>Limpiador 1/4"</v>
      </c>
      <c r="D3182" s="703"/>
      <c r="E3182" s="144" t="str">
        <f>+VLOOKUP(A3182,Insumos!$B$4:$E$159,3,FALSE)</f>
        <v>GL</v>
      </c>
      <c r="F3182" s="484">
        <v>2E-3</v>
      </c>
      <c r="G3182" s="164">
        <v>0.05</v>
      </c>
      <c r="H3182" s="166">
        <f>+VLOOKUP(A3182,Insumos!$B$4:$E$159,4,FALSE)</f>
        <v>72505</v>
      </c>
      <c r="I3182" s="497">
        <f>+ROUND((F3182*H3182)+(G3182*F3182*H3182),0)</f>
        <v>152</v>
      </c>
    </row>
    <row r="3183" spans="1:9" s="523" customFormat="1" x14ac:dyDescent="0.25">
      <c r="A3183" s="498" t="str">
        <f>+Insumos!$B$14</f>
        <v>I100011</v>
      </c>
      <c r="C3183" s="702" t="str">
        <f>+VLOOKUP(A3183,Insumos!$B$4:$E$159,2,FALSE)</f>
        <v>Soldadura 1/4"</v>
      </c>
      <c r="D3183" s="703"/>
      <c r="E3183" s="144" t="str">
        <f>+VLOOKUP(A3183,Insumos!$B$4:$E$159,3,FALSE)</f>
        <v>GL</v>
      </c>
      <c r="F3183" s="484">
        <v>2E-3</v>
      </c>
      <c r="G3183" s="459">
        <v>0.05</v>
      </c>
      <c r="H3183" s="166">
        <f>+VLOOKUP(A3183,Insumos!$B$4:$E$159,4,FALSE)</f>
        <v>150369</v>
      </c>
      <c r="I3183" s="497">
        <f>+ROUND((F3183*H3183)+(G3183*F3183*H3183),0)</f>
        <v>316</v>
      </c>
    </row>
    <row r="3184" spans="1:9" s="523" customFormat="1" x14ac:dyDescent="0.25">
      <c r="A3184" s="498"/>
      <c r="C3184" s="702"/>
      <c r="D3184" s="703"/>
      <c r="E3184" s="144"/>
      <c r="F3184" s="484"/>
      <c r="G3184" s="164"/>
      <c r="H3184" s="166"/>
      <c r="I3184" s="497"/>
    </row>
    <row r="3185" spans="1:9" s="523" customFormat="1" x14ac:dyDescent="0.25">
      <c r="A3185" s="498"/>
      <c r="C3185" s="728"/>
      <c r="D3185" s="729"/>
      <c r="E3185" s="141"/>
      <c r="F3185" s="465"/>
      <c r="G3185" s="147"/>
      <c r="H3185" s="507"/>
      <c r="I3185" s="515"/>
    </row>
    <row r="3186" spans="1:9" s="523" customFormat="1" x14ac:dyDescent="0.25">
      <c r="A3186" s="498"/>
      <c r="C3186" s="728"/>
      <c r="D3186" s="729"/>
      <c r="E3186" s="141"/>
      <c r="F3186" s="465"/>
      <c r="G3186" s="147"/>
      <c r="H3186" s="507"/>
      <c r="I3186" s="515"/>
    </row>
    <row r="3187" spans="1:9" s="523" customFormat="1" x14ac:dyDescent="0.25">
      <c r="A3187" s="498"/>
      <c r="C3187" s="150"/>
      <c r="D3187" s="151"/>
      <c r="E3187" s="143"/>
      <c r="F3187" s="151"/>
      <c r="G3187" s="699" t="s">
        <v>277</v>
      </c>
      <c r="H3187" s="730"/>
      <c r="I3187" s="515">
        <f>SUM(I3181:I3186)</f>
        <v>843</v>
      </c>
    </row>
    <row r="3188" spans="1:9" s="523" customFormat="1" ht="13.8" x14ac:dyDescent="0.25">
      <c r="A3188" s="498"/>
      <c r="C3188" s="462" t="s">
        <v>278</v>
      </c>
      <c r="D3188" s="463"/>
      <c r="E3188" s="143"/>
      <c r="F3188" s="151"/>
      <c r="G3188" s="152"/>
      <c r="H3188" s="151"/>
      <c r="I3188" s="478"/>
    </row>
    <row r="3189" spans="1:9" s="523" customFormat="1" x14ac:dyDescent="0.25">
      <c r="A3189" s="498"/>
      <c r="C3189" s="700" t="s">
        <v>266</v>
      </c>
      <c r="D3189" s="701"/>
      <c r="E3189" s="140" t="s">
        <v>279</v>
      </c>
      <c r="F3189" s="455" t="s">
        <v>29</v>
      </c>
      <c r="G3189" s="456" t="s">
        <v>280</v>
      </c>
      <c r="H3189" s="140" t="s">
        <v>281</v>
      </c>
      <c r="I3189" s="457" t="s">
        <v>271</v>
      </c>
    </row>
    <row r="3190" spans="1:9" s="523" customFormat="1" x14ac:dyDescent="0.25">
      <c r="A3190" s="498"/>
      <c r="C3190" s="746" t="s">
        <v>423</v>
      </c>
      <c r="D3190" s="747"/>
      <c r="E3190" s="504">
        <f>0.42/1000</f>
        <v>4.1999999999999996E-4</v>
      </c>
      <c r="F3190" s="494"/>
      <c r="G3190" s="9">
        <v>250000</v>
      </c>
      <c r="H3190" s="156">
        <f>+ROUND(E3190*G3190,0)</f>
        <v>105</v>
      </c>
      <c r="I3190" s="517"/>
    </row>
    <row r="3191" spans="1:9" s="523" customFormat="1" ht="21.75" customHeight="1" x14ac:dyDescent="0.25">
      <c r="A3191" s="498"/>
      <c r="C3191" s="733"/>
      <c r="D3191" s="734"/>
      <c r="E3191" s="494"/>
      <c r="F3191" s="494"/>
      <c r="G3191" s="495"/>
      <c r="H3191" s="516">
        <f>+ROUND(E3191*F3191*G3191,0)</f>
        <v>0</v>
      </c>
      <c r="I3191" s="517"/>
    </row>
    <row r="3192" spans="1:9" s="523" customFormat="1" x14ac:dyDescent="0.25">
      <c r="A3192" s="498"/>
      <c r="C3192" s="150"/>
      <c r="D3192" s="151"/>
      <c r="E3192" s="143"/>
      <c r="F3192" s="151"/>
      <c r="G3192" s="152" t="s">
        <v>282</v>
      </c>
      <c r="H3192" s="151"/>
      <c r="I3192" s="515">
        <f>SUM(H3190:H3191)</f>
        <v>105</v>
      </c>
    </row>
    <row r="3193" spans="1:9" s="523" customFormat="1" ht="13.8" x14ac:dyDescent="0.25">
      <c r="A3193" s="498"/>
      <c r="C3193" s="462" t="s">
        <v>283</v>
      </c>
      <c r="D3193" s="151"/>
      <c r="E3193" s="143"/>
      <c r="F3193" s="151"/>
      <c r="G3193" s="152"/>
      <c r="H3193" s="151"/>
      <c r="I3193" s="478"/>
    </row>
    <row r="3194" spans="1:9" s="523" customFormat="1" x14ac:dyDescent="0.25">
      <c r="A3194" s="498"/>
      <c r="C3194" s="700" t="s">
        <v>266</v>
      </c>
      <c r="D3194" s="701"/>
      <c r="E3194" s="140" t="s">
        <v>14</v>
      </c>
      <c r="F3194" s="455" t="s">
        <v>13</v>
      </c>
      <c r="G3194" s="456" t="s">
        <v>276</v>
      </c>
      <c r="H3194" s="140" t="s">
        <v>29</v>
      </c>
      <c r="I3194" s="457" t="s">
        <v>271</v>
      </c>
    </row>
    <row r="3195" spans="1:9" s="523" customFormat="1" x14ac:dyDescent="0.25">
      <c r="A3195" s="498"/>
      <c r="C3195" s="735" t="str">
        <f>+'Mano de Obra'!$B$135</f>
        <v>Cuadrilla General de obra</v>
      </c>
      <c r="D3195" s="736"/>
      <c r="E3195" s="141" t="s">
        <v>294</v>
      </c>
      <c r="F3195" s="161">
        <v>8</v>
      </c>
      <c r="G3195" s="507">
        <f>+'Mano de Obra'!$F$143/8</f>
        <v>288773.76388888888</v>
      </c>
      <c r="H3195" s="174">
        <v>0.11</v>
      </c>
      <c r="I3195" s="518">
        <f>ROUND(SUM(G3195/F3195)*H3195,0)</f>
        <v>3971</v>
      </c>
    </row>
    <row r="3196" spans="1:9" s="523" customFormat="1" x14ac:dyDescent="0.25">
      <c r="A3196" s="498"/>
      <c r="C3196" s="737"/>
      <c r="D3196" s="714"/>
      <c r="E3196" s="141"/>
      <c r="F3196" s="468"/>
      <c r="G3196" s="469"/>
      <c r="H3196" s="470"/>
      <c r="I3196" s="515">
        <f>SUM(G3196*F3196)*H3196</f>
        <v>0</v>
      </c>
    </row>
    <row r="3197" spans="1:9" s="523" customFormat="1" x14ac:dyDescent="0.25">
      <c r="A3197" s="498"/>
      <c r="C3197" s="738"/>
      <c r="D3197" s="739"/>
      <c r="E3197" s="141"/>
      <c r="F3197" s="148"/>
      <c r="G3197" s="469"/>
      <c r="H3197" s="470"/>
      <c r="I3197" s="515">
        <f>SUM(G3197*F3197)*H3197</f>
        <v>0</v>
      </c>
    </row>
    <row r="3198" spans="1:9" s="523" customFormat="1" x14ac:dyDescent="0.25">
      <c r="A3198" s="498"/>
      <c r="C3198" s="150"/>
      <c r="D3198" s="151"/>
      <c r="E3198" s="143"/>
      <c r="F3198" s="151"/>
      <c r="G3198" s="740" t="s">
        <v>284</v>
      </c>
      <c r="H3198" s="740"/>
      <c r="I3198" s="515">
        <f>I3195</f>
        <v>3971</v>
      </c>
    </row>
    <row r="3199" spans="1:9" s="523" customFormat="1" ht="13.8" thickBot="1" x14ac:dyDescent="0.3">
      <c r="A3199" s="498"/>
      <c r="C3199" s="150"/>
      <c r="D3199" s="151"/>
      <c r="E3199" s="143"/>
      <c r="F3199" s="151"/>
      <c r="G3199" s="471"/>
      <c r="H3199" s="143"/>
      <c r="I3199" s="464"/>
    </row>
    <row r="3200" spans="1:9" s="523" customFormat="1" ht="13.8" thickBot="1" x14ac:dyDescent="0.3">
      <c r="A3200" s="498"/>
      <c r="C3200" s="150"/>
      <c r="D3200" s="151"/>
      <c r="E3200" s="143"/>
      <c r="F3200" s="741" t="s">
        <v>285</v>
      </c>
      <c r="G3200" s="741"/>
      <c r="H3200" s="741"/>
      <c r="I3200" s="509">
        <f>SUM(I3178+I3187+I3192+I3198)</f>
        <v>5078</v>
      </c>
    </row>
    <row r="3201" spans="1:12" s="523" customFormat="1" ht="14.4" thickBot="1" x14ac:dyDescent="0.3">
      <c r="A3201" s="498"/>
      <c r="C3201" s="462" t="s">
        <v>286</v>
      </c>
      <c r="D3201" s="151"/>
      <c r="E3201" s="175"/>
      <c r="F3201" s="479"/>
      <c r="G3201" s="152"/>
      <c r="H3201" s="151"/>
      <c r="I3201" s="464"/>
    </row>
    <row r="3202" spans="1:12" s="523" customFormat="1" x14ac:dyDescent="0.25">
      <c r="A3202" s="498"/>
      <c r="C3202" s="704" t="s">
        <v>732</v>
      </c>
      <c r="D3202" s="705"/>
      <c r="E3202" s="710" t="s">
        <v>287</v>
      </c>
      <c r="F3202" s="711"/>
      <c r="G3202" s="473" t="s">
        <v>101</v>
      </c>
      <c r="H3202" s="474" t="s">
        <v>288</v>
      </c>
      <c r="I3202" s="712"/>
    </row>
    <row r="3203" spans="1:12" s="523" customFormat="1" x14ac:dyDescent="0.25">
      <c r="A3203" s="498"/>
      <c r="C3203" s="706"/>
      <c r="D3203" s="707"/>
      <c r="E3203" s="714" t="s">
        <v>289</v>
      </c>
      <c r="F3203" s="715"/>
      <c r="G3203" s="459">
        <v>0.23</v>
      </c>
      <c r="H3203" s="507">
        <f>ROUND($I$3200*G3203,0)</f>
        <v>1168</v>
      </c>
      <c r="I3203" s="713"/>
    </row>
    <row r="3204" spans="1:12" s="523" customFormat="1" x14ac:dyDescent="0.25">
      <c r="A3204" s="498"/>
      <c r="C3204" s="706"/>
      <c r="D3204" s="707"/>
      <c r="E3204" s="714" t="s">
        <v>26</v>
      </c>
      <c r="F3204" s="715"/>
      <c r="G3204" s="459">
        <v>0.02</v>
      </c>
      <c r="H3204" s="507">
        <f t="shared" ref="H3204:H3205" si="110">ROUND($I$3200*G3204,0)</f>
        <v>102</v>
      </c>
      <c r="I3204" s="713"/>
    </row>
    <row r="3205" spans="1:12" s="523" customFormat="1" x14ac:dyDescent="0.25">
      <c r="A3205" s="498"/>
      <c r="C3205" s="706"/>
      <c r="D3205" s="707"/>
      <c r="E3205" s="714" t="s">
        <v>1</v>
      </c>
      <c r="F3205" s="715"/>
      <c r="G3205" s="459">
        <v>0.05</v>
      </c>
      <c r="H3205" s="507">
        <f t="shared" si="110"/>
        <v>254</v>
      </c>
      <c r="I3205" s="713"/>
    </row>
    <row r="3206" spans="1:12" s="523" customFormat="1" ht="15" customHeight="1" thickBot="1" x14ac:dyDescent="0.3">
      <c r="A3206" s="498"/>
      <c r="C3206" s="706"/>
      <c r="D3206" s="707"/>
      <c r="E3206" s="716" t="s">
        <v>290</v>
      </c>
      <c r="F3206" s="717"/>
      <c r="G3206" s="717"/>
      <c r="H3206" s="718"/>
      <c r="I3206" s="508">
        <f>SUM(H3203:H3205)</f>
        <v>1524</v>
      </c>
    </row>
    <row r="3207" spans="1:12" s="523" customFormat="1" ht="16.2" customHeight="1" thickBot="1" x14ac:dyDescent="0.3">
      <c r="A3207" s="498"/>
      <c r="C3207" s="708"/>
      <c r="D3207" s="709"/>
      <c r="E3207" s="719" t="s">
        <v>291</v>
      </c>
      <c r="F3207" s="720"/>
      <c r="G3207" s="721"/>
      <c r="H3207" s="722">
        <f>SUM(I3200+I3206)</f>
        <v>6602</v>
      </c>
      <c r="I3207" s="723"/>
    </row>
    <row r="3208" spans="1:12" s="523" customFormat="1" x14ac:dyDescent="0.25">
      <c r="A3208" s="498"/>
    </row>
    <row r="3209" spans="1:12" ht="18" thickBot="1" x14ac:dyDescent="0.3">
      <c r="C3209" s="748" t="s">
        <v>257</v>
      </c>
      <c r="D3209" s="748"/>
      <c r="E3209" s="748"/>
      <c r="F3209" s="748"/>
      <c r="G3209" s="748"/>
      <c r="H3209" s="748"/>
      <c r="I3209" s="748"/>
    </row>
    <row r="3210" spans="1:12" ht="14.4" thickBot="1" x14ac:dyDescent="0.3">
      <c r="C3210" s="136" t="s">
        <v>258</v>
      </c>
      <c r="D3210" s="749" t="s">
        <v>733</v>
      </c>
      <c r="E3210" s="750"/>
      <c r="F3210" s="750"/>
      <c r="G3210" s="751"/>
      <c r="H3210" s="136" t="s">
        <v>259</v>
      </c>
      <c r="I3210" s="452">
        <v>45961</v>
      </c>
    </row>
    <row r="3211" spans="1:12" ht="13.8" thickBot="1" x14ac:dyDescent="0.3">
      <c r="C3211" s="752" t="s">
        <v>260</v>
      </c>
      <c r="D3211" s="753"/>
      <c r="E3211" s="754"/>
      <c r="F3211" s="755" t="s">
        <v>261</v>
      </c>
      <c r="G3211" s="756"/>
      <c r="H3211" s="756"/>
      <c r="I3211" s="757"/>
    </row>
    <row r="3212" spans="1:12" ht="13.8" thickBot="1" x14ac:dyDescent="0.3">
      <c r="C3212" s="758" t="s">
        <v>292</v>
      </c>
      <c r="D3212" s="759"/>
      <c r="E3212" s="760"/>
      <c r="F3212" s="761" t="str">
        <f>+'P. Obras Civiles'!C89</f>
        <v>Punto Sanitario PVC 2"</v>
      </c>
      <c r="G3212" s="762"/>
      <c r="H3212" s="762"/>
      <c r="I3212" s="763"/>
      <c r="L3212" s="528">
        <f>+'P. Obras Civiles'!B89</f>
        <v>11.6</v>
      </c>
    </row>
    <row r="3213" spans="1:12" ht="13.8" thickBot="1" x14ac:dyDescent="0.3">
      <c r="C3213" s="137" t="s">
        <v>262</v>
      </c>
      <c r="D3213" s="138" t="s">
        <v>263</v>
      </c>
      <c r="E3213" s="154">
        <f>+'P. Obras Civiles'!B89</f>
        <v>11.6</v>
      </c>
      <c r="F3213" s="764"/>
      <c r="G3213" s="765"/>
      <c r="H3213" s="765"/>
      <c r="I3213" s="766"/>
    </row>
    <row r="3214" spans="1:12" ht="13.8" thickBot="1" x14ac:dyDescent="0.3">
      <c r="C3214" s="770" t="s">
        <v>264</v>
      </c>
      <c r="D3214" s="771"/>
      <c r="E3214" s="207">
        <f>+'P. Obras Civiles'!E89</f>
        <v>9</v>
      </c>
      <c r="F3214" s="767"/>
      <c r="G3214" s="768"/>
      <c r="H3214" s="768"/>
      <c r="I3214" s="769"/>
    </row>
    <row r="3215" spans="1:12" x14ac:dyDescent="0.25">
      <c r="C3215" s="453" t="s">
        <v>265</v>
      </c>
      <c r="D3215" s="454"/>
      <c r="E3215" s="772"/>
      <c r="F3215" s="772"/>
      <c r="G3215" s="772"/>
      <c r="H3215" s="772"/>
      <c r="I3215" s="773"/>
    </row>
    <row r="3216" spans="1:12" x14ac:dyDescent="0.25">
      <c r="C3216" s="700" t="s">
        <v>266</v>
      </c>
      <c r="D3216" s="701"/>
      <c r="E3216" s="140" t="s">
        <v>267</v>
      </c>
      <c r="F3216" s="140" t="s">
        <v>268</v>
      </c>
      <c r="G3216" s="456" t="s">
        <v>269</v>
      </c>
      <c r="H3216" s="140" t="s">
        <v>270</v>
      </c>
      <c r="I3216" s="457" t="s">
        <v>271</v>
      </c>
    </row>
    <row r="3217" spans="1:9" x14ac:dyDescent="0.25">
      <c r="A3217" s="496" t="str">
        <f>+'Herramientas y Equipos'!$B$18</f>
        <v>E100015</v>
      </c>
      <c r="C3217" s="742" t="str">
        <f>+VLOOKUP(A3217,'Herramientas y Equipos'!$B$4:$E$46,2,FALSE)</f>
        <v>Herramienta menor E, Gral. Obra</v>
      </c>
      <c r="D3217" s="743"/>
      <c r="E3217" s="141" t="str">
        <f>+VLOOKUP(A3217,'Herramientas y Equipos'!$B$4:$E$46,3,FALSE)</f>
        <v>%</v>
      </c>
      <c r="F3217" s="513">
        <f>+VLOOKUP(A3217,'Herramientas y Equipos'!$B$4:$E$46,4,FALSE)</f>
        <v>0.04</v>
      </c>
      <c r="G3217" s="507">
        <f>+I3243</f>
        <v>57755</v>
      </c>
      <c r="H3217" s="507">
        <f>ROUND(SUM(G3217*F3217),0)</f>
        <v>2310</v>
      </c>
      <c r="I3217" s="797"/>
    </row>
    <row r="3218" spans="1:9" x14ac:dyDescent="0.25">
      <c r="A3218" s="496"/>
      <c r="C3218" s="742"/>
      <c r="D3218" s="743"/>
      <c r="E3218" s="141"/>
      <c r="F3218" s="171"/>
      <c r="G3218" s="155"/>
      <c r="H3218" s="155"/>
      <c r="I3218" s="798"/>
    </row>
    <row r="3219" spans="1:9" x14ac:dyDescent="0.25">
      <c r="A3219" s="496"/>
      <c r="C3219" s="742"/>
      <c r="D3219" s="743"/>
      <c r="E3219" s="141"/>
      <c r="F3219" s="171"/>
      <c r="G3219" s="507"/>
      <c r="H3219" s="507"/>
      <c r="I3219" s="798"/>
    </row>
    <row r="3220" spans="1:9" x14ac:dyDescent="0.25">
      <c r="C3220" s="698"/>
      <c r="D3220" s="699"/>
      <c r="E3220" s="699"/>
      <c r="F3220" s="699"/>
      <c r="G3220" s="514"/>
      <c r="H3220" s="514" t="s">
        <v>272</v>
      </c>
      <c r="I3220" s="515">
        <f>SUM(H3217:H3219)</f>
        <v>2310</v>
      </c>
    </row>
    <row r="3221" spans="1:9" x14ac:dyDescent="0.25">
      <c r="C3221" s="462" t="s">
        <v>273</v>
      </c>
      <c r="D3221" s="463"/>
      <c r="E3221" s="143"/>
      <c r="F3221" s="151"/>
      <c r="G3221" s="152"/>
      <c r="H3221" s="151"/>
      <c r="I3221" s="464"/>
    </row>
    <row r="3222" spans="1:9" x14ac:dyDescent="0.25">
      <c r="C3222" s="700" t="s">
        <v>266</v>
      </c>
      <c r="D3222" s="701"/>
      <c r="E3222" s="140" t="s">
        <v>274</v>
      </c>
      <c r="F3222" s="140" t="s">
        <v>13</v>
      </c>
      <c r="G3222" s="456" t="s">
        <v>275</v>
      </c>
      <c r="H3222" s="140" t="s">
        <v>276</v>
      </c>
      <c r="I3222" s="457" t="s">
        <v>271</v>
      </c>
    </row>
    <row r="3223" spans="1:9" x14ac:dyDescent="0.25">
      <c r="A3223" s="498" t="str">
        <f>+Insumos!$B$118</f>
        <v>I100211</v>
      </c>
      <c r="C3223" s="702" t="str">
        <f>+VLOOKUP(A3223,Insumos!$B$4:$E$159,2,FALSE)</f>
        <v>Tubo Sanitario PVC 2"</v>
      </c>
      <c r="D3223" s="703"/>
      <c r="E3223" s="144" t="str">
        <f>+VLOOKUP(A3223,Insumos!$B$4:$E$159,3,FALSE)</f>
        <v>ML</v>
      </c>
      <c r="F3223" s="165">
        <v>1</v>
      </c>
      <c r="G3223" s="164">
        <v>0.05</v>
      </c>
      <c r="H3223" s="166">
        <f>+VLOOKUP(A3223,Insumos!$B$4:$E$159,4,FALSE)</f>
        <v>18297</v>
      </c>
      <c r="I3223" s="497">
        <f>+ROUND((F3223*H3223)+(G3223*F3223*H3223),0)</f>
        <v>19212</v>
      </c>
    </row>
    <row r="3224" spans="1:9" x14ac:dyDescent="0.25">
      <c r="A3224" s="498" t="str">
        <f>+Insumos!$B$119</f>
        <v>I100212</v>
      </c>
      <c r="C3224" s="702" t="str">
        <f>+VLOOKUP(A3224,Insumos!$B$4:$E$159,2,FALSE)</f>
        <v>Codo 90 x 2" CxC Sanitaria</v>
      </c>
      <c r="D3224" s="703"/>
      <c r="E3224" s="144" t="str">
        <f>+VLOOKUP(A3224,Insumos!$B$4:$E$159,3,FALSE)</f>
        <v>UND</v>
      </c>
      <c r="F3224" s="165">
        <v>2</v>
      </c>
      <c r="G3224" s="459"/>
      <c r="H3224" s="166">
        <f>+VLOOKUP(A3224,Insumos!$B$4:$E$159,4,FALSE)</f>
        <v>4877</v>
      </c>
      <c r="I3224" s="497">
        <f>+ROUND((F3224*H3224)+(G3224*F3224*H3224),0)</f>
        <v>9754</v>
      </c>
    </row>
    <row r="3225" spans="1:9" x14ac:dyDescent="0.25">
      <c r="A3225" s="498" t="str">
        <f>+Insumos!$B$120</f>
        <v>I100213</v>
      </c>
      <c r="C3225" s="702" t="str">
        <f>+VLOOKUP(A3225,Insumos!$B$4:$E$159,2,FALSE)</f>
        <v>Tapón de Prueba 2 Sanitaria</v>
      </c>
      <c r="D3225" s="703"/>
      <c r="E3225" s="144" t="str">
        <f>+VLOOKUP(A3225,Insumos!$B$4:$E$159,3,FALSE)</f>
        <v>UND</v>
      </c>
      <c r="F3225" s="165">
        <v>1</v>
      </c>
      <c r="G3225" s="164"/>
      <c r="H3225" s="166">
        <f>+VLOOKUP(A3225,Insumos!$B$4:$E$159,4,FALSE)</f>
        <v>1806</v>
      </c>
      <c r="I3225" s="497">
        <f>+ROUND((F3225*H3225)+(G3225*F3225*H3225),0)</f>
        <v>1806</v>
      </c>
    </row>
    <row r="3226" spans="1:9" ht="13.2" customHeight="1" x14ac:dyDescent="0.25">
      <c r="A3226" s="498" t="str">
        <f>+Insumos!$B$9</f>
        <v>I100006</v>
      </c>
      <c r="C3226" s="702" t="str">
        <f>+VLOOKUP(A3226,Insumos!$B$4:$E$159,2,FALSE)</f>
        <v>Limpiador 1/4"</v>
      </c>
      <c r="D3226" s="703"/>
      <c r="E3226" s="144" t="str">
        <f>+VLOOKUP(A3226,Insumos!$B$4:$E$159,3,FALSE)</f>
        <v>GL</v>
      </c>
      <c r="F3226" s="484">
        <v>0.03</v>
      </c>
      <c r="G3226" s="164">
        <v>0.05</v>
      </c>
      <c r="H3226" s="166">
        <f>+VLOOKUP(A3226,Insumos!$B$4:$E$159,4,FALSE)</f>
        <v>72505</v>
      </c>
      <c r="I3226" s="497">
        <f>+ROUND((F3226*H3226)+(G3226*F3226*H3226),0)</f>
        <v>2284</v>
      </c>
    </row>
    <row r="3227" spans="1:9" x14ac:dyDescent="0.25">
      <c r="A3227" s="498" t="str">
        <f>+Insumos!$B$14</f>
        <v>I100011</v>
      </c>
      <c r="C3227" s="702" t="str">
        <f>+VLOOKUP(A3227,Insumos!$B$4:$E$159,2,FALSE)</f>
        <v>Soldadura 1/4"</v>
      </c>
      <c r="D3227" s="703"/>
      <c r="E3227" s="144" t="str">
        <f>+VLOOKUP(A3227,Insumos!$B$4:$E$159,3,FALSE)</f>
        <v>GL</v>
      </c>
      <c r="F3227" s="484">
        <v>0.03</v>
      </c>
      <c r="G3227" s="459">
        <v>0.05</v>
      </c>
      <c r="H3227" s="166">
        <f>+VLOOKUP(A3227,Insumos!$B$4:$E$159,4,FALSE)</f>
        <v>150369</v>
      </c>
      <c r="I3227" s="497">
        <f>+ROUND((F3227*H3227)+(G3227*F3227*H3227),0)</f>
        <v>4737</v>
      </c>
    </row>
    <row r="3228" spans="1:9" x14ac:dyDescent="0.25">
      <c r="C3228" s="724"/>
      <c r="D3228" s="725"/>
      <c r="E3228" s="144"/>
      <c r="F3228" s="465"/>
      <c r="G3228" s="147"/>
      <c r="H3228" s="516"/>
      <c r="I3228" s="515"/>
    </row>
    <row r="3229" spans="1:9" x14ac:dyDescent="0.25">
      <c r="C3229" s="726"/>
      <c r="D3229" s="727"/>
      <c r="E3229" s="443"/>
      <c r="F3229" s="465"/>
      <c r="G3229" s="147"/>
      <c r="H3229" s="516"/>
      <c r="I3229" s="515"/>
    </row>
    <row r="3230" spans="1:9" x14ac:dyDescent="0.25">
      <c r="C3230" s="728"/>
      <c r="D3230" s="729"/>
      <c r="E3230" s="141"/>
      <c r="F3230" s="465"/>
      <c r="G3230" s="147"/>
      <c r="H3230" s="507"/>
      <c r="I3230" s="515"/>
    </row>
    <row r="3231" spans="1:9" x14ac:dyDescent="0.25">
      <c r="C3231" s="728"/>
      <c r="D3231" s="729"/>
      <c r="E3231" s="141"/>
      <c r="F3231" s="465"/>
      <c r="G3231" s="147"/>
      <c r="H3231" s="507"/>
      <c r="I3231" s="515"/>
    </row>
    <row r="3232" spans="1:9" x14ac:dyDescent="0.25">
      <c r="C3232" s="150"/>
      <c r="D3232" s="151"/>
      <c r="E3232" s="143"/>
      <c r="F3232" s="151"/>
      <c r="G3232" s="699" t="s">
        <v>277</v>
      </c>
      <c r="H3232" s="730"/>
      <c r="I3232" s="515">
        <f>SUM(I3223:I3231)</f>
        <v>37793</v>
      </c>
    </row>
    <row r="3233" spans="3:9" ht="13.8" x14ac:dyDescent="0.25">
      <c r="C3233" s="462" t="s">
        <v>278</v>
      </c>
      <c r="D3233" s="463"/>
      <c r="E3233" s="143"/>
      <c r="F3233" s="151"/>
      <c r="G3233" s="152"/>
      <c r="H3233" s="151"/>
      <c r="I3233" s="478"/>
    </row>
    <row r="3234" spans="3:9" x14ac:dyDescent="0.25">
      <c r="C3234" s="700" t="s">
        <v>266</v>
      </c>
      <c r="D3234" s="701"/>
      <c r="E3234" s="140" t="s">
        <v>279</v>
      </c>
      <c r="F3234" s="140" t="s">
        <v>29</v>
      </c>
      <c r="G3234" s="456" t="s">
        <v>280</v>
      </c>
      <c r="H3234" s="140" t="s">
        <v>281</v>
      </c>
      <c r="I3234" s="457" t="s">
        <v>271</v>
      </c>
    </row>
    <row r="3235" spans="3:9" x14ac:dyDescent="0.25">
      <c r="C3235" s="746" t="s">
        <v>423</v>
      </c>
      <c r="D3235" s="747"/>
      <c r="E3235" s="484">
        <v>1E-3</v>
      </c>
      <c r="F3235" s="494"/>
      <c r="G3235" s="9">
        <v>250000</v>
      </c>
      <c r="H3235" s="156">
        <f>+ROUND(E3235*G3235,0)</f>
        <v>250</v>
      </c>
      <c r="I3235" s="517"/>
    </row>
    <row r="3236" spans="3:9" x14ac:dyDescent="0.25">
      <c r="C3236" s="733"/>
      <c r="D3236" s="734"/>
      <c r="E3236" s="494"/>
      <c r="F3236" s="494"/>
      <c r="G3236" s="495"/>
      <c r="H3236" s="516">
        <f>+ROUND(E3236*F3236*G3236,0)</f>
        <v>0</v>
      </c>
      <c r="I3236" s="517"/>
    </row>
    <row r="3237" spans="3:9" x14ac:dyDescent="0.25">
      <c r="C3237" s="150"/>
      <c r="D3237" s="151"/>
      <c r="E3237" s="143"/>
      <c r="F3237" s="151"/>
      <c r="G3237" s="152" t="s">
        <v>282</v>
      </c>
      <c r="H3237" s="151"/>
      <c r="I3237" s="515">
        <f>SUM(H3235:H3236)</f>
        <v>250</v>
      </c>
    </row>
    <row r="3238" spans="3:9" ht="13.8" x14ac:dyDescent="0.25">
      <c r="C3238" s="462" t="s">
        <v>283</v>
      </c>
      <c r="D3238" s="151"/>
      <c r="E3238" s="143"/>
      <c r="F3238" s="151"/>
      <c r="G3238" s="152"/>
      <c r="H3238" s="151"/>
      <c r="I3238" s="478"/>
    </row>
    <row r="3239" spans="3:9" x14ac:dyDescent="0.25">
      <c r="C3239" s="700" t="s">
        <v>266</v>
      </c>
      <c r="D3239" s="701"/>
      <c r="E3239" s="140" t="s">
        <v>14</v>
      </c>
      <c r="F3239" s="140" t="s">
        <v>13</v>
      </c>
      <c r="G3239" s="456" t="s">
        <v>276</v>
      </c>
      <c r="H3239" s="140" t="s">
        <v>29</v>
      </c>
      <c r="I3239" s="457" t="s">
        <v>271</v>
      </c>
    </row>
    <row r="3240" spans="3:9" x14ac:dyDescent="0.25">
      <c r="C3240" s="735" t="str">
        <f>+'Mano de Obra'!$B$135</f>
        <v>Cuadrilla General de obra</v>
      </c>
      <c r="D3240" s="736"/>
      <c r="E3240" s="141" t="s">
        <v>294</v>
      </c>
      <c r="F3240" s="161">
        <v>8</v>
      </c>
      <c r="G3240" s="507">
        <f>+'Mano de Obra'!$F$143</f>
        <v>2310190.111111111</v>
      </c>
      <c r="H3240" s="174">
        <v>0.2</v>
      </c>
      <c r="I3240" s="518">
        <f>ROUND(SUM(G3240/F3240)*H3240,0)</f>
        <v>57755</v>
      </c>
    </row>
    <row r="3241" spans="3:9" x14ac:dyDescent="0.25">
      <c r="C3241" s="737"/>
      <c r="D3241" s="714"/>
      <c r="E3241" s="141"/>
      <c r="F3241" s="468"/>
      <c r="G3241" s="469"/>
      <c r="H3241" s="470"/>
      <c r="I3241" s="515">
        <f>SUM(G3241*F3241)*H3241</f>
        <v>0</v>
      </c>
    </row>
    <row r="3242" spans="3:9" x14ac:dyDescent="0.25">
      <c r="C3242" s="738"/>
      <c r="D3242" s="739"/>
      <c r="E3242" s="141"/>
      <c r="F3242" s="148"/>
      <c r="G3242" s="469"/>
      <c r="H3242" s="470"/>
      <c r="I3242" s="515">
        <f>SUM(G3242*F3242)*H3242</f>
        <v>0</v>
      </c>
    </row>
    <row r="3243" spans="3:9" x14ac:dyDescent="0.25">
      <c r="C3243" s="150"/>
      <c r="D3243" s="151"/>
      <c r="E3243" s="143"/>
      <c r="F3243" s="151"/>
      <c r="G3243" s="740" t="s">
        <v>284</v>
      </c>
      <c r="H3243" s="740"/>
      <c r="I3243" s="515">
        <f>I3240</f>
        <v>57755</v>
      </c>
    </row>
    <row r="3244" spans="3:9" ht="13.8" thickBot="1" x14ac:dyDescent="0.3">
      <c r="C3244" s="150"/>
      <c r="D3244" s="151"/>
      <c r="E3244" s="143"/>
      <c r="F3244" s="151"/>
      <c r="G3244" s="471"/>
      <c r="H3244" s="143"/>
      <c r="I3244" s="464"/>
    </row>
    <row r="3245" spans="3:9" ht="13.8" thickBot="1" x14ac:dyDescent="0.3">
      <c r="C3245" s="150"/>
      <c r="D3245" s="151"/>
      <c r="E3245" s="143"/>
      <c r="F3245" s="741" t="s">
        <v>285</v>
      </c>
      <c r="G3245" s="741"/>
      <c r="H3245" s="741"/>
      <c r="I3245" s="509">
        <f>SUM(I3220+I3232+I3237+I3243)</f>
        <v>98108</v>
      </c>
    </row>
    <row r="3246" spans="3:9" ht="14.4" thickBot="1" x14ac:dyDescent="0.3">
      <c r="C3246" s="462" t="s">
        <v>286</v>
      </c>
      <c r="D3246" s="151"/>
      <c r="E3246" s="175"/>
      <c r="F3246" s="479"/>
      <c r="G3246" s="152"/>
      <c r="H3246" s="151"/>
      <c r="I3246" s="464"/>
    </row>
    <row r="3247" spans="3:9" x14ac:dyDescent="0.25">
      <c r="C3247" s="704" t="s">
        <v>732</v>
      </c>
      <c r="D3247" s="705"/>
      <c r="E3247" s="710" t="s">
        <v>287</v>
      </c>
      <c r="F3247" s="711"/>
      <c r="G3247" s="473" t="s">
        <v>101</v>
      </c>
      <c r="H3247" s="474" t="s">
        <v>288</v>
      </c>
      <c r="I3247" s="712"/>
    </row>
    <row r="3248" spans="3:9" x14ac:dyDescent="0.25">
      <c r="C3248" s="706"/>
      <c r="D3248" s="707"/>
      <c r="E3248" s="714" t="s">
        <v>289</v>
      </c>
      <c r="F3248" s="715"/>
      <c r="G3248" s="459">
        <v>0.23</v>
      </c>
      <c r="H3248" s="507">
        <f>ROUND($I$3245*G3248,0)</f>
        <v>22565</v>
      </c>
      <c r="I3248" s="713"/>
    </row>
    <row r="3249" spans="1:12" x14ac:dyDescent="0.25">
      <c r="C3249" s="706"/>
      <c r="D3249" s="707"/>
      <c r="E3249" s="714" t="s">
        <v>26</v>
      </c>
      <c r="F3249" s="715"/>
      <c r="G3249" s="459">
        <v>0.02</v>
      </c>
      <c r="H3249" s="507">
        <f t="shared" ref="H3249:H3250" si="111">ROUND($I$3245*G3249,0)</f>
        <v>1962</v>
      </c>
      <c r="I3249" s="713"/>
    </row>
    <row r="3250" spans="1:12" x14ac:dyDescent="0.25">
      <c r="C3250" s="706"/>
      <c r="D3250" s="707"/>
      <c r="E3250" s="714" t="s">
        <v>1</v>
      </c>
      <c r="F3250" s="715"/>
      <c r="G3250" s="459">
        <v>0.05</v>
      </c>
      <c r="H3250" s="507">
        <f t="shared" si="111"/>
        <v>4905</v>
      </c>
      <c r="I3250" s="713"/>
    </row>
    <row r="3251" spans="1:12" ht="15" customHeight="1" thickBot="1" x14ac:dyDescent="0.3">
      <c r="C3251" s="706"/>
      <c r="D3251" s="707"/>
      <c r="E3251" s="716" t="s">
        <v>290</v>
      </c>
      <c r="F3251" s="717"/>
      <c r="G3251" s="717"/>
      <c r="H3251" s="718"/>
      <c r="I3251" s="508">
        <f>SUM(H3248:H3250)</f>
        <v>29432</v>
      </c>
    </row>
    <row r="3252" spans="1:12" ht="16.2" customHeight="1" thickBot="1" x14ac:dyDescent="0.3">
      <c r="C3252" s="708"/>
      <c r="D3252" s="709"/>
      <c r="E3252" s="719" t="s">
        <v>291</v>
      </c>
      <c r="F3252" s="720"/>
      <c r="G3252" s="721"/>
      <c r="H3252" s="722">
        <f>SUM(I3245+I3251)</f>
        <v>127540</v>
      </c>
      <c r="I3252" s="723"/>
    </row>
    <row r="3254" spans="1:12" ht="18" thickBot="1" x14ac:dyDescent="0.3">
      <c r="C3254" s="748" t="s">
        <v>257</v>
      </c>
      <c r="D3254" s="748"/>
      <c r="E3254" s="748"/>
      <c r="F3254" s="748"/>
      <c r="G3254" s="748"/>
      <c r="H3254" s="748"/>
      <c r="I3254" s="748"/>
    </row>
    <row r="3255" spans="1:12" ht="14.4" thickBot="1" x14ac:dyDescent="0.3">
      <c r="C3255" s="136" t="s">
        <v>258</v>
      </c>
      <c r="D3255" s="749" t="s">
        <v>733</v>
      </c>
      <c r="E3255" s="750"/>
      <c r="F3255" s="750"/>
      <c r="G3255" s="751"/>
      <c r="H3255" s="136" t="s">
        <v>259</v>
      </c>
      <c r="I3255" s="452">
        <v>45961</v>
      </c>
    </row>
    <row r="3256" spans="1:12" ht="13.8" thickBot="1" x14ac:dyDescent="0.3">
      <c r="C3256" s="752" t="s">
        <v>260</v>
      </c>
      <c r="D3256" s="753"/>
      <c r="E3256" s="754"/>
      <c r="F3256" s="755" t="s">
        <v>261</v>
      </c>
      <c r="G3256" s="756"/>
      <c r="H3256" s="756"/>
      <c r="I3256" s="757"/>
    </row>
    <row r="3257" spans="1:12" ht="13.8" thickBot="1" x14ac:dyDescent="0.3">
      <c r="C3257" s="758" t="s">
        <v>292</v>
      </c>
      <c r="D3257" s="759"/>
      <c r="E3257" s="760"/>
      <c r="F3257" s="761" t="str">
        <f>+'P. Obras Civiles'!C90</f>
        <v>Punto Sanitario sifón de piso PVC 2"</v>
      </c>
      <c r="G3257" s="762"/>
      <c r="H3257" s="762"/>
      <c r="I3257" s="763"/>
      <c r="L3257" s="529">
        <f>+'P. Obras Civiles'!B90</f>
        <v>11.7</v>
      </c>
    </row>
    <row r="3258" spans="1:12" ht="13.8" thickBot="1" x14ac:dyDescent="0.3">
      <c r="C3258" s="137" t="s">
        <v>262</v>
      </c>
      <c r="D3258" s="138" t="s">
        <v>263</v>
      </c>
      <c r="E3258" s="530">
        <f>+'P. Obras Civiles'!B90</f>
        <v>11.7</v>
      </c>
      <c r="F3258" s="764"/>
      <c r="G3258" s="765"/>
      <c r="H3258" s="765"/>
      <c r="I3258" s="766"/>
    </row>
    <row r="3259" spans="1:12" ht="13.8" thickBot="1" x14ac:dyDescent="0.3">
      <c r="C3259" s="770" t="s">
        <v>264</v>
      </c>
      <c r="D3259" s="771"/>
      <c r="E3259" s="207">
        <f>+'P. Obras Civiles'!E90</f>
        <v>1</v>
      </c>
      <c r="F3259" s="767"/>
      <c r="G3259" s="768"/>
      <c r="H3259" s="768"/>
      <c r="I3259" s="769"/>
    </row>
    <row r="3260" spans="1:12" x14ac:dyDescent="0.25">
      <c r="C3260" s="453" t="s">
        <v>265</v>
      </c>
      <c r="D3260" s="454"/>
      <c r="E3260" s="772"/>
      <c r="F3260" s="772"/>
      <c r="G3260" s="772"/>
      <c r="H3260" s="772"/>
      <c r="I3260" s="773"/>
    </row>
    <row r="3261" spans="1:12" x14ac:dyDescent="0.25">
      <c r="C3261" s="700" t="s">
        <v>266</v>
      </c>
      <c r="D3261" s="701"/>
      <c r="E3261" s="140" t="s">
        <v>267</v>
      </c>
      <c r="F3261" s="140" t="s">
        <v>268</v>
      </c>
      <c r="G3261" s="456" t="s">
        <v>269</v>
      </c>
      <c r="H3261" s="140" t="s">
        <v>270</v>
      </c>
      <c r="I3261" s="457" t="s">
        <v>271</v>
      </c>
    </row>
    <row r="3262" spans="1:12" x14ac:dyDescent="0.25">
      <c r="A3262" s="496" t="str">
        <f>+'Herramientas y Equipos'!$B$18</f>
        <v>E100015</v>
      </c>
      <c r="C3262" s="742" t="str">
        <f>+VLOOKUP(A3262,'Herramientas y Equipos'!$B$4:$E$46,2,FALSE)</f>
        <v>Herramienta menor E, Gral. Obra</v>
      </c>
      <c r="D3262" s="743"/>
      <c r="E3262" s="141" t="str">
        <f>+VLOOKUP(A3262,'Herramientas y Equipos'!$B$4:$E$46,3,FALSE)</f>
        <v>%</v>
      </c>
      <c r="F3262" s="513">
        <f>+VLOOKUP(A3262,'Herramientas y Equipos'!$B$4:$E$46,4,FALSE)</f>
        <v>0.04</v>
      </c>
      <c r="G3262" s="507">
        <f>+I3284</f>
        <v>57755</v>
      </c>
      <c r="H3262" s="507">
        <f>ROUND(SUM(G3262*F3262),0)</f>
        <v>2310</v>
      </c>
      <c r="I3262" s="797"/>
    </row>
    <row r="3263" spans="1:12" x14ac:dyDescent="0.25">
      <c r="A3263" s="496" t="s">
        <v>80</v>
      </c>
      <c r="C3263" s="742"/>
      <c r="D3263" s="743"/>
      <c r="E3263" s="141"/>
      <c r="F3263" s="171"/>
      <c r="G3263" s="155"/>
      <c r="H3263" s="155"/>
      <c r="I3263" s="798"/>
    </row>
    <row r="3264" spans="1:12" x14ac:dyDescent="0.25">
      <c r="A3264" s="496"/>
      <c r="C3264" s="742"/>
      <c r="D3264" s="743"/>
      <c r="E3264" s="141"/>
      <c r="F3264" s="171"/>
      <c r="G3264" s="507"/>
      <c r="H3264" s="507"/>
      <c r="I3264" s="798"/>
    </row>
    <row r="3265" spans="1:9" x14ac:dyDescent="0.25">
      <c r="C3265" s="698"/>
      <c r="D3265" s="699"/>
      <c r="E3265" s="699"/>
      <c r="F3265" s="699"/>
      <c r="G3265" s="514"/>
      <c r="H3265" s="514" t="s">
        <v>272</v>
      </c>
      <c r="I3265" s="515">
        <f>SUM(H3262:H3264)</f>
        <v>2310</v>
      </c>
    </row>
    <row r="3266" spans="1:9" x14ac:dyDescent="0.25">
      <c r="C3266" s="462" t="s">
        <v>273</v>
      </c>
      <c r="D3266" s="463"/>
      <c r="E3266" s="143"/>
      <c r="F3266" s="151"/>
      <c r="G3266" s="152"/>
      <c r="H3266" s="151"/>
      <c r="I3266" s="464"/>
    </row>
    <row r="3267" spans="1:9" x14ac:dyDescent="0.25">
      <c r="C3267" s="700" t="s">
        <v>266</v>
      </c>
      <c r="D3267" s="701"/>
      <c r="E3267" s="140" t="s">
        <v>274</v>
      </c>
      <c r="F3267" s="140" t="s">
        <v>13</v>
      </c>
      <c r="G3267" s="456" t="s">
        <v>275</v>
      </c>
      <c r="H3267" s="140" t="s">
        <v>276</v>
      </c>
      <c r="I3267" s="457" t="s">
        <v>271</v>
      </c>
    </row>
    <row r="3268" spans="1:9" x14ac:dyDescent="0.25">
      <c r="A3268" s="498" t="str">
        <f>+Insumos!$B$121</f>
        <v>I100214</v>
      </c>
      <c r="C3268" s="702" t="str">
        <f>+VLOOKUP(A3268,Insumos!$B$4:$E$159,2,FALSE)</f>
        <v>Sifón sanitario 2" PVC</v>
      </c>
      <c r="D3268" s="703"/>
      <c r="E3268" s="144" t="str">
        <f>+VLOOKUP(A3268,Insumos!$B$4:$E$159,3,FALSE)</f>
        <v>UND</v>
      </c>
      <c r="F3268" s="165">
        <v>1</v>
      </c>
      <c r="G3268" s="164"/>
      <c r="H3268" s="166">
        <f>+VLOOKUP(A3268,Insumos!$B$4:$E$159,4,FALSE)</f>
        <v>8072</v>
      </c>
      <c r="I3268" s="497">
        <f>+ROUND((F3268*H3268)+(G3268*F3268*H3268),0)</f>
        <v>8072</v>
      </c>
    </row>
    <row r="3269" spans="1:9" ht="13.2" customHeight="1" x14ac:dyDescent="0.25">
      <c r="A3269" s="498" t="str">
        <f>+Insumos!$B$9</f>
        <v>I100006</v>
      </c>
      <c r="C3269" s="702" t="str">
        <f>+VLOOKUP(A3269,Insumos!$B$4:$E$159,2,FALSE)</f>
        <v>Limpiador 1/4"</v>
      </c>
      <c r="D3269" s="703"/>
      <c r="E3269" s="144" t="str">
        <f>+VLOOKUP(A3269,Insumos!$B$4:$E$159,3,FALSE)</f>
        <v>GL</v>
      </c>
      <c r="F3269" s="484">
        <v>5.0000000000000001E-3</v>
      </c>
      <c r="G3269" s="164">
        <v>0.05</v>
      </c>
      <c r="H3269" s="166">
        <f>+VLOOKUP(A3269,Insumos!$B$4:$E$159,4,FALSE)</f>
        <v>72505</v>
      </c>
      <c r="I3269" s="497">
        <f>+ROUND((F3269*H3269)+(G3269*F3269*H3269),0)</f>
        <v>381</v>
      </c>
    </row>
    <row r="3270" spans="1:9" ht="13.2" customHeight="1" x14ac:dyDescent="0.25">
      <c r="A3270" s="498" t="str">
        <f>+Insumos!$B$14</f>
        <v>I100011</v>
      </c>
      <c r="C3270" s="702" t="str">
        <f>+VLOOKUP(A3270,Insumos!$B$4:$E$159,2,FALSE)</f>
        <v>Soldadura 1/4"</v>
      </c>
      <c r="D3270" s="703"/>
      <c r="E3270" s="144" t="str">
        <f>+VLOOKUP(A3270,Insumos!$B$4:$E$159,3,FALSE)</f>
        <v>GL</v>
      </c>
      <c r="F3270" s="484">
        <v>5.0000000000000001E-3</v>
      </c>
      <c r="G3270" s="459">
        <v>0.05</v>
      </c>
      <c r="H3270" s="166">
        <f>+VLOOKUP(A3270,Insumos!$B$4:$E$159,4,FALSE)</f>
        <v>150369</v>
      </c>
      <c r="I3270" s="497">
        <f>+ROUND((F3270*H3270)+(G3270*F3270*H3270),0)</f>
        <v>789</v>
      </c>
    </row>
    <row r="3271" spans="1:9" x14ac:dyDescent="0.25">
      <c r="A3271" s="498" t="str">
        <f>+Insumos!$B$118</f>
        <v>I100211</v>
      </c>
      <c r="C3271" s="702" t="str">
        <f>+VLOOKUP(A3271,Insumos!$B$4:$E$159,2,FALSE)</f>
        <v>Tubo Sanitario PVC 2"</v>
      </c>
      <c r="D3271" s="703"/>
      <c r="E3271" s="144" t="str">
        <f>+VLOOKUP(A3271,Insumos!$B$4:$E$159,3,FALSE)</f>
        <v>ML</v>
      </c>
      <c r="F3271" s="165">
        <v>1</v>
      </c>
      <c r="G3271" s="164">
        <v>0.05</v>
      </c>
      <c r="H3271" s="166">
        <f>+VLOOKUP(A3271,Insumos!$B$4:$E$159,4,FALSE)</f>
        <v>18297</v>
      </c>
      <c r="I3271" s="497">
        <f>+ROUND((F3271*H3271)+(G3271*F3271*H3271),0)</f>
        <v>19212</v>
      </c>
    </row>
    <row r="3272" spans="1:9" x14ac:dyDescent="0.25">
      <c r="A3272" s="498" t="str">
        <f>+Insumos!$B$120</f>
        <v>I100213</v>
      </c>
      <c r="C3272" s="702" t="str">
        <f>+VLOOKUP(A3272,Insumos!$B$4:$E$159,2,FALSE)</f>
        <v>Tapón de Prueba 2 Sanitaria</v>
      </c>
      <c r="D3272" s="703"/>
      <c r="E3272" s="144" t="str">
        <f>+VLOOKUP(A3272,Insumos!$B$4:$E$159,3,FALSE)</f>
        <v>UND</v>
      </c>
      <c r="F3272" s="165">
        <v>1</v>
      </c>
      <c r="G3272" s="164"/>
      <c r="H3272" s="166">
        <f>+VLOOKUP(A3272,Insumos!$B$4:$E$159,4,FALSE)</f>
        <v>1806</v>
      </c>
      <c r="I3272" s="497">
        <f>+ROUND((F3272*H3272)+(G3272*F3272*H3272),0)</f>
        <v>1806</v>
      </c>
    </row>
    <row r="3273" spans="1:9" x14ac:dyDescent="0.25">
      <c r="C3273" s="150"/>
      <c r="D3273" s="151"/>
      <c r="E3273" s="143"/>
      <c r="F3273" s="151"/>
      <c r="G3273" s="699" t="s">
        <v>277</v>
      </c>
      <c r="H3273" s="730"/>
      <c r="I3273" s="515">
        <f>SUM(I3268:I3272)</f>
        <v>30260</v>
      </c>
    </row>
    <row r="3274" spans="1:9" ht="13.8" x14ac:dyDescent="0.25">
      <c r="C3274" s="462" t="s">
        <v>278</v>
      </c>
      <c r="D3274" s="463"/>
      <c r="E3274" s="143"/>
      <c r="F3274" s="151"/>
      <c r="G3274" s="152"/>
      <c r="H3274" s="151"/>
      <c r="I3274" s="478"/>
    </row>
    <row r="3275" spans="1:9" x14ac:dyDescent="0.25">
      <c r="C3275" s="700" t="s">
        <v>266</v>
      </c>
      <c r="D3275" s="701"/>
      <c r="E3275" s="140" t="s">
        <v>279</v>
      </c>
      <c r="F3275" s="140" t="s">
        <v>29</v>
      </c>
      <c r="G3275" s="456" t="s">
        <v>280</v>
      </c>
      <c r="H3275" s="140" t="s">
        <v>281</v>
      </c>
      <c r="I3275" s="457" t="s">
        <v>271</v>
      </c>
    </row>
    <row r="3276" spans="1:9" x14ac:dyDescent="0.25">
      <c r="C3276" s="746" t="s">
        <v>329</v>
      </c>
      <c r="D3276" s="747"/>
      <c r="E3276" s="504">
        <f>2/1000</f>
        <v>2E-3</v>
      </c>
      <c r="F3276" s="494"/>
      <c r="G3276" s="9">
        <v>250000</v>
      </c>
      <c r="H3276" s="516">
        <f>+ROUND(E3276*G3276,0)</f>
        <v>500</v>
      </c>
      <c r="I3276" s="517"/>
    </row>
    <row r="3277" spans="1:9" x14ac:dyDescent="0.25">
      <c r="C3277" s="733"/>
      <c r="D3277" s="734"/>
      <c r="E3277" s="494"/>
      <c r="F3277" s="494"/>
      <c r="G3277" s="495"/>
      <c r="H3277" s="516">
        <f>+ROUND(E3277*F3277*G3277,0)</f>
        <v>0</v>
      </c>
      <c r="I3277" s="517"/>
    </row>
    <row r="3278" spans="1:9" x14ac:dyDescent="0.25">
      <c r="C3278" s="150"/>
      <c r="D3278" s="151"/>
      <c r="E3278" s="143"/>
      <c r="F3278" s="151"/>
      <c r="G3278" s="152" t="s">
        <v>282</v>
      </c>
      <c r="H3278" s="151"/>
      <c r="I3278" s="515">
        <f>SUM(H3276:H3277)</f>
        <v>500</v>
      </c>
    </row>
    <row r="3279" spans="1:9" ht="13.8" x14ac:dyDescent="0.25">
      <c r="C3279" s="462" t="s">
        <v>283</v>
      </c>
      <c r="D3279" s="151"/>
      <c r="E3279" s="143"/>
      <c r="F3279" s="151"/>
      <c r="G3279" s="152"/>
      <c r="H3279" s="151"/>
      <c r="I3279" s="478"/>
    </row>
    <row r="3280" spans="1:9" x14ac:dyDescent="0.25">
      <c r="C3280" s="700" t="s">
        <v>266</v>
      </c>
      <c r="D3280" s="701"/>
      <c r="E3280" s="140" t="s">
        <v>14</v>
      </c>
      <c r="F3280" s="140" t="s">
        <v>13</v>
      </c>
      <c r="G3280" s="456" t="s">
        <v>276</v>
      </c>
      <c r="H3280" s="140" t="s">
        <v>29</v>
      </c>
      <c r="I3280" s="457" t="s">
        <v>271</v>
      </c>
    </row>
    <row r="3281" spans="3:9" x14ac:dyDescent="0.25">
      <c r="C3281" s="735" t="str">
        <f>+'Mano de Obra'!$B$135</f>
        <v>Cuadrilla General de obra</v>
      </c>
      <c r="D3281" s="736"/>
      <c r="E3281" s="141" t="s">
        <v>294</v>
      </c>
      <c r="F3281" s="161">
        <v>8</v>
      </c>
      <c r="G3281" s="507">
        <f>+'Mano de Obra'!$F$143</f>
        <v>2310190.111111111</v>
      </c>
      <c r="H3281" s="174">
        <v>0.2</v>
      </c>
      <c r="I3281" s="518">
        <f>ROUND(SUM(G3281/F3281)*H3281,0)</f>
        <v>57755</v>
      </c>
    </row>
    <row r="3282" spans="3:9" x14ac:dyDescent="0.25">
      <c r="C3282" s="737"/>
      <c r="D3282" s="714"/>
      <c r="E3282" s="141"/>
      <c r="F3282" s="468"/>
      <c r="G3282" s="469"/>
      <c r="H3282" s="470"/>
      <c r="I3282" s="515">
        <f>SUM(G3282*F3282)*H3282</f>
        <v>0</v>
      </c>
    </row>
    <row r="3283" spans="3:9" x14ac:dyDescent="0.25">
      <c r="C3283" s="738"/>
      <c r="D3283" s="739"/>
      <c r="E3283" s="141"/>
      <c r="F3283" s="148"/>
      <c r="G3283" s="469"/>
      <c r="H3283" s="470"/>
      <c r="I3283" s="515">
        <f>SUM(G3283*F3283)*H3283</f>
        <v>0</v>
      </c>
    </row>
    <row r="3284" spans="3:9" x14ac:dyDescent="0.25">
      <c r="C3284" s="150"/>
      <c r="D3284" s="151"/>
      <c r="E3284" s="143"/>
      <c r="F3284" s="151"/>
      <c r="G3284" s="740" t="s">
        <v>284</v>
      </c>
      <c r="H3284" s="740"/>
      <c r="I3284" s="515">
        <f>I3281</f>
        <v>57755</v>
      </c>
    </row>
    <row r="3285" spans="3:9" ht="13.8" thickBot="1" x14ac:dyDescent="0.3">
      <c r="C3285" s="150"/>
      <c r="D3285" s="151"/>
      <c r="E3285" s="143"/>
      <c r="F3285" s="151"/>
      <c r="G3285" s="471"/>
      <c r="H3285" s="143"/>
      <c r="I3285" s="464"/>
    </row>
    <row r="3286" spans="3:9" ht="13.8" thickBot="1" x14ac:dyDescent="0.3">
      <c r="C3286" s="150"/>
      <c r="D3286" s="151"/>
      <c r="E3286" s="143"/>
      <c r="F3286" s="741" t="s">
        <v>285</v>
      </c>
      <c r="G3286" s="741"/>
      <c r="H3286" s="741"/>
      <c r="I3286" s="509">
        <f>SUM(I3265+I3273+I3278+I3284)</f>
        <v>90825</v>
      </c>
    </row>
    <row r="3287" spans="3:9" ht="14.4" thickBot="1" x14ac:dyDescent="0.3">
      <c r="C3287" s="462" t="s">
        <v>286</v>
      </c>
      <c r="D3287" s="151"/>
      <c r="E3287" s="175"/>
      <c r="F3287" s="479"/>
      <c r="G3287" s="152"/>
      <c r="H3287" s="151"/>
      <c r="I3287" s="464"/>
    </row>
    <row r="3288" spans="3:9" x14ac:dyDescent="0.25">
      <c r="C3288" s="704" t="s">
        <v>732</v>
      </c>
      <c r="D3288" s="705"/>
      <c r="E3288" s="710" t="s">
        <v>287</v>
      </c>
      <c r="F3288" s="711"/>
      <c r="G3288" s="473" t="s">
        <v>101</v>
      </c>
      <c r="H3288" s="474" t="s">
        <v>288</v>
      </c>
      <c r="I3288" s="712"/>
    </row>
    <row r="3289" spans="3:9" x14ac:dyDescent="0.25">
      <c r="C3289" s="706"/>
      <c r="D3289" s="707"/>
      <c r="E3289" s="714" t="s">
        <v>289</v>
      </c>
      <c r="F3289" s="715"/>
      <c r="G3289" s="459">
        <v>0.23</v>
      </c>
      <c r="H3289" s="507">
        <f>ROUND($I$3286*G3289,0)</f>
        <v>20890</v>
      </c>
      <c r="I3289" s="713"/>
    </row>
    <row r="3290" spans="3:9" x14ac:dyDescent="0.25">
      <c r="C3290" s="706"/>
      <c r="D3290" s="707"/>
      <c r="E3290" s="714" t="s">
        <v>26</v>
      </c>
      <c r="F3290" s="715"/>
      <c r="G3290" s="459">
        <v>0.02</v>
      </c>
      <c r="H3290" s="507">
        <f>ROUND($I$3286*G3290,0)</f>
        <v>1817</v>
      </c>
      <c r="I3290" s="713"/>
    </row>
    <row r="3291" spans="3:9" x14ac:dyDescent="0.25">
      <c r="C3291" s="706"/>
      <c r="D3291" s="707"/>
      <c r="E3291" s="714" t="s">
        <v>1</v>
      </c>
      <c r="F3291" s="715"/>
      <c r="G3291" s="459">
        <v>0.05</v>
      </c>
      <c r="H3291" s="507">
        <f>ROUND($I$3286*G3291,0)</f>
        <v>4541</v>
      </c>
      <c r="I3291" s="713"/>
    </row>
    <row r="3292" spans="3:9" ht="15" customHeight="1" thickBot="1" x14ac:dyDescent="0.3">
      <c r="C3292" s="706"/>
      <c r="D3292" s="707"/>
      <c r="E3292" s="716" t="s">
        <v>290</v>
      </c>
      <c r="F3292" s="717"/>
      <c r="G3292" s="717"/>
      <c r="H3292" s="718"/>
      <c r="I3292" s="508">
        <f>SUM(H3289:H3291)</f>
        <v>27248</v>
      </c>
    </row>
    <row r="3293" spans="3:9" ht="16.2" customHeight="1" thickBot="1" x14ac:dyDescent="0.3">
      <c r="C3293" s="708"/>
      <c r="D3293" s="709"/>
      <c r="E3293" s="719" t="s">
        <v>291</v>
      </c>
      <c r="F3293" s="720"/>
      <c r="G3293" s="721"/>
      <c r="H3293" s="722">
        <f>SUM(I3286+I3292)</f>
        <v>118073</v>
      </c>
      <c r="I3293" s="723"/>
    </row>
    <row r="3295" spans="3:9" ht="18" thickBot="1" x14ac:dyDescent="0.3">
      <c r="C3295" s="748" t="s">
        <v>257</v>
      </c>
      <c r="D3295" s="748"/>
      <c r="E3295" s="748"/>
      <c r="F3295" s="748"/>
      <c r="G3295" s="748"/>
      <c r="H3295" s="748"/>
      <c r="I3295" s="748"/>
    </row>
    <row r="3296" spans="3:9" ht="14.4" thickBot="1" x14ac:dyDescent="0.3">
      <c r="C3296" s="136" t="s">
        <v>258</v>
      </c>
      <c r="D3296" s="749" t="s">
        <v>733</v>
      </c>
      <c r="E3296" s="750"/>
      <c r="F3296" s="750"/>
      <c r="G3296" s="751"/>
      <c r="H3296" s="136" t="s">
        <v>259</v>
      </c>
      <c r="I3296" s="452">
        <v>45961</v>
      </c>
    </row>
    <row r="3297" spans="1:12" ht="13.8" thickBot="1" x14ac:dyDescent="0.3">
      <c r="C3297" s="752" t="s">
        <v>260</v>
      </c>
      <c r="D3297" s="753"/>
      <c r="E3297" s="754"/>
      <c r="F3297" s="755" t="s">
        <v>261</v>
      </c>
      <c r="G3297" s="756"/>
      <c r="H3297" s="756"/>
      <c r="I3297" s="757"/>
    </row>
    <row r="3298" spans="1:12" ht="13.8" thickBot="1" x14ac:dyDescent="0.3">
      <c r="C3298" s="758" t="s">
        <v>292</v>
      </c>
      <c r="D3298" s="759"/>
      <c r="E3298" s="760"/>
      <c r="F3298" s="761" t="str">
        <f>+'P. Obras Civiles'!C91</f>
        <v>Punto Sanitario PVC 4"</v>
      </c>
      <c r="G3298" s="762"/>
      <c r="H3298" s="762"/>
      <c r="I3298" s="763"/>
      <c r="L3298" s="529">
        <f>+'P. Obras Civiles'!B91</f>
        <v>11.8</v>
      </c>
    </row>
    <row r="3299" spans="1:12" ht="13.8" thickBot="1" x14ac:dyDescent="0.3">
      <c r="C3299" s="137" t="s">
        <v>262</v>
      </c>
      <c r="D3299" s="138" t="s">
        <v>263</v>
      </c>
      <c r="E3299" s="154">
        <f>+'P. Obras Civiles'!B91</f>
        <v>11.8</v>
      </c>
      <c r="F3299" s="764"/>
      <c r="G3299" s="765"/>
      <c r="H3299" s="765"/>
      <c r="I3299" s="766"/>
    </row>
    <row r="3300" spans="1:12" ht="13.8" thickBot="1" x14ac:dyDescent="0.3">
      <c r="C3300" s="770" t="s">
        <v>264</v>
      </c>
      <c r="D3300" s="771"/>
      <c r="E3300" s="207">
        <f>+'P. Obras Civiles'!E91</f>
        <v>2</v>
      </c>
      <c r="F3300" s="767"/>
      <c r="G3300" s="768"/>
      <c r="H3300" s="768"/>
      <c r="I3300" s="769"/>
    </row>
    <row r="3301" spans="1:12" x14ac:dyDescent="0.25">
      <c r="C3301" s="453" t="s">
        <v>265</v>
      </c>
      <c r="D3301" s="454"/>
      <c r="E3301" s="772"/>
      <c r="F3301" s="772"/>
      <c r="G3301" s="772"/>
      <c r="H3301" s="772"/>
      <c r="I3301" s="773"/>
    </row>
    <row r="3302" spans="1:12" x14ac:dyDescent="0.25">
      <c r="C3302" s="700" t="s">
        <v>266</v>
      </c>
      <c r="D3302" s="701"/>
      <c r="E3302" s="140" t="s">
        <v>267</v>
      </c>
      <c r="F3302" s="455" t="s">
        <v>268</v>
      </c>
      <c r="G3302" s="456" t="s">
        <v>269</v>
      </c>
      <c r="H3302" s="140" t="s">
        <v>270</v>
      </c>
      <c r="I3302" s="457" t="s">
        <v>271</v>
      </c>
    </row>
    <row r="3303" spans="1:12" x14ac:dyDescent="0.25">
      <c r="A3303" s="496" t="s">
        <v>108</v>
      </c>
      <c r="C3303" s="742" t="str">
        <f>+VLOOKUP(A3303,'Herramientas y Equipos'!$B$4:$E$46,2,FALSE)</f>
        <v>Herramienta menor E, Gral. Obra</v>
      </c>
      <c r="D3303" s="743"/>
      <c r="E3303" s="141" t="str">
        <f>+VLOOKUP(A3303,'Herramientas y Equipos'!$B$4:$E$46,3,FALSE)</f>
        <v>%</v>
      </c>
      <c r="F3303" s="459">
        <f>+VLOOKUP(A3303,'Herramientas y Equipos'!$B$4:$E$46,4,FALSE)</f>
        <v>0.04</v>
      </c>
      <c r="G3303" s="155">
        <f>+I3326</f>
        <v>63530</v>
      </c>
      <c r="H3303" s="155">
        <f>ROUND(SUM(G3303*F3303),0)</f>
        <v>2541</v>
      </c>
      <c r="I3303" s="744"/>
    </row>
    <row r="3304" spans="1:12" x14ac:dyDescent="0.25">
      <c r="A3304" s="496" t="s">
        <v>80</v>
      </c>
      <c r="C3304" s="742"/>
      <c r="D3304" s="743"/>
      <c r="E3304" s="141"/>
      <c r="F3304" s="171"/>
      <c r="G3304" s="155"/>
      <c r="H3304" s="155"/>
      <c r="I3304" s="745"/>
    </row>
    <row r="3305" spans="1:12" x14ac:dyDescent="0.25">
      <c r="A3305" s="496" t="s">
        <v>143</v>
      </c>
      <c r="C3305" s="742"/>
      <c r="D3305" s="743"/>
      <c r="E3305" s="141"/>
      <c r="F3305" s="171"/>
      <c r="G3305" s="155"/>
      <c r="H3305" s="155"/>
      <c r="I3305" s="745"/>
    </row>
    <row r="3306" spans="1:12" x14ac:dyDescent="0.25">
      <c r="C3306" s="698"/>
      <c r="D3306" s="699"/>
      <c r="E3306" s="699"/>
      <c r="F3306" s="699"/>
      <c r="G3306" s="461"/>
      <c r="H3306" s="461" t="s">
        <v>272</v>
      </c>
      <c r="I3306" s="172">
        <f>SUM(H3303:H3305)</f>
        <v>2541</v>
      </c>
    </row>
    <row r="3307" spans="1:12" x14ac:dyDescent="0.25">
      <c r="C3307" s="462" t="s">
        <v>273</v>
      </c>
      <c r="D3307" s="463"/>
      <c r="E3307" s="143"/>
      <c r="F3307" s="151"/>
      <c r="G3307" s="152"/>
      <c r="H3307" s="151"/>
      <c r="I3307" s="464"/>
    </row>
    <row r="3308" spans="1:12" x14ac:dyDescent="0.25">
      <c r="C3308" s="700" t="s">
        <v>266</v>
      </c>
      <c r="D3308" s="701"/>
      <c r="E3308" s="140" t="s">
        <v>274</v>
      </c>
      <c r="F3308" s="140" t="s">
        <v>13</v>
      </c>
      <c r="G3308" s="456" t="s">
        <v>275</v>
      </c>
      <c r="H3308" s="140" t="s">
        <v>276</v>
      </c>
      <c r="I3308" s="457" t="s">
        <v>271</v>
      </c>
    </row>
    <row r="3309" spans="1:12" x14ac:dyDescent="0.25">
      <c r="A3309" s="498" t="str">
        <f>+Insumos!B107</f>
        <v>I100199</v>
      </c>
      <c r="C3309" s="702" t="str">
        <f>+VLOOKUP(A3309,Insumos!$B$4:$E$159,2,FALSE)</f>
        <v>Tubería Sanitaria PVC 4"</v>
      </c>
      <c r="D3309" s="703"/>
      <c r="E3309" s="144" t="str">
        <f>+VLOOKUP(A3309,Insumos!$B$4:$E$159,3,FALSE)</f>
        <v>ML</v>
      </c>
      <c r="F3309" s="165">
        <v>1</v>
      </c>
      <c r="G3309" s="164">
        <v>0.05</v>
      </c>
      <c r="H3309" s="166">
        <f>+VLOOKUP(A3309,Insumos!$B$4:$E$159,4,FALSE)</f>
        <v>38436</v>
      </c>
      <c r="I3309" s="497">
        <f>+ROUND((F3309*H3309)+(G3309*F3309*H3309),0)</f>
        <v>40358</v>
      </c>
    </row>
    <row r="3310" spans="1:12" x14ac:dyDescent="0.25">
      <c r="A3310" s="498" t="str">
        <f>+Insumos!B108</f>
        <v>I100200</v>
      </c>
      <c r="C3310" s="702" t="str">
        <f>+VLOOKUP(A3310,Insumos!$B$4:$E$159,2,FALSE)</f>
        <v>Codo 90 CXC sanitario 4"</v>
      </c>
      <c r="D3310" s="703"/>
      <c r="E3310" s="144" t="str">
        <f>+VLOOKUP(A3310,Insumos!$B$4:$E$159,3,FALSE)</f>
        <v>UND</v>
      </c>
      <c r="F3310" s="165">
        <v>2</v>
      </c>
      <c r="G3310" s="459"/>
      <c r="H3310" s="166">
        <f>+VLOOKUP(A3310,Insumos!$B$4:$E$159,4,FALSE)</f>
        <v>19645</v>
      </c>
      <c r="I3310" s="497">
        <f>+ROUND((F3310*H3310)+(G3310*F3310*H3310),0)</f>
        <v>39290</v>
      </c>
    </row>
    <row r="3311" spans="1:12" ht="13.2" customHeight="1" x14ac:dyDescent="0.25">
      <c r="A3311" s="498" t="str">
        <f>+Insumos!B109</f>
        <v>I100201</v>
      </c>
      <c r="C3311" s="702" t="str">
        <f>+VLOOKUP(A3311,Insumos!$B$4:$E$159,2,FALSE)</f>
        <v>Tapón de prueba sanitario 4"</v>
      </c>
      <c r="D3311" s="703"/>
      <c r="E3311" s="144" t="str">
        <f>+VLOOKUP(A3311,Insumos!$B$4:$E$159,3,FALSE)</f>
        <v>UND</v>
      </c>
      <c r="F3311" s="165">
        <v>1</v>
      </c>
      <c r="G3311" s="164"/>
      <c r="H3311" s="166">
        <f>+VLOOKUP(A3311,Insumos!$B$4:$E$159,4,FALSE)</f>
        <v>4550</v>
      </c>
      <c r="I3311" s="497">
        <f>+ROUND((F3311*H3311)+(G3311*F3311*H3311),0)</f>
        <v>4550</v>
      </c>
    </row>
    <row r="3312" spans="1:12" x14ac:dyDescent="0.25">
      <c r="A3312" s="498" t="str">
        <f>+Insumos!$B$9</f>
        <v>I100006</v>
      </c>
      <c r="C3312" s="702" t="str">
        <f>+VLOOKUP(A3312,Insumos!$B$4:$E$159,2,FALSE)</f>
        <v>Limpiador 1/4"</v>
      </c>
      <c r="D3312" s="703"/>
      <c r="E3312" s="144" t="str">
        <f>+VLOOKUP(A3312,Insumos!$B$4:$E$159,3,FALSE)</f>
        <v>GL</v>
      </c>
      <c r="F3312" s="484">
        <v>5.0000000000000001E-3</v>
      </c>
      <c r="G3312" s="164">
        <v>0.05</v>
      </c>
      <c r="H3312" s="166">
        <f>+VLOOKUP(A3312,Insumos!$B$4:$E$159,4,FALSE)</f>
        <v>72505</v>
      </c>
      <c r="I3312" s="497">
        <f>+ROUND((F3312*H3312)+(G3312*F3312*H3312),0)</f>
        <v>381</v>
      </c>
    </row>
    <row r="3313" spans="1:9" x14ac:dyDescent="0.25">
      <c r="A3313" s="498" t="str">
        <f>+Insumos!$B$14</f>
        <v>I100011</v>
      </c>
      <c r="C3313" s="702" t="str">
        <f>+VLOOKUP(A3313,Insumos!$B$4:$E$159,2,FALSE)</f>
        <v>Soldadura 1/4"</v>
      </c>
      <c r="D3313" s="703"/>
      <c r="E3313" s="144" t="str">
        <f>+VLOOKUP(A3313,Insumos!$B$4:$E$159,3,FALSE)</f>
        <v>GL</v>
      </c>
      <c r="F3313" s="484">
        <v>5.0000000000000001E-3</v>
      </c>
      <c r="G3313" s="459">
        <v>0.05</v>
      </c>
      <c r="H3313" s="166">
        <f>+VLOOKUP(A3313,Insumos!$B$4:$E$159,4,FALSE)</f>
        <v>150369</v>
      </c>
      <c r="I3313" s="497">
        <f>+ROUND((F3313*H3313)+(G3313*F3313*H3313),0)</f>
        <v>789</v>
      </c>
    </row>
    <row r="3314" spans="1:9" x14ac:dyDescent="0.25">
      <c r="A3314" s="498"/>
      <c r="C3314" s="702"/>
      <c r="D3314" s="703"/>
      <c r="E3314" s="144"/>
      <c r="F3314" s="165"/>
      <c r="G3314" s="502"/>
      <c r="H3314" s="503"/>
      <c r="I3314" s="497"/>
    </row>
    <row r="3315" spans="1:9" x14ac:dyDescent="0.25">
      <c r="A3315" s="498"/>
      <c r="C3315" s="150"/>
      <c r="D3315" s="151"/>
      <c r="E3315" s="143"/>
      <c r="F3315" s="151"/>
      <c r="G3315" s="740" t="s">
        <v>277</v>
      </c>
      <c r="H3315" s="820"/>
      <c r="I3315" s="172">
        <f>SUM(I3309:I3314)</f>
        <v>85368</v>
      </c>
    </row>
    <row r="3316" spans="1:9" ht="13.8" x14ac:dyDescent="0.25">
      <c r="C3316" s="462" t="s">
        <v>278</v>
      </c>
      <c r="D3316" s="463"/>
      <c r="E3316" s="143"/>
      <c r="F3316" s="151"/>
      <c r="G3316" s="152"/>
      <c r="H3316" s="151"/>
      <c r="I3316" s="478"/>
    </row>
    <row r="3317" spans="1:9" x14ac:dyDescent="0.25">
      <c r="C3317" s="700" t="s">
        <v>266</v>
      </c>
      <c r="D3317" s="701"/>
      <c r="E3317" s="140" t="s">
        <v>279</v>
      </c>
      <c r="F3317" s="140" t="s">
        <v>29</v>
      </c>
      <c r="G3317" s="456" t="s">
        <v>280</v>
      </c>
      <c r="H3317" s="140" t="s">
        <v>281</v>
      </c>
      <c r="I3317" s="457" t="s">
        <v>271</v>
      </c>
    </row>
    <row r="3318" spans="1:9" x14ac:dyDescent="0.25">
      <c r="C3318" s="746" t="s">
        <v>423</v>
      </c>
      <c r="D3318" s="747"/>
      <c r="E3318" s="484">
        <f>3.84/1000</f>
        <v>3.8399999999999997E-3</v>
      </c>
      <c r="F3318" s="494"/>
      <c r="G3318" s="9">
        <v>250000</v>
      </c>
      <c r="H3318" s="156">
        <f>+ROUND(E3318*G3318,0)</f>
        <v>960</v>
      </c>
      <c r="I3318" s="149"/>
    </row>
    <row r="3319" spans="1:9" x14ac:dyDescent="0.25">
      <c r="C3319" s="733"/>
      <c r="D3319" s="734"/>
      <c r="E3319" s="494"/>
      <c r="F3319" s="494"/>
      <c r="G3319" s="495"/>
      <c r="H3319" s="156">
        <f>+ROUND(E3319*F3319*G3319,0)</f>
        <v>0</v>
      </c>
      <c r="I3319" s="149"/>
    </row>
    <row r="3320" spans="1:9" x14ac:dyDescent="0.25">
      <c r="C3320" s="150"/>
      <c r="D3320" s="151"/>
      <c r="E3320" s="143"/>
      <c r="F3320" s="151"/>
      <c r="G3320" s="152" t="s">
        <v>282</v>
      </c>
      <c r="H3320" s="151"/>
      <c r="I3320" s="158">
        <f>SUM(H3318:H3319)</f>
        <v>960</v>
      </c>
    </row>
    <row r="3321" spans="1:9" ht="13.8" x14ac:dyDescent="0.25">
      <c r="C3321" s="462" t="s">
        <v>283</v>
      </c>
      <c r="D3321" s="151"/>
      <c r="E3321" s="143"/>
      <c r="F3321" s="151"/>
      <c r="G3321" s="152"/>
      <c r="H3321" s="151"/>
      <c r="I3321" s="478"/>
    </row>
    <row r="3322" spans="1:9" x14ac:dyDescent="0.25">
      <c r="C3322" s="700" t="s">
        <v>266</v>
      </c>
      <c r="D3322" s="701"/>
      <c r="E3322" s="140" t="s">
        <v>14</v>
      </c>
      <c r="F3322" s="140" t="s">
        <v>13</v>
      </c>
      <c r="G3322" s="456" t="s">
        <v>276</v>
      </c>
      <c r="H3322" s="467" t="s">
        <v>29</v>
      </c>
      <c r="I3322" s="457" t="s">
        <v>271</v>
      </c>
    </row>
    <row r="3323" spans="1:9" x14ac:dyDescent="0.25">
      <c r="C3323" s="735" t="str">
        <f>+'Mano de Obra'!$B$135</f>
        <v>Cuadrilla General de obra</v>
      </c>
      <c r="D3323" s="736"/>
      <c r="E3323" s="141" t="s">
        <v>294</v>
      </c>
      <c r="F3323" s="161">
        <v>8</v>
      </c>
      <c r="G3323" s="155">
        <f>+'Mano de Obra'!$F$143</f>
        <v>2310190.111111111</v>
      </c>
      <c r="H3323" s="174">
        <v>0.22</v>
      </c>
      <c r="I3323" s="159">
        <f>ROUND(SUM(G3323/F3323)*H3323,0)</f>
        <v>63530</v>
      </c>
    </row>
    <row r="3324" spans="1:9" x14ac:dyDescent="0.25">
      <c r="C3324" s="737"/>
      <c r="D3324" s="714"/>
      <c r="E3324" s="141"/>
      <c r="F3324" s="468"/>
      <c r="G3324" s="469"/>
      <c r="H3324" s="470"/>
      <c r="I3324" s="172">
        <f>SUM(G3324*F3324)*H3324</f>
        <v>0</v>
      </c>
    </row>
    <row r="3325" spans="1:9" x14ac:dyDescent="0.25">
      <c r="C3325" s="738"/>
      <c r="D3325" s="739"/>
      <c r="E3325" s="141"/>
      <c r="F3325" s="148"/>
      <c r="G3325" s="469"/>
      <c r="H3325" s="470"/>
      <c r="I3325" s="172">
        <f>SUM(G3325*F3325)*H3325</f>
        <v>0</v>
      </c>
    </row>
    <row r="3326" spans="1:9" x14ac:dyDescent="0.25">
      <c r="C3326" s="150"/>
      <c r="D3326" s="151"/>
      <c r="E3326" s="143"/>
      <c r="F3326" s="151"/>
      <c r="G3326" s="740" t="s">
        <v>284</v>
      </c>
      <c r="H3326" s="740"/>
      <c r="I3326" s="172">
        <f>I3323</f>
        <v>63530</v>
      </c>
    </row>
    <row r="3327" spans="1:9" ht="13.8" thickBot="1" x14ac:dyDescent="0.3">
      <c r="C3327" s="150"/>
      <c r="D3327" s="151"/>
      <c r="E3327" s="143"/>
      <c r="F3327" s="151"/>
      <c r="G3327" s="471"/>
      <c r="H3327" s="143"/>
      <c r="I3327" s="464"/>
    </row>
    <row r="3328" spans="1:9" ht="13.8" thickBot="1" x14ac:dyDescent="0.3">
      <c r="C3328" s="150"/>
      <c r="D3328" s="151"/>
      <c r="E3328" s="143"/>
      <c r="F3328" s="741" t="s">
        <v>285</v>
      </c>
      <c r="G3328" s="741"/>
      <c r="H3328" s="741"/>
      <c r="I3328" s="160">
        <f>SUM(I3306+I3315+I3320+I3326)</f>
        <v>152399</v>
      </c>
    </row>
    <row r="3329" spans="3:12" ht="14.4" thickBot="1" x14ac:dyDescent="0.3">
      <c r="C3329" s="462" t="s">
        <v>286</v>
      </c>
      <c r="D3329" s="151"/>
      <c r="E3329" s="175"/>
      <c r="F3329" s="479"/>
      <c r="G3329" s="152"/>
      <c r="H3329" s="151"/>
      <c r="I3329" s="464"/>
    </row>
    <row r="3330" spans="3:12" x14ac:dyDescent="0.25">
      <c r="C3330" s="704" t="s">
        <v>732</v>
      </c>
      <c r="D3330" s="705"/>
      <c r="E3330" s="710" t="s">
        <v>287</v>
      </c>
      <c r="F3330" s="711"/>
      <c r="G3330" s="473" t="s">
        <v>101</v>
      </c>
      <c r="H3330" s="474" t="s">
        <v>288</v>
      </c>
      <c r="I3330" s="712"/>
    </row>
    <row r="3331" spans="3:12" x14ac:dyDescent="0.25">
      <c r="C3331" s="706"/>
      <c r="D3331" s="707"/>
      <c r="E3331" s="714" t="s">
        <v>289</v>
      </c>
      <c r="F3331" s="715"/>
      <c r="G3331" s="459">
        <v>0.23</v>
      </c>
      <c r="H3331" s="155">
        <f>ROUND($I$3328*G3331,0)</f>
        <v>35052</v>
      </c>
      <c r="I3331" s="713"/>
    </row>
    <row r="3332" spans="3:12" x14ac:dyDescent="0.25">
      <c r="C3332" s="706"/>
      <c r="D3332" s="707"/>
      <c r="E3332" s="714" t="s">
        <v>26</v>
      </c>
      <c r="F3332" s="715"/>
      <c r="G3332" s="459">
        <v>0.02</v>
      </c>
      <c r="H3332" s="155">
        <f t="shared" ref="H3332:H3333" si="112">ROUND($I$3328*G3332,0)</f>
        <v>3048</v>
      </c>
      <c r="I3332" s="713"/>
    </row>
    <row r="3333" spans="3:12" x14ac:dyDescent="0.25">
      <c r="C3333" s="706"/>
      <c r="D3333" s="707"/>
      <c r="E3333" s="714" t="s">
        <v>1</v>
      </c>
      <c r="F3333" s="715"/>
      <c r="G3333" s="459">
        <v>0.05</v>
      </c>
      <c r="H3333" s="155">
        <f t="shared" si="112"/>
        <v>7620</v>
      </c>
      <c r="I3333" s="713"/>
    </row>
    <row r="3334" spans="3:12" ht="15" customHeight="1" thickBot="1" x14ac:dyDescent="0.3">
      <c r="C3334" s="706"/>
      <c r="D3334" s="707"/>
      <c r="E3334" s="716" t="s">
        <v>290</v>
      </c>
      <c r="F3334" s="717"/>
      <c r="G3334" s="717"/>
      <c r="H3334" s="718"/>
      <c r="I3334" s="475">
        <f>SUM(H3331:H3333)</f>
        <v>45720</v>
      </c>
    </row>
    <row r="3335" spans="3:12" ht="16.2" thickBot="1" x14ac:dyDescent="0.3">
      <c r="C3335" s="708"/>
      <c r="D3335" s="709"/>
      <c r="E3335" s="719" t="s">
        <v>291</v>
      </c>
      <c r="F3335" s="720"/>
      <c r="G3335" s="721"/>
      <c r="H3335" s="722">
        <f>SUM(I3328+I3334)</f>
        <v>198119</v>
      </c>
      <c r="I3335" s="723"/>
    </row>
    <row r="3337" spans="3:12" ht="18" thickBot="1" x14ac:dyDescent="0.3">
      <c r="C3337" s="748" t="s">
        <v>257</v>
      </c>
      <c r="D3337" s="748"/>
      <c r="E3337" s="748"/>
      <c r="F3337" s="748"/>
      <c r="G3337" s="748"/>
      <c r="H3337" s="748"/>
      <c r="I3337" s="748"/>
    </row>
    <row r="3338" spans="3:12" ht="14.4" thickBot="1" x14ac:dyDescent="0.3">
      <c r="C3338" s="136" t="s">
        <v>258</v>
      </c>
      <c r="D3338" s="749" t="s">
        <v>733</v>
      </c>
      <c r="E3338" s="750"/>
      <c r="F3338" s="750"/>
      <c r="G3338" s="751"/>
      <c r="H3338" s="136" t="s">
        <v>259</v>
      </c>
      <c r="I3338" s="452">
        <v>45961</v>
      </c>
    </row>
    <row r="3339" spans="3:12" ht="13.8" thickBot="1" x14ac:dyDescent="0.3">
      <c r="C3339" s="752" t="s">
        <v>260</v>
      </c>
      <c r="D3339" s="753"/>
      <c r="E3339" s="754"/>
      <c r="F3339" s="755" t="s">
        <v>261</v>
      </c>
      <c r="G3339" s="756"/>
      <c r="H3339" s="756"/>
      <c r="I3339" s="757"/>
    </row>
    <row r="3340" spans="3:12" ht="13.8" thickBot="1" x14ac:dyDescent="0.3">
      <c r="C3340" s="758" t="s">
        <v>292</v>
      </c>
      <c r="D3340" s="759"/>
      <c r="E3340" s="760"/>
      <c r="F3340" s="761" t="str">
        <f>+'P. Obras Civiles'!C92</f>
        <v>Suministro e instalación de tubería sanitaria lisa PVC 2"</v>
      </c>
      <c r="G3340" s="762"/>
      <c r="H3340" s="762"/>
      <c r="I3340" s="763"/>
      <c r="L3340" s="529">
        <f>+'P. Obras Civiles'!B92</f>
        <v>11.9</v>
      </c>
    </row>
    <row r="3341" spans="3:12" ht="13.8" thickBot="1" x14ac:dyDescent="0.3">
      <c r="C3341" s="137" t="s">
        <v>295</v>
      </c>
      <c r="D3341" s="138" t="s">
        <v>263</v>
      </c>
      <c r="E3341" s="154">
        <f>+'P. Obras Civiles'!B92</f>
        <v>11.9</v>
      </c>
      <c r="F3341" s="764"/>
      <c r="G3341" s="765"/>
      <c r="H3341" s="765"/>
      <c r="I3341" s="766"/>
    </row>
    <row r="3342" spans="3:12" ht="13.8" thickBot="1" x14ac:dyDescent="0.3">
      <c r="C3342" s="770" t="s">
        <v>264</v>
      </c>
      <c r="D3342" s="771"/>
      <c r="E3342" s="207">
        <f>+'P. Obras Civiles'!E92</f>
        <v>29.42</v>
      </c>
      <c r="F3342" s="767"/>
      <c r="G3342" s="768"/>
      <c r="H3342" s="768"/>
      <c r="I3342" s="769"/>
    </row>
    <row r="3343" spans="3:12" x14ac:dyDescent="0.25">
      <c r="C3343" s="453" t="s">
        <v>265</v>
      </c>
      <c r="D3343" s="454"/>
      <c r="E3343" s="772"/>
      <c r="F3343" s="772"/>
      <c r="G3343" s="772"/>
      <c r="H3343" s="772"/>
      <c r="I3343" s="773"/>
    </row>
    <row r="3344" spans="3:12" x14ac:dyDescent="0.25">
      <c r="C3344" s="700" t="s">
        <v>266</v>
      </c>
      <c r="D3344" s="701"/>
      <c r="E3344" s="140" t="s">
        <v>267</v>
      </c>
      <c r="F3344" s="140" t="s">
        <v>268</v>
      </c>
      <c r="G3344" s="456" t="s">
        <v>269</v>
      </c>
      <c r="H3344" s="140" t="s">
        <v>270</v>
      </c>
      <c r="I3344" s="457" t="s">
        <v>271</v>
      </c>
    </row>
    <row r="3345" spans="1:9" x14ac:dyDescent="0.25">
      <c r="A3345" s="496" t="str">
        <f>+'Herramientas y Equipos'!$B$18</f>
        <v>E100015</v>
      </c>
      <c r="C3345" s="742" t="str">
        <f>+VLOOKUP(A3345,'Herramientas y Equipos'!$B$4:$E$46,2,FALSE)</f>
        <v>Herramienta menor E, Gral. Obra</v>
      </c>
      <c r="D3345" s="743"/>
      <c r="E3345" s="141" t="str">
        <f>+VLOOKUP(A3345,'Herramientas y Equipos'!$B$4:$E$46,3,FALSE)</f>
        <v>%</v>
      </c>
      <c r="F3345" s="513">
        <f>+VLOOKUP(A3345,'Herramientas y Equipos'!$B$4:$E$46,4,FALSE)</f>
        <v>0.04</v>
      </c>
      <c r="G3345" s="507">
        <f>+I3371</f>
        <v>14439</v>
      </c>
      <c r="H3345" s="507">
        <f>ROUND(SUM(G3345*F3345),0)</f>
        <v>578</v>
      </c>
      <c r="I3345" s="797"/>
    </row>
    <row r="3346" spans="1:9" x14ac:dyDescent="0.25">
      <c r="A3346" s="496" t="s">
        <v>80</v>
      </c>
      <c r="C3346" s="742"/>
      <c r="D3346" s="743"/>
      <c r="E3346" s="141"/>
      <c r="F3346" s="171"/>
      <c r="G3346" s="155"/>
      <c r="H3346" s="155"/>
      <c r="I3346" s="798"/>
    </row>
    <row r="3347" spans="1:9" x14ac:dyDescent="0.25">
      <c r="A3347" s="496"/>
      <c r="C3347" s="742"/>
      <c r="D3347" s="743"/>
      <c r="E3347" s="141"/>
      <c r="F3347" s="171"/>
      <c r="G3347" s="507"/>
      <c r="H3347" s="507"/>
      <c r="I3347" s="798"/>
    </row>
    <row r="3348" spans="1:9" x14ac:dyDescent="0.25">
      <c r="C3348" s="698"/>
      <c r="D3348" s="699"/>
      <c r="E3348" s="699"/>
      <c r="F3348" s="699"/>
      <c r="G3348" s="514"/>
      <c r="H3348" s="514" t="s">
        <v>272</v>
      </c>
      <c r="I3348" s="515">
        <f>SUM(H3345:H3347)</f>
        <v>578</v>
      </c>
    </row>
    <row r="3349" spans="1:9" x14ac:dyDescent="0.25">
      <c r="C3349" s="462" t="s">
        <v>273</v>
      </c>
      <c r="D3349" s="463"/>
      <c r="E3349" s="143"/>
      <c r="F3349" s="151"/>
      <c r="G3349" s="152"/>
      <c r="H3349" s="151"/>
      <c r="I3349" s="464"/>
    </row>
    <row r="3350" spans="1:9" x14ac:dyDescent="0.25">
      <c r="C3350" s="700" t="s">
        <v>266</v>
      </c>
      <c r="D3350" s="701"/>
      <c r="E3350" s="140" t="s">
        <v>274</v>
      </c>
      <c r="F3350" s="140" t="s">
        <v>13</v>
      </c>
      <c r="G3350" s="456" t="s">
        <v>275</v>
      </c>
      <c r="H3350" s="140" t="s">
        <v>276</v>
      </c>
      <c r="I3350" s="457" t="s">
        <v>271</v>
      </c>
    </row>
    <row r="3351" spans="1:9" x14ac:dyDescent="0.25">
      <c r="A3351" s="498" t="str">
        <f>+Insumos!$B$118</f>
        <v>I100211</v>
      </c>
      <c r="C3351" s="702" t="str">
        <f>+VLOOKUP(A3351,Insumos!$B$4:$E$159,2,FALSE)</f>
        <v>Tubo Sanitario PVC 2"</v>
      </c>
      <c r="D3351" s="703"/>
      <c r="E3351" s="144" t="str">
        <f>+VLOOKUP(A3351,Insumos!$B$4:$E$159,3,FALSE)</f>
        <v>ML</v>
      </c>
      <c r="F3351" s="165">
        <v>1</v>
      </c>
      <c r="G3351" s="164">
        <v>0.05</v>
      </c>
      <c r="H3351" s="166">
        <f>+VLOOKUP(A3351,Insumos!$B$4:$E$159,4,FALSE)</f>
        <v>18297</v>
      </c>
      <c r="I3351" s="497">
        <f>+ROUND((F3351*H3351)+(G3351*F3351*H3351),0)</f>
        <v>19212</v>
      </c>
    </row>
    <row r="3352" spans="1:9" x14ac:dyDescent="0.25">
      <c r="A3352" s="498" t="str">
        <f>+Insumos!$B$119</f>
        <v>I100212</v>
      </c>
      <c r="C3352" s="702" t="str">
        <f>+VLOOKUP(A3352,Insumos!$B$4:$E$159,2,FALSE)</f>
        <v>Codo 90 x 2" CxC Sanitaria</v>
      </c>
      <c r="D3352" s="703"/>
      <c r="E3352" s="144" t="str">
        <f>+VLOOKUP(A3352,Insumos!$B$4:$E$159,3,FALSE)</f>
        <v>UND</v>
      </c>
      <c r="F3352" s="165">
        <v>0.4</v>
      </c>
      <c r="G3352" s="459"/>
      <c r="H3352" s="166">
        <f>+VLOOKUP(A3352,Insumos!$B$4:$E$159,4,FALSE)</f>
        <v>4877</v>
      </c>
      <c r="I3352" s="497">
        <f>+ROUND((F3352*H3352)+(G3352*F3352*H3352),0)</f>
        <v>1951</v>
      </c>
    </row>
    <row r="3353" spans="1:9" x14ac:dyDescent="0.25">
      <c r="A3353" s="498" t="str">
        <f>+Insumos!$B$9</f>
        <v>I100006</v>
      </c>
      <c r="C3353" s="702" t="str">
        <f>+VLOOKUP(A3353,Insumos!$B$4:$E$159,2,FALSE)</f>
        <v>Limpiador 1/4"</v>
      </c>
      <c r="D3353" s="703"/>
      <c r="E3353" s="144" t="str">
        <f>+VLOOKUP(A3353,Insumos!$B$4:$E$159,3,FALSE)</f>
        <v>GL</v>
      </c>
      <c r="F3353" s="484">
        <v>5.0000000000000001E-3</v>
      </c>
      <c r="G3353" s="164">
        <v>0.05</v>
      </c>
      <c r="H3353" s="166">
        <f>+VLOOKUP(A3353,Insumos!$B$4:$E$159,4,FALSE)</f>
        <v>72505</v>
      </c>
      <c r="I3353" s="497">
        <f>+ROUND((F3353*H3353)+(G3353*F3353*H3353),0)</f>
        <v>381</v>
      </c>
    </row>
    <row r="3354" spans="1:9" ht="13.2" customHeight="1" x14ac:dyDescent="0.25">
      <c r="A3354" s="498" t="str">
        <f>+Insumos!$B$14</f>
        <v>I100011</v>
      </c>
      <c r="C3354" s="702" t="str">
        <f>+VLOOKUP(A3354,Insumos!$B$4:$E$159,2,FALSE)</f>
        <v>Soldadura 1/4"</v>
      </c>
      <c r="D3354" s="703"/>
      <c r="E3354" s="144" t="str">
        <f>+VLOOKUP(A3354,Insumos!$B$4:$E$159,3,FALSE)</f>
        <v>GL</v>
      </c>
      <c r="F3354" s="484">
        <v>5.0000000000000001E-3</v>
      </c>
      <c r="G3354" s="459">
        <v>0.05</v>
      </c>
      <c r="H3354" s="166">
        <f>+VLOOKUP(A3354,Insumos!$B$4:$E$159,4,FALSE)</f>
        <v>150369</v>
      </c>
      <c r="I3354" s="497">
        <f>+ROUND((F3354*H3354)+(G3354*F3354*H3354),0)</f>
        <v>789</v>
      </c>
    </row>
    <row r="3355" spans="1:9" x14ac:dyDescent="0.25">
      <c r="A3355" s="498"/>
      <c r="C3355" s="702"/>
      <c r="D3355" s="703"/>
      <c r="E3355" s="144"/>
      <c r="F3355" s="484"/>
      <c r="G3355" s="164"/>
      <c r="H3355" s="166"/>
      <c r="I3355" s="497"/>
    </row>
    <row r="3356" spans="1:9" x14ac:dyDescent="0.25">
      <c r="C3356" s="724"/>
      <c r="D3356" s="725"/>
      <c r="E3356" s="144"/>
      <c r="F3356" s="465"/>
      <c r="G3356" s="147"/>
      <c r="H3356" s="516"/>
      <c r="I3356" s="515"/>
    </row>
    <row r="3357" spans="1:9" x14ac:dyDescent="0.25">
      <c r="C3357" s="726"/>
      <c r="D3357" s="727"/>
      <c r="E3357" s="443"/>
      <c r="F3357" s="465"/>
      <c r="G3357" s="147"/>
      <c r="H3357" s="516"/>
      <c r="I3357" s="515"/>
    </row>
    <row r="3358" spans="1:9" x14ac:dyDescent="0.25">
      <c r="C3358" s="728"/>
      <c r="D3358" s="729"/>
      <c r="E3358" s="141"/>
      <c r="F3358" s="465"/>
      <c r="G3358" s="147"/>
      <c r="H3358" s="507"/>
      <c r="I3358" s="515"/>
    </row>
    <row r="3359" spans="1:9" x14ac:dyDescent="0.25">
      <c r="C3359" s="728"/>
      <c r="D3359" s="729"/>
      <c r="E3359" s="141"/>
      <c r="F3359" s="465"/>
      <c r="G3359" s="147"/>
      <c r="H3359" s="507"/>
      <c r="I3359" s="515"/>
    </row>
    <row r="3360" spans="1:9" x14ac:dyDescent="0.25">
      <c r="C3360" s="150"/>
      <c r="D3360" s="151"/>
      <c r="E3360" s="143"/>
      <c r="F3360" s="151"/>
      <c r="G3360" s="699" t="s">
        <v>277</v>
      </c>
      <c r="H3360" s="730"/>
      <c r="I3360" s="515">
        <f>SUM(I3351:I3359)</f>
        <v>22333</v>
      </c>
    </row>
    <row r="3361" spans="3:12" ht="13.8" x14ac:dyDescent="0.25">
      <c r="C3361" s="462" t="s">
        <v>278</v>
      </c>
      <c r="D3361" s="463"/>
      <c r="E3361" s="143"/>
      <c r="F3361" s="151"/>
      <c r="G3361" s="152"/>
      <c r="H3361" s="151"/>
      <c r="I3361" s="478"/>
    </row>
    <row r="3362" spans="3:12" x14ac:dyDescent="0.25">
      <c r="C3362" s="700" t="s">
        <v>266</v>
      </c>
      <c r="D3362" s="701"/>
      <c r="E3362" s="140" t="s">
        <v>279</v>
      </c>
      <c r="F3362" s="140" t="s">
        <v>29</v>
      </c>
      <c r="G3362" s="456" t="s">
        <v>280</v>
      </c>
      <c r="H3362" s="140" t="s">
        <v>281</v>
      </c>
      <c r="I3362" s="457" t="s">
        <v>271</v>
      </c>
    </row>
    <row r="3363" spans="3:12" x14ac:dyDescent="0.25">
      <c r="C3363" s="746" t="s">
        <v>423</v>
      </c>
      <c r="D3363" s="747"/>
      <c r="E3363" s="484">
        <f>0.84/1000</f>
        <v>8.3999999999999993E-4</v>
      </c>
      <c r="F3363" s="494"/>
      <c r="G3363" s="9">
        <v>250000</v>
      </c>
      <c r="H3363" s="156">
        <f>+ROUND(E3363*G3363,0)</f>
        <v>210</v>
      </c>
      <c r="I3363" s="517"/>
    </row>
    <row r="3364" spans="3:12" x14ac:dyDescent="0.25">
      <c r="C3364" s="733"/>
      <c r="D3364" s="734"/>
      <c r="E3364" s="494"/>
      <c r="F3364" s="494"/>
      <c r="G3364" s="495"/>
      <c r="H3364" s="516">
        <f>+ROUND(E3364*F3364*G3364,0)</f>
        <v>0</v>
      </c>
      <c r="I3364" s="517"/>
    </row>
    <row r="3365" spans="3:12" x14ac:dyDescent="0.25">
      <c r="C3365" s="150"/>
      <c r="D3365" s="151"/>
      <c r="E3365" s="143"/>
      <c r="F3365" s="151"/>
      <c r="G3365" s="152" t="s">
        <v>282</v>
      </c>
      <c r="H3365" s="151"/>
      <c r="I3365" s="515">
        <f>SUM(H3363:H3364)</f>
        <v>210</v>
      </c>
    </row>
    <row r="3366" spans="3:12" ht="13.8" x14ac:dyDescent="0.25">
      <c r="C3366" s="462" t="s">
        <v>283</v>
      </c>
      <c r="D3366" s="151"/>
      <c r="E3366" s="143"/>
      <c r="F3366" s="151"/>
      <c r="G3366" s="152"/>
      <c r="H3366" s="151"/>
      <c r="I3366" s="478"/>
    </row>
    <row r="3367" spans="3:12" x14ac:dyDescent="0.25">
      <c r="C3367" s="700" t="s">
        <v>266</v>
      </c>
      <c r="D3367" s="701"/>
      <c r="E3367" s="140" t="s">
        <v>14</v>
      </c>
      <c r="F3367" s="140" t="s">
        <v>13</v>
      </c>
      <c r="G3367" s="456" t="s">
        <v>276</v>
      </c>
      <c r="H3367" s="140" t="s">
        <v>29</v>
      </c>
      <c r="I3367" s="457" t="s">
        <v>271</v>
      </c>
    </row>
    <row r="3368" spans="3:12" x14ac:dyDescent="0.25">
      <c r="C3368" s="735" t="str">
        <f>+'Mano de Obra'!$B$135</f>
        <v>Cuadrilla General de obra</v>
      </c>
      <c r="D3368" s="736"/>
      <c r="E3368" s="141" t="s">
        <v>294</v>
      </c>
      <c r="F3368" s="161">
        <v>8</v>
      </c>
      <c r="G3368" s="507">
        <f>+'Mano de Obra'!$F$143/8</f>
        <v>288773.76388888888</v>
      </c>
      <c r="H3368" s="174">
        <v>0.4</v>
      </c>
      <c r="I3368" s="518">
        <f>ROUND(SUM(G3368/F3368)*H3368,0)</f>
        <v>14439</v>
      </c>
      <c r="L3368" s="451">
        <f>+H3368*60</f>
        <v>24</v>
      </c>
    </row>
    <row r="3369" spans="3:12" x14ac:dyDescent="0.25">
      <c r="C3369" s="737"/>
      <c r="D3369" s="714"/>
      <c r="E3369" s="141"/>
      <c r="F3369" s="468"/>
      <c r="G3369" s="469"/>
      <c r="H3369" s="470"/>
      <c r="I3369" s="515">
        <f>SUM(G3369*F3369)*H3369</f>
        <v>0</v>
      </c>
    </row>
    <row r="3370" spans="3:12" x14ac:dyDescent="0.25">
      <c r="C3370" s="738"/>
      <c r="D3370" s="739"/>
      <c r="E3370" s="141"/>
      <c r="F3370" s="148"/>
      <c r="G3370" s="469"/>
      <c r="H3370" s="470"/>
      <c r="I3370" s="515">
        <f>SUM(G3370*F3370)*H3370</f>
        <v>0</v>
      </c>
    </row>
    <row r="3371" spans="3:12" x14ac:dyDescent="0.25">
      <c r="C3371" s="150"/>
      <c r="D3371" s="151"/>
      <c r="E3371" s="143"/>
      <c r="F3371" s="151"/>
      <c r="G3371" s="740" t="s">
        <v>284</v>
      </c>
      <c r="H3371" s="740"/>
      <c r="I3371" s="515">
        <f>I3368</f>
        <v>14439</v>
      </c>
    </row>
    <row r="3372" spans="3:12" ht="13.8" thickBot="1" x14ac:dyDescent="0.3">
      <c r="C3372" s="150"/>
      <c r="D3372" s="151"/>
      <c r="E3372" s="143"/>
      <c r="F3372" s="151"/>
      <c r="G3372" s="471"/>
      <c r="H3372" s="143"/>
      <c r="I3372" s="464"/>
    </row>
    <row r="3373" spans="3:12" ht="13.8" thickBot="1" x14ac:dyDescent="0.3">
      <c r="C3373" s="150"/>
      <c r="D3373" s="151"/>
      <c r="E3373" s="143"/>
      <c r="F3373" s="741" t="s">
        <v>285</v>
      </c>
      <c r="G3373" s="741"/>
      <c r="H3373" s="741"/>
      <c r="I3373" s="509">
        <f>SUM(I3348+I3360+I3365+I3371)</f>
        <v>37560</v>
      </c>
    </row>
    <row r="3374" spans="3:12" ht="14.4" thickBot="1" x14ac:dyDescent="0.3">
      <c r="C3374" s="462" t="s">
        <v>286</v>
      </c>
      <c r="D3374" s="151"/>
      <c r="E3374" s="175"/>
      <c r="F3374" s="479"/>
      <c r="G3374" s="152"/>
      <c r="H3374" s="151"/>
      <c r="I3374" s="464"/>
    </row>
    <row r="3375" spans="3:12" x14ac:dyDescent="0.25">
      <c r="C3375" s="704" t="s">
        <v>732</v>
      </c>
      <c r="D3375" s="705"/>
      <c r="E3375" s="710" t="s">
        <v>287</v>
      </c>
      <c r="F3375" s="711"/>
      <c r="G3375" s="473" t="s">
        <v>101</v>
      </c>
      <c r="H3375" s="474" t="s">
        <v>288</v>
      </c>
      <c r="I3375" s="712"/>
    </row>
    <row r="3376" spans="3:12" x14ac:dyDescent="0.25">
      <c r="C3376" s="706"/>
      <c r="D3376" s="707"/>
      <c r="E3376" s="714" t="s">
        <v>289</v>
      </c>
      <c r="F3376" s="715"/>
      <c r="G3376" s="459">
        <v>0.23</v>
      </c>
      <c r="H3376" s="507">
        <f>ROUND($I$3373*G3376,0)</f>
        <v>8639</v>
      </c>
      <c r="I3376" s="713"/>
    </row>
    <row r="3377" spans="1:12" x14ac:dyDescent="0.25">
      <c r="C3377" s="706"/>
      <c r="D3377" s="707"/>
      <c r="E3377" s="714" t="s">
        <v>26</v>
      </c>
      <c r="F3377" s="715"/>
      <c r="G3377" s="459">
        <v>0.02</v>
      </c>
      <c r="H3377" s="507">
        <f t="shared" ref="H3377:H3378" si="113">ROUND($I$3373*G3377,0)</f>
        <v>751</v>
      </c>
      <c r="I3377" s="713"/>
    </row>
    <row r="3378" spans="1:12" x14ac:dyDescent="0.25">
      <c r="C3378" s="706"/>
      <c r="D3378" s="707"/>
      <c r="E3378" s="714" t="s">
        <v>1</v>
      </c>
      <c r="F3378" s="715"/>
      <c r="G3378" s="459">
        <v>0.05</v>
      </c>
      <c r="H3378" s="507">
        <f t="shared" si="113"/>
        <v>1878</v>
      </c>
      <c r="I3378" s="713"/>
    </row>
    <row r="3379" spans="1:12" ht="15" customHeight="1" thickBot="1" x14ac:dyDescent="0.3">
      <c r="C3379" s="706"/>
      <c r="D3379" s="707"/>
      <c r="E3379" s="716" t="s">
        <v>290</v>
      </c>
      <c r="F3379" s="717"/>
      <c r="G3379" s="717"/>
      <c r="H3379" s="718"/>
      <c r="I3379" s="508">
        <f>SUM(H3376:H3378)</f>
        <v>11268</v>
      </c>
    </row>
    <row r="3380" spans="1:12" ht="16.2" customHeight="1" thickBot="1" x14ac:dyDescent="0.3">
      <c r="C3380" s="708"/>
      <c r="D3380" s="709"/>
      <c r="E3380" s="719" t="s">
        <v>291</v>
      </c>
      <c r="F3380" s="720"/>
      <c r="G3380" s="721"/>
      <c r="H3380" s="722">
        <f>SUM(I3373+I3379)</f>
        <v>48828</v>
      </c>
      <c r="I3380" s="723"/>
    </row>
    <row r="3382" spans="1:12" ht="18" thickBot="1" x14ac:dyDescent="0.3">
      <c r="C3382" s="748" t="s">
        <v>257</v>
      </c>
      <c r="D3382" s="748"/>
      <c r="E3382" s="748"/>
      <c r="F3382" s="748"/>
      <c r="G3382" s="748"/>
      <c r="H3382" s="748"/>
      <c r="I3382" s="748"/>
    </row>
    <row r="3383" spans="1:12" ht="14.4" thickBot="1" x14ac:dyDescent="0.3">
      <c r="C3383" s="136" t="s">
        <v>258</v>
      </c>
      <c r="D3383" s="749" t="s">
        <v>733</v>
      </c>
      <c r="E3383" s="750"/>
      <c r="F3383" s="750"/>
      <c r="G3383" s="751"/>
      <c r="H3383" s="136" t="s">
        <v>259</v>
      </c>
      <c r="I3383" s="452">
        <v>45961</v>
      </c>
    </row>
    <row r="3384" spans="1:12" ht="13.8" thickBot="1" x14ac:dyDescent="0.3">
      <c r="C3384" s="752" t="s">
        <v>260</v>
      </c>
      <c r="D3384" s="753"/>
      <c r="E3384" s="754"/>
      <c r="F3384" s="755" t="s">
        <v>261</v>
      </c>
      <c r="G3384" s="756"/>
      <c r="H3384" s="756"/>
      <c r="I3384" s="757"/>
    </row>
    <row r="3385" spans="1:12" ht="13.8" thickBot="1" x14ac:dyDescent="0.3">
      <c r="C3385" s="758" t="s">
        <v>292</v>
      </c>
      <c r="D3385" s="759"/>
      <c r="E3385" s="760"/>
      <c r="F3385" s="761" t="str">
        <f>+'P. Obras Civiles'!C93</f>
        <v>Suministro e instalación de tubería sanitaria lisa PVC 4"</v>
      </c>
      <c r="G3385" s="762"/>
      <c r="H3385" s="762"/>
      <c r="I3385" s="763"/>
    </row>
    <row r="3386" spans="1:12" ht="13.8" thickBot="1" x14ac:dyDescent="0.3">
      <c r="C3386" s="137" t="s">
        <v>295</v>
      </c>
      <c r="D3386" s="138" t="s">
        <v>263</v>
      </c>
      <c r="E3386" s="298">
        <f>+'P. Obras Civiles'!B93</f>
        <v>11.1</v>
      </c>
      <c r="F3386" s="764"/>
      <c r="G3386" s="765"/>
      <c r="H3386" s="765"/>
      <c r="I3386" s="766"/>
      <c r="L3386" s="531">
        <f>+'P. Obras Civiles'!B93</f>
        <v>11.1</v>
      </c>
    </row>
    <row r="3387" spans="1:12" ht="13.8" thickBot="1" x14ac:dyDescent="0.3">
      <c r="C3387" s="770" t="s">
        <v>264</v>
      </c>
      <c r="D3387" s="771"/>
      <c r="E3387" s="207">
        <f>+'P. Obras Civiles'!E93</f>
        <v>16.22</v>
      </c>
      <c r="F3387" s="767"/>
      <c r="G3387" s="768"/>
      <c r="H3387" s="768"/>
      <c r="I3387" s="769"/>
    </row>
    <row r="3388" spans="1:12" x14ac:dyDescent="0.25">
      <c r="C3388" s="453" t="s">
        <v>265</v>
      </c>
      <c r="D3388" s="454"/>
      <c r="E3388" s="772"/>
      <c r="F3388" s="772"/>
      <c r="G3388" s="772"/>
      <c r="H3388" s="772"/>
      <c r="I3388" s="773"/>
    </row>
    <row r="3389" spans="1:12" x14ac:dyDescent="0.25">
      <c r="C3389" s="700" t="s">
        <v>266</v>
      </c>
      <c r="D3389" s="701"/>
      <c r="E3389" s="140" t="s">
        <v>267</v>
      </c>
      <c r="F3389" s="140" t="s">
        <v>268</v>
      </c>
      <c r="G3389" s="456" t="s">
        <v>269</v>
      </c>
      <c r="H3389" s="140" t="s">
        <v>270</v>
      </c>
      <c r="I3389" s="457" t="s">
        <v>271</v>
      </c>
    </row>
    <row r="3390" spans="1:12" x14ac:dyDescent="0.25">
      <c r="A3390" s="496" t="str">
        <f>+'Herramientas y Equipos'!$B$18</f>
        <v>E100015</v>
      </c>
      <c r="C3390" s="742" t="str">
        <f>+VLOOKUP(A3390,'Herramientas y Equipos'!$B$4:$E$46,2,FALSE)</f>
        <v>Herramienta menor E, Gral. Obra</v>
      </c>
      <c r="D3390" s="743"/>
      <c r="E3390" s="141" t="str">
        <f>+VLOOKUP(A3390,'Herramientas y Equipos'!$B$4:$E$46,3,FALSE)</f>
        <v>%</v>
      </c>
      <c r="F3390" s="513">
        <f>+VLOOKUP(A3390,'Herramientas y Equipos'!$B$4:$E$46,4,FALSE)</f>
        <v>0.04</v>
      </c>
      <c r="G3390" s="507">
        <f>+I3414</f>
        <v>21056</v>
      </c>
      <c r="H3390" s="507">
        <f>ROUND(SUM(G3390*F3390),0)</f>
        <v>842</v>
      </c>
      <c r="I3390" s="797"/>
    </row>
    <row r="3391" spans="1:12" x14ac:dyDescent="0.25">
      <c r="A3391" s="496" t="s">
        <v>80</v>
      </c>
      <c r="C3391" s="742"/>
      <c r="D3391" s="743"/>
      <c r="E3391" s="141"/>
      <c r="F3391" s="171"/>
      <c r="G3391" s="155"/>
      <c r="H3391" s="155"/>
      <c r="I3391" s="798"/>
    </row>
    <row r="3392" spans="1:12" x14ac:dyDescent="0.25">
      <c r="A3392" s="496"/>
      <c r="C3392" s="742"/>
      <c r="D3392" s="743"/>
      <c r="E3392" s="141"/>
      <c r="F3392" s="171"/>
      <c r="G3392" s="507"/>
      <c r="H3392" s="507"/>
      <c r="I3392" s="798"/>
    </row>
    <row r="3393" spans="1:9" x14ac:dyDescent="0.25">
      <c r="C3393" s="698"/>
      <c r="D3393" s="699"/>
      <c r="E3393" s="699"/>
      <c r="F3393" s="699"/>
      <c r="G3393" s="514"/>
      <c r="H3393" s="514" t="s">
        <v>272</v>
      </c>
      <c r="I3393" s="515">
        <f>SUM(H3390:H3392)</f>
        <v>842</v>
      </c>
    </row>
    <row r="3394" spans="1:9" x14ac:dyDescent="0.25">
      <c r="C3394" s="462" t="s">
        <v>273</v>
      </c>
      <c r="D3394" s="463"/>
      <c r="E3394" s="143"/>
      <c r="F3394" s="151"/>
      <c r="G3394" s="152"/>
      <c r="H3394" s="151"/>
      <c r="I3394" s="464"/>
    </row>
    <row r="3395" spans="1:9" x14ac:dyDescent="0.25">
      <c r="C3395" s="700" t="s">
        <v>266</v>
      </c>
      <c r="D3395" s="701"/>
      <c r="E3395" s="140" t="s">
        <v>274</v>
      </c>
      <c r="F3395" s="140" t="s">
        <v>13</v>
      </c>
      <c r="G3395" s="456" t="s">
        <v>275</v>
      </c>
      <c r="H3395" s="140" t="s">
        <v>276</v>
      </c>
      <c r="I3395" s="457" t="s">
        <v>271</v>
      </c>
    </row>
    <row r="3396" spans="1:9" x14ac:dyDescent="0.25">
      <c r="A3396" s="498" t="str">
        <f>+Insumos!B107</f>
        <v>I100199</v>
      </c>
      <c r="C3396" s="702" t="str">
        <f>+VLOOKUP(A3396,Insumos!$B$4:$E$159,2,FALSE)</f>
        <v>Tubería Sanitaria PVC 4"</v>
      </c>
      <c r="D3396" s="703"/>
      <c r="E3396" s="144" t="str">
        <f>+VLOOKUP(A3396,Insumos!$B$4:$E$159,3,FALSE)</f>
        <v>ML</v>
      </c>
      <c r="F3396" s="165">
        <v>1</v>
      </c>
      <c r="G3396" s="164">
        <v>0.05</v>
      </c>
      <c r="H3396" s="166">
        <f>+VLOOKUP(A3396,Insumos!$B$4:$E$159,4,FALSE)</f>
        <v>38436</v>
      </c>
      <c r="I3396" s="497">
        <f>+ROUND((F3396*H3396)+(G3396*F3396*H3396),0)</f>
        <v>40358</v>
      </c>
    </row>
    <row r="3397" spans="1:9" x14ac:dyDescent="0.25">
      <c r="A3397" s="498" t="str">
        <f>+Insumos!B108</f>
        <v>I100200</v>
      </c>
      <c r="C3397" s="702" t="str">
        <f>+VLOOKUP(A3397,Insumos!$B$4:$E$159,2,FALSE)</f>
        <v>Codo 90 CXC sanitario 4"</v>
      </c>
      <c r="D3397" s="703"/>
      <c r="E3397" s="144" t="str">
        <f>+VLOOKUP(A3397,Insumos!$B$4:$E$159,3,FALSE)</f>
        <v>UND</v>
      </c>
      <c r="F3397" s="165">
        <v>0.3</v>
      </c>
      <c r="G3397" s="459"/>
      <c r="H3397" s="166">
        <f>+VLOOKUP(A3397,Insumos!$B$4:$E$159,4,FALSE)</f>
        <v>19645</v>
      </c>
      <c r="I3397" s="497">
        <f>+ROUND((F3397*H3397)+(G3397*F3397*H3397),0)</f>
        <v>5894</v>
      </c>
    </row>
    <row r="3398" spans="1:9" ht="13.2" customHeight="1" x14ac:dyDescent="0.25">
      <c r="A3398" s="498" t="str">
        <f>+Insumos!$B$9</f>
        <v>I100006</v>
      </c>
      <c r="C3398" s="702" t="str">
        <f>+VLOOKUP(A3398,Insumos!$B$4:$E$159,2,FALSE)</f>
        <v>Limpiador 1/4"</v>
      </c>
      <c r="D3398" s="703"/>
      <c r="E3398" s="144" t="str">
        <f>+VLOOKUP(A3398,Insumos!$B$4:$E$159,3,FALSE)</f>
        <v>GL</v>
      </c>
      <c r="F3398" s="484">
        <v>5.0000000000000001E-3</v>
      </c>
      <c r="G3398" s="164">
        <v>0.05</v>
      </c>
      <c r="H3398" s="166">
        <f>+VLOOKUP(A3398,Insumos!$B$4:$E$159,4,FALSE)</f>
        <v>72505</v>
      </c>
      <c r="I3398" s="497">
        <f>+ROUND((F3398*H3398)+(G3398*F3398*H3398),0)</f>
        <v>381</v>
      </c>
    </row>
    <row r="3399" spans="1:9" ht="13.2" customHeight="1" x14ac:dyDescent="0.25">
      <c r="A3399" s="498" t="str">
        <f>+Insumos!$B$14</f>
        <v>I100011</v>
      </c>
      <c r="C3399" s="702" t="str">
        <f>+VLOOKUP(A3399,Insumos!$B$4:$E$159,2,FALSE)</f>
        <v>Soldadura 1/4"</v>
      </c>
      <c r="D3399" s="703"/>
      <c r="E3399" s="144" t="str">
        <f>+VLOOKUP(A3399,Insumos!$B$4:$E$159,3,FALSE)</f>
        <v>GL</v>
      </c>
      <c r="F3399" s="484">
        <v>5.0000000000000001E-3</v>
      </c>
      <c r="G3399" s="459">
        <v>0.05</v>
      </c>
      <c r="H3399" s="166">
        <f>+VLOOKUP(A3399,Insumos!$B$4:$E$159,4,FALSE)</f>
        <v>150369</v>
      </c>
      <c r="I3399" s="497">
        <f>+ROUND((F3399*H3399)+(G3399*F3399*H3399),0)</f>
        <v>789</v>
      </c>
    </row>
    <row r="3400" spans="1:9" x14ac:dyDescent="0.25">
      <c r="C3400" s="726"/>
      <c r="D3400" s="727"/>
      <c r="E3400" s="443"/>
      <c r="F3400" s="465"/>
      <c r="G3400" s="147"/>
      <c r="H3400" s="516"/>
      <c r="I3400" s="515"/>
    </row>
    <row r="3401" spans="1:9" x14ac:dyDescent="0.25">
      <c r="C3401" s="728"/>
      <c r="D3401" s="729"/>
      <c r="E3401" s="141"/>
      <c r="F3401" s="465"/>
      <c r="G3401" s="147"/>
      <c r="H3401" s="507"/>
      <c r="I3401" s="515"/>
    </row>
    <row r="3402" spans="1:9" x14ac:dyDescent="0.25">
      <c r="C3402" s="728"/>
      <c r="D3402" s="729"/>
      <c r="E3402" s="141"/>
      <c r="F3402" s="465"/>
      <c r="G3402" s="147"/>
      <c r="H3402" s="507"/>
      <c r="I3402" s="515"/>
    </row>
    <row r="3403" spans="1:9" x14ac:dyDescent="0.25">
      <c r="C3403" s="150"/>
      <c r="D3403" s="151"/>
      <c r="E3403" s="143"/>
      <c r="F3403" s="151"/>
      <c r="G3403" s="699" t="s">
        <v>277</v>
      </c>
      <c r="H3403" s="730"/>
      <c r="I3403" s="515">
        <f>SUM(I3396:I3402)</f>
        <v>47422</v>
      </c>
    </row>
    <row r="3404" spans="1:9" ht="13.8" x14ac:dyDescent="0.25">
      <c r="C3404" s="462" t="s">
        <v>278</v>
      </c>
      <c r="D3404" s="463"/>
      <c r="E3404" s="143"/>
      <c r="F3404" s="151"/>
      <c r="G3404" s="152"/>
      <c r="H3404" s="151"/>
      <c r="I3404" s="478"/>
    </row>
    <row r="3405" spans="1:9" x14ac:dyDescent="0.25">
      <c r="C3405" s="700" t="s">
        <v>266</v>
      </c>
      <c r="D3405" s="701"/>
      <c r="E3405" s="140" t="s">
        <v>279</v>
      </c>
      <c r="F3405" s="140" t="s">
        <v>29</v>
      </c>
      <c r="G3405" s="456" t="s">
        <v>280</v>
      </c>
      <c r="H3405" s="140" t="s">
        <v>281</v>
      </c>
      <c r="I3405" s="457" t="s">
        <v>271</v>
      </c>
    </row>
    <row r="3406" spans="1:9" x14ac:dyDescent="0.25">
      <c r="C3406" s="746" t="s">
        <v>423</v>
      </c>
      <c r="D3406" s="747"/>
      <c r="E3406" s="484">
        <f>3.84/1000</f>
        <v>3.8399999999999997E-3</v>
      </c>
      <c r="F3406" s="494"/>
      <c r="G3406" s="9">
        <v>250000</v>
      </c>
      <c r="H3406" s="156">
        <f>+ROUND(E3406*G3406,0)</f>
        <v>960</v>
      </c>
      <c r="I3406" s="517"/>
    </row>
    <row r="3407" spans="1:9" x14ac:dyDescent="0.25">
      <c r="C3407" s="733"/>
      <c r="D3407" s="734"/>
      <c r="E3407" s="494"/>
      <c r="F3407" s="494"/>
      <c r="G3407" s="495"/>
      <c r="H3407" s="516">
        <f>+ROUND(E3407*F3407*G3407,0)</f>
        <v>0</v>
      </c>
      <c r="I3407" s="517"/>
    </row>
    <row r="3408" spans="1:9" x14ac:dyDescent="0.25">
      <c r="C3408" s="150"/>
      <c r="D3408" s="151"/>
      <c r="E3408" s="143"/>
      <c r="F3408" s="151"/>
      <c r="G3408" s="152" t="s">
        <v>282</v>
      </c>
      <c r="H3408" s="151"/>
      <c r="I3408" s="515">
        <f>SUM(H3406:H3407)</f>
        <v>960</v>
      </c>
    </row>
    <row r="3409" spans="3:12" ht="13.8" x14ac:dyDescent="0.25">
      <c r="C3409" s="462" t="s">
        <v>283</v>
      </c>
      <c r="D3409" s="151"/>
      <c r="E3409" s="143"/>
      <c r="F3409" s="151"/>
      <c r="G3409" s="152"/>
      <c r="H3409" s="151"/>
      <c r="I3409" s="478"/>
    </row>
    <row r="3410" spans="3:12" x14ac:dyDescent="0.25">
      <c r="C3410" s="700" t="s">
        <v>266</v>
      </c>
      <c r="D3410" s="701"/>
      <c r="E3410" s="140" t="s">
        <v>14</v>
      </c>
      <c r="F3410" s="140" t="s">
        <v>13</v>
      </c>
      <c r="G3410" s="456" t="s">
        <v>276</v>
      </c>
      <c r="H3410" s="140" t="s">
        <v>29</v>
      </c>
      <c r="I3410" s="457" t="s">
        <v>271</v>
      </c>
    </row>
    <row r="3411" spans="3:12" x14ac:dyDescent="0.25">
      <c r="C3411" s="735" t="str">
        <f>+'Mano de Obra'!$B$135</f>
        <v>Cuadrilla General de obra</v>
      </c>
      <c r="D3411" s="736"/>
      <c r="E3411" s="141" t="s">
        <v>294</v>
      </c>
      <c r="F3411" s="161">
        <v>8</v>
      </c>
      <c r="G3411" s="507">
        <f>+'Mano de Obra'!$F$143/8</f>
        <v>288773.76388888888</v>
      </c>
      <c r="H3411" s="174">
        <v>0.58333333333333337</v>
      </c>
      <c r="I3411" s="518">
        <f>ROUND(SUM(G3411/F3411)*H3411,0)</f>
        <v>21056</v>
      </c>
      <c r="L3411" s="451">
        <f>+H3411*60</f>
        <v>35</v>
      </c>
    </row>
    <row r="3412" spans="3:12" x14ac:dyDescent="0.25">
      <c r="C3412" s="737"/>
      <c r="D3412" s="714"/>
      <c r="E3412" s="141"/>
      <c r="F3412" s="468"/>
      <c r="G3412" s="469"/>
      <c r="H3412" s="470"/>
      <c r="I3412" s="515">
        <f>SUM(G3412*F3412)*H3412</f>
        <v>0</v>
      </c>
    </row>
    <row r="3413" spans="3:12" x14ac:dyDescent="0.25">
      <c r="C3413" s="738"/>
      <c r="D3413" s="739"/>
      <c r="E3413" s="141"/>
      <c r="F3413" s="148"/>
      <c r="G3413" s="469"/>
      <c r="H3413" s="470"/>
      <c r="I3413" s="515">
        <f>SUM(G3413*F3413)*H3413</f>
        <v>0</v>
      </c>
    </row>
    <row r="3414" spans="3:12" x14ac:dyDescent="0.25">
      <c r="C3414" s="150"/>
      <c r="D3414" s="151"/>
      <c r="E3414" s="143"/>
      <c r="F3414" s="151"/>
      <c r="G3414" s="740" t="s">
        <v>284</v>
      </c>
      <c r="H3414" s="740"/>
      <c r="I3414" s="515">
        <f>I3411</f>
        <v>21056</v>
      </c>
    </row>
    <row r="3415" spans="3:12" ht="13.8" thickBot="1" x14ac:dyDescent="0.3">
      <c r="C3415" s="150"/>
      <c r="D3415" s="151"/>
      <c r="E3415" s="143"/>
      <c r="F3415" s="151"/>
      <c r="G3415" s="471"/>
      <c r="H3415" s="143"/>
      <c r="I3415" s="464"/>
    </row>
    <row r="3416" spans="3:12" ht="13.8" thickBot="1" x14ac:dyDescent="0.3">
      <c r="C3416" s="150"/>
      <c r="D3416" s="151"/>
      <c r="E3416" s="143"/>
      <c r="F3416" s="741" t="s">
        <v>285</v>
      </c>
      <c r="G3416" s="741"/>
      <c r="H3416" s="741"/>
      <c r="I3416" s="509">
        <f>SUM(I3393+I3403+I3408+I3414)</f>
        <v>70280</v>
      </c>
    </row>
    <row r="3417" spans="3:12" ht="14.4" thickBot="1" x14ac:dyDescent="0.3">
      <c r="C3417" s="462" t="s">
        <v>286</v>
      </c>
      <c r="D3417" s="151"/>
      <c r="E3417" s="175"/>
      <c r="F3417" s="479"/>
      <c r="G3417" s="152"/>
      <c r="H3417" s="151"/>
      <c r="I3417" s="464"/>
    </row>
    <row r="3418" spans="3:12" x14ac:dyDescent="0.25">
      <c r="C3418" s="704" t="s">
        <v>732</v>
      </c>
      <c r="D3418" s="705"/>
      <c r="E3418" s="710" t="s">
        <v>287</v>
      </c>
      <c r="F3418" s="711"/>
      <c r="G3418" s="473" t="s">
        <v>101</v>
      </c>
      <c r="H3418" s="474" t="s">
        <v>288</v>
      </c>
      <c r="I3418" s="712"/>
    </row>
    <row r="3419" spans="3:12" x14ac:dyDescent="0.25">
      <c r="C3419" s="706"/>
      <c r="D3419" s="707"/>
      <c r="E3419" s="714" t="s">
        <v>289</v>
      </c>
      <c r="F3419" s="715"/>
      <c r="G3419" s="459">
        <v>0.23</v>
      </c>
      <c r="H3419" s="507">
        <f>ROUND($I$3416*G3419,0)</f>
        <v>16164</v>
      </c>
      <c r="I3419" s="713"/>
    </row>
    <row r="3420" spans="3:12" x14ac:dyDescent="0.25">
      <c r="C3420" s="706"/>
      <c r="D3420" s="707"/>
      <c r="E3420" s="714" t="s">
        <v>26</v>
      </c>
      <c r="F3420" s="715"/>
      <c r="G3420" s="459">
        <v>0.02</v>
      </c>
      <c r="H3420" s="507">
        <f t="shared" ref="H3420:H3421" si="114">ROUND($I$3416*G3420,0)</f>
        <v>1406</v>
      </c>
      <c r="I3420" s="713"/>
    </row>
    <row r="3421" spans="3:12" x14ac:dyDescent="0.25">
      <c r="C3421" s="706"/>
      <c r="D3421" s="707"/>
      <c r="E3421" s="714" t="s">
        <v>1</v>
      </c>
      <c r="F3421" s="715"/>
      <c r="G3421" s="459">
        <v>0.05</v>
      </c>
      <c r="H3421" s="507">
        <f t="shared" si="114"/>
        <v>3514</v>
      </c>
      <c r="I3421" s="713"/>
    </row>
    <row r="3422" spans="3:12" ht="15" customHeight="1" thickBot="1" x14ac:dyDescent="0.3">
      <c r="C3422" s="706"/>
      <c r="D3422" s="707"/>
      <c r="E3422" s="716" t="s">
        <v>290</v>
      </c>
      <c r="F3422" s="717"/>
      <c r="G3422" s="717"/>
      <c r="H3422" s="718"/>
      <c r="I3422" s="508">
        <f>SUM(H3419:H3421)</f>
        <v>21084</v>
      </c>
    </row>
    <row r="3423" spans="3:12" ht="16.2" customHeight="1" thickBot="1" x14ac:dyDescent="0.3">
      <c r="C3423" s="708"/>
      <c r="D3423" s="709"/>
      <c r="E3423" s="719" t="s">
        <v>291</v>
      </c>
      <c r="F3423" s="720"/>
      <c r="G3423" s="721"/>
      <c r="H3423" s="722">
        <f>SUM(I3416+I3422)</f>
        <v>91364</v>
      </c>
      <c r="I3423" s="723"/>
    </row>
    <row r="3425" spans="1:9" ht="18" thickBot="1" x14ac:dyDescent="0.3">
      <c r="C3425" s="748" t="s">
        <v>257</v>
      </c>
      <c r="D3425" s="748"/>
      <c r="E3425" s="748"/>
      <c r="F3425" s="748"/>
      <c r="G3425" s="748"/>
      <c r="H3425" s="748"/>
      <c r="I3425" s="748"/>
    </row>
    <row r="3426" spans="1:9" ht="14.4" thickBot="1" x14ac:dyDescent="0.3">
      <c r="C3426" s="136" t="s">
        <v>258</v>
      </c>
      <c r="D3426" s="749" t="s">
        <v>733</v>
      </c>
      <c r="E3426" s="750"/>
      <c r="F3426" s="750"/>
      <c r="G3426" s="751"/>
      <c r="H3426" s="136" t="s">
        <v>259</v>
      </c>
      <c r="I3426" s="452">
        <v>45961</v>
      </c>
    </row>
    <row r="3427" spans="1:9" ht="13.8" thickBot="1" x14ac:dyDescent="0.3">
      <c r="C3427" s="752" t="s">
        <v>260</v>
      </c>
      <c r="D3427" s="753"/>
      <c r="E3427" s="754"/>
      <c r="F3427" s="755" t="s">
        <v>261</v>
      </c>
      <c r="G3427" s="756"/>
      <c r="H3427" s="756"/>
      <c r="I3427" s="757"/>
    </row>
    <row r="3428" spans="1:9" ht="13.8" thickBot="1" x14ac:dyDescent="0.3">
      <c r="C3428" s="758" t="s">
        <v>292</v>
      </c>
      <c r="D3428" s="759"/>
      <c r="E3428" s="760"/>
      <c r="F3428" s="761" t="str">
        <f>+'P. Obras Civiles'!C94</f>
        <v>Rejilla para sifones</v>
      </c>
      <c r="G3428" s="762"/>
      <c r="H3428" s="762"/>
      <c r="I3428" s="763"/>
    </row>
    <row r="3429" spans="1:9" ht="13.8" thickBot="1" x14ac:dyDescent="0.3">
      <c r="C3429" s="137" t="s">
        <v>262</v>
      </c>
      <c r="D3429" s="138" t="s">
        <v>263</v>
      </c>
      <c r="E3429" s="154">
        <f>+'P. Obras Civiles'!B94</f>
        <v>11.11</v>
      </c>
      <c r="F3429" s="764"/>
      <c r="G3429" s="765"/>
      <c r="H3429" s="765"/>
      <c r="I3429" s="766"/>
    </row>
    <row r="3430" spans="1:9" ht="13.8" thickBot="1" x14ac:dyDescent="0.3">
      <c r="C3430" s="770" t="s">
        <v>264</v>
      </c>
      <c r="D3430" s="771"/>
      <c r="E3430" s="207">
        <f>+'P. Obras Civiles'!E94</f>
        <v>1</v>
      </c>
      <c r="F3430" s="767"/>
      <c r="G3430" s="768"/>
      <c r="H3430" s="768"/>
      <c r="I3430" s="769"/>
    </row>
    <row r="3431" spans="1:9" x14ac:dyDescent="0.25">
      <c r="C3431" s="453" t="s">
        <v>265</v>
      </c>
      <c r="D3431" s="454"/>
      <c r="E3431" s="772"/>
      <c r="F3431" s="772"/>
      <c r="G3431" s="772"/>
      <c r="H3431" s="772"/>
      <c r="I3431" s="773"/>
    </row>
    <row r="3432" spans="1:9" x14ac:dyDescent="0.25">
      <c r="C3432" s="700" t="s">
        <v>266</v>
      </c>
      <c r="D3432" s="701"/>
      <c r="E3432" s="140" t="s">
        <v>267</v>
      </c>
      <c r="F3432" s="140" t="s">
        <v>268</v>
      </c>
      <c r="G3432" s="456" t="s">
        <v>269</v>
      </c>
      <c r="H3432" s="140" t="s">
        <v>270</v>
      </c>
      <c r="I3432" s="457" t="s">
        <v>271</v>
      </c>
    </row>
    <row r="3433" spans="1:9" x14ac:dyDescent="0.25">
      <c r="A3433" s="496" t="str">
        <f>+'Herramientas y Equipos'!$B$18</f>
        <v>E100015</v>
      </c>
      <c r="C3433" s="742" t="str">
        <f>+VLOOKUP(A3433,'Herramientas y Equipos'!$B$4:$E$46,2,FALSE)</f>
        <v>Herramienta menor E, Gral. Obra</v>
      </c>
      <c r="D3433" s="743"/>
      <c r="E3433" s="141" t="str">
        <f>+VLOOKUP(A3433,'Herramientas y Equipos'!$B$4:$E$46,3,FALSE)</f>
        <v>%</v>
      </c>
      <c r="F3433" s="513">
        <f>+VLOOKUP(A3433,'Herramientas y Equipos'!$B$4:$E$46,4,FALSE)</f>
        <v>0.04</v>
      </c>
      <c r="G3433" s="507">
        <f>+I3457</f>
        <v>12032</v>
      </c>
      <c r="H3433" s="507">
        <f>ROUND(SUM(G3433*F3433),0)</f>
        <v>481</v>
      </c>
      <c r="I3433" s="797"/>
    </row>
    <row r="3434" spans="1:9" x14ac:dyDescent="0.25">
      <c r="A3434" s="496"/>
      <c r="C3434" s="742"/>
      <c r="D3434" s="743"/>
      <c r="E3434" s="141"/>
      <c r="F3434" s="171"/>
      <c r="G3434" s="155"/>
      <c r="H3434" s="155"/>
      <c r="I3434" s="798"/>
    </row>
    <row r="3435" spans="1:9" x14ac:dyDescent="0.25">
      <c r="A3435" s="496"/>
      <c r="C3435" s="742"/>
      <c r="D3435" s="743"/>
      <c r="E3435" s="141"/>
      <c r="F3435" s="171"/>
      <c r="G3435" s="507"/>
      <c r="H3435" s="507"/>
      <c r="I3435" s="798"/>
    </row>
    <row r="3436" spans="1:9" x14ac:dyDescent="0.25">
      <c r="C3436" s="698"/>
      <c r="D3436" s="699"/>
      <c r="E3436" s="699"/>
      <c r="F3436" s="699"/>
      <c r="G3436" s="514"/>
      <c r="H3436" s="514" t="s">
        <v>272</v>
      </c>
      <c r="I3436" s="515">
        <f>SUM(H3433:H3435)</f>
        <v>481</v>
      </c>
    </row>
    <row r="3437" spans="1:9" x14ac:dyDescent="0.25">
      <c r="C3437" s="462" t="s">
        <v>273</v>
      </c>
      <c r="D3437" s="463"/>
      <c r="E3437" s="143"/>
      <c r="F3437" s="151"/>
      <c r="G3437" s="152"/>
      <c r="H3437" s="151"/>
      <c r="I3437" s="464"/>
    </row>
    <row r="3438" spans="1:9" x14ac:dyDescent="0.25">
      <c r="C3438" s="700" t="s">
        <v>266</v>
      </c>
      <c r="D3438" s="701"/>
      <c r="E3438" s="140" t="s">
        <v>274</v>
      </c>
      <c r="F3438" s="140" t="s">
        <v>13</v>
      </c>
      <c r="G3438" s="456" t="s">
        <v>275</v>
      </c>
      <c r="H3438" s="140" t="s">
        <v>276</v>
      </c>
      <c r="I3438" s="457" t="s">
        <v>271</v>
      </c>
    </row>
    <row r="3439" spans="1:9" x14ac:dyDescent="0.25">
      <c r="A3439" s="498" t="str">
        <f>+Insumos!$B$122</f>
        <v>I100215</v>
      </c>
      <c r="C3439" s="702" t="str">
        <f>+VLOOKUP(A3439,Insumos!$B$4:$E$159,2,FALSE)</f>
        <v>Rejilla anticucaracha</v>
      </c>
      <c r="D3439" s="703"/>
      <c r="E3439" s="144" t="str">
        <f>+VLOOKUP(A3439,Insumos!$B$4:$E$159,3,FALSE)</f>
        <v>UND</v>
      </c>
      <c r="F3439" s="484">
        <v>1</v>
      </c>
      <c r="G3439" s="459"/>
      <c r="H3439" s="166">
        <f>+VLOOKUP(A3439,Insumos!$B$4:$E$159,4,FALSE)</f>
        <v>17490</v>
      </c>
      <c r="I3439" s="497">
        <f>+ROUND((F3439*H3439)+(G3439*F3439*H3439),0)</f>
        <v>17490</v>
      </c>
    </row>
    <row r="3440" spans="1:9" ht="13.2" customHeight="1" x14ac:dyDescent="0.25">
      <c r="A3440" s="498" t="str">
        <f>+Insumos!$B$46</f>
        <v>I100102</v>
      </c>
      <c r="C3440" s="702" t="str">
        <f>+VLOOKUP(A3440,Insumos!$B$4:$E$159,2,FALSE)</f>
        <v>Cemento Blanco</v>
      </c>
      <c r="D3440" s="703"/>
      <c r="E3440" s="144" t="str">
        <f>+VLOOKUP(A3440,Insumos!$B$4:$E$159,3,FALSE)</f>
        <v>KG</v>
      </c>
      <c r="F3440" s="484">
        <v>0.01</v>
      </c>
      <c r="G3440" s="459"/>
      <c r="H3440" s="166">
        <f>+VLOOKUP(A3440,Insumos!$B$4:$E$159,4,FALSE)</f>
        <v>2170</v>
      </c>
      <c r="I3440" s="497">
        <f>+ROUND((F3440*H3440)+(G3440*F3440*H3440),0)</f>
        <v>22</v>
      </c>
    </row>
    <row r="3441" spans="1:12" x14ac:dyDescent="0.25">
      <c r="A3441" s="498"/>
      <c r="C3441" s="702"/>
      <c r="D3441" s="703"/>
      <c r="E3441" s="144"/>
      <c r="F3441" s="484"/>
      <c r="G3441" s="459"/>
      <c r="H3441" s="166"/>
      <c r="I3441" s="497"/>
    </row>
    <row r="3442" spans="1:12" x14ac:dyDescent="0.25">
      <c r="C3442" s="724"/>
      <c r="D3442" s="725"/>
      <c r="E3442" s="144"/>
      <c r="F3442" s="465"/>
      <c r="G3442" s="147"/>
      <c r="H3442" s="516"/>
      <c r="I3442" s="515"/>
    </row>
    <row r="3443" spans="1:12" x14ac:dyDescent="0.25">
      <c r="C3443" s="726"/>
      <c r="D3443" s="727"/>
      <c r="E3443" s="443"/>
      <c r="F3443" s="465"/>
      <c r="G3443" s="147"/>
      <c r="H3443" s="516"/>
      <c r="I3443" s="515"/>
    </row>
    <row r="3444" spans="1:12" x14ac:dyDescent="0.25">
      <c r="C3444" s="728"/>
      <c r="D3444" s="729"/>
      <c r="E3444" s="141"/>
      <c r="F3444" s="465"/>
      <c r="G3444" s="147"/>
      <c r="H3444" s="507"/>
      <c r="I3444" s="515"/>
    </row>
    <row r="3445" spans="1:12" x14ac:dyDescent="0.25">
      <c r="C3445" s="728"/>
      <c r="D3445" s="729"/>
      <c r="E3445" s="141"/>
      <c r="F3445" s="465"/>
      <c r="G3445" s="147"/>
      <c r="H3445" s="507"/>
      <c r="I3445" s="515"/>
    </row>
    <row r="3446" spans="1:12" x14ac:dyDescent="0.25">
      <c r="C3446" s="150"/>
      <c r="D3446" s="151"/>
      <c r="E3446" s="143"/>
      <c r="F3446" s="151"/>
      <c r="G3446" s="699" t="s">
        <v>277</v>
      </c>
      <c r="H3446" s="730"/>
      <c r="I3446" s="515">
        <f>SUM(I3439:I3445)</f>
        <v>17512</v>
      </c>
    </row>
    <row r="3447" spans="1:12" ht="13.8" x14ac:dyDescent="0.25">
      <c r="C3447" s="462" t="s">
        <v>278</v>
      </c>
      <c r="D3447" s="463"/>
      <c r="E3447" s="143"/>
      <c r="F3447" s="151"/>
      <c r="G3447" s="152"/>
      <c r="H3447" s="151"/>
      <c r="I3447" s="478"/>
    </row>
    <row r="3448" spans="1:12" x14ac:dyDescent="0.25">
      <c r="C3448" s="700" t="s">
        <v>266</v>
      </c>
      <c r="D3448" s="701"/>
      <c r="E3448" s="140" t="s">
        <v>279</v>
      </c>
      <c r="F3448" s="140" t="s">
        <v>29</v>
      </c>
      <c r="G3448" s="456" t="s">
        <v>280</v>
      </c>
      <c r="H3448" s="140" t="s">
        <v>281</v>
      </c>
      <c r="I3448" s="457" t="s">
        <v>271</v>
      </c>
    </row>
    <row r="3449" spans="1:12" x14ac:dyDescent="0.25">
      <c r="C3449" s="746" t="s">
        <v>423</v>
      </c>
      <c r="D3449" s="747"/>
      <c r="E3449" s="484">
        <f>0.5/1000</f>
        <v>5.0000000000000001E-4</v>
      </c>
      <c r="F3449" s="494"/>
      <c r="G3449" s="9">
        <v>250000</v>
      </c>
      <c r="H3449" s="156">
        <f>+ROUND(E3449*G3449,0)</f>
        <v>125</v>
      </c>
      <c r="I3449" s="517"/>
    </row>
    <row r="3450" spans="1:12" x14ac:dyDescent="0.25">
      <c r="C3450" s="733"/>
      <c r="D3450" s="734"/>
      <c r="E3450" s="494"/>
      <c r="F3450" s="494"/>
      <c r="G3450" s="495"/>
      <c r="H3450" s="516">
        <f>+ROUND(E3450*F3450*G3450,0)</f>
        <v>0</v>
      </c>
      <c r="I3450" s="517"/>
    </row>
    <row r="3451" spans="1:12" x14ac:dyDescent="0.25">
      <c r="C3451" s="150"/>
      <c r="D3451" s="151"/>
      <c r="E3451" s="143"/>
      <c r="F3451" s="151"/>
      <c r="G3451" s="152" t="s">
        <v>282</v>
      </c>
      <c r="H3451" s="151"/>
      <c r="I3451" s="515">
        <f>SUM(H3449:H3450)</f>
        <v>125</v>
      </c>
    </row>
    <row r="3452" spans="1:12" ht="13.8" x14ac:dyDescent="0.25">
      <c r="C3452" s="462" t="s">
        <v>283</v>
      </c>
      <c r="D3452" s="151"/>
      <c r="E3452" s="143"/>
      <c r="F3452" s="151"/>
      <c r="G3452" s="152"/>
      <c r="H3452" s="151"/>
      <c r="I3452" s="478"/>
    </row>
    <row r="3453" spans="1:12" x14ac:dyDescent="0.25">
      <c r="C3453" s="700" t="s">
        <v>266</v>
      </c>
      <c r="D3453" s="701"/>
      <c r="E3453" s="140" t="s">
        <v>14</v>
      </c>
      <c r="F3453" s="140" t="s">
        <v>13</v>
      </c>
      <c r="G3453" s="456" t="s">
        <v>276</v>
      </c>
      <c r="H3453" s="140" t="s">
        <v>29</v>
      </c>
      <c r="I3453" s="457" t="s">
        <v>271</v>
      </c>
    </row>
    <row r="3454" spans="1:12" x14ac:dyDescent="0.25">
      <c r="C3454" s="735" t="str">
        <f>+'Mano de Obra'!$B$135</f>
        <v>Cuadrilla General de obra</v>
      </c>
      <c r="D3454" s="736"/>
      <c r="E3454" s="141" t="s">
        <v>294</v>
      </c>
      <c r="F3454" s="161">
        <v>8</v>
      </c>
      <c r="G3454" s="507">
        <f>+'Mano de Obra'!$F$143/8</f>
        <v>288773.76388888888</v>
      </c>
      <c r="H3454" s="174">
        <v>0.33333333333333331</v>
      </c>
      <c r="I3454" s="518">
        <f>ROUND(SUM(G3454/F3454)*H3454,0)</f>
        <v>12032</v>
      </c>
      <c r="L3454" s="451">
        <f>+H3454*60</f>
        <v>20</v>
      </c>
    </row>
    <row r="3455" spans="1:12" x14ac:dyDescent="0.25">
      <c r="C3455" s="737"/>
      <c r="D3455" s="714"/>
      <c r="E3455" s="141"/>
      <c r="F3455" s="468"/>
      <c r="G3455" s="469"/>
      <c r="H3455" s="470"/>
      <c r="I3455" s="515">
        <f>SUM(G3455*F3455)*H3455</f>
        <v>0</v>
      </c>
    </row>
    <row r="3456" spans="1:12" x14ac:dyDescent="0.25">
      <c r="C3456" s="738"/>
      <c r="D3456" s="739"/>
      <c r="E3456" s="141"/>
      <c r="F3456" s="148"/>
      <c r="G3456" s="469"/>
      <c r="H3456" s="470"/>
      <c r="I3456" s="515">
        <f>SUM(G3456*F3456)*H3456</f>
        <v>0</v>
      </c>
    </row>
    <row r="3457" spans="3:9" x14ac:dyDescent="0.25">
      <c r="C3457" s="150"/>
      <c r="D3457" s="151"/>
      <c r="E3457" s="143"/>
      <c r="F3457" s="151"/>
      <c r="G3457" s="740" t="s">
        <v>284</v>
      </c>
      <c r="H3457" s="740"/>
      <c r="I3457" s="515">
        <f>I3454</f>
        <v>12032</v>
      </c>
    </row>
    <row r="3458" spans="3:9" ht="13.8" thickBot="1" x14ac:dyDescent="0.3">
      <c r="C3458" s="150"/>
      <c r="D3458" s="151"/>
      <c r="E3458" s="143"/>
      <c r="F3458" s="151"/>
      <c r="G3458" s="471"/>
      <c r="H3458" s="143"/>
      <c r="I3458" s="464"/>
    </row>
    <row r="3459" spans="3:9" ht="13.8" thickBot="1" x14ac:dyDescent="0.3">
      <c r="C3459" s="150"/>
      <c r="D3459" s="151"/>
      <c r="E3459" s="143"/>
      <c r="F3459" s="741" t="s">
        <v>285</v>
      </c>
      <c r="G3459" s="741"/>
      <c r="H3459" s="741"/>
      <c r="I3459" s="509">
        <f>SUM(I3436+I3446+I3451+I3457)</f>
        <v>30150</v>
      </c>
    </row>
    <row r="3460" spans="3:9" ht="14.4" thickBot="1" x14ac:dyDescent="0.3">
      <c r="C3460" s="462" t="s">
        <v>286</v>
      </c>
      <c r="D3460" s="151"/>
      <c r="E3460" s="175"/>
      <c r="F3460" s="479"/>
      <c r="G3460" s="152"/>
      <c r="H3460" s="151"/>
      <c r="I3460" s="464"/>
    </row>
    <row r="3461" spans="3:9" x14ac:dyDescent="0.25">
      <c r="C3461" s="704" t="s">
        <v>732</v>
      </c>
      <c r="D3461" s="705"/>
      <c r="E3461" s="710" t="s">
        <v>287</v>
      </c>
      <c r="F3461" s="711"/>
      <c r="G3461" s="473" t="s">
        <v>101</v>
      </c>
      <c r="H3461" s="474" t="s">
        <v>288</v>
      </c>
      <c r="I3461" s="712"/>
    </row>
    <row r="3462" spans="3:9" x14ac:dyDescent="0.25">
      <c r="C3462" s="706"/>
      <c r="D3462" s="707"/>
      <c r="E3462" s="714" t="s">
        <v>289</v>
      </c>
      <c r="F3462" s="715"/>
      <c r="G3462" s="459">
        <v>0.23</v>
      </c>
      <c r="H3462" s="507">
        <f>ROUND($I$3459*G3462,0)</f>
        <v>6935</v>
      </c>
      <c r="I3462" s="713"/>
    </row>
    <row r="3463" spans="3:9" x14ac:dyDescent="0.25">
      <c r="C3463" s="706"/>
      <c r="D3463" s="707"/>
      <c r="E3463" s="714" t="s">
        <v>26</v>
      </c>
      <c r="F3463" s="715"/>
      <c r="G3463" s="459">
        <v>0.02</v>
      </c>
      <c r="H3463" s="507">
        <f t="shared" ref="H3463:H3464" si="115">ROUND($I$3459*G3463,0)</f>
        <v>603</v>
      </c>
      <c r="I3463" s="713"/>
    </row>
    <row r="3464" spans="3:9" x14ac:dyDescent="0.25">
      <c r="C3464" s="706"/>
      <c r="D3464" s="707"/>
      <c r="E3464" s="714" t="s">
        <v>1</v>
      </c>
      <c r="F3464" s="715"/>
      <c r="G3464" s="459">
        <v>0.05</v>
      </c>
      <c r="H3464" s="507">
        <f t="shared" si="115"/>
        <v>1508</v>
      </c>
      <c r="I3464" s="713"/>
    </row>
    <row r="3465" spans="3:9" ht="15" customHeight="1" thickBot="1" x14ac:dyDescent="0.3">
      <c r="C3465" s="706"/>
      <c r="D3465" s="707"/>
      <c r="E3465" s="716" t="s">
        <v>290</v>
      </c>
      <c r="F3465" s="717"/>
      <c r="G3465" s="717"/>
      <c r="H3465" s="718"/>
      <c r="I3465" s="508">
        <f>SUM(H3462:H3464)</f>
        <v>9046</v>
      </c>
    </row>
    <row r="3466" spans="3:9" ht="16.2" customHeight="1" thickBot="1" x14ac:dyDescent="0.3">
      <c r="C3466" s="708"/>
      <c r="D3466" s="709"/>
      <c r="E3466" s="719" t="s">
        <v>291</v>
      </c>
      <c r="F3466" s="720"/>
      <c r="G3466" s="721"/>
      <c r="H3466" s="722">
        <f>SUM(I3459+I3465)</f>
        <v>39196</v>
      </c>
      <c r="I3466" s="723"/>
    </row>
    <row r="3468" spans="3:9" ht="18" thickBot="1" x14ac:dyDescent="0.3">
      <c r="C3468" s="748" t="s">
        <v>257</v>
      </c>
      <c r="D3468" s="748"/>
      <c r="E3468" s="748"/>
      <c r="F3468" s="748"/>
      <c r="G3468" s="748"/>
      <c r="H3468" s="748"/>
      <c r="I3468" s="748"/>
    </row>
    <row r="3469" spans="3:9" ht="14.4" thickBot="1" x14ac:dyDescent="0.3">
      <c r="C3469" s="136" t="s">
        <v>258</v>
      </c>
      <c r="D3469" s="749" t="s">
        <v>733</v>
      </c>
      <c r="E3469" s="750"/>
      <c r="F3469" s="750"/>
      <c r="G3469" s="751"/>
      <c r="H3469" s="136" t="s">
        <v>259</v>
      </c>
      <c r="I3469" s="452">
        <v>45961</v>
      </c>
    </row>
    <row r="3470" spans="3:9" ht="13.8" thickBot="1" x14ac:dyDescent="0.3">
      <c r="C3470" s="752" t="s">
        <v>260</v>
      </c>
      <c r="D3470" s="753"/>
      <c r="E3470" s="754"/>
      <c r="F3470" s="755" t="s">
        <v>261</v>
      </c>
      <c r="G3470" s="756"/>
      <c r="H3470" s="756"/>
      <c r="I3470" s="757"/>
    </row>
    <row r="3471" spans="3:9" ht="13.8" thickBot="1" x14ac:dyDescent="0.3">
      <c r="C3471" s="758" t="s">
        <v>292</v>
      </c>
      <c r="D3471" s="759"/>
      <c r="E3471" s="760"/>
      <c r="F3471" s="761" t="str">
        <f>+'P. Obras Civiles'!C95</f>
        <v>Suministro e instalación de Yee Reducida PVC 4x2"</v>
      </c>
      <c r="G3471" s="762"/>
      <c r="H3471" s="762"/>
      <c r="I3471" s="763"/>
    </row>
    <row r="3472" spans="3:9" ht="13.8" thickBot="1" x14ac:dyDescent="0.3">
      <c r="C3472" s="137" t="s">
        <v>262</v>
      </c>
      <c r="D3472" s="138" t="s">
        <v>263</v>
      </c>
      <c r="E3472" s="154">
        <f>+'P. Obras Civiles'!B95</f>
        <v>11.12</v>
      </c>
      <c r="F3472" s="764"/>
      <c r="G3472" s="765"/>
      <c r="H3472" s="765"/>
      <c r="I3472" s="766"/>
    </row>
    <row r="3473" spans="1:9" ht="13.8" thickBot="1" x14ac:dyDescent="0.3">
      <c r="C3473" s="770" t="s">
        <v>264</v>
      </c>
      <c r="D3473" s="771"/>
      <c r="E3473" s="207">
        <f>+'P. Obras Civiles'!E95</f>
        <v>10</v>
      </c>
      <c r="F3473" s="767"/>
      <c r="G3473" s="768"/>
      <c r="H3473" s="768"/>
      <c r="I3473" s="769"/>
    </row>
    <row r="3474" spans="1:9" x14ac:dyDescent="0.25">
      <c r="C3474" s="453" t="s">
        <v>265</v>
      </c>
      <c r="D3474" s="454"/>
      <c r="E3474" s="772"/>
      <c r="F3474" s="772"/>
      <c r="G3474" s="772"/>
      <c r="H3474" s="772"/>
      <c r="I3474" s="773"/>
    </row>
    <row r="3475" spans="1:9" x14ac:dyDescent="0.25">
      <c r="C3475" s="700" t="s">
        <v>266</v>
      </c>
      <c r="D3475" s="701"/>
      <c r="E3475" s="140" t="s">
        <v>267</v>
      </c>
      <c r="F3475" s="455" t="s">
        <v>268</v>
      </c>
      <c r="G3475" s="456" t="s">
        <v>269</v>
      </c>
      <c r="H3475" s="140" t="s">
        <v>270</v>
      </c>
      <c r="I3475" s="457" t="s">
        <v>271</v>
      </c>
    </row>
    <row r="3476" spans="1:9" x14ac:dyDescent="0.25">
      <c r="A3476" s="496" t="s">
        <v>108</v>
      </c>
      <c r="C3476" s="742" t="str">
        <f>+VLOOKUP(A3476,'Herramientas y Equipos'!$B$4:$E$46,2,FALSE)</f>
        <v>Herramienta menor E, Gral. Obra</v>
      </c>
      <c r="D3476" s="743"/>
      <c r="E3476" s="141" t="str">
        <f>+VLOOKUP(A3476,'Herramientas y Equipos'!$B$4:$E$46,3,FALSE)</f>
        <v>%</v>
      </c>
      <c r="F3476" s="459">
        <f>+VLOOKUP(A3476,'Herramientas y Equipos'!$B$4:$E$46,4,FALSE)</f>
        <v>0.04</v>
      </c>
      <c r="G3476" s="155">
        <f>+I3497</f>
        <v>12032</v>
      </c>
      <c r="H3476" s="155">
        <f>ROUND(SUM(G3476*F3476),0)</f>
        <v>481</v>
      </c>
      <c r="I3476" s="744"/>
    </row>
    <row r="3477" spans="1:9" x14ac:dyDescent="0.25">
      <c r="A3477" s="496" t="s">
        <v>80</v>
      </c>
      <c r="C3477" s="742"/>
      <c r="D3477" s="743"/>
      <c r="E3477" s="141"/>
      <c r="F3477" s="171"/>
      <c r="G3477" s="155"/>
      <c r="H3477" s="155"/>
      <c r="I3477" s="745"/>
    </row>
    <row r="3478" spans="1:9" x14ac:dyDescent="0.25">
      <c r="A3478" s="496" t="s">
        <v>143</v>
      </c>
      <c r="C3478" s="742"/>
      <c r="D3478" s="743"/>
      <c r="E3478" s="141"/>
      <c r="F3478" s="171"/>
      <c r="G3478" s="155"/>
      <c r="H3478" s="155"/>
      <c r="I3478" s="745"/>
    </row>
    <row r="3479" spans="1:9" x14ac:dyDescent="0.25">
      <c r="C3479" s="698"/>
      <c r="D3479" s="699"/>
      <c r="E3479" s="699"/>
      <c r="F3479" s="699"/>
      <c r="G3479" s="461"/>
      <c r="H3479" s="461" t="s">
        <v>272</v>
      </c>
      <c r="I3479" s="172">
        <f>SUM(H3476:H3478)</f>
        <v>481</v>
      </c>
    </row>
    <row r="3480" spans="1:9" x14ac:dyDescent="0.25">
      <c r="C3480" s="462" t="s">
        <v>273</v>
      </c>
      <c r="D3480" s="463"/>
      <c r="E3480" s="143"/>
      <c r="F3480" s="151"/>
      <c r="G3480" s="152"/>
      <c r="H3480" s="151"/>
      <c r="I3480" s="464"/>
    </row>
    <row r="3481" spans="1:9" x14ac:dyDescent="0.25">
      <c r="C3481" s="700" t="s">
        <v>266</v>
      </c>
      <c r="D3481" s="701"/>
      <c r="E3481" s="140" t="s">
        <v>274</v>
      </c>
      <c r="F3481" s="140" t="s">
        <v>13</v>
      </c>
      <c r="G3481" s="456" t="s">
        <v>275</v>
      </c>
      <c r="H3481" s="140" t="s">
        <v>276</v>
      </c>
      <c r="I3481" s="457" t="s">
        <v>271</v>
      </c>
    </row>
    <row r="3482" spans="1:9" x14ac:dyDescent="0.25">
      <c r="A3482" s="498" t="str">
        <f>+Insumos!B124</f>
        <v>I100217</v>
      </c>
      <c r="C3482" s="702" t="str">
        <f>+VLOOKUP(A3482,Insumos!$B$4:$E$159,2,FALSE)</f>
        <v>Yee sanitario 4"x2" PVC</v>
      </c>
      <c r="D3482" s="703"/>
      <c r="E3482" s="144" t="str">
        <f>+VLOOKUP(A3482,Insumos!$B$4:$E$159,3,FALSE)</f>
        <v>UND</v>
      </c>
      <c r="F3482" s="165">
        <v>1</v>
      </c>
      <c r="G3482" s="164"/>
      <c r="H3482" s="166">
        <f>+VLOOKUP(A3482,Insumos!$B$4:$E$159,4,FALSE)</f>
        <v>34330</v>
      </c>
      <c r="I3482" s="497">
        <f>+ROUND((F3482*H3482)+(G3482*F3482*H3482),0)</f>
        <v>34330</v>
      </c>
    </row>
    <row r="3483" spans="1:9" x14ac:dyDescent="0.25">
      <c r="A3483" s="498" t="str">
        <f>+Insumos!$B$9</f>
        <v>I100006</v>
      </c>
      <c r="C3483" s="702" t="str">
        <f>+VLOOKUP(A3483,Insumos!$B$4:$E$159,2,FALSE)</f>
        <v>Limpiador 1/4"</v>
      </c>
      <c r="D3483" s="703"/>
      <c r="E3483" s="144" t="str">
        <f>+VLOOKUP(A3483,Insumos!$B$4:$E$159,3,FALSE)</f>
        <v>GL</v>
      </c>
      <c r="F3483" s="484">
        <v>5.0000000000000001E-3</v>
      </c>
      <c r="G3483" s="164">
        <v>0.05</v>
      </c>
      <c r="H3483" s="166">
        <f>+VLOOKUP(A3483,Insumos!$B$4:$E$159,4,FALSE)</f>
        <v>72505</v>
      </c>
      <c r="I3483" s="497">
        <f>+ROUND((F3483*H3483)+(G3483*F3483*H3483),0)</f>
        <v>381</v>
      </c>
    </row>
    <row r="3484" spans="1:9" x14ac:dyDescent="0.25">
      <c r="A3484" s="498" t="str">
        <f>+Insumos!$B$14</f>
        <v>I100011</v>
      </c>
      <c r="C3484" s="702" t="str">
        <f>+VLOOKUP(A3484,Insumos!$B$4:$E$159,2,FALSE)</f>
        <v>Soldadura 1/4"</v>
      </c>
      <c r="D3484" s="703"/>
      <c r="E3484" s="144" t="str">
        <f>+VLOOKUP(A3484,Insumos!$B$4:$E$159,3,FALSE)</f>
        <v>GL</v>
      </c>
      <c r="F3484" s="484">
        <v>5.0000000000000001E-3</v>
      </c>
      <c r="G3484" s="459">
        <v>0.05</v>
      </c>
      <c r="H3484" s="166">
        <f>+VLOOKUP(A3484,Insumos!$B$4:$E$159,4,FALSE)</f>
        <v>150369</v>
      </c>
      <c r="I3484" s="497">
        <f>+ROUND((F3484*H3484)+(G3484*F3484*H3484),0)</f>
        <v>789</v>
      </c>
    </row>
    <row r="3485" spans="1:9" x14ac:dyDescent="0.25">
      <c r="A3485" s="498"/>
      <c r="C3485" s="702"/>
      <c r="D3485" s="703"/>
      <c r="E3485" s="144"/>
      <c r="F3485" s="165"/>
      <c r="G3485" s="502"/>
      <c r="H3485" s="503"/>
      <c r="I3485" s="497"/>
    </row>
    <row r="3486" spans="1:9" x14ac:dyDescent="0.25">
      <c r="A3486" s="498"/>
      <c r="C3486" s="150"/>
      <c r="D3486" s="151"/>
      <c r="E3486" s="143"/>
      <c r="F3486" s="151"/>
      <c r="G3486" s="740" t="s">
        <v>277</v>
      </c>
      <c r="H3486" s="820"/>
      <c r="I3486" s="172">
        <f>SUM(I3482:I3485)</f>
        <v>35500</v>
      </c>
    </row>
    <row r="3487" spans="1:9" ht="13.8" x14ac:dyDescent="0.25">
      <c r="C3487" s="462" t="s">
        <v>278</v>
      </c>
      <c r="D3487" s="463"/>
      <c r="E3487" s="143"/>
      <c r="F3487" s="151"/>
      <c r="G3487" s="152"/>
      <c r="H3487" s="151"/>
      <c r="I3487" s="478"/>
    </row>
    <row r="3488" spans="1:9" x14ac:dyDescent="0.25">
      <c r="C3488" s="700" t="s">
        <v>266</v>
      </c>
      <c r="D3488" s="701"/>
      <c r="E3488" s="140" t="s">
        <v>279</v>
      </c>
      <c r="F3488" s="140" t="s">
        <v>29</v>
      </c>
      <c r="G3488" s="456" t="s">
        <v>280</v>
      </c>
      <c r="H3488" s="140" t="s">
        <v>281</v>
      </c>
      <c r="I3488" s="457" t="s">
        <v>271</v>
      </c>
    </row>
    <row r="3489" spans="3:9" x14ac:dyDescent="0.25">
      <c r="C3489" s="746" t="s">
        <v>423</v>
      </c>
      <c r="D3489" s="747"/>
      <c r="E3489" s="484">
        <v>4.0000000000000001E-3</v>
      </c>
      <c r="F3489" s="494"/>
      <c r="G3489" s="9">
        <v>250000</v>
      </c>
      <c r="H3489" s="156">
        <f>+ROUND(E3489*G3489,0)</f>
        <v>1000</v>
      </c>
      <c r="I3489" s="149"/>
    </row>
    <row r="3490" spans="3:9" x14ac:dyDescent="0.25">
      <c r="C3490" s="733"/>
      <c r="D3490" s="734"/>
      <c r="E3490" s="494"/>
      <c r="F3490" s="494"/>
      <c r="G3490" s="495"/>
      <c r="H3490" s="156">
        <f>+ROUND(E3490*F3490*G3490,0)</f>
        <v>0</v>
      </c>
      <c r="I3490" s="149"/>
    </row>
    <row r="3491" spans="3:9" x14ac:dyDescent="0.25">
      <c r="C3491" s="150"/>
      <c r="D3491" s="151"/>
      <c r="E3491" s="143"/>
      <c r="F3491" s="151"/>
      <c r="G3491" s="152" t="s">
        <v>282</v>
      </c>
      <c r="H3491" s="151"/>
      <c r="I3491" s="158">
        <f>SUM(H3489:H3490)</f>
        <v>1000</v>
      </c>
    </row>
    <row r="3492" spans="3:9" ht="13.8" x14ac:dyDescent="0.25">
      <c r="C3492" s="462" t="s">
        <v>283</v>
      </c>
      <c r="D3492" s="151"/>
      <c r="E3492" s="143"/>
      <c r="F3492" s="151"/>
      <c r="G3492" s="152"/>
      <c r="H3492" s="151"/>
      <c r="I3492" s="478"/>
    </row>
    <row r="3493" spans="3:9" x14ac:dyDescent="0.25">
      <c r="C3493" s="700" t="s">
        <v>266</v>
      </c>
      <c r="D3493" s="701"/>
      <c r="E3493" s="140" t="s">
        <v>14</v>
      </c>
      <c r="F3493" s="140" t="s">
        <v>13</v>
      </c>
      <c r="G3493" s="456" t="s">
        <v>276</v>
      </c>
      <c r="H3493" s="467" t="s">
        <v>29</v>
      </c>
      <c r="I3493" s="457" t="s">
        <v>271</v>
      </c>
    </row>
    <row r="3494" spans="3:9" x14ac:dyDescent="0.25">
      <c r="C3494" s="735" t="str">
        <f>+'Mano de Obra'!$B$135</f>
        <v>Cuadrilla General de obra</v>
      </c>
      <c r="D3494" s="736"/>
      <c r="E3494" s="141" t="s">
        <v>294</v>
      </c>
      <c r="F3494" s="161">
        <v>8</v>
      </c>
      <c r="G3494" s="155">
        <f>+'Mano de Obra'!$F$143/8</f>
        <v>288773.76388888888</v>
      </c>
      <c r="H3494" s="174">
        <v>0.33333333333333331</v>
      </c>
      <c r="I3494" s="159">
        <f>ROUND(SUM(G3494/F3494)*H3494,0)</f>
        <v>12032</v>
      </c>
    </row>
    <row r="3495" spans="3:9" x14ac:dyDescent="0.25">
      <c r="C3495" s="737"/>
      <c r="D3495" s="714"/>
      <c r="E3495" s="141"/>
      <c r="F3495" s="468"/>
      <c r="G3495" s="469"/>
      <c r="H3495" s="470"/>
      <c r="I3495" s="172">
        <f>SUM(G3495*F3495)*H3495</f>
        <v>0</v>
      </c>
    </row>
    <row r="3496" spans="3:9" x14ac:dyDescent="0.25">
      <c r="C3496" s="738"/>
      <c r="D3496" s="739"/>
      <c r="E3496" s="141"/>
      <c r="F3496" s="148"/>
      <c r="G3496" s="469"/>
      <c r="H3496" s="470"/>
      <c r="I3496" s="172">
        <f>SUM(G3496*F3496)*H3496</f>
        <v>0</v>
      </c>
    </row>
    <row r="3497" spans="3:9" x14ac:dyDescent="0.25">
      <c r="C3497" s="150"/>
      <c r="D3497" s="151"/>
      <c r="E3497" s="143"/>
      <c r="F3497" s="151"/>
      <c r="G3497" s="740" t="s">
        <v>284</v>
      </c>
      <c r="H3497" s="740"/>
      <c r="I3497" s="172">
        <f>I3494</f>
        <v>12032</v>
      </c>
    </row>
    <row r="3498" spans="3:9" ht="13.8" thickBot="1" x14ac:dyDescent="0.3">
      <c r="C3498" s="150"/>
      <c r="D3498" s="151"/>
      <c r="E3498" s="143"/>
      <c r="F3498" s="151"/>
      <c r="G3498" s="471"/>
      <c r="H3498" s="143"/>
      <c r="I3498" s="464"/>
    </row>
    <row r="3499" spans="3:9" ht="13.8" thickBot="1" x14ac:dyDescent="0.3">
      <c r="C3499" s="150"/>
      <c r="D3499" s="151"/>
      <c r="E3499" s="143"/>
      <c r="F3499" s="741" t="s">
        <v>285</v>
      </c>
      <c r="G3499" s="741"/>
      <c r="H3499" s="741"/>
      <c r="I3499" s="160">
        <f>SUM(I3479+I3486+I3491+I3497)</f>
        <v>49013</v>
      </c>
    </row>
    <row r="3500" spans="3:9" ht="14.4" thickBot="1" x14ac:dyDescent="0.3">
      <c r="C3500" s="462" t="s">
        <v>286</v>
      </c>
      <c r="D3500" s="151"/>
      <c r="E3500" s="175"/>
      <c r="F3500" s="479"/>
      <c r="G3500" s="152"/>
      <c r="H3500" s="151"/>
      <c r="I3500" s="464"/>
    </row>
    <row r="3501" spans="3:9" x14ac:dyDescent="0.25">
      <c r="C3501" s="704" t="s">
        <v>732</v>
      </c>
      <c r="D3501" s="705"/>
      <c r="E3501" s="710" t="s">
        <v>287</v>
      </c>
      <c r="F3501" s="711"/>
      <c r="G3501" s="473" t="s">
        <v>101</v>
      </c>
      <c r="H3501" s="474" t="s">
        <v>288</v>
      </c>
      <c r="I3501" s="712"/>
    </row>
    <row r="3502" spans="3:9" x14ac:dyDescent="0.25">
      <c r="C3502" s="706"/>
      <c r="D3502" s="707"/>
      <c r="E3502" s="714" t="s">
        <v>289</v>
      </c>
      <c r="F3502" s="715"/>
      <c r="G3502" s="459">
        <v>0.23</v>
      </c>
      <c r="H3502" s="155">
        <f>ROUND($I$3499*G3502,0)</f>
        <v>11273</v>
      </c>
      <c r="I3502" s="713"/>
    </row>
    <row r="3503" spans="3:9" x14ac:dyDescent="0.25">
      <c r="C3503" s="706"/>
      <c r="D3503" s="707"/>
      <c r="E3503" s="714" t="s">
        <v>26</v>
      </c>
      <c r="F3503" s="715"/>
      <c r="G3503" s="459">
        <v>0.02</v>
      </c>
      <c r="H3503" s="155">
        <f t="shared" ref="H3503:H3504" si="116">ROUND($I$3499*G3503,0)</f>
        <v>980</v>
      </c>
      <c r="I3503" s="713"/>
    </row>
    <row r="3504" spans="3:9" x14ac:dyDescent="0.25">
      <c r="C3504" s="706"/>
      <c r="D3504" s="707"/>
      <c r="E3504" s="714" t="s">
        <v>1</v>
      </c>
      <c r="F3504" s="715"/>
      <c r="G3504" s="459">
        <v>0.05</v>
      </c>
      <c r="H3504" s="155">
        <f t="shared" si="116"/>
        <v>2451</v>
      </c>
      <c r="I3504" s="713"/>
    </row>
    <row r="3505" spans="1:9" ht="15" customHeight="1" thickBot="1" x14ac:dyDescent="0.3">
      <c r="C3505" s="706"/>
      <c r="D3505" s="707"/>
      <c r="E3505" s="716" t="s">
        <v>290</v>
      </c>
      <c r="F3505" s="717"/>
      <c r="G3505" s="717"/>
      <c r="H3505" s="718"/>
      <c r="I3505" s="475">
        <f>SUM(H3502:H3504)</f>
        <v>14704</v>
      </c>
    </row>
    <row r="3506" spans="1:9" ht="16.2" thickBot="1" x14ac:dyDescent="0.3">
      <c r="C3506" s="708"/>
      <c r="D3506" s="709"/>
      <c r="E3506" s="719" t="s">
        <v>291</v>
      </c>
      <c r="F3506" s="720"/>
      <c r="G3506" s="721"/>
      <c r="H3506" s="722">
        <f>SUM(I3499+I3505)</f>
        <v>63717</v>
      </c>
      <c r="I3506" s="723"/>
    </row>
    <row r="3508" spans="1:9" ht="18" thickBot="1" x14ac:dyDescent="0.3">
      <c r="C3508" s="748" t="s">
        <v>257</v>
      </c>
      <c r="D3508" s="748"/>
      <c r="E3508" s="748"/>
      <c r="F3508" s="748"/>
      <c r="G3508" s="748"/>
      <c r="H3508" s="748"/>
      <c r="I3508" s="748"/>
    </row>
    <row r="3509" spans="1:9" ht="14.4" thickBot="1" x14ac:dyDescent="0.3">
      <c r="C3509" s="136" t="s">
        <v>258</v>
      </c>
      <c r="D3509" s="749" t="s">
        <v>733</v>
      </c>
      <c r="E3509" s="750"/>
      <c r="F3509" s="750"/>
      <c r="G3509" s="751"/>
      <c r="H3509" s="136" t="s">
        <v>259</v>
      </c>
      <c r="I3509" s="452">
        <v>45961</v>
      </c>
    </row>
    <row r="3510" spans="1:9" ht="13.8" thickBot="1" x14ac:dyDescent="0.3">
      <c r="C3510" s="752" t="s">
        <v>260</v>
      </c>
      <c r="D3510" s="753"/>
      <c r="E3510" s="754"/>
      <c r="F3510" s="755" t="s">
        <v>261</v>
      </c>
      <c r="G3510" s="756"/>
      <c r="H3510" s="756"/>
      <c r="I3510" s="757"/>
    </row>
    <row r="3511" spans="1:9" ht="13.8" thickBot="1" x14ac:dyDescent="0.3">
      <c r="C3511" s="758" t="s">
        <v>292</v>
      </c>
      <c r="D3511" s="759"/>
      <c r="E3511" s="760"/>
      <c r="F3511" s="761" t="str">
        <f>+'P. Obras Civiles'!C96</f>
        <v>Suministro e instalación de Yee en PVC 4"</v>
      </c>
      <c r="G3511" s="762"/>
      <c r="H3511" s="762"/>
      <c r="I3511" s="763"/>
    </row>
    <row r="3512" spans="1:9" ht="13.8" thickBot="1" x14ac:dyDescent="0.3">
      <c r="C3512" s="137" t="s">
        <v>262</v>
      </c>
      <c r="D3512" s="138" t="s">
        <v>263</v>
      </c>
      <c r="E3512" s="154">
        <f>+'P. Obras Civiles'!B96</f>
        <v>11.13</v>
      </c>
      <c r="F3512" s="764"/>
      <c r="G3512" s="765"/>
      <c r="H3512" s="765"/>
      <c r="I3512" s="766"/>
    </row>
    <row r="3513" spans="1:9" ht="13.8" thickBot="1" x14ac:dyDescent="0.3">
      <c r="C3513" s="770" t="s">
        <v>264</v>
      </c>
      <c r="D3513" s="771"/>
      <c r="E3513" s="207">
        <f>+'P. Obras Civiles'!E96</f>
        <v>2</v>
      </c>
      <c r="F3513" s="767"/>
      <c r="G3513" s="768"/>
      <c r="H3513" s="768"/>
      <c r="I3513" s="769"/>
    </row>
    <row r="3514" spans="1:9" x14ac:dyDescent="0.25">
      <c r="C3514" s="453" t="s">
        <v>265</v>
      </c>
      <c r="D3514" s="454"/>
      <c r="E3514" s="772"/>
      <c r="F3514" s="772"/>
      <c r="G3514" s="772"/>
      <c r="H3514" s="772"/>
      <c r="I3514" s="773"/>
    </row>
    <row r="3515" spans="1:9" x14ac:dyDescent="0.25">
      <c r="C3515" s="700" t="s">
        <v>266</v>
      </c>
      <c r="D3515" s="701"/>
      <c r="E3515" s="140" t="s">
        <v>267</v>
      </c>
      <c r="F3515" s="455" t="s">
        <v>268</v>
      </c>
      <c r="G3515" s="456" t="s">
        <v>269</v>
      </c>
      <c r="H3515" s="140" t="s">
        <v>270</v>
      </c>
      <c r="I3515" s="457" t="s">
        <v>271</v>
      </c>
    </row>
    <row r="3516" spans="1:9" x14ac:dyDescent="0.25">
      <c r="A3516" s="496" t="str">
        <f>+'Herramientas y Equipos'!$B$18</f>
        <v>E100015</v>
      </c>
      <c r="C3516" s="742" t="str">
        <f>+VLOOKUP(A3516,'Herramientas y Equipos'!$B$4:$E$46,2,FALSE)</f>
        <v>Herramienta menor E, Gral. Obra</v>
      </c>
      <c r="D3516" s="743"/>
      <c r="E3516" s="141" t="str">
        <f>+VLOOKUP(A3516,'Herramientas y Equipos'!$B$4:$E$46,3,FALSE)</f>
        <v>%</v>
      </c>
      <c r="F3516" s="513">
        <f>+VLOOKUP(A3516,'Herramientas y Equipos'!$B$4:$E$46,4,FALSE)</f>
        <v>0.04</v>
      </c>
      <c r="G3516" s="507">
        <f>+I3536</f>
        <v>15040</v>
      </c>
      <c r="H3516" s="507">
        <f>ROUND(SUM(G3516*F3516),0)</f>
        <v>602</v>
      </c>
      <c r="I3516" s="797"/>
    </row>
    <row r="3517" spans="1:9" x14ac:dyDescent="0.25">
      <c r="A3517" s="496" t="s">
        <v>80</v>
      </c>
      <c r="C3517" s="742"/>
      <c r="D3517" s="743"/>
      <c r="E3517" s="141"/>
      <c r="F3517" s="171"/>
      <c r="G3517" s="155"/>
      <c r="H3517" s="155"/>
      <c r="I3517" s="798"/>
    </row>
    <row r="3518" spans="1:9" x14ac:dyDescent="0.25">
      <c r="A3518" s="496"/>
      <c r="C3518" s="742"/>
      <c r="D3518" s="743"/>
      <c r="E3518" s="141"/>
      <c r="F3518" s="171"/>
      <c r="G3518" s="507"/>
      <c r="H3518" s="507"/>
      <c r="I3518" s="798"/>
    </row>
    <row r="3519" spans="1:9" x14ac:dyDescent="0.25">
      <c r="C3519" s="698"/>
      <c r="D3519" s="699"/>
      <c r="E3519" s="699"/>
      <c r="F3519" s="699"/>
      <c r="G3519" s="514"/>
      <c r="H3519" s="514" t="s">
        <v>272</v>
      </c>
      <c r="I3519" s="515">
        <f>SUM(H3516:H3518)</f>
        <v>602</v>
      </c>
    </row>
    <row r="3520" spans="1:9" x14ac:dyDescent="0.25">
      <c r="C3520" s="462" t="s">
        <v>273</v>
      </c>
      <c r="D3520" s="463"/>
      <c r="E3520" s="143"/>
      <c r="F3520" s="151"/>
      <c r="G3520" s="152"/>
      <c r="H3520" s="151"/>
      <c r="I3520" s="464"/>
    </row>
    <row r="3521" spans="1:12" x14ac:dyDescent="0.25">
      <c r="C3521" s="700" t="s">
        <v>266</v>
      </c>
      <c r="D3521" s="701"/>
      <c r="E3521" s="140" t="s">
        <v>274</v>
      </c>
      <c r="F3521" s="455" t="s">
        <v>13</v>
      </c>
      <c r="G3521" s="456" t="s">
        <v>275</v>
      </c>
      <c r="H3521" s="140" t="s">
        <v>276</v>
      </c>
      <c r="I3521" s="457" t="s">
        <v>271</v>
      </c>
    </row>
    <row r="3522" spans="1:12" x14ac:dyDescent="0.25">
      <c r="A3522" s="498" t="str">
        <f>+Insumos!B125</f>
        <v>I100218</v>
      </c>
      <c r="C3522" s="702" t="str">
        <f>+VLOOKUP(A3522,Insumos!$B$4:$E$159,2,FALSE)</f>
        <v>Yee sanitario 4" PVC</v>
      </c>
      <c r="D3522" s="703"/>
      <c r="E3522" s="144" t="str">
        <f>+VLOOKUP(A3522,Insumos!$B$4:$E$159,3,FALSE)</f>
        <v>UND</v>
      </c>
      <c r="F3522" s="165">
        <v>1</v>
      </c>
      <c r="G3522" s="164"/>
      <c r="H3522" s="166">
        <f>+VLOOKUP(A3522,Insumos!$B$4:$E$159,4,FALSE)</f>
        <v>39993</v>
      </c>
      <c r="I3522" s="497">
        <f>+ROUND((F3522*H3522)+(G3522*F3522*H3522),0)</f>
        <v>39993</v>
      </c>
    </row>
    <row r="3523" spans="1:12" x14ac:dyDescent="0.25">
      <c r="A3523" s="498" t="str">
        <f>+Insumos!$B$9</f>
        <v>I100006</v>
      </c>
      <c r="C3523" s="702" t="str">
        <f>+VLOOKUP(A3523,Insumos!$B$4:$E$159,2,FALSE)</f>
        <v>Limpiador 1/4"</v>
      </c>
      <c r="D3523" s="703"/>
      <c r="E3523" s="144" t="str">
        <f>+VLOOKUP(A3523,Insumos!$B$4:$E$159,3,FALSE)</f>
        <v>GL</v>
      </c>
      <c r="F3523" s="484">
        <v>5.0000000000000001E-3</v>
      </c>
      <c r="G3523" s="164">
        <v>0.05</v>
      </c>
      <c r="H3523" s="166">
        <f>+VLOOKUP(A3523,Insumos!$B$4:$E$159,4,FALSE)</f>
        <v>72505</v>
      </c>
      <c r="I3523" s="497">
        <f>+ROUND((F3523*H3523)+(G3523*F3523*H3523),0)</f>
        <v>381</v>
      </c>
    </row>
    <row r="3524" spans="1:12" ht="13.2" customHeight="1" x14ac:dyDescent="0.25">
      <c r="A3524" s="498" t="str">
        <f>+Insumos!$B$14</f>
        <v>I100011</v>
      </c>
      <c r="C3524" s="702" t="str">
        <f>+VLOOKUP(A3524,Insumos!$B$4:$E$159,2,FALSE)</f>
        <v>Soldadura 1/4"</v>
      </c>
      <c r="D3524" s="703"/>
      <c r="E3524" s="144" t="str">
        <f>+VLOOKUP(A3524,Insumos!$B$4:$E$159,3,FALSE)</f>
        <v>GL</v>
      </c>
      <c r="F3524" s="484">
        <v>5.0000000000000001E-3</v>
      </c>
      <c r="G3524" s="459">
        <v>0.05</v>
      </c>
      <c r="H3524" s="166">
        <f>+VLOOKUP(A3524,Insumos!$B$4:$E$159,4,FALSE)</f>
        <v>150369</v>
      </c>
      <c r="I3524" s="497">
        <f>+ROUND((F3524*H3524)+(G3524*F3524*H3524),0)</f>
        <v>789</v>
      </c>
    </row>
    <row r="3525" spans="1:12" x14ac:dyDescent="0.25">
      <c r="C3525" s="150"/>
      <c r="D3525" s="151"/>
      <c r="E3525" s="143"/>
      <c r="F3525" s="151"/>
      <c r="G3525" s="699" t="s">
        <v>277</v>
      </c>
      <c r="H3525" s="730"/>
      <c r="I3525" s="515">
        <f>SUM(I3522:I3524)</f>
        <v>41163</v>
      </c>
    </row>
    <row r="3526" spans="1:12" ht="13.8" x14ac:dyDescent="0.25">
      <c r="C3526" s="462" t="s">
        <v>278</v>
      </c>
      <c r="D3526" s="463"/>
      <c r="E3526" s="143"/>
      <c r="F3526" s="151"/>
      <c r="G3526" s="152"/>
      <c r="H3526" s="151"/>
      <c r="I3526" s="478"/>
    </row>
    <row r="3527" spans="1:12" x14ac:dyDescent="0.25">
      <c r="C3527" s="700" t="s">
        <v>266</v>
      </c>
      <c r="D3527" s="701"/>
      <c r="E3527" s="140" t="s">
        <v>279</v>
      </c>
      <c r="F3527" s="455" t="s">
        <v>29</v>
      </c>
      <c r="G3527" s="456" t="s">
        <v>280</v>
      </c>
      <c r="H3527" s="140" t="s">
        <v>281</v>
      </c>
      <c r="I3527" s="457" t="s">
        <v>271</v>
      </c>
    </row>
    <row r="3528" spans="1:12" x14ac:dyDescent="0.25">
      <c r="C3528" s="746" t="s">
        <v>423</v>
      </c>
      <c r="D3528" s="747"/>
      <c r="E3528" s="484">
        <f>3.5/1000</f>
        <v>3.5000000000000001E-3</v>
      </c>
      <c r="F3528" s="494"/>
      <c r="G3528" s="9">
        <v>250000</v>
      </c>
      <c r="H3528" s="156">
        <f>+ROUND(E3528*G3528,0)</f>
        <v>875</v>
      </c>
      <c r="I3528" s="517"/>
    </row>
    <row r="3529" spans="1:12" x14ac:dyDescent="0.25">
      <c r="C3529" s="733"/>
      <c r="D3529" s="734"/>
      <c r="E3529" s="494"/>
      <c r="F3529" s="494"/>
      <c r="G3529" s="495"/>
      <c r="H3529" s="516">
        <f>+ROUND(E3529*F3529*G3529,0)</f>
        <v>0</v>
      </c>
      <c r="I3529" s="517"/>
    </row>
    <row r="3530" spans="1:12" x14ac:dyDescent="0.25">
      <c r="C3530" s="150"/>
      <c r="D3530" s="151"/>
      <c r="E3530" s="143"/>
      <c r="F3530" s="151"/>
      <c r="G3530" s="152" t="s">
        <v>282</v>
      </c>
      <c r="H3530" s="151"/>
      <c r="I3530" s="515">
        <f>SUM(H3528:H3529)</f>
        <v>875</v>
      </c>
    </row>
    <row r="3531" spans="1:12" ht="13.8" x14ac:dyDescent="0.25">
      <c r="C3531" s="462" t="s">
        <v>283</v>
      </c>
      <c r="D3531" s="151"/>
      <c r="E3531" s="143"/>
      <c r="F3531" s="151"/>
      <c r="G3531" s="152"/>
      <c r="H3531" s="151"/>
      <c r="I3531" s="478"/>
    </row>
    <row r="3532" spans="1:12" x14ac:dyDescent="0.25">
      <c r="C3532" s="700" t="s">
        <v>266</v>
      </c>
      <c r="D3532" s="701"/>
      <c r="E3532" s="140" t="s">
        <v>14</v>
      </c>
      <c r="F3532" s="455" t="s">
        <v>13</v>
      </c>
      <c r="G3532" s="456" t="s">
        <v>276</v>
      </c>
      <c r="H3532" s="140" t="s">
        <v>29</v>
      </c>
      <c r="I3532" s="457" t="s">
        <v>271</v>
      </c>
    </row>
    <row r="3533" spans="1:12" x14ac:dyDescent="0.25">
      <c r="C3533" s="735" t="str">
        <f>+'Mano de Obra'!$B$135</f>
        <v>Cuadrilla General de obra</v>
      </c>
      <c r="D3533" s="736"/>
      <c r="E3533" s="141" t="s">
        <v>294</v>
      </c>
      <c r="F3533" s="161">
        <v>8</v>
      </c>
      <c r="G3533" s="507">
        <f>+'Mano de Obra'!$F$143/8</f>
        <v>288773.76388888888</v>
      </c>
      <c r="H3533" s="174">
        <v>0.41666666666666669</v>
      </c>
      <c r="I3533" s="518">
        <f>ROUND(SUM(G3533/F3533)*H3533,0)</f>
        <v>15040</v>
      </c>
      <c r="L3533" s="451">
        <f>+H3533*60</f>
        <v>25</v>
      </c>
    </row>
    <row r="3534" spans="1:12" x14ac:dyDescent="0.25">
      <c r="C3534" s="737"/>
      <c r="D3534" s="714"/>
      <c r="E3534" s="141"/>
      <c r="F3534" s="468"/>
      <c r="G3534" s="469"/>
      <c r="H3534" s="470"/>
      <c r="I3534" s="515">
        <f>SUM(G3534*F3534)*H3534</f>
        <v>0</v>
      </c>
    </row>
    <row r="3535" spans="1:12" x14ac:dyDescent="0.25">
      <c r="C3535" s="738"/>
      <c r="D3535" s="739"/>
      <c r="E3535" s="141"/>
      <c r="F3535" s="148"/>
      <c r="G3535" s="469"/>
      <c r="H3535" s="470"/>
      <c r="I3535" s="515">
        <f>SUM(G3535*F3535)*H3535</f>
        <v>0</v>
      </c>
    </row>
    <row r="3536" spans="1:12" x14ac:dyDescent="0.25">
      <c r="C3536" s="150"/>
      <c r="D3536" s="151"/>
      <c r="E3536" s="143"/>
      <c r="F3536" s="151"/>
      <c r="G3536" s="740" t="s">
        <v>284</v>
      </c>
      <c r="H3536" s="740"/>
      <c r="I3536" s="515">
        <f>I3533</f>
        <v>15040</v>
      </c>
    </row>
    <row r="3537" spans="3:9" ht="13.8" thickBot="1" x14ac:dyDescent="0.3">
      <c r="C3537" s="150"/>
      <c r="D3537" s="151"/>
      <c r="E3537" s="143"/>
      <c r="F3537" s="151"/>
      <c r="G3537" s="471"/>
      <c r="H3537" s="143"/>
      <c r="I3537" s="464"/>
    </row>
    <row r="3538" spans="3:9" ht="13.8" thickBot="1" x14ac:dyDescent="0.3">
      <c r="C3538" s="150"/>
      <c r="D3538" s="151"/>
      <c r="E3538" s="143"/>
      <c r="F3538" s="741" t="s">
        <v>285</v>
      </c>
      <c r="G3538" s="741"/>
      <c r="H3538" s="741"/>
      <c r="I3538" s="509">
        <f>SUM(I3519+I3525+I3530+I3536)</f>
        <v>57680</v>
      </c>
    </row>
    <row r="3539" spans="3:9" ht="14.4" thickBot="1" x14ac:dyDescent="0.3">
      <c r="C3539" s="462" t="s">
        <v>286</v>
      </c>
      <c r="D3539" s="151"/>
      <c r="E3539" s="175"/>
      <c r="F3539" s="479"/>
      <c r="G3539" s="152"/>
      <c r="H3539" s="151"/>
      <c r="I3539" s="464"/>
    </row>
    <row r="3540" spans="3:9" x14ac:dyDescent="0.25">
      <c r="C3540" s="704" t="s">
        <v>732</v>
      </c>
      <c r="D3540" s="705"/>
      <c r="E3540" s="710" t="s">
        <v>287</v>
      </c>
      <c r="F3540" s="711"/>
      <c r="G3540" s="473" t="s">
        <v>101</v>
      </c>
      <c r="H3540" s="474" t="s">
        <v>288</v>
      </c>
      <c r="I3540" s="712"/>
    </row>
    <row r="3541" spans="3:9" x14ac:dyDescent="0.25">
      <c r="C3541" s="706"/>
      <c r="D3541" s="707"/>
      <c r="E3541" s="714" t="s">
        <v>289</v>
      </c>
      <c r="F3541" s="715"/>
      <c r="G3541" s="459">
        <v>0.23</v>
      </c>
      <c r="H3541" s="507">
        <f>ROUND($I$3538*G3541,0)</f>
        <v>13266</v>
      </c>
      <c r="I3541" s="713"/>
    </row>
    <row r="3542" spans="3:9" x14ac:dyDescent="0.25">
      <c r="C3542" s="706"/>
      <c r="D3542" s="707"/>
      <c r="E3542" s="714" t="s">
        <v>26</v>
      </c>
      <c r="F3542" s="715"/>
      <c r="G3542" s="459">
        <v>0.02</v>
      </c>
      <c r="H3542" s="507">
        <f t="shared" ref="H3542:H3543" si="117">ROUND($I$3538*G3542,0)</f>
        <v>1154</v>
      </c>
      <c r="I3542" s="713"/>
    </row>
    <row r="3543" spans="3:9" x14ac:dyDescent="0.25">
      <c r="C3543" s="706"/>
      <c r="D3543" s="707"/>
      <c r="E3543" s="714" t="s">
        <v>1</v>
      </c>
      <c r="F3543" s="715"/>
      <c r="G3543" s="459">
        <v>0.05</v>
      </c>
      <c r="H3543" s="507">
        <f t="shared" si="117"/>
        <v>2884</v>
      </c>
      <c r="I3543" s="713"/>
    </row>
    <row r="3544" spans="3:9" ht="15" customHeight="1" thickBot="1" x14ac:dyDescent="0.3">
      <c r="C3544" s="706"/>
      <c r="D3544" s="707"/>
      <c r="E3544" s="716" t="s">
        <v>290</v>
      </c>
      <c r="F3544" s="717"/>
      <c r="G3544" s="717"/>
      <c r="H3544" s="718"/>
      <c r="I3544" s="508">
        <f>SUM(H3541:H3543)</f>
        <v>17304</v>
      </c>
    </row>
    <row r="3545" spans="3:9" ht="16.2" customHeight="1" thickBot="1" x14ac:dyDescent="0.3">
      <c r="C3545" s="708"/>
      <c r="D3545" s="709"/>
      <c r="E3545" s="719" t="s">
        <v>291</v>
      </c>
      <c r="F3545" s="720"/>
      <c r="G3545" s="721"/>
      <c r="H3545" s="722">
        <f>SUM(I3538+I3544)</f>
        <v>74984</v>
      </c>
      <c r="I3545" s="723"/>
    </row>
    <row r="3547" spans="3:9" ht="18" thickBot="1" x14ac:dyDescent="0.3">
      <c r="C3547" s="748" t="s">
        <v>257</v>
      </c>
      <c r="D3547" s="748"/>
      <c r="E3547" s="748"/>
      <c r="F3547" s="748"/>
      <c r="G3547" s="748"/>
      <c r="H3547" s="748"/>
      <c r="I3547" s="748"/>
    </row>
    <row r="3548" spans="3:9" ht="14.4" thickBot="1" x14ac:dyDescent="0.3">
      <c r="C3548" s="136" t="s">
        <v>258</v>
      </c>
      <c r="D3548" s="749" t="s">
        <v>733</v>
      </c>
      <c r="E3548" s="750"/>
      <c r="F3548" s="750"/>
      <c r="G3548" s="751"/>
      <c r="H3548" s="136" t="s">
        <v>259</v>
      </c>
      <c r="I3548" s="452">
        <v>45961</v>
      </c>
    </row>
    <row r="3549" spans="3:9" ht="13.8" thickBot="1" x14ac:dyDescent="0.3">
      <c r="C3549" s="752" t="s">
        <v>260</v>
      </c>
      <c r="D3549" s="753"/>
      <c r="E3549" s="754"/>
      <c r="F3549" s="755" t="s">
        <v>261</v>
      </c>
      <c r="G3549" s="756"/>
      <c r="H3549" s="756"/>
      <c r="I3549" s="757"/>
    </row>
    <row r="3550" spans="3:9" ht="13.8" thickBot="1" x14ac:dyDescent="0.3">
      <c r="C3550" s="758" t="s">
        <v>292</v>
      </c>
      <c r="D3550" s="759"/>
      <c r="E3550" s="760"/>
      <c r="F3550" s="761" t="str">
        <f>+'P. Obras Civiles'!C97</f>
        <v>Caja de inspección en concreto de 3500 PSI de 0.60 x 0.60 m</v>
      </c>
      <c r="G3550" s="762"/>
      <c r="H3550" s="762"/>
      <c r="I3550" s="763"/>
    </row>
    <row r="3551" spans="3:9" ht="13.8" thickBot="1" x14ac:dyDescent="0.3">
      <c r="C3551" s="137" t="s">
        <v>262</v>
      </c>
      <c r="D3551" s="138" t="s">
        <v>263</v>
      </c>
      <c r="E3551" s="154">
        <f>+'P. Obras Civiles'!B97</f>
        <v>11.14</v>
      </c>
      <c r="F3551" s="764"/>
      <c r="G3551" s="765"/>
      <c r="H3551" s="765"/>
      <c r="I3551" s="766"/>
    </row>
    <row r="3552" spans="3:9" ht="13.8" thickBot="1" x14ac:dyDescent="0.3">
      <c r="C3552" s="770" t="s">
        <v>264</v>
      </c>
      <c r="D3552" s="771"/>
      <c r="E3552" s="207">
        <f>+'P. Obras Civiles'!E97</f>
        <v>1</v>
      </c>
      <c r="F3552" s="767"/>
      <c r="G3552" s="768"/>
      <c r="H3552" s="768"/>
      <c r="I3552" s="769"/>
    </row>
    <row r="3553" spans="1:9" x14ac:dyDescent="0.25">
      <c r="C3553" s="453" t="s">
        <v>265</v>
      </c>
      <c r="D3553" s="454"/>
      <c r="E3553" s="772"/>
      <c r="F3553" s="772"/>
      <c r="G3553" s="772"/>
      <c r="H3553" s="772"/>
      <c r="I3553" s="773"/>
    </row>
    <row r="3554" spans="1:9" x14ac:dyDescent="0.25">
      <c r="C3554" s="700" t="s">
        <v>266</v>
      </c>
      <c r="D3554" s="701"/>
      <c r="E3554" s="140" t="s">
        <v>267</v>
      </c>
      <c r="F3554" s="455" t="s">
        <v>268</v>
      </c>
      <c r="G3554" s="456" t="s">
        <v>269</v>
      </c>
      <c r="H3554" s="140" t="s">
        <v>270</v>
      </c>
      <c r="I3554" s="457" t="s">
        <v>271</v>
      </c>
    </row>
    <row r="3555" spans="1:9" x14ac:dyDescent="0.25">
      <c r="A3555" s="496" t="str">
        <f>+'Herramientas y Equipos'!$B$18</f>
        <v>E100015</v>
      </c>
      <c r="C3555" s="742" t="str">
        <f>+VLOOKUP(A3555,'Herramientas y Equipos'!$B$4:$E$46,2,FALSE)</f>
        <v>Herramienta menor E, Gral. Obra</v>
      </c>
      <c r="D3555" s="743"/>
      <c r="E3555" s="141" t="str">
        <f>+VLOOKUP(A3555,'Herramientas y Equipos'!$B$4:$E$46,3,FALSE)</f>
        <v>%</v>
      </c>
      <c r="F3555" s="513">
        <f>+VLOOKUP(A3555,'Herramientas y Equipos'!$B$4:$E$46,4,FALSE)</f>
        <v>0.04</v>
      </c>
      <c r="G3555" s="507">
        <f>+I3582</f>
        <v>288774</v>
      </c>
      <c r="H3555" s="507">
        <f>ROUND(SUM(G3555*F3555),0)</f>
        <v>11551</v>
      </c>
      <c r="I3555" s="797"/>
    </row>
    <row r="3556" spans="1:9" x14ac:dyDescent="0.25">
      <c r="A3556" s="496" t="str">
        <f>+'Herramientas y Equipos'!$B$23</f>
        <v>E100020</v>
      </c>
      <c r="C3556" s="742" t="str">
        <f>+VLOOKUP(A3556,'Herramientas y Equipos'!$B$4:$E$46,2,FALSE)</f>
        <v>Mezcladora cap 1 bulto Diesel</v>
      </c>
      <c r="D3556" s="743"/>
      <c r="E3556" s="141" t="str">
        <f>+VLOOKUP(A3556,'Herramientas y Equipos'!$B$4:$E$46,3,FALSE)</f>
        <v>Hora</v>
      </c>
      <c r="F3556" s="525">
        <f>((0.4*4)/(0.6*1.2))+((0.4*4)/(0.6*1.2))</f>
        <v>4.4444444444444446</v>
      </c>
      <c r="G3556" s="155">
        <f>+VLOOKUP(A3556,'Herramientas y Equipos'!$B$4:$E$46,4,FALSE)</f>
        <v>9375</v>
      </c>
      <c r="H3556" s="507">
        <f t="shared" ref="H3556:H3558" si="118">ROUND(SUM(G3556*F3556),0)</f>
        <v>41667</v>
      </c>
      <c r="I3556" s="798"/>
    </row>
    <row r="3557" spans="1:9" x14ac:dyDescent="0.25">
      <c r="A3557" s="496" t="str">
        <f>+'Herramientas y Equipos'!$B$33</f>
        <v>E100030</v>
      </c>
      <c r="C3557" s="742" t="str">
        <f>+VLOOKUP(A3557,'Herramientas y Equipos'!$B$4:$E$46,2,FALSE)</f>
        <v>Vibrador de Concreto electrico</v>
      </c>
      <c r="D3557" s="743"/>
      <c r="E3557" s="141" t="str">
        <f>+VLOOKUP(A3557,'Herramientas y Equipos'!$B$4:$E$46,3,FALSE)</f>
        <v>Hora</v>
      </c>
      <c r="F3557" s="525">
        <v>1</v>
      </c>
      <c r="G3557" s="155">
        <f>+VLOOKUP(A3557,'Herramientas y Equipos'!$B$4:$E$46,4,FALSE)</f>
        <v>10625</v>
      </c>
      <c r="H3557" s="507">
        <f t="shared" si="118"/>
        <v>10625</v>
      </c>
      <c r="I3557" s="798"/>
    </row>
    <row r="3558" spans="1:9" x14ac:dyDescent="0.25">
      <c r="A3558" s="496" t="str">
        <f>+'Herramientas y Equipos'!$B$31</f>
        <v>E100028</v>
      </c>
      <c r="C3558" s="742" t="str">
        <f>+VLOOKUP(A3558,'Herramientas y Equipos'!$B$4:$E$46,2,FALSE)</f>
        <v>Tablero Metálico - Formaleta</v>
      </c>
      <c r="D3558" s="743"/>
      <c r="E3558" s="141" t="str">
        <f>+VLOOKUP(A3558,'Herramientas y Equipos'!$B$4:$E$46,3,FALSE)</f>
        <v>M2</v>
      </c>
      <c r="F3558" s="525">
        <v>0.67</v>
      </c>
      <c r="G3558" s="155">
        <f>+VLOOKUP(A3558,'Herramientas y Equipos'!$B$4:$E$46,4,FALSE)</f>
        <v>1300</v>
      </c>
      <c r="H3558" s="507">
        <f t="shared" si="118"/>
        <v>871</v>
      </c>
      <c r="I3558" s="798"/>
    </row>
    <row r="3559" spans="1:9" x14ac:dyDescent="0.25">
      <c r="C3559" s="698"/>
      <c r="D3559" s="699"/>
      <c r="E3559" s="699"/>
      <c r="F3559" s="740"/>
      <c r="G3559" s="514"/>
      <c r="H3559" s="514" t="s">
        <v>272</v>
      </c>
      <c r="I3559" s="515">
        <f>SUM(H3555:H3558)</f>
        <v>64714</v>
      </c>
    </row>
    <row r="3560" spans="1:9" x14ac:dyDescent="0.25">
      <c r="C3560" s="462" t="s">
        <v>273</v>
      </c>
      <c r="D3560" s="463"/>
      <c r="E3560" s="143"/>
      <c r="F3560" s="151"/>
      <c r="G3560" s="152"/>
      <c r="H3560" s="151"/>
      <c r="I3560" s="464"/>
    </row>
    <row r="3561" spans="1:9" x14ac:dyDescent="0.25">
      <c r="C3561" s="700" t="s">
        <v>266</v>
      </c>
      <c r="D3561" s="701"/>
      <c r="E3561" s="140" t="s">
        <v>274</v>
      </c>
      <c r="F3561" s="455" t="s">
        <v>13</v>
      </c>
      <c r="G3561" s="456" t="s">
        <v>275</v>
      </c>
      <c r="H3561" s="140" t="s">
        <v>276</v>
      </c>
      <c r="I3561" s="457" t="s">
        <v>271</v>
      </c>
    </row>
    <row r="3562" spans="1:9" x14ac:dyDescent="0.25">
      <c r="A3562" s="498" t="str">
        <f>+Insumos!$B$8</f>
        <v>I100005</v>
      </c>
      <c r="C3562" s="702" t="str">
        <f>+VLOOKUP(A3562,Insumos!$B$4:$E$159,2,FALSE)</f>
        <v>Cemento</v>
      </c>
      <c r="D3562" s="703"/>
      <c r="E3562" s="144" t="str">
        <f>+VLOOKUP(A3562,Insumos!$B$4:$E$159,3,FALSE)</f>
        <v>KG</v>
      </c>
      <c r="F3562" s="526">
        <v>145.60560000000001</v>
      </c>
      <c r="G3562" s="164">
        <v>0.05</v>
      </c>
      <c r="H3562" s="166">
        <f>+VLOOKUP(A3562,Insumos!$B$4:$E$159,4,FALSE)</f>
        <v>712</v>
      </c>
      <c r="I3562" s="497">
        <f>+ROUND((F3562*H3562)+(G3562*F3562*H3562),0)</f>
        <v>108855</v>
      </c>
    </row>
    <row r="3563" spans="1:9" x14ac:dyDescent="0.25">
      <c r="A3563" s="498" t="str">
        <f>+Insumos!$B$7</f>
        <v>I100004</v>
      </c>
      <c r="C3563" s="702" t="str">
        <f>+VLOOKUP(A3563,Insumos!$B$4:$E$159,2,FALSE)</f>
        <v>Arena</v>
      </c>
      <c r="D3563" s="703"/>
      <c r="E3563" s="144" t="str">
        <f>+VLOOKUP(A3563,Insumos!$B$4:$E$159,3,FALSE)</f>
        <v>M3</v>
      </c>
      <c r="F3563" s="526">
        <v>0.23227560000000003</v>
      </c>
      <c r="G3563" s="459">
        <v>0.05</v>
      </c>
      <c r="H3563" s="166">
        <f>+VLOOKUP(A3563,Insumos!$B$4:$E$159,4,FALSE)</f>
        <v>55000</v>
      </c>
      <c r="I3563" s="497">
        <f>+ROUND((F3563*H3563)+(G3563*F3563*H3563),0)</f>
        <v>13414</v>
      </c>
    </row>
    <row r="3564" spans="1:9" ht="13.2" customHeight="1" x14ac:dyDescent="0.25">
      <c r="A3564" s="498" t="str">
        <f>+Insumos!$B$15</f>
        <v>I100012</v>
      </c>
      <c r="C3564" s="702" t="str">
        <f>+VLOOKUP(A3564,Insumos!$B$4:$E$159,2,FALSE)</f>
        <v>Triturado 3/4"</v>
      </c>
      <c r="D3564" s="703"/>
      <c r="E3564" s="144" t="str">
        <f>+VLOOKUP(A3564,Insumos!$B$4:$E$159,3,FALSE)</f>
        <v>M3</v>
      </c>
      <c r="F3564" s="527">
        <v>0.23227560000000003</v>
      </c>
      <c r="G3564" s="164">
        <v>0.05</v>
      </c>
      <c r="H3564" s="166">
        <f>+VLOOKUP(A3564,Insumos!$B$4:$E$159,4,FALSE)</f>
        <v>90000</v>
      </c>
      <c r="I3564" s="497">
        <f>+ROUND((F3564*H3564)+(G3564*F3564*H3564),0)</f>
        <v>21950</v>
      </c>
    </row>
    <row r="3565" spans="1:9" ht="13.2" customHeight="1" x14ac:dyDescent="0.25">
      <c r="A3565" s="498" t="str">
        <f>+Insumos!$B$5</f>
        <v>I100002</v>
      </c>
      <c r="C3565" s="702" t="str">
        <f>+VLOOKUP(A3565,Insumos!$B$4:$E$159,2,FALSE)</f>
        <v>Agua</v>
      </c>
      <c r="D3565" s="703"/>
      <c r="E3565" s="144" t="str">
        <f>+VLOOKUP(A3565,Insumos!$B$4:$E$159,3,FALSE)</f>
        <v>LT</v>
      </c>
      <c r="F3565" s="526">
        <v>86.67</v>
      </c>
      <c r="G3565" s="459">
        <v>0.05</v>
      </c>
      <c r="H3565" s="166">
        <f>+VLOOKUP(A3565,Insumos!$B$4:$E$159,4,FALSE)</f>
        <v>70</v>
      </c>
      <c r="I3565" s="497">
        <f>+ROUND((F3565*H3565)+(G3565*F3565*H3565),0)</f>
        <v>6370</v>
      </c>
    </row>
    <row r="3566" spans="1:9" x14ac:dyDescent="0.25">
      <c r="A3566" s="498" t="str">
        <f>+Insumos!$B$4</f>
        <v>I100001</v>
      </c>
      <c r="C3566" s="702" t="str">
        <f>+VLOOKUP(A3566,Insumos!$B$4:$E$159,2,FALSE)</f>
        <v>Acero de refuerzo</v>
      </c>
      <c r="D3566" s="703"/>
      <c r="E3566" s="144" t="str">
        <f>+VLOOKUP(A3566,Insumos!$B$4:$E$159,3,FALSE)</f>
        <v>KG</v>
      </c>
      <c r="F3566" s="526">
        <v>3.5</v>
      </c>
      <c r="G3566" s="459">
        <v>0.05</v>
      </c>
      <c r="H3566" s="166">
        <f>+VLOOKUP(A3566,Insumos!$B$4:$E$159,4,FALSE)</f>
        <v>4406</v>
      </c>
      <c r="I3566" s="497">
        <f>+ROUND((F3566*H3566)+(G3566*F3566*H3566),0)</f>
        <v>16192</v>
      </c>
    </row>
    <row r="3567" spans="1:9" x14ac:dyDescent="0.25">
      <c r="A3567" s="498"/>
      <c r="C3567" s="728"/>
      <c r="D3567" s="729"/>
      <c r="E3567" s="141"/>
      <c r="F3567" s="465"/>
      <c r="G3567" s="147"/>
      <c r="H3567" s="507"/>
      <c r="I3567" s="515"/>
    </row>
    <row r="3568" spans="1:9" x14ac:dyDescent="0.25">
      <c r="A3568" s="498"/>
      <c r="C3568" s="728"/>
      <c r="D3568" s="729"/>
      <c r="E3568" s="141"/>
      <c r="F3568" s="465"/>
      <c r="G3568" s="147"/>
      <c r="H3568" s="507"/>
      <c r="I3568" s="515"/>
    </row>
    <row r="3569" spans="1:12" x14ac:dyDescent="0.25">
      <c r="A3569" s="498"/>
      <c r="C3569" s="150"/>
      <c r="D3569" s="151"/>
      <c r="E3569" s="143"/>
      <c r="F3569" s="151"/>
      <c r="G3569" s="699" t="s">
        <v>277</v>
      </c>
      <c r="H3569" s="730"/>
      <c r="I3569" s="515">
        <f>SUM(I3562:I3568)</f>
        <v>166781</v>
      </c>
    </row>
    <row r="3570" spans="1:12" ht="13.8" x14ac:dyDescent="0.25">
      <c r="A3570" s="498"/>
      <c r="C3570" s="462" t="s">
        <v>278</v>
      </c>
      <c r="D3570" s="463"/>
      <c r="E3570" s="143"/>
      <c r="F3570" s="151"/>
      <c r="G3570" s="152"/>
      <c r="H3570" s="151"/>
      <c r="I3570" s="478"/>
    </row>
    <row r="3571" spans="1:12" x14ac:dyDescent="0.25">
      <c r="A3571" s="498"/>
      <c r="C3571" s="700" t="s">
        <v>266</v>
      </c>
      <c r="D3571" s="701"/>
      <c r="E3571" s="140" t="s">
        <v>279</v>
      </c>
      <c r="F3571" s="455" t="s">
        <v>29</v>
      </c>
      <c r="G3571" s="456" t="s">
        <v>280</v>
      </c>
      <c r="H3571" s="140" t="s">
        <v>281</v>
      </c>
      <c r="I3571" s="457" t="s">
        <v>271</v>
      </c>
    </row>
    <row r="3572" spans="1:12" x14ac:dyDescent="0.25">
      <c r="A3572" s="498"/>
      <c r="C3572" s="746" t="s">
        <v>424</v>
      </c>
      <c r="D3572" s="747"/>
      <c r="E3572" s="504">
        <f>+F3562/1000</f>
        <v>0.1456056</v>
      </c>
      <c r="F3572" s="494"/>
      <c r="G3572" s="9">
        <v>250000</v>
      </c>
      <c r="H3572" s="516">
        <f>+ROUND(E3572*G3572,0)</f>
        <v>36401</v>
      </c>
      <c r="I3572" s="517"/>
    </row>
    <row r="3573" spans="1:12" x14ac:dyDescent="0.25">
      <c r="A3573" s="498"/>
      <c r="C3573" s="746" t="s">
        <v>392</v>
      </c>
      <c r="D3573" s="747"/>
      <c r="E3573" s="494">
        <f>(101+42)*F3563</f>
        <v>33.215410800000001</v>
      </c>
      <c r="F3573" s="494"/>
      <c r="G3573" s="499">
        <v>2500</v>
      </c>
      <c r="H3573" s="516">
        <f t="shared" ref="H3573:H3575" si="119">+ROUND(E3573*G3573,0)</f>
        <v>83039</v>
      </c>
      <c r="I3573" s="517"/>
    </row>
    <row r="3574" spans="1:12" x14ac:dyDescent="0.25">
      <c r="A3574" s="498"/>
      <c r="C3574" s="746" t="s">
        <v>393</v>
      </c>
      <c r="D3574" s="747"/>
      <c r="E3574" s="494">
        <f>(101+42)*F3564</f>
        <v>33.215410800000001</v>
      </c>
      <c r="F3574" s="494"/>
      <c r="G3574" s="495">
        <v>2500</v>
      </c>
      <c r="H3574" s="516">
        <f t="shared" si="119"/>
        <v>83039</v>
      </c>
      <c r="I3574" s="517"/>
    </row>
    <row r="3575" spans="1:12" x14ac:dyDescent="0.25">
      <c r="A3575" s="498"/>
      <c r="C3575" s="746" t="s">
        <v>423</v>
      </c>
      <c r="D3575" s="747"/>
      <c r="E3575" s="501">
        <f>+F3566/1000</f>
        <v>3.5000000000000001E-3</v>
      </c>
      <c r="F3575" s="494"/>
      <c r="G3575" s="9">
        <v>250000</v>
      </c>
      <c r="H3575" s="516">
        <f t="shared" si="119"/>
        <v>875</v>
      </c>
      <c r="I3575" s="517"/>
    </row>
    <row r="3576" spans="1:12" x14ac:dyDescent="0.25">
      <c r="A3576" s="498"/>
      <c r="C3576" s="150"/>
      <c r="D3576" s="151"/>
      <c r="E3576" s="143"/>
      <c r="F3576" s="151"/>
      <c r="G3576" s="152" t="s">
        <v>282</v>
      </c>
      <c r="H3576" s="151"/>
      <c r="I3576" s="515">
        <f>SUM(H3572:H3575)</f>
        <v>203354</v>
      </c>
    </row>
    <row r="3577" spans="1:12" ht="13.8" x14ac:dyDescent="0.25">
      <c r="A3577" s="498"/>
      <c r="C3577" s="462" t="s">
        <v>283</v>
      </c>
      <c r="D3577" s="151"/>
      <c r="E3577" s="143"/>
      <c r="F3577" s="151"/>
      <c r="G3577" s="152"/>
      <c r="H3577" s="151"/>
      <c r="I3577" s="478"/>
    </row>
    <row r="3578" spans="1:12" x14ac:dyDescent="0.25">
      <c r="A3578" s="498"/>
      <c r="C3578" s="700" t="s">
        <v>266</v>
      </c>
      <c r="D3578" s="701"/>
      <c r="E3578" s="140" t="s">
        <v>14</v>
      </c>
      <c r="F3578" s="455" t="s">
        <v>13</v>
      </c>
      <c r="G3578" s="456" t="s">
        <v>276</v>
      </c>
      <c r="H3578" s="140" t="s">
        <v>29</v>
      </c>
      <c r="I3578" s="457" t="s">
        <v>271</v>
      </c>
    </row>
    <row r="3579" spans="1:12" x14ac:dyDescent="0.25">
      <c r="A3579" s="498"/>
      <c r="C3579" s="735" t="str">
        <f>+'Mano de Obra'!$B$135</f>
        <v>Cuadrilla General de obra</v>
      </c>
      <c r="D3579" s="736"/>
      <c r="E3579" s="141" t="s">
        <v>294</v>
      </c>
      <c r="F3579" s="161">
        <v>8</v>
      </c>
      <c r="G3579" s="507">
        <f>+'Mano de Obra'!$F$143</f>
        <v>2310190.111111111</v>
      </c>
      <c r="H3579" s="174">
        <v>1</v>
      </c>
      <c r="I3579" s="518">
        <f>ROUND(SUM(G3579/F3579)*H3579,0)</f>
        <v>288774</v>
      </c>
      <c r="L3579" s="451">
        <f>+H3579*60</f>
        <v>60</v>
      </c>
    </row>
    <row r="3580" spans="1:12" x14ac:dyDescent="0.25">
      <c r="A3580" s="498"/>
      <c r="C3580" s="737"/>
      <c r="D3580" s="714"/>
      <c r="E3580" s="141"/>
      <c r="F3580" s="468"/>
      <c r="G3580" s="469"/>
      <c r="H3580" s="470"/>
      <c r="I3580" s="515">
        <f>SUM(G3580*F3580)*H3580</f>
        <v>0</v>
      </c>
    </row>
    <row r="3581" spans="1:12" x14ac:dyDescent="0.25">
      <c r="A3581" s="498"/>
      <c r="C3581" s="738"/>
      <c r="D3581" s="739"/>
      <c r="E3581" s="141"/>
      <c r="F3581" s="148"/>
      <c r="G3581" s="469"/>
      <c r="H3581" s="470"/>
      <c r="I3581" s="515">
        <f>SUM(G3581*F3581)*H3581</f>
        <v>0</v>
      </c>
    </row>
    <row r="3582" spans="1:12" x14ac:dyDescent="0.25">
      <c r="A3582" s="498"/>
      <c r="C3582" s="150"/>
      <c r="D3582" s="151"/>
      <c r="E3582" s="143"/>
      <c r="F3582" s="151"/>
      <c r="G3582" s="740" t="s">
        <v>284</v>
      </c>
      <c r="H3582" s="740"/>
      <c r="I3582" s="515">
        <f>I3579</f>
        <v>288774</v>
      </c>
    </row>
    <row r="3583" spans="1:12" ht="13.8" thickBot="1" x14ac:dyDescent="0.3">
      <c r="C3583" s="150"/>
      <c r="D3583" s="151"/>
      <c r="E3583" s="143"/>
      <c r="F3583" s="151"/>
      <c r="G3583" s="471"/>
      <c r="H3583" s="143"/>
      <c r="I3583" s="464"/>
    </row>
    <row r="3584" spans="1:12" ht="13.8" thickBot="1" x14ac:dyDescent="0.3">
      <c r="C3584" s="150"/>
      <c r="D3584" s="151"/>
      <c r="E3584" s="143"/>
      <c r="F3584" s="741" t="s">
        <v>285</v>
      </c>
      <c r="G3584" s="741"/>
      <c r="H3584" s="741"/>
      <c r="I3584" s="509">
        <f>SUM(I3559+I3569+I3576+I3582)</f>
        <v>723623</v>
      </c>
    </row>
    <row r="3585" spans="3:9" ht="14.4" thickBot="1" x14ac:dyDescent="0.3">
      <c r="C3585" s="462" t="s">
        <v>286</v>
      </c>
      <c r="D3585" s="151"/>
      <c r="E3585" s="175"/>
      <c r="F3585" s="479"/>
      <c r="G3585" s="152"/>
      <c r="H3585" s="151"/>
      <c r="I3585" s="464"/>
    </row>
    <row r="3586" spans="3:9" x14ac:dyDescent="0.25">
      <c r="C3586" s="704" t="s">
        <v>732</v>
      </c>
      <c r="D3586" s="705"/>
      <c r="E3586" s="710" t="s">
        <v>287</v>
      </c>
      <c r="F3586" s="711"/>
      <c r="G3586" s="473" t="s">
        <v>101</v>
      </c>
      <c r="H3586" s="474" t="s">
        <v>288</v>
      </c>
      <c r="I3586" s="712"/>
    </row>
    <row r="3587" spans="3:9" x14ac:dyDescent="0.25">
      <c r="C3587" s="706"/>
      <c r="D3587" s="707"/>
      <c r="E3587" s="714" t="s">
        <v>289</v>
      </c>
      <c r="F3587" s="715"/>
      <c r="G3587" s="459">
        <v>0.23</v>
      </c>
      <c r="H3587" s="507">
        <f>ROUND($I$3584*G3587,0)</f>
        <v>166433</v>
      </c>
      <c r="I3587" s="713"/>
    </row>
    <row r="3588" spans="3:9" x14ac:dyDescent="0.25">
      <c r="C3588" s="706"/>
      <c r="D3588" s="707"/>
      <c r="E3588" s="714" t="s">
        <v>26</v>
      </c>
      <c r="F3588" s="715"/>
      <c r="G3588" s="459">
        <v>0.02</v>
      </c>
      <c r="H3588" s="507">
        <f t="shared" ref="H3588:H3589" si="120">ROUND($I$3584*G3588,0)</f>
        <v>14472</v>
      </c>
      <c r="I3588" s="713"/>
    </row>
    <row r="3589" spans="3:9" x14ac:dyDescent="0.25">
      <c r="C3589" s="706"/>
      <c r="D3589" s="707"/>
      <c r="E3589" s="714" t="s">
        <v>1</v>
      </c>
      <c r="F3589" s="715"/>
      <c r="G3589" s="459">
        <v>0.05</v>
      </c>
      <c r="H3589" s="507">
        <f t="shared" si="120"/>
        <v>36181</v>
      </c>
      <c r="I3589" s="713"/>
    </row>
    <row r="3590" spans="3:9" ht="15" customHeight="1" thickBot="1" x14ac:dyDescent="0.3">
      <c r="C3590" s="706"/>
      <c r="D3590" s="707"/>
      <c r="E3590" s="716" t="s">
        <v>290</v>
      </c>
      <c r="F3590" s="717"/>
      <c r="G3590" s="717"/>
      <c r="H3590" s="718"/>
      <c r="I3590" s="508">
        <f>SUM(H3587:H3589)</f>
        <v>217086</v>
      </c>
    </row>
    <row r="3591" spans="3:9" ht="16.2" customHeight="1" thickBot="1" x14ac:dyDescent="0.3">
      <c r="C3591" s="708"/>
      <c r="D3591" s="709"/>
      <c r="E3591" s="719" t="s">
        <v>291</v>
      </c>
      <c r="F3591" s="720"/>
      <c r="G3591" s="721"/>
      <c r="H3591" s="722">
        <f>SUM(I3584+I3590)</f>
        <v>940709</v>
      </c>
      <c r="I3591" s="723"/>
    </row>
    <row r="3593" spans="3:9" ht="18" thickBot="1" x14ac:dyDescent="0.3">
      <c r="C3593" s="748" t="s">
        <v>257</v>
      </c>
      <c r="D3593" s="748"/>
      <c r="E3593" s="748"/>
      <c r="F3593" s="748"/>
      <c r="G3593" s="748"/>
      <c r="H3593" s="748"/>
      <c r="I3593" s="748"/>
    </row>
    <row r="3594" spans="3:9" ht="14.4" thickBot="1" x14ac:dyDescent="0.3">
      <c r="C3594" s="136" t="s">
        <v>258</v>
      </c>
      <c r="D3594" s="749" t="s">
        <v>733</v>
      </c>
      <c r="E3594" s="750"/>
      <c r="F3594" s="750"/>
      <c r="G3594" s="751"/>
      <c r="H3594" s="136" t="s">
        <v>259</v>
      </c>
      <c r="I3594" s="452">
        <v>45961</v>
      </c>
    </row>
    <row r="3595" spans="3:9" ht="13.8" thickBot="1" x14ac:dyDescent="0.3">
      <c r="C3595" s="752" t="s">
        <v>260</v>
      </c>
      <c r="D3595" s="753"/>
      <c r="E3595" s="754"/>
      <c r="F3595" s="755" t="s">
        <v>261</v>
      </c>
      <c r="G3595" s="756"/>
      <c r="H3595" s="756"/>
      <c r="I3595" s="757"/>
    </row>
    <row r="3596" spans="3:9" ht="13.8" thickBot="1" x14ac:dyDescent="0.3">
      <c r="C3596" s="758" t="s">
        <v>292</v>
      </c>
      <c r="D3596" s="759"/>
      <c r="E3596" s="760"/>
      <c r="F3596" s="761" t="str">
        <f>+'P. Obras Civiles'!C98</f>
        <v>Caja de inspección en concreto de 3500 PSI de 0.80 x 0.80 m</v>
      </c>
      <c r="G3596" s="762"/>
      <c r="H3596" s="762"/>
      <c r="I3596" s="763"/>
    </row>
    <row r="3597" spans="3:9" ht="13.8" thickBot="1" x14ac:dyDescent="0.3">
      <c r="C3597" s="137" t="s">
        <v>262</v>
      </c>
      <c r="D3597" s="138" t="s">
        <v>263</v>
      </c>
      <c r="E3597" s="154">
        <f>+'P. Obras Civiles'!B98</f>
        <v>11.15</v>
      </c>
      <c r="F3597" s="764"/>
      <c r="G3597" s="765"/>
      <c r="H3597" s="765"/>
      <c r="I3597" s="766"/>
    </row>
    <row r="3598" spans="3:9" ht="13.8" thickBot="1" x14ac:dyDescent="0.3">
      <c r="C3598" s="770" t="s">
        <v>264</v>
      </c>
      <c r="D3598" s="771"/>
      <c r="E3598" s="207">
        <f>+'P. Obras Civiles'!E98</f>
        <v>1</v>
      </c>
      <c r="F3598" s="767"/>
      <c r="G3598" s="768"/>
      <c r="H3598" s="768"/>
      <c r="I3598" s="769"/>
    </row>
    <row r="3599" spans="3:9" x14ac:dyDescent="0.25">
      <c r="C3599" s="453" t="s">
        <v>265</v>
      </c>
      <c r="D3599" s="454"/>
      <c r="E3599" s="772"/>
      <c r="F3599" s="772"/>
      <c r="G3599" s="772"/>
      <c r="H3599" s="772"/>
      <c r="I3599" s="773"/>
    </row>
    <row r="3600" spans="3:9" x14ac:dyDescent="0.25">
      <c r="C3600" s="700" t="s">
        <v>266</v>
      </c>
      <c r="D3600" s="701"/>
      <c r="E3600" s="140" t="s">
        <v>267</v>
      </c>
      <c r="F3600" s="455" t="s">
        <v>268</v>
      </c>
      <c r="G3600" s="456" t="s">
        <v>269</v>
      </c>
      <c r="H3600" s="140" t="s">
        <v>270</v>
      </c>
      <c r="I3600" s="457" t="s">
        <v>271</v>
      </c>
    </row>
    <row r="3601" spans="1:9" x14ac:dyDescent="0.25">
      <c r="A3601" s="496" t="str">
        <f>+'Herramientas y Equipos'!$B$18</f>
        <v>E100015</v>
      </c>
      <c r="C3601" s="742" t="str">
        <f>+VLOOKUP(A3601,'Herramientas y Equipos'!$B$4:$E$46,2,FALSE)</f>
        <v>Herramienta menor E, Gral. Obra</v>
      </c>
      <c r="D3601" s="743"/>
      <c r="E3601" s="141" t="str">
        <f>+VLOOKUP(A3601,'Herramientas y Equipos'!$B$4:$E$46,3,FALSE)</f>
        <v>%</v>
      </c>
      <c r="F3601" s="513">
        <f>+VLOOKUP(A3601,'Herramientas y Equipos'!$B$4:$E$46,4,FALSE)</f>
        <v>0.04</v>
      </c>
      <c r="G3601" s="507">
        <f>+I3626</f>
        <v>346529</v>
      </c>
      <c r="H3601" s="507">
        <f>ROUND(SUM(G3601*F3601),0)</f>
        <v>13861</v>
      </c>
      <c r="I3601" s="797"/>
    </row>
    <row r="3602" spans="1:9" x14ac:dyDescent="0.25">
      <c r="A3602" s="496" t="str">
        <f>+'Herramientas y Equipos'!$B$23</f>
        <v>E100020</v>
      </c>
      <c r="C3602" s="742" t="str">
        <f>+VLOOKUP(A3602,'Herramientas y Equipos'!$B$4:$E$46,2,FALSE)</f>
        <v>Mezcladora cap 1 bulto Diesel</v>
      </c>
      <c r="D3602" s="743"/>
      <c r="E3602" s="141" t="str">
        <f>+VLOOKUP(A3602,'Herramientas y Equipos'!$B$4:$E$46,3,FALSE)</f>
        <v>Hora</v>
      </c>
      <c r="F3602" s="525">
        <f>((0.4*4)/(0.6*1.2))+((0.4*4)/(0.6*1.2))</f>
        <v>4.4444444444444446</v>
      </c>
      <c r="G3602" s="155">
        <f>+VLOOKUP(A3602,'Herramientas y Equipos'!$B$4:$E$46,4,FALSE)</f>
        <v>9375</v>
      </c>
      <c r="H3602" s="507">
        <f t="shared" ref="H3602:H3604" si="121">ROUND(SUM(G3602*F3602),0)</f>
        <v>41667</v>
      </c>
      <c r="I3602" s="798"/>
    </row>
    <row r="3603" spans="1:9" x14ac:dyDescent="0.25">
      <c r="A3603" s="496" t="str">
        <f>+'Herramientas y Equipos'!$B$33</f>
        <v>E100030</v>
      </c>
      <c r="C3603" s="742" t="str">
        <f>+VLOOKUP(A3603,'Herramientas y Equipos'!$B$4:$E$46,2,FALSE)</f>
        <v>Vibrador de Concreto electrico</v>
      </c>
      <c r="D3603" s="743"/>
      <c r="E3603" s="141" t="str">
        <f>+VLOOKUP(A3603,'Herramientas y Equipos'!$B$4:$E$46,3,FALSE)</f>
        <v>Hora</v>
      </c>
      <c r="F3603" s="525">
        <v>1</v>
      </c>
      <c r="G3603" s="155">
        <f>+VLOOKUP(A3603,'Herramientas y Equipos'!$B$4:$E$46,4,FALSE)</f>
        <v>10625</v>
      </c>
      <c r="H3603" s="507">
        <f t="shared" si="121"/>
        <v>10625</v>
      </c>
      <c r="I3603" s="798"/>
    </row>
    <row r="3604" spans="1:9" x14ac:dyDescent="0.25">
      <c r="A3604" s="496" t="str">
        <f>+'Herramientas y Equipos'!$B$31</f>
        <v>E100028</v>
      </c>
      <c r="C3604" s="742" t="str">
        <f>+VLOOKUP(A3604,'Herramientas y Equipos'!$B$4:$E$46,2,FALSE)</f>
        <v>Tablero Metálico - Formaleta</v>
      </c>
      <c r="D3604" s="743"/>
      <c r="E3604" s="141" t="str">
        <f>+VLOOKUP(A3604,'Herramientas y Equipos'!$B$4:$E$46,3,FALSE)</f>
        <v>M2</v>
      </c>
      <c r="F3604" s="525">
        <v>0.67</v>
      </c>
      <c r="G3604" s="155">
        <f>+VLOOKUP(A3604,'Herramientas y Equipos'!$B$4:$E$46,4,FALSE)</f>
        <v>1300</v>
      </c>
      <c r="H3604" s="507">
        <f t="shared" si="121"/>
        <v>871</v>
      </c>
      <c r="I3604" s="798"/>
    </row>
    <row r="3605" spans="1:9" x14ac:dyDescent="0.25">
      <c r="C3605" s="698"/>
      <c r="D3605" s="699"/>
      <c r="E3605" s="699"/>
      <c r="F3605" s="699"/>
      <c r="G3605" s="514"/>
      <c r="H3605" s="514" t="s">
        <v>272</v>
      </c>
      <c r="I3605" s="515">
        <f>SUM(H3601:H3604)</f>
        <v>67024</v>
      </c>
    </row>
    <row r="3606" spans="1:9" x14ac:dyDescent="0.25">
      <c r="C3606" s="462" t="s">
        <v>273</v>
      </c>
      <c r="D3606" s="463"/>
      <c r="E3606" s="143"/>
      <c r="F3606" s="151"/>
      <c r="G3606" s="152"/>
      <c r="H3606" s="151"/>
      <c r="I3606" s="464"/>
    </row>
    <row r="3607" spans="1:9" x14ac:dyDescent="0.25">
      <c r="C3607" s="700" t="s">
        <v>266</v>
      </c>
      <c r="D3607" s="701"/>
      <c r="E3607" s="140" t="s">
        <v>274</v>
      </c>
      <c r="F3607" s="455" t="s">
        <v>13</v>
      </c>
      <c r="G3607" s="456" t="s">
        <v>275</v>
      </c>
      <c r="H3607" s="140" t="s">
        <v>276</v>
      </c>
      <c r="I3607" s="457" t="s">
        <v>271</v>
      </c>
    </row>
    <row r="3608" spans="1:9" x14ac:dyDescent="0.25">
      <c r="A3608" s="498" t="str">
        <f>+Insumos!$B$8</f>
        <v>I100005</v>
      </c>
      <c r="C3608" s="702" t="str">
        <f>+VLOOKUP(A3608,Insumos!$B$4:$E$159,2,FALSE)</f>
        <v>Cemento</v>
      </c>
      <c r="D3608" s="703"/>
      <c r="E3608" s="144" t="str">
        <f>+VLOOKUP(A3608,Insumos!$B$4:$E$159,3,FALSE)</f>
        <v>KG</v>
      </c>
      <c r="F3608" s="526">
        <f>(((((0.8)*4)*0.8*0.15)+((0.8*0.8*0.15)*2)))*420*1.07</f>
        <v>258.85440000000006</v>
      </c>
      <c r="G3608" s="164">
        <v>0.05</v>
      </c>
      <c r="H3608" s="166">
        <f>+VLOOKUP(A3608,Insumos!$B$4:$E$159,4,FALSE)</f>
        <v>712</v>
      </c>
      <c r="I3608" s="497">
        <f>+ROUND((F3608*H3608)+(G3608*F3608*H3608),0)</f>
        <v>193520</v>
      </c>
    </row>
    <row r="3609" spans="1:9" ht="13.2" customHeight="1" x14ac:dyDescent="0.25">
      <c r="A3609" s="498" t="str">
        <f>+Insumos!$B$7</f>
        <v>I100004</v>
      </c>
      <c r="C3609" s="702" t="str">
        <f>+VLOOKUP(A3609,Insumos!$B$4:$E$159,2,FALSE)</f>
        <v>Arena</v>
      </c>
      <c r="D3609" s="703"/>
      <c r="E3609" s="144" t="str">
        <f>+VLOOKUP(A3609,Insumos!$B$4:$E$159,3,FALSE)</f>
        <v>M3</v>
      </c>
      <c r="F3609" s="526">
        <f>(((((0.8)*4)*0.8*0.15)+((0.8*0.8*0.15)*2)))*0.67*1.07</f>
        <v>0.41293440000000009</v>
      </c>
      <c r="G3609" s="459">
        <v>0.05</v>
      </c>
      <c r="H3609" s="166">
        <f>+VLOOKUP(A3609,Insumos!$B$4:$E$159,4,FALSE)</f>
        <v>55000</v>
      </c>
      <c r="I3609" s="497">
        <f>+ROUND((F3609*H3609)+(G3609*F3609*H3609),0)</f>
        <v>23847</v>
      </c>
    </row>
    <row r="3610" spans="1:9" ht="13.2" customHeight="1" x14ac:dyDescent="0.25">
      <c r="A3610" s="498" t="str">
        <f>+Insumos!$B$15</f>
        <v>I100012</v>
      </c>
      <c r="C3610" s="702" t="str">
        <f>+VLOOKUP(A3610,Insumos!$B$4:$E$159,2,FALSE)</f>
        <v>Triturado 3/4"</v>
      </c>
      <c r="D3610" s="703"/>
      <c r="E3610" s="144" t="str">
        <f>+VLOOKUP(A3610,Insumos!$B$4:$E$159,3,FALSE)</f>
        <v>M3</v>
      </c>
      <c r="F3610" s="526">
        <f>(((((0.8)*4)*0.8*0.15)+((0.8*0.8*0.15)*2)))*0.67*1.07</f>
        <v>0.41293440000000009</v>
      </c>
      <c r="G3610" s="164">
        <v>0.05</v>
      </c>
      <c r="H3610" s="166">
        <f>+VLOOKUP(A3610,Insumos!$B$4:$E$159,4,FALSE)</f>
        <v>90000</v>
      </c>
      <c r="I3610" s="497">
        <f>+ROUND((F3610*H3610)+(G3610*F3610*H3610),0)</f>
        <v>39022</v>
      </c>
    </row>
    <row r="3611" spans="1:9" x14ac:dyDescent="0.25">
      <c r="A3611" s="498" t="str">
        <f>+Insumos!$B$5</f>
        <v>I100002</v>
      </c>
      <c r="C3611" s="702" t="str">
        <f>+VLOOKUP(A3611,Insumos!$B$4:$E$159,2,FALSE)</f>
        <v>Agua</v>
      </c>
      <c r="D3611" s="703"/>
      <c r="E3611" s="144" t="str">
        <f>+VLOOKUP(A3611,Insumos!$B$4:$E$159,3,FALSE)</f>
        <v>LT</v>
      </c>
      <c r="F3611" s="526">
        <f>(((((0.8)*4)*0.8*0.15)+((0.8*0.8*0.15)*2)))*250*1.07</f>
        <v>154.08000000000004</v>
      </c>
      <c r="G3611" s="459">
        <v>0.05</v>
      </c>
      <c r="H3611" s="166">
        <f>+VLOOKUP(A3611,Insumos!$B$4:$E$159,4,FALSE)</f>
        <v>70</v>
      </c>
      <c r="I3611" s="497">
        <f>+ROUND((F3611*H3611)+(G3611*F3611*H3611),0)</f>
        <v>11325</v>
      </c>
    </row>
    <row r="3612" spans="1:9" x14ac:dyDescent="0.25">
      <c r="A3612" s="498" t="str">
        <f>+Insumos!$B$4</f>
        <v>I100001</v>
      </c>
      <c r="C3612" s="702" t="str">
        <f>+VLOOKUP(A3612,Insumos!$B$4:$E$159,2,FALSE)</f>
        <v>Acero de refuerzo</v>
      </c>
      <c r="D3612" s="703"/>
      <c r="E3612" s="144" t="str">
        <f>+VLOOKUP(A3612,Insumos!$B$4:$E$159,3,FALSE)</f>
        <v>KG</v>
      </c>
      <c r="F3612" s="526">
        <v>4</v>
      </c>
      <c r="G3612" s="459">
        <v>0.05</v>
      </c>
      <c r="H3612" s="166">
        <f>+VLOOKUP(A3612,Insumos!$B$4:$E$159,4,FALSE)</f>
        <v>4406</v>
      </c>
      <c r="I3612" s="497">
        <f>+ROUND((F3612*H3612)+(G3612*F3612*H3612),0)</f>
        <v>18505</v>
      </c>
    </row>
    <row r="3613" spans="1:9" x14ac:dyDescent="0.25">
      <c r="C3613" s="150"/>
      <c r="D3613" s="151"/>
      <c r="E3613" s="143"/>
      <c r="F3613" s="151"/>
      <c r="G3613" s="699" t="s">
        <v>277</v>
      </c>
      <c r="H3613" s="730"/>
      <c r="I3613" s="515">
        <f>SUM(I3608:I3612)</f>
        <v>286219</v>
      </c>
    </row>
    <row r="3614" spans="1:9" ht="13.8" x14ac:dyDescent="0.25">
      <c r="C3614" s="462" t="s">
        <v>278</v>
      </c>
      <c r="D3614" s="463"/>
      <c r="E3614" s="143"/>
      <c r="F3614" s="151"/>
      <c r="G3614" s="152"/>
      <c r="H3614" s="151"/>
      <c r="I3614" s="478"/>
    </row>
    <row r="3615" spans="1:9" x14ac:dyDescent="0.25">
      <c r="C3615" s="700" t="s">
        <v>266</v>
      </c>
      <c r="D3615" s="701"/>
      <c r="E3615" s="140" t="s">
        <v>279</v>
      </c>
      <c r="F3615" s="455" t="s">
        <v>29</v>
      </c>
      <c r="G3615" s="456" t="s">
        <v>280</v>
      </c>
      <c r="H3615" s="140" t="s">
        <v>281</v>
      </c>
      <c r="I3615" s="457" t="s">
        <v>271</v>
      </c>
    </row>
    <row r="3616" spans="1:9" x14ac:dyDescent="0.25">
      <c r="C3616" s="746" t="s">
        <v>424</v>
      </c>
      <c r="D3616" s="747"/>
      <c r="E3616" s="504">
        <f>+F3608/1000</f>
        <v>0.25885440000000004</v>
      </c>
      <c r="F3616" s="494"/>
      <c r="G3616" s="9">
        <v>250000</v>
      </c>
      <c r="H3616" s="516">
        <f>+ROUND(E3616*G3616,0)</f>
        <v>64714</v>
      </c>
      <c r="I3616" s="517"/>
    </row>
    <row r="3617" spans="3:9" x14ac:dyDescent="0.25">
      <c r="C3617" s="746" t="s">
        <v>392</v>
      </c>
      <c r="D3617" s="747"/>
      <c r="E3617" s="494">
        <f>(101+42)*F3609</f>
        <v>59.049619200000016</v>
      </c>
      <c r="F3617" s="494"/>
      <c r="G3617" s="499">
        <v>2500</v>
      </c>
      <c r="H3617" s="516">
        <f t="shared" ref="H3617:H3619" si="122">+ROUND(E3617*G3617,0)</f>
        <v>147624</v>
      </c>
      <c r="I3617" s="517"/>
    </row>
    <row r="3618" spans="3:9" x14ac:dyDescent="0.25">
      <c r="C3618" s="746" t="s">
        <v>393</v>
      </c>
      <c r="D3618" s="747"/>
      <c r="E3618" s="494">
        <f>(101+42)*F3610</f>
        <v>59.049619200000016</v>
      </c>
      <c r="F3618" s="494"/>
      <c r="G3618" s="495">
        <v>2500</v>
      </c>
      <c r="H3618" s="516">
        <f t="shared" si="122"/>
        <v>147624</v>
      </c>
      <c r="I3618" s="517"/>
    </row>
    <row r="3619" spans="3:9" x14ac:dyDescent="0.25">
      <c r="C3619" s="746" t="s">
        <v>423</v>
      </c>
      <c r="D3619" s="747"/>
      <c r="E3619" s="501">
        <f>+F3612/1000</f>
        <v>4.0000000000000001E-3</v>
      </c>
      <c r="F3619" s="494"/>
      <c r="G3619" s="9">
        <v>250000</v>
      </c>
      <c r="H3619" s="516">
        <f t="shared" si="122"/>
        <v>1000</v>
      </c>
      <c r="I3619" s="517"/>
    </row>
    <row r="3620" spans="3:9" x14ac:dyDescent="0.25">
      <c r="C3620" s="150"/>
      <c r="D3620" s="151"/>
      <c r="E3620" s="143"/>
      <c r="F3620" s="151"/>
      <c r="G3620" s="152" t="s">
        <v>282</v>
      </c>
      <c r="H3620" s="151"/>
      <c r="I3620" s="515">
        <f>SUM(H3616:H3619)</f>
        <v>360962</v>
      </c>
    </row>
    <row r="3621" spans="3:9" ht="13.8" x14ac:dyDescent="0.25">
      <c r="C3621" s="462" t="s">
        <v>283</v>
      </c>
      <c r="D3621" s="151"/>
      <c r="E3621" s="143"/>
      <c r="F3621" s="151"/>
      <c r="G3621" s="152"/>
      <c r="H3621" s="151"/>
      <c r="I3621" s="478"/>
    </row>
    <row r="3622" spans="3:9" x14ac:dyDescent="0.25">
      <c r="C3622" s="700" t="s">
        <v>266</v>
      </c>
      <c r="D3622" s="701"/>
      <c r="E3622" s="140" t="s">
        <v>14</v>
      </c>
      <c r="F3622" s="455" t="s">
        <v>13</v>
      </c>
      <c r="G3622" s="456" t="s">
        <v>276</v>
      </c>
      <c r="H3622" s="140" t="s">
        <v>29</v>
      </c>
      <c r="I3622" s="457" t="s">
        <v>271</v>
      </c>
    </row>
    <row r="3623" spans="3:9" x14ac:dyDescent="0.25">
      <c r="C3623" s="735" t="str">
        <f>+'Mano de Obra'!$B$135</f>
        <v>Cuadrilla General de obra</v>
      </c>
      <c r="D3623" s="736"/>
      <c r="E3623" s="141" t="s">
        <v>294</v>
      </c>
      <c r="F3623" s="161">
        <v>8</v>
      </c>
      <c r="G3623" s="507">
        <f>+'Mano de Obra'!$F$143</f>
        <v>2310190.111111111</v>
      </c>
      <c r="H3623" s="174">
        <v>1.2</v>
      </c>
      <c r="I3623" s="518">
        <f>ROUND(SUM(G3623/F3623)*H3623,0)</f>
        <v>346529</v>
      </c>
    </row>
    <row r="3624" spans="3:9" x14ac:dyDescent="0.25">
      <c r="C3624" s="737"/>
      <c r="D3624" s="714"/>
      <c r="E3624" s="141"/>
      <c r="F3624" s="468"/>
      <c r="G3624" s="469"/>
      <c r="H3624" s="470"/>
      <c r="I3624" s="515">
        <f>SUM(G3624*F3624)*H3624</f>
        <v>0</v>
      </c>
    </row>
    <row r="3625" spans="3:9" x14ac:dyDescent="0.25">
      <c r="C3625" s="738"/>
      <c r="D3625" s="739"/>
      <c r="E3625" s="141"/>
      <c r="F3625" s="148"/>
      <c r="G3625" s="469"/>
      <c r="H3625" s="470"/>
      <c r="I3625" s="515">
        <f>SUM(G3625*F3625)*H3625</f>
        <v>0</v>
      </c>
    </row>
    <row r="3626" spans="3:9" x14ac:dyDescent="0.25">
      <c r="C3626" s="150"/>
      <c r="D3626" s="151"/>
      <c r="E3626" s="143"/>
      <c r="F3626" s="151"/>
      <c r="G3626" s="740" t="s">
        <v>284</v>
      </c>
      <c r="H3626" s="740"/>
      <c r="I3626" s="515">
        <f>I3623</f>
        <v>346529</v>
      </c>
    </row>
    <row r="3627" spans="3:9" ht="13.8" thickBot="1" x14ac:dyDescent="0.3">
      <c r="C3627" s="150"/>
      <c r="D3627" s="151"/>
      <c r="E3627" s="143"/>
      <c r="F3627" s="151"/>
      <c r="G3627" s="471"/>
      <c r="H3627" s="143"/>
      <c r="I3627" s="464"/>
    </row>
    <row r="3628" spans="3:9" ht="13.8" thickBot="1" x14ac:dyDescent="0.3">
      <c r="C3628" s="150"/>
      <c r="D3628" s="151"/>
      <c r="E3628" s="143"/>
      <c r="F3628" s="741" t="s">
        <v>285</v>
      </c>
      <c r="G3628" s="741"/>
      <c r="H3628" s="741"/>
      <c r="I3628" s="509">
        <f>SUM(I3605+I3613+I3620+I3626)</f>
        <v>1060734</v>
      </c>
    </row>
    <row r="3629" spans="3:9" ht="14.4" thickBot="1" x14ac:dyDescent="0.3">
      <c r="C3629" s="462" t="s">
        <v>286</v>
      </c>
      <c r="D3629" s="151"/>
      <c r="E3629" s="175"/>
      <c r="F3629" s="479"/>
      <c r="G3629" s="152"/>
      <c r="H3629" s="151"/>
      <c r="I3629" s="464"/>
    </row>
    <row r="3630" spans="3:9" x14ac:dyDescent="0.25">
      <c r="C3630" s="704" t="s">
        <v>732</v>
      </c>
      <c r="D3630" s="705"/>
      <c r="E3630" s="710" t="s">
        <v>287</v>
      </c>
      <c r="F3630" s="711"/>
      <c r="G3630" s="473" t="s">
        <v>101</v>
      </c>
      <c r="H3630" s="474" t="s">
        <v>288</v>
      </c>
      <c r="I3630" s="712"/>
    </row>
    <row r="3631" spans="3:9" x14ac:dyDescent="0.25">
      <c r="C3631" s="706"/>
      <c r="D3631" s="707"/>
      <c r="E3631" s="714" t="s">
        <v>289</v>
      </c>
      <c r="F3631" s="715"/>
      <c r="G3631" s="459">
        <v>0.23</v>
      </c>
      <c r="H3631" s="507">
        <f>ROUND($I$3628*G3631,0)</f>
        <v>243969</v>
      </c>
      <c r="I3631" s="713"/>
    </row>
    <row r="3632" spans="3:9" x14ac:dyDescent="0.25">
      <c r="C3632" s="706"/>
      <c r="D3632" s="707"/>
      <c r="E3632" s="714" t="s">
        <v>26</v>
      </c>
      <c r="F3632" s="715"/>
      <c r="G3632" s="459">
        <v>0.02</v>
      </c>
      <c r="H3632" s="507">
        <f t="shared" ref="H3632:H3633" si="123">ROUND($I$3628*G3632,0)</f>
        <v>21215</v>
      </c>
      <c r="I3632" s="713"/>
    </row>
    <row r="3633" spans="1:9" x14ac:dyDescent="0.25">
      <c r="C3633" s="706"/>
      <c r="D3633" s="707"/>
      <c r="E3633" s="714" t="s">
        <v>1</v>
      </c>
      <c r="F3633" s="715"/>
      <c r="G3633" s="459">
        <v>0.05</v>
      </c>
      <c r="H3633" s="507">
        <f t="shared" si="123"/>
        <v>53037</v>
      </c>
      <c r="I3633" s="713"/>
    </row>
    <row r="3634" spans="1:9" ht="15" customHeight="1" thickBot="1" x14ac:dyDescent="0.3">
      <c r="C3634" s="706"/>
      <c r="D3634" s="707"/>
      <c r="E3634" s="716" t="s">
        <v>290</v>
      </c>
      <c r="F3634" s="717"/>
      <c r="G3634" s="717"/>
      <c r="H3634" s="718"/>
      <c r="I3634" s="508">
        <f>SUM(H3631:H3633)</f>
        <v>318221</v>
      </c>
    </row>
    <row r="3635" spans="1:9" ht="16.2" customHeight="1" thickBot="1" x14ac:dyDescent="0.3">
      <c r="C3635" s="708"/>
      <c r="D3635" s="709"/>
      <c r="E3635" s="719" t="s">
        <v>291</v>
      </c>
      <c r="F3635" s="720"/>
      <c r="G3635" s="721"/>
      <c r="H3635" s="722">
        <f>SUM(I3628+I3634)</f>
        <v>1378955</v>
      </c>
      <c r="I3635" s="723"/>
    </row>
    <row r="3637" spans="1:9" ht="18" thickBot="1" x14ac:dyDescent="0.3">
      <c r="C3637" s="748" t="s">
        <v>257</v>
      </c>
      <c r="D3637" s="748"/>
      <c r="E3637" s="748"/>
      <c r="F3637" s="748"/>
      <c r="G3637" s="748"/>
      <c r="H3637" s="748"/>
      <c r="I3637" s="748"/>
    </row>
    <row r="3638" spans="1:9" ht="14.4" thickBot="1" x14ac:dyDescent="0.3">
      <c r="C3638" s="136" t="s">
        <v>258</v>
      </c>
      <c r="D3638" s="749" t="s">
        <v>733</v>
      </c>
      <c r="E3638" s="750"/>
      <c r="F3638" s="750"/>
      <c r="G3638" s="751"/>
      <c r="H3638" s="136" t="s">
        <v>259</v>
      </c>
      <c r="I3638" s="452">
        <v>45961</v>
      </c>
    </row>
    <row r="3639" spans="1:9" ht="13.8" thickBot="1" x14ac:dyDescent="0.3">
      <c r="C3639" s="752" t="s">
        <v>260</v>
      </c>
      <c r="D3639" s="753"/>
      <c r="E3639" s="754"/>
      <c r="F3639" s="755" t="s">
        <v>261</v>
      </c>
      <c r="G3639" s="756"/>
      <c r="H3639" s="756"/>
      <c r="I3639" s="757"/>
    </row>
    <row r="3640" spans="1:9" ht="13.8" thickBot="1" x14ac:dyDescent="0.3">
      <c r="C3640" s="758" t="s">
        <v>292</v>
      </c>
      <c r="D3640" s="759"/>
      <c r="E3640" s="760"/>
      <c r="F3640" s="761" t="str">
        <f>+'P. Obras Civiles'!C100</f>
        <v xml:space="preserve">Aseo general </v>
      </c>
      <c r="G3640" s="762"/>
      <c r="H3640" s="762"/>
      <c r="I3640" s="763"/>
    </row>
    <row r="3641" spans="1:9" ht="13.8" thickBot="1" x14ac:dyDescent="0.3">
      <c r="C3641" s="137" t="s">
        <v>293</v>
      </c>
      <c r="D3641" s="138" t="s">
        <v>263</v>
      </c>
      <c r="E3641" s="154">
        <f>+'P. Obras Civiles'!B100</f>
        <v>13.1</v>
      </c>
      <c r="F3641" s="764"/>
      <c r="G3641" s="765"/>
      <c r="H3641" s="765"/>
      <c r="I3641" s="766"/>
    </row>
    <row r="3642" spans="1:9" ht="13.8" thickBot="1" x14ac:dyDescent="0.3">
      <c r="C3642" s="770" t="s">
        <v>264</v>
      </c>
      <c r="D3642" s="771"/>
      <c r="E3642" s="207">
        <f>+'P. Obras Civiles'!E100</f>
        <v>88.155000000000001</v>
      </c>
      <c r="F3642" s="767"/>
      <c r="G3642" s="768"/>
      <c r="H3642" s="768"/>
      <c r="I3642" s="769"/>
    </row>
    <row r="3643" spans="1:9" x14ac:dyDescent="0.25">
      <c r="C3643" s="453" t="s">
        <v>265</v>
      </c>
      <c r="D3643" s="454"/>
      <c r="E3643" s="772"/>
      <c r="F3643" s="772"/>
      <c r="G3643" s="772"/>
      <c r="H3643" s="772"/>
      <c r="I3643" s="773"/>
    </row>
    <row r="3644" spans="1:9" x14ac:dyDescent="0.25">
      <c r="C3644" s="700" t="s">
        <v>266</v>
      </c>
      <c r="D3644" s="701"/>
      <c r="E3644" s="140" t="s">
        <v>267</v>
      </c>
      <c r="F3644" s="455" t="s">
        <v>268</v>
      </c>
      <c r="G3644" s="456" t="s">
        <v>269</v>
      </c>
      <c r="H3644" s="140" t="s">
        <v>270</v>
      </c>
      <c r="I3644" s="457" t="s">
        <v>271</v>
      </c>
    </row>
    <row r="3645" spans="1:9" x14ac:dyDescent="0.25">
      <c r="A3645" s="496" t="str">
        <f>+'Herramientas y Equipos'!$B$18</f>
        <v>E100015</v>
      </c>
      <c r="C3645" s="742" t="str">
        <f>+VLOOKUP(A3645,'Herramientas y Equipos'!$B$4:$E$46,2,FALSE)</f>
        <v>Herramienta menor E, Gral. Obra</v>
      </c>
      <c r="D3645" s="743"/>
      <c r="E3645" s="141" t="str">
        <f>+VLOOKUP(A3645,'Herramientas y Equipos'!$B$4:$E$46,3,FALSE)</f>
        <v>%</v>
      </c>
      <c r="F3645" s="459">
        <f>+VLOOKUP(A3645,'Herramientas y Equipos'!$B$4:$E$46,4,FALSE)</f>
        <v>0.04</v>
      </c>
      <c r="G3645" s="155">
        <f>+I3671</f>
        <v>2888</v>
      </c>
      <c r="H3645" s="155">
        <f>ROUND(SUM(G3645*F3645),0)</f>
        <v>116</v>
      </c>
      <c r="I3645" s="744"/>
    </row>
    <row r="3646" spans="1:9" x14ac:dyDescent="0.25">
      <c r="A3646" s="496" t="s">
        <v>112</v>
      </c>
      <c r="C3646" s="742" t="str">
        <f>+VLOOKUP(A3646,'Herramientas y Equipos'!$B$4:$E$46,2,FALSE)</f>
        <v>Hidrolavadora 1450psi Máx. 6.5Lt/Min</v>
      </c>
      <c r="D3646" s="743"/>
      <c r="E3646" s="141" t="str">
        <f>+VLOOKUP(A3646,'Herramientas y Equipos'!$B$4:$E$46,3,FALSE)</f>
        <v>Hora</v>
      </c>
      <c r="F3646" s="171">
        <v>0.03</v>
      </c>
      <c r="G3646" s="155">
        <f>+VLOOKUP(A3646,'Herramientas y Equipos'!$B$4:$E$46,4,FALSE)</f>
        <v>6250</v>
      </c>
      <c r="H3646" s="155">
        <f>ROUND(SUM(G3646*F3646),0)</f>
        <v>188</v>
      </c>
      <c r="I3646" s="745"/>
    </row>
    <row r="3647" spans="1:9" x14ac:dyDescent="0.25">
      <c r="A3647" s="496"/>
      <c r="C3647" s="742"/>
      <c r="D3647" s="743"/>
      <c r="E3647" s="141"/>
      <c r="F3647" s="171"/>
      <c r="G3647" s="155"/>
      <c r="H3647" s="155"/>
      <c r="I3647" s="745"/>
    </row>
    <row r="3648" spans="1:9" x14ac:dyDescent="0.25">
      <c r="C3648" s="698"/>
      <c r="D3648" s="699"/>
      <c r="E3648" s="699"/>
      <c r="F3648" s="699"/>
      <c r="G3648" s="461"/>
      <c r="H3648" s="461" t="s">
        <v>272</v>
      </c>
      <c r="I3648" s="172">
        <f>SUM(H3645:H3647)</f>
        <v>304</v>
      </c>
    </row>
    <row r="3649" spans="1:9" x14ac:dyDescent="0.25">
      <c r="C3649" s="462" t="s">
        <v>273</v>
      </c>
      <c r="D3649" s="463"/>
      <c r="E3649" s="143"/>
      <c r="F3649" s="151"/>
      <c r="G3649" s="152"/>
      <c r="H3649" s="151"/>
      <c r="I3649" s="464"/>
    </row>
    <row r="3650" spans="1:9" x14ac:dyDescent="0.25">
      <c r="C3650" s="700" t="s">
        <v>266</v>
      </c>
      <c r="D3650" s="701"/>
      <c r="E3650" s="140" t="s">
        <v>274</v>
      </c>
      <c r="F3650" s="140" t="s">
        <v>13</v>
      </c>
      <c r="G3650" s="456" t="s">
        <v>275</v>
      </c>
      <c r="H3650" s="140" t="s">
        <v>276</v>
      </c>
      <c r="I3650" s="457" t="s">
        <v>271</v>
      </c>
    </row>
    <row r="3651" spans="1:9" ht="25.5" customHeight="1" x14ac:dyDescent="0.25">
      <c r="A3651" s="498"/>
      <c r="C3651" s="702"/>
      <c r="D3651" s="703"/>
      <c r="E3651" s="144"/>
      <c r="F3651" s="165"/>
      <c r="G3651" s="164"/>
      <c r="H3651" s="166"/>
      <c r="I3651" s="497"/>
    </row>
    <row r="3652" spans="1:9" x14ac:dyDescent="0.25">
      <c r="A3652" s="498"/>
      <c r="C3652" s="702"/>
      <c r="D3652" s="703"/>
      <c r="E3652" s="144"/>
      <c r="F3652" s="165"/>
      <c r="G3652" s="459"/>
      <c r="H3652" s="166"/>
      <c r="I3652" s="497"/>
    </row>
    <row r="3653" spans="1:9" x14ac:dyDescent="0.25">
      <c r="A3653" s="498"/>
      <c r="C3653" s="702"/>
      <c r="D3653" s="703"/>
      <c r="E3653" s="144"/>
      <c r="F3653" s="484"/>
      <c r="G3653" s="164"/>
      <c r="H3653" s="166"/>
      <c r="I3653" s="497"/>
    </row>
    <row r="3654" spans="1:9" x14ac:dyDescent="0.25">
      <c r="A3654" s="498"/>
      <c r="C3654" s="702"/>
      <c r="D3654" s="703"/>
      <c r="E3654" s="144"/>
      <c r="F3654" s="465"/>
      <c r="G3654" s="459"/>
      <c r="H3654" s="166"/>
      <c r="I3654" s="497"/>
    </row>
    <row r="3655" spans="1:9" x14ac:dyDescent="0.25">
      <c r="A3655" s="498"/>
      <c r="C3655" s="702"/>
      <c r="D3655" s="703"/>
      <c r="E3655" s="144"/>
      <c r="F3655" s="465"/>
      <c r="G3655" s="164"/>
      <c r="H3655" s="166"/>
      <c r="I3655" s="497"/>
    </row>
    <row r="3656" spans="1:9" x14ac:dyDescent="0.25">
      <c r="C3656" s="724"/>
      <c r="D3656" s="725"/>
      <c r="E3656" s="144"/>
      <c r="F3656" s="465"/>
      <c r="G3656" s="147"/>
      <c r="H3656" s="156"/>
      <c r="I3656" s="172"/>
    </row>
    <row r="3657" spans="1:9" x14ac:dyDescent="0.25">
      <c r="C3657" s="726"/>
      <c r="D3657" s="727"/>
      <c r="E3657" s="443"/>
      <c r="F3657" s="465"/>
      <c r="G3657" s="147"/>
      <c r="H3657" s="156"/>
      <c r="I3657" s="172"/>
    </row>
    <row r="3658" spans="1:9" x14ac:dyDescent="0.25">
      <c r="C3658" s="728"/>
      <c r="D3658" s="729"/>
      <c r="E3658" s="141"/>
      <c r="F3658" s="465"/>
      <c r="G3658" s="147"/>
      <c r="H3658" s="155"/>
      <c r="I3658" s="172"/>
    </row>
    <row r="3659" spans="1:9" x14ac:dyDescent="0.25">
      <c r="C3659" s="728"/>
      <c r="D3659" s="729"/>
      <c r="E3659" s="141"/>
      <c r="F3659" s="465"/>
      <c r="G3659" s="147"/>
      <c r="H3659" s="155"/>
      <c r="I3659" s="172"/>
    </row>
    <row r="3660" spans="1:9" x14ac:dyDescent="0.25">
      <c r="C3660" s="150"/>
      <c r="D3660" s="151"/>
      <c r="E3660" s="143"/>
      <c r="F3660" s="151"/>
      <c r="G3660" s="699" t="s">
        <v>277</v>
      </c>
      <c r="H3660" s="730"/>
      <c r="I3660" s="172">
        <f>SUM(I3651:I3659)</f>
        <v>0</v>
      </c>
    </row>
    <row r="3661" spans="1:9" ht="13.8" x14ac:dyDescent="0.25">
      <c r="C3661" s="462" t="s">
        <v>278</v>
      </c>
      <c r="D3661" s="463"/>
      <c r="E3661" s="143"/>
      <c r="F3661" s="151"/>
      <c r="G3661" s="152"/>
      <c r="H3661" s="151"/>
      <c r="I3661" s="478"/>
    </row>
    <row r="3662" spans="1:9" x14ac:dyDescent="0.25">
      <c r="C3662" s="700" t="s">
        <v>266</v>
      </c>
      <c r="D3662" s="701"/>
      <c r="E3662" s="140" t="s">
        <v>279</v>
      </c>
      <c r="F3662" s="140" t="s">
        <v>29</v>
      </c>
      <c r="G3662" s="456" t="s">
        <v>280</v>
      </c>
      <c r="H3662" s="140" t="s">
        <v>281</v>
      </c>
      <c r="I3662" s="457" t="s">
        <v>271</v>
      </c>
    </row>
    <row r="3663" spans="1:9" x14ac:dyDescent="0.25">
      <c r="C3663" s="746"/>
      <c r="D3663" s="747"/>
      <c r="E3663" s="504"/>
      <c r="F3663" s="494"/>
      <c r="G3663" s="9"/>
      <c r="H3663" s="156"/>
      <c r="I3663" s="149"/>
    </row>
    <row r="3664" spans="1:9" ht="21.75" customHeight="1" x14ac:dyDescent="0.25">
      <c r="C3664" s="733"/>
      <c r="D3664" s="734"/>
      <c r="E3664" s="494"/>
      <c r="F3664" s="494"/>
      <c r="G3664" s="495"/>
      <c r="H3664" s="156">
        <f>+ROUND(E3664*F3664*G3664,0)</f>
        <v>0</v>
      </c>
      <c r="I3664" s="149"/>
    </row>
    <row r="3665" spans="3:9" x14ac:dyDescent="0.25">
      <c r="C3665" s="150"/>
      <c r="D3665" s="151"/>
      <c r="E3665" s="143"/>
      <c r="F3665" s="151"/>
      <c r="G3665" s="152" t="s">
        <v>282</v>
      </c>
      <c r="H3665" s="151"/>
      <c r="I3665" s="158">
        <f>SUM(H3663:H3664)</f>
        <v>0</v>
      </c>
    </row>
    <row r="3666" spans="3:9" ht="13.8" x14ac:dyDescent="0.25">
      <c r="C3666" s="462" t="s">
        <v>283</v>
      </c>
      <c r="D3666" s="151"/>
      <c r="E3666" s="143"/>
      <c r="F3666" s="151"/>
      <c r="G3666" s="152"/>
      <c r="H3666" s="151"/>
      <c r="I3666" s="478"/>
    </row>
    <row r="3667" spans="3:9" x14ac:dyDescent="0.25">
      <c r="C3667" s="700" t="s">
        <v>266</v>
      </c>
      <c r="D3667" s="701"/>
      <c r="E3667" s="140" t="s">
        <v>14</v>
      </c>
      <c r="F3667" s="140" t="s">
        <v>13</v>
      </c>
      <c r="G3667" s="456" t="s">
        <v>276</v>
      </c>
      <c r="H3667" s="467" t="s">
        <v>29</v>
      </c>
      <c r="I3667" s="457" t="s">
        <v>271</v>
      </c>
    </row>
    <row r="3668" spans="3:9" x14ac:dyDescent="0.25">
      <c r="C3668" s="735" t="str">
        <f>+'Mano de Obra'!$B$135</f>
        <v>Cuadrilla General de obra</v>
      </c>
      <c r="D3668" s="736"/>
      <c r="E3668" s="141" t="s">
        <v>294</v>
      </c>
      <c r="F3668" s="161">
        <v>8</v>
      </c>
      <c r="G3668" s="155">
        <f>+'Mano de Obra'!$F$143</f>
        <v>2310190.111111111</v>
      </c>
      <c r="H3668" s="174">
        <v>0.01</v>
      </c>
      <c r="I3668" s="159">
        <f>ROUND(SUM(G3668/F3668)*H3668,0)</f>
        <v>2888</v>
      </c>
    </row>
    <row r="3669" spans="3:9" x14ac:dyDescent="0.25">
      <c r="C3669" s="737"/>
      <c r="D3669" s="714"/>
      <c r="E3669" s="141"/>
      <c r="F3669" s="468"/>
      <c r="G3669" s="469"/>
      <c r="H3669" s="470"/>
      <c r="I3669" s="172">
        <f>SUM(G3669*F3669)*H3669</f>
        <v>0</v>
      </c>
    </row>
    <row r="3670" spans="3:9" x14ac:dyDescent="0.25">
      <c r="C3670" s="738"/>
      <c r="D3670" s="739"/>
      <c r="E3670" s="141"/>
      <c r="F3670" s="148"/>
      <c r="G3670" s="469"/>
      <c r="H3670" s="470"/>
      <c r="I3670" s="172">
        <f>SUM(G3670*F3670)*H3670</f>
        <v>0</v>
      </c>
    </row>
    <row r="3671" spans="3:9" x14ac:dyDescent="0.25">
      <c r="C3671" s="150"/>
      <c r="D3671" s="151"/>
      <c r="E3671" s="143"/>
      <c r="F3671" s="151"/>
      <c r="G3671" s="740" t="s">
        <v>284</v>
      </c>
      <c r="H3671" s="740"/>
      <c r="I3671" s="172">
        <f>I3668</f>
        <v>2888</v>
      </c>
    </row>
    <row r="3672" spans="3:9" ht="13.8" thickBot="1" x14ac:dyDescent="0.3">
      <c r="C3672" s="150"/>
      <c r="D3672" s="151"/>
      <c r="E3672" s="143"/>
      <c r="F3672" s="151"/>
      <c r="G3672" s="471"/>
      <c r="H3672" s="143"/>
      <c r="I3672" s="464"/>
    </row>
    <row r="3673" spans="3:9" ht="13.8" thickBot="1" x14ac:dyDescent="0.3">
      <c r="C3673" s="150"/>
      <c r="D3673" s="151"/>
      <c r="E3673" s="143"/>
      <c r="F3673" s="741" t="s">
        <v>285</v>
      </c>
      <c r="G3673" s="741"/>
      <c r="H3673" s="741"/>
      <c r="I3673" s="160">
        <f>SUM(I3648+I3660+I3665+I3671)</f>
        <v>3192</v>
      </c>
    </row>
    <row r="3674" spans="3:9" ht="14.4" thickBot="1" x14ac:dyDescent="0.3">
      <c r="C3674" s="462" t="s">
        <v>286</v>
      </c>
      <c r="D3674" s="151"/>
      <c r="E3674" s="175"/>
      <c r="F3674" s="479"/>
      <c r="G3674" s="152"/>
      <c r="H3674" s="151"/>
      <c r="I3674" s="464"/>
    </row>
    <row r="3675" spans="3:9" x14ac:dyDescent="0.25">
      <c r="C3675" s="704" t="s">
        <v>732</v>
      </c>
      <c r="D3675" s="705"/>
      <c r="E3675" s="710" t="s">
        <v>287</v>
      </c>
      <c r="F3675" s="711"/>
      <c r="G3675" s="473" t="s">
        <v>101</v>
      </c>
      <c r="H3675" s="474" t="s">
        <v>288</v>
      </c>
      <c r="I3675" s="712"/>
    </row>
    <row r="3676" spans="3:9" x14ac:dyDescent="0.25">
      <c r="C3676" s="706"/>
      <c r="D3676" s="707"/>
      <c r="E3676" s="714" t="s">
        <v>289</v>
      </c>
      <c r="F3676" s="715"/>
      <c r="G3676" s="459">
        <v>0.23</v>
      </c>
      <c r="H3676" s="155">
        <f>ROUND($I$3673*G3676,0)</f>
        <v>734</v>
      </c>
      <c r="I3676" s="713"/>
    </row>
    <row r="3677" spans="3:9" x14ac:dyDescent="0.25">
      <c r="C3677" s="706"/>
      <c r="D3677" s="707"/>
      <c r="E3677" s="714" t="s">
        <v>26</v>
      </c>
      <c r="F3677" s="715"/>
      <c r="G3677" s="459">
        <v>0.02</v>
      </c>
      <c r="H3677" s="155">
        <f t="shared" ref="H3677:H3678" si="124">ROUND($I$3673*G3677,0)</f>
        <v>64</v>
      </c>
      <c r="I3677" s="713"/>
    </row>
    <row r="3678" spans="3:9" x14ac:dyDescent="0.25">
      <c r="C3678" s="706"/>
      <c r="D3678" s="707"/>
      <c r="E3678" s="714" t="s">
        <v>1</v>
      </c>
      <c r="F3678" s="715"/>
      <c r="G3678" s="459">
        <v>0.05</v>
      </c>
      <c r="H3678" s="155">
        <f t="shared" si="124"/>
        <v>160</v>
      </c>
      <c r="I3678" s="713"/>
    </row>
    <row r="3679" spans="3:9" ht="15" customHeight="1" thickBot="1" x14ac:dyDescent="0.3">
      <c r="C3679" s="706"/>
      <c r="D3679" s="707"/>
      <c r="E3679" s="716" t="s">
        <v>290</v>
      </c>
      <c r="F3679" s="717"/>
      <c r="G3679" s="717"/>
      <c r="H3679" s="718"/>
      <c r="I3679" s="475">
        <f>SUM(H3676:H3678)</f>
        <v>958</v>
      </c>
    </row>
    <row r="3680" spans="3:9" ht="16.2" thickBot="1" x14ac:dyDescent="0.3">
      <c r="C3680" s="708"/>
      <c r="D3680" s="709"/>
      <c r="E3680" s="719" t="s">
        <v>291</v>
      </c>
      <c r="F3680" s="720"/>
      <c r="G3680" s="721"/>
      <c r="H3680" s="722">
        <f>SUM(I3673+I3679)</f>
        <v>4150</v>
      </c>
      <c r="I3680" s="723"/>
    </row>
  </sheetData>
  <mergeCells count="3512">
    <mergeCell ref="E2193:F2193"/>
    <mergeCell ref="C2164:D2164"/>
    <mergeCell ref="C2165:D2165"/>
    <mergeCell ref="I2165:I2167"/>
    <mergeCell ref="C2166:D2166"/>
    <mergeCell ref="C2167:D2167"/>
    <mergeCell ref="C2168:F2168"/>
    <mergeCell ref="C2170:D2170"/>
    <mergeCell ref="C2171:D2171"/>
    <mergeCell ref="C2172:D2172"/>
    <mergeCell ref="I2193:I2196"/>
    <mergeCell ref="E2194:F2194"/>
    <mergeCell ref="E2195:F2195"/>
    <mergeCell ref="E2196:F2196"/>
    <mergeCell ref="E2197:H2197"/>
    <mergeCell ref="E2198:G2198"/>
    <mergeCell ref="H2198:I2198"/>
    <mergeCell ref="C2173:D2173"/>
    <mergeCell ref="C2174:D2174"/>
    <mergeCell ref="C2175:D2175"/>
    <mergeCell ref="C2176:D2176"/>
    <mergeCell ref="C2177:D2177"/>
    <mergeCell ref="G2178:H2178"/>
    <mergeCell ref="C2180:D2180"/>
    <mergeCell ref="C2181:D2181"/>
    <mergeCell ref="C2182:D2182"/>
    <mergeCell ref="C2185:D2185"/>
    <mergeCell ref="C2186:D2186"/>
    <mergeCell ref="C2187:D2187"/>
    <mergeCell ref="C2188:D2188"/>
    <mergeCell ref="G2189:H2189"/>
    <mergeCell ref="F2191:H2191"/>
    <mergeCell ref="C2193:D2198"/>
    <mergeCell ref="C1201:D1201"/>
    <mergeCell ref="C2620:D2625"/>
    <mergeCell ref="C2694:D2694"/>
    <mergeCell ref="C2695:D2695"/>
    <mergeCell ref="C2696:D2696"/>
    <mergeCell ref="C2736:D2736"/>
    <mergeCell ref="G2536:H2536"/>
    <mergeCell ref="F2538:H2538"/>
    <mergeCell ref="C2540:D2545"/>
    <mergeCell ref="E2728:I2728"/>
    <mergeCell ref="F2629:I2629"/>
    <mergeCell ref="F2630:I2632"/>
    <mergeCell ref="E2670:F2670"/>
    <mergeCell ref="E2671:F2671"/>
    <mergeCell ref="E2672:H2672"/>
    <mergeCell ref="C2691:D2691"/>
    <mergeCell ref="C2692:D2692"/>
    <mergeCell ref="C2693:D2693"/>
    <mergeCell ref="C2698:D2698"/>
    <mergeCell ref="C2699:D2699"/>
    <mergeCell ref="C2630:E2630"/>
    <mergeCell ref="C2632:D2632"/>
    <mergeCell ref="E2633:I2633"/>
    <mergeCell ref="C2634:D2634"/>
    <mergeCell ref="C2157:I2157"/>
    <mergeCell ref="D2158:G2158"/>
    <mergeCell ref="C2159:E2159"/>
    <mergeCell ref="F2159:I2159"/>
    <mergeCell ref="C2160:E2160"/>
    <mergeCell ref="F2160:I2162"/>
    <mergeCell ref="C2162:D2162"/>
    <mergeCell ref="E2163:I2163"/>
    <mergeCell ref="C1586:D1586"/>
    <mergeCell ref="C1566:D1566"/>
    <mergeCell ref="I1567:I1569"/>
    <mergeCell ref="C1570:F1570"/>
    <mergeCell ref="C1572:D1572"/>
    <mergeCell ref="G1582:H1582"/>
    <mergeCell ref="C1584:D1584"/>
    <mergeCell ref="C1590:D1590"/>
    <mergeCell ref="G1594:H1594"/>
    <mergeCell ref="H2859:I2859"/>
    <mergeCell ref="C2816:I2816"/>
    <mergeCell ref="D2817:G2817"/>
    <mergeCell ref="C2818:E2818"/>
    <mergeCell ref="F2818:I2818"/>
    <mergeCell ref="C2819:E2819"/>
    <mergeCell ref="F2819:I2821"/>
    <mergeCell ref="C2825:D2825"/>
    <mergeCell ref="C2821:D2821"/>
    <mergeCell ref="E2822:I2822"/>
    <mergeCell ref="C2823:D2823"/>
    <mergeCell ref="C2824:D2824"/>
    <mergeCell ref="C2838:D2838"/>
    <mergeCell ref="G2839:H2839"/>
    <mergeCell ref="C2841:D2841"/>
    <mergeCell ref="I2824:I2826"/>
    <mergeCell ref="C2846:D2846"/>
    <mergeCell ref="G2794:H2794"/>
    <mergeCell ref="C2842:D2842"/>
    <mergeCell ref="C2843:D2843"/>
    <mergeCell ref="C2781:F2781"/>
    <mergeCell ref="C2783:D2783"/>
    <mergeCell ref="E2812:F2812"/>
    <mergeCell ref="E2813:H2813"/>
    <mergeCell ref="E2814:G2814"/>
    <mergeCell ref="H2814:I2814"/>
    <mergeCell ref="C2847:D2847"/>
    <mergeCell ref="C2848:D2848"/>
    <mergeCell ref="C2849:D2849"/>
    <mergeCell ref="G2850:H2850"/>
    <mergeCell ref="F2852:H2852"/>
    <mergeCell ref="C2854:D2859"/>
    <mergeCell ref="C2668:D2673"/>
    <mergeCell ref="E2668:F2668"/>
    <mergeCell ref="I2668:I2671"/>
    <mergeCell ref="E2669:F2669"/>
    <mergeCell ref="C2787:D2787"/>
    <mergeCell ref="C2793:D2793"/>
    <mergeCell ref="C2785:D2785"/>
    <mergeCell ref="C2786:D2786"/>
    <mergeCell ref="C2827:F2827"/>
    <mergeCell ref="C2829:D2829"/>
    <mergeCell ref="C2830:D2830"/>
    <mergeCell ref="C2831:D2831"/>
    <mergeCell ref="C2832:D2832"/>
    <mergeCell ref="C2833:D2833"/>
    <mergeCell ref="C2837:D2837"/>
    <mergeCell ref="C2796:D2796"/>
    <mergeCell ref="C2797:D2797"/>
    <mergeCell ref="C2636:D2636"/>
    <mergeCell ref="C2637:D2637"/>
    <mergeCell ref="E2763:F2763"/>
    <mergeCell ref="C2775:D2775"/>
    <mergeCell ref="I2763:I2766"/>
    <mergeCell ref="E2764:F2764"/>
    <mergeCell ref="E2765:F2765"/>
    <mergeCell ref="E2766:F2766"/>
    <mergeCell ref="E2767:H2767"/>
    <mergeCell ref="E2768:G2768"/>
    <mergeCell ref="H2768:I2768"/>
    <mergeCell ref="I2730:I2732"/>
    <mergeCell ref="C2731:D2731"/>
    <mergeCell ref="C2733:F2733"/>
    <mergeCell ref="C2735:D2735"/>
    <mergeCell ref="C2745:D2745"/>
    <mergeCell ref="C2737:D2737"/>
    <mergeCell ref="C2738:D2738"/>
    <mergeCell ref="C2739:D2739"/>
    <mergeCell ref="C2729:D2729"/>
    <mergeCell ref="C2730:D2730"/>
    <mergeCell ref="C2697:D2697"/>
    <mergeCell ref="C2747:D2747"/>
    <mergeCell ref="G2748:H2748"/>
    <mergeCell ref="C2746:D2746"/>
    <mergeCell ref="C2732:D2732"/>
    <mergeCell ref="C2715:D2720"/>
    <mergeCell ref="E2715:F2715"/>
    <mergeCell ref="I2715:I2718"/>
    <mergeCell ref="E2716:F2716"/>
    <mergeCell ref="E2717:F2717"/>
    <mergeCell ref="C2750:D2750"/>
    <mergeCell ref="C2751:D2751"/>
    <mergeCell ref="C2752:D2752"/>
    <mergeCell ref="C2755:D2755"/>
    <mergeCell ref="C2756:D2756"/>
    <mergeCell ref="C2757:D2757"/>
    <mergeCell ref="E3260:I3260"/>
    <mergeCell ref="C3261:D3261"/>
    <mergeCell ref="C3262:D3262"/>
    <mergeCell ref="I3262:I3264"/>
    <mergeCell ref="C2758:D2758"/>
    <mergeCell ref="G2759:H2759"/>
    <mergeCell ref="F2761:H2761"/>
    <mergeCell ref="C2763:D2768"/>
    <mergeCell ref="C2770:I2770"/>
    <mergeCell ref="D2771:G2771"/>
    <mergeCell ref="C2772:E2772"/>
    <mergeCell ref="F2772:I2772"/>
    <mergeCell ref="C2773:E2773"/>
    <mergeCell ref="F2773:I2775"/>
    <mergeCell ref="C2866:D2866"/>
    <mergeCell ref="C2868:D2868"/>
    <mergeCell ref="C2871:D2871"/>
    <mergeCell ref="C2874:D2874"/>
    <mergeCell ref="C2861:I2861"/>
    <mergeCell ref="D2862:G2862"/>
    <mergeCell ref="C2798:D2798"/>
    <mergeCell ref="C2784:D2784"/>
    <mergeCell ref="I2869:I2871"/>
    <mergeCell ref="C2870:D2870"/>
    <mergeCell ref="C2872:F2872"/>
    <mergeCell ref="E2776:I2776"/>
    <mergeCell ref="C2777:D2777"/>
    <mergeCell ref="C3184:D3184"/>
    <mergeCell ref="C3185:D3185"/>
    <mergeCell ref="C3186:D3186"/>
    <mergeCell ref="G3187:H3187"/>
    <mergeCell ref="C3189:D3189"/>
    <mergeCell ref="C3190:D3190"/>
    <mergeCell ref="C3191:D3191"/>
    <mergeCell ref="C3194:D3194"/>
    <mergeCell ref="C3195:D3195"/>
    <mergeCell ref="C3138:F3138"/>
    <mergeCell ref="C3140:D3140"/>
    <mergeCell ref="C3141:D3141"/>
    <mergeCell ref="C3142:D3142"/>
    <mergeCell ref="C3143:D3143"/>
    <mergeCell ref="E2854:F2854"/>
    <mergeCell ref="E2855:F2855"/>
    <mergeCell ref="E2856:F2856"/>
    <mergeCell ref="E2857:F2857"/>
    <mergeCell ref="E2858:H2858"/>
    <mergeCell ref="E2859:G2859"/>
    <mergeCell ref="C3144:D3144"/>
    <mergeCell ref="G3145:H3145"/>
    <mergeCell ref="C3147:D3147"/>
    <mergeCell ref="C3148:D3148"/>
    <mergeCell ref="C3149:D3149"/>
    <mergeCell ref="C2826:D2826"/>
    <mergeCell ref="C2801:D2801"/>
    <mergeCell ref="C2802:D2802"/>
    <mergeCell ref="C2803:D2803"/>
    <mergeCell ref="C2804:D2804"/>
    <mergeCell ref="G2805:H2805"/>
    <mergeCell ref="G3273:H3273"/>
    <mergeCell ref="I2778:I2780"/>
    <mergeCell ref="C2875:D2875"/>
    <mergeCell ref="C2876:D2876"/>
    <mergeCell ref="C2778:D2778"/>
    <mergeCell ref="I2809:I2812"/>
    <mergeCell ref="C2779:D2779"/>
    <mergeCell ref="C2780:D2780"/>
    <mergeCell ref="C3239:D3239"/>
    <mergeCell ref="C3240:D3240"/>
    <mergeCell ref="C3241:D3241"/>
    <mergeCell ref="C3242:D3242"/>
    <mergeCell ref="G3243:H3243"/>
    <mergeCell ref="F3245:H3245"/>
    <mergeCell ref="C3247:D3252"/>
    <mergeCell ref="E3247:F3247"/>
    <mergeCell ref="I2854:I2857"/>
    <mergeCell ref="F2807:H2807"/>
    <mergeCell ref="C2809:D2814"/>
    <mergeCell ref="E2809:F2809"/>
    <mergeCell ref="E2810:F2810"/>
    <mergeCell ref="E2811:F2811"/>
    <mergeCell ref="I3247:I3250"/>
    <mergeCell ref="E3248:F3248"/>
    <mergeCell ref="E3249:F3249"/>
    <mergeCell ref="E3250:F3250"/>
    <mergeCell ref="C2863:E2863"/>
    <mergeCell ref="F2863:I2863"/>
    <mergeCell ref="C2864:E2864"/>
    <mergeCell ref="F2864:I2866"/>
    <mergeCell ref="E2867:I2867"/>
    <mergeCell ref="C2869:D2869"/>
    <mergeCell ref="F3416:H3416"/>
    <mergeCell ref="C3418:D3423"/>
    <mergeCell ref="E3418:F3418"/>
    <mergeCell ref="I3418:I3421"/>
    <mergeCell ref="E3419:F3419"/>
    <mergeCell ref="E3420:F3420"/>
    <mergeCell ref="E3421:F3421"/>
    <mergeCell ref="E3422:H3422"/>
    <mergeCell ref="E3423:G3423"/>
    <mergeCell ref="H3423:I3423"/>
    <mergeCell ref="C3254:I3254"/>
    <mergeCell ref="D3255:G3255"/>
    <mergeCell ref="C3256:E3256"/>
    <mergeCell ref="F3256:I3256"/>
    <mergeCell ref="C3257:E3257"/>
    <mergeCell ref="F3257:I3259"/>
    <mergeCell ref="C3259:D3259"/>
    <mergeCell ref="C3396:D3396"/>
    <mergeCell ref="C3397:D3397"/>
    <mergeCell ref="C3398:D3398"/>
    <mergeCell ref="C3399:D3399"/>
    <mergeCell ref="C3400:D3400"/>
    <mergeCell ref="C3401:D3401"/>
    <mergeCell ref="C3402:D3402"/>
    <mergeCell ref="G3403:H3403"/>
    <mergeCell ref="C3405:D3405"/>
    <mergeCell ref="C3406:D3406"/>
    <mergeCell ref="C3407:D3407"/>
    <mergeCell ref="C3410:D3410"/>
    <mergeCell ref="C3411:D3411"/>
    <mergeCell ref="C3412:D3412"/>
    <mergeCell ref="C3413:D3413"/>
    <mergeCell ref="G3414:H3414"/>
    <mergeCell ref="I3330:I3333"/>
    <mergeCell ref="E3331:F3331"/>
    <mergeCell ref="E3332:F3332"/>
    <mergeCell ref="E3333:F3333"/>
    <mergeCell ref="E3334:H3334"/>
    <mergeCell ref="E3335:G3335"/>
    <mergeCell ref="H3335:I3335"/>
    <mergeCell ref="E3388:I3388"/>
    <mergeCell ref="C3389:D3389"/>
    <mergeCell ref="C3395:D3395"/>
    <mergeCell ref="C3382:I3382"/>
    <mergeCell ref="D3383:G3383"/>
    <mergeCell ref="C3384:E3384"/>
    <mergeCell ref="F3384:I3384"/>
    <mergeCell ref="C3385:E3385"/>
    <mergeCell ref="F3385:I3387"/>
    <mergeCell ref="C3387:D3387"/>
    <mergeCell ref="C3390:D3390"/>
    <mergeCell ref="I3390:I3392"/>
    <mergeCell ref="C3391:D3391"/>
    <mergeCell ref="C3392:D3392"/>
    <mergeCell ref="C3393:F3393"/>
    <mergeCell ref="C3375:D3380"/>
    <mergeCell ref="E3375:F3375"/>
    <mergeCell ref="I3375:I3378"/>
    <mergeCell ref="E3376:F3376"/>
    <mergeCell ref="E3377:F3377"/>
    <mergeCell ref="E3378:F3378"/>
    <mergeCell ref="E3379:H3379"/>
    <mergeCell ref="E3380:G3380"/>
    <mergeCell ref="H3380:I3380"/>
    <mergeCell ref="C3309:D3309"/>
    <mergeCell ref="C3310:D3310"/>
    <mergeCell ref="C3311:D3311"/>
    <mergeCell ref="C3312:D3312"/>
    <mergeCell ref="C3313:D3313"/>
    <mergeCell ref="C3314:D3314"/>
    <mergeCell ref="G3315:H3315"/>
    <mergeCell ref="C3317:D3317"/>
    <mergeCell ref="C3318:D3318"/>
    <mergeCell ref="C3319:D3319"/>
    <mergeCell ref="C3322:D3322"/>
    <mergeCell ref="C3323:D3323"/>
    <mergeCell ref="C3324:D3324"/>
    <mergeCell ref="C3325:D3325"/>
    <mergeCell ref="G3326:H3326"/>
    <mergeCell ref="F3328:H3328"/>
    <mergeCell ref="C3330:D3335"/>
    <mergeCell ref="E3330:F3330"/>
    <mergeCell ref="C3297:E3297"/>
    <mergeCell ref="F3297:I3297"/>
    <mergeCell ref="C3267:D3267"/>
    <mergeCell ref="C3271:D3271"/>
    <mergeCell ref="C3272:D3272"/>
    <mergeCell ref="C3275:D3275"/>
    <mergeCell ref="C3298:E3298"/>
    <mergeCell ref="F3298:I3300"/>
    <mergeCell ref="C3300:D3300"/>
    <mergeCell ref="E3301:I3301"/>
    <mergeCell ref="C3302:D3302"/>
    <mergeCell ref="C3303:D3303"/>
    <mergeCell ref="I3303:I3305"/>
    <mergeCell ref="C3304:D3304"/>
    <mergeCell ref="C3305:D3305"/>
    <mergeCell ref="C3306:F3306"/>
    <mergeCell ref="C3308:D3308"/>
    <mergeCell ref="I3288:I3291"/>
    <mergeCell ref="E3289:F3289"/>
    <mergeCell ref="E3290:F3290"/>
    <mergeCell ref="E3291:F3291"/>
    <mergeCell ref="E3292:H3292"/>
    <mergeCell ref="C3276:D3276"/>
    <mergeCell ref="C3277:D3277"/>
    <mergeCell ref="C3281:D3281"/>
    <mergeCell ref="C3282:D3282"/>
    <mergeCell ref="C3283:D3283"/>
    <mergeCell ref="G3284:H3284"/>
    <mergeCell ref="F3286:H3286"/>
    <mergeCell ref="C3288:D3293"/>
    <mergeCell ref="C3268:D3268"/>
    <mergeCell ref="C3269:D3269"/>
    <mergeCell ref="C3295:I3295"/>
    <mergeCell ref="D3296:G3296"/>
    <mergeCell ref="I3160:I3163"/>
    <mergeCell ref="E3161:F3161"/>
    <mergeCell ref="E3162:F3162"/>
    <mergeCell ref="E3163:F3163"/>
    <mergeCell ref="E3164:H3164"/>
    <mergeCell ref="E3165:G3165"/>
    <mergeCell ref="H3165:I3165"/>
    <mergeCell ref="C3209:I3209"/>
    <mergeCell ref="D3210:G3210"/>
    <mergeCell ref="C3211:E3211"/>
    <mergeCell ref="F3211:I3211"/>
    <mergeCell ref="C3212:E3212"/>
    <mergeCell ref="F3212:I3214"/>
    <mergeCell ref="C3214:D3214"/>
    <mergeCell ref="E3215:I3215"/>
    <mergeCell ref="C3216:D3216"/>
    <mergeCell ref="C3217:D3217"/>
    <mergeCell ref="I3217:I3219"/>
    <mergeCell ref="C3218:D3218"/>
    <mergeCell ref="C3219:D3219"/>
    <mergeCell ref="C3181:D3181"/>
    <mergeCell ref="C3182:D3182"/>
    <mergeCell ref="C3183:D3183"/>
    <mergeCell ref="C3175:D3175"/>
    <mergeCell ref="I3175:I3177"/>
    <mergeCell ref="C3176:D3176"/>
    <mergeCell ref="C3177:D3177"/>
    <mergeCell ref="C3263:D3263"/>
    <mergeCell ref="C3264:D3264"/>
    <mergeCell ref="C3265:F3265"/>
    <mergeCell ref="C3152:D3152"/>
    <mergeCell ref="C3153:D3153"/>
    <mergeCell ref="C3154:D3154"/>
    <mergeCell ref="C3155:D3155"/>
    <mergeCell ref="G3156:H3156"/>
    <mergeCell ref="F3158:H3158"/>
    <mergeCell ref="C3160:D3165"/>
    <mergeCell ref="E3160:F3160"/>
    <mergeCell ref="I3120:I3123"/>
    <mergeCell ref="E3121:F3121"/>
    <mergeCell ref="E3122:F3122"/>
    <mergeCell ref="E3123:F3123"/>
    <mergeCell ref="E3124:H3124"/>
    <mergeCell ref="E3125:G3125"/>
    <mergeCell ref="H3125:I3125"/>
    <mergeCell ref="C3127:I3127"/>
    <mergeCell ref="D3128:G3128"/>
    <mergeCell ref="C3129:E3129"/>
    <mergeCell ref="F3129:I3129"/>
    <mergeCell ref="C3130:E3130"/>
    <mergeCell ref="F3130:I3132"/>
    <mergeCell ref="C3132:D3132"/>
    <mergeCell ref="E3133:I3133"/>
    <mergeCell ref="C3134:D3134"/>
    <mergeCell ref="C3135:D3135"/>
    <mergeCell ref="I3135:I3137"/>
    <mergeCell ref="C3136:D3136"/>
    <mergeCell ref="C3137:D3137"/>
    <mergeCell ref="C3100:D3100"/>
    <mergeCell ref="C3101:D3101"/>
    <mergeCell ref="C3102:D3102"/>
    <mergeCell ref="C3103:D3103"/>
    <mergeCell ref="C3104:D3104"/>
    <mergeCell ref="G3105:H3105"/>
    <mergeCell ref="C3107:D3107"/>
    <mergeCell ref="C3108:D3108"/>
    <mergeCell ref="C3109:D3109"/>
    <mergeCell ref="C3112:D3112"/>
    <mergeCell ref="C3113:D3113"/>
    <mergeCell ref="C3114:D3114"/>
    <mergeCell ref="C3115:D3115"/>
    <mergeCell ref="G3116:H3116"/>
    <mergeCell ref="F3118:H3118"/>
    <mergeCell ref="C3120:D3125"/>
    <mergeCell ref="E3120:F3120"/>
    <mergeCell ref="C3084:I3084"/>
    <mergeCell ref="D3085:G3085"/>
    <mergeCell ref="C3086:E3086"/>
    <mergeCell ref="F3086:I3086"/>
    <mergeCell ref="C3087:E3087"/>
    <mergeCell ref="F3087:I3089"/>
    <mergeCell ref="C3089:D3089"/>
    <mergeCell ref="E3090:I3090"/>
    <mergeCell ref="C3091:D3091"/>
    <mergeCell ref="C3092:D3092"/>
    <mergeCell ref="I3092:I3094"/>
    <mergeCell ref="C3093:D3093"/>
    <mergeCell ref="C3094:D3094"/>
    <mergeCell ref="C3095:F3095"/>
    <mergeCell ref="C3097:D3097"/>
    <mergeCell ref="C3098:D3098"/>
    <mergeCell ref="C3099:D3099"/>
    <mergeCell ref="C3059:D3059"/>
    <mergeCell ref="C3060:D3060"/>
    <mergeCell ref="C3061:D3061"/>
    <mergeCell ref="G3062:H3062"/>
    <mergeCell ref="C3064:D3064"/>
    <mergeCell ref="C3065:D3065"/>
    <mergeCell ref="C3066:D3066"/>
    <mergeCell ref="C3069:D3069"/>
    <mergeCell ref="C3070:D3070"/>
    <mergeCell ref="C3071:D3071"/>
    <mergeCell ref="C3072:D3072"/>
    <mergeCell ref="G3073:H3073"/>
    <mergeCell ref="F3075:H3075"/>
    <mergeCell ref="C3077:D3082"/>
    <mergeCell ref="E3077:F3077"/>
    <mergeCell ref="I3077:I3080"/>
    <mergeCell ref="E3078:F3078"/>
    <mergeCell ref="E3079:F3079"/>
    <mergeCell ref="E3080:F3080"/>
    <mergeCell ref="E3081:H3081"/>
    <mergeCell ref="E3082:G3082"/>
    <mergeCell ref="H3082:I3082"/>
    <mergeCell ref="C3043:E3043"/>
    <mergeCell ref="F3043:I3043"/>
    <mergeCell ref="C3044:E3044"/>
    <mergeCell ref="F3044:I3046"/>
    <mergeCell ref="C3046:D3046"/>
    <mergeCell ref="E3047:I3047"/>
    <mergeCell ref="C3048:D3048"/>
    <mergeCell ref="C3049:D3049"/>
    <mergeCell ref="I3049:I3051"/>
    <mergeCell ref="C3050:D3050"/>
    <mergeCell ref="C3051:D3051"/>
    <mergeCell ref="C3052:F3052"/>
    <mergeCell ref="C3054:D3054"/>
    <mergeCell ref="C3055:D3055"/>
    <mergeCell ref="C3056:D3056"/>
    <mergeCell ref="C3057:D3057"/>
    <mergeCell ref="C3058:D3058"/>
    <mergeCell ref="C3008:F3008"/>
    <mergeCell ref="C3010:D3010"/>
    <mergeCell ref="C3011:D3011"/>
    <mergeCell ref="C3012:D3012"/>
    <mergeCell ref="C3041:I3041"/>
    <mergeCell ref="D3042:G3042"/>
    <mergeCell ref="I3034:I3037"/>
    <mergeCell ref="E3035:F3035"/>
    <mergeCell ref="E3036:F3036"/>
    <mergeCell ref="E3037:F3037"/>
    <mergeCell ref="E3038:H3038"/>
    <mergeCell ref="E3039:G3039"/>
    <mergeCell ref="H3039:I3039"/>
    <mergeCell ref="C3013:D3013"/>
    <mergeCell ref="C3014:D3014"/>
    <mergeCell ref="C3015:D3015"/>
    <mergeCell ref="C3016:D3016"/>
    <mergeCell ref="C3017:D3017"/>
    <mergeCell ref="C3018:D3018"/>
    <mergeCell ref="G3019:H3019"/>
    <mergeCell ref="C3021:D3021"/>
    <mergeCell ref="C3022:D3022"/>
    <mergeCell ref="C3023:D3023"/>
    <mergeCell ref="C3026:D3026"/>
    <mergeCell ref="C3027:D3027"/>
    <mergeCell ref="C3028:D3028"/>
    <mergeCell ref="C3029:D3029"/>
    <mergeCell ref="G3030:H3030"/>
    <mergeCell ref="F3032:H3032"/>
    <mergeCell ref="C3034:D3039"/>
    <mergeCell ref="E3034:F3034"/>
    <mergeCell ref="E2718:F2718"/>
    <mergeCell ref="E2719:H2719"/>
    <mergeCell ref="E2720:G2720"/>
    <mergeCell ref="H2720:I2720"/>
    <mergeCell ref="C2722:I2722"/>
    <mergeCell ref="D2723:G2723"/>
    <mergeCell ref="C2724:E2724"/>
    <mergeCell ref="F2724:I2724"/>
    <mergeCell ref="C2725:E2725"/>
    <mergeCell ref="F2725:I2727"/>
    <mergeCell ref="C2727:D2727"/>
    <mergeCell ref="C2740:D2740"/>
    <mergeCell ref="C2741:D2741"/>
    <mergeCell ref="C2742:D2742"/>
    <mergeCell ref="C2743:D2743"/>
    <mergeCell ref="C2744:D2744"/>
    <mergeCell ref="G2700:H2700"/>
    <mergeCell ref="C2702:D2702"/>
    <mergeCell ref="C2703:D2703"/>
    <mergeCell ref="C2704:D2704"/>
    <mergeCell ref="C2707:D2707"/>
    <mergeCell ref="C2708:D2708"/>
    <mergeCell ref="C2709:D2709"/>
    <mergeCell ref="C2710:D2710"/>
    <mergeCell ref="G2711:H2711"/>
    <mergeCell ref="F2713:H2713"/>
    <mergeCell ref="C2675:I2675"/>
    <mergeCell ref="D2676:G2676"/>
    <mergeCell ref="C2677:E2677"/>
    <mergeCell ref="F2677:I2677"/>
    <mergeCell ref="C2678:E2678"/>
    <mergeCell ref="F2678:I2680"/>
    <mergeCell ref="C2680:D2680"/>
    <mergeCell ref="E2681:I2681"/>
    <mergeCell ref="C2682:D2682"/>
    <mergeCell ref="C2683:D2683"/>
    <mergeCell ref="I2683:I2685"/>
    <mergeCell ref="C2684:D2684"/>
    <mergeCell ref="C2685:D2685"/>
    <mergeCell ref="C2686:F2686"/>
    <mergeCell ref="C2688:D2688"/>
    <mergeCell ref="C2689:D2689"/>
    <mergeCell ref="C2690:D2690"/>
    <mergeCell ref="E2673:G2673"/>
    <mergeCell ref="H2673:I2673"/>
    <mergeCell ref="C2638:F2638"/>
    <mergeCell ref="C2640:D2640"/>
    <mergeCell ref="C2641:D2641"/>
    <mergeCell ref="C2642:D2642"/>
    <mergeCell ref="C2643:D2643"/>
    <mergeCell ref="C2644:D2644"/>
    <mergeCell ref="C2645:D2645"/>
    <mergeCell ref="C2649:D2649"/>
    <mergeCell ref="C2650:D2650"/>
    <mergeCell ref="C2651:D2651"/>
    <mergeCell ref="C2652:D2652"/>
    <mergeCell ref="G2653:H2653"/>
    <mergeCell ref="C2646:D2646"/>
    <mergeCell ref="C2647:D2647"/>
    <mergeCell ref="C2648:D2648"/>
    <mergeCell ref="C2655:D2655"/>
    <mergeCell ref="C2656:D2656"/>
    <mergeCell ref="C2657:D2657"/>
    <mergeCell ref="C2660:D2660"/>
    <mergeCell ref="C2661:D2661"/>
    <mergeCell ref="C2662:D2662"/>
    <mergeCell ref="C2663:D2663"/>
    <mergeCell ref="G2664:H2664"/>
    <mergeCell ref="F2666:H2666"/>
    <mergeCell ref="I2635:I2637"/>
    <mergeCell ref="C2635:D2635"/>
    <mergeCell ref="G2616:H2616"/>
    <mergeCell ref="F2618:H2618"/>
    <mergeCell ref="C2587:I2587"/>
    <mergeCell ref="D2588:G2588"/>
    <mergeCell ref="C2589:E2589"/>
    <mergeCell ref="F2589:I2589"/>
    <mergeCell ref="C2590:E2590"/>
    <mergeCell ref="F2590:I2592"/>
    <mergeCell ref="C2592:D2592"/>
    <mergeCell ref="E2593:I2593"/>
    <mergeCell ref="C2594:D2594"/>
    <mergeCell ref="C2595:D2595"/>
    <mergeCell ref="I2595:I2597"/>
    <mergeCell ref="C2596:D2596"/>
    <mergeCell ref="C2597:D2597"/>
    <mergeCell ref="C2598:F2598"/>
    <mergeCell ref="C2600:D2600"/>
    <mergeCell ref="C2601:D2601"/>
    <mergeCell ref="C2602:D2602"/>
    <mergeCell ref="E2620:F2620"/>
    <mergeCell ref="I2620:I2623"/>
    <mergeCell ref="E2621:F2621"/>
    <mergeCell ref="E2622:F2622"/>
    <mergeCell ref="E2623:F2623"/>
    <mergeCell ref="E2624:H2624"/>
    <mergeCell ref="E2625:G2625"/>
    <mergeCell ref="H2625:I2625"/>
    <mergeCell ref="C2627:I2627"/>
    <mergeCell ref="D2628:G2628"/>
    <mergeCell ref="C2629:E2629"/>
    <mergeCell ref="E2580:F2580"/>
    <mergeCell ref="I2580:I2583"/>
    <mergeCell ref="E2581:F2581"/>
    <mergeCell ref="E2582:F2582"/>
    <mergeCell ref="E2583:F2583"/>
    <mergeCell ref="E2584:H2584"/>
    <mergeCell ref="E2585:G2585"/>
    <mergeCell ref="H2585:I2585"/>
    <mergeCell ref="G2605:H2605"/>
    <mergeCell ref="C2607:D2607"/>
    <mergeCell ref="C2608:D2608"/>
    <mergeCell ref="C2609:D2609"/>
    <mergeCell ref="C2612:D2612"/>
    <mergeCell ref="C2613:D2613"/>
    <mergeCell ref="C2614:D2614"/>
    <mergeCell ref="C2615:D2615"/>
    <mergeCell ref="C2603:D2603"/>
    <mergeCell ref="C2604:D2604"/>
    <mergeCell ref="C2580:D2585"/>
    <mergeCell ref="C2567:D2567"/>
    <mergeCell ref="C2568:D2568"/>
    <mergeCell ref="C2569:D2569"/>
    <mergeCell ref="C2572:D2572"/>
    <mergeCell ref="C2573:D2573"/>
    <mergeCell ref="C2574:D2574"/>
    <mergeCell ref="C2575:D2575"/>
    <mergeCell ref="G2576:H2576"/>
    <mergeCell ref="F2578:H2578"/>
    <mergeCell ref="C2564:D2564"/>
    <mergeCell ref="C2547:I2547"/>
    <mergeCell ref="D2548:G2548"/>
    <mergeCell ref="C2549:E2549"/>
    <mergeCell ref="F2549:I2549"/>
    <mergeCell ref="C2550:E2550"/>
    <mergeCell ref="F2550:I2552"/>
    <mergeCell ref="C2552:D2552"/>
    <mergeCell ref="E2553:I2553"/>
    <mergeCell ref="C2554:D2554"/>
    <mergeCell ref="C2555:D2555"/>
    <mergeCell ref="I2555:I2557"/>
    <mergeCell ref="C2556:D2556"/>
    <mergeCell ref="C2557:D2557"/>
    <mergeCell ref="C2558:F2558"/>
    <mergeCell ref="C2560:D2560"/>
    <mergeCell ref="C2561:D2561"/>
    <mergeCell ref="C2562:D2562"/>
    <mergeCell ref="C2563:D2563"/>
    <mergeCell ref="E2543:F2543"/>
    <mergeCell ref="E2544:H2544"/>
    <mergeCell ref="E2545:G2545"/>
    <mergeCell ref="H2545:I2545"/>
    <mergeCell ref="C2518:D2518"/>
    <mergeCell ref="C2521:D2521"/>
    <mergeCell ref="C2524:D2524"/>
    <mergeCell ref="C2497:D2502"/>
    <mergeCell ref="E2497:F2497"/>
    <mergeCell ref="I2497:I2500"/>
    <mergeCell ref="E2498:F2498"/>
    <mergeCell ref="E2499:F2499"/>
    <mergeCell ref="E2500:F2500"/>
    <mergeCell ref="E2501:H2501"/>
    <mergeCell ref="E2502:G2502"/>
    <mergeCell ref="H2502:I2502"/>
    <mergeCell ref="G2565:H2565"/>
    <mergeCell ref="C2477:D2477"/>
    <mergeCell ref="C2478:D2478"/>
    <mergeCell ref="C2481:D2481"/>
    <mergeCell ref="C2485:D2485"/>
    <mergeCell ref="G2482:H2482"/>
    <mergeCell ref="C2484:D2484"/>
    <mergeCell ref="C2486:D2486"/>
    <mergeCell ref="C2489:D2489"/>
    <mergeCell ref="C2490:D2490"/>
    <mergeCell ref="C2491:D2491"/>
    <mergeCell ref="C2492:D2492"/>
    <mergeCell ref="G2493:H2493"/>
    <mergeCell ref="F2495:H2495"/>
    <mergeCell ref="C2479:D2479"/>
    <mergeCell ref="C2480:D2480"/>
    <mergeCell ref="C2522:D2522"/>
    <mergeCell ref="C2523:D2523"/>
    <mergeCell ref="C2519:D2519"/>
    <mergeCell ref="C2520:D2520"/>
    <mergeCell ref="C2394:D2394"/>
    <mergeCell ref="C2395:D2395"/>
    <mergeCell ref="C2396:D2396"/>
    <mergeCell ref="G2397:H2397"/>
    <mergeCell ref="C2399:D2399"/>
    <mergeCell ref="C2400:D2400"/>
    <mergeCell ref="C2401:D2401"/>
    <mergeCell ref="C2404:D2404"/>
    <mergeCell ref="C2405:D2405"/>
    <mergeCell ref="C2406:D2406"/>
    <mergeCell ref="C2407:D2407"/>
    <mergeCell ref="G2408:H2408"/>
    <mergeCell ref="F2410:H2410"/>
    <mergeCell ref="C2412:D2417"/>
    <mergeCell ref="E2412:F2412"/>
    <mergeCell ref="C2461:I2461"/>
    <mergeCell ref="D2462:G2462"/>
    <mergeCell ref="G2450:H2450"/>
    <mergeCell ref="C2431:F2431"/>
    <mergeCell ref="C2433:D2433"/>
    <mergeCell ref="C2434:D2434"/>
    <mergeCell ref="C2435:D2435"/>
    <mergeCell ref="C2436:D2436"/>
    <mergeCell ref="C2437:D2437"/>
    <mergeCell ref="C2438:D2438"/>
    <mergeCell ref="G2439:H2439"/>
    <mergeCell ref="C2468:D2468"/>
    <mergeCell ref="C2469:D2469"/>
    <mergeCell ref="I2469:I2471"/>
    <mergeCell ref="C2470:D2470"/>
    <mergeCell ref="C2471:D2471"/>
    <mergeCell ref="I2412:I2415"/>
    <mergeCell ref="E2413:F2413"/>
    <mergeCell ref="E2414:F2414"/>
    <mergeCell ref="E2415:F2415"/>
    <mergeCell ref="E2416:H2416"/>
    <mergeCell ref="E2417:G2417"/>
    <mergeCell ref="H2417:I2417"/>
    <mergeCell ref="C2419:I2419"/>
    <mergeCell ref="D2420:G2420"/>
    <mergeCell ref="C2421:E2421"/>
    <mergeCell ref="F2421:I2421"/>
    <mergeCell ref="C2422:E2422"/>
    <mergeCell ref="F2422:I2424"/>
    <mergeCell ref="C2424:D2424"/>
    <mergeCell ref="E2425:I2425"/>
    <mergeCell ref="C2426:D2426"/>
    <mergeCell ref="C2427:D2427"/>
    <mergeCell ref="I2427:I2430"/>
    <mergeCell ref="C2428:D2428"/>
    <mergeCell ref="C2429:D2429"/>
    <mergeCell ref="C2430:D2430"/>
    <mergeCell ref="C2448:D2448"/>
    <mergeCell ref="C2449:D2449"/>
    <mergeCell ref="I2454:I2457"/>
    <mergeCell ref="H2459:I2459"/>
    <mergeCell ref="C2378:E2378"/>
    <mergeCell ref="F2378:I2380"/>
    <mergeCell ref="C2380:D2380"/>
    <mergeCell ref="E2381:I2381"/>
    <mergeCell ref="C2382:D2382"/>
    <mergeCell ref="C2383:D2383"/>
    <mergeCell ref="I2383:I2385"/>
    <mergeCell ref="C2384:D2384"/>
    <mergeCell ref="C2385:D2385"/>
    <mergeCell ref="C2386:F2386"/>
    <mergeCell ref="C2388:D2388"/>
    <mergeCell ref="C2389:D2389"/>
    <mergeCell ref="C2390:D2390"/>
    <mergeCell ref="C2391:D2391"/>
    <mergeCell ref="C2392:D2392"/>
    <mergeCell ref="C2393:D2393"/>
    <mergeCell ref="C2362:D2362"/>
    <mergeCell ref="C2363:D2363"/>
    <mergeCell ref="G2364:H2364"/>
    <mergeCell ref="F2366:H2366"/>
    <mergeCell ref="C2368:D2373"/>
    <mergeCell ref="E2368:F2368"/>
    <mergeCell ref="I2368:I2371"/>
    <mergeCell ref="E2369:F2369"/>
    <mergeCell ref="E2370:F2370"/>
    <mergeCell ref="E2371:F2371"/>
    <mergeCell ref="E2372:H2372"/>
    <mergeCell ref="E2373:G2373"/>
    <mergeCell ref="H2373:I2373"/>
    <mergeCell ref="C2375:I2375"/>
    <mergeCell ref="D2376:G2376"/>
    <mergeCell ref="C2377:E2377"/>
    <mergeCell ref="F2377:I2377"/>
    <mergeCell ref="C2342:F2342"/>
    <mergeCell ref="C2344:D2344"/>
    <mergeCell ref="C2345:D2345"/>
    <mergeCell ref="C2346:D2346"/>
    <mergeCell ref="C2347:D2347"/>
    <mergeCell ref="C2348:D2348"/>
    <mergeCell ref="C2349:D2349"/>
    <mergeCell ref="C2350:D2350"/>
    <mergeCell ref="C2351:D2351"/>
    <mergeCell ref="C2352:D2352"/>
    <mergeCell ref="G2353:H2353"/>
    <mergeCell ref="C2355:D2355"/>
    <mergeCell ref="C2356:D2356"/>
    <mergeCell ref="C2357:D2357"/>
    <mergeCell ref="C2360:D2360"/>
    <mergeCell ref="C2361:D2361"/>
    <mergeCell ref="I2324:I2327"/>
    <mergeCell ref="E2325:F2325"/>
    <mergeCell ref="E2326:F2326"/>
    <mergeCell ref="E2327:F2327"/>
    <mergeCell ref="E2328:H2328"/>
    <mergeCell ref="E2329:G2329"/>
    <mergeCell ref="H2329:I2329"/>
    <mergeCell ref="C2331:I2331"/>
    <mergeCell ref="D2332:G2332"/>
    <mergeCell ref="C2333:E2333"/>
    <mergeCell ref="F2333:I2333"/>
    <mergeCell ref="C2334:E2334"/>
    <mergeCell ref="F2334:I2336"/>
    <mergeCell ref="C2336:D2336"/>
    <mergeCell ref="E2337:I2337"/>
    <mergeCell ref="C2338:D2338"/>
    <mergeCell ref="C2339:D2339"/>
    <mergeCell ref="I2339:I2341"/>
    <mergeCell ref="C2340:D2340"/>
    <mergeCell ref="C2341:D2341"/>
    <mergeCell ref="C2304:D2304"/>
    <mergeCell ref="C2305:D2305"/>
    <mergeCell ref="C2306:D2306"/>
    <mergeCell ref="C2307:D2307"/>
    <mergeCell ref="C2308:D2308"/>
    <mergeCell ref="G2309:H2309"/>
    <mergeCell ref="C2311:D2311"/>
    <mergeCell ref="C2312:D2312"/>
    <mergeCell ref="C2313:D2313"/>
    <mergeCell ref="C2316:D2316"/>
    <mergeCell ref="C2317:D2317"/>
    <mergeCell ref="C2318:D2318"/>
    <mergeCell ref="C2319:D2319"/>
    <mergeCell ref="G2320:H2320"/>
    <mergeCell ref="F2322:H2322"/>
    <mergeCell ref="C2324:D2329"/>
    <mergeCell ref="E2324:F2324"/>
    <mergeCell ref="C2288:I2288"/>
    <mergeCell ref="D2289:G2289"/>
    <mergeCell ref="C2290:E2290"/>
    <mergeCell ref="F2290:I2290"/>
    <mergeCell ref="C2291:E2291"/>
    <mergeCell ref="F2291:I2293"/>
    <mergeCell ref="C2293:D2293"/>
    <mergeCell ref="E2294:I2294"/>
    <mergeCell ref="C2295:D2295"/>
    <mergeCell ref="C2296:D2296"/>
    <mergeCell ref="I2296:I2298"/>
    <mergeCell ref="C2297:D2297"/>
    <mergeCell ref="C2298:D2298"/>
    <mergeCell ref="C2299:F2299"/>
    <mergeCell ref="C2301:D2301"/>
    <mergeCell ref="C2302:D2302"/>
    <mergeCell ref="C2303:D2303"/>
    <mergeCell ref="C2269:D2269"/>
    <mergeCell ref="C2270:D2270"/>
    <mergeCell ref="C2273:D2273"/>
    <mergeCell ref="C2274:D2274"/>
    <mergeCell ref="C2275:D2275"/>
    <mergeCell ref="C2276:D2276"/>
    <mergeCell ref="G2277:H2277"/>
    <mergeCell ref="F2279:H2279"/>
    <mergeCell ref="C2281:D2286"/>
    <mergeCell ref="E2281:F2281"/>
    <mergeCell ref="I2281:I2284"/>
    <mergeCell ref="E2282:F2282"/>
    <mergeCell ref="E2283:F2283"/>
    <mergeCell ref="E2284:F2284"/>
    <mergeCell ref="E2285:H2285"/>
    <mergeCell ref="E2286:G2286"/>
    <mergeCell ref="H2286:I2286"/>
    <mergeCell ref="C2251:D2251"/>
    <mergeCell ref="C2252:D2252"/>
    <mergeCell ref="I2252:I2254"/>
    <mergeCell ref="C2253:D2253"/>
    <mergeCell ref="C2254:D2254"/>
    <mergeCell ref="C2255:F2255"/>
    <mergeCell ref="C2257:D2257"/>
    <mergeCell ref="C2258:D2258"/>
    <mergeCell ref="C2259:D2259"/>
    <mergeCell ref="C2260:D2260"/>
    <mergeCell ref="C2261:D2261"/>
    <mergeCell ref="C2262:D2262"/>
    <mergeCell ref="C2263:D2263"/>
    <mergeCell ref="C2264:D2264"/>
    <mergeCell ref="C2265:D2265"/>
    <mergeCell ref="G2266:H2266"/>
    <mergeCell ref="C2268:D2268"/>
    <mergeCell ref="C2237:D2242"/>
    <mergeCell ref="E2237:F2237"/>
    <mergeCell ref="I2237:I2240"/>
    <mergeCell ref="E2238:F2238"/>
    <mergeCell ref="E2239:F2239"/>
    <mergeCell ref="E2240:F2240"/>
    <mergeCell ref="E2241:H2241"/>
    <mergeCell ref="E2242:G2242"/>
    <mergeCell ref="H2242:I2242"/>
    <mergeCell ref="C2244:I2244"/>
    <mergeCell ref="D2245:G2245"/>
    <mergeCell ref="C2246:E2246"/>
    <mergeCell ref="F2246:I2246"/>
    <mergeCell ref="C2247:E2247"/>
    <mergeCell ref="F2247:I2249"/>
    <mergeCell ref="C2249:D2249"/>
    <mergeCell ref="E2250:I2250"/>
    <mergeCell ref="C2217:D2217"/>
    <mergeCell ref="C2218:D2218"/>
    <mergeCell ref="C2219:D2219"/>
    <mergeCell ref="C2220:D2220"/>
    <mergeCell ref="C2221:D2221"/>
    <mergeCell ref="G2222:H2222"/>
    <mergeCell ref="C2224:D2224"/>
    <mergeCell ref="C2225:D2225"/>
    <mergeCell ref="C2226:D2226"/>
    <mergeCell ref="C2229:D2229"/>
    <mergeCell ref="C2230:D2230"/>
    <mergeCell ref="C2231:D2231"/>
    <mergeCell ref="C2232:D2232"/>
    <mergeCell ref="G2233:H2233"/>
    <mergeCell ref="F2235:H2235"/>
    <mergeCell ref="C2201:I2201"/>
    <mergeCell ref="D2202:G2202"/>
    <mergeCell ref="C2203:E2203"/>
    <mergeCell ref="F2203:I2203"/>
    <mergeCell ref="C2204:E2204"/>
    <mergeCell ref="F2204:I2206"/>
    <mergeCell ref="C2206:D2206"/>
    <mergeCell ref="E2207:I2207"/>
    <mergeCell ref="C2208:D2208"/>
    <mergeCell ref="C2209:D2209"/>
    <mergeCell ref="I2209:I2211"/>
    <mergeCell ref="C2210:D2210"/>
    <mergeCell ref="C2211:D2211"/>
    <mergeCell ref="C2212:F2212"/>
    <mergeCell ref="C2214:D2214"/>
    <mergeCell ref="C2215:D2215"/>
    <mergeCell ref="C2216:D2216"/>
    <mergeCell ref="G2135:H2135"/>
    <mergeCell ref="C2137:D2137"/>
    <mergeCell ref="C2138:D2138"/>
    <mergeCell ref="C2139:D2139"/>
    <mergeCell ref="C2142:D2142"/>
    <mergeCell ref="C2143:D2143"/>
    <mergeCell ref="C2144:D2144"/>
    <mergeCell ref="C2145:D2145"/>
    <mergeCell ref="G2146:H2146"/>
    <mergeCell ref="F2148:H2148"/>
    <mergeCell ref="C2150:D2155"/>
    <mergeCell ref="E2150:F2150"/>
    <mergeCell ref="I2150:I2153"/>
    <mergeCell ref="E2151:F2151"/>
    <mergeCell ref="E2152:F2152"/>
    <mergeCell ref="E2153:F2153"/>
    <mergeCell ref="E2154:H2154"/>
    <mergeCell ref="E2155:G2155"/>
    <mergeCell ref="H2155:I2155"/>
    <mergeCell ref="C2129:D2129"/>
    <mergeCell ref="C2130:D2130"/>
    <mergeCell ref="C2131:D2131"/>
    <mergeCell ref="C2132:D2132"/>
    <mergeCell ref="C2133:D2133"/>
    <mergeCell ref="C2134:D2134"/>
    <mergeCell ref="C2107:D2112"/>
    <mergeCell ref="E2107:F2107"/>
    <mergeCell ref="I2107:I2110"/>
    <mergeCell ref="E2108:F2108"/>
    <mergeCell ref="E2109:F2109"/>
    <mergeCell ref="E2110:F2110"/>
    <mergeCell ref="E2111:H2111"/>
    <mergeCell ref="E2112:G2112"/>
    <mergeCell ref="H2112:I2112"/>
    <mergeCell ref="C2114:I2114"/>
    <mergeCell ref="D2115:G2115"/>
    <mergeCell ref="C2116:E2116"/>
    <mergeCell ref="F2116:I2116"/>
    <mergeCell ref="C2117:E2117"/>
    <mergeCell ref="F2117:I2119"/>
    <mergeCell ref="C2119:D2119"/>
    <mergeCell ref="E2120:I2120"/>
    <mergeCell ref="C2031:I2031"/>
    <mergeCell ref="D2032:G2032"/>
    <mergeCell ref="C2033:E2033"/>
    <mergeCell ref="C2121:D2121"/>
    <mergeCell ref="C2122:D2122"/>
    <mergeCell ref="I2122:I2124"/>
    <mergeCell ref="C2123:D2123"/>
    <mergeCell ref="C2124:D2124"/>
    <mergeCell ref="F2033:I2033"/>
    <mergeCell ref="C2034:E2034"/>
    <mergeCell ref="F2034:I2036"/>
    <mergeCell ref="C2036:D2036"/>
    <mergeCell ref="E2037:I2037"/>
    <mergeCell ref="C2038:D2038"/>
    <mergeCell ref="C2039:D2039"/>
    <mergeCell ref="I2039:I2041"/>
    <mergeCell ref="C2040:D2040"/>
    <mergeCell ref="C2041:D2041"/>
    <mergeCell ref="C2042:F2042"/>
    <mergeCell ref="C2044:D2044"/>
    <mergeCell ref="C2045:D2045"/>
    <mergeCell ref="C2005:D2005"/>
    <mergeCell ref="C2006:D2006"/>
    <mergeCell ref="C2007:D2007"/>
    <mergeCell ref="C2008:D2008"/>
    <mergeCell ref="G2009:H2009"/>
    <mergeCell ref="C2011:D2011"/>
    <mergeCell ref="C2012:D2012"/>
    <mergeCell ref="C2013:D2013"/>
    <mergeCell ref="C2016:D2016"/>
    <mergeCell ref="C2017:D2017"/>
    <mergeCell ref="C2018:D2018"/>
    <mergeCell ref="C2019:D2019"/>
    <mergeCell ref="G2020:H2020"/>
    <mergeCell ref="F2022:H2022"/>
    <mergeCell ref="C2024:D2029"/>
    <mergeCell ref="E2024:F2024"/>
    <mergeCell ref="I2024:I2027"/>
    <mergeCell ref="E2025:F2025"/>
    <mergeCell ref="E2026:F2026"/>
    <mergeCell ref="E2027:F2027"/>
    <mergeCell ref="E2028:H2028"/>
    <mergeCell ref="E2029:G2029"/>
    <mergeCell ref="H2029:I2029"/>
    <mergeCell ref="C1989:I1989"/>
    <mergeCell ref="D1990:G1990"/>
    <mergeCell ref="C1991:E1991"/>
    <mergeCell ref="F1991:I1991"/>
    <mergeCell ref="C1992:E1992"/>
    <mergeCell ref="F1992:I1994"/>
    <mergeCell ref="C1994:D1994"/>
    <mergeCell ref="E1995:I1995"/>
    <mergeCell ref="C1996:D1996"/>
    <mergeCell ref="C1997:D1997"/>
    <mergeCell ref="I1997:I1999"/>
    <mergeCell ref="C1998:D1998"/>
    <mergeCell ref="C1999:D1999"/>
    <mergeCell ref="C2000:F2000"/>
    <mergeCell ref="C2002:D2002"/>
    <mergeCell ref="C2003:D2003"/>
    <mergeCell ref="C2004:D2004"/>
    <mergeCell ref="G1967:H1967"/>
    <mergeCell ref="C1969:D1969"/>
    <mergeCell ref="C1970:D1970"/>
    <mergeCell ref="C1971:D1971"/>
    <mergeCell ref="C1974:D1974"/>
    <mergeCell ref="C1975:D1975"/>
    <mergeCell ref="C1976:D1976"/>
    <mergeCell ref="C1977:D1977"/>
    <mergeCell ref="G1978:H1978"/>
    <mergeCell ref="F1980:H1980"/>
    <mergeCell ref="C1982:D1987"/>
    <mergeCell ref="E1982:F1982"/>
    <mergeCell ref="I1982:I1985"/>
    <mergeCell ref="E1983:F1983"/>
    <mergeCell ref="E1984:F1984"/>
    <mergeCell ref="E1985:F1985"/>
    <mergeCell ref="E1986:H1986"/>
    <mergeCell ref="E1987:G1987"/>
    <mergeCell ref="H1987:I1987"/>
    <mergeCell ref="C1955:D1955"/>
    <mergeCell ref="C1956:D1956"/>
    <mergeCell ref="I1956:I1958"/>
    <mergeCell ref="C1957:D1957"/>
    <mergeCell ref="C1958:D1958"/>
    <mergeCell ref="C1959:F1959"/>
    <mergeCell ref="C1961:D1961"/>
    <mergeCell ref="C1962:D1962"/>
    <mergeCell ref="C1963:D1963"/>
    <mergeCell ref="C1964:D1964"/>
    <mergeCell ref="C1965:D1965"/>
    <mergeCell ref="C1966:D1966"/>
    <mergeCell ref="C1941:D1946"/>
    <mergeCell ref="E1941:F1941"/>
    <mergeCell ref="I1941:I1944"/>
    <mergeCell ref="E1942:F1942"/>
    <mergeCell ref="E1943:F1943"/>
    <mergeCell ref="E1944:F1944"/>
    <mergeCell ref="E1945:H1945"/>
    <mergeCell ref="E1946:G1946"/>
    <mergeCell ref="H1946:I1946"/>
    <mergeCell ref="C1948:I1948"/>
    <mergeCell ref="D1949:G1949"/>
    <mergeCell ref="C1950:E1950"/>
    <mergeCell ref="F1950:I1950"/>
    <mergeCell ref="C1951:E1951"/>
    <mergeCell ref="F1951:I1953"/>
    <mergeCell ref="C1953:D1953"/>
    <mergeCell ref="E1954:I1954"/>
    <mergeCell ref="C1924:D1924"/>
    <mergeCell ref="C1925:D1925"/>
    <mergeCell ref="G1926:H1926"/>
    <mergeCell ref="C1928:D1928"/>
    <mergeCell ref="C1929:D1929"/>
    <mergeCell ref="C1930:D1930"/>
    <mergeCell ref="C1933:D1933"/>
    <mergeCell ref="C1934:D1934"/>
    <mergeCell ref="C1935:D1935"/>
    <mergeCell ref="C1936:D1936"/>
    <mergeCell ref="G1937:H1937"/>
    <mergeCell ref="F1939:H1939"/>
    <mergeCell ref="C1908:I1908"/>
    <mergeCell ref="D1909:G1909"/>
    <mergeCell ref="C1910:E1910"/>
    <mergeCell ref="F1910:I1910"/>
    <mergeCell ref="C1911:E1911"/>
    <mergeCell ref="F1911:I1913"/>
    <mergeCell ref="C1913:D1913"/>
    <mergeCell ref="E1914:I1914"/>
    <mergeCell ref="C1915:D1915"/>
    <mergeCell ref="C1916:D1916"/>
    <mergeCell ref="I1916:I1918"/>
    <mergeCell ref="C1917:D1917"/>
    <mergeCell ref="C1918:D1918"/>
    <mergeCell ref="C1919:F1919"/>
    <mergeCell ref="C1921:D1921"/>
    <mergeCell ref="C1922:D1922"/>
    <mergeCell ref="C1923:D1923"/>
    <mergeCell ref="C1888:D1888"/>
    <mergeCell ref="C1889:D1889"/>
    <mergeCell ref="C1890:D1890"/>
    <mergeCell ref="C1893:D1893"/>
    <mergeCell ref="C1894:D1894"/>
    <mergeCell ref="C1895:D1895"/>
    <mergeCell ref="C1896:D1896"/>
    <mergeCell ref="G1897:H1897"/>
    <mergeCell ref="F1899:H1899"/>
    <mergeCell ref="C1901:D1906"/>
    <mergeCell ref="E1901:F1901"/>
    <mergeCell ref="I1901:I1904"/>
    <mergeCell ref="E1902:F1902"/>
    <mergeCell ref="E1903:F1903"/>
    <mergeCell ref="E1904:F1904"/>
    <mergeCell ref="E1905:H1905"/>
    <mergeCell ref="E1906:G1906"/>
    <mergeCell ref="H1906:I1906"/>
    <mergeCell ref="C1874:D1874"/>
    <mergeCell ref="C1875:D1875"/>
    <mergeCell ref="I1875:I1877"/>
    <mergeCell ref="C1876:D1876"/>
    <mergeCell ref="C1877:D1877"/>
    <mergeCell ref="C1878:F1878"/>
    <mergeCell ref="C1880:D1880"/>
    <mergeCell ref="C1881:D1881"/>
    <mergeCell ref="C1882:D1882"/>
    <mergeCell ref="C1883:D1883"/>
    <mergeCell ref="C1884:D1884"/>
    <mergeCell ref="C1885:D1885"/>
    <mergeCell ref="G1886:H1886"/>
    <mergeCell ref="C1860:D1865"/>
    <mergeCell ref="E1860:F1860"/>
    <mergeCell ref="I1860:I1863"/>
    <mergeCell ref="E1861:F1861"/>
    <mergeCell ref="E1862:F1862"/>
    <mergeCell ref="E1863:F1863"/>
    <mergeCell ref="E1864:H1864"/>
    <mergeCell ref="E1865:G1865"/>
    <mergeCell ref="H1865:I1865"/>
    <mergeCell ref="C1867:I1867"/>
    <mergeCell ref="D1868:G1868"/>
    <mergeCell ref="C1869:E1869"/>
    <mergeCell ref="F1869:I1869"/>
    <mergeCell ref="C1870:E1870"/>
    <mergeCell ref="F1870:I1872"/>
    <mergeCell ref="C1872:D1872"/>
    <mergeCell ref="E1873:I1873"/>
    <mergeCell ref="C1841:D1841"/>
    <mergeCell ref="C1842:D1842"/>
    <mergeCell ref="C1843:D1843"/>
    <mergeCell ref="C1844:D1844"/>
    <mergeCell ref="G1845:H1845"/>
    <mergeCell ref="C1847:D1847"/>
    <mergeCell ref="C1848:D1848"/>
    <mergeCell ref="C1849:D1849"/>
    <mergeCell ref="C1852:D1852"/>
    <mergeCell ref="C1853:D1853"/>
    <mergeCell ref="C1854:D1854"/>
    <mergeCell ref="C1855:D1855"/>
    <mergeCell ref="G1856:H1856"/>
    <mergeCell ref="F1858:H1858"/>
    <mergeCell ref="C1825:I1825"/>
    <mergeCell ref="D1826:G1826"/>
    <mergeCell ref="C1827:E1827"/>
    <mergeCell ref="F1827:I1827"/>
    <mergeCell ref="C1828:E1828"/>
    <mergeCell ref="F1828:I1830"/>
    <mergeCell ref="C1830:D1830"/>
    <mergeCell ref="E1831:I1831"/>
    <mergeCell ref="C1832:D1832"/>
    <mergeCell ref="C1833:D1833"/>
    <mergeCell ref="I1833:I1835"/>
    <mergeCell ref="C1834:D1834"/>
    <mergeCell ref="C1835:D1835"/>
    <mergeCell ref="C1836:F1836"/>
    <mergeCell ref="C1838:D1838"/>
    <mergeCell ref="C1839:D1839"/>
    <mergeCell ref="C1840:D1840"/>
    <mergeCell ref="G1803:H1803"/>
    <mergeCell ref="C1805:D1805"/>
    <mergeCell ref="C1806:D1806"/>
    <mergeCell ref="C1807:D1807"/>
    <mergeCell ref="C1810:D1810"/>
    <mergeCell ref="C1811:D1811"/>
    <mergeCell ref="C1812:D1812"/>
    <mergeCell ref="C1813:D1813"/>
    <mergeCell ref="G1814:H1814"/>
    <mergeCell ref="F1816:H1816"/>
    <mergeCell ref="C1818:D1823"/>
    <mergeCell ref="E1818:F1818"/>
    <mergeCell ref="I1818:I1821"/>
    <mergeCell ref="E1819:F1819"/>
    <mergeCell ref="E1820:F1820"/>
    <mergeCell ref="E1821:F1821"/>
    <mergeCell ref="E1822:H1822"/>
    <mergeCell ref="E1823:G1823"/>
    <mergeCell ref="H1823:I1823"/>
    <mergeCell ref="C1791:D1791"/>
    <mergeCell ref="C1792:D1792"/>
    <mergeCell ref="I1792:I1793"/>
    <mergeCell ref="C1793:D1793"/>
    <mergeCell ref="C1794:F1794"/>
    <mergeCell ref="C1796:D1796"/>
    <mergeCell ref="C1797:D1797"/>
    <mergeCell ref="C1798:D1798"/>
    <mergeCell ref="C1799:D1799"/>
    <mergeCell ref="C1800:D1800"/>
    <mergeCell ref="C1801:D1801"/>
    <mergeCell ref="C1802:D1802"/>
    <mergeCell ref="C1777:D1782"/>
    <mergeCell ref="E1777:F1777"/>
    <mergeCell ref="I1777:I1780"/>
    <mergeCell ref="E1778:F1778"/>
    <mergeCell ref="E1779:F1779"/>
    <mergeCell ref="E1780:F1780"/>
    <mergeCell ref="E1781:H1781"/>
    <mergeCell ref="E1782:G1782"/>
    <mergeCell ref="H1782:I1782"/>
    <mergeCell ref="C1784:I1784"/>
    <mergeCell ref="D1785:G1785"/>
    <mergeCell ref="C1786:E1786"/>
    <mergeCell ref="F1786:I1786"/>
    <mergeCell ref="C1787:E1787"/>
    <mergeCell ref="F1787:I1789"/>
    <mergeCell ref="C1789:D1789"/>
    <mergeCell ref="E1790:I1790"/>
    <mergeCell ref="C1755:D1755"/>
    <mergeCell ref="C1756:D1756"/>
    <mergeCell ref="C1757:D1757"/>
    <mergeCell ref="C1758:D1758"/>
    <mergeCell ref="C1759:D1759"/>
    <mergeCell ref="C1760:D1760"/>
    <mergeCell ref="C1761:D1761"/>
    <mergeCell ref="G1762:H1762"/>
    <mergeCell ref="C1764:D1764"/>
    <mergeCell ref="C1765:D1765"/>
    <mergeCell ref="C1766:D1766"/>
    <mergeCell ref="C1769:D1769"/>
    <mergeCell ref="C1770:D1770"/>
    <mergeCell ref="C1771:D1771"/>
    <mergeCell ref="C1772:D1772"/>
    <mergeCell ref="G1773:H1773"/>
    <mergeCell ref="F1775:H1775"/>
    <mergeCell ref="C1739:I1739"/>
    <mergeCell ref="D1740:G1740"/>
    <mergeCell ref="C1741:E1741"/>
    <mergeCell ref="F1741:I1741"/>
    <mergeCell ref="C1742:E1742"/>
    <mergeCell ref="F1742:I1744"/>
    <mergeCell ref="C1744:D1744"/>
    <mergeCell ref="E1745:I1745"/>
    <mergeCell ref="C1746:D1746"/>
    <mergeCell ref="C1747:D1747"/>
    <mergeCell ref="I1747:I1749"/>
    <mergeCell ref="C1748:D1748"/>
    <mergeCell ref="C1749:D1749"/>
    <mergeCell ref="C1750:F1750"/>
    <mergeCell ref="C1752:D1752"/>
    <mergeCell ref="C1753:D1753"/>
    <mergeCell ref="C1754:D1754"/>
    <mergeCell ref="G1717:H1717"/>
    <mergeCell ref="C1719:D1719"/>
    <mergeCell ref="C1720:D1720"/>
    <mergeCell ref="C1721:D1721"/>
    <mergeCell ref="C1724:D1724"/>
    <mergeCell ref="C1725:D1725"/>
    <mergeCell ref="C1726:D1726"/>
    <mergeCell ref="C1727:D1727"/>
    <mergeCell ref="G1728:H1728"/>
    <mergeCell ref="F1730:H1730"/>
    <mergeCell ref="C1732:D1737"/>
    <mergeCell ref="E1732:F1732"/>
    <mergeCell ref="I1732:I1735"/>
    <mergeCell ref="E1733:F1733"/>
    <mergeCell ref="E1734:F1734"/>
    <mergeCell ref="E1735:F1735"/>
    <mergeCell ref="E1736:H1736"/>
    <mergeCell ref="E1737:G1737"/>
    <mergeCell ref="H1737:I1737"/>
    <mergeCell ref="E1700:I1700"/>
    <mergeCell ref="C1701:D1701"/>
    <mergeCell ref="C1702:D1702"/>
    <mergeCell ref="I1702:I1704"/>
    <mergeCell ref="C1703:D1703"/>
    <mergeCell ref="C1704:D1704"/>
    <mergeCell ref="C1705:F1705"/>
    <mergeCell ref="C1707:D1707"/>
    <mergeCell ref="C1708:D1708"/>
    <mergeCell ref="C1709:D1709"/>
    <mergeCell ref="C1710:D1710"/>
    <mergeCell ref="C1711:D1711"/>
    <mergeCell ref="C1712:D1712"/>
    <mergeCell ref="C1713:D1713"/>
    <mergeCell ref="C1714:D1714"/>
    <mergeCell ref="C1715:D1715"/>
    <mergeCell ref="C1716:D1716"/>
    <mergeCell ref="C1682:D1682"/>
    <mergeCell ref="G1683:H1683"/>
    <mergeCell ref="F1685:H1685"/>
    <mergeCell ref="C1687:D1692"/>
    <mergeCell ref="E1687:F1687"/>
    <mergeCell ref="I1687:I1690"/>
    <mergeCell ref="E1688:F1688"/>
    <mergeCell ref="E1689:F1689"/>
    <mergeCell ref="E1690:F1690"/>
    <mergeCell ref="E1691:H1691"/>
    <mergeCell ref="E1692:G1692"/>
    <mergeCell ref="H1692:I1692"/>
    <mergeCell ref="C1694:I1694"/>
    <mergeCell ref="D1695:G1695"/>
    <mergeCell ref="C1696:E1696"/>
    <mergeCell ref="F1696:I1696"/>
    <mergeCell ref="C1697:E1697"/>
    <mergeCell ref="F1697:I1699"/>
    <mergeCell ref="C1699:D1699"/>
    <mergeCell ref="C1662:D1662"/>
    <mergeCell ref="C1663:D1663"/>
    <mergeCell ref="C1664:D1664"/>
    <mergeCell ref="C1665:D1665"/>
    <mergeCell ref="C1666:D1666"/>
    <mergeCell ref="C1667:D1667"/>
    <mergeCell ref="C1668:D1668"/>
    <mergeCell ref="C1669:D1669"/>
    <mergeCell ref="C1670:D1670"/>
    <mergeCell ref="C1671:D1671"/>
    <mergeCell ref="G1672:H1672"/>
    <mergeCell ref="C1674:D1674"/>
    <mergeCell ref="C1675:D1675"/>
    <mergeCell ref="C1676:D1676"/>
    <mergeCell ref="C1679:D1679"/>
    <mergeCell ref="C1680:D1680"/>
    <mergeCell ref="C1681:D1681"/>
    <mergeCell ref="C3662:D3662"/>
    <mergeCell ref="C3663:D3663"/>
    <mergeCell ref="C3664:D3664"/>
    <mergeCell ref="C3667:D3667"/>
    <mergeCell ref="C3668:D3668"/>
    <mergeCell ref="C3669:D3669"/>
    <mergeCell ref="C3670:D3670"/>
    <mergeCell ref="G3671:H3671"/>
    <mergeCell ref="F3673:H3673"/>
    <mergeCell ref="C3675:D3680"/>
    <mergeCell ref="E3675:F3675"/>
    <mergeCell ref="I3675:I3678"/>
    <mergeCell ref="E3676:F3676"/>
    <mergeCell ref="E3677:F3677"/>
    <mergeCell ref="E3678:F3678"/>
    <mergeCell ref="E3679:H3679"/>
    <mergeCell ref="E3680:G3680"/>
    <mergeCell ref="H3680:I3680"/>
    <mergeCell ref="C3644:D3644"/>
    <mergeCell ref="C3645:D3645"/>
    <mergeCell ref="I3645:I3647"/>
    <mergeCell ref="C3646:D3646"/>
    <mergeCell ref="C3647:D3647"/>
    <mergeCell ref="C3648:F3648"/>
    <mergeCell ref="C3650:D3650"/>
    <mergeCell ref="C3651:D3651"/>
    <mergeCell ref="C3652:D3652"/>
    <mergeCell ref="C3653:D3653"/>
    <mergeCell ref="C3654:D3654"/>
    <mergeCell ref="C3655:D3655"/>
    <mergeCell ref="C3656:D3656"/>
    <mergeCell ref="C3657:D3657"/>
    <mergeCell ref="C3658:D3658"/>
    <mergeCell ref="C3659:D3659"/>
    <mergeCell ref="G3660:H3660"/>
    <mergeCell ref="C3640:E3640"/>
    <mergeCell ref="F3640:I3642"/>
    <mergeCell ref="C3642:D3642"/>
    <mergeCell ref="E3643:I3643"/>
    <mergeCell ref="C2504:I2504"/>
    <mergeCell ref="D2505:G2505"/>
    <mergeCell ref="C2506:E2506"/>
    <mergeCell ref="F2506:I2506"/>
    <mergeCell ref="C2507:E2507"/>
    <mergeCell ref="F2507:I2509"/>
    <mergeCell ref="C2509:D2509"/>
    <mergeCell ref="E2510:I2510"/>
    <mergeCell ref="C2511:D2511"/>
    <mergeCell ref="C2512:D2512"/>
    <mergeCell ref="I2512:I2514"/>
    <mergeCell ref="C2513:D2513"/>
    <mergeCell ref="C2514:D2514"/>
    <mergeCell ref="C2515:F2515"/>
    <mergeCell ref="C2517:D2517"/>
    <mergeCell ref="G2525:H2525"/>
    <mergeCell ref="C2527:D2527"/>
    <mergeCell ref="C2528:D2528"/>
    <mergeCell ref="C2529:D2529"/>
    <mergeCell ref="C2532:D2532"/>
    <mergeCell ref="C2533:D2533"/>
    <mergeCell ref="C2534:D2534"/>
    <mergeCell ref="C2535:D2535"/>
    <mergeCell ref="C3440:D3440"/>
    <mergeCell ref="E2540:F2540"/>
    <mergeCell ref="I2540:I2543"/>
    <mergeCell ref="E2541:F2541"/>
    <mergeCell ref="E2542:F2542"/>
    <mergeCell ref="C1560:I1560"/>
    <mergeCell ref="D1561:G1561"/>
    <mergeCell ref="C1562:E1562"/>
    <mergeCell ref="F1562:I1562"/>
    <mergeCell ref="C1563:E1563"/>
    <mergeCell ref="F1563:I1565"/>
    <mergeCell ref="C1565:D1565"/>
    <mergeCell ref="C1567:D1567"/>
    <mergeCell ref="I1598:I1601"/>
    <mergeCell ref="E1599:F1599"/>
    <mergeCell ref="E1600:F1600"/>
    <mergeCell ref="E1601:F1601"/>
    <mergeCell ref="E1602:H1602"/>
    <mergeCell ref="C3637:I3637"/>
    <mergeCell ref="D3638:G3638"/>
    <mergeCell ref="C3639:E3639"/>
    <mergeCell ref="F3639:I3639"/>
    <mergeCell ref="C1648:I1648"/>
    <mergeCell ref="D1649:G1649"/>
    <mergeCell ref="C1650:E1650"/>
    <mergeCell ref="F1650:I1650"/>
    <mergeCell ref="C1651:E1651"/>
    <mergeCell ref="F1651:I1653"/>
    <mergeCell ref="C1653:D1653"/>
    <mergeCell ref="E1654:I1654"/>
    <mergeCell ref="C1655:D1655"/>
    <mergeCell ref="C1656:D1656"/>
    <mergeCell ref="I1656:I1658"/>
    <mergeCell ref="C1657:D1657"/>
    <mergeCell ref="C1658:D1658"/>
    <mergeCell ref="C1659:F1659"/>
    <mergeCell ref="C1661:D1661"/>
    <mergeCell ref="E1557:H1557"/>
    <mergeCell ref="E1558:G1558"/>
    <mergeCell ref="H1558:I1558"/>
    <mergeCell ref="C1517:E1517"/>
    <mergeCell ref="F1517:I1519"/>
    <mergeCell ref="C1519:D1519"/>
    <mergeCell ref="E1520:I1520"/>
    <mergeCell ref="C1521:D1521"/>
    <mergeCell ref="C1522:D1522"/>
    <mergeCell ref="I1522:I1524"/>
    <mergeCell ref="C1523:D1523"/>
    <mergeCell ref="C1524:D1524"/>
    <mergeCell ref="C1525:F1525"/>
    <mergeCell ref="C1527:D1527"/>
    <mergeCell ref="C1528:D1528"/>
    <mergeCell ref="C1529:D1529"/>
    <mergeCell ref="C1530:D1530"/>
    <mergeCell ref="C1531:D1531"/>
    <mergeCell ref="C1532:D1532"/>
    <mergeCell ref="C1533:D1533"/>
    <mergeCell ref="C1534:D1534"/>
    <mergeCell ref="C1535:D1535"/>
    <mergeCell ref="C1536:D1536"/>
    <mergeCell ref="G1537:H1537"/>
    <mergeCell ref="C1539:D1539"/>
    <mergeCell ref="C1540:D1540"/>
    <mergeCell ref="C1542:D1542"/>
    <mergeCell ref="C1545:D1545"/>
    <mergeCell ref="C1546:D1546"/>
    <mergeCell ref="C1547:D1547"/>
    <mergeCell ref="C1548:D1548"/>
    <mergeCell ref="G1549:H1549"/>
    <mergeCell ref="I1553:I1556"/>
    <mergeCell ref="E1554:F1554"/>
    <mergeCell ref="E1555:F1555"/>
    <mergeCell ref="E1556:F1556"/>
    <mergeCell ref="C1178:D1178"/>
    <mergeCell ref="C1179:D1179"/>
    <mergeCell ref="G1180:H1180"/>
    <mergeCell ref="F1182:H1182"/>
    <mergeCell ref="C1184:D1189"/>
    <mergeCell ref="E1184:F1184"/>
    <mergeCell ref="I1184:I1187"/>
    <mergeCell ref="E1185:F1185"/>
    <mergeCell ref="E1186:F1186"/>
    <mergeCell ref="E1187:F1187"/>
    <mergeCell ref="E1188:H1188"/>
    <mergeCell ref="E1189:G1189"/>
    <mergeCell ref="H1189:I1189"/>
    <mergeCell ref="C1193:E1193"/>
    <mergeCell ref="F1193:I1193"/>
    <mergeCell ref="C1194:E1194"/>
    <mergeCell ref="F1194:I1196"/>
    <mergeCell ref="C1196:D1196"/>
    <mergeCell ref="E1197:I1197"/>
    <mergeCell ref="C1198:D1198"/>
    <mergeCell ref="C1199:D1199"/>
    <mergeCell ref="I1199:I1202"/>
    <mergeCell ref="C1200:D1200"/>
    <mergeCell ref="C1202:D1202"/>
    <mergeCell ref="F1551:H1551"/>
    <mergeCell ref="C1553:D1558"/>
    <mergeCell ref="E1553:F1553"/>
    <mergeCell ref="C1541:D1541"/>
    <mergeCell ref="C1172:D1172"/>
    <mergeCell ref="C1156:F1156"/>
    <mergeCell ref="C1158:D1158"/>
    <mergeCell ref="C1159:D1159"/>
    <mergeCell ref="C1160:D1160"/>
    <mergeCell ref="C1161:D1161"/>
    <mergeCell ref="C1162:D1162"/>
    <mergeCell ref="C1163:D1163"/>
    <mergeCell ref="C1164:D1164"/>
    <mergeCell ref="C1165:D1165"/>
    <mergeCell ref="C1166:D1166"/>
    <mergeCell ref="C1167:D1167"/>
    <mergeCell ref="G1168:H1168"/>
    <mergeCell ref="C1170:D1170"/>
    <mergeCell ref="C1171:D1171"/>
    <mergeCell ref="C1173:D1173"/>
    <mergeCell ref="C1176:D1176"/>
    <mergeCell ref="C1177:D1177"/>
    <mergeCell ref="C1152:D1152"/>
    <mergeCell ref="C1084:D1084"/>
    <mergeCell ref="C1085:D1085"/>
    <mergeCell ref="C1086:D1086"/>
    <mergeCell ref="C1087:D1087"/>
    <mergeCell ref="G1088:H1088"/>
    <mergeCell ref="F1090:H1090"/>
    <mergeCell ref="C1092:D1097"/>
    <mergeCell ref="E1092:F1092"/>
    <mergeCell ref="I1092:I1095"/>
    <mergeCell ref="E1093:F1093"/>
    <mergeCell ref="E1094:F1094"/>
    <mergeCell ref="E1095:F1095"/>
    <mergeCell ref="E1096:H1096"/>
    <mergeCell ref="E1097:G1097"/>
    <mergeCell ref="H1097:I1097"/>
    <mergeCell ref="C1153:D1153"/>
    <mergeCell ref="I1153:I1155"/>
    <mergeCell ref="C1154:D1154"/>
    <mergeCell ref="C1155:D1155"/>
    <mergeCell ref="C1148:E1148"/>
    <mergeCell ref="F1148:I1150"/>
    <mergeCell ref="C1150:D1150"/>
    <mergeCell ref="C1099:I1099"/>
    <mergeCell ref="D1100:G1100"/>
    <mergeCell ref="C1101:E1101"/>
    <mergeCell ref="F1101:I1101"/>
    <mergeCell ref="C1102:E1102"/>
    <mergeCell ref="F1102:I1104"/>
    <mergeCell ref="C1104:D1104"/>
    <mergeCell ref="E1105:I1105"/>
    <mergeCell ref="C1068:D1068"/>
    <mergeCell ref="C1069:D1069"/>
    <mergeCell ref="C1070:D1070"/>
    <mergeCell ref="C1071:D1071"/>
    <mergeCell ref="C1072:D1072"/>
    <mergeCell ref="C1073:D1073"/>
    <mergeCell ref="C1074:D1074"/>
    <mergeCell ref="C1075:D1075"/>
    <mergeCell ref="C1076:D1076"/>
    <mergeCell ref="G1077:H1077"/>
    <mergeCell ref="C1079:D1079"/>
    <mergeCell ref="C1080:D1080"/>
    <mergeCell ref="C1081:D1081"/>
    <mergeCell ref="E1151:I1151"/>
    <mergeCell ref="C1040:D1040"/>
    <mergeCell ref="C1041:D1041"/>
    <mergeCell ref="G1042:H1042"/>
    <mergeCell ref="F1044:H1044"/>
    <mergeCell ref="C1046:D1051"/>
    <mergeCell ref="E1046:F1046"/>
    <mergeCell ref="I1046:I1049"/>
    <mergeCell ref="E1047:F1047"/>
    <mergeCell ref="E1048:F1048"/>
    <mergeCell ref="E1049:F1049"/>
    <mergeCell ref="E1050:H1050"/>
    <mergeCell ref="E1051:G1051"/>
    <mergeCell ref="H1051:I1051"/>
    <mergeCell ref="C1145:I1145"/>
    <mergeCell ref="D1146:G1146"/>
    <mergeCell ref="C1147:E1147"/>
    <mergeCell ref="F1147:I1147"/>
    <mergeCell ref="C1053:I1053"/>
    <mergeCell ref="D1054:G1054"/>
    <mergeCell ref="C1055:E1055"/>
    <mergeCell ref="F1055:I1055"/>
    <mergeCell ref="C1056:E1056"/>
    <mergeCell ref="F1056:I1058"/>
    <mergeCell ref="C1058:D1058"/>
    <mergeCell ref="E1059:I1059"/>
    <mergeCell ref="C1060:D1060"/>
    <mergeCell ref="C1061:D1061"/>
    <mergeCell ref="I1061:I1064"/>
    <mergeCell ref="C1062:D1062"/>
    <mergeCell ref="C1064:D1064"/>
    <mergeCell ref="C1065:F1065"/>
    <mergeCell ref="C1067:D1067"/>
    <mergeCell ref="I84:I87"/>
    <mergeCell ref="C1022:D1022"/>
    <mergeCell ref="C1023:D1023"/>
    <mergeCell ref="C1017:D1017"/>
    <mergeCell ref="C1024:D1024"/>
    <mergeCell ref="C1025:D1025"/>
    <mergeCell ref="C1026:D1026"/>
    <mergeCell ref="C1027:D1027"/>
    <mergeCell ref="C1028:D1028"/>
    <mergeCell ref="C1029:D1029"/>
    <mergeCell ref="C1030:D1030"/>
    <mergeCell ref="G1031:H1031"/>
    <mergeCell ref="C1033:D1033"/>
    <mergeCell ref="C1034:D1034"/>
    <mergeCell ref="C1035:D1035"/>
    <mergeCell ref="C1038:D1038"/>
    <mergeCell ref="C1039:D1039"/>
    <mergeCell ref="C1007:I1007"/>
    <mergeCell ref="D1008:G1008"/>
    <mergeCell ref="C1009:E1009"/>
    <mergeCell ref="F1009:I1009"/>
    <mergeCell ref="C1010:E1010"/>
    <mergeCell ref="F1010:I1012"/>
    <mergeCell ref="C1012:D1012"/>
    <mergeCell ref="E1013:I1013"/>
    <mergeCell ref="C1014:D1014"/>
    <mergeCell ref="C1015:D1015"/>
    <mergeCell ref="I1015:I1018"/>
    <mergeCell ref="C1016:D1016"/>
    <mergeCell ref="C1018:D1018"/>
    <mergeCell ref="C1019:F1019"/>
    <mergeCell ref="C1021:D1021"/>
    <mergeCell ref="C735:D735"/>
    <mergeCell ref="C784:D784"/>
    <mergeCell ref="C46:I46"/>
    <mergeCell ref="D47:G47"/>
    <mergeCell ref="C48:E48"/>
    <mergeCell ref="F48:I48"/>
    <mergeCell ref="C49:E49"/>
    <mergeCell ref="F49:I51"/>
    <mergeCell ref="C51:D51"/>
    <mergeCell ref="G69:H69"/>
    <mergeCell ref="C57:F57"/>
    <mergeCell ref="C59:D59"/>
    <mergeCell ref="C60:D60"/>
    <mergeCell ref="C61:D61"/>
    <mergeCell ref="C62:D62"/>
    <mergeCell ref="C63:D63"/>
    <mergeCell ref="E52:I52"/>
    <mergeCell ref="C53:D53"/>
    <mergeCell ref="C54:D54"/>
    <mergeCell ref="I54:I56"/>
    <mergeCell ref="C55:D55"/>
    <mergeCell ref="C56:D56"/>
    <mergeCell ref="G114:H114"/>
    <mergeCell ref="C102:F102"/>
    <mergeCell ref="C104:D104"/>
    <mergeCell ref="C105:D105"/>
    <mergeCell ref="C106:D106"/>
    <mergeCell ref="C107:D107"/>
    <mergeCell ref="C108:D108"/>
    <mergeCell ref="C94:E94"/>
    <mergeCell ref="F94:I96"/>
    <mergeCell ref="C96:D96"/>
    <mergeCell ref="E97:I97"/>
    <mergeCell ref="C98:D98"/>
    <mergeCell ref="C99:D99"/>
    <mergeCell ref="I99:I101"/>
    <mergeCell ref="C100:D100"/>
    <mergeCell ref="C101:D101"/>
    <mergeCell ref="C64:D64"/>
    <mergeCell ref="C65:D65"/>
    <mergeCell ref="C66:D66"/>
    <mergeCell ref="C67:D67"/>
    <mergeCell ref="C68:D68"/>
    <mergeCell ref="C71:D71"/>
    <mergeCell ref="C72:D72"/>
    <mergeCell ref="E89:G89"/>
    <mergeCell ref="H89:I89"/>
    <mergeCell ref="E88:H88"/>
    <mergeCell ref="C91:I91"/>
    <mergeCell ref="D92:G92"/>
    <mergeCell ref="C93:E93"/>
    <mergeCell ref="F93:I93"/>
    <mergeCell ref="C79:D79"/>
    <mergeCell ref="G80:H80"/>
    <mergeCell ref="C116:D116"/>
    <mergeCell ref="C117:D117"/>
    <mergeCell ref="C118:D118"/>
    <mergeCell ref="C121:D121"/>
    <mergeCell ref="C122:D122"/>
    <mergeCell ref="C123:D123"/>
    <mergeCell ref="E85:F85"/>
    <mergeCell ref="E86:F86"/>
    <mergeCell ref="E87:F87"/>
    <mergeCell ref="C73:D73"/>
    <mergeCell ref="C76:D76"/>
    <mergeCell ref="C77:D77"/>
    <mergeCell ref="C78:D78"/>
    <mergeCell ref="C109:D109"/>
    <mergeCell ref="C110:D110"/>
    <mergeCell ref="C111:D111"/>
    <mergeCell ref="C112:D112"/>
    <mergeCell ref="C113:D113"/>
    <mergeCell ref="F82:H82"/>
    <mergeCell ref="C84:D89"/>
    <mergeCell ref="E84:F84"/>
    <mergeCell ref="C140:E140"/>
    <mergeCell ref="F140:I142"/>
    <mergeCell ref="C142:D142"/>
    <mergeCell ref="E143:I143"/>
    <mergeCell ref="C144:D144"/>
    <mergeCell ref="C145:D145"/>
    <mergeCell ref="I145:I147"/>
    <mergeCell ref="C146:D146"/>
    <mergeCell ref="C147:D147"/>
    <mergeCell ref="C137:I137"/>
    <mergeCell ref="D138:G138"/>
    <mergeCell ref="C139:E139"/>
    <mergeCell ref="F139:I139"/>
    <mergeCell ref="E134:G134"/>
    <mergeCell ref="H134:I134"/>
    <mergeCell ref="C124:D124"/>
    <mergeCell ref="G125:H125"/>
    <mergeCell ref="F127:H127"/>
    <mergeCell ref="C129:D134"/>
    <mergeCell ref="E129:F129"/>
    <mergeCell ref="I129:I132"/>
    <mergeCell ref="E130:F130"/>
    <mergeCell ref="E131:F131"/>
    <mergeCell ref="E132:F132"/>
    <mergeCell ref="E133:H133"/>
    <mergeCell ref="C191:D191"/>
    <mergeCell ref="C192:D192"/>
    <mergeCell ref="C162:D162"/>
    <mergeCell ref="C163:D163"/>
    <mergeCell ref="C164:D164"/>
    <mergeCell ref="C167:D167"/>
    <mergeCell ref="C168:D168"/>
    <mergeCell ref="C169:D169"/>
    <mergeCell ref="C155:D155"/>
    <mergeCell ref="C156:D156"/>
    <mergeCell ref="C157:D157"/>
    <mergeCell ref="C158:D158"/>
    <mergeCell ref="C159:D159"/>
    <mergeCell ref="G160:H160"/>
    <mergeCell ref="C148:F148"/>
    <mergeCell ref="C150:D150"/>
    <mergeCell ref="C151:D151"/>
    <mergeCell ref="C152:D152"/>
    <mergeCell ref="C153:D153"/>
    <mergeCell ref="C154:D154"/>
    <mergeCell ref="C561:D561"/>
    <mergeCell ref="F501:I503"/>
    <mergeCell ref="C503:D503"/>
    <mergeCell ref="E504:I504"/>
    <mergeCell ref="C505:D505"/>
    <mergeCell ref="C506:D506"/>
    <mergeCell ref="I506:I508"/>
    <mergeCell ref="C507:D507"/>
    <mergeCell ref="C508:D508"/>
    <mergeCell ref="E180:G180"/>
    <mergeCell ref="H180:I180"/>
    <mergeCell ref="C498:I498"/>
    <mergeCell ref="D499:G499"/>
    <mergeCell ref="C500:E500"/>
    <mergeCell ref="F500:I500"/>
    <mergeCell ref="C170:D170"/>
    <mergeCell ref="G171:H171"/>
    <mergeCell ref="F173:H173"/>
    <mergeCell ref="C175:D180"/>
    <mergeCell ref="E175:F175"/>
    <mergeCell ref="I175:I178"/>
    <mergeCell ref="E176:F176"/>
    <mergeCell ref="E177:F177"/>
    <mergeCell ref="E178:F178"/>
    <mergeCell ref="E179:H179"/>
    <mergeCell ref="C182:I182"/>
    <mergeCell ref="D183:G183"/>
    <mergeCell ref="C184:E184"/>
    <mergeCell ref="F184:I184"/>
    <mergeCell ref="C185:E185"/>
    <mergeCell ref="F185:I187"/>
    <mergeCell ref="C187:D187"/>
    <mergeCell ref="C927:D927"/>
    <mergeCell ref="C917:I917"/>
    <mergeCell ref="D918:G918"/>
    <mergeCell ref="C919:E919"/>
    <mergeCell ref="F919:I919"/>
    <mergeCell ref="C531:D531"/>
    <mergeCell ref="G532:H532"/>
    <mergeCell ref="F534:H534"/>
    <mergeCell ref="C536:D541"/>
    <mergeCell ref="E536:F536"/>
    <mergeCell ref="I536:I539"/>
    <mergeCell ref="E537:F537"/>
    <mergeCell ref="E538:F538"/>
    <mergeCell ref="E539:F539"/>
    <mergeCell ref="E540:H540"/>
    <mergeCell ref="C523:D523"/>
    <mergeCell ref="C524:D524"/>
    <mergeCell ref="C525:D525"/>
    <mergeCell ref="C528:D528"/>
    <mergeCell ref="C529:D529"/>
    <mergeCell ref="C530:D530"/>
    <mergeCell ref="C550:D550"/>
    <mergeCell ref="C551:D551"/>
    <mergeCell ref="I551:I553"/>
    <mergeCell ref="C552:D552"/>
    <mergeCell ref="C553:D553"/>
    <mergeCell ref="C554:F554"/>
    <mergeCell ref="C556:D556"/>
    <mergeCell ref="C557:D557"/>
    <mergeCell ref="C558:D558"/>
    <mergeCell ref="C559:D559"/>
    <mergeCell ref="C560:D560"/>
    <mergeCell ref="C965:E965"/>
    <mergeCell ref="F965:I967"/>
    <mergeCell ref="C967:D967"/>
    <mergeCell ref="E968:I968"/>
    <mergeCell ref="C969:D969"/>
    <mergeCell ref="C970:D970"/>
    <mergeCell ref="I970:I972"/>
    <mergeCell ref="C971:D971"/>
    <mergeCell ref="C972:D972"/>
    <mergeCell ref="E41:F41"/>
    <mergeCell ref="E42:F42"/>
    <mergeCell ref="C949:D949"/>
    <mergeCell ref="C935:D935"/>
    <mergeCell ref="C936:D936"/>
    <mergeCell ref="C937:D937"/>
    <mergeCell ref="C938:D938"/>
    <mergeCell ref="C939:D939"/>
    <mergeCell ref="G940:H940"/>
    <mergeCell ref="C928:F928"/>
    <mergeCell ref="C930:D930"/>
    <mergeCell ref="C931:D931"/>
    <mergeCell ref="C932:D932"/>
    <mergeCell ref="C933:D933"/>
    <mergeCell ref="C934:D934"/>
    <mergeCell ref="C920:E920"/>
    <mergeCell ref="F920:I922"/>
    <mergeCell ref="C922:D922"/>
    <mergeCell ref="E923:I923"/>
    <mergeCell ref="C924:D924"/>
    <mergeCell ref="C925:D925"/>
    <mergeCell ref="I925:I927"/>
    <mergeCell ref="C926:D926"/>
    <mergeCell ref="C988:D988"/>
    <mergeCell ref="C989:D989"/>
    <mergeCell ref="C992:D992"/>
    <mergeCell ref="C993:D993"/>
    <mergeCell ref="C994:D994"/>
    <mergeCell ref="C980:D980"/>
    <mergeCell ref="C981:D981"/>
    <mergeCell ref="C982:D982"/>
    <mergeCell ref="C983:D983"/>
    <mergeCell ref="C984:D984"/>
    <mergeCell ref="G985:H985"/>
    <mergeCell ref="C973:F973"/>
    <mergeCell ref="C975:D975"/>
    <mergeCell ref="C976:D976"/>
    <mergeCell ref="C977:D977"/>
    <mergeCell ref="C978:D978"/>
    <mergeCell ref="C979:D979"/>
    <mergeCell ref="C16:D16"/>
    <mergeCell ref="C17:D17"/>
    <mergeCell ref="C18:D18"/>
    <mergeCell ref="C23:D23"/>
    <mergeCell ref="G24:H24"/>
    <mergeCell ref="C26:D26"/>
    <mergeCell ref="C1:I1"/>
    <mergeCell ref="D2:G2"/>
    <mergeCell ref="C3:E3"/>
    <mergeCell ref="F3:I3"/>
    <mergeCell ref="C4:E4"/>
    <mergeCell ref="F4:I6"/>
    <mergeCell ref="C6:D6"/>
    <mergeCell ref="E7:I7"/>
    <mergeCell ref="C8:D8"/>
    <mergeCell ref="C9:D9"/>
    <mergeCell ref="I9:I11"/>
    <mergeCell ref="C10:D10"/>
    <mergeCell ref="C11:D11"/>
    <mergeCell ref="C12:F12"/>
    <mergeCell ref="C14:D14"/>
    <mergeCell ref="C15:D15"/>
    <mergeCell ref="C19:D19"/>
    <mergeCell ref="C20:D20"/>
    <mergeCell ref="C21:D21"/>
    <mergeCell ref="C22:D22"/>
    <mergeCell ref="G216:H216"/>
    <mergeCell ref="F218:H218"/>
    <mergeCell ref="C220:D225"/>
    <mergeCell ref="E220:F220"/>
    <mergeCell ref="H44:I44"/>
    <mergeCell ref="C27:D27"/>
    <mergeCell ref="C28:D28"/>
    <mergeCell ref="C31:D31"/>
    <mergeCell ref="C32:D32"/>
    <mergeCell ref="C33:D33"/>
    <mergeCell ref="C34:D34"/>
    <mergeCell ref="G35:H35"/>
    <mergeCell ref="F37:H37"/>
    <mergeCell ref="C39:D44"/>
    <mergeCell ref="E39:F39"/>
    <mergeCell ref="C198:D198"/>
    <mergeCell ref="C199:D199"/>
    <mergeCell ref="C200:D200"/>
    <mergeCell ref="C201:D201"/>
    <mergeCell ref="C202:D202"/>
    <mergeCell ref="C203:D203"/>
    <mergeCell ref="E43:H43"/>
    <mergeCell ref="E44:G44"/>
    <mergeCell ref="I39:I42"/>
    <mergeCell ref="E40:F40"/>
    <mergeCell ref="E188:I188"/>
    <mergeCell ref="C204:D204"/>
    <mergeCell ref="G205:H205"/>
    <mergeCell ref="C207:D207"/>
    <mergeCell ref="C189:D189"/>
    <mergeCell ref="C190:D190"/>
    <mergeCell ref="I190:I192"/>
    <mergeCell ref="C227:I227"/>
    <mergeCell ref="D228:G228"/>
    <mergeCell ref="C229:E229"/>
    <mergeCell ref="F229:I229"/>
    <mergeCell ref="C230:E230"/>
    <mergeCell ref="F230:I232"/>
    <mergeCell ref="C232:D232"/>
    <mergeCell ref="E233:I233"/>
    <mergeCell ref="C234:D234"/>
    <mergeCell ref="C259:D259"/>
    <mergeCell ref="C260:D260"/>
    <mergeCell ref="G261:H261"/>
    <mergeCell ref="F263:H263"/>
    <mergeCell ref="C265:D270"/>
    <mergeCell ref="E265:F265"/>
    <mergeCell ref="C193:F193"/>
    <mergeCell ref="C195:D195"/>
    <mergeCell ref="C196:D196"/>
    <mergeCell ref="C197:D197"/>
    <mergeCell ref="I220:I223"/>
    <mergeCell ref="E221:F221"/>
    <mergeCell ref="E222:F222"/>
    <mergeCell ref="E223:F223"/>
    <mergeCell ref="E224:H224"/>
    <mergeCell ref="E225:G225"/>
    <mergeCell ref="H225:I225"/>
    <mergeCell ref="C208:D208"/>
    <mergeCell ref="C209:D209"/>
    <mergeCell ref="C212:D212"/>
    <mergeCell ref="C213:D213"/>
    <mergeCell ref="C214:D214"/>
    <mergeCell ref="C215:D215"/>
    <mergeCell ref="G295:H295"/>
    <mergeCell ref="C297:D297"/>
    <mergeCell ref="C298:D298"/>
    <mergeCell ref="C299:D299"/>
    <mergeCell ref="I280:I282"/>
    <mergeCell ref="C281:D281"/>
    <mergeCell ref="C282:D282"/>
    <mergeCell ref="C283:F283"/>
    <mergeCell ref="C285:D285"/>
    <mergeCell ref="C286:D286"/>
    <mergeCell ref="C287:D287"/>
    <mergeCell ref="C288:D288"/>
    <mergeCell ref="C289:D289"/>
    <mergeCell ref="C317:I317"/>
    <mergeCell ref="D318:G318"/>
    <mergeCell ref="C319:E319"/>
    <mergeCell ref="F319:I319"/>
    <mergeCell ref="C290:D290"/>
    <mergeCell ref="C291:D291"/>
    <mergeCell ref="C292:D292"/>
    <mergeCell ref="C293:D293"/>
    <mergeCell ref="C294:D294"/>
    <mergeCell ref="C320:E320"/>
    <mergeCell ref="F320:I322"/>
    <mergeCell ref="C322:D322"/>
    <mergeCell ref="E323:I323"/>
    <mergeCell ref="C324:D324"/>
    <mergeCell ref="C302:D302"/>
    <mergeCell ref="C303:D303"/>
    <mergeCell ref="C304:D304"/>
    <mergeCell ref="C305:D305"/>
    <mergeCell ref="G306:H306"/>
    <mergeCell ref="F308:H308"/>
    <mergeCell ref="C310:D315"/>
    <mergeCell ref="E310:F310"/>
    <mergeCell ref="I310:I313"/>
    <mergeCell ref="E311:F311"/>
    <mergeCell ref="E312:F312"/>
    <mergeCell ref="E313:F313"/>
    <mergeCell ref="E314:H314"/>
    <mergeCell ref="E315:G315"/>
    <mergeCell ref="H315:I315"/>
    <mergeCell ref="C334:D334"/>
    <mergeCell ref="C335:D335"/>
    <mergeCell ref="C336:D336"/>
    <mergeCell ref="C337:D337"/>
    <mergeCell ref="C338:D338"/>
    <mergeCell ref="C339:D339"/>
    <mergeCell ref="G340:H340"/>
    <mergeCell ref="C342:D342"/>
    <mergeCell ref="C343:D343"/>
    <mergeCell ref="C325:D325"/>
    <mergeCell ref="I325:I327"/>
    <mergeCell ref="C326:D326"/>
    <mergeCell ref="C327:D327"/>
    <mergeCell ref="C328:F328"/>
    <mergeCell ref="C330:D330"/>
    <mergeCell ref="C331:D331"/>
    <mergeCell ref="C332:D332"/>
    <mergeCell ref="C333:D333"/>
    <mergeCell ref="I370:I372"/>
    <mergeCell ref="C371:D371"/>
    <mergeCell ref="C372:D372"/>
    <mergeCell ref="I355:I358"/>
    <mergeCell ref="E356:F356"/>
    <mergeCell ref="E357:F357"/>
    <mergeCell ref="E358:F358"/>
    <mergeCell ref="E359:H359"/>
    <mergeCell ref="E360:G360"/>
    <mergeCell ref="H360:I360"/>
    <mergeCell ref="C344:D344"/>
    <mergeCell ref="C347:D347"/>
    <mergeCell ref="C348:D348"/>
    <mergeCell ref="C349:D349"/>
    <mergeCell ref="C350:D350"/>
    <mergeCell ref="G351:H351"/>
    <mergeCell ref="F353:H353"/>
    <mergeCell ref="C355:D360"/>
    <mergeCell ref="E355:F355"/>
    <mergeCell ref="D363:G363"/>
    <mergeCell ref="C395:D395"/>
    <mergeCell ref="G396:H396"/>
    <mergeCell ref="F398:H398"/>
    <mergeCell ref="C400:D405"/>
    <mergeCell ref="E400:F400"/>
    <mergeCell ref="I400:I403"/>
    <mergeCell ref="E401:F401"/>
    <mergeCell ref="E402:F402"/>
    <mergeCell ref="E403:F403"/>
    <mergeCell ref="E404:H404"/>
    <mergeCell ref="E405:G405"/>
    <mergeCell ref="H405:I405"/>
    <mergeCell ref="C383:D383"/>
    <mergeCell ref="C384:D384"/>
    <mergeCell ref="G385:H385"/>
    <mergeCell ref="C387:D387"/>
    <mergeCell ref="C388:D388"/>
    <mergeCell ref="C389:D389"/>
    <mergeCell ref="C392:D392"/>
    <mergeCell ref="C393:D393"/>
    <mergeCell ref="C394:D394"/>
    <mergeCell ref="C375:D375"/>
    <mergeCell ref="C244:D244"/>
    <mergeCell ref="C245:D245"/>
    <mergeCell ref="C246:D246"/>
    <mergeCell ref="C247:D247"/>
    <mergeCell ref="C248:D248"/>
    <mergeCell ref="C249:D249"/>
    <mergeCell ref="G250:H250"/>
    <mergeCell ref="C252:D252"/>
    <mergeCell ref="C253:D253"/>
    <mergeCell ref="C235:D235"/>
    <mergeCell ref="I235:I237"/>
    <mergeCell ref="C236:D236"/>
    <mergeCell ref="C237:D237"/>
    <mergeCell ref="C238:F238"/>
    <mergeCell ref="C240:D240"/>
    <mergeCell ref="C241:D241"/>
    <mergeCell ref="C242:D242"/>
    <mergeCell ref="C243:D243"/>
    <mergeCell ref="I265:I268"/>
    <mergeCell ref="E266:F266"/>
    <mergeCell ref="E267:F267"/>
    <mergeCell ref="E268:F268"/>
    <mergeCell ref="E269:H269"/>
    <mergeCell ref="E270:G270"/>
    <mergeCell ref="H270:I270"/>
    <mergeCell ref="C272:I272"/>
    <mergeCell ref="D273:G273"/>
    <mergeCell ref="C254:D254"/>
    <mergeCell ref="C257:D257"/>
    <mergeCell ref="C258:D258"/>
    <mergeCell ref="C370:D370"/>
    <mergeCell ref="C407:I407"/>
    <mergeCell ref="D408:G408"/>
    <mergeCell ref="C409:E409"/>
    <mergeCell ref="F409:I409"/>
    <mergeCell ref="C410:E410"/>
    <mergeCell ref="F410:I412"/>
    <mergeCell ref="C412:D412"/>
    <mergeCell ref="E413:I413"/>
    <mergeCell ref="C274:E274"/>
    <mergeCell ref="F274:I274"/>
    <mergeCell ref="C275:E275"/>
    <mergeCell ref="F275:I277"/>
    <mergeCell ref="C277:D277"/>
    <mergeCell ref="E278:I278"/>
    <mergeCell ref="C279:D279"/>
    <mergeCell ref="C280:D280"/>
    <mergeCell ref="C362:I362"/>
    <mergeCell ref="C376:D376"/>
    <mergeCell ref="C377:D377"/>
    <mergeCell ref="C378:D378"/>
    <mergeCell ref="C379:D379"/>
    <mergeCell ref="C380:D380"/>
    <mergeCell ref="C381:D381"/>
    <mergeCell ref="C382:D382"/>
    <mergeCell ref="C364:E364"/>
    <mergeCell ref="F364:I364"/>
    <mergeCell ref="C365:E365"/>
    <mergeCell ref="F365:I367"/>
    <mergeCell ref="C367:D367"/>
    <mergeCell ref="E368:I368"/>
    <mergeCell ref="C369:D369"/>
    <mergeCell ref="C373:F373"/>
    <mergeCell ref="C423:D423"/>
    <mergeCell ref="C424:D424"/>
    <mergeCell ref="C425:D425"/>
    <mergeCell ref="C426:D426"/>
    <mergeCell ref="C427:D427"/>
    <mergeCell ref="C428:D428"/>
    <mergeCell ref="C429:D429"/>
    <mergeCell ref="G430:H430"/>
    <mergeCell ref="C432:D432"/>
    <mergeCell ref="C414:D414"/>
    <mergeCell ref="C415:D415"/>
    <mergeCell ref="I415:I417"/>
    <mergeCell ref="C416:D416"/>
    <mergeCell ref="C417:D417"/>
    <mergeCell ref="C418:F418"/>
    <mergeCell ref="C420:D420"/>
    <mergeCell ref="C421:D421"/>
    <mergeCell ref="C422:D422"/>
    <mergeCell ref="C433:D433"/>
    <mergeCell ref="C434:D434"/>
    <mergeCell ref="C437:D437"/>
    <mergeCell ref="C438:D438"/>
    <mergeCell ref="C439:D439"/>
    <mergeCell ref="C440:D440"/>
    <mergeCell ref="G441:H441"/>
    <mergeCell ref="F443:H443"/>
    <mergeCell ref="C445:D450"/>
    <mergeCell ref="E445:F445"/>
    <mergeCell ref="E1005:G1005"/>
    <mergeCell ref="H1005:I1005"/>
    <mergeCell ref="C995:D995"/>
    <mergeCell ref="G996:H996"/>
    <mergeCell ref="F998:H998"/>
    <mergeCell ref="C1000:D1005"/>
    <mergeCell ref="E1000:F1000"/>
    <mergeCell ref="I1000:I1003"/>
    <mergeCell ref="E1001:F1001"/>
    <mergeCell ref="E1002:F1002"/>
    <mergeCell ref="E1003:F1003"/>
    <mergeCell ref="E1004:H1004"/>
    <mergeCell ref="C987:D987"/>
    <mergeCell ref="E960:G960"/>
    <mergeCell ref="H960:I960"/>
    <mergeCell ref="C962:I962"/>
    <mergeCell ref="D963:G963"/>
    <mergeCell ref="C964:E964"/>
    <mergeCell ref="F964:I964"/>
    <mergeCell ref="C950:D950"/>
    <mergeCell ref="G951:H951"/>
    <mergeCell ref="F953:H953"/>
    <mergeCell ref="I445:I448"/>
    <mergeCell ref="E446:F446"/>
    <mergeCell ref="E447:F447"/>
    <mergeCell ref="E448:F448"/>
    <mergeCell ref="E449:H449"/>
    <mergeCell ref="E450:G450"/>
    <mergeCell ref="H450:I450"/>
    <mergeCell ref="C1191:I1191"/>
    <mergeCell ref="D1192:G1192"/>
    <mergeCell ref="C955:D960"/>
    <mergeCell ref="E955:F955"/>
    <mergeCell ref="I955:I958"/>
    <mergeCell ref="E956:F956"/>
    <mergeCell ref="E957:F957"/>
    <mergeCell ref="E958:F958"/>
    <mergeCell ref="E959:H959"/>
    <mergeCell ref="C942:D942"/>
    <mergeCell ref="C943:D943"/>
    <mergeCell ref="C944:D944"/>
    <mergeCell ref="C947:D947"/>
    <mergeCell ref="C948:D948"/>
    <mergeCell ref="C452:I452"/>
    <mergeCell ref="D453:G453"/>
    <mergeCell ref="C454:E454"/>
    <mergeCell ref="F454:I454"/>
    <mergeCell ref="C455:E455"/>
    <mergeCell ref="F455:I457"/>
    <mergeCell ref="C457:D457"/>
    <mergeCell ref="E458:I458"/>
    <mergeCell ref="C459:D459"/>
    <mergeCell ref="C460:D460"/>
    <mergeCell ref="I460:I462"/>
    <mergeCell ref="C1213:D1213"/>
    <mergeCell ref="C1214:D1214"/>
    <mergeCell ref="G1215:H1215"/>
    <mergeCell ref="C1217:D1217"/>
    <mergeCell ref="C1218:D1218"/>
    <mergeCell ref="C1221:D1221"/>
    <mergeCell ref="C1224:D1224"/>
    <mergeCell ref="C1225:D1225"/>
    <mergeCell ref="C1226:D1226"/>
    <mergeCell ref="C1203:F1203"/>
    <mergeCell ref="C1205:D1205"/>
    <mergeCell ref="C1206:D1206"/>
    <mergeCell ref="C1207:D1207"/>
    <mergeCell ref="C1208:D1208"/>
    <mergeCell ref="C1209:D1209"/>
    <mergeCell ref="C1210:D1210"/>
    <mergeCell ref="C1211:D1211"/>
    <mergeCell ref="C1212:D1212"/>
    <mergeCell ref="C1219:D1219"/>
    <mergeCell ref="C1220:D1220"/>
    <mergeCell ref="C1239:I1239"/>
    <mergeCell ref="D1240:G1240"/>
    <mergeCell ref="C1241:E1241"/>
    <mergeCell ref="F1241:I1241"/>
    <mergeCell ref="C1242:E1242"/>
    <mergeCell ref="F1242:I1244"/>
    <mergeCell ref="C1244:D1244"/>
    <mergeCell ref="E1245:I1245"/>
    <mergeCell ref="C1246:D1246"/>
    <mergeCell ref="C1227:D1227"/>
    <mergeCell ref="G1228:H1228"/>
    <mergeCell ref="F1230:H1230"/>
    <mergeCell ref="C1232:D1237"/>
    <mergeCell ref="E1232:F1232"/>
    <mergeCell ref="I1232:I1235"/>
    <mergeCell ref="E1233:F1233"/>
    <mergeCell ref="E1234:F1234"/>
    <mergeCell ref="E1235:F1235"/>
    <mergeCell ref="E1236:H1236"/>
    <mergeCell ref="E1237:G1237"/>
    <mergeCell ref="H1237:I1237"/>
    <mergeCell ref="C1256:D1256"/>
    <mergeCell ref="C1257:D1257"/>
    <mergeCell ref="C1258:D1258"/>
    <mergeCell ref="C1259:D1259"/>
    <mergeCell ref="C1260:D1260"/>
    <mergeCell ref="C1261:D1261"/>
    <mergeCell ref="G1262:H1262"/>
    <mergeCell ref="C1264:D1264"/>
    <mergeCell ref="C1265:D1265"/>
    <mergeCell ref="C1247:D1247"/>
    <mergeCell ref="I1247:I1249"/>
    <mergeCell ref="C1248:D1248"/>
    <mergeCell ref="C1249:D1249"/>
    <mergeCell ref="C1250:F1250"/>
    <mergeCell ref="C1252:D1252"/>
    <mergeCell ref="C1253:D1253"/>
    <mergeCell ref="C1254:D1254"/>
    <mergeCell ref="C1255:D1255"/>
    <mergeCell ref="I1277:I1280"/>
    <mergeCell ref="E1278:F1278"/>
    <mergeCell ref="E1279:F1279"/>
    <mergeCell ref="E1280:F1280"/>
    <mergeCell ref="E1281:H1281"/>
    <mergeCell ref="E1282:G1282"/>
    <mergeCell ref="H1282:I1282"/>
    <mergeCell ref="C1284:I1284"/>
    <mergeCell ref="D1285:G1285"/>
    <mergeCell ref="C1266:D1266"/>
    <mergeCell ref="C1269:D1269"/>
    <mergeCell ref="C1270:D1270"/>
    <mergeCell ref="C1271:D1271"/>
    <mergeCell ref="C1272:D1272"/>
    <mergeCell ref="G1273:H1273"/>
    <mergeCell ref="F1275:H1275"/>
    <mergeCell ref="C1277:D1282"/>
    <mergeCell ref="E1277:F1277"/>
    <mergeCell ref="C1296:F1296"/>
    <mergeCell ref="C1298:D1298"/>
    <mergeCell ref="C1299:D1299"/>
    <mergeCell ref="C1300:D1300"/>
    <mergeCell ref="C1301:D1301"/>
    <mergeCell ref="C1302:D1302"/>
    <mergeCell ref="C1303:D1303"/>
    <mergeCell ref="C1304:D1304"/>
    <mergeCell ref="C1305:D1305"/>
    <mergeCell ref="C1286:E1286"/>
    <mergeCell ref="F1286:I1286"/>
    <mergeCell ref="C1287:E1287"/>
    <mergeCell ref="F1287:I1289"/>
    <mergeCell ref="C1289:D1289"/>
    <mergeCell ref="E1290:I1290"/>
    <mergeCell ref="C1291:D1291"/>
    <mergeCell ref="C1292:D1292"/>
    <mergeCell ref="I1292:I1295"/>
    <mergeCell ref="C1294:D1294"/>
    <mergeCell ref="C1295:D1295"/>
    <mergeCell ref="C1293:D1293"/>
    <mergeCell ref="C1320:D1320"/>
    <mergeCell ref="G1321:H1321"/>
    <mergeCell ref="F1323:H1323"/>
    <mergeCell ref="C1325:D1330"/>
    <mergeCell ref="E1325:F1325"/>
    <mergeCell ref="I1325:I1328"/>
    <mergeCell ref="E1326:F1326"/>
    <mergeCell ref="E1327:F1327"/>
    <mergeCell ref="E1328:F1328"/>
    <mergeCell ref="E1329:H1329"/>
    <mergeCell ref="E1330:G1330"/>
    <mergeCell ref="H1330:I1330"/>
    <mergeCell ref="C1306:D1306"/>
    <mergeCell ref="C1307:D1307"/>
    <mergeCell ref="G1308:H1308"/>
    <mergeCell ref="C1310:D1310"/>
    <mergeCell ref="C1311:D1311"/>
    <mergeCell ref="C1314:D1314"/>
    <mergeCell ref="C1317:D1317"/>
    <mergeCell ref="C1318:D1318"/>
    <mergeCell ref="C1319:D1319"/>
    <mergeCell ref="C1312:D1312"/>
    <mergeCell ref="C1313:D1313"/>
    <mergeCell ref="C1340:D1340"/>
    <mergeCell ref="I1340:I1343"/>
    <mergeCell ref="C1342:D1342"/>
    <mergeCell ref="C1343:D1343"/>
    <mergeCell ref="C1344:F1344"/>
    <mergeCell ref="C1346:D1346"/>
    <mergeCell ref="C1347:D1347"/>
    <mergeCell ref="C1348:D1348"/>
    <mergeCell ref="C1349:D1349"/>
    <mergeCell ref="C1332:I1332"/>
    <mergeCell ref="D1333:G1333"/>
    <mergeCell ref="C1334:E1334"/>
    <mergeCell ref="F1334:I1334"/>
    <mergeCell ref="C1335:E1335"/>
    <mergeCell ref="F1335:I1337"/>
    <mergeCell ref="C1337:D1337"/>
    <mergeCell ref="E1338:I1338"/>
    <mergeCell ref="C1339:D1339"/>
    <mergeCell ref="C1341:D1341"/>
    <mergeCell ref="C1360:D1360"/>
    <mergeCell ref="C1363:D1363"/>
    <mergeCell ref="C1364:D1364"/>
    <mergeCell ref="C1365:D1365"/>
    <mergeCell ref="C1366:D1366"/>
    <mergeCell ref="G1367:H1367"/>
    <mergeCell ref="F1369:H1369"/>
    <mergeCell ref="C1371:D1376"/>
    <mergeCell ref="E1371:F1371"/>
    <mergeCell ref="C1350:D1350"/>
    <mergeCell ref="C1351:D1351"/>
    <mergeCell ref="C1352:D1352"/>
    <mergeCell ref="C1353:D1353"/>
    <mergeCell ref="C1354:D1354"/>
    <mergeCell ref="C1355:D1355"/>
    <mergeCell ref="G1356:H1356"/>
    <mergeCell ref="C1358:D1358"/>
    <mergeCell ref="C1359:D1359"/>
    <mergeCell ref="C1380:E1380"/>
    <mergeCell ref="F1380:I1380"/>
    <mergeCell ref="C1381:E1381"/>
    <mergeCell ref="F1381:I1383"/>
    <mergeCell ref="C1383:D1383"/>
    <mergeCell ref="E1384:I1384"/>
    <mergeCell ref="C1385:D1385"/>
    <mergeCell ref="C1386:D1386"/>
    <mergeCell ref="I1386:I1388"/>
    <mergeCell ref="C1387:D1387"/>
    <mergeCell ref="C1388:D1388"/>
    <mergeCell ref="I1371:I1374"/>
    <mergeCell ref="E1372:F1372"/>
    <mergeCell ref="E1373:F1373"/>
    <mergeCell ref="E1374:F1374"/>
    <mergeCell ref="E1375:H1375"/>
    <mergeCell ref="E1376:G1376"/>
    <mergeCell ref="H1376:I1376"/>
    <mergeCell ref="C1378:I1378"/>
    <mergeCell ref="D1379:G1379"/>
    <mergeCell ref="C1399:D1399"/>
    <mergeCell ref="C1400:D1400"/>
    <mergeCell ref="G1401:H1401"/>
    <mergeCell ref="C1403:D1403"/>
    <mergeCell ref="C1404:D1404"/>
    <mergeCell ref="C1405:D1405"/>
    <mergeCell ref="C1408:D1408"/>
    <mergeCell ref="C1409:D1409"/>
    <mergeCell ref="C1410:D1410"/>
    <mergeCell ref="C1389:F1389"/>
    <mergeCell ref="C1391:D1391"/>
    <mergeCell ref="C1392:D1392"/>
    <mergeCell ref="C1393:D1393"/>
    <mergeCell ref="C1394:D1394"/>
    <mergeCell ref="C1395:D1395"/>
    <mergeCell ref="C1396:D1396"/>
    <mergeCell ref="C1397:D1397"/>
    <mergeCell ref="C1398:D1398"/>
    <mergeCell ref="C1411:D1411"/>
    <mergeCell ref="G1412:H1412"/>
    <mergeCell ref="F1414:H1414"/>
    <mergeCell ref="C1416:D1421"/>
    <mergeCell ref="E1416:F1416"/>
    <mergeCell ref="I1416:I1419"/>
    <mergeCell ref="E1417:F1417"/>
    <mergeCell ref="E1418:F1418"/>
    <mergeCell ref="E1419:F1419"/>
    <mergeCell ref="E1420:H1420"/>
    <mergeCell ref="E1421:G1421"/>
    <mergeCell ref="H1421:I1421"/>
    <mergeCell ref="C1468:I1468"/>
    <mergeCell ref="D1469:G1469"/>
    <mergeCell ref="C1470:E1470"/>
    <mergeCell ref="F1470:I1470"/>
    <mergeCell ref="C1471:E1471"/>
    <mergeCell ref="F1471:I1473"/>
    <mergeCell ref="C1473:D1473"/>
    <mergeCell ref="C1423:I1423"/>
    <mergeCell ref="D1424:G1424"/>
    <mergeCell ref="C1425:E1425"/>
    <mergeCell ref="F1425:I1425"/>
    <mergeCell ref="C1426:E1426"/>
    <mergeCell ref="F1426:I1428"/>
    <mergeCell ref="C1428:D1428"/>
    <mergeCell ref="E1429:I1429"/>
    <mergeCell ref="C1430:D1430"/>
    <mergeCell ref="C1431:D1431"/>
    <mergeCell ref="I1431:I1433"/>
    <mergeCell ref="C1432:D1432"/>
    <mergeCell ref="C1433:D1433"/>
    <mergeCell ref="E1474:I1474"/>
    <mergeCell ref="C1475:D1475"/>
    <mergeCell ref="C1476:D1476"/>
    <mergeCell ref="I1476:I1478"/>
    <mergeCell ref="C1477:D1477"/>
    <mergeCell ref="C1478:D1478"/>
    <mergeCell ref="C1577:D1577"/>
    <mergeCell ref="C1578:D1578"/>
    <mergeCell ref="C1579:D1579"/>
    <mergeCell ref="C1580:D1580"/>
    <mergeCell ref="C1581:D1581"/>
    <mergeCell ref="C1585:D1585"/>
    <mergeCell ref="C1587:D1587"/>
    <mergeCell ref="C1568:D1568"/>
    <mergeCell ref="C1569:D1569"/>
    <mergeCell ref="C1573:D1573"/>
    <mergeCell ref="C1574:D1574"/>
    <mergeCell ref="C1575:D1575"/>
    <mergeCell ref="C1576:D1576"/>
    <mergeCell ref="C1479:F1479"/>
    <mergeCell ref="C1481:D1481"/>
    <mergeCell ref="C1482:D1482"/>
    <mergeCell ref="C1483:D1483"/>
    <mergeCell ref="F1505:H1505"/>
    <mergeCell ref="C1507:D1512"/>
    <mergeCell ref="E1507:F1507"/>
    <mergeCell ref="I1507:I1510"/>
    <mergeCell ref="E1508:F1508"/>
    <mergeCell ref="E1509:F1509"/>
    <mergeCell ref="E1510:F1510"/>
    <mergeCell ref="E1511:H1511"/>
    <mergeCell ref="E1512:G1512"/>
    <mergeCell ref="I1641:I1644"/>
    <mergeCell ref="E1642:F1642"/>
    <mergeCell ref="E1643:F1643"/>
    <mergeCell ref="E1644:F1644"/>
    <mergeCell ref="E1645:H1645"/>
    <mergeCell ref="E1646:G1646"/>
    <mergeCell ref="H1646:I1646"/>
    <mergeCell ref="C1623:D1623"/>
    <mergeCell ref="C1624:D1624"/>
    <mergeCell ref="C1625:D1625"/>
    <mergeCell ref="G1626:H1626"/>
    <mergeCell ref="C1628:D1628"/>
    <mergeCell ref="C1629:D1629"/>
    <mergeCell ref="C1630:D1630"/>
    <mergeCell ref="C1633:D1633"/>
    <mergeCell ref="C1634:D1634"/>
    <mergeCell ref="E1603:G1603"/>
    <mergeCell ref="H1603:I1603"/>
    <mergeCell ref="C1605:I1605"/>
    <mergeCell ref="D1606:G1606"/>
    <mergeCell ref="C1598:D1603"/>
    <mergeCell ref="E1598:F1598"/>
    <mergeCell ref="C1616:F1616"/>
    <mergeCell ref="C1618:D1618"/>
    <mergeCell ref="C1619:D1619"/>
    <mergeCell ref="C1620:D1620"/>
    <mergeCell ref="C1621:D1621"/>
    <mergeCell ref="C1622:D1622"/>
    <mergeCell ref="C1607:E1607"/>
    <mergeCell ref="F1607:I1607"/>
    <mergeCell ref="C1608:E1608"/>
    <mergeCell ref="F1608:I1610"/>
    <mergeCell ref="C1490:D1490"/>
    <mergeCell ref="C1491:D1491"/>
    <mergeCell ref="G1492:H1492"/>
    <mergeCell ref="C1494:D1494"/>
    <mergeCell ref="C1495:D1495"/>
    <mergeCell ref="C1496:D1496"/>
    <mergeCell ref="C1499:D1499"/>
    <mergeCell ref="C1500:D1500"/>
    <mergeCell ref="C1501:D1501"/>
    <mergeCell ref="C1502:D1502"/>
    <mergeCell ref="G1503:H1503"/>
    <mergeCell ref="C1635:D1635"/>
    <mergeCell ref="C1636:D1636"/>
    <mergeCell ref="G1637:H1637"/>
    <mergeCell ref="F1639:H1639"/>
    <mergeCell ref="C1641:D1646"/>
    <mergeCell ref="E1641:F1641"/>
    <mergeCell ref="C1591:D1591"/>
    <mergeCell ref="C1592:D1592"/>
    <mergeCell ref="C1593:D1593"/>
    <mergeCell ref="F1596:H1596"/>
    <mergeCell ref="C1610:D1610"/>
    <mergeCell ref="E1611:I1611"/>
    <mergeCell ref="C1612:D1612"/>
    <mergeCell ref="C1613:D1613"/>
    <mergeCell ref="I1613:I1615"/>
    <mergeCell ref="C1614:D1614"/>
    <mergeCell ref="C1615:D1615"/>
    <mergeCell ref="C1514:I1514"/>
    <mergeCell ref="D1515:G1515"/>
    <mergeCell ref="C1516:E1516"/>
    <mergeCell ref="F1516:I1516"/>
    <mergeCell ref="C3441:D3441"/>
    <mergeCell ref="C3442:D3442"/>
    <mergeCell ref="C3443:D3443"/>
    <mergeCell ref="C3444:D3444"/>
    <mergeCell ref="C3445:D3445"/>
    <mergeCell ref="G3446:H3446"/>
    <mergeCell ref="C3448:D3448"/>
    <mergeCell ref="C3449:D3449"/>
    <mergeCell ref="C3450:D3450"/>
    <mergeCell ref="C3453:D3453"/>
    <mergeCell ref="C3454:D3454"/>
    <mergeCell ref="C3455:D3455"/>
    <mergeCell ref="C3456:D3456"/>
    <mergeCell ref="G3457:H3457"/>
    <mergeCell ref="F3459:H3459"/>
    <mergeCell ref="C3425:I3425"/>
    <mergeCell ref="D3426:G3426"/>
    <mergeCell ref="C3427:E3427"/>
    <mergeCell ref="F3427:I3427"/>
    <mergeCell ref="C3428:E3428"/>
    <mergeCell ref="F3428:I3430"/>
    <mergeCell ref="C3430:D3430"/>
    <mergeCell ref="E3431:I3431"/>
    <mergeCell ref="C3432:D3432"/>
    <mergeCell ref="C3433:D3433"/>
    <mergeCell ref="I3433:I3435"/>
    <mergeCell ref="C3434:D3434"/>
    <mergeCell ref="C3435:D3435"/>
    <mergeCell ref="C3436:F3436"/>
    <mergeCell ref="C3438:D3438"/>
    <mergeCell ref="C3439:D3439"/>
    <mergeCell ref="C3475:D3475"/>
    <mergeCell ref="C3476:D3476"/>
    <mergeCell ref="I3476:I3478"/>
    <mergeCell ref="C3477:D3477"/>
    <mergeCell ref="C3478:D3478"/>
    <mergeCell ref="C3479:F3479"/>
    <mergeCell ref="C3481:D3481"/>
    <mergeCell ref="C3482:D3482"/>
    <mergeCell ref="C3483:D3483"/>
    <mergeCell ref="C3484:D3484"/>
    <mergeCell ref="C3485:D3485"/>
    <mergeCell ref="G3486:H3486"/>
    <mergeCell ref="C3488:D3488"/>
    <mergeCell ref="C3489:D3489"/>
    <mergeCell ref="C3490:D3490"/>
    <mergeCell ref="C3461:D3466"/>
    <mergeCell ref="E3461:F3461"/>
    <mergeCell ref="I3461:I3464"/>
    <mergeCell ref="E3462:F3462"/>
    <mergeCell ref="E3463:F3463"/>
    <mergeCell ref="E3464:F3464"/>
    <mergeCell ref="E3465:H3465"/>
    <mergeCell ref="E3466:G3466"/>
    <mergeCell ref="H3466:I3466"/>
    <mergeCell ref="C3468:I3468"/>
    <mergeCell ref="D3469:G3469"/>
    <mergeCell ref="C3470:E3470"/>
    <mergeCell ref="F3470:I3470"/>
    <mergeCell ref="C3471:E3471"/>
    <mergeCell ref="F3471:I3473"/>
    <mergeCell ref="C3473:D3473"/>
    <mergeCell ref="E3474:I3474"/>
    <mergeCell ref="E3504:F3504"/>
    <mergeCell ref="E3505:H3505"/>
    <mergeCell ref="E3506:G3506"/>
    <mergeCell ref="H3506:I3506"/>
    <mergeCell ref="C3508:I3508"/>
    <mergeCell ref="D3509:G3509"/>
    <mergeCell ref="I3540:I3543"/>
    <mergeCell ref="E3541:F3541"/>
    <mergeCell ref="E3542:F3542"/>
    <mergeCell ref="E3543:F3543"/>
    <mergeCell ref="E3544:H3544"/>
    <mergeCell ref="E3545:G3545"/>
    <mergeCell ref="H3545:I3545"/>
    <mergeCell ref="C3547:I3547"/>
    <mergeCell ref="C3527:D3527"/>
    <mergeCell ref="C3528:D3528"/>
    <mergeCell ref="C3529:D3529"/>
    <mergeCell ref="C3532:D3532"/>
    <mergeCell ref="C3533:D3533"/>
    <mergeCell ref="C3534:D3534"/>
    <mergeCell ref="C3535:D3535"/>
    <mergeCell ref="G3536:H3536"/>
    <mergeCell ref="F3538:H3538"/>
    <mergeCell ref="C3540:D3545"/>
    <mergeCell ref="E3540:F3540"/>
    <mergeCell ref="C3493:D3493"/>
    <mergeCell ref="C3494:D3494"/>
    <mergeCell ref="C3495:D3495"/>
    <mergeCell ref="C3496:D3496"/>
    <mergeCell ref="G3497:H3497"/>
    <mergeCell ref="F3499:H3499"/>
    <mergeCell ref="C3501:D3506"/>
    <mergeCell ref="E3501:F3501"/>
    <mergeCell ref="D3548:G3548"/>
    <mergeCell ref="C3549:E3549"/>
    <mergeCell ref="F3549:I3549"/>
    <mergeCell ref="C3550:E3550"/>
    <mergeCell ref="C3510:E3510"/>
    <mergeCell ref="F3510:I3510"/>
    <mergeCell ref="C3511:E3511"/>
    <mergeCell ref="F3511:I3513"/>
    <mergeCell ref="C3513:D3513"/>
    <mergeCell ref="E3514:I3514"/>
    <mergeCell ref="C3515:D3515"/>
    <mergeCell ref="C3516:D3516"/>
    <mergeCell ref="I3516:I3518"/>
    <mergeCell ref="C3517:D3517"/>
    <mergeCell ref="C3518:D3518"/>
    <mergeCell ref="C3519:F3519"/>
    <mergeCell ref="C3521:D3521"/>
    <mergeCell ref="C3522:D3522"/>
    <mergeCell ref="C3523:D3523"/>
    <mergeCell ref="C3524:D3524"/>
    <mergeCell ref="G3525:H3525"/>
    <mergeCell ref="I3501:I3504"/>
    <mergeCell ref="E3502:F3502"/>
    <mergeCell ref="E3503:F3503"/>
    <mergeCell ref="I3586:I3589"/>
    <mergeCell ref="E3587:F3587"/>
    <mergeCell ref="E3588:F3588"/>
    <mergeCell ref="E3589:F3589"/>
    <mergeCell ref="E3590:H3590"/>
    <mergeCell ref="E3591:G3591"/>
    <mergeCell ref="H3591:I3591"/>
    <mergeCell ref="C3593:I3593"/>
    <mergeCell ref="D3594:G3594"/>
    <mergeCell ref="C3595:E3595"/>
    <mergeCell ref="F3595:I3595"/>
    <mergeCell ref="C3572:D3572"/>
    <mergeCell ref="C3575:D3575"/>
    <mergeCell ref="C3578:D3578"/>
    <mergeCell ref="C3563:D3563"/>
    <mergeCell ref="C3564:D3564"/>
    <mergeCell ref="C3565:D3565"/>
    <mergeCell ref="C3559:F3559"/>
    <mergeCell ref="C3568:D3568"/>
    <mergeCell ref="C3603:D3603"/>
    <mergeCell ref="E3599:I3599"/>
    <mergeCell ref="C3600:D3600"/>
    <mergeCell ref="C3601:D3601"/>
    <mergeCell ref="I3601:I3604"/>
    <mergeCell ref="C3602:D3602"/>
    <mergeCell ref="C3604:D3604"/>
    <mergeCell ref="C3605:F3605"/>
    <mergeCell ref="C3617:D3617"/>
    <mergeCell ref="C3607:D3607"/>
    <mergeCell ref="F3550:I3552"/>
    <mergeCell ref="C3552:D3552"/>
    <mergeCell ref="E3553:I3553"/>
    <mergeCell ref="C3554:D3554"/>
    <mergeCell ref="C3555:D3555"/>
    <mergeCell ref="I3555:I3558"/>
    <mergeCell ref="C3556:D3556"/>
    <mergeCell ref="C3558:D3558"/>
    <mergeCell ref="C3557:D3557"/>
    <mergeCell ref="C3608:D3608"/>
    <mergeCell ref="C3561:D3561"/>
    <mergeCell ref="C3562:D3562"/>
    <mergeCell ref="C3579:D3579"/>
    <mergeCell ref="G3613:H3613"/>
    <mergeCell ref="C3615:D3615"/>
    <mergeCell ref="C3616:D3616"/>
    <mergeCell ref="G3582:H3582"/>
    <mergeCell ref="F3584:H3584"/>
    <mergeCell ref="C3586:D3591"/>
    <mergeCell ref="E3586:F3586"/>
    <mergeCell ref="E3633:F3633"/>
    <mergeCell ref="E3634:H3634"/>
    <mergeCell ref="E3635:G3635"/>
    <mergeCell ref="H3635:I3635"/>
    <mergeCell ref="C3609:D3609"/>
    <mergeCell ref="C3610:D3610"/>
    <mergeCell ref="C3611:D3611"/>
    <mergeCell ref="C3612:D3612"/>
    <mergeCell ref="C3622:D3622"/>
    <mergeCell ref="C3596:E3596"/>
    <mergeCell ref="C3581:D3581"/>
    <mergeCell ref="C3618:D3618"/>
    <mergeCell ref="C3580:D3580"/>
    <mergeCell ref="C3566:D3566"/>
    <mergeCell ref="C3567:D3567"/>
    <mergeCell ref="C3573:D3573"/>
    <mergeCell ref="C3574:D3574"/>
    <mergeCell ref="G3569:H3569"/>
    <mergeCell ref="C3571:D3571"/>
    <mergeCell ref="I3630:I3633"/>
    <mergeCell ref="E3631:F3631"/>
    <mergeCell ref="E3632:F3632"/>
    <mergeCell ref="C3623:D3623"/>
    <mergeCell ref="C3624:D3624"/>
    <mergeCell ref="C3625:D3625"/>
    <mergeCell ref="G3626:H3626"/>
    <mergeCell ref="F3628:H3628"/>
    <mergeCell ref="C3630:D3635"/>
    <mergeCell ref="E3630:F3630"/>
    <mergeCell ref="F3596:I3598"/>
    <mergeCell ref="C3598:D3598"/>
    <mergeCell ref="C3619:D3619"/>
    <mergeCell ref="C461:D461"/>
    <mergeCell ref="C462:D462"/>
    <mergeCell ref="C463:F463"/>
    <mergeCell ref="C465:D465"/>
    <mergeCell ref="C466:D466"/>
    <mergeCell ref="C467:D467"/>
    <mergeCell ref="C468:D468"/>
    <mergeCell ref="C469:D469"/>
    <mergeCell ref="C470:D470"/>
    <mergeCell ref="C471:D471"/>
    <mergeCell ref="C472:D472"/>
    <mergeCell ref="C473:D473"/>
    <mergeCell ref="C474:D474"/>
    <mergeCell ref="G475:H475"/>
    <mergeCell ref="C477:D477"/>
    <mergeCell ref="C478:D478"/>
    <mergeCell ref="C479:D479"/>
    <mergeCell ref="C482:D482"/>
    <mergeCell ref="C483:D483"/>
    <mergeCell ref="C484:D484"/>
    <mergeCell ref="C485:D485"/>
    <mergeCell ref="G486:H486"/>
    <mergeCell ref="F488:H488"/>
    <mergeCell ref="C490:D495"/>
    <mergeCell ref="E490:F490"/>
    <mergeCell ref="I490:I493"/>
    <mergeCell ref="E491:F491"/>
    <mergeCell ref="E492:F492"/>
    <mergeCell ref="E493:F493"/>
    <mergeCell ref="E494:H494"/>
    <mergeCell ref="E495:G495"/>
    <mergeCell ref="H495:I495"/>
    <mergeCell ref="C543:I543"/>
    <mergeCell ref="D544:G544"/>
    <mergeCell ref="C501:E501"/>
    <mergeCell ref="C545:E545"/>
    <mergeCell ref="F545:I545"/>
    <mergeCell ref="C546:E546"/>
    <mergeCell ref="F546:I548"/>
    <mergeCell ref="C548:D548"/>
    <mergeCell ref="E549:I549"/>
    <mergeCell ref="E541:G541"/>
    <mergeCell ref="H541:I541"/>
    <mergeCell ref="C516:D516"/>
    <mergeCell ref="C517:D517"/>
    <mergeCell ref="C518:D518"/>
    <mergeCell ref="C519:D519"/>
    <mergeCell ref="C520:D520"/>
    <mergeCell ref="G521:H521"/>
    <mergeCell ref="C509:F509"/>
    <mergeCell ref="C511:D511"/>
    <mergeCell ref="C512:D512"/>
    <mergeCell ref="C513:D513"/>
    <mergeCell ref="C514:D514"/>
    <mergeCell ref="C515:D515"/>
    <mergeCell ref="C562:D562"/>
    <mergeCell ref="C563:D563"/>
    <mergeCell ref="C564:D564"/>
    <mergeCell ref="C565:D565"/>
    <mergeCell ref="G566:H566"/>
    <mergeCell ref="C568:D568"/>
    <mergeCell ref="C569:D569"/>
    <mergeCell ref="C570:D570"/>
    <mergeCell ref="C573:D573"/>
    <mergeCell ref="C574:D574"/>
    <mergeCell ref="C575:D575"/>
    <mergeCell ref="C576:D576"/>
    <mergeCell ref="G577:H577"/>
    <mergeCell ref="F579:H579"/>
    <mergeCell ref="C581:D586"/>
    <mergeCell ref="E581:F581"/>
    <mergeCell ref="C599:F599"/>
    <mergeCell ref="C601:D601"/>
    <mergeCell ref="C602:D602"/>
    <mergeCell ref="C603:D603"/>
    <mergeCell ref="C604:D604"/>
    <mergeCell ref="C605:D605"/>
    <mergeCell ref="C606:D606"/>
    <mergeCell ref="C607:D607"/>
    <mergeCell ref="C608:D608"/>
    <mergeCell ref="C609:D609"/>
    <mergeCell ref="C610:D610"/>
    <mergeCell ref="I581:I584"/>
    <mergeCell ref="E582:F582"/>
    <mergeCell ref="E583:F583"/>
    <mergeCell ref="E584:F584"/>
    <mergeCell ref="E585:H585"/>
    <mergeCell ref="E586:G586"/>
    <mergeCell ref="H586:I586"/>
    <mergeCell ref="C588:I588"/>
    <mergeCell ref="D589:G589"/>
    <mergeCell ref="C590:E590"/>
    <mergeCell ref="F590:I590"/>
    <mergeCell ref="C591:E591"/>
    <mergeCell ref="F591:I593"/>
    <mergeCell ref="C593:D593"/>
    <mergeCell ref="E594:I594"/>
    <mergeCell ref="C595:D595"/>
    <mergeCell ref="C596:D596"/>
    <mergeCell ref="I596:I598"/>
    <mergeCell ref="C597:D597"/>
    <mergeCell ref="C598:D598"/>
    <mergeCell ref="G611:H611"/>
    <mergeCell ref="C613:D613"/>
    <mergeCell ref="C614:D614"/>
    <mergeCell ref="C615:D615"/>
    <mergeCell ref="C618:D618"/>
    <mergeCell ref="C619:D619"/>
    <mergeCell ref="C620:D620"/>
    <mergeCell ref="C621:D621"/>
    <mergeCell ref="G622:H622"/>
    <mergeCell ref="F624:H624"/>
    <mergeCell ref="C626:D631"/>
    <mergeCell ref="E626:F626"/>
    <mergeCell ref="I626:I629"/>
    <mergeCell ref="E627:F627"/>
    <mergeCell ref="E628:F628"/>
    <mergeCell ref="E629:F629"/>
    <mergeCell ref="E630:H630"/>
    <mergeCell ref="E631:G631"/>
    <mergeCell ref="H631:I631"/>
    <mergeCell ref="C633:I633"/>
    <mergeCell ref="D634:G634"/>
    <mergeCell ref="C635:E635"/>
    <mergeCell ref="F635:I635"/>
    <mergeCell ref="C636:E636"/>
    <mergeCell ref="F636:I638"/>
    <mergeCell ref="C638:D638"/>
    <mergeCell ref="E639:I639"/>
    <mergeCell ref="C640:D640"/>
    <mergeCell ref="C641:D641"/>
    <mergeCell ref="I641:I643"/>
    <mergeCell ref="C642:D642"/>
    <mergeCell ref="C643:D643"/>
    <mergeCell ref="C644:F644"/>
    <mergeCell ref="C646:D646"/>
    <mergeCell ref="C647:D647"/>
    <mergeCell ref="C648:D648"/>
    <mergeCell ref="C649:D649"/>
    <mergeCell ref="C650:D650"/>
    <mergeCell ref="C651:D651"/>
    <mergeCell ref="C652:D652"/>
    <mergeCell ref="C653:D653"/>
    <mergeCell ref="C654:D654"/>
    <mergeCell ref="C655:D655"/>
    <mergeCell ref="G656:H656"/>
    <mergeCell ref="C658:D658"/>
    <mergeCell ref="C659:D659"/>
    <mergeCell ref="C660:D660"/>
    <mergeCell ref="C663:D663"/>
    <mergeCell ref="C664:D664"/>
    <mergeCell ref="C665:D665"/>
    <mergeCell ref="C666:D666"/>
    <mergeCell ref="G667:H667"/>
    <mergeCell ref="F669:H669"/>
    <mergeCell ref="C671:D676"/>
    <mergeCell ref="E671:F671"/>
    <mergeCell ref="I671:I674"/>
    <mergeCell ref="E672:F672"/>
    <mergeCell ref="E673:F673"/>
    <mergeCell ref="E674:F674"/>
    <mergeCell ref="E675:H675"/>
    <mergeCell ref="E676:G676"/>
    <mergeCell ref="H676:I676"/>
    <mergeCell ref="C678:I678"/>
    <mergeCell ref="D679:G679"/>
    <mergeCell ref="C680:E680"/>
    <mergeCell ref="F680:I680"/>
    <mergeCell ref="C681:E681"/>
    <mergeCell ref="F681:I683"/>
    <mergeCell ref="C683:D683"/>
    <mergeCell ref="E684:I684"/>
    <mergeCell ref="C685:D685"/>
    <mergeCell ref="C686:D686"/>
    <mergeCell ref="I686:I688"/>
    <mergeCell ref="C687:D687"/>
    <mergeCell ref="C688:D688"/>
    <mergeCell ref="C689:F689"/>
    <mergeCell ref="C691:D691"/>
    <mergeCell ref="C692:D692"/>
    <mergeCell ref="C693:D693"/>
    <mergeCell ref="C694:D694"/>
    <mergeCell ref="C695:D695"/>
    <mergeCell ref="C696:D696"/>
    <mergeCell ref="C697:D697"/>
    <mergeCell ref="C698:D698"/>
    <mergeCell ref="C699:D699"/>
    <mergeCell ref="C700:D700"/>
    <mergeCell ref="G701:H701"/>
    <mergeCell ref="C703:D703"/>
    <mergeCell ref="C704:D704"/>
    <mergeCell ref="C707:D707"/>
    <mergeCell ref="C710:D710"/>
    <mergeCell ref="C711:D711"/>
    <mergeCell ref="C712:D712"/>
    <mergeCell ref="C713:D713"/>
    <mergeCell ref="G714:H714"/>
    <mergeCell ref="F716:H716"/>
    <mergeCell ref="C718:D723"/>
    <mergeCell ref="E718:F718"/>
    <mergeCell ref="I718:I721"/>
    <mergeCell ref="E719:F719"/>
    <mergeCell ref="E720:F720"/>
    <mergeCell ref="E721:F721"/>
    <mergeCell ref="E722:H722"/>
    <mergeCell ref="E723:G723"/>
    <mergeCell ref="H723:I723"/>
    <mergeCell ref="C705:D705"/>
    <mergeCell ref="C706:D706"/>
    <mergeCell ref="C725:I725"/>
    <mergeCell ref="D726:G726"/>
    <mergeCell ref="C727:E727"/>
    <mergeCell ref="F727:I727"/>
    <mergeCell ref="C728:E728"/>
    <mergeCell ref="F728:I730"/>
    <mergeCell ref="C730:D730"/>
    <mergeCell ref="E731:I731"/>
    <mergeCell ref="C732:D732"/>
    <mergeCell ref="C733:D733"/>
    <mergeCell ref="I733:I736"/>
    <mergeCell ref="C734:D734"/>
    <mergeCell ref="C736:D736"/>
    <mergeCell ref="C737:F737"/>
    <mergeCell ref="C739:D739"/>
    <mergeCell ref="C740:D740"/>
    <mergeCell ref="C741:D741"/>
    <mergeCell ref="C742:D742"/>
    <mergeCell ref="C743:D743"/>
    <mergeCell ref="C744:D744"/>
    <mergeCell ref="C745:D745"/>
    <mergeCell ref="C746:D746"/>
    <mergeCell ref="C747:D747"/>
    <mergeCell ref="C748:D748"/>
    <mergeCell ref="G749:H749"/>
    <mergeCell ref="C751:D751"/>
    <mergeCell ref="C752:D752"/>
    <mergeCell ref="C756:D756"/>
    <mergeCell ref="C759:D759"/>
    <mergeCell ref="C760:D760"/>
    <mergeCell ref="C761:D761"/>
    <mergeCell ref="C762:D762"/>
    <mergeCell ref="G763:H763"/>
    <mergeCell ref="F765:H765"/>
    <mergeCell ref="C753:D753"/>
    <mergeCell ref="C754:D754"/>
    <mergeCell ref="C755:D755"/>
    <mergeCell ref="C767:D772"/>
    <mergeCell ref="E767:F767"/>
    <mergeCell ref="I767:I770"/>
    <mergeCell ref="E768:F768"/>
    <mergeCell ref="E769:F769"/>
    <mergeCell ref="E770:F770"/>
    <mergeCell ref="E771:H771"/>
    <mergeCell ref="E772:G772"/>
    <mergeCell ref="H772:I772"/>
    <mergeCell ref="C774:I774"/>
    <mergeCell ref="D775:G775"/>
    <mergeCell ref="C776:E776"/>
    <mergeCell ref="F776:I776"/>
    <mergeCell ref="C777:E777"/>
    <mergeCell ref="F777:I779"/>
    <mergeCell ref="C779:D779"/>
    <mergeCell ref="E780:I780"/>
    <mergeCell ref="C781:D781"/>
    <mergeCell ref="C782:D782"/>
    <mergeCell ref="I782:I785"/>
    <mergeCell ref="C783:D783"/>
    <mergeCell ref="C785:D785"/>
    <mergeCell ref="C786:F786"/>
    <mergeCell ref="C788:D788"/>
    <mergeCell ref="C789:D789"/>
    <mergeCell ref="C790:D790"/>
    <mergeCell ref="C791:D791"/>
    <mergeCell ref="C792:D792"/>
    <mergeCell ref="C793:D793"/>
    <mergeCell ref="C794:D794"/>
    <mergeCell ref="C795:D795"/>
    <mergeCell ref="C796:D796"/>
    <mergeCell ref="C797:D797"/>
    <mergeCell ref="G798:H798"/>
    <mergeCell ref="C800:D800"/>
    <mergeCell ref="C801:D801"/>
    <mergeCell ref="C804:D804"/>
    <mergeCell ref="C807:D807"/>
    <mergeCell ref="C808:D808"/>
    <mergeCell ref="C809:D809"/>
    <mergeCell ref="C810:D810"/>
    <mergeCell ref="G811:H811"/>
    <mergeCell ref="F813:H813"/>
    <mergeCell ref="C815:D820"/>
    <mergeCell ref="E815:F815"/>
    <mergeCell ref="I815:I818"/>
    <mergeCell ref="E816:F816"/>
    <mergeCell ref="E817:F817"/>
    <mergeCell ref="E818:F818"/>
    <mergeCell ref="E819:H819"/>
    <mergeCell ref="E820:G820"/>
    <mergeCell ref="H820:I820"/>
    <mergeCell ref="C802:D802"/>
    <mergeCell ref="C803:D803"/>
    <mergeCell ref="C822:I822"/>
    <mergeCell ref="D823:G823"/>
    <mergeCell ref="C824:E824"/>
    <mergeCell ref="F824:I824"/>
    <mergeCell ref="C825:E825"/>
    <mergeCell ref="F825:I827"/>
    <mergeCell ref="C827:D827"/>
    <mergeCell ref="E828:I828"/>
    <mergeCell ref="C829:D829"/>
    <mergeCell ref="C830:D830"/>
    <mergeCell ref="I830:I832"/>
    <mergeCell ref="C831:D831"/>
    <mergeCell ref="C832:D832"/>
    <mergeCell ref="C833:F833"/>
    <mergeCell ref="C835:D835"/>
    <mergeCell ref="C836:D836"/>
    <mergeCell ref="C837:D837"/>
    <mergeCell ref="E875:I875"/>
    <mergeCell ref="C838:D838"/>
    <mergeCell ref="C839:D839"/>
    <mergeCell ref="C840:D840"/>
    <mergeCell ref="C841:D841"/>
    <mergeCell ref="C842:D842"/>
    <mergeCell ref="C843:D843"/>
    <mergeCell ref="C844:D844"/>
    <mergeCell ref="G845:H845"/>
    <mergeCell ref="C847:D847"/>
    <mergeCell ref="C848:D848"/>
    <mergeCell ref="C851:D851"/>
    <mergeCell ref="C854:D854"/>
    <mergeCell ref="C855:D855"/>
    <mergeCell ref="C856:D856"/>
    <mergeCell ref="C857:D857"/>
    <mergeCell ref="G858:H858"/>
    <mergeCell ref="F860:H860"/>
    <mergeCell ref="C849:D849"/>
    <mergeCell ref="C850:D850"/>
    <mergeCell ref="C876:D876"/>
    <mergeCell ref="C877:D877"/>
    <mergeCell ref="I877:I880"/>
    <mergeCell ref="C880:D880"/>
    <mergeCell ref="C881:F881"/>
    <mergeCell ref="C883:D883"/>
    <mergeCell ref="C884:D884"/>
    <mergeCell ref="C885:D885"/>
    <mergeCell ref="C886:D886"/>
    <mergeCell ref="C887:D887"/>
    <mergeCell ref="C888:D888"/>
    <mergeCell ref="C889:D889"/>
    <mergeCell ref="C890:D890"/>
    <mergeCell ref="C891:D891"/>
    <mergeCell ref="C892:D892"/>
    <mergeCell ref="G893:H893"/>
    <mergeCell ref="C862:D867"/>
    <mergeCell ref="E862:F862"/>
    <mergeCell ref="I862:I865"/>
    <mergeCell ref="E863:F863"/>
    <mergeCell ref="E864:F864"/>
    <mergeCell ref="E865:F865"/>
    <mergeCell ref="E866:H866"/>
    <mergeCell ref="E867:G867"/>
    <mergeCell ref="H867:I867"/>
    <mergeCell ref="C869:I869"/>
    <mergeCell ref="D870:G870"/>
    <mergeCell ref="C871:E871"/>
    <mergeCell ref="F871:I871"/>
    <mergeCell ref="C872:E872"/>
    <mergeCell ref="F872:I874"/>
    <mergeCell ref="C874:D874"/>
    <mergeCell ref="C895:D895"/>
    <mergeCell ref="C896:D896"/>
    <mergeCell ref="C899:D899"/>
    <mergeCell ref="C902:D902"/>
    <mergeCell ref="C903:D903"/>
    <mergeCell ref="C904:D904"/>
    <mergeCell ref="C905:D905"/>
    <mergeCell ref="G906:H906"/>
    <mergeCell ref="F908:H908"/>
    <mergeCell ref="C910:D915"/>
    <mergeCell ref="E910:F910"/>
    <mergeCell ref="I910:I913"/>
    <mergeCell ref="E911:F911"/>
    <mergeCell ref="E912:F912"/>
    <mergeCell ref="E913:F913"/>
    <mergeCell ref="E914:H914"/>
    <mergeCell ref="E915:G915"/>
    <mergeCell ref="H915:I915"/>
    <mergeCell ref="C897:D897"/>
    <mergeCell ref="C898:D898"/>
    <mergeCell ref="C2046:D2046"/>
    <mergeCell ref="C2047:D2047"/>
    <mergeCell ref="C2048:D2048"/>
    <mergeCell ref="C2049:D2049"/>
    <mergeCell ref="C2050:D2050"/>
    <mergeCell ref="G2051:H2051"/>
    <mergeCell ref="C2053:D2053"/>
    <mergeCell ref="C1106:D1106"/>
    <mergeCell ref="C1107:D1107"/>
    <mergeCell ref="I1107:I1110"/>
    <mergeCell ref="C1108:D1108"/>
    <mergeCell ref="C1109:D1109"/>
    <mergeCell ref="C1110:D1110"/>
    <mergeCell ref="C1111:F1111"/>
    <mergeCell ref="C1113:D1113"/>
    <mergeCell ref="C1114:D1114"/>
    <mergeCell ref="E1138:F1138"/>
    <mergeCell ref="I1138:I1141"/>
    <mergeCell ref="E1139:F1139"/>
    <mergeCell ref="E1140:F1140"/>
    <mergeCell ref="E1141:F1141"/>
    <mergeCell ref="E1142:H1142"/>
    <mergeCell ref="E1143:G1143"/>
    <mergeCell ref="H1143:I1143"/>
    <mergeCell ref="H1512:I1512"/>
    <mergeCell ref="C1484:D1484"/>
    <mergeCell ref="C1485:D1485"/>
    <mergeCell ref="C1486:D1486"/>
    <mergeCell ref="C1487:D1487"/>
    <mergeCell ref="C1488:D1488"/>
    <mergeCell ref="C1489:D1489"/>
    <mergeCell ref="C1115:D1115"/>
    <mergeCell ref="C1116:D1116"/>
    <mergeCell ref="C1117:D1117"/>
    <mergeCell ref="C1118:D1118"/>
    <mergeCell ref="C1119:D1119"/>
    <mergeCell ref="C1120:D1120"/>
    <mergeCell ref="C1121:D1121"/>
    <mergeCell ref="C1122:D1122"/>
    <mergeCell ref="G1123:H1123"/>
    <mergeCell ref="C1125:D1125"/>
    <mergeCell ref="C1126:D1126"/>
    <mergeCell ref="C1127:D1127"/>
    <mergeCell ref="C1130:D1130"/>
    <mergeCell ref="C1131:D1131"/>
    <mergeCell ref="C1132:D1132"/>
    <mergeCell ref="C1133:D1133"/>
    <mergeCell ref="G1134:H1134"/>
    <mergeCell ref="C3353:D3353"/>
    <mergeCell ref="C2054:D2054"/>
    <mergeCell ref="C2055:D2055"/>
    <mergeCell ref="C2058:D2058"/>
    <mergeCell ref="C2059:D2059"/>
    <mergeCell ref="C2060:D2060"/>
    <mergeCell ref="C2061:D2061"/>
    <mergeCell ref="G2062:H2062"/>
    <mergeCell ref="F2064:H2064"/>
    <mergeCell ref="C2066:D2071"/>
    <mergeCell ref="E2066:F2066"/>
    <mergeCell ref="C2441:D2441"/>
    <mergeCell ref="C2442:D2442"/>
    <mergeCell ref="C2443:D2443"/>
    <mergeCell ref="C2446:D2446"/>
    <mergeCell ref="C2447:D2447"/>
    <mergeCell ref="C3354:D3354"/>
    <mergeCell ref="C3355:D3355"/>
    <mergeCell ref="C3356:D3356"/>
    <mergeCell ref="C3357:D3357"/>
    <mergeCell ref="C3358:D3358"/>
    <mergeCell ref="C3359:D3359"/>
    <mergeCell ref="C2885:D2885"/>
    <mergeCell ref="C2888:D2888"/>
    <mergeCell ref="C2889:D2889"/>
    <mergeCell ref="C2890:D2890"/>
    <mergeCell ref="G2892:H2892"/>
    <mergeCell ref="F2894:H2894"/>
    <mergeCell ref="C2896:D2901"/>
    <mergeCell ref="E2896:F2896"/>
    <mergeCell ref="I2896:I2899"/>
    <mergeCell ref="E2897:F2897"/>
    <mergeCell ref="E2898:F2898"/>
    <mergeCell ref="E2899:F2899"/>
    <mergeCell ref="E2900:H2900"/>
    <mergeCell ref="E2901:G2901"/>
    <mergeCell ref="H2901:I2901"/>
    <mergeCell ref="C2891:D2891"/>
    <mergeCell ref="C3167:I3167"/>
    <mergeCell ref="D3168:G3168"/>
    <mergeCell ref="C3169:E3169"/>
    <mergeCell ref="F3169:I3169"/>
    <mergeCell ref="C3170:E3170"/>
    <mergeCell ref="F3170:I3172"/>
    <mergeCell ref="C3172:D3172"/>
    <mergeCell ref="E3173:I3173"/>
    <mergeCell ref="C3174:D3174"/>
    <mergeCell ref="C2918:D2918"/>
    <mergeCell ref="G3360:H3360"/>
    <mergeCell ref="C3362:D3362"/>
    <mergeCell ref="C3363:D3363"/>
    <mergeCell ref="C3364:D3364"/>
    <mergeCell ref="C3367:D3367"/>
    <mergeCell ref="C3368:D3368"/>
    <mergeCell ref="C3369:D3369"/>
    <mergeCell ref="C3370:D3370"/>
    <mergeCell ref="G3371:H3371"/>
    <mergeCell ref="F3373:H3373"/>
    <mergeCell ref="C878:D878"/>
    <mergeCell ref="C879:D879"/>
    <mergeCell ref="C1063:D1063"/>
    <mergeCell ref="D3338:G3338"/>
    <mergeCell ref="C3339:E3339"/>
    <mergeCell ref="F3339:I3339"/>
    <mergeCell ref="C3340:E3340"/>
    <mergeCell ref="F3340:I3342"/>
    <mergeCell ref="C3342:D3342"/>
    <mergeCell ref="E3343:I3343"/>
    <mergeCell ref="C3344:D3344"/>
    <mergeCell ref="C3345:D3345"/>
    <mergeCell ref="I3345:I3347"/>
    <mergeCell ref="C3346:D3346"/>
    <mergeCell ref="C3347:D3347"/>
    <mergeCell ref="C3348:F3348"/>
    <mergeCell ref="C3350:D3350"/>
    <mergeCell ref="C3351:D3351"/>
    <mergeCell ref="C3352:D3352"/>
    <mergeCell ref="C3337:I3337"/>
    <mergeCell ref="F1136:H1136"/>
    <mergeCell ref="C1138:D1143"/>
    <mergeCell ref="I2066:I2069"/>
    <mergeCell ref="E2067:F2067"/>
    <mergeCell ref="E2068:F2068"/>
    <mergeCell ref="E2069:F2069"/>
    <mergeCell ref="E2070:H2070"/>
    <mergeCell ref="E2071:G2071"/>
    <mergeCell ref="H2071:I2071"/>
    <mergeCell ref="C2080:D2080"/>
    <mergeCell ref="C2081:D2081"/>
    <mergeCell ref="I2081:I2083"/>
    <mergeCell ref="C2082:D2082"/>
    <mergeCell ref="C2083:D2083"/>
    <mergeCell ref="C2084:F2084"/>
    <mergeCell ref="C2086:D2086"/>
    <mergeCell ref="C2087:D2087"/>
    <mergeCell ref="C2088:D2088"/>
    <mergeCell ref="C2089:D2089"/>
    <mergeCell ref="C2073:I2073"/>
    <mergeCell ref="D2074:G2074"/>
    <mergeCell ref="C2075:E2075"/>
    <mergeCell ref="F2075:I2075"/>
    <mergeCell ref="C2076:E2076"/>
    <mergeCell ref="F2076:I2078"/>
    <mergeCell ref="C2078:D2078"/>
    <mergeCell ref="E2079:I2079"/>
    <mergeCell ref="C2090:D2090"/>
    <mergeCell ref="G2092:H2092"/>
    <mergeCell ref="C2094:D2094"/>
    <mergeCell ref="C2095:D2095"/>
    <mergeCell ref="C2096:D2096"/>
    <mergeCell ref="C2099:D2099"/>
    <mergeCell ref="C2100:D2100"/>
    <mergeCell ref="C2101:D2101"/>
    <mergeCell ref="C2102:D2102"/>
    <mergeCell ref="G2103:H2103"/>
    <mergeCell ref="F2105:H2105"/>
    <mergeCell ref="C2091:D2091"/>
    <mergeCell ref="C2125:F2125"/>
    <mergeCell ref="C2127:D2127"/>
    <mergeCell ref="C2128:D2128"/>
    <mergeCell ref="C3178:F3178"/>
    <mergeCell ref="C3180:D3180"/>
    <mergeCell ref="C2788:D2788"/>
    <mergeCell ref="C2789:D2789"/>
    <mergeCell ref="C2790:D2790"/>
    <mergeCell ref="C2791:D2791"/>
    <mergeCell ref="C2792:D2792"/>
    <mergeCell ref="F2452:H2452"/>
    <mergeCell ref="C2454:D2459"/>
    <mergeCell ref="E2454:F2454"/>
    <mergeCell ref="E2455:F2455"/>
    <mergeCell ref="E2456:F2456"/>
    <mergeCell ref="E2457:F2457"/>
    <mergeCell ref="E2458:H2458"/>
    <mergeCell ref="E2459:G2459"/>
    <mergeCell ref="C2916:D2916"/>
    <mergeCell ref="C2917:D2917"/>
    <mergeCell ref="C3196:D3196"/>
    <mergeCell ref="C3197:D3197"/>
    <mergeCell ref="G3198:H3198"/>
    <mergeCell ref="F3200:H3200"/>
    <mergeCell ref="E2909:I2909"/>
    <mergeCell ref="C2910:D2910"/>
    <mergeCell ref="C2911:D2911"/>
    <mergeCell ref="I2911:I2913"/>
    <mergeCell ref="C2912:D2912"/>
    <mergeCell ref="C2913:D2913"/>
    <mergeCell ref="C2914:F2914"/>
    <mergeCell ref="C2936:D2936"/>
    <mergeCell ref="C2941:D2941"/>
    <mergeCell ref="C2942:D2942"/>
    <mergeCell ref="C2943:D2943"/>
    <mergeCell ref="G2944:H2944"/>
    <mergeCell ref="F2946:H2946"/>
    <mergeCell ref="C2965:D2965"/>
    <mergeCell ref="C2966:F2966"/>
    <mergeCell ref="C2997:I2997"/>
    <mergeCell ref="D2998:G2998"/>
    <mergeCell ref="C2999:E2999"/>
    <mergeCell ref="F2999:I2999"/>
    <mergeCell ref="C3000:E3000"/>
    <mergeCell ref="F3000:I3002"/>
    <mergeCell ref="C3002:D3002"/>
    <mergeCell ref="E3003:I3003"/>
    <mergeCell ref="C3004:D3004"/>
    <mergeCell ref="C3005:D3005"/>
    <mergeCell ref="I3005:I3007"/>
    <mergeCell ref="C3006:D3006"/>
    <mergeCell ref="C3007:D3007"/>
    <mergeCell ref="C3202:D3207"/>
    <mergeCell ref="E3202:F3202"/>
    <mergeCell ref="I3202:I3205"/>
    <mergeCell ref="E3203:F3203"/>
    <mergeCell ref="E3204:F3204"/>
    <mergeCell ref="E3205:F3205"/>
    <mergeCell ref="E3206:H3206"/>
    <mergeCell ref="E3207:G3207"/>
    <mergeCell ref="H3207:I3207"/>
    <mergeCell ref="C3280:D3280"/>
    <mergeCell ref="E3288:F3288"/>
    <mergeCell ref="E3293:G3293"/>
    <mergeCell ref="H3293:I3293"/>
    <mergeCell ref="C3220:F3220"/>
    <mergeCell ref="C3222:D3222"/>
    <mergeCell ref="C3223:D3223"/>
    <mergeCell ref="C3224:D3224"/>
    <mergeCell ref="C3225:D3225"/>
    <mergeCell ref="C3226:D3226"/>
    <mergeCell ref="C3227:D3227"/>
    <mergeCell ref="C3228:D3228"/>
    <mergeCell ref="C3229:D3229"/>
    <mergeCell ref="C3230:D3230"/>
    <mergeCell ref="C3231:D3231"/>
    <mergeCell ref="G3232:H3232"/>
    <mergeCell ref="C3234:D3234"/>
    <mergeCell ref="C3235:D3235"/>
    <mergeCell ref="C3236:D3236"/>
    <mergeCell ref="E3251:H3251"/>
    <mergeCell ref="E3252:G3252"/>
    <mergeCell ref="H3252:I3252"/>
    <mergeCell ref="C3270:D3270"/>
    <mergeCell ref="C2877:D2877"/>
    <mergeCell ref="C2878:D2878"/>
    <mergeCell ref="C2879:D2879"/>
    <mergeCell ref="C2880:D2880"/>
    <mergeCell ref="G2881:H2881"/>
    <mergeCell ref="C2883:D2883"/>
    <mergeCell ref="C2884:D2884"/>
    <mergeCell ref="C2472:F2472"/>
    <mergeCell ref="C2474:D2474"/>
    <mergeCell ref="C2475:D2475"/>
    <mergeCell ref="C2476:D2476"/>
    <mergeCell ref="C2463:E2463"/>
    <mergeCell ref="F2463:I2463"/>
    <mergeCell ref="C2464:E2464"/>
    <mergeCell ref="F2464:I2466"/>
    <mergeCell ref="C2937:D2937"/>
    <mergeCell ref="C2940:D2940"/>
    <mergeCell ref="C2919:D2919"/>
    <mergeCell ref="C2928:D2928"/>
    <mergeCell ref="C2929:D2929"/>
    <mergeCell ref="C2932:D2932"/>
    <mergeCell ref="G2933:H2933"/>
    <mergeCell ref="C2935:D2935"/>
    <mergeCell ref="C2903:I2903"/>
    <mergeCell ref="D2904:G2904"/>
    <mergeCell ref="C2905:E2905"/>
    <mergeCell ref="F2905:I2905"/>
    <mergeCell ref="C2906:E2906"/>
    <mergeCell ref="F2906:I2908"/>
    <mergeCell ref="C2908:D2908"/>
    <mergeCell ref="C2466:D2466"/>
    <mergeCell ref="E2467:I2467"/>
    <mergeCell ref="C2968:D2968"/>
    <mergeCell ref="C2969:D2969"/>
    <mergeCell ref="C2970:D2970"/>
    <mergeCell ref="C2971:D2971"/>
    <mergeCell ref="C2972:D2972"/>
    <mergeCell ref="C2973:D2973"/>
    <mergeCell ref="C2974:D2974"/>
    <mergeCell ref="G2975:H2975"/>
    <mergeCell ref="C2977:D2977"/>
    <mergeCell ref="C2978:D2978"/>
    <mergeCell ref="C2979:D2979"/>
    <mergeCell ref="C2948:D2953"/>
    <mergeCell ref="E2948:F2948"/>
    <mergeCell ref="I2948:I2951"/>
    <mergeCell ref="E2949:F2949"/>
    <mergeCell ref="E2950:F2950"/>
    <mergeCell ref="E2951:F2951"/>
    <mergeCell ref="E2952:H2952"/>
    <mergeCell ref="E2953:G2953"/>
    <mergeCell ref="H2953:I2953"/>
    <mergeCell ref="C2955:I2955"/>
    <mergeCell ref="D2956:G2956"/>
    <mergeCell ref="C2957:E2957"/>
    <mergeCell ref="F2957:I2957"/>
    <mergeCell ref="C2958:E2958"/>
    <mergeCell ref="F2958:I2960"/>
    <mergeCell ref="C2960:D2960"/>
    <mergeCell ref="E2961:I2961"/>
    <mergeCell ref="C2982:D2982"/>
    <mergeCell ref="C2983:D2983"/>
    <mergeCell ref="C2984:D2984"/>
    <mergeCell ref="C2985:D2985"/>
    <mergeCell ref="G2986:H2986"/>
    <mergeCell ref="F2988:H2988"/>
    <mergeCell ref="C2990:D2995"/>
    <mergeCell ref="E2990:F2990"/>
    <mergeCell ref="I2990:I2993"/>
    <mergeCell ref="E2991:F2991"/>
    <mergeCell ref="E2992:F2992"/>
    <mergeCell ref="E2993:F2993"/>
    <mergeCell ref="E2994:H2994"/>
    <mergeCell ref="E2995:G2995"/>
    <mergeCell ref="H2995:I2995"/>
    <mergeCell ref="C2834:D2834"/>
    <mergeCell ref="C2835:D2835"/>
    <mergeCell ref="C2836:D2836"/>
    <mergeCell ref="C2920:D2920"/>
    <mergeCell ref="C2921:D2921"/>
    <mergeCell ref="C2922:D2922"/>
    <mergeCell ref="C2923:D2923"/>
    <mergeCell ref="C2924:D2924"/>
    <mergeCell ref="C2925:D2925"/>
    <mergeCell ref="C2926:D2926"/>
    <mergeCell ref="C2927:D2927"/>
    <mergeCell ref="C2930:D2930"/>
    <mergeCell ref="C2931:D2931"/>
    <mergeCell ref="C2962:D2962"/>
    <mergeCell ref="C2963:D2963"/>
    <mergeCell ref="I2963:I2965"/>
    <mergeCell ref="C2964:D2964"/>
    <mergeCell ref="C1434:F1434"/>
    <mergeCell ref="C1436:D1436"/>
    <mergeCell ref="C1437:D1437"/>
    <mergeCell ref="C1438:D1438"/>
    <mergeCell ref="C1461:D1466"/>
    <mergeCell ref="E1461:F1461"/>
    <mergeCell ref="I1461:I1464"/>
    <mergeCell ref="E1462:F1462"/>
    <mergeCell ref="E1463:F1463"/>
    <mergeCell ref="E1464:F1464"/>
    <mergeCell ref="E1465:H1465"/>
    <mergeCell ref="E1466:G1466"/>
    <mergeCell ref="H1466:I1466"/>
    <mergeCell ref="C1439:D1439"/>
    <mergeCell ref="C1440:D1440"/>
    <mergeCell ref="C1441:D1441"/>
    <mergeCell ref="C1442:D1442"/>
    <mergeCell ref="C1443:D1443"/>
    <mergeCell ref="C1444:D1444"/>
    <mergeCell ref="C1445:D1445"/>
    <mergeCell ref="G1446:H1446"/>
    <mergeCell ref="C1448:D1448"/>
    <mergeCell ref="C1449:D1449"/>
    <mergeCell ref="C1450:D1450"/>
    <mergeCell ref="C1453:D1453"/>
    <mergeCell ref="C1454:D1454"/>
    <mergeCell ref="C1455:D1455"/>
    <mergeCell ref="C1456:D1456"/>
    <mergeCell ref="G1457:H1457"/>
    <mergeCell ref="F1459:H1459"/>
  </mergeCells>
  <printOptions horizontalCentered="1"/>
  <pageMargins left="0.51181102362204722" right="0.39370078740157483" top="0.74803149606299213" bottom="0.74803149606299213" header="0.31496062992125984" footer="0.31496062992125984"/>
  <pageSetup paperSize="9" scale="68" orientation="portrait" r:id="rId1"/>
  <rowBreaks count="83" manualBreakCount="83">
    <brk id="45" min="8" max="9" man="1"/>
    <brk id="90" min="8" max="9" man="1"/>
    <brk id="136" min="8" max="9" man="1"/>
    <brk id="181" min="8" max="9" man="1"/>
    <brk id="226" min="8" max="9" man="1"/>
    <brk id="271" min="8" max="9" man="1"/>
    <brk id="316" min="8" max="9" man="1"/>
    <brk id="361" min="8" max="9" man="1"/>
    <brk id="406" min="8" max="9" man="1"/>
    <brk id="451" min="8" max="9" man="1"/>
    <brk id="497" min="8" max="9" man="1"/>
    <brk id="542" min="8" max="9" man="1"/>
    <brk id="587" min="8" max="9" man="1"/>
    <brk id="632" min="8" max="9" man="1"/>
    <brk id="677" min="8" max="9" man="1"/>
    <brk id="724" min="8" max="9" man="1"/>
    <brk id="773" min="8" max="9" man="1"/>
    <brk id="821" min="8" max="9" man="1"/>
    <brk id="868" min="8" max="9" man="1"/>
    <brk id="916" min="8" max="9" man="1"/>
    <brk id="961" min="8" max="9" man="1"/>
    <brk id="1006" min="8" max="9" man="1"/>
    <brk id="1052" min="8" max="9" man="1"/>
    <brk id="1098" min="8" max="9" man="1"/>
    <brk id="1144" min="8" max="9" man="1"/>
    <brk id="1190" min="8" max="9" man="1"/>
    <brk id="1238" min="8" max="9" man="1"/>
    <brk id="1283" min="8" max="9" man="1"/>
    <brk id="1331" min="8" max="9" man="1"/>
    <brk id="1377" min="8" max="9" man="1"/>
    <brk id="1422" min="1" max="9" man="1"/>
    <brk id="1467" min="8" max="9" man="1"/>
    <brk id="1513" min="8" max="9" man="1"/>
    <brk id="1559" min="8" max="9" man="1"/>
    <brk id="1604" min="8" max="9" man="1"/>
    <brk id="1647" min="8" max="9" man="1"/>
    <brk id="1693" min="8" max="9" man="1"/>
    <brk id="1738" min="8" max="9" man="1"/>
    <brk id="1783" min="8" max="9" man="1"/>
    <brk id="1824" min="8" max="9" man="1"/>
    <brk id="1866" min="8" max="9" man="1"/>
    <brk id="1907" min="8" max="9" man="1"/>
    <brk id="1947" min="8" max="9" man="1"/>
    <brk id="1988" min="8" max="9" man="1"/>
    <brk id="2030" min="1" max="9" man="1"/>
    <brk id="2072" min="8" max="9" man="1"/>
    <brk id="2113" min="8" max="9" man="1"/>
    <brk id="2156" min="1" max="9" man="1"/>
    <brk id="2200" min="8" max="9" man="1"/>
    <brk id="2243" min="8" max="9" man="1"/>
    <brk id="2287" min="8" max="9" man="1"/>
    <brk id="2330" min="8" max="9" man="1"/>
    <brk id="2374" min="8" max="9" man="1"/>
    <brk id="2418" min="1" max="9" man="1"/>
    <brk id="2460" min="8" max="9" man="1"/>
    <brk id="2503" min="8" max="9" man="1"/>
    <brk id="2546" min="8" max="9" man="1"/>
    <brk id="2586" min="8" max="9" man="1"/>
    <brk id="2626" min="8" max="9" man="1"/>
    <brk id="2674" min="8" max="9" man="1"/>
    <brk id="2721" min="8" max="9" man="1"/>
    <brk id="2769" min="8" max="9" man="1"/>
    <brk id="2815" min="8" max="9" man="1"/>
    <brk id="2860" min="8" max="9" man="1"/>
    <brk id="2902" min="1" max="9" man="1"/>
    <brk id="2954" min="1" max="9" man="1"/>
    <brk id="2996" min="1" max="9" man="1"/>
    <brk id="3040" min="8" max="9" man="1"/>
    <brk id="3083" min="8" max="9" man="1"/>
    <brk id="3126" min="8" max="9" man="1"/>
    <brk id="3166" min="1" max="9" man="1"/>
    <brk id="3208" min="8" max="9" man="1"/>
    <brk id="3253" min="1" max="9" man="1"/>
    <brk id="3294" min="8" max="9" man="1"/>
    <brk id="3336" min="8" max="9" man="1"/>
    <brk id="3381" min="8" max="9" man="1"/>
    <brk id="3253" min="8" max="9" man="1"/>
    <brk id="3424" min="8" max="9" man="1"/>
    <brk id="3467" min="8" max="9" man="1"/>
    <brk id="3507" min="8" max="9" man="1"/>
    <brk id="3546" min="8" max="9" man="1"/>
    <brk id="3592" min="8" max="9" man="1"/>
    <brk id="3636" min="8" max="9" man="1"/>
  </rowBreaks>
  <ignoredErrors>
    <ignoredError sqref="C932 E932 H932 I1304" formula="1"/>
  </ignoredErrors>
  <drawing r:id="rId2"/>
  <extLst>
    <ext xmlns:x14="http://schemas.microsoft.com/office/spreadsheetml/2009/9/main" uri="{CCE6A557-97BC-4b89-ADB6-D9C93CAAB3DF}">
      <x14:dataValidations xmlns:xm="http://schemas.microsoft.com/office/excel/2006/main" disablePrompts="1" count="1">
        <x14:dataValidation type="list" allowBlank="1" showInputMessage="1" showErrorMessage="1" xr:uid="{D8B16860-4941-4B47-9693-ADF4B757B526}">
          <x14:formula1>
            <xm:f>CONCRETOS!$A$106:$A$114</xm:f>
          </x14:formula1>
          <xm:sqref>C692:D692 C1573:D1573 C740:D740 C789:D789 C836:D836 C884:D884 C1160:D1160 C1206:D1206 C1304:D1304 C1528:D1528 C696:D700</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A8EB4A-246B-4284-8F73-BEF6752491EC}">
  <sheetPr>
    <tabColor rgb="FF99FFCC"/>
    <pageSetUpPr fitToPage="1"/>
  </sheetPr>
  <dimension ref="B1:U45"/>
  <sheetViews>
    <sheetView view="pageBreakPreview" topLeftCell="A2" zoomScale="85" zoomScaleNormal="100" zoomScaleSheetLayoutView="85" workbookViewId="0">
      <selection activeCell="F7" sqref="F7"/>
    </sheetView>
  </sheetViews>
  <sheetFormatPr baseColWidth="10" defaultColWidth="11.44140625" defaultRowHeight="13.2" x14ac:dyDescent="0.25"/>
  <cols>
    <col min="1" max="1" width="2.88671875" style="182" customWidth="1"/>
    <col min="2" max="2" width="11.6640625" style="182" bestFit="1" customWidth="1"/>
    <col min="3" max="3" width="82.33203125" style="182" customWidth="1"/>
    <col min="4" max="4" width="11.6640625" style="182" bestFit="1" customWidth="1"/>
    <col min="5" max="5" width="12.33203125" style="182" customWidth="1"/>
    <col min="6" max="7" width="21" style="183" bestFit="1" customWidth="1"/>
    <col min="8" max="8" width="3" style="182" customWidth="1"/>
    <col min="9" max="9" width="14.33203125" style="182" bestFit="1" customWidth="1"/>
    <col min="10" max="10" width="14.33203125" style="182" customWidth="1"/>
    <col min="11" max="12" width="16.6640625" style="182" bestFit="1" customWidth="1"/>
    <col min="13" max="14" width="17.88671875" style="182" bestFit="1" customWidth="1"/>
    <col min="15" max="16384" width="11.44140625" style="182"/>
  </cols>
  <sheetData>
    <row r="1" spans="2:20" ht="15" customHeight="1" thickBot="1" x14ac:dyDescent="0.3"/>
    <row r="2" spans="2:20" ht="61.5" customHeight="1" x14ac:dyDescent="0.25">
      <c r="B2" s="686" t="s">
        <v>692</v>
      </c>
      <c r="C2" s="687"/>
      <c r="D2" s="687"/>
      <c r="E2" s="687"/>
      <c r="F2" s="687"/>
      <c r="G2" s="688"/>
    </row>
    <row r="3" spans="2:20" ht="19.5" customHeight="1" x14ac:dyDescent="0.25">
      <c r="B3" s="689" t="s">
        <v>693</v>
      </c>
      <c r="C3" s="885"/>
      <c r="D3" s="885"/>
      <c r="E3" s="886"/>
      <c r="F3" s="643"/>
      <c r="G3" s="644"/>
    </row>
    <row r="4" spans="2:20" ht="17.25" customHeight="1" x14ac:dyDescent="0.25">
      <c r="B4" s="645" t="s">
        <v>20</v>
      </c>
      <c r="C4" s="887" t="s">
        <v>691</v>
      </c>
      <c r="D4" s="888"/>
      <c r="E4" s="889"/>
      <c r="F4" s="890" t="s">
        <v>1000</v>
      </c>
      <c r="G4" s="891"/>
      <c r="I4" s="182" t="s">
        <v>555</v>
      </c>
    </row>
    <row r="5" spans="2:20" x14ac:dyDescent="0.25">
      <c r="B5" s="309" t="s">
        <v>16</v>
      </c>
      <c r="C5" s="182" t="s">
        <v>15</v>
      </c>
      <c r="D5" s="648" t="s">
        <v>14</v>
      </c>
      <c r="E5" s="182" t="s">
        <v>13</v>
      </c>
      <c r="F5" s="183" t="s">
        <v>12</v>
      </c>
      <c r="G5" s="310" t="s">
        <v>11</v>
      </c>
    </row>
    <row r="6" spans="2:20" x14ac:dyDescent="0.25">
      <c r="B6" s="311">
        <v>1</v>
      </c>
      <c r="C6" s="3" t="s">
        <v>899</v>
      </c>
      <c r="D6" s="184"/>
      <c r="E6" s="183"/>
      <c r="F6" s="185"/>
      <c r="G6" s="312"/>
    </row>
    <row r="7" spans="2:20" ht="39.6" x14ac:dyDescent="0.25">
      <c r="B7" s="313">
        <v>1.1000000000000001</v>
      </c>
      <c r="C7" s="647" t="s">
        <v>1021</v>
      </c>
      <c r="D7" s="170" t="s">
        <v>297</v>
      </c>
      <c r="E7" s="186">
        <v>1</v>
      </c>
      <c r="F7" s="185">
        <f>+'APUS Mobiliario'!I37</f>
        <v>4580854</v>
      </c>
      <c r="G7" s="312">
        <f>ROUND(Tabla133[[#This Row],[VR UNITARIO]]*Tabla133[[#This Row],[CANTIDAD]],0)</f>
        <v>4580854</v>
      </c>
    </row>
    <row r="8" spans="2:20" ht="66" x14ac:dyDescent="0.25">
      <c r="B8" s="313">
        <v>1.2</v>
      </c>
      <c r="C8" s="655" t="s">
        <v>1022</v>
      </c>
      <c r="D8" s="183" t="s">
        <v>297</v>
      </c>
      <c r="E8" s="186">
        <v>1</v>
      </c>
      <c r="F8" s="185">
        <f>+'APUS Mobiliario'!I80</f>
        <v>4090100</v>
      </c>
      <c r="G8" s="312">
        <f>ROUND(Tabla133[[#This Row],[VR UNITARIO]]*Tabla133[[#This Row],[CANTIDAD]],0)</f>
        <v>4090100</v>
      </c>
    </row>
    <row r="9" spans="2:20" x14ac:dyDescent="0.25">
      <c r="B9" s="313">
        <v>1.3</v>
      </c>
      <c r="C9" s="314" t="s">
        <v>900</v>
      </c>
      <c r="D9" s="184" t="s">
        <v>297</v>
      </c>
      <c r="E9" s="186">
        <v>1</v>
      </c>
      <c r="F9" s="185">
        <f>+'APUS Mobiliario'!I125</f>
        <v>1531400</v>
      </c>
      <c r="G9" s="312">
        <f>ROUND(Tabla133[[#This Row],[VR UNITARIO]]*Tabla133[[#This Row],[CANTIDAD]],0)</f>
        <v>1531400</v>
      </c>
    </row>
    <row r="10" spans="2:20" x14ac:dyDescent="0.25">
      <c r="B10" s="313">
        <v>1.4</v>
      </c>
      <c r="C10" s="314" t="s">
        <v>903</v>
      </c>
      <c r="D10" s="183" t="s">
        <v>297</v>
      </c>
      <c r="E10" s="186">
        <v>3</v>
      </c>
      <c r="F10" s="185">
        <f>+'APUS Mobiliario'!I170</f>
        <v>1338237</v>
      </c>
      <c r="G10" s="312">
        <f>ROUND(Tabla133[[#This Row],[VR UNITARIO]]*Tabla133[[#This Row],[CANTIDAD]],0)</f>
        <v>4014711</v>
      </c>
      <c r="K10" s="214">
        <f>+SUM(G7:G10)</f>
        <v>14217065</v>
      </c>
      <c r="L10" s="215">
        <f>+K10*1.3</f>
        <v>18482184.5</v>
      </c>
      <c r="T10" s="646" t="s">
        <v>901</v>
      </c>
    </row>
    <row r="11" spans="2:20" x14ac:dyDescent="0.25">
      <c r="B11" s="311">
        <v>2</v>
      </c>
      <c r="C11" s="3" t="s">
        <v>894</v>
      </c>
      <c r="D11" s="184"/>
      <c r="E11" s="186"/>
      <c r="F11" s="185"/>
      <c r="G11" s="312"/>
      <c r="K11" s="214"/>
      <c r="L11" s="215"/>
    </row>
    <row r="12" spans="2:20" x14ac:dyDescent="0.25">
      <c r="B12" s="313">
        <v>2.1</v>
      </c>
      <c r="C12" s="315" t="s">
        <v>895</v>
      </c>
      <c r="D12" s="184" t="s">
        <v>297</v>
      </c>
      <c r="E12" s="186">
        <v>2</v>
      </c>
      <c r="F12" s="185">
        <f>+'APUS Mobiliario'!I216</f>
        <v>630750</v>
      </c>
      <c r="G12" s="312">
        <f>ROUND(Tabla133[[#This Row],[VR UNITARIO]]*Tabla133[[#This Row],[CANTIDAD]],0)</f>
        <v>1261500</v>
      </c>
      <c r="K12" s="214"/>
      <c r="L12" s="215"/>
    </row>
    <row r="13" spans="2:20" x14ac:dyDescent="0.25">
      <c r="B13" s="313">
        <v>2.2000000000000002</v>
      </c>
      <c r="C13" s="315" t="s">
        <v>896</v>
      </c>
      <c r="D13" s="184" t="s">
        <v>297</v>
      </c>
      <c r="E13" s="186">
        <v>2</v>
      </c>
      <c r="F13" s="185">
        <f>+'APUS Mobiliario'!I261</f>
        <v>508750</v>
      </c>
      <c r="G13" s="312">
        <f>ROUND(Tabla133[[#This Row],[VR UNITARIO]]*Tabla133[[#This Row],[CANTIDAD]],0)</f>
        <v>1017500</v>
      </c>
      <c r="K13" s="214"/>
      <c r="L13" s="215"/>
    </row>
    <row r="14" spans="2:20" x14ac:dyDescent="0.25">
      <c r="B14" s="313">
        <v>2.2999999999999998</v>
      </c>
      <c r="C14" s="315" t="s">
        <v>904</v>
      </c>
      <c r="D14" s="184" t="s">
        <v>297</v>
      </c>
      <c r="E14" s="186">
        <v>1</v>
      </c>
      <c r="F14" s="185">
        <f>+'APUS Mobiliario'!I306</f>
        <v>2365000</v>
      </c>
      <c r="G14" s="312">
        <f>ROUND(Tabla133[[#This Row],[VR UNITARIO]]*Tabla133[[#This Row],[CANTIDAD]],0)</f>
        <v>2365000</v>
      </c>
      <c r="K14" s="214"/>
      <c r="L14" s="215"/>
    </row>
    <row r="15" spans="2:20" x14ac:dyDescent="0.25">
      <c r="B15" s="313">
        <v>2.4</v>
      </c>
      <c r="C15" s="315" t="s">
        <v>897</v>
      </c>
      <c r="D15" s="184" t="s">
        <v>297</v>
      </c>
      <c r="E15" s="186">
        <v>1</v>
      </c>
      <c r="F15" s="185">
        <f>+'APUS Mobiliario'!I351</f>
        <v>1417750</v>
      </c>
      <c r="G15" s="312">
        <f>ROUND(Tabla133[[#This Row],[VR UNITARIO]]*Tabla133[[#This Row],[CANTIDAD]],0)</f>
        <v>1417750</v>
      </c>
      <c r="K15" s="214"/>
      <c r="L15" s="215"/>
    </row>
    <row r="16" spans="2:20" x14ac:dyDescent="0.25">
      <c r="B16" s="313">
        <v>2.5</v>
      </c>
      <c r="C16" s="315" t="s">
        <v>898</v>
      </c>
      <c r="D16" s="184" t="s">
        <v>297</v>
      </c>
      <c r="E16" s="186">
        <v>3</v>
      </c>
      <c r="F16" s="185">
        <f>+'APUS Mobiliario'!I396</f>
        <v>933000</v>
      </c>
      <c r="G16" s="312">
        <f>ROUND(Tabla133[[#This Row],[VR UNITARIO]]*Tabla133[[#This Row],[CANTIDAD]],0)</f>
        <v>2799000</v>
      </c>
      <c r="K16" s="214"/>
      <c r="L16" s="215"/>
    </row>
    <row r="17" spans="2:12" ht="13.8" thickBot="1" x14ac:dyDescent="0.3">
      <c r="B17" s="317"/>
      <c r="C17" s="318"/>
      <c r="D17" s="319"/>
      <c r="E17" s="320"/>
      <c r="F17" s="321"/>
      <c r="G17" s="305"/>
      <c r="K17" s="214"/>
      <c r="L17" s="215"/>
    </row>
    <row r="18" spans="2:12" ht="13.8" thickBot="1" x14ac:dyDescent="0.3">
      <c r="B18" s="183"/>
      <c r="C18" s="318"/>
      <c r="D18" s="319"/>
      <c r="E18" s="320"/>
      <c r="F18" s="321"/>
      <c r="G18" s="321"/>
      <c r="K18" s="214"/>
      <c r="L18" s="215"/>
    </row>
    <row r="19" spans="2:12" ht="18" customHeight="1" thickBot="1" x14ac:dyDescent="0.3">
      <c r="C19" s="304" t="s">
        <v>891</v>
      </c>
      <c r="D19" s="188"/>
      <c r="E19" s="188"/>
      <c r="F19" s="189"/>
      <c r="G19" s="190">
        <f>SUM(Tabla133[[ VALOR TOTAL]])</f>
        <v>23077815</v>
      </c>
    </row>
    <row r="20" spans="2:12" ht="11.4" customHeight="1" x14ac:dyDescent="0.25">
      <c r="C20" s="642"/>
      <c r="G20" s="185"/>
    </row>
    <row r="22" spans="2:12" x14ac:dyDescent="0.25">
      <c r="G22" s="216"/>
    </row>
    <row r="24" spans="2:12" ht="15.75" customHeight="1" x14ac:dyDescent="0.25"/>
    <row r="25" spans="2:12" ht="15.75" customHeight="1" x14ac:dyDescent="0.25">
      <c r="C25" s="182" t="s">
        <v>298</v>
      </c>
    </row>
    <row r="26" spans="2:12" x14ac:dyDescent="0.25">
      <c r="C26" s="182" t="s">
        <v>700</v>
      </c>
    </row>
    <row r="27" spans="2:12" x14ac:dyDescent="0.25">
      <c r="C27" s="182" t="s">
        <v>701</v>
      </c>
    </row>
    <row r="28" spans="2:12" x14ac:dyDescent="0.25">
      <c r="C28" s="182" t="s">
        <v>19</v>
      </c>
    </row>
    <row r="32" spans="2:12" ht="15.75" customHeight="1" x14ac:dyDescent="0.25"/>
    <row r="33" spans="5:21" x14ac:dyDescent="0.25">
      <c r="E33" s="697"/>
      <c r="F33" s="697"/>
      <c r="G33" s="697"/>
    </row>
    <row r="43" spans="5:21" x14ac:dyDescent="0.25">
      <c r="F43" s="641" t="s">
        <v>879</v>
      </c>
      <c r="G43" s="641"/>
    </row>
    <row r="44" spans="5:21" x14ac:dyDescent="0.25">
      <c r="F44" s="641"/>
      <c r="G44" s="641" t="s">
        <v>880</v>
      </c>
    </row>
    <row r="45" spans="5:21" ht="39.6" x14ac:dyDescent="0.25">
      <c r="U45" s="639" t="s">
        <v>902</v>
      </c>
    </row>
  </sheetData>
  <mergeCells count="5">
    <mergeCell ref="B2:G2"/>
    <mergeCell ref="B3:E3"/>
    <mergeCell ref="C4:E4"/>
    <mergeCell ref="F4:G4"/>
    <mergeCell ref="E33:G33"/>
  </mergeCells>
  <pageMargins left="0.23622047244094491" right="0.23622047244094491" top="0.74803149606299213" bottom="0.74803149606299213" header="0.31496062992125984" footer="0.31496062992125984"/>
  <pageSetup scale="63" fitToHeight="0" orientation="portrait" r:id="rId1"/>
  <drawing r:id="rId2"/>
  <tableParts count="1">
    <tablePart r:id="rId3"/>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6E2864-77DA-4282-BA82-0FBC1F3A914A}">
  <sheetPr>
    <tabColor rgb="FF99FFCC"/>
  </sheetPr>
  <dimension ref="A1:L404"/>
  <sheetViews>
    <sheetView view="pageBreakPreview" topLeftCell="A12" zoomScale="85" zoomScaleNormal="130" zoomScaleSheetLayoutView="85" workbookViewId="0">
      <selection activeCell="G118" sqref="G118"/>
    </sheetView>
  </sheetViews>
  <sheetFormatPr baseColWidth="10" defaultColWidth="11.44140625" defaultRowHeight="13.2" x14ac:dyDescent="0.25"/>
  <cols>
    <col min="1" max="1" width="10" style="451" bestFit="1" customWidth="1"/>
    <col min="2" max="2" width="1.5546875" style="451" customWidth="1"/>
    <col min="3" max="3" width="20.6640625" style="451" customWidth="1"/>
    <col min="4" max="4" width="12.6640625" style="451" customWidth="1"/>
    <col min="5" max="5" width="11.33203125" style="451" bestFit="1" customWidth="1"/>
    <col min="6" max="6" width="11.33203125" style="451" customWidth="1"/>
    <col min="7" max="7" width="20.109375" style="451" bestFit="1" customWidth="1"/>
    <col min="8" max="8" width="17.5546875" style="451" bestFit="1" customWidth="1"/>
    <col min="9" max="9" width="17.109375" style="451" customWidth="1"/>
    <col min="10" max="10" width="1.44140625" style="451" customWidth="1"/>
    <col min="11" max="11" width="13.109375" style="451" bestFit="1" customWidth="1"/>
    <col min="12" max="12" width="12" style="451" bestFit="1" customWidth="1"/>
    <col min="13" max="13" width="16.6640625" style="451" bestFit="1" customWidth="1"/>
    <col min="14" max="14" width="11.88671875" style="451" bestFit="1" customWidth="1"/>
    <col min="15" max="15" width="13.21875" style="451" bestFit="1" customWidth="1"/>
    <col min="16" max="16384" width="11.44140625" style="451"/>
  </cols>
  <sheetData>
    <row r="1" spans="1:9" ht="18" thickBot="1" x14ac:dyDescent="0.3">
      <c r="C1" s="748" t="s">
        <v>257</v>
      </c>
      <c r="D1" s="748"/>
      <c r="E1" s="748"/>
      <c r="F1" s="748"/>
      <c r="G1" s="748"/>
      <c r="H1" s="748"/>
      <c r="I1" s="748"/>
    </row>
    <row r="2" spans="1:9" ht="14.4" thickBot="1" x14ac:dyDescent="0.3">
      <c r="C2" s="136" t="s">
        <v>258</v>
      </c>
      <c r="D2" s="749" t="s">
        <v>733</v>
      </c>
      <c r="E2" s="750"/>
      <c r="F2" s="750"/>
      <c r="G2" s="751"/>
      <c r="H2" s="136" t="s">
        <v>259</v>
      </c>
      <c r="I2" s="452">
        <v>45961</v>
      </c>
    </row>
    <row r="3" spans="1:9" ht="13.8" thickBot="1" x14ac:dyDescent="0.3">
      <c r="C3" s="752" t="s">
        <v>260</v>
      </c>
      <c r="D3" s="753"/>
      <c r="E3" s="754"/>
      <c r="F3" s="755" t="s">
        <v>261</v>
      </c>
      <c r="G3" s="756"/>
      <c r="H3" s="756"/>
      <c r="I3" s="757"/>
    </row>
    <row r="4" spans="1:9" ht="13.8" thickBot="1" x14ac:dyDescent="0.3">
      <c r="C4" s="758" t="s">
        <v>292</v>
      </c>
      <c r="D4" s="759"/>
      <c r="E4" s="760"/>
      <c r="F4" s="811" t="str">
        <f>+'P. Mobiliario Consultorios'!C7</f>
        <v>Suministro e instalación de mueble en madera con mesón en acero inoxidable y poceta con su respectiva grifería. Cuenta con sistema de anclaje a muro y todos los accesorios necesarios para su buen funcionamiento. Dim: 1.70x0.85x0.50. (área consultorio medico).</v>
      </c>
      <c r="G4" s="812"/>
      <c r="H4" s="812"/>
      <c r="I4" s="813"/>
    </row>
    <row r="5" spans="1:9" ht="13.8" thickBot="1" x14ac:dyDescent="0.3">
      <c r="C5" s="137" t="s">
        <v>262</v>
      </c>
      <c r="D5" s="138" t="s">
        <v>263</v>
      </c>
      <c r="E5" s="154">
        <f>+'P. Mobiliario Consultorios'!B7</f>
        <v>1.1000000000000001</v>
      </c>
      <c r="F5" s="814"/>
      <c r="G5" s="815"/>
      <c r="H5" s="815"/>
      <c r="I5" s="816"/>
    </row>
    <row r="6" spans="1:9" ht="13.8" thickBot="1" x14ac:dyDescent="0.3">
      <c r="C6" s="770" t="s">
        <v>264</v>
      </c>
      <c r="D6" s="771"/>
      <c r="E6" s="207">
        <f>+'P. Mobiliario Consultorios'!E7</f>
        <v>1</v>
      </c>
      <c r="F6" s="817"/>
      <c r="G6" s="818"/>
      <c r="H6" s="818"/>
      <c r="I6" s="819"/>
    </row>
    <row r="7" spans="1:9" x14ac:dyDescent="0.25">
      <c r="C7" s="453" t="s">
        <v>265</v>
      </c>
      <c r="D7" s="454"/>
      <c r="E7" s="772"/>
      <c r="F7" s="772"/>
      <c r="G7" s="772"/>
      <c r="H7" s="772"/>
      <c r="I7" s="773"/>
    </row>
    <row r="8" spans="1:9" x14ac:dyDescent="0.25">
      <c r="C8" s="700" t="s">
        <v>266</v>
      </c>
      <c r="D8" s="701"/>
      <c r="E8" s="140" t="s">
        <v>267</v>
      </c>
      <c r="F8" s="455" t="s">
        <v>268</v>
      </c>
      <c r="G8" s="456" t="s">
        <v>269</v>
      </c>
      <c r="H8" s="140" t="s">
        <v>270</v>
      </c>
      <c r="I8" s="457" t="s">
        <v>271</v>
      </c>
    </row>
    <row r="9" spans="1:9" x14ac:dyDescent="0.25">
      <c r="A9" s="458" t="s">
        <v>108</v>
      </c>
      <c r="C9" s="742"/>
      <c r="D9" s="743"/>
      <c r="E9" s="141"/>
      <c r="F9" s="459"/>
      <c r="G9" s="155"/>
      <c r="H9" s="155"/>
      <c r="I9" s="744"/>
    </row>
    <row r="10" spans="1:9" x14ac:dyDescent="0.25">
      <c r="A10" s="458"/>
      <c r="C10" s="742"/>
      <c r="D10" s="743"/>
      <c r="E10" s="141"/>
      <c r="F10" s="460"/>
      <c r="G10" s="155"/>
      <c r="H10" s="155"/>
      <c r="I10" s="745"/>
    </row>
    <row r="11" spans="1:9" x14ac:dyDescent="0.25">
      <c r="C11" s="803"/>
      <c r="D11" s="804"/>
      <c r="E11" s="141"/>
      <c r="F11" s="142"/>
      <c r="G11" s="155"/>
      <c r="H11" s="155"/>
      <c r="I11" s="745"/>
    </row>
    <row r="12" spans="1:9" x14ac:dyDescent="0.25">
      <c r="C12" s="698"/>
      <c r="D12" s="699"/>
      <c r="E12" s="699"/>
      <c r="F12" s="699"/>
      <c r="G12" s="461"/>
      <c r="H12" s="461" t="s">
        <v>272</v>
      </c>
      <c r="I12" s="172">
        <f>SUM(H9:H11)</f>
        <v>0</v>
      </c>
    </row>
    <row r="13" spans="1:9" x14ac:dyDescent="0.25">
      <c r="C13" s="462" t="s">
        <v>273</v>
      </c>
      <c r="D13" s="463"/>
      <c r="E13" s="143"/>
      <c r="F13" s="151"/>
      <c r="G13" s="152"/>
      <c r="H13" s="151"/>
      <c r="I13" s="464"/>
    </row>
    <row r="14" spans="1:9" x14ac:dyDescent="0.25">
      <c r="C14" s="700" t="s">
        <v>266</v>
      </c>
      <c r="D14" s="701"/>
      <c r="E14" s="140" t="s">
        <v>274</v>
      </c>
      <c r="F14" s="140" t="s">
        <v>13</v>
      </c>
      <c r="G14" s="456" t="s">
        <v>275</v>
      </c>
      <c r="H14" s="140" t="s">
        <v>276</v>
      </c>
      <c r="I14" s="457" t="s">
        <v>271</v>
      </c>
    </row>
    <row r="15" spans="1:9" ht="70.8" customHeight="1" x14ac:dyDescent="0.25">
      <c r="A15" s="458" t="str">
        <f>+'Insumos Mobiliario'!B4</f>
        <v>IM100001</v>
      </c>
      <c r="C15" s="702" t="str">
        <f>+VLOOKUP(A15,'Insumos Mobiliario'!$B$4:$E$15,2,FALSE)</f>
        <v>Suministro e instalación de mueble en madera con mesón en acero inoxidable y poceta con su respectiva grifería. Cuenta con sistema de anclaje a muro y todos los accesorios necesarios para su buen funcionamiento. Dim: 1.70x0.85x0.50.</v>
      </c>
      <c r="D15" s="703"/>
      <c r="E15" s="144" t="str">
        <f>+VLOOKUP(A15,'Insumos Mobiliario'!$B$4:$E$15,3,FALSE)</f>
        <v>UND</v>
      </c>
      <c r="F15" s="165">
        <v>1</v>
      </c>
      <c r="G15" s="164"/>
      <c r="H15" s="166">
        <f>+VLOOKUP(A15,'Insumos Mobiliario'!$B$4:$E$15,4,FALSE)</f>
        <v>4574604</v>
      </c>
      <c r="I15" s="6">
        <f>+ROUND((F15*H15)+(G15*F15*H15),0)</f>
        <v>4574604</v>
      </c>
    </row>
    <row r="16" spans="1:9" x14ac:dyDescent="0.25">
      <c r="A16" s="458"/>
      <c r="C16" s="702"/>
      <c r="D16" s="703"/>
      <c r="E16" s="144"/>
      <c r="F16" s="165"/>
      <c r="G16" s="164"/>
      <c r="H16" s="166"/>
      <c r="I16" s="6"/>
    </row>
    <row r="17" spans="1:9" x14ac:dyDescent="0.25">
      <c r="A17" s="458"/>
      <c r="C17" s="702"/>
      <c r="D17" s="703"/>
      <c r="E17" s="144"/>
      <c r="F17" s="165"/>
      <c r="G17" s="164"/>
      <c r="H17" s="166"/>
      <c r="I17" s="6"/>
    </row>
    <row r="18" spans="1:9" x14ac:dyDescent="0.25">
      <c r="C18" s="724"/>
      <c r="D18" s="725"/>
      <c r="E18" s="144"/>
      <c r="F18" s="465"/>
      <c r="G18" s="147"/>
      <c r="H18" s="156"/>
      <c r="I18" s="157"/>
    </row>
    <row r="19" spans="1:9" x14ac:dyDescent="0.25">
      <c r="C19" s="724"/>
      <c r="D19" s="725"/>
      <c r="E19" s="144"/>
      <c r="F19" s="465"/>
      <c r="G19" s="147"/>
      <c r="H19" s="156"/>
      <c r="I19" s="157"/>
    </row>
    <row r="20" spans="1:9" x14ac:dyDescent="0.25">
      <c r="C20" s="724"/>
      <c r="D20" s="725"/>
      <c r="E20" s="144"/>
      <c r="F20" s="465"/>
      <c r="G20" s="147"/>
      <c r="H20" s="156"/>
      <c r="I20" s="157"/>
    </row>
    <row r="21" spans="1:9" x14ac:dyDescent="0.25">
      <c r="C21" s="726"/>
      <c r="D21" s="727"/>
      <c r="E21" s="443"/>
      <c r="F21" s="465"/>
      <c r="G21" s="147"/>
      <c r="H21" s="156"/>
      <c r="I21" s="157"/>
    </row>
    <row r="22" spans="1:9" x14ac:dyDescent="0.25">
      <c r="C22" s="728"/>
      <c r="D22" s="729"/>
      <c r="E22" s="141"/>
      <c r="F22" s="465"/>
      <c r="G22" s="147"/>
      <c r="H22" s="155"/>
      <c r="I22" s="157"/>
    </row>
    <row r="23" spans="1:9" x14ac:dyDescent="0.25">
      <c r="C23" s="728"/>
      <c r="D23" s="729"/>
      <c r="E23" s="141"/>
      <c r="F23" s="465"/>
      <c r="G23" s="147"/>
      <c r="H23" s="155"/>
      <c r="I23" s="157"/>
    </row>
    <row r="24" spans="1:9" x14ac:dyDescent="0.25">
      <c r="C24" s="150"/>
      <c r="D24" s="151"/>
      <c r="E24" s="143"/>
      <c r="F24" s="151"/>
      <c r="G24" s="699" t="s">
        <v>277</v>
      </c>
      <c r="H24" s="730"/>
      <c r="I24" s="172">
        <f>SUM(I15:I23)</f>
        <v>4574604</v>
      </c>
    </row>
    <row r="25" spans="1:9" ht="13.8" x14ac:dyDescent="0.25">
      <c r="C25" s="462" t="s">
        <v>278</v>
      </c>
      <c r="D25" s="463"/>
      <c r="E25" s="143"/>
      <c r="F25" s="151"/>
      <c r="G25" s="152"/>
      <c r="H25" s="151"/>
      <c r="I25" s="466"/>
    </row>
    <row r="26" spans="1:9" x14ac:dyDescent="0.25">
      <c r="C26" s="700" t="s">
        <v>266</v>
      </c>
      <c r="D26" s="701"/>
      <c r="E26" s="140" t="s">
        <v>279</v>
      </c>
      <c r="F26" s="140" t="s">
        <v>29</v>
      </c>
      <c r="G26" s="456" t="s">
        <v>280</v>
      </c>
      <c r="H26" s="140" t="s">
        <v>281</v>
      </c>
      <c r="I26" s="457" t="s">
        <v>271</v>
      </c>
    </row>
    <row r="27" spans="1:9" x14ac:dyDescent="0.25">
      <c r="C27" s="731" t="s">
        <v>419</v>
      </c>
      <c r="D27" s="732"/>
      <c r="E27" s="180">
        <v>2.5000000000000001E-2</v>
      </c>
      <c r="F27" s="7"/>
      <c r="G27" s="9">
        <v>250000</v>
      </c>
      <c r="H27" s="156">
        <f>+ROUND(E27*G27,0)</f>
        <v>6250</v>
      </c>
      <c r="I27" s="149"/>
    </row>
    <row r="28" spans="1:9" x14ac:dyDescent="0.25">
      <c r="C28" s="738"/>
      <c r="D28" s="739"/>
      <c r="E28" s="141"/>
      <c r="F28" s="148"/>
      <c r="G28" s="142"/>
      <c r="H28" s="155"/>
      <c r="I28" s="149"/>
    </row>
    <row r="29" spans="1:9" x14ac:dyDescent="0.25">
      <c r="C29" s="150"/>
      <c r="D29" s="151"/>
      <c r="E29" s="143"/>
      <c r="F29" s="151"/>
      <c r="G29" s="152" t="s">
        <v>282</v>
      </c>
      <c r="H29" s="151"/>
      <c r="I29" s="158">
        <f>SUM(H27:H28)</f>
        <v>6250</v>
      </c>
    </row>
    <row r="30" spans="1:9" ht="13.8" x14ac:dyDescent="0.25">
      <c r="C30" s="462" t="s">
        <v>283</v>
      </c>
      <c r="D30" s="151"/>
      <c r="E30" s="143"/>
      <c r="F30" s="151"/>
      <c r="G30" s="152"/>
      <c r="H30" s="151"/>
      <c r="I30" s="466"/>
    </row>
    <row r="31" spans="1:9" x14ac:dyDescent="0.25">
      <c r="C31" s="700" t="s">
        <v>266</v>
      </c>
      <c r="D31" s="701"/>
      <c r="E31" s="140" t="s">
        <v>14</v>
      </c>
      <c r="F31" s="140" t="s">
        <v>13</v>
      </c>
      <c r="G31" s="456" t="s">
        <v>276</v>
      </c>
      <c r="H31" s="467" t="s">
        <v>29</v>
      </c>
      <c r="I31" s="457" t="s">
        <v>271</v>
      </c>
    </row>
    <row r="32" spans="1:9" x14ac:dyDescent="0.25">
      <c r="C32" s="735"/>
      <c r="D32" s="736"/>
      <c r="E32" s="141"/>
      <c r="F32" s="161"/>
      <c r="G32" s="155"/>
      <c r="H32" s="162"/>
      <c r="I32" s="159"/>
    </row>
    <row r="33" spans="3:9" x14ac:dyDescent="0.25">
      <c r="C33" s="737"/>
      <c r="D33" s="714"/>
      <c r="E33" s="141"/>
      <c r="F33" s="468"/>
      <c r="G33" s="469"/>
      <c r="H33" s="470"/>
      <c r="I33" s="172">
        <f>SUM(G33*F33)*H33</f>
        <v>0</v>
      </c>
    </row>
    <row r="34" spans="3:9" x14ac:dyDescent="0.25">
      <c r="C34" s="738"/>
      <c r="D34" s="739"/>
      <c r="E34" s="141"/>
      <c r="F34" s="148"/>
      <c r="G34" s="469"/>
      <c r="H34" s="470"/>
      <c r="I34" s="172">
        <f>SUM(G34*F34)*H34</f>
        <v>0</v>
      </c>
    </row>
    <row r="35" spans="3:9" x14ac:dyDescent="0.25">
      <c r="C35" s="150"/>
      <c r="D35" s="151"/>
      <c r="E35" s="143"/>
      <c r="F35" s="151"/>
      <c r="G35" s="740" t="s">
        <v>284</v>
      </c>
      <c r="H35" s="740"/>
      <c r="I35" s="172">
        <f>I32</f>
        <v>0</v>
      </c>
    </row>
    <row r="36" spans="3:9" ht="13.8" thickBot="1" x14ac:dyDescent="0.3">
      <c r="C36" s="150"/>
      <c r="D36" s="151"/>
      <c r="E36" s="143"/>
      <c r="F36" s="151"/>
      <c r="G36" s="471"/>
      <c r="H36" s="143"/>
      <c r="I36" s="464"/>
    </row>
    <row r="37" spans="3:9" ht="13.8" thickBot="1" x14ac:dyDescent="0.3">
      <c r="C37" s="150"/>
      <c r="D37" s="151"/>
      <c r="E37" s="143"/>
      <c r="F37" s="741" t="s">
        <v>285</v>
      </c>
      <c r="G37" s="741"/>
      <c r="H37" s="741"/>
      <c r="I37" s="160">
        <f>SUM(I12+I24+I29+I35)</f>
        <v>4580854</v>
      </c>
    </row>
    <row r="38" spans="3:9" ht="14.4" thickBot="1" x14ac:dyDescent="0.3">
      <c r="C38" s="462" t="s">
        <v>286</v>
      </c>
      <c r="D38" s="151"/>
      <c r="E38" s="153"/>
      <c r="F38" s="472"/>
      <c r="G38" s="152"/>
      <c r="H38" s="151"/>
      <c r="I38" s="464"/>
    </row>
    <row r="39" spans="3:9" x14ac:dyDescent="0.25">
      <c r="C39" s="704" t="s">
        <v>732</v>
      </c>
      <c r="D39" s="705"/>
      <c r="E39" s="710" t="s">
        <v>287</v>
      </c>
      <c r="F39" s="711"/>
      <c r="G39" s="473" t="s">
        <v>101</v>
      </c>
      <c r="H39" s="474" t="s">
        <v>288</v>
      </c>
      <c r="I39" s="712"/>
    </row>
    <row r="40" spans="3:9" x14ac:dyDescent="0.25">
      <c r="C40" s="706"/>
      <c r="D40" s="707"/>
      <c r="E40" s="714" t="s">
        <v>289</v>
      </c>
      <c r="F40" s="715"/>
      <c r="G40" s="459">
        <v>0.23</v>
      </c>
      <c r="H40" s="155">
        <f>ROUND($I$37*G40,0)</f>
        <v>1053596</v>
      </c>
      <c r="I40" s="713"/>
    </row>
    <row r="41" spans="3:9" x14ac:dyDescent="0.25">
      <c r="C41" s="706"/>
      <c r="D41" s="707"/>
      <c r="E41" s="714" t="s">
        <v>26</v>
      </c>
      <c r="F41" s="715"/>
      <c r="G41" s="459">
        <v>0.02</v>
      </c>
      <c r="H41" s="155">
        <f t="shared" ref="H41:H42" si="0">ROUND($I$37*G41,0)</f>
        <v>91617</v>
      </c>
      <c r="I41" s="713"/>
    </row>
    <row r="42" spans="3:9" x14ac:dyDescent="0.25">
      <c r="C42" s="706"/>
      <c r="D42" s="707"/>
      <c r="E42" s="714" t="s">
        <v>1</v>
      </c>
      <c r="F42" s="715"/>
      <c r="G42" s="459">
        <v>0.05</v>
      </c>
      <c r="H42" s="155">
        <f t="shared" si="0"/>
        <v>229043</v>
      </c>
      <c r="I42" s="713"/>
    </row>
    <row r="43" spans="3:9" ht="15" customHeight="1" thickBot="1" x14ac:dyDescent="0.3">
      <c r="C43" s="706"/>
      <c r="D43" s="707"/>
      <c r="E43" s="716" t="s">
        <v>290</v>
      </c>
      <c r="F43" s="717"/>
      <c r="G43" s="717"/>
      <c r="H43" s="718"/>
      <c r="I43" s="475">
        <f>SUM(H40:H42)</f>
        <v>1374256</v>
      </c>
    </row>
    <row r="44" spans="3:9" ht="16.2" thickBot="1" x14ac:dyDescent="0.3">
      <c r="C44" s="708"/>
      <c r="D44" s="709"/>
      <c r="E44" s="719" t="s">
        <v>291</v>
      </c>
      <c r="F44" s="720"/>
      <c r="G44" s="721"/>
      <c r="H44" s="722">
        <f>SUM(I37+I43)</f>
        <v>5955110</v>
      </c>
      <c r="I44" s="723"/>
    </row>
    <row r="45" spans="3:9" x14ac:dyDescent="0.25">
      <c r="E45" s="191"/>
      <c r="G45" s="476"/>
    </row>
    <row r="46" spans="3:9" ht="18" thickBot="1" x14ac:dyDescent="0.3">
      <c r="C46" s="748" t="s">
        <v>257</v>
      </c>
      <c r="D46" s="748"/>
      <c r="E46" s="748"/>
      <c r="F46" s="748"/>
      <c r="G46" s="748"/>
      <c r="H46" s="748"/>
      <c r="I46" s="748"/>
    </row>
    <row r="47" spans="3:9" ht="14.4" thickBot="1" x14ac:dyDescent="0.3">
      <c r="C47" s="136" t="s">
        <v>258</v>
      </c>
      <c r="D47" s="749" t="s">
        <v>733</v>
      </c>
      <c r="E47" s="750"/>
      <c r="F47" s="750"/>
      <c r="G47" s="751"/>
      <c r="H47" s="136" t="s">
        <v>259</v>
      </c>
      <c r="I47" s="452">
        <v>45961</v>
      </c>
    </row>
    <row r="48" spans="3:9" ht="13.8" thickBot="1" x14ac:dyDescent="0.3">
      <c r="C48" s="752" t="s">
        <v>260</v>
      </c>
      <c r="D48" s="753"/>
      <c r="E48" s="754"/>
      <c r="F48" s="755" t="s">
        <v>261</v>
      </c>
      <c r="G48" s="756"/>
      <c r="H48" s="756"/>
      <c r="I48" s="757"/>
    </row>
    <row r="49" spans="1:9" ht="13.8" thickBot="1" x14ac:dyDescent="0.3">
      <c r="C49" s="758" t="s">
        <v>292</v>
      </c>
      <c r="D49" s="759"/>
      <c r="E49" s="760"/>
      <c r="F49" s="811" t="str">
        <f>+'P. Mobiliario Consultorios'!C8</f>
        <v>Suministro e instalación de mueble en madera. Modulo inferior con mesón en acero inoxidable y poceta con su respectiva grifería. Dim: 1.28x0.88x0.55. Modulo superior con puertas, entrepaño y divisiones lisas en madera aglomerada tipo RH, resistentes a la humedad, rayado y abrasión, color según diseño. Dim: 1.28x0.80x0.35. Cuenta con sistema de anclaje a muro y todos los accesorios necesarios para su buen funcionamiento (Cafetín)</v>
      </c>
      <c r="G49" s="812"/>
      <c r="H49" s="812"/>
      <c r="I49" s="813"/>
    </row>
    <row r="50" spans="1:9" ht="13.8" thickBot="1" x14ac:dyDescent="0.3">
      <c r="C50" s="137" t="s">
        <v>262</v>
      </c>
      <c r="D50" s="138" t="s">
        <v>263</v>
      </c>
      <c r="E50" s="154">
        <f>+'P. Mobiliario Consultorios'!B8</f>
        <v>1.2</v>
      </c>
      <c r="F50" s="814"/>
      <c r="G50" s="815"/>
      <c r="H50" s="815"/>
      <c r="I50" s="816"/>
    </row>
    <row r="51" spans="1:9" ht="36" customHeight="1" thickBot="1" x14ac:dyDescent="0.3">
      <c r="C51" s="770" t="s">
        <v>264</v>
      </c>
      <c r="D51" s="771"/>
      <c r="E51" s="206">
        <f>+'P. Mobiliario Consultorios'!E8</f>
        <v>1</v>
      </c>
      <c r="F51" s="817"/>
      <c r="G51" s="818"/>
      <c r="H51" s="818"/>
      <c r="I51" s="819"/>
    </row>
    <row r="52" spans="1:9" x14ac:dyDescent="0.25">
      <c r="C52" s="453" t="s">
        <v>265</v>
      </c>
      <c r="D52" s="454"/>
      <c r="E52" s="772"/>
      <c r="F52" s="772"/>
      <c r="G52" s="772"/>
      <c r="H52" s="772"/>
      <c r="I52" s="773"/>
    </row>
    <row r="53" spans="1:9" x14ac:dyDescent="0.25">
      <c r="C53" s="700" t="s">
        <v>266</v>
      </c>
      <c r="D53" s="701"/>
      <c r="E53" s="140" t="s">
        <v>267</v>
      </c>
      <c r="F53" s="455" t="s">
        <v>268</v>
      </c>
      <c r="G53" s="456" t="s">
        <v>269</v>
      </c>
      <c r="H53" s="140" t="s">
        <v>270</v>
      </c>
      <c r="I53" s="457" t="s">
        <v>271</v>
      </c>
    </row>
    <row r="54" spans="1:9" x14ac:dyDescent="0.25">
      <c r="A54" s="458"/>
      <c r="C54" s="742"/>
      <c r="D54" s="743"/>
      <c r="E54" s="141"/>
      <c r="F54" s="459"/>
      <c r="G54" s="155"/>
      <c r="H54" s="155"/>
      <c r="I54" s="744"/>
    </row>
    <row r="55" spans="1:9" x14ac:dyDescent="0.25">
      <c r="A55" s="458" t="s">
        <v>80</v>
      </c>
      <c r="C55" s="742"/>
      <c r="D55" s="743"/>
      <c r="E55" s="141"/>
      <c r="F55" s="460"/>
      <c r="G55" s="155"/>
      <c r="H55" s="155"/>
      <c r="I55" s="745"/>
    </row>
    <row r="56" spans="1:9" x14ac:dyDescent="0.25">
      <c r="C56" s="803"/>
      <c r="D56" s="804"/>
      <c r="E56" s="141"/>
      <c r="F56" s="142"/>
      <c r="G56" s="155"/>
      <c r="H56" s="155"/>
      <c r="I56" s="745"/>
    </row>
    <row r="57" spans="1:9" x14ac:dyDescent="0.25">
      <c r="C57" s="698"/>
      <c r="D57" s="699"/>
      <c r="E57" s="699"/>
      <c r="F57" s="699"/>
      <c r="G57" s="461"/>
      <c r="H57" s="461" t="s">
        <v>272</v>
      </c>
      <c r="I57" s="172">
        <f>SUM(H54:H56)</f>
        <v>0</v>
      </c>
    </row>
    <row r="58" spans="1:9" x14ac:dyDescent="0.25">
      <c r="C58" s="462" t="s">
        <v>273</v>
      </c>
      <c r="D58" s="463"/>
      <c r="E58" s="143"/>
      <c r="F58" s="151"/>
      <c r="G58" s="152"/>
      <c r="H58" s="151"/>
      <c r="I58" s="464"/>
    </row>
    <row r="59" spans="1:9" x14ac:dyDescent="0.25">
      <c r="C59" s="700" t="s">
        <v>266</v>
      </c>
      <c r="D59" s="701"/>
      <c r="E59" s="140" t="s">
        <v>274</v>
      </c>
      <c r="F59" s="140" t="s">
        <v>13</v>
      </c>
      <c r="G59" s="456" t="s">
        <v>275</v>
      </c>
      <c r="H59" s="140" t="s">
        <v>276</v>
      </c>
      <c r="I59" s="457" t="s">
        <v>271</v>
      </c>
    </row>
    <row r="60" spans="1:9" ht="118.2" customHeight="1" x14ac:dyDescent="0.25">
      <c r="A60" s="458" t="str">
        <f>+'Insumos Mobiliario'!B5</f>
        <v>IM100002</v>
      </c>
      <c r="C60" s="702" t="str">
        <f>+VLOOKUP(A60,'Insumos Mobiliario'!$B$4:$E$15,2,FALSE)</f>
        <v>Suministro e instalación de mueble en madera con mesón en acero inoxidable y poceta con su respectiva grifería. Dim: 1.54x0.90x0.60. Cuenta con sistema de anclaje a muro y todos los accesorios necesarios para su buen funcionamiento</v>
      </c>
      <c r="D60" s="703"/>
      <c r="E60" s="144" t="str">
        <f>+VLOOKUP(A60,'Insumos Mobiliario'!$B$4:$E$15,3,FALSE)</f>
        <v>UND</v>
      </c>
      <c r="F60" s="165">
        <v>1</v>
      </c>
      <c r="G60" s="164"/>
      <c r="H60" s="166">
        <f>+VLOOKUP(A60,'Insumos Mobiliario'!$B$4:$E$15,4,FALSE)</f>
        <v>4080100</v>
      </c>
      <c r="I60" s="6">
        <f>+ROUND((F60*H60)+(G60*F60*H60),0)</f>
        <v>4080100</v>
      </c>
    </row>
    <row r="61" spans="1:9" x14ac:dyDescent="0.25">
      <c r="A61" s="458"/>
      <c r="C61" s="702"/>
      <c r="D61" s="703"/>
      <c r="E61" s="144"/>
      <c r="F61" s="165"/>
      <c r="G61" s="164"/>
      <c r="H61" s="166"/>
      <c r="I61" s="6"/>
    </row>
    <row r="62" spans="1:9" x14ac:dyDescent="0.25">
      <c r="A62" s="458"/>
      <c r="C62" s="702"/>
      <c r="D62" s="703"/>
      <c r="E62" s="144"/>
      <c r="F62" s="165"/>
      <c r="G62" s="164"/>
      <c r="H62" s="166"/>
      <c r="I62" s="6"/>
    </row>
    <row r="63" spans="1:9" x14ac:dyDescent="0.25">
      <c r="A63" s="458"/>
      <c r="C63" s="702"/>
      <c r="D63" s="703"/>
      <c r="E63" s="144"/>
      <c r="F63" s="165"/>
      <c r="G63" s="164"/>
      <c r="H63" s="166"/>
      <c r="I63" s="6"/>
    </row>
    <row r="64" spans="1:9" x14ac:dyDescent="0.25">
      <c r="A64" s="458"/>
      <c r="C64" s="702"/>
      <c r="D64" s="703"/>
      <c r="E64" s="144"/>
      <c r="F64" s="176"/>
      <c r="G64" s="164"/>
      <c r="H64" s="166"/>
      <c r="I64" s="6"/>
    </row>
    <row r="65" spans="1:9" x14ac:dyDescent="0.25">
      <c r="A65" s="458"/>
      <c r="C65" s="702"/>
      <c r="D65" s="703"/>
      <c r="E65" s="144"/>
      <c r="F65" s="177"/>
      <c r="G65" s="164"/>
      <c r="H65" s="166"/>
      <c r="I65" s="6"/>
    </row>
    <row r="66" spans="1:9" x14ac:dyDescent="0.25">
      <c r="A66" s="458"/>
      <c r="C66" s="702"/>
      <c r="D66" s="703"/>
      <c r="E66" s="144"/>
      <c r="F66" s="165"/>
      <c r="G66" s="164"/>
      <c r="H66" s="166"/>
      <c r="I66" s="6"/>
    </row>
    <row r="67" spans="1:9" x14ac:dyDescent="0.25">
      <c r="C67" s="150"/>
      <c r="D67" s="151"/>
      <c r="E67" s="143"/>
      <c r="F67" s="151"/>
      <c r="G67" s="699" t="s">
        <v>277</v>
      </c>
      <c r="H67" s="730"/>
      <c r="I67" s="172">
        <f>SUM(I60:I66)</f>
        <v>4080100</v>
      </c>
    </row>
    <row r="68" spans="1:9" ht="13.8" x14ac:dyDescent="0.25">
      <c r="C68" s="462" t="s">
        <v>278</v>
      </c>
      <c r="D68" s="463"/>
      <c r="E68" s="143"/>
      <c r="F68" s="151"/>
      <c r="G68" s="152"/>
      <c r="H68" s="151"/>
      <c r="I68" s="466"/>
    </row>
    <row r="69" spans="1:9" x14ac:dyDescent="0.25">
      <c r="C69" s="700" t="s">
        <v>266</v>
      </c>
      <c r="D69" s="701"/>
      <c r="E69" s="140" t="s">
        <v>279</v>
      </c>
      <c r="F69" s="140" t="s">
        <v>29</v>
      </c>
      <c r="G69" s="456" t="s">
        <v>280</v>
      </c>
      <c r="H69" s="140" t="s">
        <v>281</v>
      </c>
      <c r="I69" s="457" t="s">
        <v>271</v>
      </c>
    </row>
    <row r="70" spans="1:9" x14ac:dyDescent="0.25">
      <c r="C70" s="731" t="s">
        <v>419</v>
      </c>
      <c r="D70" s="732"/>
      <c r="E70" s="180">
        <v>0.04</v>
      </c>
      <c r="F70" s="7"/>
      <c r="G70" s="9">
        <v>250000</v>
      </c>
      <c r="H70" s="156">
        <f>+ROUND(E70*G70,0)</f>
        <v>10000</v>
      </c>
      <c r="I70" s="178"/>
    </row>
    <row r="71" spans="1:9" x14ac:dyDescent="0.25">
      <c r="C71" s="738"/>
      <c r="D71" s="739"/>
      <c r="E71" s="141"/>
      <c r="F71" s="148"/>
      <c r="G71" s="142"/>
      <c r="H71" s="155"/>
      <c r="I71" s="149"/>
    </row>
    <row r="72" spans="1:9" x14ac:dyDescent="0.25">
      <c r="C72" s="150"/>
      <c r="D72" s="151"/>
      <c r="E72" s="143"/>
      <c r="F72" s="151"/>
      <c r="G72" s="152" t="s">
        <v>282</v>
      </c>
      <c r="H72" s="151"/>
      <c r="I72" s="158">
        <f>SUM(H70:H71)</f>
        <v>10000</v>
      </c>
    </row>
    <row r="73" spans="1:9" ht="13.8" x14ac:dyDescent="0.25">
      <c r="C73" s="462" t="s">
        <v>283</v>
      </c>
      <c r="D73" s="151"/>
      <c r="E73" s="143"/>
      <c r="F73" s="151"/>
      <c r="G73" s="152"/>
      <c r="H73" s="151"/>
      <c r="I73" s="466"/>
    </row>
    <row r="74" spans="1:9" x14ac:dyDescent="0.25">
      <c r="C74" s="700" t="s">
        <v>266</v>
      </c>
      <c r="D74" s="701"/>
      <c r="E74" s="140" t="s">
        <v>14</v>
      </c>
      <c r="F74" s="140" t="s">
        <v>13</v>
      </c>
      <c r="G74" s="456" t="s">
        <v>276</v>
      </c>
      <c r="H74" s="467" t="s">
        <v>29</v>
      </c>
      <c r="I74" s="457" t="s">
        <v>271</v>
      </c>
    </row>
    <row r="75" spans="1:9" x14ac:dyDescent="0.25">
      <c r="C75" s="735"/>
      <c r="D75" s="736"/>
      <c r="E75" s="141"/>
      <c r="F75" s="161"/>
      <c r="G75" s="155"/>
      <c r="H75" s="162"/>
      <c r="I75" s="159"/>
    </row>
    <row r="76" spans="1:9" x14ac:dyDescent="0.25">
      <c r="C76" s="737"/>
      <c r="D76" s="714"/>
      <c r="E76" s="141"/>
      <c r="F76" s="468"/>
      <c r="G76" s="469"/>
      <c r="H76" s="470"/>
      <c r="I76" s="172">
        <f>SUM(G76*F76)*H76</f>
        <v>0</v>
      </c>
    </row>
    <row r="77" spans="1:9" x14ac:dyDescent="0.25">
      <c r="C77" s="738"/>
      <c r="D77" s="739"/>
      <c r="E77" s="141"/>
      <c r="F77" s="148"/>
      <c r="G77" s="469"/>
      <c r="H77" s="470"/>
      <c r="I77" s="172">
        <f>SUM(G77*F77)*H77</f>
        <v>0</v>
      </c>
    </row>
    <row r="78" spans="1:9" x14ac:dyDescent="0.25">
      <c r="C78" s="150"/>
      <c r="D78" s="151"/>
      <c r="E78" s="143"/>
      <c r="F78" s="151"/>
      <c r="G78" s="740" t="s">
        <v>284</v>
      </c>
      <c r="H78" s="740"/>
      <c r="I78" s="172">
        <f>I75</f>
        <v>0</v>
      </c>
    </row>
    <row r="79" spans="1:9" ht="13.8" thickBot="1" x14ac:dyDescent="0.3">
      <c r="C79" s="150"/>
      <c r="D79" s="151"/>
      <c r="E79" s="143"/>
      <c r="F79" s="151"/>
      <c r="G79" s="471"/>
      <c r="H79" s="143"/>
      <c r="I79" s="464"/>
    </row>
    <row r="80" spans="1:9" ht="13.8" thickBot="1" x14ac:dyDescent="0.3">
      <c r="C80" s="150"/>
      <c r="D80" s="151"/>
      <c r="E80" s="143"/>
      <c r="F80" s="741" t="s">
        <v>285</v>
      </c>
      <c r="G80" s="741"/>
      <c r="H80" s="741"/>
      <c r="I80" s="160">
        <f>SUM(I57+I67+I72+I78)</f>
        <v>4090100</v>
      </c>
    </row>
    <row r="81" spans="3:9" ht="14.4" thickBot="1" x14ac:dyDescent="0.3">
      <c r="C81" s="462" t="s">
        <v>286</v>
      </c>
      <c r="D81" s="151"/>
      <c r="E81" s="153"/>
      <c r="F81" s="472"/>
      <c r="G81" s="152"/>
      <c r="H81" s="151"/>
      <c r="I81" s="464"/>
    </row>
    <row r="82" spans="3:9" x14ac:dyDescent="0.25">
      <c r="C82" s="704" t="s">
        <v>732</v>
      </c>
      <c r="D82" s="705"/>
      <c r="E82" s="710" t="s">
        <v>287</v>
      </c>
      <c r="F82" s="711"/>
      <c r="G82" s="473" t="s">
        <v>101</v>
      </c>
      <c r="H82" s="474" t="s">
        <v>288</v>
      </c>
      <c r="I82" s="712"/>
    </row>
    <row r="83" spans="3:9" x14ac:dyDescent="0.25">
      <c r="C83" s="706"/>
      <c r="D83" s="707"/>
      <c r="E83" s="714" t="s">
        <v>289</v>
      </c>
      <c r="F83" s="715"/>
      <c r="G83" s="459">
        <v>0.23</v>
      </c>
      <c r="H83" s="155">
        <f>ROUND($I$80*G83,0)</f>
        <v>940723</v>
      </c>
      <c r="I83" s="713"/>
    </row>
    <row r="84" spans="3:9" x14ac:dyDescent="0.25">
      <c r="C84" s="706"/>
      <c r="D84" s="707"/>
      <c r="E84" s="714" t="s">
        <v>26</v>
      </c>
      <c r="F84" s="715"/>
      <c r="G84" s="459">
        <v>0.02</v>
      </c>
      <c r="H84" s="155">
        <f t="shared" ref="H84:H85" si="1">ROUND($I$80*G84,0)</f>
        <v>81802</v>
      </c>
      <c r="I84" s="713"/>
    </row>
    <row r="85" spans="3:9" x14ac:dyDescent="0.25">
      <c r="C85" s="706"/>
      <c r="D85" s="707"/>
      <c r="E85" s="714" t="s">
        <v>1</v>
      </c>
      <c r="F85" s="715"/>
      <c r="G85" s="459">
        <v>0.05</v>
      </c>
      <c r="H85" s="155">
        <f t="shared" si="1"/>
        <v>204505</v>
      </c>
      <c r="I85" s="713"/>
    </row>
    <row r="86" spans="3:9" ht="15" customHeight="1" thickBot="1" x14ac:dyDescent="0.3">
      <c r="C86" s="706"/>
      <c r="D86" s="707"/>
      <c r="E86" s="716" t="s">
        <v>290</v>
      </c>
      <c r="F86" s="717"/>
      <c r="G86" s="717"/>
      <c r="H86" s="718"/>
      <c r="I86" s="475">
        <f>SUM(H83:H85)</f>
        <v>1227030</v>
      </c>
    </row>
    <row r="87" spans="3:9" ht="16.2" thickBot="1" x14ac:dyDescent="0.3">
      <c r="C87" s="708"/>
      <c r="D87" s="709"/>
      <c r="E87" s="719" t="s">
        <v>291</v>
      </c>
      <c r="F87" s="720"/>
      <c r="G87" s="721"/>
      <c r="H87" s="722">
        <f>SUM(I80+I86)</f>
        <v>5317130</v>
      </c>
      <c r="I87" s="723"/>
    </row>
    <row r="88" spans="3:9" x14ac:dyDescent="0.25">
      <c r="E88" s="191"/>
      <c r="G88" s="476"/>
    </row>
    <row r="89" spans="3:9" ht="18" thickBot="1" x14ac:dyDescent="0.3">
      <c r="C89" s="748" t="s">
        <v>257</v>
      </c>
      <c r="D89" s="748"/>
      <c r="E89" s="748"/>
      <c r="F89" s="748"/>
      <c r="G89" s="748"/>
      <c r="H89" s="748"/>
      <c r="I89" s="748"/>
    </row>
    <row r="90" spans="3:9" ht="14.4" thickBot="1" x14ac:dyDescent="0.3">
      <c r="C90" s="136" t="s">
        <v>258</v>
      </c>
      <c r="D90" s="749" t="s">
        <v>733</v>
      </c>
      <c r="E90" s="750"/>
      <c r="F90" s="750"/>
      <c r="G90" s="751"/>
      <c r="H90" s="136" t="s">
        <v>259</v>
      </c>
      <c r="I90" s="452">
        <v>45961</v>
      </c>
    </row>
    <row r="91" spans="3:9" ht="13.8" thickBot="1" x14ac:dyDescent="0.3">
      <c r="C91" s="752" t="s">
        <v>260</v>
      </c>
      <c r="D91" s="753"/>
      <c r="E91" s="754"/>
      <c r="F91" s="755" t="s">
        <v>261</v>
      </c>
      <c r="G91" s="756"/>
      <c r="H91" s="756"/>
      <c r="I91" s="757"/>
    </row>
    <row r="92" spans="3:9" ht="13.8" thickBot="1" x14ac:dyDescent="0.3">
      <c r="C92" s="758" t="s">
        <v>292</v>
      </c>
      <c r="D92" s="759"/>
      <c r="E92" s="760"/>
      <c r="F92" s="811" t="str">
        <f>+'P. Mobiliario Consultorios'!C9</f>
        <v>Escritorio para áreas de atención al usuario - sala de espera</v>
      </c>
      <c r="G92" s="812"/>
      <c r="H92" s="812"/>
      <c r="I92" s="813"/>
    </row>
    <row r="93" spans="3:9" ht="13.8" thickBot="1" x14ac:dyDescent="0.3">
      <c r="C93" s="137" t="s">
        <v>262</v>
      </c>
      <c r="D93" s="138" t="s">
        <v>263</v>
      </c>
      <c r="E93" s="154">
        <f>+'P. Mobiliario Consultorios'!B9</f>
        <v>1.3</v>
      </c>
      <c r="F93" s="814"/>
      <c r="G93" s="815"/>
      <c r="H93" s="815"/>
      <c r="I93" s="816"/>
    </row>
    <row r="94" spans="3:9" ht="13.8" thickBot="1" x14ac:dyDescent="0.3">
      <c r="C94" s="770" t="s">
        <v>264</v>
      </c>
      <c r="D94" s="771"/>
      <c r="E94" s="207" t="str">
        <f>+'P. Mobiliario Consultorios'!D9</f>
        <v>Und</v>
      </c>
      <c r="F94" s="817"/>
      <c r="G94" s="818"/>
      <c r="H94" s="818"/>
      <c r="I94" s="819"/>
    </row>
    <row r="95" spans="3:9" x14ac:dyDescent="0.25">
      <c r="C95" s="453" t="s">
        <v>265</v>
      </c>
      <c r="D95" s="454"/>
      <c r="E95" s="772"/>
      <c r="F95" s="772"/>
      <c r="G95" s="772"/>
      <c r="H95" s="772"/>
      <c r="I95" s="773"/>
    </row>
    <row r="96" spans="3:9" x14ac:dyDescent="0.25">
      <c r="C96" s="700" t="s">
        <v>266</v>
      </c>
      <c r="D96" s="701"/>
      <c r="E96" s="140" t="s">
        <v>267</v>
      </c>
      <c r="F96" s="455" t="s">
        <v>268</v>
      </c>
      <c r="G96" s="456" t="s">
        <v>269</v>
      </c>
      <c r="H96" s="140" t="s">
        <v>270</v>
      </c>
      <c r="I96" s="457" t="s">
        <v>271</v>
      </c>
    </row>
    <row r="97" spans="1:9" x14ac:dyDescent="0.25">
      <c r="A97" s="458" t="s">
        <v>108</v>
      </c>
      <c r="C97" s="742"/>
      <c r="D97" s="743"/>
      <c r="E97" s="141"/>
      <c r="F97" s="459"/>
      <c r="G97" s="155"/>
      <c r="H97" s="155"/>
      <c r="I97" s="744"/>
    </row>
    <row r="98" spans="1:9" x14ac:dyDescent="0.25">
      <c r="A98" s="458" t="s">
        <v>80</v>
      </c>
      <c r="C98" s="742"/>
      <c r="D98" s="743"/>
      <c r="E98" s="141"/>
      <c r="F98" s="460"/>
      <c r="G98" s="155"/>
      <c r="H98" s="155"/>
      <c r="I98" s="745"/>
    </row>
    <row r="99" spans="1:9" x14ac:dyDescent="0.25">
      <c r="C99" s="803"/>
      <c r="D99" s="804"/>
      <c r="E99" s="141"/>
      <c r="F99" s="142"/>
      <c r="G99" s="155"/>
      <c r="H99" s="155"/>
      <c r="I99" s="745"/>
    </row>
    <row r="100" spans="1:9" x14ac:dyDescent="0.25">
      <c r="C100" s="698"/>
      <c r="D100" s="699"/>
      <c r="E100" s="699"/>
      <c r="F100" s="699"/>
      <c r="G100" s="461"/>
      <c r="H100" s="461" t="s">
        <v>272</v>
      </c>
      <c r="I100" s="172">
        <f>SUM(H97:H99)</f>
        <v>0</v>
      </c>
    </row>
    <row r="101" spans="1:9" x14ac:dyDescent="0.25">
      <c r="C101" s="462" t="s">
        <v>273</v>
      </c>
      <c r="D101" s="463"/>
      <c r="E101" s="143"/>
      <c r="F101" s="151"/>
      <c r="G101" s="152"/>
      <c r="H101" s="151"/>
      <c r="I101" s="464"/>
    </row>
    <row r="102" spans="1:9" x14ac:dyDescent="0.25">
      <c r="C102" s="700" t="s">
        <v>266</v>
      </c>
      <c r="D102" s="701"/>
      <c r="E102" s="140" t="s">
        <v>274</v>
      </c>
      <c r="F102" s="140" t="s">
        <v>13</v>
      </c>
      <c r="G102" s="456" t="s">
        <v>275</v>
      </c>
      <c r="H102" s="140" t="s">
        <v>276</v>
      </c>
      <c r="I102" s="457" t="s">
        <v>271</v>
      </c>
    </row>
    <row r="103" spans="1:9" x14ac:dyDescent="0.25">
      <c r="A103" s="451" t="str">
        <f>+'Insumos Mobiliario'!B6</f>
        <v>IM100003</v>
      </c>
      <c r="C103" s="702" t="str">
        <f>+VLOOKUP(A103,'Insumos Mobiliario'!$B$4:$E$15,2,FALSE)</f>
        <v>Escritorio Gerencial en L Tipo C Blanco</v>
      </c>
      <c r="D103" s="703"/>
      <c r="E103" s="144" t="str">
        <f>+VLOOKUP(A103,'Insumos Mobiliario'!$B$4:$E$15,3,FALSE)</f>
        <v>UND</v>
      </c>
      <c r="F103" s="165">
        <v>1</v>
      </c>
      <c r="G103" s="164"/>
      <c r="H103" s="166">
        <f>+VLOOKUP(A103,'Insumos Mobiliario'!$B$4:$E$15,4,FALSE)</f>
        <v>1369000</v>
      </c>
      <c r="I103" s="6">
        <f>+ROUND((F103*H103)+(G103*F103*H103),0)</f>
        <v>1369000</v>
      </c>
    </row>
    <row r="104" spans="1:9" x14ac:dyDescent="0.25">
      <c r="A104" s="451" t="str">
        <f>+'Insumos Mobiliario'!B9</f>
        <v>IM100006</v>
      </c>
      <c r="C104" s="702" t="str">
        <f>+VLOOKUP(A104,'Insumos Mobiliario'!$B$4:$E$15,2,FALSE)</f>
        <v>Silla de Escritorio</v>
      </c>
      <c r="D104" s="703"/>
      <c r="E104" s="144" t="str">
        <f>+VLOOKUP(A104,'Insumos Mobiliario'!$B$4:$E$15,3,FALSE)</f>
        <v>UND</v>
      </c>
      <c r="F104" s="165">
        <v>1</v>
      </c>
      <c r="G104" s="164"/>
      <c r="H104" s="166">
        <f>+VLOOKUP(A104,'Insumos Mobiliario'!$B$4:$E$15,4,FALSE)</f>
        <v>149900</v>
      </c>
      <c r="I104" s="6">
        <f>+ROUND((F104*H104)+(G104*F104*H104),0)</f>
        <v>149900</v>
      </c>
    </row>
    <row r="105" spans="1:9" x14ac:dyDescent="0.25">
      <c r="C105" s="724"/>
      <c r="D105" s="725"/>
      <c r="E105" s="144"/>
      <c r="F105" s="465"/>
      <c r="G105" s="147"/>
      <c r="H105" s="156"/>
      <c r="I105" s="157"/>
    </row>
    <row r="106" spans="1:9" x14ac:dyDescent="0.25">
      <c r="C106" s="724"/>
      <c r="D106" s="725"/>
      <c r="E106" s="144"/>
      <c r="F106" s="465"/>
      <c r="G106" s="147"/>
      <c r="H106" s="156"/>
      <c r="I106" s="157"/>
    </row>
    <row r="107" spans="1:9" x14ac:dyDescent="0.25">
      <c r="C107" s="724"/>
      <c r="D107" s="725"/>
      <c r="E107" s="144"/>
      <c r="F107" s="465"/>
      <c r="G107" s="147"/>
      <c r="H107" s="156"/>
      <c r="I107" s="157"/>
    </row>
    <row r="108" spans="1:9" x14ac:dyDescent="0.25">
      <c r="C108" s="724"/>
      <c r="D108" s="725"/>
      <c r="E108" s="144"/>
      <c r="F108" s="465"/>
      <c r="G108" s="147"/>
      <c r="H108" s="156"/>
      <c r="I108" s="157"/>
    </row>
    <row r="109" spans="1:9" x14ac:dyDescent="0.25">
      <c r="C109" s="726"/>
      <c r="D109" s="727"/>
      <c r="E109" s="443"/>
      <c r="F109" s="465"/>
      <c r="G109" s="147"/>
      <c r="H109" s="156"/>
      <c r="I109" s="157"/>
    </row>
    <row r="110" spans="1:9" x14ac:dyDescent="0.25">
      <c r="C110" s="728"/>
      <c r="D110" s="729"/>
      <c r="E110" s="141"/>
      <c r="F110" s="465"/>
      <c r="G110" s="147"/>
      <c r="H110" s="155"/>
      <c r="I110" s="157"/>
    </row>
    <row r="111" spans="1:9" x14ac:dyDescent="0.25">
      <c r="C111" s="728"/>
      <c r="D111" s="729"/>
      <c r="E111" s="141"/>
      <c r="F111" s="465"/>
      <c r="G111" s="147"/>
      <c r="H111" s="155"/>
      <c r="I111" s="157"/>
    </row>
    <row r="112" spans="1:9" x14ac:dyDescent="0.25">
      <c r="C112" s="150"/>
      <c r="D112" s="151"/>
      <c r="E112" s="143"/>
      <c r="F112" s="151"/>
      <c r="G112" s="699" t="s">
        <v>277</v>
      </c>
      <c r="H112" s="730"/>
      <c r="I112" s="172">
        <f>SUM(I103:I111)</f>
        <v>1518900</v>
      </c>
    </row>
    <row r="113" spans="3:12" ht="13.8" x14ac:dyDescent="0.25">
      <c r="C113" s="462" t="s">
        <v>278</v>
      </c>
      <c r="D113" s="463"/>
      <c r="E113" s="143"/>
      <c r="F113" s="151"/>
      <c r="G113" s="152"/>
      <c r="H113" s="151"/>
      <c r="I113" s="466"/>
    </row>
    <row r="114" spans="3:12" x14ac:dyDescent="0.25">
      <c r="C114" s="700" t="s">
        <v>266</v>
      </c>
      <c r="D114" s="701"/>
      <c r="E114" s="140" t="s">
        <v>279</v>
      </c>
      <c r="F114" s="140" t="s">
        <v>29</v>
      </c>
      <c r="G114" s="456" t="s">
        <v>280</v>
      </c>
      <c r="H114" s="140" t="s">
        <v>281</v>
      </c>
      <c r="I114" s="457" t="s">
        <v>271</v>
      </c>
    </row>
    <row r="115" spans="3:12" x14ac:dyDescent="0.25">
      <c r="C115" s="731" t="s">
        <v>420</v>
      </c>
      <c r="D115" s="732"/>
      <c r="E115" s="180">
        <v>0.05</v>
      </c>
      <c r="F115" s="7"/>
      <c r="G115" s="9">
        <v>250000</v>
      </c>
      <c r="H115" s="156">
        <f>+ROUND(E115*G115,0)</f>
        <v>12500</v>
      </c>
      <c r="I115" s="149"/>
    </row>
    <row r="116" spans="3:12" x14ac:dyDescent="0.25">
      <c r="C116" s="738"/>
      <c r="D116" s="739"/>
      <c r="E116" s="141"/>
      <c r="F116" s="148"/>
      <c r="G116" s="142"/>
      <c r="H116" s="155"/>
      <c r="I116" s="149"/>
    </row>
    <row r="117" spans="3:12" x14ac:dyDescent="0.25">
      <c r="C117" s="150"/>
      <c r="D117" s="151"/>
      <c r="E117" s="143"/>
      <c r="F117" s="151"/>
      <c r="G117" s="152" t="s">
        <v>282</v>
      </c>
      <c r="H117" s="151"/>
      <c r="I117" s="158">
        <f>SUM(H115:H116)</f>
        <v>12500</v>
      </c>
    </row>
    <row r="118" spans="3:12" ht="13.8" x14ac:dyDescent="0.25">
      <c r="C118" s="462" t="s">
        <v>283</v>
      </c>
      <c r="D118" s="151"/>
      <c r="E118" s="143"/>
      <c r="F118" s="151"/>
      <c r="G118" s="152"/>
      <c r="H118" s="151"/>
      <c r="I118" s="466"/>
    </row>
    <row r="119" spans="3:12" x14ac:dyDescent="0.25">
      <c r="C119" s="700" t="s">
        <v>266</v>
      </c>
      <c r="D119" s="701"/>
      <c r="E119" s="140" t="s">
        <v>14</v>
      </c>
      <c r="F119" s="140" t="s">
        <v>13</v>
      </c>
      <c r="G119" s="456" t="s">
        <v>276</v>
      </c>
      <c r="H119" s="467" t="s">
        <v>29</v>
      </c>
      <c r="I119" s="457" t="s">
        <v>271</v>
      </c>
    </row>
    <row r="120" spans="3:12" x14ac:dyDescent="0.25">
      <c r="C120" s="735"/>
      <c r="D120" s="736"/>
      <c r="E120" s="141"/>
      <c r="F120" s="161"/>
      <c r="G120" s="155"/>
      <c r="H120" s="162"/>
      <c r="I120" s="159"/>
    </row>
    <row r="121" spans="3:12" x14ac:dyDescent="0.25">
      <c r="C121" s="737"/>
      <c r="D121" s="714"/>
      <c r="E121" s="141"/>
      <c r="F121" s="468"/>
      <c r="G121" s="469"/>
      <c r="H121" s="470"/>
      <c r="I121" s="172">
        <f>SUM(G121*F121)*H121</f>
        <v>0</v>
      </c>
    </row>
    <row r="122" spans="3:12" x14ac:dyDescent="0.25">
      <c r="C122" s="738"/>
      <c r="D122" s="739"/>
      <c r="E122" s="141"/>
      <c r="F122" s="148"/>
      <c r="G122" s="469"/>
      <c r="H122" s="470"/>
      <c r="I122" s="172">
        <f>SUM(G122*F122)*H122</f>
        <v>0</v>
      </c>
    </row>
    <row r="123" spans="3:12" x14ac:dyDescent="0.25">
      <c r="C123" s="150"/>
      <c r="D123" s="151"/>
      <c r="E123" s="143"/>
      <c r="F123" s="151"/>
      <c r="G123" s="740" t="s">
        <v>284</v>
      </c>
      <c r="H123" s="740"/>
      <c r="I123" s="172">
        <f>I120</f>
        <v>0</v>
      </c>
    </row>
    <row r="124" spans="3:12" ht="13.8" thickBot="1" x14ac:dyDescent="0.3">
      <c r="C124" s="150"/>
      <c r="D124" s="151"/>
      <c r="E124" s="143"/>
      <c r="F124" s="151"/>
      <c r="G124" s="471"/>
      <c r="H124" s="143"/>
      <c r="I124" s="464"/>
    </row>
    <row r="125" spans="3:12" ht="13.8" thickBot="1" x14ac:dyDescent="0.3">
      <c r="C125" s="150"/>
      <c r="D125" s="151"/>
      <c r="E125" s="143"/>
      <c r="F125" s="741" t="s">
        <v>285</v>
      </c>
      <c r="G125" s="741"/>
      <c r="H125" s="741"/>
      <c r="I125" s="160">
        <f>SUM(I100+I112+I117+I123)</f>
        <v>1531400</v>
      </c>
      <c r="L125" s="477"/>
    </row>
    <row r="126" spans="3:12" ht="14.4" thickBot="1" x14ac:dyDescent="0.3">
      <c r="C126" s="462" t="s">
        <v>286</v>
      </c>
      <c r="D126" s="151"/>
      <c r="E126" s="153"/>
      <c r="F126" s="472"/>
      <c r="G126" s="152"/>
      <c r="H126" s="151"/>
      <c r="I126" s="464"/>
    </row>
    <row r="127" spans="3:12" x14ac:dyDescent="0.25">
      <c r="C127" s="704" t="s">
        <v>732</v>
      </c>
      <c r="D127" s="705"/>
      <c r="E127" s="710" t="s">
        <v>287</v>
      </c>
      <c r="F127" s="711"/>
      <c r="G127" s="473" t="s">
        <v>101</v>
      </c>
      <c r="H127" s="474" t="s">
        <v>288</v>
      </c>
      <c r="I127" s="712"/>
    </row>
    <row r="128" spans="3:12" x14ac:dyDescent="0.25">
      <c r="C128" s="706"/>
      <c r="D128" s="707"/>
      <c r="E128" s="714" t="s">
        <v>289</v>
      </c>
      <c r="F128" s="715"/>
      <c r="G128" s="459">
        <v>0.23</v>
      </c>
      <c r="H128" s="155">
        <f>ROUND($I$125*G128,0)</f>
        <v>352222</v>
      </c>
      <c r="I128" s="713"/>
    </row>
    <row r="129" spans="1:9" x14ac:dyDescent="0.25">
      <c r="C129" s="706"/>
      <c r="D129" s="707"/>
      <c r="E129" s="714" t="s">
        <v>26</v>
      </c>
      <c r="F129" s="715"/>
      <c r="G129" s="459">
        <v>0.02</v>
      </c>
      <c r="H129" s="155">
        <f>ROUND($I$125*G129,0)</f>
        <v>30628</v>
      </c>
      <c r="I129" s="713"/>
    </row>
    <row r="130" spans="1:9" x14ac:dyDescent="0.25">
      <c r="C130" s="706"/>
      <c r="D130" s="707"/>
      <c r="E130" s="714" t="s">
        <v>1</v>
      </c>
      <c r="F130" s="715"/>
      <c r="G130" s="459">
        <v>0.05</v>
      </c>
      <c r="H130" s="155">
        <f>ROUND($I$125*G130,0)</f>
        <v>76570</v>
      </c>
      <c r="I130" s="713"/>
    </row>
    <row r="131" spans="1:9" ht="15" customHeight="1" thickBot="1" x14ac:dyDescent="0.3">
      <c r="C131" s="706"/>
      <c r="D131" s="707"/>
      <c r="E131" s="716" t="s">
        <v>290</v>
      </c>
      <c r="F131" s="717"/>
      <c r="G131" s="717"/>
      <c r="H131" s="718"/>
      <c r="I131" s="475">
        <f>SUM(H128:H130)</f>
        <v>459420</v>
      </c>
    </row>
    <row r="132" spans="1:9" ht="16.2" thickBot="1" x14ac:dyDescent="0.3">
      <c r="C132" s="708"/>
      <c r="D132" s="709"/>
      <c r="E132" s="719" t="s">
        <v>291</v>
      </c>
      <c r="F132" s="720"/>
      <c r="G132" s="721"/>
      <c r="H132" s="722">
        <f>SUM(I125+I131)</f>
        <v>1990820</v>
      </c>
      <c r="I132" s="723"/>
    </row>
    <row r="133" spans="1:9" x14ac:dyDescent="0.25">
      <c r="E133" s="191"/>
      <c r="G133" s="476"/>
    </row>
    <row r="134" spans="1:9" ht="18" thickBot="1" x14ac:dyDescent="0.3">
      <c r="C134" s="748" t="s">
        <v>257</v>
      </c>
      <c r="D134" s="748"/>
      <c r="E134" s="748"/>
      <c r="F134" s="748"/>
      <c r="G134" s="748"/>
      <c r="H134" s="748"/>
      <c r="I134" s="748"/>
    </row>
    <row r="135" spans="1:9" ht="14.4" thickBot="1" x14ac:dyDescent="0.3">
      <c r="C135" s="136" t="s">
        <v>258</v>
      </c>
      <c r="D135" s="749" t="s">
        <v>733</v>
      </c>
      <c r="E135" s="750"/>
      <c r="F135" s="750"/>
      <c r="G135" s="751"/>
      <c r="H135" s="136" t="s">
        <v>259</v>
      </c>
      <c r="I135" s="452">
        <v>45961</v>
      </c>
    </row>
    <row r="136" spans="1:9" ht="13.8" thickBot="1" x14ac:dyDescent="0.3">
      <c r="C136" s="752" t="s">
        <v>260</v>
      </c>
      <c r="D136" s="753"/>
      <c r="E136" s="754"/>
      <c r="F136" s="755" t="s">
        <v>261</v>
      </c>
      <c r="G136" s="756"/>
      <c r="H136" s="756"/>
      <c r="I136" s="757"/>
    </row>
    <row r="137" spans="1:9" ht="13.8" thickBot="1" x14ac:dyDescent="0.3">
      <c r="C137" s="758" t="s">
        <v>292</v>
      </c>
      <c r="D137" s="759"/>
      <c r="E137" s="760"/>
      <c r="F137" s="811" t="str">
        <f>+'P. Mobiliario Consultorios'!C10</f>
        <v>Escritorio y sillas para áreas de atención al usuario - consultorios</v>
      </c>
      <c r="G137" s="812"/>
      <c r="H137" s="812"/>
      <c r="I137" s="813"/>
    </row>
    <row r="138" spans="1:9" ht="13.8" thickBot="1" x14ac:dyDescent="0.3">
      <c r="C138" s="137" t="s">
        <v>262</v>
      </c>
      <c r="D138" s="138" t="s">
        <v>263</v>
      </c>
      <c r="E138" s="154">
        <f>+'P. Mobiliario Consultorios'!B10</f>
        <v>1.4</v>
      </c>
      <c r="F138" s="814"/>
      <c r="G138" s="815"/>
      <c r="H138" s="815"/>
      <c r="I138" s="816"/>
    </row>
    <row r="139" spans="1:9" ht="13.8" thickBot="1" x14ac:dyDescent="0.3">
      <c r="C139" s="770" t="s">
        <v>264</v>
      </c>
      <c r="D139" s="771"/>
      <c r="E139" s="207">
        <f>+'P. Mobiliario Consultorios'!E10</f>
        <v>3</v>
      </c>
      <c r="F139" s="817"/>
      <c r="G139" s="818"/>
      <c r="H139" s="818"/>
      <c r="I139" s="819"/>
    </row>
    <row r="140" spans="1:9" x14ac:dyDescent="0.25">
      <c r="C140" s="453" t="s">
        <v>265</v>
      </c>
      <c r="D140" s="454"/>
      <c r="E140" s="772"/>
      <c r="F140" s="772"/>
      <c r="G140" s="772"/>
      <c r="H140" s="772"/>
      <c r="I140" s="773"/>
    </row>
    <row r="141" spans="1:9" x14ac:dyDescent="0.25">
      <c r="C141" s="700" t="s">
        <v>266</v>
      </c>
      <c r="D141" s="701"/>
      <c r="E141" s="140" t="s">
        <v>267</v>
      </c>
      <c r="F141" s="455" t="s">
        <v>268</v>
      </c>
      <c r="G141" s="456" t="s">
        <v>269</v>
      </c>
      <c r="H141" s="140" t="s">
        <v>270</v>
      </c>
      <c r="I141" s="457" t="s">
        <v>271</v>
      </c>
    </row>
    <row r="142" spans="1:9" x14ac:dyDescent="0.25">
      <c r="A142" s="458"/>
      <c r="C142" s="742"/>
      <c r="D142" s="743"/>
      <c r="E142" s="141"/>
      <c r="F142" s="459"/>
      <c r="G142" s="155"/>
      <c r="H142" s="155"/>
      <c r="I142" s="744"/>
    </row>
    <row r="143" spans="1:9" x14ac:dyDescent="0.25">
      <c r="A143" s="458"/>
      <c r="C143" s="742"/>
      <c r="D143" s="743"/>
      <c r="E143" s="141"/>
      <c r="F143" s="460"/>
      <c r="G143" s="155"/>
      <c r="H143" s="155"/>
      <c r="I143" s="745"/>
    </row>
    <row r="144" spans="1:9" x14ac:dyDescent="0.25">
      <c r="C144" s="803"/>
      <c r="D144" s="804"/>
      <c r="E144" s="141"/>
      <c r="F144" s="142"/>
      <c r="G144" s="155"/>
      <c r="H144" s="155"/>
      <c r="I144" s="745"/>
    </row>
    <row r="145" spans="1:9" x14ac:dyDescent="0.25">
      <c r="C145" s="698"/>
      <c r="D145" s="699"/>
      <c r="E145" s="699"/>
      <c r="F145" s="699"/>
      <c r="G145" s="461"/>
      <c r="H145" s="461" t="s">
        <v>272</v>
      </c>
      <c r="I145" s="172">
        <f>SUM(H142:H144)</f>
        <v>0</v>
      </c>
    </row>
    <row r="146" spans="1:9" x14ac:dyDescent="0.25">
      <c r="C146" s="462" t="s">
        <v>273</v>
      </c>
      <c r="D146" s="463"/>
      <c r="E146" s="143"/>
      <c r="F146" s="151"/>
      <c r="G146" s="152"/>
      <c r="H146" s="151"/>
      <c r="I146" s="464"/>
    </row>
    <row r="147" spans="1:9" x14ac:dyDescent="0.25">
      <c r="C147" s="700" t="s">
        <v>266</v>
      </c>
      <c r="D147" s="701"/>
      <c r="E147" s="140" t="s">
        <v>274</v>
      </c>
      <c r="F147" s="140" t="s">
        <v>13</v>
      </c>
      <c r="G147" s="456" t="s">
        <v>275</v>
      </c>
      <c r="H147" s="140" t="s">
        <v>276</v>
      </c>
      <c r="I147" s="457" t="s">
        <v>271</v>
      </c>
    </row>
    <row r="148" spans="1:9" x14ac:dyDescent="0.25">
      <c r="A148" s="451" t="str">
        <f>+'Insumos Mobiliario'!B7</f>
        <v>IM100004</v>
      </c>
      <c r="C148" s="702" t="str">
        <f>+VLOOKUP(A148,'Insumos Mobiliario'!$B$4:$E$15,2,FALSE)</f>
        <v>Escritorio Blanco Operativo Okumen</v>
      </c>
      <c r="D148" s="703"/>
      <c r="E148" s="144" t="str">
        <f>+VLOOKUP(A148,'Insumos Mobiliario'!$B$4:$E$15,3,FALSE)</f>
        <v>UND</v>
      </c>
      <c r="F148" s="165">
        <v>1</v>
      </c>
      <c r="G148" s="164"/>
      <c r="H148" s="166">
        <f>+VLOOKUP(A148,'Insumos Mobiliario'!$B$4:$E$15,4,FALSE)</f>
        <v>928537</v>
      </c>
      <c r="I148" s="6">
        <f>+ROUND((F148*H148)+(G148*F148*H148),0)</f>
        <v>928537</v>
      </c>
    </row>
    <row r="149" spans="1:9" x14ac:dyDescent="0.25">
      <c r="A149" s="451" t="str">
        <f>+'Insumos Mobiliario'!B9</f>
        <v>IM100006</v>
      </c>
      <c r="C149" s="702" t="str">
        <f>+VLOOKUP(A149,'Insumos Mobiliario'!$B$4:$E$15,2,FALSE)</f>
        <v>Silla de Escritorio</v>
      </c>
      <c r="D149" s="703"/>
      <c r="E149" s="144" t="str">
        <f>+VLOOKUP(A149,'Insumos Mobiliario'!$B$4:$E$15,3,FALSE)</f>
        <v>UND</v>
      </c>
      <c r="F149" s="165">
        <v>1</v>
      </c>
      <c r="G149" s="164"/>
      <c r="H149" s="166">
        <f>+VLOOKUP(A149,'Insumos Mobiliario'!$B$4:$E$15,4,FALSE)</f>
        <v>149900</v>
      </c>
      <c r="I149" s="6">
        <f t="shared" ref="I149:I150" si="2">+ROUND((F149*H149)+(G149*F149*H149),0)</f>
        <v>149900</v>
      </c>
    </row>
    <row r="150" spans="1:9" x14ac:dyDescent="0.25">
      <c r="A150" s="451" t="str">
        <f>+'Insumos Mobiliario'!B8</f>
        <v>IM100005</v>
      </c>
      <c r="C150" s="702" t="str">
        <f>+VLOOKUP(A150,'Insumos Mobiliario'!$B$4:$E$15,2,FALSE)</f>
        <v>Silla interlocutora Novaiso Fija</v>
      </c>
      <c r="D150" s="703"/>
      <c r="E150" s="144" t="str">
        <f>+VLOOKUP(A150,'Insumos Mobiliario'!$B$4:$E$15,3,FALSE)</f>
        <v>UND</v>
      </c>
      <c r="F150" s="165">
        <v>2</v>
      </c>
      <c r="G150" s="164"/>
      <c r="H150" s="166">
        <f>+VLOOKUP(A150,'Insumos Mobiliario'!$B$4:$E$15,4,FALSE)</f>
        <v>124900</v>
      </c>
      <c r="I150" s="6">
        <f t="shared" si="2"/>
        <v>249800</v>
      </c>
    </row>
    <row r="151" spans="1:9" x14ac:dyDescent="0.25">
      <c r="C151" s="724"/>
      <c r="D151" s="725"/>
      <c r="E151" s="144"/>
      <c r="F151" s="465"/>
      <c r="G151" s="147"/>
      <c r="H151" s="156"/>
      <c r="I151" s="157"/>
    </row>
    <row r="152" spans="1:9" x14ac:dyDescent="0.25">
      <c r="C152" s="724"/>
      <c r="D152" s="725"/>
      <c r="E152" s="144"/>
      <c r="F152" s="465"/>
      <c r="G152" s="147"/>
      <c r="H152" s="156"/>
      <c r="I152" s="157"/>
    </row>
    <row r="153" spans="1:9" x14ac:dyDescent="0.25">
      <c r="C153" s="724"/>
      <c r="D153" s="725"/>
      <c r="E153" s="144"/>
      <c r="F153" s="465"/>
      <c r="G153" s="147"/>
      <c r="H153" s="156"/>
      <c r="I153" s="157"/>
    </row>
    <row r="154" spans="1:9" x14ac:dyDescent="0.25">
      <c r="C154" s="726"/>
      <c r="D154" s="727"/>
      <c r="E154" s="443"/>
      <c r="F154" s="465"/>
      <c r="G154" s="147"/>
      <c r="H154" s="156"/>
      <c r="I154" s="157"/>
    </row>
    <row r="155" spans="1:9" x14ac:dyDescent="0.25">
      <c r="C155" s="728"/>
      <c r="D155" s="729"/>
      <c r="E155" s="141"/>
      <c r="F155" s="465"/>
      <c r="G155" s="147"/>
      <c r="H155" s="155"/>
      <c r="I155" s="157"/>
    </row>
    <row r="156" spans="1:9" x14ac:dyDescent="0.25">
      <c r="C156" s="728"/>
      <c r="D156" s="729"/>
      <c r="E156" s="141"/>
      <c r="F156" s="465"/>
      <c r="G156" s="147"/>
      <c r="H156" s="155"/>
      <c r="I156" s="157"/>
    </row>
    <row r="157" spans="1:9" x14ac:dyDescent="0.25">
      <c r="C157" s="150"/>
      <c r="D157" s="151"/>
      <c r="E157" s="143"/>
      <c r="F157" s="151"/>
      <c r="G157" s="699" t="s">
        <v>277</v>
      </c>
      <c r="H157" s="730"/>
      <c r="I157" s="172">
        <f>SUM(I148:I156)</f>
        <v>1328237</v>
      </c>
    </row>
    <row r="158" spans="1:9" ht="13.8" x14ac:dyDescent="0.25">
      <c r="C158" s="462" t="s">
        <v>278</v>
      </c>
      <c r="D158" s="463"/>
      <c r="E158" s="143"/>
      <c r="F158" s="151"/>
      <c r="G158" s="152"/>
      <c r="H158" s="151"/>
      <c r="I158" s="466"/>
    </row>
    <row r="159" spans="1:9" x14ac:dyDescent="0.25">
      <c r="C159" s="700" t="s">
        <v>266</v>
      </c>
      <c r="D159" s="701"/>
      <c r="E159" s="140" t="s">
        <v>279</v>
      </c>
      <c r="F159" s="140" t="s">
        <v>29</v>
      </c>
      <c r="G159" s="456" t="s">
        <v>280</v>
      </c>
      <c r="H159" s="140" t="s">
        <v>281</v>
      </c>
      <c r="I159" s="457" t="s">
        <v>271</v>
      </c>
    </row>
    <row r="160" spans="1:9" x14ac:dyDescent="0.25">
      <c r="C160" s="731" t="s">
        <v>420</v>
      </c>
      <c r="D160" s="732"/>
      <c r="E160" s="180">
        <v>0.04</v>
      </c>
      <c r="F160" s="7"/>
      <c r="G160" s="9">
        <v>250000</v>
      </c>
      <c r="H160" s="156">
        <f>+ROUND(E160*G160,0)</f>
        <v>10000</v>
      </c>
      <c r="I160" s="149"/>
    </row>
    <row r="161" spans="3:12" x14ac:dyDescent="0.25">
      <c r="C161" s="738"/>
      <c r="D161" s="739"/>
      <c r="E161" s="141"/>
      <c r="F161" s="148"/>
      <c r="G161" s="142"/>
      <c r="H161" s="155"/>
      <c r="I161" s="149"/>
    </row>
    <row r="162" spans="3:12" x14ac:dyDescent="0.25">
      <c r="C162" s="150"/>
      <c r="D162" s="151"/>
      <c r="E162" s="143"/>
      <c r="F162" s="151"/>
      <c r="G162" s="152" t="s">
        <v>282</v>
      </c>
      <c r="H162" s="151"/>
      <c r="I162" s="158">
        <f>SUM(H160:H161)</f>
        <v>10000</v>
      </c>
    </row>
    <row r="163" spans="3:12" ht="13.8" x14ac:dyDescent="0.25">
      <c r="C163" s="462" t="s">
        <v>283</v>
      </c>
      <c r="D163" s="151"/>
      <c r="E163" s="143"/>
      <c r="F163" s="151"/>
      <c r="G163" s="152"/>
      <c r="H163" s="151"/>
      <c r="I163" s="466"/>
    </row>
    <row r="164" spans="3:12" x14ac:dyDescent="0.25">
      <c r="C164" s="700" t="s">
        <v>266</v>
      </c>
      <c r="D164" s="701"/>
      <c r="E164" s="140" t="s">
        <v>14</v>
      </c>
      <c r="F164" s="140" t="s">
        <v>13</v>
      </c>
      <c r="G164" s="456" t="s">
        <v>276</v>
      </c>
      <c r="H164" s="467" t="s">
        <v>29</v>
      </c>
      <c r="I164" s="457" t="s">
        <v>271</v>
      </c>
    </row>
    <row r="165" spans="3:12" x14ac:dyDescent="0.25">
      <c r="C165" s="735"/>
      <c r="D165" s="736"/>
      <c r="E165" s="141"/>
      <c r="F165" s="161"/>
      <c r="G165" s="155"/>
      <c r="H165" s="162"/>
      <c r="I165" s="159"/>
    </row>
    <row r="166" spans="3:12" x14ac:dyDescent="0.25">
      <c r="C166" s="737"/>
      <c r="D166" s="714"/>
      <c r="E166" s="141"/>
      <c r="F166" s="468"/>
      <c r="G166" s="469"/>
      <c r="H166" s="470"/>
      <c r="I166" s="172">
        <f>SUM(G166*F166)*H166</f>
        <v>0</v>
      </c>
    </row>
    <row r="167" spans="3:12" x14ac:dyDescent="0.25">
      <c r="C167" s="738"/>
      <c r="D167" s="739"/>
      <c r="E167" s="141"/>
      <c r="F167" s="148"/>
      <c r="G167" s="469"/>
      <c r="H167" s="470"/>
      <c r="I167" s="172">
        <f>SUM(G167*F167)*H167</f>
        <v>0</v>
      </c>
    </row>
    <row r="168" spans="3:12" x14ac:dyDescent="0.25">
      <c r="C168" s="150"/>
      <c r="D168" s="151"/>
      <c r="E168" s="143"/>
      <c r="F168" s="151"/>
      <c r="G168" s="740" t="s">
        <v>284</v>
      </c>
      <c r="H168" s="740"/>
      <c r="I168" s="172">
        <f>I165</f>
        <v>0</v>
      </c>
      <c r="L168" s="477"/>
    </row>
    <row r="169" spans="3:12" ht="13.8" thickBot="1" x14ac:dyDescent="0.3">
      <c r="C169" s="150"/>
      <c r="D169" s="151"/>
      <c r="E169" s="143"/>
      <c r="F169" s="151"/>
      <c r="G169" s="471"/>
      <c r="H169" s="143"/>
      <c r="I169" s="464"/>
    </row>
    <row r="170" spans="3:12" ht="13.8" thickBot="1" x14ac:dyDescent="0.3">
      <c r="C170" s="150"/>
      <c r="D170" s="151"/>
      <c r="E170" s="143"/>
      <c r="F170" s="741" t="s">
        <v>285</v>
      </c>
      <c r="G170" s="741"/>
      <c r="H170" s="741"/>
      <c r="I170" s="160">
        <f>SUM(I145+I157+I162+I168)</f>
        <v>1338237</v>
      </c>
    </row>
    <row r="171" spans="3:12" ht="14.4" thickBot="1" x14ac:dyDescent="0.3">
      <c r="C171" s="462" t="s">
        <v>286</v>
      </c>
      <c r="D171" s="151"/>
      <c r="E171" s="153"/>
      <c r="F171" s="472"/>
      <c r="G171" s="152"/>
      <c r="H171" s="151"/>
      <c r="I171" s="464"/>
    </row>
    <row r="172" spans="3:12" x14ac:dyDescent="0.25">
      <c r="C172" s="704" t="s">
        <v>732</v>
      </c>
      <c r="D172" s="705"/>
      <c r="E172" s="710" t="s">
        <v>287</v>
      </c>
      <c r="F172" s="711"/>
      <c r="G172" s="473" t="s">
        <v>101</v>
      </c>
      <c r="H172" s="474" t="s">
        <v>288</v>
      </c>
      <c r="I172" s="712"/>
    </row>
    <row r="173" spans="3:12" x14ac:dyDescent="0.25">
      <c r="C173" s="706"/>
      <c r="D173" s="707"/>
      <c r="E173" s="714" t="s">
        <v>289</v>
      </c>
      <c r="F173" s="715"/>
      <c r="G173" s="459">
        <v>0.23</v>
      </c>
      <c r="H173" s="155">
        <f>ROUND($I$170*G173,0)</f>
        <v>307795</v>
      </c>
      <c r="I173" s="713"/>
    </row>
    <row r="174" spans="3:12" x14ac:dyDescent="0.25">
      <c r="C174" s="706"/>
      <c r="D174" s="707"/>
      <c r="E174" s="714" t="s">
        <v>26</v>
      </c>
      <c r="F174" s="715"/>
      <c r="G174" s="459">
        <v>0.02</v>
      </c>
      <c r="H174" s="155">
        <f t="shared" ref="H174:H175" si="3">ROUND($I$170*G174,0)</f>
        <v>26765</v>
      </c>
      <c r="I174" s="713"/>
    </row>
    <row r="175" spans="3:12" x14ac:dyDescent="0.25">
      <c r="C175" s="706"/>
      <c r="D175" s="707"/>
      <c r="E175" s="714" t="s">
        <v>1</v>
      </c>
      <c r="F175" s="715"/>
      <c r="G175" s="459">
        <v>0.05</v>
      </c>
      <c r="H175" s="155">
        <f t="shared" si="3"/>
        <v>66912</v>
      </c>
      <c r="I175" s="713"/>
    </row>
    <row r="176" spans="3:12" ht="15" customHeight="1" thickBot="1" x14ac:dyDescent="0.3">
      <c r="C176" s="706"/>
      <c r="D176" s="707"/>
      <c r="E176" s="716" t="s">
        <v>290</v>
      </c>
      <c r="F176" s="717"/>
      <c r="G176" s="717"/>
      <c r="H176" s="718"/>
      <c r="I176" s="475">
        <f>SUM(H173:H175)</f>
        <v>401472</v>
      </c>
    </row>
    <row r="177" spans="1:9" ht="16.2" thickBot="1" x14ac:dyDescent="0.3">
      <c r="C177" s="708"/>
      <c r="D177" s="709"/>
      <c r="E177" s="719" t="s">
        <v>291</v>
      </c>
      <c r="F177" s="720"/>
      <c r="G177" s="721"/>
      <c r="H177" s="722">
        <f>SUM(I170+I176)</f>
        <v>1739709</v>
      </c>
      <c r="I177" s="723"/>
    </row>
    <row r="180" spans="1:9" ht="18" thickBot="1" x14ac:dyDescent="0.3">
      <c r="C180" s="748" t="s">
        <v>257</v>
      </c>
      <c r="D180" s="748"/>
      <c r="E180" s="748"/>
      <c r="F180" s="748"/>
      <c r="G180" s="748"/>
      <c r="H180" s="748"/>
      <c r="I180" s="748"/>
    </row>
    <row r="181" spans="1:9" ht="14.4" thickBot="1" x14ac:dyDescent="0.3">
      <c r="C181" s="136" t="s">
        <v>258</v>
      </c>
      <c r="D181" s="749" t="s">
        <v>733</v>
      </c>
      <c r="E181" s="750"/>
      <c r="F181" s="750"/>
      <c r="G181" s="751"/>
      <c r="H181" s="136" t="s">
        <v>259</v>
      </c>
      <c r="I181" s="452">
        <v>45961</v>
      </c>
    </row>
    <row r="182" spans="1:9" ht="13.8" thickBot="1" x14ac:dyDescent="0.3">
      <c r="C182" s="752" t="s">
        <v>260</v>
      </c>
      <c r="D182" s="753"/>
      <c r="E182" s="754"/>
      <c r="F182" s="755" t="s">
        <v>261</v>
      </c>
      <c r="G182" s="756"/>
      <c r="H182" s="756"/>
      <c r="I182" s="757"/>
    </row>
    <row r="183" spans="1:9" ht="13.8" thickBot="1" x14ac:dyDescent="0.3">
      <c r="C183" s="758" t="s">
        <v>292</v>
      </c>
      <c r="D183" s="759"/>
      <c r="E183" s="760"/>
      <c r="F183" s="761" t="str">
        <f>+'P. Mobiliario Consultorios'!C12</f>
        <v xml:space="preserve">Sillas Tándem de 3 puestos para sala de espera </v>
      </c>
      <c r="G183" s="762"/>
      <c r="H183" s="762"/>
      <c r="I183" s="763"/>
    </row>
    <row r="184" spans="1:9" ht="13.8" thickBot="1" x14ac:dyDescent="0.3">
      <c r="C184" s="137" t="s">
        <v>262</v>
      </c>
      <c r="D184" s="138" t="s">
        <v>263</v>
      </c>
      <c r="E184" s="154">
        <f>+'P. Mobiliario Consultorios'!B12</f>
        <v>2.1</v>
      </c>
      <c r="F184" s="764"/>
      <c r="G184" s="765"/>
      <c r="H184" s="765"/>
      <c r="I184" s="766"/>
    </row>
    <row r="185" spans="1:9" ht="13.8" thickBot="1" x14ac:dyDescent="0.3">
      <c r="C185" s="770" t="s">
        <v>264</v>
      </c>
      <c r="D185" s="771"/>
      <c r="E185" s="207">
        <f>+'P. Mobiliario Consultorios'!E12</f>
        <v>2</v>
      </c>
      <c r="F185" s="767"/>
      <c r="G185" s="768"/>
      <c r="H185" s="768"/>
      <c r="I185" s="769"/>
    </row>
    <row r="186" spans="1:9" x14ac:dyDescent="0.25">
      <c r="C186" s="453" t="s">
        <v>265</v>
      </c>
      <c r="D186" s="454"/>
      <c r="E186" s="772"/>
      <c r="F186" s="772"/>
      <c r="G186" s="772"/>
      <c r="H186" s="772"/>
      <c r="I186" s="773"/>
    </row>
    <row r="187" spans="1:9" x14ac:dyDescent="0.25">
      <c r="C187" s="700" t="s">
        <v>266</v>
      </c>
      <c r="D187" s="701"/>
      <c r="E187" s="140" t="s">
        <v>267</v>
      </c>
      <c r="F187" s="455" t="s">
        <v>268</v>
      </c>
      <c r="G187" s="456" t="s">
        <v>269</v>
      </c>
      <c r="H187" s="140" t="s">
        <v>270</v>
      </c>
      <c r="I187" s="457" t="s">
        <v>271</v>
      </c>
    </row>
    <row r="188" spans="1:9" x14ac:dyDescent="0.25">
      <c r="A188" s="458"/>
      <c r="C188" s="742"/>
      <c r="D188" s="743"/>
      <c r="E188" s="141"/>
      <c r="F188" s="459"/>
      <c r="G188" s="155"/>
      <c r="H188" s="155"/>
      <c r="I188" s="744"/>
    </row>
    <row r="189" spans="1:9" x14ac:dyDescent="0.25">
      <c r="A189" s="458"/>
      <c r="C189" s="742"/>
      <c r="D189" s="743"/>
      <c r="E189" s="141"/>
      <c r="F189" s="171"/>
      <c r="G189" s="155"/>
      <c r="H189" s="155"/>
      <c r="I189" s="745"/>
    </row>
    <row r="190" spans="1:9" x14ac:dyDescent="0.25">
      <c r="C190" s="803"/>
      <c r="D190" s="804"/>
      <c r="E190" s="141"/>
      <c r="F190" s="142"/>
      <c r="G190" s="155"/>
      <c r="H190" s="155"/>
      <c r="I190" s="745"/>
    </row>
    <row r="191" spans="1:9" x14ac:dyDescent="0.25">
      <c r="C191" s="698"/>
      <c r="D191" s="699"/>
      <c r="E191" s="699"/>
      <c r="F191" s="699"/>
      <c r="G191" s="461"/>
      <c r="H191" s="461" t="s">
        <v>272</v>
      </c>
      <c r="I191" s="172">
        <f>SUM(H188:H190)</f>
        <v>0</v>
      </c>
    </row>
    <row r="192" spans="1:9" x14ac:dyDescent="0.25">
      <c r="C192" s="462" t="s">
        <v>273</v>
      </c>
      <c r="D192" s="463"/>
      <c r="E192" s="143"/>
      <c r="F192" s="151"/>
      <c r="G192" s="152"/>
      <c r="H192" s="151"/>
      <c r="I192" s="464"/>
    </row>
    <row r="193" spans="1:9" x14ac:dyDescent="0.25">
      <c r="C193" s="700" t="s">
        <v>266</v>
      </c>
      <c r="D193" s="701"/>
      <c r="E193" s="140" t="s">
        <v>274</v>
      </c>
      <c r="F193" s="140" t="s">
        <v>13</v>
      </c>
      <c r="G193" s="456" t="s">
        <v>275</v>
      </c>
      <c r="H193" s="140" t="s">
        <v>276</v>
      </c>
      <c r="I193" s="457" t="s">
        <v>271</v>
      </c>
    </row>
    <row r="194" spans="1:9" x14ac:dyDescent="0.25">
      <c r="A194" s="451" t="str">
        <f>+'Insumos Mobiliario'!B10</f>
        <v>IM100007</v>
      </c>
      <c r="C194" s="702" t="str">
        <f>+VLOOKUP(A194,'Insumos Mobiliario'!$B$4:$E$15,2,FALSE)</f>
        <v xml:space="preserve">Sillas Tándem de 3 puestos para sala de espera </v>
      </c>
      <c r="D194" s="703"/>
      <c r="E194" s="144" t="str">
        <f>+VLOOKUP(A194,'Insumos Mobiliario'!$B$4:$E$15,3,FALSE)</f>
        <v>UND</v>
      </c>
      <c r="F194" s="165">
        <v>1</v>
      </c>
      <c r="G194" s="164"/>
      <c r="H194" s="166">
        <f>+VLOOKUP(A194,'Insumos Mobiliario'!$B$4:$E$15,4,FALSE)</f>
        <v>629000</v>
      </c>
      <c r="I194" s="6">
        <f>+ROUND((F194*H194)+(G194*F194*H194),0)</f>
        <v>629000</v>
      </c>
    </row>
    <row r="195" spans="1:9" x14ac:dyDescent="0.25">
      <c r="C195" s="724"/>
      <c r="D195" s="725"/>
      <c r="E195" s="144"/>
      <c r="F195" s="465"/>
      <c r="G195" s="173"/>
      <c r="H195" s="156"/>
      <c r="I195" s="172"/>
    </row>
    <row r="196" spans="1:9" x14ac:dyDescent="0.25">
      <c r="C196" s="724"/>
      <c r="D196" s="725"/>
      <c r="E196" s="144"/>
      <c r="F196" s="465"/>
      <c r="G196" s="147"/>
      <c r="H196" s="156"/>
      <c r="I196" s="172"/>
    </row>
    <row r="197" spans="1:9" x14ac:dyDescent="0.25">
      <c r="C197" s="724"/>
      <c r="D197" s="725"/>
      <c r="E197" s="144"/>
      <c r="F197" s="465"/>
      <c r="G197" s="147"/>
      <c r="H197" s="156"/>
      <c r="I197" s="172"/>
    </row>
    <row r="198" spans="1:9" x14ac:dyDescent="0.25">
      <c r="C198" s="724"/>
      <c r="D198" s="725"/>
      <c r="E198" s="144"/>
      <c r="F198" s="465"/>
      <c r="G198" s="147"/>
      <c r="H198" s="156"/>
      <c r="I198" s="172"/>
    </row>
    <row r="199" spans="1:9" x14ac:dyDescent="0.25">
      <c r="C199" s="724"/>
      <c r="D199" s="725"/>
      <c r="E199" s="144"/>
      <c r="F199" s="465"/>
      <c r="G199" s="147"/>
      <c r="H199" s="156"/>
      <c r="I199" s="172"/>
    </row>
    <row r="200" spans="1:9" x14ac:dyDescent="0.25">
      <c r="C200" s="726"/>
      <c r="D200" s="727"/>
      <c r="E200" s="443"/>
      <c r="F200" s="465"/>
      <c r="G200" s="147"/>
      <c r="H200" s="156"/>
      <c r="I200" s="172"/>
    </row>
    <row r="201" spans="1:9" x14ac:dyDescent="0.25">
      <c r="C201" s="728"/>
      <c r="D201" s="729"/>
      <c r="E201" s="141"/>
      <c r="F201" s="465"/>
      <c r="G201" s="147"/>
      <c r="H201" s="155"/>
      <c r="I201" s="172"/>
    </row>
    <row r="202" spans="1:9" x14ac:dyDescent="0.25">
      <c r="C202" s="728"/>
      <c r="D202" s="729"/>
      <c r="E202" s="141"/>
      <c r="F202" s="465"/>
      <c r="G202" s="147"/>
      <c r="H202" s="155"/>
      <c r="I202" s="172"/>
    </row>
    <row r="203" spans="1:9" x14ac:dyDescent="0.25">
      <c r="C203" s="150"/>
      <c r="D203" s="151"/>
      <c r="E203" s="143"/>
      <c r="F203" s="151"/>
      <c r="G203" s="699" t="s">
        <v>277</v>
      </c>
      <c r="H203" s="730"/>
      <c r="I203" s="172">
        <f>SUM(I194:I202)</f>
        <v>629000</v>
      </c>
    </row>
    <row r="204" spans="1:9" ht="13.8" x14ac:dyDescent="0.25">
      <c r="C204" s="462" t="s">
        <v>278</v>
      </c>
      <c r="D204" s="463"/>
      <c r="E204" s="143"/>
      <c r="F204" s="151"/>
      <c r="G204" s="152"/>
      <c r="H204" s="151"/>
      <c r="I204" s="478"/>
    </row>
    <row r="205" spans="1:9" x14ac:dyDescent="0.25">
      <c r="C205" s="700" t="s">
        <v>266</v>
      </c>
      <c r="D205" s="701"/>
      <c r="E205" s="140" t="s">
        <v>279</v>
      </c>
      <c r="F205" s="140" t="s">
        <v>29</v>
      </c>
      <c r="G205" s="456" t="s">
        <v>280</v>
      </c>
      <c r="H205" s="140" t="s">
        <v>281</v>
      </c>
      <c r="I205" s="457" t="s">
        <v>271</v>
      </c>
    </row>
    <row r="206" spans="1:9" x14ac:dyDescent="0.25">
      <c r="C206" s="731" t="s">
        <v>420</v>
      </c>
      <c r="D206" s="732"/>
      <c r="E206" s="180">
        <v>7.0000000000000001E-3</v>
      </c>
      <c r="F206" s="7">
        <v>1</v>
      </c>
      <c r="G206" s="9">
        <v>250000</v>
      </c>
      <c r="H206" s="156">
        <f>+ROUND(E206*F206*G206,0)</f>
        <v>1750</v>
      </c>
      <c r="I206" s="149"/>
    </row>
    <row r="207" spans="1:9" x14ac:dyDescent="0.25">
      <c r="C207" s="738"/>
      <c r="D207" s="739"/>
      <c r="E207" s="141"/>
      <c r="F207" s="148"/>
      <c r="G207" s="142"/>
      <c r="H207" s="155"/>
      <c r="I207" s="149"/>
    </row>
    <row r="208" spans="1:9" x14ac:dyDescent="0.25">
      <c r="C208" s="150"/>
      <c r="D208" s="151"/>
      <c r="E208" s="143"/>
      <c r="F208" s="151"/>
      <c r="G208" s="152" t="s">
        <v>282</v>
      </c>
      <c r="H208" s="151"/>
      <c r="I208" s="158">
        <f>SUM(H206:H207)</f>
        <v>1750</v>
      </c>
    </row>
    <row r="209" spans="3:9" ht="13.8" x14ac:dyDescent="0.25">
      <c r="C209" s="462" t="s">
        <v>283</v>
      </c>
      <c r="D209" s="151"/>
      <c r="E209" s="143"/>
      <c r="F209" s="151"/>
      <c r="G209" s="152"/>
      <c r="H209" s="151"/>
      <c r="I209" s="478"/>
    </row>
    <row r="210" spans="3:9" x14ac:dyDescent="0.25">
      <c r="C210" s="700" t="s">
        <v>266</v>
      </c>
      <c r="D210" s="701"/>
      <c r="E210" s="140" t="s">
        <v>14</v>
      </c>
      <c r="F210" s="140" t="s">
        <v>13</v>
      </c>
      <c r="G210" s="456" t="s">
        <v>276</v>
      </c>
      <c r="H210" s="467" t="s">
        <v>29</v>
      </c>
      <c r="I210" s="457" t="s">
        <v>271</v>
      </c>
    </row>
    <row r="211" spans="3:9" x14ac:dyDescent="0.25">
      <c r="C211" s="735"/>
      <c r="D211" s="736"/>
      <c r="E211" s="141"/>
      <c r="F211" s="161"/>
      <c r="G211" s="155"/>
      <c r="H211" s="174"/>
      <c r="I211" s="159"/>
    </row>
    <row r="212" spans="3:9" x14ac:dyDescent="0.25">
      <c r="C212" s="737"/>
      <c r="D212" s="714"/>
      <c r="E212" s="141"/>
      <c r="F212" s="468"/>
      <c r="G212" s="469"/>
      <c r="H212" s="470"/>
      <c r="I212" s="172">
        <f>SUM(G212*F212)*H212</f>
        <v>0</v>
      </c>
    </row>
    <row r="213" spans="3:9" x14ac:dyDescent="0.25">
      <c r="C213" s="738"/>
      <c r="D213" s="739"/>
      <c r="E213" s="141"/>
      <c r="F213" s="148"/>
      <c r="G213" s="469"/>
      <c r="H213" s="470"/>
      <c r="I213" s="172">
        <f>SUM(G213*F213)*H213</f>
        <v>0</v>
      </c>
    </row>
    <row r="214" spans="3:9" x14ac:dyDescent="0.25">
      <c r="C214" s="150"/>
      <c r="D214" s="151"/>
      <c r="E214" s="143"/>
      <c r="F214" s="151"/>
      <c r="G214" s="740" t="s">
        <v>284</v>
      </c>
      <c r="H214" s="740"/>
      <c r="I214" s="172">
        <f>I211</f>
        <v>0</v>
      </c>
    </row>
    <row r="215" spans="3:9" ht="13.8" thickBot="1" x14ac:dyDescent="0.3">
      <c r="C215" s="150"/>
      <c r="D215" s="151"/>
      <c r="E215" s="143"/>
      <c r="F215" s="151"/>
      <c r="G215" s="471"/>
      <c r="H215" s="143"/>
      <c r="I215" s="464"/>
    </row>
    <row r="216" spans="3:9" ht="13.8" thickBot="1" x14ac:dyDescent="0.3">
      <c r="C216" s="150"/>
      <c r="D216" s="151"/>
      <c r="E216" s="143"/>
      <c r="F216" s="741" t="s">
        <v>285</v>
      </c>
      <c r="G216" s="741"/>
      <c r="H216" s="741"/>
      <c r="I216" s="160">
        <f>SUM(I191+I203+I208+I214)</f>
        <v>630750</v>
      </c>
    </row>
    <row r="217" spans="3:9" ht="14.4" thickBot="1" x14ac:dyDescent="0.3">
      <c r="C217" s="462" t="s">
        <v>286</v>
      </c>
      <c r="D217" s="151"/>
      <c r="E217" s="175"/>
      <c r="F217" s="479"/>
      <c r="G217" s="152"/>
      <c r="H217" s="151"/>
      <c r="I217" s="464"/>
    </row>
    <row r="218" spans="3:9" x14ac:dyDescent="0.25">
      <c r="C218" s="704" t="s">
        <v>732</v>
      </c>
      <c r="D218" s="705"/>
      <c r="E218" s="710" t="s">
        <v>287</v>
      </c>
      <c r="F218" s="711"/>
      <c r="G218" s="473" t="s">
        <v>101</v>
      </c>
      <c r="H218" s="474" t="s">
        <v>288</v>
      </c>
      <c r="I218" s="712"/>
    </row>
    <row r="219" spans="3:9" x14ac:dyDescent="0.25">
      <c r="C219" s="706"/>
      <c r="D219" s="707"/>
      <c r="E219" s="714" t="s">
        <v>289</v>
      </c>
      <c r="F219" s="715"/>
      <c r="G219" s="459">
        <v>0.23</v>
      </c>
      <c r="H219" s="155">
        <f>ROUND($I$216*G219,0)</f>
        <v>145073</v>
      </c>
      <c r="I219" s="713"/>
    </row>
    <row r="220" spans="3:9" x14ac:dyDescent="0.25">
      <c r="C220" s="706"/>
      <c r="D220" s="707"/>
      <c r="E220" s="714" t="s">
        <v>26</v>
      </c>
      <c r="F220" s="715"/>
      <c r="G220" s="459">
        <v>0.02</v>
      </c>
      <c r="H220" s="155">
        <f t="shared" ref="H220:H221" si="4">ROUND($I$216*G220,0)</f>
        <v>12615</v>
      </c>
      <c r="I220" s="713"/>
    </row>
    <row r="221" spans="3:9" x14ac:dyDescent="0.25">
      <c r="C221" s="706"/>
      <c r="D221" s="707"/>
      <c r="E221" s="714" t="s">
        <v>1</v>
      </c>
      <c r="F221" s="715"/>
      <c r="G221" s="459">
        <v>0.05</v>
      </c>
      <c r="H221" s="155">
        <f t="shared" si="4"/>
        <v>31538</v>
      </c>
      <c r="I221" s="713"/>
    </row>
    <row r="222" spans="3:9" ht="15" customHeight="1" thickBot="1" x14ac:dyDescent="0.3">
      <c r="C222" s="706"/>
      <c r="D222" s="707"/>
      <c r="E222" s="716" t="s">
        <v>290</v>
      </c>
      <c r="F222" s="717"/>
      <c r="G222" s="717"/>
      <c r="H222" s="718"/>
      <c r="I222" s="475">
        <f>SUM(H219:H221)</f>
        <v>189226</v>
      </c>
    </row>
    <row r="223" spans="3:9" ht="16.2" thickBot="1" x14ac:dyDescent="0.3">
      <c r="C223" s="708"/>
      <c r="D223" s="709"/>
      <c r="E223" s="719" t="s">
        <v>291</v>
      </c>
      <c r="F223" s="720"/>
      <c r="G223" s="721"/>
      <c r="H223" s="722">
        <f>SUM(I216+I222)</f>
        <v>819976</v>
      </c>
      <c r="I223" s="723"/>
    </row>
    <row r="224" spans="3:9" x14ac:dyDescent="0.25">
      <c r="C224" s="480"/>
      <c r="D224" s="480"/>
      <c r="E224" s="480"/>
      <c r="F224" s="480"/>
      <c r="G224" s="480"/>
      <c r="H224" s="480"/>
      <c r="I224" s="480"/>
    </row>
    <row r="225" spans="1:9" ht="18" thickBot="1" x14ac:dyDescent="0.3">
      <c r="C225" s="748" t="s">
        <v>257</v>
      </c>
      <c r="D225" s="748"/>
      <c r="E225" s="748"/>
      <c r="F225" s="748"/>
      <c r="G225" s="748"/>
      <c r="H225" s="748"/>
      <c r="I225" s="748"/>
    </row>
    <row r="226" spans="1:9" ht="14.4" thickBot="1" x14ac:dyDescent="0.3">
      <c r="C226" s="136" t="s">
        <v>258</v>
      </c>
      <c r="D226" s="749" t="s">
        <v>733</v>
      </c>
      <c r="E226" s="750"/>
      <c r="F226" s="750"/>
      <c r="G226" s="751"/>
      <c r="H226" s="136" t="s">
        <v>259</v>
      </c>
      <c r="I226" s="452">
        <v>45961</v>
      </c>
    </row>
    <row r="227" spans="1:9" ht="13.8" thickBot="1" x14ac:dyDescent="0.3">
      <c r="C227" s="752" t="s">
        <v>260</v>
      </c>
      <c r="D227" s="753"/>
      <c r="E227" s="754"/>
      <c r="F227" s="755" t="s">
        <v>261</v>
      </c>
      <c r="G227" s="756"/>
      <c r="H227" s="756"/>
      <c r="I227" s="757"/>
    </row>
    <row r="228" spans="1:9" ht="13.8" thickBot="1" x14ac:dyDescent="0.3">
      <c r="C228" s="758" t="s">
        <v>292</v>
      </c>
      <c r="D228" s="759"/>
      <c r="E228" s="760"/>
      <c r="F228" s="761" t="str">
        <f>+'P. Mobiliario Consultorios'!C13</f>
        <v xml:space="preserve">Camillas tipo Divan para consultorios </v>
      </c>
      <c r="G228" s="762"/>
      <c r="H228" s="762"/>
      <c r="I228" s="763"/>
    </row>
    <row r="229" spans="1:9" ht="13.8" thickBot="1" x14ac:dyDescent="0.3">
      <c r="C229" s="137" t="s">
        <v>262</v>
      </c>
      <c r="D229" s="138" t="s">
        <v>263</v>
      </c>
      <c r="E229" s="154">
        <f>+'P. Mobiliario Consultorios'!B13</f>
        <v>2.2000000000000002</v>
      </c>
      <c r="F229" s="764"/>
      <c r="G229" s="765"/>
      <c r="H229" s="765"/>
      <c r="I229" s="766"/>
    </row>
    <row r="230" spans="1:9" ht="13.8" thickBot="1" x14ac:dyDescent="0.3">
      <c r="C230" s="770" t="s">
        <v>264</v>
      </c>
      <c r="D230" s="771"/>
      <c r="E230" s="207">
        <f>+'P. Mobiliario Consultorios'!E13</f>
        <v>2</v>
      </c>
      <c r="F230" s="767"/>
      <c r="G230" s="768"/>
      <c r="H230" s="768"/>
      <c r="I230" s="769"/>
    </row>
    <row r="231" spans="1:9" x14ac:dyDescent="0.25">
      <c r="C231" s="453" t="s">
        <v>265</v>
      </c>
      <c r="D231" s="454"/>
      <c r="E231" s="772"/>
      <c r="F231" s="772"/>
      <c r="G231" s="772"/>
      <c r="H231" s="772"/>
      <c r="I231" s="773"/>
    </row>
    <row r="232" spans="1:9" x14ac:dyDescent="0.25">
      <c r="C232" s="700" t="s">
        <v>266</v>
      </c>
      <c r="D232" s="701"/>
      <c r="E232" s="140" t="s">
        <v>267</v>
      </c>
      <c r="F232" s="455" t="s">
        <v>268</v>
      </c>
      <c r="G232" s="456" t="s">
        <v>269</v>
      </c>
      <c r="H232" s="140" t="s">
        <v>270</v>
      </c>
      <c r="I232" s="457" t="s">
        <v>271</v>
      </c>
    </row>
    <row r="233" spans="1:9" x14ac:dyDescent="0.25">
      <c r="A233" s="458"/>
      <c r="C233" s="742"/>
      <c r="D233" s="743"/>
      <c r="E233" s="141"/>
      <c r="F233" s="459"/>
      <c r="G233" s="155"/>
      <c r="H233" s="155"/>
      <c r="I233" s="744"/>
    </row>
    <row r="234" spans="1:9" x14ac:dyDescent="0.25">
      <c r="A234" s="458"/>
      <c r="C234" s="742"/>
      <c r="D234" s="743"/>
      <c r="E234" s="141"/>
      <c r="F234" s="171"/>
      <c r="G234" s="155"/>
      <c r="H234" s="155"/>
      <c r="I234" s="745"/>
    </row>
    <row r="235" spans="1:9" x14ac:dyDescent="0.25">
      <c r="C235" s="803"/>
      <c r="D235" s="804"/>
      <c r="E235" s="141"/>
      <c r="F235" s="142"/>
      <c r="G235" s="155"/>
      <c r="H235" s="155"/>
      <c r="I235" s="745"/>
    </row>
    <row r="236" spans="1:9" x14ac:dyDescent="0.25">
      <c r="C236" s="698"/>
      <c r="D236" s="699"/>
      <c r="E236" s="699"/>
      <c r="F236" s="699"/>
      <c r="G236" s="461"/>
      <c r="H236" s="461" t="s">
        <v>272</v>
      </c>
      <c r="I236" s="172">
        <f>SUM(H233:H235)</f>
        <v>0</v>
      </c>
    </row>
    <row r="237" spans="1:9" x14ac:dyDescent="0.25">
      <c r="C237" s="462" t="s">
        <v>273</v>
      </c>
      <c r="D237" s="463"/>
      <c r="E237" s="143"/>
      <c r="F237" s="151"/>
      <c r="G237" s="152"/>
      <c r="H237" s="151"/>
      <c r="I237" s="464"/>
    </row>
    <row r="238" spans="1:9" x14ac:dyDescent="0.25">
      <c r="C238" s="700" t="s">
        <v>266</v>
      </c>
      <c r="D238" s="701"/>
      <c r="E238" s="140" t="s">
        <v>274</v>
      </c>
      <c r="F238" s="140" t="s">
        <v>13</v>
      </c>
      <c r="G238" s="456" t="s">
        <v>275</v>
      </c>
      <c r="H238" s="140" t="s">
        <v>276</v>
      </c>
      <c r="I238" s="457" t="s">
        <v>271</v>
      </c>
    </row>
    <row r="239" spans="1:9" x14ac:dyDescent="0.25">
      <c r="A239" s="451" t="str">
        <f>+'Insumos Mobiliario'!B11</f>
        <v>IM100008</v>
      </c>
      <c r="C239" s="702" t="str">
        <f>+VLOOKUP(A239,'Insumos Mobiliario'!$B$4:$E$15,2,FALSE)</f>
        <v xml:space="preserve">Camillas tipo Divan para consultorios </v>
      </c>
      <c r="D239" s="703"/>
      <c r="E239" s="144" t="str">
        <f>+VLOOKUP(A239,'Insumos Mobiliario'!$B$4:$E$15,3,FALSE)</f>
        <v>UND</v>
      </c>
      <c r="F239" s="165">
        <v>1</v>
      </c>
      <c r="G239" s="164"/>
      <c r="H239" s="166">
        <f>+VLOOKUP(A239,'Insumos Mobiliario'!$B$4:$E$15,4,FALSE)</f>
        <v>504000</v>
      </c>
      <c r="I239" s="6">
        <f>+ROUND((F239*H239)+(G239*F239*H239),0)</f>
        <v>504000</v>
      </c>
    </row>
    <row r="240" spans="1:9" x14ac:dyDescent="0.25">
      <c r="C240" s="724"/>
      <c r="D240" s="725"/>
      <c r="E240" s="144"/>
      <c r="F240" s="465"/>
      <c r="G240" s="173"/>
      <c r="H240" s="156"/>
      <c r="I240" s="172"/>
    </row>
    <row r="241" spans="3:9" x14ac:dyDescent="0.25">
      <c r="C241" s="724"/>
      <c r="D241" s="725"/>
      <c r="E241" s="144"/>
      <c r="F241" s="465"/>
      <c r="G241" s="147"/>
      <c r="H241" s="156"/>
      <c r="I241" s="172"/>
    </row>
    <row r="242" spans="3:9" x14ac:dyDescent="0.25">
      <c r="C242" s="724"/>
      <c r="D242" s="725"/>
      <c r="E242" s="144"/>
      <c r="F242" s="465"/>
      <c r="G242" s="147"/>
      <c r="H242" s="156"/>
      <c r="I242" s="172"/>
    </row>
    <row r="243" spans="3:9" x14ac:dyDescent="0.25">
      <c r="C243" s="724"/>
      <c r="D243" s="725"/>
      <c r="E243" s="144"/>
      <c r="F243" s="465"/>
      <c r="G243" s="147"/>
      <c r="H243" s="156"/>
      <c r="I243" s="172"/>
    </row>
    <row r="244" spans="3:9" x14ac:dyDescent="0.25">
      <c r="C244" s="724"/>
      <c r="D244" s="725"/>
      <c r="E244" s="144"/>
      <c r="F244" s="465"/>
      <c r="G244" s="147"/>
      <c r="H244" s="156"/>
      <c r="I244" s="172"/>
    </row>
    <row r="245" spans="3:9" x14ac:dyDescent="0.25">
      <c r="C245" s="726"/>
      <c r="D245" s="727"/>
      <c r="E245" s="443"/>
      <c r="F245" s="465"/>
      <c r="G245" s="147"/>
      <c r="H245" s="156"/>
      <c r="I245" s="172"/>
    </row>
    <row r="246" spans="3:9" x14ac:dyDescent="0.25">
      <c r="C246" s="728"/>
      <c r="D246" s="729"/>
      <c r="E246" s="141"/>
      <c r="F246" s="465"/>
      <c r="G246" s="147"/>
      <c r="H246" s="155"/>
      <c r="I246" s="172"/>
    </row>
    <row r="247" spans="3:9" x14ac:dyDescent="0.25">
      <c r="C247" s="728"/>
      <c r="D247" s="729"/>
      <c r="E247" s="141"/>
      <c r="F247" s="465"/>
      <c r="G247" s="147"/>
      <c r="H247" s="155"/>
      <c r="I247" s="172"/>
    </row>
    <row r="248" spans="3:9" x14ac:dyDescent="0.25">
      <c r="C248" s="150"/>
      <c r="D248" s="151"/>
      <c r="E248" s="143"/>
      <c r="F248" s="151"/>
      <c r="G248" s="699" t="s">
        <v>277</v>
      </c>
      <c r="H248" s="730"/>
      <c r="I248" s="172">
        <f>SUM(I239:I247)</f>
        <v>504000</v>
      </c>
    </row>
    <row r="249" spans="3:9" ht="13.8" x14ac:dyDescent="0.25">
      <c r="C249" s="462" t="s">
        <v>278</v>
      </c>
      <c r="D249" s="463"/>
      <c r="E249" s="143"/>
      <c r="F249" s="151"/>
      <c r="G249" s="152"/>
      <c r="H249" s="151"/>
      <c r="I249" s="478"/>
    </row>
    <row r="250" spans="3:9" x14ac:dyDescent="0.25">
      <c r="C250" s="700" t="s">
        <v>266</v>
      </c>
      <c r="D250" s="701"/>
      <c r="E250" s="140" t="s">
        <v>279</v>
      </c>
      <c r="F250" s="140" t="s">
        <v>29</v>
      </c>
      <c r="G250" s="456" t="s">
        <v>280</v>
      </c>
      <c r="H250" s="140" t="s">
        <v>281</v>
      </c>
      <c r="I250" s="457" t="s">
        <v>271</v>
      </c>
    </row>
    <row r="251" spans="3:9" x14ac:dyDescent="0.25">
      <c r="C251" s="731" t="s">
        <v>420</v>
      </c>
      <c r="D251" s="732"/>
      <c r="E251" s="141">
        <f>19/1000</f>
        <v>1.9E-2</v>
      </c>
      <c r="F251" s="7">
        <v>1</v>
      </c>
      <c r="G251" s="9">
        <v>250000</v>
      </c>
      <c r="H251" s="156">
        <f>+ROUND(E251*F251*G251,0)</f>
        <v>4750</v>
      </c>
      <c r="I251" s="149"/>
    </row>
    <row r="252" spans="3:9" x14ac:dyDescent="0.25">
      <c r="C252" s="738"/>
      <c r="D252" s="739"/>
      <c r="E252" s="141"/>
      <c r="F252" s="148"/>
      <c r="G252" s="142"/>
      <c r="H252" s="155"/>
      <c r="I252" s="149"/>
    </row>
    <row r="253" spans="3:9" x14ac:dyDescent="0.25">
      <c r="C253" s="150"/>
      <c r="D253" s="151"/>
      <c r="E253" s="143"/>
      <c r="F253" s="151"/>
      <c r="G253" s="152" t="s">
        <v>282</v>
      </c>
      <c r="H253" s="151"/>
      <c r="I253" s="158">
        <f>SUM(H251:H252)</f>
        <v>4750</v>
      </c>
    </row>
    <row r="254" spans="3:9" ht="13.8" x14ac:dyDescent="0.25">
      <c r="C254" s="462" t="s">
        <v>283</v>
      </c>
      <c r="D254" s="151"/>
      <c r="E254" s="143"/>
      <c r="F254" s="151"/>
      <c r="G254" s="152"/>
      <c r="H254" s="151"/>
      <c r="I254" s="478"/>
    </row>
    <row r="255" spans="3:9" x14ac:dyDescent="0.25">
      <c r="C255" s="700" t="s">
        <v>266</v>
      </c>
      <c r="D255" s="701"/>
      <c r="E255" s="140" t="s">
        <v>14</v>
      </c>
      <c r="F255" s="140" t="s">
        <v>13</v>
      </c>
      <c r="G255" s="456" t="s">
        <v>276</v>
      </c>
      <c r="H255" s="467" t="s">
        <v>29</v>
      </c>
      <c r="I255" s="457" t="s">
        <v>271</v>
      </c>
    </row>
    <row r="256" spans="3:9" x14ac:dyDescent="0.25">
      <c r="C256" s="735"/>
      <c r="D256" s="736"/>
      <c r="E256" s="141"/>
      <c r="F256" s="161"/>
      <c r="G256" s="155"/>
      <c r="H256" s="162"/>
      <c r="I256" s="159"/>
    </row>
    <row r="257" spans="3:9" x14ac:dyDescent="0.25">
      <c r="C257" s="737"/>
      <c r="D257" s="714"/>
      <c r="E257" s="141"/>
      <c r="F257" s="468"/>
      <c r="G257" s="469"/>
      <c r="H257" s="470"/>
      <c r="I257" s="172">
        <f>SUM(G257*F257)*H257</f>
        <v>0</v>
      </c>
    </row>
    <row r="258" spans="3:9" x14ac:dyDescent="0.25">
      <c r="C258" s="738"/>
      <c r="D258" s="739"/>
      <c r="E258" s="141"/>
      <c r="F258" s="148"/>
      <c r="G258" s="469"/>
      <c r="H258" s="470"/>
      <c r="I258" s="172">
        <f>SUM(G258*F258)*H258</f>
        <v>0</v>
      </c>
    </row>
    <row r="259" spans="3:9" x14ac:dyDescent="0.25">
      <c r="C259" s="150"/>
      <c r="D259" s="151"/>
      <c r="E259" s="143"/>
      <c r="F259" s="151"/>
      <c r="G259" s="740" t="s">
        <v>284</v>
      </c>
      <c r="H259" s="740"/>
      <c r="I259" s="172">
        <f>I256</f>
        <v>0</v>
      </c>
    </row>
    <row r="260" spans="3:9" ht="13.8" thickBot="1" x14ac:dyDescent="0.3">
      <c r="C260" s="150"/>
      <c r="D260" s="151"/>
      <c r="E260" s="143"/>
      <c r="F260" s="151"/>
      <c r="G260" s="471"/>
      <c r="H260" s="143"/>
      <c r="I260" s="464"/>
    </row>
    <row r="261" spans="3:9" ht="13.8" thickBot="1" x14ac:dyDescent="0.3">
      <c r="C261" s="150"/>
      <c r="D261" s="151"/>
      <c r="E261" s="143"/>
      <c r="F261" s="741" t="s">
        <v>285</v>
      </c>
      <c r="G261" s="741"/>
      <c r="H261" s="741"/>
      <c r="I261" s="160">
        <f>SUM(I236+I248+I253+I259)</f>
        <v>508750</v>
      </c>
    </row>
    <row r="262" spans="3:9" ht="14.4" thickBot="1" x14ac:dyDescent="0.3">
      <c r="C262" s="462" t="s">
        <v>286</v>
      </c>
      <c r="D262" s="151"/>
      <c r="E262" s="175"/>
      <c r="F262" s="479"/>
      <c r="G262" s="152"/>
      <c r="H262" s="151"/>
      <c r="I262" s="464"/>
    </row>
    <row r="263" spans="3:9" x14ac:dyDescent="0.25">
      <c r="C263" s="704" t="s">
        <v>732</v>
      </c>
      <c r="D263" s="705"/>
      <c r="E263" s="710" t="s">
        <v>287</v>
      </c>
      <c r="F263" s="711"/>
      <c r="G263" s="473" t="s">
        <v>101</v>
      </c>
      <c r="H263" s="474" t="s">
        <v>288</v>
      </c>
      <c r="I263" s="712"/>
    </row>
    <row r="264" spans="3:9" x14ac:dyDescent="0.25">
      <c r="C264" s="706"/>
      <c r="D264" s="707"/>
      <c r="E264" s="714" t="s">
        <v>289</v>
      </c>
      <c r="F264" s="715"/>
      <c r="G264" s="459">
        <v>0.23</v>
      </c>
      <c r="H264" s="155">
        <f>ROUND($I$261*G264,0)</f>
        <v>117013</v>
      </c>
      <c r="I264" s="713"/>
    </row>
    <row r="265" spans="3:9" x14ac:dyDescent="0.25">
      <c r="C265" s="706"/>
      <c r="D265" s="707"/>
      <c r="E265" s="714" t="s">
        <v>26</v>
      </c>
      <c r="F265" s="715"/>
      <c r="G265" s="459">
        <v>0.02</v>
      </c>
      <c r="H265" s="155">
        <f t="shared" ref="H265:H266" si="5">ROUND($I$261*G265,0)</f>
        <v>10175</v>
      </c>
      <c r="I265" s="713"/>
    </row>
    <row r="266" spans="3:9" x14ac:dyDescent="0.25">
      <c r="C266" s="706"/>
      <c r="D266" s="707"/>
      <c r="E266" s="714" t="s">
        <v>1</v>
      </c>
      <c r="F266" s="715"/>
      <c r="G266" s="459">
        <v>0.05</v>
      </c>
      <c r="H266" s="155">
        <f t="shared" si="5"/>
        <v>25438</v>
      </c>
      <c r="I266" s="713"/>
    </row>
    <row r="267" spans="3:9" ht="15" customHeight="1" thickBot="1" x14ac:dyDescent="0.3">
      <c r="C267" s="706"/>
      <c r="D267" s="707"/>
      <c r="E267" s="716" t="s">
        <v>290</v>
      </c>
      <c r="F267" s="717"/>
      <c r="G267" s="717"/>
      <c r="H267" s="718"/>
      <c r="I267" s="475">
        <f>SUM(H264:H266)</f>
        <v>152626</v>
      </c>
    </row>
    <row r="268" spans="3:9" ht="16.2" thickBot="1" x14ac:dyDescent="0.3">
      <c r="C268" s="708"/>
      <c r="D268" s="709"/>
      <c r="E268" s="719" t="s">
        <v>291</v>
      </c>
      <c r="F268" s="720"/>
      <c r="G268" s="721"/>
      <c r="H268" s="722">
        <f>SUM(I261+I267)</f>
        <v>661376</v>
      </c>
      <c r="I268" s="723"/>
    </row>
    <row r="269" spans="3:9" x14ac:dyDescent="0.25">
      <c r="C269" s="480"/>
      <c r="D269" s="480"/>
      <c r="E269" s="480"/>
      <c r="F269" s="480"/>
      <c r="G269" s="480"/>
      <c r="H269" s="480"/>
      <c r="I269" s="480"/>
    </row>
    <row r="270" spans="3:9" ht="18" thickBot="1" x14ac:dyDescent="0.3">
      <c r="C270" s="748" t="s">
        <v>257</v>
      </c>
      <c r="D270" s="748"/>
      <c r="E270" s="748"/>
      <c r="F270" s="748"/>
      <c r="G270" s="748"/>
      <c r="H270" s="748"/>
      <c r="I270" s="748"/>
    </row>
    <row r="271" spans="3:9" ht="14.4" thickBot="1" x14ac:dyDescent="0.3">
      <c r="C271" s="136" t="s">
        <v>258</v>
      </c>
      <c r="D271" s="749" t="s">
        <v>733</v>
      </c>
      <c r="E271" s="750"/>
      <c r="F271" s="750"/>
      <c r="G271" s="751"/>
      <c r="H271" s="136" t="s">
        <v>259</v>
      </c>
      <c r="I271" s="452">
        <v>45961</v>
      </c>
    </row>
    <row r="272" spans="3:9" ht="13.8" thickBot="1" x14ac:dyDescent="0.3">
      <c r="C272" s="752" t="s">
        <v>260</v>
      </c>
      <c r="D272" s="753"/>
      <c r="E272" s="754"/>
      <c r="F272" s="755" t="s">
        <v>261</v>
      </c>
      <c r="G272" s="756"/>
      <c r="H272" s="756"/>
      <c r="I272" s="757"/>
    </row>
    <row r="273" spans="1:9" ht="13.8" thickBot="1" x14ac:dyDescent="0.3">
      <c r="C273" s="758" t="s">
        <v>292</v>
      </c>
      <c r="D273" s="759"/>
      <c r="E273" s="760"/>
      <c r="F273" s="761" t="str">
        <f>+'P. Mobiliario Consultorios'!C14</f>
        <v xml:space="preserve">Mesa para examen ginecológico  </v>
      </c>
      <c r="G273" s="762"/>
      <c r="H273" s="762"/>
      <c r="I273" s="763"/>
    </row>
    <row r="274" spans="1:9" ht="13.8" thickBot="1" x14ac:dyDescent="0.3">
      <c r="C274" s="137" t="s">
        <v>262</v>
      </c>
      <c r="D274" s="138" t="s">
        <v>263</v>
      </c>
      <c r="E274" s="154">
        <f>+'P. Mobiliario Consultorios'!B14</f>
        <v>2.2999999999999998</v>
      </c>
      <c r="F274" s="764"/>
      <c r="G274" s="765"/>
      <c r="H274" s="765"/>
      <c r="I274" s="766"/>
    </row>
    <row r="275" spans="1:9" ht="13.8" thickBot="1" x14ac:dyDescent="0.3">
      <c r="C275" s="770" t="s">
        <v>264</v>
      </c>
      <c r="D275" s="771"/>
      <c r="E275" s="207">
        <f>+'P. Mobiliario Consultorios'!E14</f>
        <v>1</v>
      </c>
      <c r="F275" s="767"/>
      <c r="G275" s="768"/>
      <c r="H275" s="768"/>
      <c r="I275" s="769"/>
    </row>
    <row r="276" spans="1:9" x14ac:dyDescent="0.25">
      <c r="C276" s="453" t="s">
        <v>265</v>
      </c>
      <c r="D276" s="454"/>
      <c r="E276" s="772"/>
      <c r="F276" s="772"/>
      <c r="G276" s="772"/>
      <c r="H276" s="772"/>
      <c r="I276" s="773"/>
    </row>
    <row r="277" spans="1:9" x14ac:dyDescent="0.25">
      <c r="C277" s="700" t="s">
        <v>266</v>
      </c>
      <c r="D277" s="701"/>
      <c r="E277" s="140" t="s">
        <v>267</v>
      </c>
      <c r="F277" s="455" t="s">
        <v>268</v>
      </c>
      <c r="G277" s="456" t="s">
        <v>269</v>
      </c>
      <c r="H277" s="140" t="s">
        <v>270</v>
      </c>
      <c r="I277" s="457" t="s">
        <v>271</v>
      </c>
    </row>
    <row r="278" spans="1:9" x14ac:dyDescent="0.25">
      <c r="A278" s="458"/>
      <c r="C278" s="742"/>
      <c r="D278" s="743"/>
      <c r="E278" s="141"/>
      <c r="F278" s="459"/>
      <c r="G278" s="155"/>
      <c r="H278" s="155"/>
      <c r="I278" s="744"/>
    </row>
    <row r="279" spans="1:9" x14ac:dyDescent="0.25">
      <c r="A279" s="458"/>
      <c r="C279" s="742"/>
      <c r="D279" s="743"/>
      <c r="E279" s="141"/>
      <c r="F279" s="171"/>
      <c r="G279" s="155"/>
      <c r="H279" s="155"/>
      <c r="I279" s="745"/>
    </row>
    <row r="280" spans="1:9" x14ac:dyDescent="0.25">
      <c r="C280" s="803"/>
      <c r="D280" s="804"/>
      <c r="E280" s="141"/>
      <c r="F280" s="142"/>
      <c r="G280" s="155"/>
      <c r="H280" s="155"/>
      <c r="I280" s="745"/>
    </row>
    <row r="281" spans="1:9" x14ac:dyDescent="0.25">
      <c r="C281" s="698"/>
      <c r="D281" s="699"/>
      <c r="E281" s="699"/>
      <c r="F281" s="699"/>
      <c r="G281" s="461"/>
      <c r="H281" s="461" t="s">
        <v>272</v>
      </c>
      <c r="I281" s="172">
        <f>SUM(H278:H280)</f>
        <v>0</v>
      </c>
    </row>
    <row r="282" spans="1:9" x14ac:dyDescent="0.25">
      <c r="C282" s="462" t="s">
        <v>273</v>
      </c>
      <c r="D282" s="463"/>
      <c r="E282" s="143"/>
      <c r="F282" s="151"/>
      <c r="G282" s="152"/>
      <c r="H282" s="151"/>
      <c r="I282" s="464"/>
    </row>
    <row r="283" spans="1:9" x14ac:dyDescent="0.25">
      <c r="C283" s="700" t="s">
        <v>266</v>
      </c>
      <c r="D283" s="701"/>
      <c r="E283" s="140" t="s">
        <v>274</v>
      </c>
      <c r="F283" s="140" t="s">
        <v>13</v>
      </c>
      <c r="G283" s="456" t="s">
        <v>275</v>
      </c>
      <c r="H283" s="140" t="s">
        <v>276</v>
      </c>
      <c r="I283" s="457" t="s">
        <v>271</v>
      </c>
    </row>
    <row r="284" spans="1:9" x14ac:dyDescent="0.25">
      <c r="A284" s="451" t="str">
        <f>+'Insumos Mobiliario'!B12</f>
        <v>IM100009</v>
      </c>
      <c r="C284" s="702" t="str">
        <f>+VLOOKUP(A284,'Insumos Mobiliario'!$B$4:$E$15,2,FALSE)</f>
        <v xml:space="preserve">Mesa para examen ginecológico  </v>
      </c>
      <c r="D284" s="703"/>
      <c r="E284" s="144" t="str">
        <f>+VLOOKUP(A284,'Insumos Mobiliario'!$B$4:$E$15,3,FALSE)</f>
        <v>UND</v>
      </c>
      <c r="F284" s="165">
        <v>1</v>
      </c>
      <c r="G284" s="164"/>
      <c r="H284" s="166">
        <f>+VLOOKUP(A284,'Insumos Mobiliario'!$B$4:$E$15,4,FALSE)</f>
        <v>2360000</v>
      </c>
      <c r="I284" s="6">
        <f>+ROUND((F284*H284)+(G284*F284*H284),0)</f>
        <v>2360000</v>
      </c>
    </row>
    <row r="285" spans="1:9" x14ac:dyDescent="0.25">
      <c r="C285" s="724"/>
      <c r="D285" s="725"/>
      <c r="E285" s="144"/>
      <c r="F285" s="465"/>
      <c r="G285" s="173"/>
      <c r="H285" s="156"/>
      <c r="I285" s="172"/>
    </row>
    <row r="286" spans="1:9" x14ac:dyDescent="0.25">
      <c r="C286" s="724"/>
      <c r="D286" s="725"/>
      <c r="E286" s="144"/>
      <c r="F286" s="465"/>
      <c r="G286" s="147"/>
      <c r="H286" s="156"/>
      <c r="I286" s="172"/>
    </row>
    <row r="287" spans="1:9" x14ac:dyDescent="0.25">
      <c r="C287" s="724"/>
      <c r="D287" s="725"/>
      <c r="E287" s="144"/>
      <c r="F287" s="465"/>
      <c r="G287" s="147"/>
      <c r="H287" s="156"/>
      <c r="I287" s="172"/>
    </row>
    <row r="288" spans="1:9" x14ac:dyDescent="0.25">
      <c r="C288" s="724"/>
      <c r="D288" s="725"/>
      <c r="E288" s="144"/>
      <c r="F288" s="465"/>
      <c r="G288" s="147"/>
      <c r="H288" s="156"/>
      <c r="I288" s="172"/>
    </row>
    <row r="289" spans="3:9" x14ac:dyDescent="0.25">
      <c r="C289" s="724"/>
      <c r="D289" s="725"/>
      <c r="E289" s="144"/>
      <c r="F289" s="465"/>
      <c r="G289" s="147"/>
      <c r="H289" s="156"/>
      <c r="I289" s="172"/>
    </row>
    <row r="290" spans="3:9" x14ac:dyDescent="0.25">
      <c r="C290" s="726"/>
      <c r="D290" s="727"/>
      <c r="E290" s="443"/>
      <c r="F290" s="465"/>
      <c r="G290" s="147"/>
      <c r="H290" s="156"/>
      <c r="I290" s="172"/>
    </row>
    <row r="291" spans="3:9" x14ac:dyDescent="0.25">
      <c r="C291" s="728"/>
      <c r="D291" s="729"/>
      <c r="E291" s="141"/>
      <c r="F291" s="465"/>
      <c r="G291" s="147"/>
      <c r="H291" s="155"/>
      <c r="I291" s="172"/>
    </row>
    <row r="292" spans="3:9" x14ac:dyDescent="0.25">
      <c r="C292" s="728"/>
      <c r="D292" s="729"/>
      <c r="E292" s="141"/>
      <c r="F292" s="465"/>
      <c r="G292" s="147"/>
      <c r="H292" s="155"/>
      <c r="I292" s="172"/>
    </row>
    <row r="293" spans="3:9" x14ac:dyDescent="0.25">
      <c r="C293" s="150"/>
      <c r="D293" s="151"/>
      <c r="E293" s="143"/>
      <c r="F293" s="151"/>
      <c r="G293" s="699" t="s">
        <v>277</v>
      </c>
      <c r="H293" s="730"/>
      <c r="I293" s="172">
        <f>SUM(I284:I292)</f>
        <v>2360000</v>
      </c>
    </row>
    <row r="294" spans="3:9" ht="13.8" x14ac:dyDescent="0.25">
      <c r="C294" s="462" t="s">
        <v>278</v>
      </c>
      <c r="D294" s="463"/>
      <c r="E294" s="143"/>
      <c r="F294" s="151"/>
      <c r="G294" s="152"/>
      <c r="H294" s="151"/>
      <c r="I294" s="478"/>
    </row>
    <row r="295" spans="3:9" x14ac:dyDescent="0.25">
      <c r="C295" s="700" t="s">
        <v>266</v>
      </c>
      <c r="D295" s="701"/>
      <c r="E295" s="140" t="s">
        <v>279</v>
      </c>
      <c r="F295" s="140" t="s">
        <v>29</v>
      </c>
      <c r="G295" s="456" t="s">
        <v>280</v>
      </c>
      <c r="H295" s="140" t="s">
        <v>281</v>
      </c>
      <c r="I295" s="457" t="s">
        <v>271</v>
      </c>
    </row>
    <row r="296" spans="3:9" x14ac:dyDescent="0.25">
      <c r="C296" s="731" t="s">
        <v>420</v>
      </c>
      <c r="D296" s="732"/>
      <c r="E296" s="141">
        <f>20/1000</f>
        <v>0.02</v>
      </c>
      <c r="F296" s="7"/>
      <c r="G296" s="9">
        <v>250000</v>
      </c>
      <c r="H296" s="156">
        <f>+ROUND(E296*G296,0)</f>
        <v>5000</v>
      </c>
      <c r="I296" s="149"/>
    </row>
    <row r="297" spans="3:9" x14ac:dyDescent="0.25">
      <c r="C297" s="738"/>
      <c r="D297" s="739"/>
      <c r="E297" s="141"/>
      <c r="F297" s="148"/>
      <c r="G297" s="142"/>
      <c r="H297" s="155"/>
      <c r="I297" s="149"/>
    </row>
    <row r="298" spans="3:9" x14ac:dyDescent="0.25">
      <c r="C298" s="150"/>
      <c r="D298" s="151"/>
      <c r="E298" s="143"/>
      <c r="F298" s="151"/>
      <c r="G298" s="152" t="s">
        <v>282</v>
      </c>
      <c r="H298" s="151"/>
      <c r="I298" s="158">
        <f>SUM(H296:H297)</f>
        <v>5000</v>
      </c>
    </row>
    <row r="299" spans="3:9" ht="13.8" x14ac:dyDescent="0.25">
      <c r="C299" s="462" t="s">
        <v>283</v>
      </c>
      <c r="D299" s="151"/>
      <c r="E299" s="143"/>
      <c r="F299" s="151"/>
      <c r="G299" s="152"/>
      <c r="H299" s="151"/>
      <c r="I299" s="478"/>
    </row>
    <row r="300" spans="3:9" x14ac:dyDescent="0.25">
      <c r="C300" s="700" t="s">
        <v>266</v>
      </c>
      <c r="D300" s="701"/>
      <c r="E300" s="140" t="s">
        <v>14</v>
      </c>
      <c r="F300" s="140" t="s">
        <v>13</v>
      </c>
      <c r="G300" s="456" t="s">
        <v>276</v>
      </c>
      <c r="H300" s="467" t="s">
        <v>29</v>
      </c>
      <c r="I300" s="457" t="s">
        <v>271</v>
      </c>
    </row>
    <row r="301" spans="3:9" x14ac:dyDescent="0.25">
      <c r="C301" s="735"/>
      <c r="D301" s="736"/>
      <c r="E301" s="141"/>
      <c r="F301" s="161"/>
      <c r="G301" s="155"/>
      <c r="H301" s="174"/>
      <c r="I301" s="159"/>
    </row>
    <row r="302" spans="3:9" x14ac:dyDescent="0.25">
      <c r="C302" s="737"/>
      <c r="D302" s="714"/>
      <c r="E302" s="141"/>
      <c r="F302" s="468"/>
      <c r="G302" s="469"/>
      <c r="H302" s="470"/>
      <c r="I302" s="172">
        <f>SUM(G302*F302)*H302</f>
        <v>0</v>
      </c>
    </row>
    <row r="303" spans="3:9" x14ac:dyDescent="0.25">
      <c r="C303" s="738"/>
      <c r="D303" s="739"/>
      <c r="E303" s="141"/>
      <c r="F303" s="148"/>
      <c r="G303" s="469"/>
      <c r="H303" s="470"/>
      <c r="I303" s="172">
        <f>SUM(G303*F303)*H303</f>
        <v>0</v>
      </c>
    </row>
    <row r="304" spans="3:9" x14ac:dyDescent="0.25">
      <c r="C304" s="150"/>
      <c r="D304" s="151"/>
      <c r="E304" s="143"/>
      <c r="F304" s="151"/>
      <c r="G304" s="740" t="s">
        <v>284</v>
      </c>
      <c r="H304" s="740"/>
      <c r="I304" s="172">
        <f>I301</f>
        <v>0</v>
      </c>
    </row>
    <row r="305" spans="3:9" ht="13.8" thickBot="1" x14ac:dyDescent="0.3">
      <c r="C305" s="150"/>
      <c r="D305" s="151"/>
      <c r="E305" s="143"/>
      <c r="F305" s="151"/>
      <c r="G305" s="471"/>
      <c r="H305" s="143"/>
      <c r="I305" s="464"/>
    </row>
    <row r="306" spans="3:9" ht="13.8" thickBot="1" x14ac:dyDescent="0.3">
      <c r="C306" s="150"/>
      <c r="D306" s="151"/>
      <c r="E306" s="143"/>
      <c r="F306" s="741" t="s">
        <v>285</v>
      </c>
      <c r="G306" s="741"/>
      <c r="H306" s="741"/>
      <c r="I306" s="160">
        <f>SUM(I281+I293+I298+I304)</f>
        <v>2365000</v>
      </c>
    </row>
    <row r="307" spans="3:9" ht="14.4" thickBot="1" x14ac:dyDescent="0.3">
      <c r="C307" s="462" t="s">
        <v>286</v>
      </c>
      <c r="D307" s="151"/>
      <c r="E307" s="175"/>
      <c r="F307" s="479"/>
      <c r="G307" s="152"/>
      <c r="H307" s="151"/>
      <c r="I307" s="464"/>
    </row>
    <row r="308" spans="3:9" x14ac:dyDescent="0.25">
      <c r="C308" s="704" t="s">
        <v>732</v>
      </c>
      <c r="D308" s="705"/>
      <c r="E308" s="710" t="s">
        <v>287</v>
      </c>
      <c r="F308" s="711"/>
      <c r="G308" s="473" t="s">
        <v>101</v>
      </c>
      <c r="H308" s="474" t="s">
        <v>288</v>
      </c>
      <c r="I308" s="712"/>
    </row>
    <row r="309" spans="3:9" x14ac:dyDescent="0.25">
      <c r="C309" s="706"/>
      <c r="D309" s="707"/>
      <c r="E309" s="714" t="s">
        <v>289</v>
      </c>
      <c r="F309" s="715"/>
      <c r="G309" s="459">
        <v>0.23</v>
      </c>
      <c r="H309" s="155">
        <f>ROUND($I$306*G309,0)</f>
        <v>543950</v>
      </c>
      <c r="I309" s="713"/>
    </row>
    <row r="310" spans="3:9" x14ac:dyDescent="0.25">
      <c r="C310" s="706"/>
      <c r="D310" s="707"/>
      <c r="E310" s="714" t="s">
        <v>26</v>
      </c>
      <c r="F310" s="715"/>
      <c r="G310" s="459">
        <v>0.02</v>
      </c>
      <c r="H310" s="155">
        <f t="shared" ref="H310:H311" si="6">ROUND($I$306*G310,0)</f>
        <v>47300</v>
      </c>
      <c r="I310" s="713"/>
    </row>
    <row r="311" spans="3:9" x14ac:dyDescent="0.25">
      <c r="C311" s="706"/>
      <c r="D311" s="707"/>
      <c r="E311" s="714" t="s">
        <v>1</v>
      </c>
      <c r="F311" s="715"/>
      <c r="G311" s="459">
        <v>0.05</v>
      </c>
      <c r="H311" s="155">
        <f t="shared" si="6"/>
        <v>118250</v>
      </c>
      <c r="I311" s="713"/>
    </row>
    <row r="312" spans="3:9" ht="15" customHeight="1" thickBot="1" x14ac:dyDescent="0.3">
      <c r="C312" s="706"/>
      <c r="D312" s="707"/>
      <c r="E312" s="716" t="s">
        <v>290</v>
      </c>
      <c r="F312" s="717"/>
      <c r="G312" s="717"/>
      <c r="H312" s="718"/>
      <c r="I312" s="475">
        <f>SUM(H309:H311)</f>
        <v>709500</v>
      </c>
    </row>
    <row r="313" spans="3:9" ht="16.2" thickBot="1" x14ac:dyDescent="0.3">
      <c r="C313" s="708"/>
      <c r="D313" s="709"/>
      <c r="E313" s="719" t="s">
        <v>291</v>
      </c>
      <c r="F313" s="720"/>
      <c r="G313" s="721"/>
      <c r="H313" s="722">
        <f>SUM(I306+I312)</f>
        <v>3074500</v>
      </c>
      <c r="I313" s="723"/>
    </row>
    <row r="314" spans="3:9" x14ac:dyDescent="0.25">
      <c r="C314" s="480"/>
      <c r="D314" s="480"/>
      <c r="E314" s="480"/>
      <c r="F314" s="480"/>
      <c r="G314" s="480"/>
      <c r="H314" s="480"/>
      <c r="I314" s="480"/>
    </row>
    <row r="315" spans="3:9" ht="18" thickBot="1" x14ac:dyDescent="0.3">
      <c r="C315" s="748" t="s">
        <v>257</v>
      </c>
      <c r="D315" s="748"/>
      <c r="E315" s="748"/>
      <c r="F315" s="748"/>
      <c r="G315" s="748"/>
      <c r="H315" s="748"/>
      <c r="I315" s="748"/>
    </row>
    <row r="316" spans="3:9" ht="14.4" thickBot="1" x14ac:dyDescent="0.3">
      <c r="C316" s="136" t="s">
        <v>258</v>
      </c>
      <c r="D316" s="749" t="s">
        <v>733</v>
      </c>
      <c r="E316" s="750"/>
      <c r="F316" s="750"/>
      <c r="G316" s="751"/>
      <c r="H316" s="136" t="s">
        <v>259</v>
      </c>
      <c r="I316" s="452">
        <v>45961</v>
      </c>
    </row>
    <row r="317" spans="3:9" ht="13.8" thickBot="1" x14ac:dyDescent="0.3">
      <c r="C317" s="752" t="s">
        <v>260</v>
      </c>
      <c r="D317" s="753"/>
      <c r="E317" s="754"/>
      <c r="F317" s="755" t="s">
        <v>261</v>
      </c>
      <c r="G317" s="756"/>
      <c r="H317" s="756"/>
      <c r="I317" s="757"/>
    </row>
    <row r="318" spans="3:9" ht="13.8" thickBot="1" x14ac:dyDescent="0.3">
      <c r="C318" s="758" t="s">
        <v>292</v>
      </c>
      <c r="D318" s="759"/>
      <c r="E318" s="760"/>
      <c r="F318" s="761" t="str">
        <f>+'P. Mobiliario Consultorios'!C15</f>
        <v xml:space="preserve">Estante móvil de medicina para área de vacunación </v>
      </c>
      <c r="G318" s="762"/>
      <c r="H318" s="762"/>
      <c r="I318" s="763"/>
    </row>
    <row r="319" spans="3:9" ht="13.8" thickBot="1" x14ac:dyDescent="0.3">
      <c r="C319" s="137" t="s">
        <v>262</v>
      </c>
      <c r="D319" s="138" t="s">
        <v>263</v>
      </c>
      <c r="E319" s="154">
        <f>+'P. Mobiliario Consultorios'!B15</f>
        <v>2.4</v>
      </c>
      <c r="F319" s="764"/>
      <c r="G319" s="765"/>
      <c r="H319" s="765"/>
      <c r="I319" s="766"/>
    </row>
    <row r="320" spans="3:9" ht="13.8" thickBot="1" x14ac:dyDescent="0.3">
      <c r="C320" s="770" t="s">
        <v>264</v>
      </c>
      <c r="D320" s="771"/>
      <c r="E320" s="207">
        <f>+'P. Mobiliario Consultorios'!E15</f>
        <v>1</v>
      </c>
      <c r="F320" s="767"/>
      <c r="G320" s="768"/>
      <c r="H320" s="768"/>
      <c r="I320" s="769"/>
    </row>
    <row r="321" spans="1:9" x14ac:dyDescent="0.25">
      <c r="C321" s="453" t="s">
        <v>265</v>
      </c>
      <c r="D321" s="454"/>
      <c r="E321" s="772"/>
      <c r="F321" s="772"/>
      <c r="G321" s="772"/>
      <c r="H321" s="772"/>
      <c r="I321" s="773"/>
    </row>
    <row r="322" spans="1:9" x14ac:dyDescent="0.25">
      <c r="C322" s="700" t="s">
        <v>266</v>
      </c>
      <c r="D322" s="701"/>
      <c r="E322" s="140" t="s">
        <v>267</v>
      </c>
      <c r="F322" s="455" t="s">
        <v>268</v>
      </c>
      <c r="G322" s="456" t="s">
        <v>269</v>
      </c>
      <c r="H322" s="140" t="s">
        <v>270</v>
      </c>
      <c r="I322" s="457" t="s">
        <v>271</v>
      </c>
    </row>
    <row r="323" spans="1:9" x14ac:dyDescent="0.25">
      <c r="A323" s="458"/>
      <c r="C323" s="742"/>
      <c r="D323" s="743"/>
      <c r="E323" s="141"/>
      <c r="F323" s="459"/>
      <c r="G323" s="155"/>
      <c r="H323" s="155"/>
      <c r="I323" s="744"/>
    </row>
    <row r="324" spans="1:9" x14ac:dyDescent="0.25">
      <c r="A324" s="458"/>
      <c r="C324" s="742"/>
      <c r="D324" s="743"/>
      <c r="E324" s="141"/>
      <c r="F324" s="171"/>
      <c r="G324" s="155"/>
      <c r="H324" s="155"/>
      <c r="I324" s="745"/>
    </row>
    <row r="325" spans="1:9" x14ac:dyDescent="0.25">
      <c r="C325" s="803"/>
      <c r="D325" s="804"/>
      <c r="E325" s="141"/>
      <c r="F325" s="142"/>
      <c r="G325" s="155"/>
      <c r="H325" s="155"/>
      <c r="I325" s="745"/>
    </row>
    <row r="326" spans="1:9" x14ac:dyDescent="0.25">
      <c r="C326" s="698"/>
      <c r="D326" s="699"/>
      <c r="E326" s="699"/>
      <c r="F326" s="699"/>
      <c r="G326" s="461"/>
      <c r="H326" s="461" t="s">
        <v>272</v>
      </c>
      <c r="I326" s="172">
        <f>SUM(H323:H325)</f>
        <v>0</v>
      </c>
    </row>
    <row r="327" spans="1:9" x14ac:dyDescent="0.25">
      <c r="C327" s="462" t="s">
        <v>273</v>
      </c>
      <c r="D327" s="463"/>
      <c r="E327" s="143"/>
      <c r="F327" s="151"/>
      <c r="G327" s="152"/>
      <c r="H327" s="151"/>
      <c r="I327" s="464"/>
    </row>
    <row r="328" spans="1:9" x14ac:dyDescent="0.25">
      <c r="C328" s="700" t="s">
        <v>266</v>
      </c>
      <c r="D328" s="701"/>
      <c r="E328" s="140" t="s">
        <v>274</v>
      </c>
      <c r="F328" s="140" t="s">
        <v>13</v>
      </c>
      <c r="G328" s="456" t="s">
        <v>275</v>
      </c>
      <c r="H328" s="140" t="s">
        <v>276</v>
      </c>
      <c r="I328" s="457" t="s">
        <v>271</v>
      </c>
    </row>
    <row r="329" spans="1:9" ht="19.2" customHeight="1" x14ac:dyDescent="0.25">
      <c r="A329" s="451" t="str">
        <f>+'Insumos Mobiliario'!B13</f>
        <v>IM100010</v>
      </c>
      <c r="C329" s="702" t="str">
        <f>+VLOOKUP(A329,'Insumos Mobiliario'!$B$4:$E$15,2,FALSE)</f>
        <v>Coche Rodable para Preparación de Paquetes Fríos</v>
      </c>
      <c r="D329" s="703"/>
      <c r="E329" s="144" t="str">
        <f>+VLOOKUP(A329,'Insumos Mobiliario'!$B$4:$E$15,3,FALSE)</f>
        <v>UND</v>
      </c>
      <c r="F329" s="165">
        <v>1</v>
      </c>
      <c r="G329" s="164"/>
      <c r="H329" s="166">
        <f>+VLOOKUP(A329,'Insumos Mobiliario'!$B$4:$E$15,4,FALSE)</f>
        <v>959000</v>
      </c>
      <c r="I329" s="6">
        <f>+ROUND((F329*H329)+(G329*F329*H329),0)</f>
        <v>959000</v>
      </c>
    </row>
    <row r="330" spans="1:9" ht="21.6" customHeight="1" x14ac:dyDescent="0.25">
      <c r="A330" s="451" t="str">
        <f>+'Insumos Mobiliario'!B14</f>
        <v>IM100011</v>
      </c>
      <c r="C330" s="702" t="str">
        <f>+VLOOKUP(A330,'Insumos Mobiliario'!$B$4:$E$15,2,FALSE)</f>
        <v>Estante Acanalado para Almacenamiento de Vacunas y Diluyente</v>
      </c>
      <c r="D330" s="703"/>
      <c r="E330" s="144" t="str">
        <f>+VLOOKUP(A330,'Insumos Mobiliario'!$B$4:$E$15,3,FALSE)</f>
        <v>UND</v>
      </c>
      <c r="F330" s="165">
        <v>1</v>
      </c>
      <c r="G330" s="164"/>
      <c r="H330" s="166">
        <f>+VLOOKUP(A330,'Insumos Mobiliario'!$B$4:$E$15,4,FALSE)</f>
        <v>450000</v>
      </c>
      <c r="I330" s="6">
        <f>+ROUND((F330*H330)+(G330*F330*H330),0)</f>
        <v>450000</v>
      </c>
    </row>
    <row r="331" spans="1:9" x14ac:dyDescent="0.25">
      <c r="C331" s="724"/>
      <c r="D331" s="725"/>
      <c r="E331" s="144"/>
      <c r="F331" s="465"/>
      <c r="G331" s="147"/>
      <c r="H331" s="156"/>
      <c r="I331" s="172"/>
    </row>
    <row r="332" spans="1:9" x14ac:dyDescent="0.25">
      <c r="C332" s="724"/>
      <c r="D332" s="725"/>
      <c r="E332" s="144"/>
      <c r="F332" s="465"/>
      <c r="G332" s="147"/>
      <c r="H332" s="156"/>
      <c r="I332" s="172"/>
    </row>
    <row r="333" spans="1:9" x14ac:dyDescent="0.25">
      <c r="C333" s="724"/>
      <c r="D333" s="725"/>
      <c r="E333" s="144"/>
      <c r="F333" s="465"/>
      <c r="G333" s="147"/>
      <c r="H333" s="156"/>
      <c r="I333" s="172"/>
    </row>
    <row r="334" spans="1:9" x14ac:dyDescent="0.25">
      <c r="C334" s="724"/>
      <c r="D334" s="725"/>
      <c r="E334" s="144"/>
      <c r="F334" s="465"/>
      <c r="G334" s="147"/>
      <c r="H334" s="156"/>
      <c r="I334" s="172"/>
    </row>
    <row r="335" spans="1:9" x14ac:dyDescent="0.25">
      <c r="C335" s="726"/>
      <c r="D335" s="727"/>
      <c r="E335" s="443"/>
      <c r="F335" s="465"/>
      <c r="G335" s="147"/>
      <c r="H335" s="156"/>
      <c r="I335" s="172"/>
    </row>
    <row r="336" spans="1:9" x14ac:dyDescent="0.25">
      <c r="C336" s="728"/>
      <c r="D336" s="729"/>
      <c r="E336" s="141"/>
      <c r="F336" s="465"/>
      <c r="G336" s="147"/>
      <c r="H336" s="155"/>
      <c r="I336" s="172"/>
    </row>
    <row r="337" spans="3:12" x14ac:dyDescent="0.25">
      <c r="C337" s="728"/>
      <c r="D337" s="729"/>
      <c r="E337" s="141"/>
      <c r="F337" s="465"/>
      <c r="G337" s="147"/>
      <c r="H337" s="155"/>
      <c r="I337" s="172"/>
    </row>
    <row r="338" spans="3:12" x14ac:dyDescent="0.25">
      <c r="C338" s="150"/>
      <c r="D338" s="151"/>
      <c r="E338" s="143"/>
      <c r="F338" s="151"/>
      <c r="G338" s="699" t="s">
        <v>277</v>
      </c>
      <c r="H338" s="730"/>
      <c r="I338" s="172">
        <f>SUM(I329:I337)</f>
        <v>1409000</v>
      </c>
    </row>
    <row r="339" spans="3:12" ht="13.8" x14ac:dyDescent="0.25">
      <c r="C339" s="462" t="s">
        <v>278</v>
      </c>
      <c r="D339" s="463"/>
      <c r="E339" s="143"/>
      <c r="F339" s="151"/>
      <c r="G339" s="152"/>
      <c r="H339" s="151"/>
      <c r="I339" s="478"/>
    </row>
    <row r="340" spans="3:12" x14ac:dyDescent="0.25">
      <c r="C340" s="700" t="s">
        <v>266</v>
      </c>
      <c r="D340" s="701"/>
      <c r="E340" s="140" t="s">
        <v>279</v>
      </c>
      <c r="F340" s="140" t="s">
        <v>29</v>
      </c>
      <c r="G340" s="456" t="s">
        <v>280</v>
      </c>
      <c r="H340" s="140" t="s">
        <v>281</v>
      </c>
      <c r="I340" s="457" t="s">
        <v>271</v>
      </c>
    </row>
    <row r="341" spans="3:12" x14ac:dyDescent="0.25">
      <c r="C341" s="738"/>
      <c r="D341" s="739"/>
      <c r="E341" s="141"/>
      <c r="F341" s="148"/>
      <c r="G341" s="142"/>
      <c r="H341" s="155"/>
      <c r="I341" s="149"/>
    </row>
    <row r="342" spans="3:12" x14ac:dyDescent="0.25">
      <c r="C342" s="731" t="s">
        <v>420</v>
      </c>
      <c r="D342" s="732"/>
      <c r="E342" s="141">
        <f>35/1000</f>
        <v>3.5000000000000003E-2</v>
      </c>
      <c r="F342" s="7"/>
      <c r="G342" s="9">
        <v>250000</v>
      </c>
      <c r="H342" s="156">
        <f>+ROUND(E342*G342,0)</f>
        <v>8750</v>
      </c>
      <c r="I342" s="149"/>
    </row>
    <row r="343" spans="3:12" x14ac:dyDescent="0.25">
      <c r="C343" s="150"/>
      <c r="D343" s="151"/>
      <c r="E343" s="143"/>
      <c r="F343" s="151"/>
      <c r="G343" s="152" t="s">
        <v>282</v>
      </c>
      <c r="H343" s="151"/>
      <c r="I343" s="158">
        <f>SUM(H342:H342)</f>
        <v>8750</v>
      </c>
    </row>
    <row r="344" spans="3:12" ht="13.8" x14ac:dyDescent="0.25">
      <c r="C344" s="462" t="s">
        <v>283</v>
      </c>
      <c r="D344" s="151"/>
      <c r="E344" s="143"/>
      <c r="F344" s="151"/>
      <c r="G344" s="152"/>
      <c r="H344" s="151"/>
      <c r="I344" s="478"/>
    </row>
    <row r="345" spans="3:12" x14ac:dyDescent="0.25">
      <c r="C345" s="700" t="s">
        <v>266</v>
      </c>
      <c r="D345" s="701"/>
      <c r="E345" s="140" t="s">
        <v>14</v>
      </c>
      <c r="F345" s="140" t="s">
        <v>13</v>
      </c>
      <c r="G345" s="456" t="s">
        <v>276</v>
      </c>
      <c r="H345" s="467" t="s">
        <v>29</v>
      </c>
      <c r="I345" s="457" t="s">
        <v>271</v>
      </c>
    </row>
    <row r="346" spans="3:12" x14ac:dyDescent="0.25">
      <c r="C346" s="735"/>
      <c r="D346" s="736"/>
      <c r="E346" s="141"/>
      <c r="F346" s="161"/>
      <c r="G346" s="155"/>
      <c r="H346" s="174"/>
      <c r="I346" s="159"/>
      <c r="L346" s="451">
        <f>+H346*60</f>
        <v>0</v>
      </c>
    </row>
    <row r="347" spans="3:12" x14ac:dyDescent="0.25">
      <c r="C347" s="737"/>
      <c r="D347" s="714"/>
      <c r="E347" s="141"/>
      <c r="F347" s="468"/>
      <c r="G347" s="469"/>
      <c r="H347" s="470"/>
      <c r="I347" s="172">
        <f>SUM(G347*F347)*H347</f>
        <v>0</v>
      </c>
    </row>
    <row r="348" spans="3:12" x14ac:dyDescent="0.25">
      <c r="C348" s="738"/>
      <c r="D348" s="739"/>
      <c r="E348" s="141"/>
      <c r="F348" s="148"/>
      <c r="G348" s="469"/>
      <c r="H348" s="470"/>
      <c r="I348" s="172">
        <f>SUM(G348*F348)*H348</f>
        <v>0</v>
      </c>
    </row>
    <row r="349" spans="3:12" x14ac:dyDescent="0.25">
      <c r="C349" s="150"/>
      <c r="D349" s="151"/>
      <c r="E349" s="143"/>
      <c r="F349" s="151"/>
      <c r="G349" s="740" t="s">
        <v>284</v>
      </c>
      <c r="H349" s="740"/>
      <c r="I349" s="172">
        <f>I346</f>
        <v>0</v>
      </c>
    </row>
    <row r="350" spans="3:12" ht="13.8" thickBot="1" x14ac:dyDescent="0.3">
      <c r="C350" s="150"/>
      <c r="D350" s="151"/>
      <c r="E350" s="143"/>
      <c r="F350" s="151"/>
      <c r="G350" s="471"/>
      <c r="H350" s="143"/>
      <c r="I350" s="464"/>
    </row>
    <row r="351" spans="3:12" ht="13.8" thickBot="1" x14ac:dyDescent="0.3">
      <c r="C351" s="150"/>
      <c r="D351" s="151"/>
      <c r="E351" s="143"/>
      <c r="F351" s="741" t="s">
        <v>285</v>
      </c>
      <c r="G351" s="741"/>
      <c r="H351" s="741"/>
      <c r="I351" s="160">
        <f>SUM(I326+I338+I343+I349)</f>
        <v>1417750</v>
      </c>
    </row>
    <row r="352" spans="3:12" ht="14.4" thickBot="1" x14ac:dyDescent="0.3">
      <c r="C352" s="462" t="s">
        <v>286</v>
      </c>
      <c r="D352" s="151"/>
      <c r="E352" s="175"/>
      <c r="F352" s="479"/>
      <c r="G352" s="152"/>
      <c r="H352" s="151"/>
      <c r="I352" s="464"/>
    </row>
    <row r="353" spans="1:9" x14ac:dyDescent="0.25">
      <c r="C353" s="704" t="s">
        <v>732</v>
      </c>
      <c r="D353" s="705"/>
      <c r="E353" s="710" t="s">
        <v>287</v>
      </c>
      <c r="F353" s="711"/>
      <c r="G353" s="473" t="s">
        <v>101</v>
      </c>
      <c r="H353" s="474" t="s">
        <v>288</v>
      </c>
      <c r="I353" s="712"/>
    </row>
    <row r="354" spans="1:9" x14ac:dyDescent="0.25">
      <c r="C354" s="706"/>
      <c r="D354" s="707"/>
      <c r="E354" s="714" t="s">
        <v>289</v>
      </c>
      <c r="F354" s="715"/>
      <c r="G354" s="459">
        <v>0.23</v>
      </c>
      <c r="H354" s="155">
        <f>ROUND($I$351*G354,0)</f>
        <v>326083</v>
      </c>
      <c r="I354" s="713"/>
    </row>
    <row r="355" spans="1:9" x14ac:dyDescent="0.25">
      <c r="C355" s="706"/>
      <c r="D355" s="707"/>
      <c r="E355" s="714" t="s">
        <v>26</v>
      </c>
      <c r="F355" s="715"/>
      <c r="G355" s="459">
        <v>0.02</v>
      </c>
      <c r="H355" s="155">
        <f t="shared" ref="H355:H356" si="7">ROUND($I$351*G355,0)</f>
        <v>28355</v>
      </c>
      <c r="I355" s="713"/>
    </row>
    <row r="356" spans="1:9" x14ac:dyDescent="0.25">
      <c r="C356" s="706"/>
      <c r="D356" s="707"/>
      <c r="E356" s="714" t="s">
        <v>1</v>
      </c>
      <c r="F356" s="715"/>
      <c r="G356" s="459">
        <v>0.05</v>
      </c>
      <c r="H356" s="155">
        <f t="shared" si="7"/>
        <v>70888</v>
      </c>
      <c r="I356" s="713"/>
    </row>
    <row r="357" spans="1:9" ht="15" customHeight="1" thickBot="1" x14ac:dyDescent="0.3">
      <c r="C357" s="706"/>
      <c r="D357" s="707"/>
      <c r="E357" s="716" t="s">
        <v>290</v>
      </c>
      <c r="F357" s="717"/>
      <c r="G357" s="717"/>
      <c r="H357" s="718"/>
      <c r="I357" s="475">
        <f>SUM(H354:H356)</f>
        <v>425326</v>
      </c>
    </row>
    <row r="358" spans="1:9" ht="16.2" thickBot="1" x14ac:dyDescent="0.3">
      <c r="C358" s="708"/>
      <c r="D358" s="709"/>
      <c r="E358" s="719" t="s">
        <v>291</v>
      </c>
      <c r="F358" s="720"/>
      <c r="G358" s="721"/>
      <c r="H358" s="722">
        <f>SUM(I351+I357)</f>
        <v>1843076</v>
      </c>
      <c r="I358" s="723"/>
    </row>
    <row r="359" spans="1:9" x14ac:dyDescent="0.25">
      <c r="C359" s="480"/>
      <c r="D359" s="480"/>
      <c r="E359" s="480"/>
      <c r="F359" s="480"/>
      <c r="G359" s="480"/>
      <c r="H359" s="480"/>
      <c r="I359" s="480"/>
    </row>
    <row r="360" spans="1:9" ht="18" thickBot="1" x14ac:dyDescent="0.3">
      <c r="C360" s="748" t="s">
        <v>257</v>
      </c>
      <c r="D360" s="748"/>
      <c r="E360" s="748"/>
      <c r="F360" s="748"/>
      <c r="G360" s="748"/>
      <c r="H360" s="748"/>
      <c r="I360" s="748"/>
    </row>
    <row r="361" spans="1:9" ht="14.4" thickBot="1" x14ac:dyDescent="0.3">
      <c r="C361" s="136" t="s">
        <v>258</v>
      </c>
      <c r="D361" s="749" t="s">
        <v>733</v>
      </c>
      <c r="E361" s="750"/>
      <c r="F361" s="750"/>
      <c r="G361" s="751"/>
      <c r="H361" s="136" t="s">
        <v>259</v>
      </c>
      <c r="I361" s="452">
        <v>45961</v>
      </c>
    </row>
    <row r="362" spans="1:9" ht="13.8" thickBot="1" x14ac:dyDescent="0.3">
      <c r="C362" s="752" t="s">
        <v>260</v>
      </c>
      <c r="D362" s="753"/>
      <c r="E362" s="754"/>
      <c r="F362" s="755" t="s">
        <v>261</v>
      </c>
      <c r="G362" s="756"/>
      <c r="H362" s="756"/>
      <c r="I362" s="757"/>
    </row>
    <row r="363" spans="1:9" ht="13.8" thickBot="1" x14ac:dyDescent="0.3">
      <c r="C363" s="758" t="s">
        <v>292</v>
      </c>
      <c r="D363" s="759"/>
      <c r="E363" s="760"/>
      <c r="F363" s="761" t="str">
        <f>+'P. Mobiliario Consultorios'!C16</f>
        <v xml:space="preserve">Báscula Mecánica con Tallímetro CAP 200KG RGTA 200 </v>
      </c>
      <c r="G363" s="762"/>
      <c r="H363" s="762"/>
      <c r="I363" s="763"/>
    </row>
    <row r="364" spans="1:9" ht="13.8" thickBot="1" x14ac:dyDescent="0.3">
      <c r="C364" s="137" t="s">
        <v>262</v>
      </c>
      <c r="D364" s="138" t="s">
        <v>263</v>
      </c>
      <c r="E364" s="154">
        <f>+'P. Mobiliario Consultorios'!B16</f>
        <v>2.5</v>
      </c>
      <c r="F364" s="764"/>
      <c r="G364" s="765"/>
      <c r="H364" s="765"/>
      <c r="I364" s="766"/>
    </row>
    <row r="365" spans="1:9" ht="13.8" thickBot="1" x14ac:dyDescent="0.3">
      <c r="C365" s="770" t="s">
        <v>264</v>
      </c>
      <c r="D365" s="771"/>
      <c r="E365" s="207">
        <f>+'P. Mobiliario Consultorios'!E16</f>
        <v>3</v>
      </c>
      <c r="F365" s="767"/>
      <c r="G365" s="768"/>
      <c r="H365" s="768"/>
      <c r="I365" s="769"/>
    </row>
    <row r="366" spans="1:9" x14ac:dyDescent="0.25">
      <c r="C366" s="453" t="s">
        <v>265</v>
      </c>
      <c r="D366" s="454"/>
      <c r="E366" s="772"/>
      <c r="F366" s="772"/>
      <c r="G366" s="772"/>
      <c r="H366" s="772"/>
      <c r="I366" s="773"/>
    </row>
    <row r="367" spans="1:9" x14ac:dyDescent="0.25">
      <c r="C367" s="700" t="s">
        <v>266</v>
      </c>
      <c r="D367" s="701"/>
      <c r="E367" s="140" t="s">
        <v>267</v>
      </c>
      <c r="F367" s="455" t="s">
        <v>268</v>
      </c>
      <c r="G367" s="456" t="s">
        <v>269</v>
      </c>
      <c r="H367" s="140" t="s">
        <v>270</v>
      </c>
      <c r="I367" s="457" t="s">
        <v>271</v>
      </c>
    </row>
    <row r="368" spans="1:9" x14ac:dyDescent="0.25">
      <c r="A368" s="458"/>
      <c r="C368" s="742"/>
      <c r="D368" s="743"/>
      <c r="E368" s="141"/>
      <c r="F368" s="459"/>
      <c r="G368" s="155"/>
      <c r="H368" s="155"/>
      <c r="I368" s="744"/>
    </row>
    <row r="369" spans="1:9" x14ac:dyDescent="0.25">
      <c r="A369" s="458"/>
      <c r="C369" s="742"/>
      <c r="D369" s="743"/>
      <c r="E369" s="141"/>
      <c r="F369" s="174"/>
      <c r="G369" s="155"/>
      <c r="H369" s="155"/>
      <c r="I369" s="745"/>
    </row>
    <row r="370" spans="1:9" x14ac:dyDescent="0.25">
      <c r="C370" s="803"/>
      <c r="D370" s="804"/>
      <c r="E370" s="141"/>
      <c r="F370" s="142"/>
      <c r="G370" s="155"/>
      <c r="H370" s="155"/>
      <c r="I370" s="745"/>
    </row>
    <row r="371" spans="1:9" x14ac:dyDescent="0.25">
      <c r="C371" s="698"/>
      <c r="D371" s="699"/>
      <c r="E371" s="699"/>
      <c r="F371" s="699"/>
      <c r="G371" s="461"/>
      <c r="H371" s="461" t="s">
        <v>272</v>
      </c>
      <c r="I371" s="172">
        <f>SUM(H368:H370)</f>
        <v>0</v>
      </c>
    </row>
    <row r="372" spans="1:9" x14ac:dyDescent="0.25">
      <c r="C372" s="462" t="s">
        <v>273</v>
      </c>
      <c r="D372" s="463"/>
      <c r="E372" s="143"/>
      <c r="F372" s="151"/>
      <c r="G372" s="152"/>
      <c r="H372" s="151"/>
      <c r="I372" s="464"/>
    </row>
    <row r="373" spans="1:9" x14ac:dyDescent="0.25">
      <c r="C373" s="700" t="s">
        <v>266</v>
      </c>
      <c r="D373" s="701"/>
      <c r="E373" s="140" t="s">
        <v>274</v>
      </c>
      <c r="F373" s="140" t="s">
        <v>13</v>
      </c>
      <c r="G373" s="456" t="s">
        <v>275</v>
      </c>
      <c r="H373" s="140" t="s">
        <v>276</v>
      </c>
      <c r="I373" s="457" t="s">
        <v>271</v>
      </c>
    </row>
    <row r="374" spans="1:9" ht="26.4" customHeight="1" x14ac:dyDescent="0.25">
      <c r="A374" s="451" t="str">
        <f>+'Insumos Mobiliario'!B15</f>
        <v>IM100012</v>
      </c>
      <c r="C374" s="702" t="str">
        <f>+VLOOKUP(A374,'Insumos Mobiliario'!$B$4:$E$15,2,FALSE)</f>
        <v xml:space="preserve">Báscula Mecánica con Tallímetro CAP 200KG RGTA 200 </v>
      </c>
      <c r="D374" s="703"/>
      <c r="E374" s="144" t="str">
        <f>+VLOOKUP(A374,'Insumos Mobiliario'!$B$4:$E$15,3,FALSE)</f>
        <v>UND</v>
      </c>
      <c r="F374" s="165">
        <v>1</v>
      </c>
      <c r="G374" s="164"/>
      <c r="H374" s="166">
        <f>+VLOOKUP(A374,'Insumos Mobiliario'!$B$4:$E$15,4,FALSE)</f>
        <v>923000</v>
      </c>
      <c r="I374" s="6">
        <f>+ROUND((F374*H374)+(G374*F374*H374),0)</f>
        <v>923000</v>
      </c>
    </row>
    <row r="375" spans="1:9" x14ac:dyDescent="0.25">
      <c r="C375" s="724"/>
      <c r="D375" s="725"/>
      <c r="E375" s="144"/>
      <c r="F375" s="465"/>
      <c r="G375" s="173"/>
      <c r="H375" s="156"/>
      <c r="I375" s="172"/>
    </row>
    <row r="376" spans="1:9" x14ac:dyDescent="0.25">
      <c r="C376" s="724"/>
      <c r="D376" s="725"/>
      <c r="E376" s="144"/>
      <c r="F376" s="465"/>
      <c r="G376" s="147"/>
      <c r="H376" s="156"/>
      <c r="I376" s="172"/>
    </row>
    <row r="377" spans="1:9" x14ac:dyDescent="0.25">
      <c r="C377" s="724"/>
      <c r="D377" s="725"/>
      <c r="E377" s="144"/>
      <c r="F377" s="465"/>
      <c r="G377" s="147"/>
      <c r="H377" s="156"/>
      <c r="I377" s="172"/>
    </row>
    <row r="378" spans="1:9" x14ac:dyDescent="0.25">
      <c r="C378" s="724"/>
      <c r="D378" s="725"/>
      <c r="E378" s="144"/>
      <c r="F378" s="465"/>
      <c r="G378" s="147"/>
      <c r="H378" s="156"/>
      <c r="I378" s="172"/>
    </row>
    <row r="379" spans="1:9" x14ac:dyDescent="0.25">
      <c r="C379" s="724"/>
      <c r="D379" s="725"/>
      <c r="E379" s="144"/>
      <c r="F379" s="465"/>
      <c r="G379" s="147"/>
      <c r="H379" s="156"/>
      <c r="I379" s="172"/>
    </row>
    <row r="380" spans="1:9" x14ac:dyDescent="0.25">
      <c r="C380" s="726"/>
      <c r="D380" s="727"/>
      <c r="E380" s="443"/>
      <c r="F380" s="465"/>
      <c r="G380" s="147"/>
      <c r="H380" s="156"/>
      <c r="I380" s="172"/>
    </row>
    <row r="381" spans="1:9" x14ac:dyDescent="0.25">
      <c r="C381" s="728"/>
      <c r="D381" s="729"/>
      <c r="E381" s="141"/>
      <c r="F381" s="465"/>
      <c r="G381" s="147"/>
      <c r="H381" s="155"/>
      <c r="I381" s="172"/>
    </row>
    <row r="382" spans="1:9" x14ac:dyDescent="0.25">
      <c r="C382" s="728"/>
      <c r="D382" s="729"/>
      <c r="E382" s="141"/>
      <c r="F382" s="465"/>
      <c r="G382" s="147"/>
      <c r="H382" s="155"/>
      <c r="I382" s="172"/>
    </row>
    <row r="383" spans="1:9" x14ac:dyDescent="0.25">
      <c r="C383" s="150"/>
      <c r="D383" s="151"/>
      <c r="E383" s="143"/>
      <c r="F383" s="151"/>
      <c r="G383" s="699" t="s">
        <v>277</v>
      </c>
      <c r="H383" s="730"/>
      <c r="I383" s="172">
        <f>SUM(I374:I382)</f>
        <v>923000</v>
      </c>
    </row>
    <row r="384" spans="1:9" ht="13.8" x14ac:dyDescent="0.25">
      <c r="C384" s="462" t="s">
        <v>278</v>
      </c>
      <c r="D384" s="463"/>
      <c r="E384" s="143"/>
      <c r="F384" s="151"/>
      <c r="G384" s="152"/>
      <c r="H384" s="151"/>
      <c r="I384" s="478"/>
    </row>
    <row r="385" spans="3:9" x14ac:dyDescent="0.25">
      <c r="C385" s="700" t="s">
        <v>266</v>
      </c>
      <c r="D385" s="701"/>
      <c r="E385" s="140" t="s">
        <v>279</v>
      </c>
      <c r="F385" s="140" t="s">
        <v>29</v>
      </c>
      <c r="G385" s="456" t="s">
        <v>280</v>
      </c>
      <c r="H385" s="140" t="s">
        <v>281</v>
      </c>
      <c r="I385" s="457" t="s">
        <v>271</v>
      </c>
    </row>
    <row r="386" spans="3:9" x14ac:dyDescent="0.25">
      <c r="C386" s="731" t="s">
        <v>420</v>
      </c>
      <c r="D386" s="732"/>
      <c r="E386" s="141">
        <f>40/1000</f>
        <v>0.04</v>
      </c>
      <c r="F386" s="7"/>
      <c r="G386" s="9">
        <v>250000</v>
      </c>
      <c r="H386" s="156">
        <f>+ROUND(E386*G386,0)</f>
        <v>10000</v>
      </c>
      <c r="I386" s="149"/>
    </row>
    <row r="387" spans="3:9" x14ac:dyDescent="0.25">
      <c r="C387" s="738"/>
      <c r="D387" s="739"/>
      <c r="E387" s="141"/>
      <c r="F387" s="148"/>
      <c r="G387" s="142"/>
      <c r="H387" s="155"/>
      <c r="I387" s="149"/>
    </row>
    <row r="388" spans="3:9" x14ac:dyDescent="0.25">
      <c r="C388" s="150"/>
      <c r="D388" s="151"/>
      <c r="E388" s="143"/>
      <c r="F388" s="151"/>
      <c r="G388" s="152" t="s">
        <v>282</v>
      </c>
      <c r="H388" s="151"/>
      <c r="I388" s="158">
        <f>SUM(H386:H387)</f>
        <v>10000</v>
      </c>
    </row>
    <row r="389" spans="3:9" ht="13.8" x14ac:dyDescent="0.25">
      <c r="C389" s="462" t="s">
        <v>283</v>
      </c>
      <c r="D389" s="151"/>
      <c r="E389" s="143"/>
      <c r="F389" s="151"/>
      <c r="G389" s="152"/>
      <c r="H389" s="151"/>
      <c r="I389" s="478"/>
    </row>
    <row r="390" spans="3:9" x14ac:dyDescent="0.25">
      <c r="C390" s="700" t="s">
        <v>266</v>
      </c>
      <c r="D390" s="701"/>
      <c r="E390" s="140" t="s">
        <v>14</v>
      </c>
      <c r="F390" s="140" t="s">
        <v>13</v>
      </c>
      <c r="G390" s="456" t="s">
        <v>276</v>
      </c>
      <c r="H390" s="467" t="s">
        <v>29</v>
      </c>
      <c r="I390" s="457" t="s">
        <v>271</v>
      </c>
    </row>
    <row r="391" spans="3:9" x14ac:dyDescent="0.25">
      <c r="C391" s="735"/>
      <c r="D391" s="736"/>
      <c r="E391" s="141"/>
      <c r="F391" s="161"/>
      <c r="G391" s="155"/>
      <c r="H391" s="174"/>
      <c r="I391" s="159"/>
    </row>
    <row r="392" spans="3:9" x14ac:dyDescent="0.25">
      <c r="C392" s="737"/>
      <c r="D392" s="714"/>
      <c r="E392" s="141"/>
      <c r="F392" s="468"/>
      <c r="G392" s="469"/>
      <c r="H392" s="470"/>
      <c r="I392" s="172">
        <f>SUM(G392*F392)*H392</f>
        <v>0</v>
      </c>
    </row>
    <row r="393" spans="3:9" x14ac:dyDescent="0.25">
      <c r="C393" s="738"/>
      <c r="D393" s="739"/>
      <c r="E393" s="141"/>
      <c r="F393" s="148"/>
      <c r="G393" s="469"/>
      <c r="H393" s="470"/>
      <c r="I393" s="172">
        <f>SUM(G393*F393)*H393</f>
        <v>0</v>
      </c>
    </row>
    <row r="394" spans="3:9" x14ac:dyDescent="0.25">
      <c r="C394" s="150"/>
      <c r="D394" s="151"/>
      <c r="E394" s="143"/>
      <c r="F394" s="151"/>
      <c r="G394" s="740" t="s">
        <v>284</v>
      </c>
      <c r="H394" s="740"/>
      <c r="I394" s="172">
        <f>I391</f>
        <v>0</v>
      </c>
    </row>
    <row r="395" spans="3:9" ht="13.8" thickBot="1" x14ac:dyDescent="0.3">
      <c r="C395" s="150"/>
      <c r="D395" s="151"/>
      <c r="E395" s="143"/>
      <c r="F395" s="151"/>
      <c r="G395" s="471"/>
      <c r="H395" s="143"/>
      <c r="I395" s="464"/>
    </row>
    <row r="396" spans="3:9" ht="13.8" thickBot="1" x14ac:dyDescent="0.3">
      <c r="C396" s="150"/>
      <c r="D396" s="151"/>
      <c r="E396" s="143"/>
      <c r="F396" s="741" t="s">
        <v>285</v>
      </c>
      <c r="G396" s="741"/>
      <c r="H396" s="741"/>
      <c r="I396" s="160">
        <f>SUM(I371+I383+I388+I394)</f>
        <v>933000</v>
      </c>
    </row>
    <row r="397" spans="3:9" ht="14.4" thickBot="1" x14ac:dyDescent="0.3">
      <c r="C397" s="462" t="s">
        <v>286</v>
      </c>
      <c r="D397" s="151"/>
      <c r="E397" s="175"/>
      <c r="F397" s="479"/>
      <c r="G397" s="152"/>
      <c r="H397" s="151"/>
      <c r="I397" s="464"/>
    </row>
    <row r="398" spans="3:9" x14ac:dyDescent="0.25">
      <c r="C398" s="704" t="s">
        <v>732</v>
      </c>
      <c r="D398" s="705"/>
      <c r="E398" s="710" t="s">
        <v>287</v>
      </c>
      <c r="F398" s="711"/>
      <c r="G398" s="473" t="s">
        <v>101</v>
      </c>
      <c r="H398" s="474" t="s">
        <v>288</v>
      </c>
      <c r="I398" s="712"/>
    </row>
    <row r="399" spans="3:9" x14ac:dyDescent="0.25">
      <c r="C399" s="706"/>
      <c r="D399" s="707"/>
      <c r="E399" s="714" t="s">
        <v>289</v>
      </c>
      <c r="F399" s="715"/>
      <c r="G399" s="459">
        <v>0.23</v>
      </c>
      <c r="H399" s="155">
        <f>ROUND($I$396*G399,0)</f>
        <v>214590</v>
      </c>
      <c r="I399" s="713"/>
    </row>
    <row r="400" spans="3:9" x14ac:dyDescent="0.25">
      <c r="C400" s="706"/>
      <c r="D400" s="707"/>
      <c r="E400" s="714" t="s">
        <v>26</v>
      </c>
      <c r="F400" s="715"/>
      <c r="G400" s="459">
        <v>0.02</v>
      </c>
      <c r="H400" s="155">
        <f t="shared" ref="H400:H401" si="8">ROUND($I$396*G400,0)</f>
        <v>18660</v>
      </c>
      <c r="I400" s="713"/>
    </row>
    <row r="401" spans="3:9" x14ac:dyDescent="0.25">
      <c r="C401" s="706"/>
      <c r="D401" s="707"/>
      <c r="E401" s="714" t="s">
        <v>1</v>
      </c>
      <c r="F401" s="715"/>
      <c r="G401" s="459">
        <v>0.05</v>
      </c>
      <c r="H401" s="155">
        <f t="shared" si="8"/>
        <v>46650</v>
      </c>
      <c r="I401" s="713"/>
    </row>
    <row r="402" spans="3:9" ht="15" customHeight="1" thickBot="1" x14ac:dyDescent="0.3">
      <c r="C402" s="706"/>
      <c r="D402" s="707"/>
      <c r="E402" s="716" t="s">
        <v>290</v>
      </c>
      <c r="F402" s="717"/>
      <c r="G402" s="717"/>
      <c r="H402" s="718"/>
      <c r="I402" s="475">
        <f>SUM(H399:H401)</f>
        <v>279900</v>
      </c>
    </row>
    <row r="403" spans="3:9" ht="16.2" thickBot="1" x14ac:dyDescent="0.3">
      <c r="C403" s="708"/>
      <c r="D403" s="709"/>
      <c r="E403" s="719" t="s">
        <v>291</v>
      </c>
      <c r="F403" s="720"/>
      <c r="G403" s="721"/>
      <c r="H403" s="722">
        <f>SUM(I396+I402)</f>
        <v>1212900</v>
      </c>
      <c r="I403" s="723"/>
    </row>
    <row r="404" spans="3:9" x14ac:dyDescent="0.25">
      <c r="C404" s="480"/>
      <c r="D404" s="480"/>
      <c r="E404" s="480"/>
      <c r="F404" s="480"/>
      <c r="G404" s="480"/>
      <c r="H404" s="480"/>
      <c r="I404" s="480"/>
    </row>
  </sheetData>
  <mergeCells count="385">
    <mergeCell ref="C1:I1"/>
    <mergeCell ref="D2:G2"/>
    <mergeCell ref="C3:E3"/>
    <mergeCell ref="F3:I3"/>
    <mergeCell ref="C4:E4"/>
    <mergeCell ref="F4:I6"/>
    <mergeCell ref="C6:D6"/>
    <mergeCell ref="G24:H24"/>
    <mergeCell ref="C12:F12"/>
    <mergeCell ref="C14:D14"/>
    <mergeCell ref="C15:D15"/>
    <mergeCell ref="C16:D16"/>
    <mergeCell ref="C17:D17"/>
    <mergeCell ref="C18:D18"/>
    <mergeCell ref="E7:I7"/>
    <mergeCell ref="C8:D8"/>
    <mergeCell ref="C9:D9"/>
    <mergeCell ref="I9:I11"/>
    <mergeCell ref="C10:D10"/>
    <mergeCell ref="C11:D11"/>
    <mergeCell ref="C26:D26"/>
    <mergeCell ref="C27:D27"/>
    <mergeCell ref="C28:D28"/>
    <mergeCell ref="C31:D31"/>
    <mergeCell ref="C32:D32"/>
    <mergeCell ref="C33:D33"/>
    <mergeCell ref="C19:D19"/>
    <mergeCell ref="C20:D20"/>
    <mergeCell ref="C21:D21"/>
    <mergeCell ref="C22:D22"/>
    <mergeCell ref="C23:D23"/>
    <mergeCell ref="E44:G44"/>
    <mergeCell ref="H44:I44"/>
    <mergeCell ref="C46:I46"/>
    <mergeCell ref="D47:G47"/>
    <mergeCell ref="C48:E48"/>
    <mergeCell ref="F48:I48"/>
    <mergeCell ref="C34:D34"/>
    <mergeCell ref="G35:H35"/>
    <mergeCell ref="F37:H37"/>
    <mergeCell ref="C39:D44"/>
    <mergeCell ref="E39:F39"/>
    <mergeCell ref="I39:I42"/>
    <mergeCell ref="E40:F40"/>
    <mergeCell ref="E41:F41"/>
    <mergeCell ref="E42:F42"/>
    <mergeCell ref="E43:H43"/>
    <mergeCell ref="C64:D64"/>
    <mergeCell ref="C57:F57"/>
    <mergeCell ref="C59:D59"/>
    <mergeCell ref="C60:D60"/>
    <mergeCell ref="C61:D61"/>
    <mergeCell ref="C62:D62"/>
    <mergeCell ref="C63:D63"/>
    <mergeCell ref="C49:E49"/>
    <mergeCell ref="F49:I51"/>
    <mergeCell ref="C51:D51"/>
    <mergeCell ref="E52:I52"/>
    <mergeCell ref="C53:D53"/>
    <mergeCell ref="C54:D54"/>
    <mergeCell ref="I54:I56"/>
    <mergeCell ref="C55:D55"/>
    <mergeCell ref="C56:D56"/>
    <mergeCell ref="C69:D69"/>
    <mergeCell ref="C70:D70"/>
    <mergeCell ref="C71:D71"/>
    <mergeCell ref="C74:D74"/>
    <mergeCell ref="C75:D75"/>
    <mergeCell ref="C76:D76"/>
    <mergeCell ref="C65:D65"/>
    <mergeCell ref="C66:D66"/>
    <mergeCell ref="G67:H67"/>
    <mergeCell ref="E87:G87"/>
    <mergeCell ref="H87:I87"/>
    <mergeCell ref="C89:I89"/>
    <mergeCell ref="D90:G90"/>
    <mergeCell ref="C91:E91"/>
    <mergeCell ref="F91:I91"/>
    <mergeCell ref="C77:D77"/>
    <mergeCell ref="G78:H78"/>
    <mergeCell ref="F80:H80"/>
    <mergeCell ref="C82:D87"/>
    <mergeCell ref="E82:F82"/>
    <mergeCell ref="I82:I85"/>
    <mergeCell ref="E83:F83"/>
    <mergeCell ref="E84:F84"/>
    <mergeCell ref="E85:F85"/>
    <mergeCell ref="E86:H86"/>
    <mergeCell ref="G112:H112"/>
    <mergeCell ref="C100:F100"/>
    <mergeCell ref="C102:D102"/>
    <mergeCell ref="C103:D103"/>
    <mergeCell ref="C104:D104"/>
    <mergeCell ref="C105:D105"/>
    <mergeCell ref="C106:D106"/>
    <mergeCell ref="C92:E92"/>
    <mergeCell ref="F92:I94"/>
    <mergeCell ref="C94:D94"/>
    <mergeCell ref="E95:I95"/>
    <mergeCell ref="C96:D96"/>
    <mergeCell ref="C97:D97"/>
    <mergeCell ref="I97:I99"/>
    <mergeCell ref="C98:D98"/>
    <mergeCell ref="C99:D99"/>
    <mergeCell ref="C114:D114"/>
    <mergeCell ref="C115:D115"/>
    <mergeCell ref="C116:D116"/>
    <mergeCell ref="C119:D119"/>
    <mergeCell ref="C120:D120"/>
    <mergeCell ref="C121:D121"/>
    <mergeCell ref="C107:D107"/>
    <mergeCell ref="C108:D108"/>
    <mergeCell ref="C109:D109"/>
    <mergeCell ref="C110:D110"/>
    <mergeCell ref="C111:D111"/>
    <mergeCell ref="E132:G132"/>
    <mergeCell ref="H132:I132"/>
    <mergeCell ref="C134:I134"/>
    <mergeCell ref="D135:G135"/>
    <mergeCell ref="C136:E136"/>
    <mergeCell ref="F136:I136"/>
    <mergeCell ref="C122:D122"/>
    <mergeCell ref="G123:H123"/>
    <mergeCell ref="F125:H125"/>
    <mergeCell ref="C127:D132"/>
    <mergeCell ref="E127:F127"/>
    <mergeCell ref="I127:I130"/>
    <mergeCell ref="E128:F128"/>
    <mergeCell ref="E129:F129"/>
    <mergeCell ref="E130:F130"/>
    <mergeCell ref="E131:H131"/>
    <mergeCell ref="G157:H157"/>
    <mergeCell ref="C145:F145"/>
    <mergeCell ref="C147:D147"/>
    <mergeCell ref="C148:D148"/>
    <mergeCell ref="C149:D149"/>
    <mergeCell ref="C150:D150"/>
    <mergeCell ref="C151:D151"/>
    <mergeCell ref="C137:E137"/>
    <mergeCell ref="F137:I139"/>
    <mergeCell ref="C139:D139"/>
    <mergeCell ref="E140:I140"/>
    <mergeCell ref="C141:D141"/>
    <mergeCell ref="C142:D142"/>
    <mergeCell ref="I142:I144"/>
    <mergeCell ref="C143:D143"/>
    <mergeCell ref="C144:D144"/>
    <mergeCell ref="C159:D159"/>
    <mergeCell ref="C160:D160"/>
    <mergeCell ref="C161:D161"/>
    <mergeCell ref="C164:D164"/>
    <mergeCell ref="C165:D165"/>
    <mergeCell ref="C166:D166"/>
    <mergeCell ref="C152:D152"/>
    <mergeCell ref="C153:D153"/>
    <mergeCell ref="C154:D154"/>
    <mergeCell ref="C155:D155"/>
    <mergeCell ref="C156:D156"/>
    <mergeCell ref="E177:G177"/>
    <mergeCell ref="H177:I177"/>
    <mergeCell ref="C180:I180"/>
    <mergeCell ref="D181:G181"/>
    <mergeCell ref="C182:E182"/>
    <mergeCell ref="F182:I182"/>
    <mergeCell ref="C167:D167"/>
    <mergeCell ref="G168:H168"/>
    <mergeCell ref="F170:H170"/>
    <mergeCell ref="C172:D177"/>
    <mergeCell ref="E172:F172"/>
    <mergeCell ref="I172:I175"/>
    <mergeCell ref="E173:F173"/>
    <mergeCell ref="E174:F174"/>
    <mergeCell ref="E175:F175"/>
    <mergeCell ref="E176:H176"/>
    <mergeCell ref="G203:H203"/>
    <mergeCell ref="C191:F191"/>
    <mergeCell ref="C193:D193"/>
    <mergeCell ref="C194:D194"/>
    <mergeCell ref="C195:D195"/>
    <mergeCell ref="C196:D196"/>
    <mergeCell ref="C197:D197"/>
    <mergeCell ref="C183:E183"/>
    <mergeCell ref="F183:I185"/>
    <mergeCell ref="C185:D185"/>
    <mergeCell ref="E186:I186"/>
    <mergeCell ref="C187:D187"/>
    <mergeCell ref="C188:D188"/>
    <mergeCell ref="I188:I190"/>
    <mergeCell ref="C189:D189"/>
    <mergeCell ref="C190:D190"/>
    <mergeCell ref="C205:D205"/>
    <mergeCell ref="C206:D206"/>
    <mergeCell ref="C207:D207"/>
    <mergeCell ref="C210:D210"/>
    <mergeCell ref="C211:D211"/>
    <mergeCell ref="C212:D212"/>
    <mergeCell ref="C198:D198"/>
    <mergeCell ref="C199:D199"/>
    <mergeCell ref="C200:D200"/>
    <mergeCell ref="C201:D201"/>
    <mergeCell ref="C202:D202"/>
    <mergeCell ref="E223:G223"/>
    <mergeCell ref="H223:I223"/>
    <mergeCell ref="C225:I225"/>
    <mergeCell ref="D226:G226"/>
    <mergeCell ref="C227:E227"/>
    <mergeCell ref="F227:I227"/>
    <mergeCell ref="C213:D213"/>
    <mergeCell ref="G214:H214"/>
    <mergeCell ref="F216:H216"/>
    <mergeCell ref="C218:D223"/>
    <mergeCell ref="E218:F218"/>
    <mergeCell ref="I218:I221"/>
    <mergeCell ref="E219:F219"/>
    <mergeCell ref="E220:F220"/>
    <mergeCell ref="E221:F221"/>
    <mergeCell ref="E222:H222"/>
    <mergeCell ref="G248:H248"/>
    <mergeCell ref="C236:F236"/>
    <mergeCell ref="C238:D238"/>
    <mergeCell ref="C239:D239"/>
    <mergeCell ref="C240:D240"/>
    <mergeCell ref="C241:D241"/>
    <mergeCell ref="C242:D242"/>
    <mergeCell ref="C228:E228"/>
    <mergeCell ref="F228:I230"/>
    <mergeCell ref="C230:D230"/>
    <mergeCell ref="E231:I231"/>
    <mergeCell ref="C232:D232"/>
    <mergeCell ref="C233:D233"/>
    <mergeCell ref="I233:I235"/>
    <mergeCell ref="C234:D234"/>
    <mergeCell ref="C235:D235"/>
    <mergeCell ref="C250:D250"/>
    <mergeCell ref="C251:D251"/>
    <mergeCell ref="C252:D252"/>
    <mergeCell ref="C255:D255"/>
    <mergeCell ref="C256:D256"/>
    <mergeCell ref="C257:D257"/>
    <mergeCell ref="C243:D243"/>
    <mergeCell ref="C244:D244"/>
    <mergeCell ref="C245:D245"/>
    <mergeCell ref="C246:D246"/>
    <mergeCell ref="C247:D247"/>
    <mergeCell ref="E268:G268"/>
    <mergeCell ref="H268:I268"/>
    <mergeCell ref="C270:I270"/>
    <mergeCell ref="D271:G271"/>
    <mergeCell ref="C272:E272"/>
    <mergeCell ref="F272:I272"/>
    <mergeCell ref="C258:D258"/>
    <mergeCell ref="G259:H259"/>
    <mergeCell ref="F261:H261"/>
    <mergeCell ref="C263:D268"/>
    <mergeCell ref="E263:F263"/>
    <mergeCell ref="I263:I266"/>
    <mergeCell ref="E264:F264"/>
    <mergeCell ref="E265:F265"/>
    <mergeCell ref="E266:F266"/>
    <mergeCell ref="E267:H267"/>
    <mergeCell ref="G293:H293"/>
    <mergeCell ref="C281:F281"/>
    <mergeCell ref="C283:D283"/>
    <mergeCell ref="C284:D284"/>
    <mergeCell ref="C285:D285"/>
    <mergeCell ref="C286:D286"/>
    <mergeCell ref="C287:D287"/>
    <mergeCell ref="C273:E273"/>
    <mergeCell ref="F273:I275"/>
    <mergeCell ref="C275:D275"/>
    <mergeCell ref="E276:I276"/>
    <mergeCell ref="C277:D277"/>
    <mergeCell ref="C278:D278"/>
    <mergeCell ref="I278:I280"/>
    <mergeCell ref="C279:D279"/>
    <mergeCell ref="C280:D280"/>
    <mergeCell ref="C295:D295"/>
    <mergeCell ref="C296:D296"/>
    <mergeCell ref="C297:D297"/>
    <mergeCell ref="C300:D300"/>
    <mergeCell ref="C301:D301"/>
    <mergeCell ref="C302:D302"/>
    <mergeCell ref="C288:D288"/>
    <mergeCell ref="C289:D289"/>
    <mergeCell ref="C290:D290"/>
    <mergeCell ref="C291:D291"/>
    <mergeCell ref="C292:D292"/>
    <mergeCell ref="E313:G313"/>
    <mergeCell ref="H313:I313"/>
    <mergeCell ref="C315:I315"/>
    <mergeCell ref="D316:G316"/>
    <mergeCell ref="C317:E317"/>
    <mergeCell ref="F317:I317"/>
    <mergeCell ref="C303:D303"/>
    <mergeCell ref="G304:H304"/>
    <mergeCell ref="F306:H306"/>
    <mergeCell ref="C308:D313"/>
    <mergeCell ref="E308:F308"/>
    <mergeCell ref="I308:I311"/>
    <mergeCell ref="E309:F309"/>
    <mergeCell ref="E310:F310"/>
    <mergeCell ref="E311:F311"/>
    <mergeCell ref="E312:H312"/>
    <mergeCell ref="G338:H338"/>
    <mergeCell ref="C326:F326"/>
    <mergeCell ref="C328:D328"/>
    <mergeCell ref="C329:D329"/>
    <mergeCell ref="C330:D330"/>
    <mergeCell ref="C331:D331"/>
    <mergeCell ref="C332:D332"/>
    <mergeCell ref="C318:E318"/>
    <mergeCell ref="F318:I320"/>
    <mergeCell ref="C320:D320"/>
    <mergeCell ref="E321:I321"/>
    <mergeCell ref="C322:D322"/>
    <mergeCell ref="C323:D323"/>
    <mergeCell ref="I323:I325"/>
    <mergeCell ref="C324:D324"/>
    <mergeCell ref="C325:D325"/>
    <mergeCell ref="C340:D340"/>
    <mergeCell ref="C342:D342"/>
    <mergeCell ref="C345:D345"/>
    <mergeCell ref="C346:D346"/>
    <mergeCell ref="C347:D347"/>
    <mergeCell ref="C333:D333"/>
    <mergeCell ref="C334:D334"/>
    <mergeCell ref="C335:D335"/>
    <mergeCell ref="C336:D336"/>
    <mergeCell ref="C337:D337"/>
    <mergeCell ref="C341:D341"/>
    <mergeCell ref="E358:G358"/>
    <mergeCell ref="H358:I358"/>
    <mergeCell ref="C360:I360"/>
    <mergeCell ref="D361:G361"/>
    <mergeCell ref="C362:E362"/>
    <mergeCell ref="F362:I362"/>
    <mergeCell ref="C348:D348"/>
    <mergeCell ref="G349:H349"/>
    <mergeCell ref="F351:H351"/>
    <mergeCell ref="C353:D358"/>
    <mergeCell ref="E353:F353"/>
    <mergeCell ref="I353:I356"/>
    <mergeCell ref="E354:F354"/>
    <mergeCell ref="E355:F355"/>
    <mergeCell ref="E356:F356"/>
    <mergeCell ref="E357:H357"/>
    <mergeCell ref="G383:H383"/>
    <mergeCell ref="C371:F371"/>
    <mergeCell ref="C373:D373"/>
    <mergeCell ref="C374:D374"/>
    <mergeCell ref="C375:D375"/>
    <mergeCell ref="C376:D376"/>
    <mergeCell ref="C377:D377"/>
    <mergeCell ref="C363:E363"/>
    <mergeCell ref="F363:I365"/>
    <mergeCell ref="C365:D365"/>
    <mergeCell ref="E366:I366"/>
    <mergeCell ref="C367:D367"/>
    <mergeCell ref="C368:D368"/>
    <mergeCell ref="I368:I370"/>
    <mergeCell ref="C369:D369"/>
    <mergeCell ref="C370:D370"/>
    <mergeCell ref="E403:G403"/>
    <mergeCell ref="H403:I403"/>
    <mergeCell ref="C393:D393"/>
    <mergeCell ref="G394:H394"/>
    <mergeCell ref="F396:H396"/>
    <mergeCell ref="C398:D403"/>
    <mergeCell ref="E398:F398"/>
    <mergeCell ref="I398:I401"/>
    <mergeCell ref="E399:F399"/>
    <mergeCell ref="E400:F400"/>
    <mergeCell ref="E401:F401"/>
    <mergeCell ref="E402:H402"/>
    <mergeCell ref="C385:D385"/>
    <mergeCell ref="C386:D386"/>
    <mergeCell ref="C387:D387"/>
    <mergeCell ref="C390:D390"/>
    <mergeCell ref="C391:D391"/>
    <mergeCell ref="C392:D392"/>
    <mergeCell ref="C378:D378"/>
    <mergeCell ref="C379:D379"/>
    <mergeCell ref="C380:D380"/>
    <mergeCell ref="C381:D381"/>
    <mergeCell ref="C382:D382"/>
  </mergeCells>
  <printOptions horizontalCentered="1"/>
  <pageMargins left="0.51181102362204722" right="0.39370078740157483" top="0.74803149606299213" bottom="0.74803149606299213" header="0.31496062992125984" footer="0.31496062992125984"/>
  <pageSetup paperSize="9" scale="75" orientation="portrait" r:id="rId1"/>
  <rowBreaks count="8" manualBreakCount="8">
    <brk id="45" min="8" max="9" man="1"/>
    <brk id="88" min="8" max="9" man="1"/>
    <brk id="133" min="8" max="9" man="1"/>
    <brk id="179" min="8" max="9" man="1"/>
    <brk id="224" min="8" max="9" man="1"/>
    <brk id="269" min="8" max="9" man="1"/>
    <brk id="314" min="8" max="9" man="1"/>
    <brk id="359" min="8" max="9"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84D5B7-69C2-449F-B4C3-055BDA302AC1}">
  <sheetPr>
    <tabColor theme="7" tint="0.39997558519241921"/>
    <pageSetUpPr fitToPage="1"/>
  </sheetPr>
  <dimension ref="A1:Q119"/>
  <sheetViews>
    <sheetView view="pageBreakPreview" zoomScaleNormal="100" zoomScaleSheetLayoutView="100" workbookViewId="0">
      <selection activeCell="G118" sqref="G118"/>
    </sheetView>
  </sheetViews>
  <sheetFormatPr baseColWidth="10" defaultColWidth="10.5546875" defaultRowHeight="13.2" x14ac:dyDescent="0.25"/>
  <cols>
    <col min="1" max="1" width="17.6640625" style="391" customWidth="1"/>
    <col min="2" max="2" width="10.5546875" style="391"/>
    <col min="3" max="3" width="10.109375" style="391" customWidth="1"/>
    <col min="4" max="4" width="14.33203125" style="391" bestFit="1" customWidth="1"/>
    <col min="5" max="5" width="17.44140625" style="391" bestFit="1" customWidth="1"/>
    <col min="6" max="6" width="10.5546875" style="391"/>
    <col min="7" max="7" width="12.44140625" style="391" customWidth="1"/>
    <col min="8" max="8" width="13.88671875" style="391" customWidth="1"/>
    <col min="9" max="9" width="16.33203125" style="391" customWidth="1"/>
    <col min="10" max="10" width="25.44140625" style="391" customWidth="1"/>
    <col min="11" max="11" width="18.6640625" style="391" customWidth="1"/>
    <col min="12" max="12" width="14" style="391" bestFit="1" customWidth="1"/>
    <col min="13" max="13" width="14.5546875" style="391" bestFit="1" customWidth="1"/>
    <col min="14" max="256" width="10.5546875" style="391"/>
    <col min="257" max="257" width="17.6640625" style="391" customWidth="1"/>
    <col min="258" max="258" width="10.5546875" style="391"/>
    <col min="259" max="259" width="10.109375" style="391" customWidth="1"/>
    <col min="260" max="260" width="14.33203125" style="391" bestFit="1" customWidth="1"/>
    <col min="261" max="261" width="17.44140625" style="391" bestFit="1" customWidth="1"/>
    <col min="262" max="262" width="10.5546875" style="391"/>
    <col min="263" max="263" width="12.44140625" style="391" customWidth="1"/>
    <col min="264" max="264" width="11.33203125" style="391" bestFit="1" customWidth="1"/>
    <col min="265" max="265" width="16.33203125" style="391" customWidth="1"/>
    <col min="266" max="266" width="25.44140625" style="391" customWidth="1"/>
    <col min="267" max="267" width="18.6640625" style="391" customWidth="1"/>
    <col min="268" max="268" width="14" style="391" bestFit="1" customWidth="1"/>
    <col min="269" max="269" width="14.5546875" style="391" bestFit="1" customWidth="1"/>
    <col min="270" max="512" width="10.5546875" style="391"/>
    <col min="513" max="513" width="17.6640625" style="391" customWidth="1"/>
    <col min="514" max="514" width="10.5546875" style="391"/>
    <col min="515" max="515" width="10.109375" style="391" customWidth="1"/>
    <col min="516" max="516" width="14.33203125" style="391" bestFit="1" customWidth="1"/>
    <col min="517" max="517" width="17.44140625" style="391" bestFit="1" customWidth="1"/>
    <col min="518" max="518" width="10.5546875" style="391"/>
    <col min="519" max="519" width="12.44140625" style="391" customWidth="1"/>
    <col min="520" max="520" width="11.33203125" style="391" bestFit="1" customWidth="1"/>
    <col min="521" max="521" width="16.33203125" style="391" customWidth="1"/>
    <col min="522" max="522" width="25.44140625" style="391" customWidth="1"/>
    <col min="523" max="523" width="18.6640625" style="391" customWidth="1"/>
    <col min="524" max="524" width="14" style="391" bestFit="1" customWidth="1"/>
    <col min="525" max="525" width="14.5546875" style="391" bestFit="1" customWidth="1"/>
    <col min="526" max="768" width="10.5546875" style="391"/>
    <col min="769" max="769" width="17.6640625" style="391" customWidth="1"/>
    <col min="770" max="770" width="10.5546875" style="391"/>
    <col min="771" max="771" width="10.109375" style="391" customWidth="1"/>
    <col min="772" max="772" width="14.33203125" style="391" bestFit="1" customWidth="1"/>
    <col min="773" max="773" width="17.44140625" style="391" bestFit="1" customWidth="1"/>
    <col min="774" max="774" width="10.5546875" style="391"/>
    <col min="775" max="775" width="12.44140625" style="391" customWidth="1"/>
    <col min="776" max="776" width="11.33203125" style="391" bestFit="1" customWidth="1"/>
    <col min="777" max="777" width="16.33203125" style="391" customWidth="1"/>
    <col min="778" max="778" width="25.44140625" style="391" customWidth="1"/>
    <col min="779" max="779" width="18.6640625" style="391" customWidth="1"/>
    <col min="780" max="780" width="14" style="391" bestFit="1" customWidth="1"/>
    <col min="781" max="781" width="14.5546875" style="391" bestFit="1" customWidth="1"/>
    <col min="782" max="1024" width="10.5546875" style="391"/>
    <col min="1025" max="1025" width="17.6640625" style="391" customWidth="1"/>
    <col min="1026" max="1026" width="10.5546875" style="391"/>
    <col min="1027" max="1027" width="10.109375" style="391" customWidth="1"/>
    <col min="1028" max="1028" width="14.33203125" style="391" bestFit="1" customWidth="1"/>
    <col min="1029" max="1029" width="17.44140625" style="391" bestFit="1" customWidth="1"/>
    <col min="1030" max="1030" width="10.5546875" style="391"/>
    <col min="1031" max="1031" width="12.44140625" style="391" customWidth="1"/>
    <col min="1032" max="1032" width="11.33203125" style="391" bestFit="1" customWidth="1"/>
    <col min="1033" max="1033" width="16.33203125" style="391" customWidth="1"/>
    <col min="1034" max="1034" width="25.44140625" style="391" customWidth="1"/>
    <col min="1035" max="1035" width="18.6640625" style="391" customWidth="1"/>
    <col min="1036" max="1036" width="14" style="391" bestFit="1" customWidth="1"/>
    <col min="1037" max="1037" width="14.5546875" style="391" bestFit="1" customWidth="1"/>
    <col min="1038" max="1280" width="10.5546875" style="391"/>
    <col min="1281" max="1281" width="17.6640625" style="391" customWidth="1"/>
    <col min="1282" max="1282" width="10.5546875" style="391"/>
    <col min="1283" max="1283" width="10.109375" style="391" customWidth="1"/>
    <col min="1284" max="1284" width="14.33203125" style="391" bestFit="1" customWidth="1"/>
    <col min="1285" max="1285" width="17.44140625" style="391" bestFit="1" customWidth="1"/>
    <col min="1286" max="1286" width="10.5546875" style="391"/>
    <col min="1287" max="1287" width="12.44140625" style="391" customWidth="1"/>
    <col min="1288" max="1288" width="11.33203125" style="391" bestFit="1" customWidth="1"/>
    <col min="1289" max="1289" width="16.33203125" style="391" customWidth="1"/>
    <col min="1290" max="1290" width="25.44140625" style="391" customWidth="1"/>
    <col min="1291" max="1291" width="18.6640625" style="391" customWidth="1"/>
    <col min="1292" max="1292" width="14" style="391" bestFit="1" customWidth="1"/>
    <col min="1293" max="1293" width="14.5546875" style="391" bestFit="1" customWidth="1"/>
    <col min="1294" max="1536" width="10.5546875" style="391"/>
    <col min="1537" max="1537" width="17.6640625" style="391" customWidth="1"/>
    <col min="1538" max="1538" width="10.5546875" style="391"/>
    <col min="1539" max="1539" width="10.109375" style="391" customWidth="1"/>
    <col min="1540" max="1540" width="14.33203125" style="391" bestFit="1" customWidth="1"/>
    <col min="1541" max="1541" width="17.44140625" style="391" bestFit="1" customWidth="1"/>
    <col min="1542" max="1542" width="10.5546875" style="391"/>
    <col min="1543" max="1543" width="12.44140625" style="391" customWidth="1"/>
    <col min="1544" max="1544" width="11.33203125" style="391" bestFit="1" customWidth="1"/>
    <col min="1545" max="1545" width="16.33203125" style="391" customWidth="1"/>
    <col min="1546" max="1546" width="25.44140625" style="391" customWidth="1"/>
    <col min="1547" max="1547" width="18.6640625" style="391" customWidth="1"/>
    <col min="1548" max="1548" width="14" style="391" bestFit="1" customWidth="1"/>
    <col min="1549" max="1549" width="14.5546875" style="391" bestFit="1" customWidth="1"/>
    <col min="1550" max="1792" width="10.5546875" style="391"/>
    <col min="1793" max="1793" width="17.6640625" style="391" customWidth="1"/>
    <col min="1794" max="1794" width="10.5546875" style="391"/>
    <col min="1795" max="1795" width="10.109375" style="391" customWidth="1"/>
    <col min="1796" max="1796" width="14.33203125" style="391" bestFit="1" customWidth="1"/>
    <col min="1797" max="1797" width="17.44140625" style="391" bestFit="1" customWidth="1"/>
    <col min="1798" max="1798" width="10.5546875" style="391"/>
    <col min="1799" max="1799" width="12.44140625" style="391" customWidth="1"/>
    <col min="1800" max="1800" width="11.33203125" style="391" bestFit="1" customWidth="1"/>
    <col min="1801" max="1801" width="16.33203125" style="391" customWidth="1"/>
    <col min="1802" max="1802" width="25.44140625" style="391" customWidth="1"/>
    <col min="1803" max="1803" width="18.6640625" style="391" customWidth="1"/>
    <col min="1804" max="1804" width="14" style="391" bestFit="1" customWidth="1"/>
    <col min="1805" max="1805" width="14.5546875" style="391" bestFit="1" customWidth="1"/>
    <col min="1806" max="2048" width="10.5546875" style="391"/>
    <col min="2049" max="2049" width="17.6640625" style="391" customWidth="1"/>
    <col min="2050" max="2050" width="10.5546875" style="391"/>
    <col min="2051" max="2051" width="10.109375" style="391" customWidth="1"/>
    <col min="2052" max="2052" width="14.33203125" style="391" bestFit="1" customWidth="1"/>
    <col min="2053" max="2053" width="17.44140625" style="391" bestFit="1" customWidth="1"/>
    <col min="2054" max="2054" width="10.5546875" style="391"/>
    <col min="2055" max="2055" width="12.44140625" style="391" customWidth="1"/>
    <col min="2056" max="2056" width="11.33203125" style="391" bestFit="1" customWidth="1"/>
    <col min="2057" max="2057" width="16.33203125" style="391" customWidth="1"/>
    <col min="2058" max="2058" width="25.44140625" style="391" customWidth="1"/>
    <col min="2059" max="2059" width="18.6640625" style="391" customWidth="1"/>
    <col min="2060" max="2060" width="14" style="391" bestFit="1" customWidth="1"/>
    <col min="2061" max="2061" width="14.5546875" style="391" bestFit="1" customWidth="1"/>
    <col min="2062" max="2304" width="10.5546875" style="391"/>
    <col min="2305" max="2305" width="17.6640625" style="391" customWidth="1"/>
    <col min="2306" max="2306" width="10.5546875" style="391"/>
    <col min="2307" max="2307" width="10.109375" style="391" customWidth="1"/>
    <col min="2308" max="2308" width="14.33203125" style="391" bestFit="1" customWidth="1"/>
    <col min="2309" max="2309" width="17.44140625" style="391" bestFit="1" customWidth="1"/>
    <col min="2310" max="2310" width="10.5546875" style="391"/>
    <col min="2311" max="2311" width="12.44140625" style="391" customWidth="1"/>
    <col min="2312" max="2312" width="11.33203125" style="391" bestFit="1" customWidth="1"/>
    <col min="2313" max="2313" width="16.33203125" style="391" customWidth="1"/>
    <col min="2314" max="2314" width="25.44140625" style="391" customWidth="1"/>
    <col min="2315" max="2315" width="18.6640625" style="391" customWidth="1"/>
    <col min="2316" max="2316" width="14" style="391" bestFit="1" customWidth="1"/>
    <col min="2317" max="2317" width="14.5546875" style="391" bestFit="1" customWidth="1"/>
    <col min="2318" max="2560" width="10.5546875" style="391"/>
    <col min="2561" max="2561" width="17.6640625" style="391" customWidth="1"/>
    <col min="2562" max="2562" width="10.5546875" style="391"/>
    <col min="2563" max="2563" width="10.109375" style="391" customWidth="1"/>
    <col min="2564" max="2564" width="14.33203125" style="391" bestFit="1" customWidth="1"/>
    <col min="2565" max="2565" width="17.44140625" style="391" bestFit="1" customWidth="1"/>
    <col min="2566" max="2566" width="10.5546875" style="391"/>
    <col min="2567" max="2567" width="12.44140625" style="391" customWidth="1"/>
    <col min="2568" max="2568" width="11.33203125" style="391" bestFit="1" customWidth="1"/>
    <col min="2569" max="2569" width="16.33203125" style="391" customWidth="1"/>
    <col min="2570" max="2570" width="25.44140625" style="391" customWidth="1"/>
    <col min="2571" max="2571" width="18.6640625" style="391" customWidth="1"/>
    <col min="2572" max="2572" width="14" style="391" bestFit="1" customWidth="1"/>
    <col min="2573" max="2573" width="14.5546875" style="391" bestFit="1" customWidth="1"/>
    <col min="2574" max="2816" width="10.5546875" style="391"/>
    <col min="2817" max="2817" width="17.6640625" style="391" customWidth="1"/>
    <col min="2818" max="2818" width="10.5546875" style="391"/>
    <col min="2819" max="2819" width="10.109375" style="391" customWidth="1"/>
    <col min="2820" max="2820" width="14.33203125" style="391" bestFit="1" customWidth="1"/>
    <col min="2821" max="2821" width="17.44140625" style="391" bestFit="1" customWidth="1"/>
    <col min="2822" max="2822" width="10.5546875" style="391"/>
    <col min="2823" max="2823" width="12.44140625" style="391" customWidth="1"/>
    <col min="2824" max="2824" width="11.33203125" style="391" bestFit="1" customWidth="1"/>
    <col min="2825" max="2825" width="16.33203125" style="391" customWidth="1"/>
    <col min="2826" max="2826" width="25.44140625" style="391" customWidth="1"/>
    <col min="2827" max="2827" width="18.6640625" style="391" customWidth="1"/>
    <col min="2828" max="2828" width="14" style="391" bestFit="1" customWidth="1"/>
    <col min="2829" max="2829" width="14.5546875" style="391" bestFit="1" customWidth="1"/>
    <col min="2830" max="3072" width="10.5546875" style="391"/>
    <col min="3073" max="3073" width="17.6640625" style="391" customWidth="1"/>
    <col min="3074" max="3074" width="10.5546875" style="391"/>
    <col min="3075" max="3075" width="10.109375" style="391" customWidth="1"/>
    <col min="3076" max="3076" width="14.33203125" style="391" bestFit="1" customWidth="1"/>
    <col min="3077" max="3077" width="17.44140625" style="391" bestFit="1" customWidth="1"/>
    <col min="3078" max="3078" width="10.5546875" style="391"/>
    <col min="3079" max="3079" width="12.44140625" style="391" customWidth="1"/>
    <col min="3080" max="3080" width="11.33203125" style="391" bestFit="1" customWidth="1"/>
    <col min="3081" max="3081" width="16.33203125" style="391" customWidth="1"/>
    <col min="3082" max="3082" width="25.44140625" style="391" customWidth="1"/>
    <col min="3083" max="3083" width="18.6640625" style="391" customWidth="1"/>
    <col min="3084" max="3084" width="14" style="391" bestFit="1" customWidth="1"/>
    <col min="3085" max="3085" width="14.5546875" style="391" bestFit="1" customWidth="1"/>
    <col min="3086" max="3328" width="10.5546875" style="391"/>
    <col min="3329" max="3329" width="17.6640625" style="391" customWidth="1"/>
    <col min="3330" max="3330" width="10.5546875" style="391"/>
    <col min="3331" max="3331" width="10.109375" style="391" customWidth="1"/>
    <col min="3332" max="3332" width="14.33203125" style="391" bestFit="1" customWidth="1"/>
    <col min="3333" max="3333" width="17.44140625" style="391" bestFit="1" customWidth="1"/>
    <col min="3334" max="3334" width="10.5546875" style="391"/>
    <col min="3335" max="3335" width="12.44140625" style="391" customWidth="1"/>
    <col min="3336" max="3336" width="11.33203125" style="391" bestFit="1" customWidth="1"/>
    <col min="3337" max="3337" width="16.33203125" style="391" customWidth="1"/>
    <col min="3338" max="3338" width="25.44140625" style="391" customWidth="1"/>
    <col min="3339" max="3339" width="18.6640625" style="391" customWidth="1"/>
    <col min="3340" max="3340" width="14" style="391" bestFit="1" customWidth="1"/>
    <col min="3341" max="3341" width="14.5546875" style="391" bestFit="1" customWidth="1"/>
    <col min="3342" max="3584" width="10.5546875" style="391"/>
    <col min="3585" max="3585" width="17.6640625" style="391" customWidth="1"/>
    <col min="3586" max="3586" width="10.5546875" style="391"/>
    <col min="3587" max="3587" width="10.109375" style="391" customWidth="1"/>
    <col min="3588" max="3588" width="14.33203125" style="391" bestFit="1" customWidth="1"/>
    <col min="3589" max="3589" width="17.44140625" style="391" bestFit="1" customWidth="1"/>
    <col min="3590" max="3590" width="10.5546875" style="391"/>
    <col min="3591" max="3591" width="12.44140625" style="391" customWidth="1"/>
    <col min="3592" max="3592" width="11.33203125" style="391" bestFit="1" customWidth="1"/>
    <col min="3593" max="3593" width="16.33203125" style="391" customWidth="1"/>
    <col min="3594" max="3594" width="25.44140625" style="391" customWidth="1"/>
    <col min="3595" max="3595" width="18.6640625" style="391" customWidth="1"/>
    <col min="3596" max="3596" width="14" style="391" bestFit="1" customWidth="1"/>
    <col min="3597" max="3597" width="14.5546875" style="391" bestFit="1" customWidth="1"/>
    <col min="3598" max="3840" width="10.5546875" style="391"/>
    <col min="3841" max="3841" width="17.6640625" style="391" customWidth="1"/>
    <col min="3842" max="3842" width="10.5546875" style="391"/>
    <col min="3843" max="3843" width="10.109375" style="391" customWidth="1"/>
    <col min="3844" max="3844" width="14.33203125" style="391" bestFit="1" customWidth="1"/>
    <col min="3845" max="3845" width="17.44140625" style="391" bestFit="1" customWidth="1"/>
    <col min="3846" max="3846" width="10.5546875" style="391"/>
    <col min="3847" max="3847" width="12.44140625" style="391" customWidth="1"/>
    <col min="3848" max="3848" width="11.33203125" style="391" bestFit="1" customWidth="1"/>
    <col min="3849" max="3849" width="16.33203125" style="391" customWidth="1"/>
    <col min="3850" max="3850" width="25.44140625" style="391" customWidth="1"/>
    <col min="3851" max="3851" width="18.6640625" style="391" customWidth="1"/>
    <col min="3852" max="3852" width="14" style="391" bestFit="1" customWidth="1"/>
    <col min="3853" max="3853" width="14.5546875" style="391" bestFit="1" customWidth="1"/>
    <col min="3854" max="4096" width="10.5546875" style="391"/>
    <col min="4097" max="4097" width="17.6640625" style="391" customWidth="1"/>
    <col min="4098" max="4098" width="10.5546875" style="391"/>
    <col min="4099" max="4099" width="10.109375" style="391" customWidth="1"/>
    <col min="4100" max="4100" width="14.33203125" style="391" bestFit="1" customWidth="1"/>
    <col min="4101" max="4101" width="17.44140625" style="391" bestFit="1" customWidth="1"/>
    <col min="4102" max="4102" width="10.5546875" style="391"/>
    <col min="4103" max="4103" width="12.44140625" style="391" customWidth="1"/>
    <col min="4104" max="4104" width="11.33203125" style="391" bestFit="1" customWidth="1"/>
    <col min="4105" max="4105" width="16.33203125" style="391" customWidth="1"/>
    <col min="4106" max="4106" width="25.44140625" style="391" customWidth="1"/>
    <col min="4107" max="4107" width="18.6640625" style="391" customWidth="1"/>
    <col min="4108" max="4108" width="14" style="391" bestFit="1" customWidth="1"/>
    <col min="4109" max="4109" width="14.5546875" style="391" bestFit="1" customWidth="1"/>
    <col min="4110" max="4352" width="10.5546875" style="391"/>
    <col min="4353" max="4353" width="17.6640625" style="391" customWidth="1"/>
    <col min="4354" max="4354" width="10.5546875" style="391"/>
    <col min="4355" max="4355" width="10.109375" style="391" customWidth="1"/>
    <col min="4356" max="4356" width="14.33203125" style="391" bestFit="1" customWidth="1"/>
    <col min="4357" max="4357" width="17.44140625" style="391" bestFit="1" customWidth="1"/>
    <col min="4358" max="4358" width="10.5546875" style="391"/>
    <col min="4359" max="4359" width="12.44140625" style="391" customWidth="1"/>
    <col min="4360" max="4360" width="11.33203125" style="391" bestFit="1" customWidth="1"/>
    <col min="4361" max="4361" width="16.33203125" style="391" customWidth="1"/>
    <col min="4362" max="4362" width="25.44140625" style="391" customWidth="1"/>
    <col min="4363" max="4363" width="18.6640625" style="391" customWidth="1"/>
    <col min="4364" max="4364" width="14" style="391" bestFit="1" customWidth="1"/>
    <col min="4365" max="4365" width="14.5546875" style="391" bestFit="1" customWidth="1"/>
    <col min="4366" max="4608" width="10.5546875" style="391"/>
    <col min="4609" max="4609" width="17.6640625" style="391" customWidth="1"/>
    <col min="4610" max="4610" width="10.5546875" style="391"/>
    <col min="4611" max="4611" width="10.109375" style="391" customWidth="1"/>
    <col min="4612" max="4612" width="14.33203125" style="391" bestFit="1" customWidth="1"/>
    <col min="4613" max="4613" width="17.44140625" style="391" bestFit="1" customWidth="1"/>
    <col min="4614" max="4614" width="10.5546875" style="391"/>
    <col min="4615" max="4615" width="12.44140625" style="391" customWidth="1"/>
    <col min="4616" max="4616" width="11.33203125" style="391" bestFit="1" customWidth="1"/>
    <col min="4617" max="4617" width="16.33203125" style="391" customWidth="1"/>
    <col min="4618" max="4618" width="25.44140625" style="391" customWidth="1"/>
    <col min="4619" max="4619" width="18.6640625" style="391" customWidth="1"/>
    <col min="4620" max="4620" width="14" style="391" bestFit="1" customWidth="1"/>
    <col min="4621" max="4621" width="14.5546875" style="391" bestFit="1" customWidth="1"/>
    <col min="4622" max="4864" width="10.5546875" style="391"/>
    <col min="4865" max="4865" width="17.6640625" style="391" customWidth="1"/>
    <col min="4866" max="4866" width="10.5546875" style="391"/>
    <col min="4867" max="4867" width="10.109375" style="391" customWidth="1"/>
    <col min="4868" max="4868" width="14.33203125" style="391" bestFit="1" customWidth="1"/>
    <col min="4869" max="4869" width="17.44140625" style="391" bestFit="1" customWidth="1"/>
    <col min="4870" max="4870" width="10.5546875" style="391"/>
    <col min="4871" max="4871" width="12.44140625" style="391" customWidth="1"/>
    <col min="4872" max="4872" width="11.33203125" style="391" bestFit="1" customWidth="1"/>
    <col min="4873" max="4873" width="16.33203125" style="391" customWidth="1"/>
    <col min="4874" max="4874" width="25.44140625" style="391" customWidth="1"/>
    <col min="4875" max="4875" width="18.6640625" style="391" customWidth="1"/>
    <col min="4876" max="4876" width="14" style="391" bestFit="1" customWidth="1"/>
    <col min="4877" max="4877" width="14.5546875" style="391" bestFit="1" customWidth="1"/>
    <col min="4878" max="5120" width="10.5546875" style="391"/>
    <col min="5121" max="5121" width="17.6640625" style="391" customWidth="1"/>
    <col min="5122" max="5122" width="10.5546875" style="391"/>
    <col min="5123" max="5123" width="10.109375" style="391" customWidth="1"/>
    <col min="5124" max="5124" width="14.33203125" style="391" bestFit="1" customWidth="1"/>
    <col min="5125" max="5125" width="17.44140625" style="391" bestFit="1" customWidth="1"/>
    <col min="5126" max="5126" width="10.5546875" style="391"/>
    <col min="5127" max="5127" width="12.44140625" style="391" customWidth="1"/>
    <col min="5128" max="5128" width="11.33203125" style="391" bestFit="1" customWidth="1"/>
    <col min="5129" max="5129" width="16.33203125" style="391" customWidth="1"/>
    <col min="5130" max="5130" width="25.44140625" style="391" customWidth="1"/>
    <col min="5131" max="5131" width="18.6640625" style="391" customWidth="1"/>
    <col min="5132" max="5132" width="14" style="391" bestFit="1" customWidth="1"/>
    <col min="5133" max="5133" width="14.5546875" style="391" bestFit="1" customWidth="1"/>
    <col min="5134" max="5376" width="10.5546875" style="391"/>
    <col min="5377" max="5377" width="17.6640625" style="391" customWidth="1"/>
    <col min="5378" max="5378" width="10.5546875" style="391"/>
    <col min="5379" max="5379" width="10.109375" style="391" customWidth="1"/>
    <col min="5380" max="5380" width="14.33203125" style="391" bestFit="1" customWidth="1"/>
    <col min="5381" max="5381" width="17.44140625" style="391" bestFit="1" customWidth="1"/>
    <col min="5382" max="5382" width="10.5546875" style="391"/>
    <col min="5383" max="5383" width="12.44140625" style="391" customWidth="1"/>
    <col min="5384" max="5384" width="11.33203125" style="391" bestFit="1" customWidth="1"/>
    <col min="5385" max="5385" width="16.33203125" style="391" customWidth="1"/>
    <col min="5386" max="5386" width="25.44140625" style="391" customWidth="1"/>
    <col min="5387" max="5387" width="18.6640625" style="391" customWidth="1"/>
    <col min="5388" max="5388" width="14" style="391" bestFit="1" customWidth="1"/>
    <col min="5389" max="5389" width="14.5546875" style="391" bestFit="1" customWidth="1"/>
    <col min="5390" max="5632" width="10.5546875" style="391"/>
    <col min="5633" max="5633" width="17.6640625" style="391" customWidth="1"/>
    <col min="5634" max="5634" width="10.5546875" style="391"/>
    <col min="5635" max="5635" width="10.109375" style="391" customWidth="1"/>
    <col min="5636" max="5636" width="14.33203125" style="391" bestFit="1" customWidth="1"/>
    <col min="5637" max="5637" width="17.44140625" style="391" bestFit="1" customWidth="1"/>
    <col min="5638" max="5638" width="10.5546875" style="391"/>
    <col min="5639" max="5639" width="12.44140625" style="391" customWidth="1"/>
    <col min="5640" max="5640" width="11.33203125" style="391" bestFit="1" customWidth="1"/>
    <col min="5641" max="5641" width="16.33203125" style="391" customWidth="1"/>
    <col min="5642" max="5642" width="25.44140625" style="391" customWidth="1"/>
    <col min="5643" max="5643" width="18.6640625" style="391" customWidth="1"/>
    <col min="5644" max="5644" width="14" style="391" bestFit="1" customWidth="1"/>
    <col min="5645" max="5645" width="14.5546875" style="391" bestFit="1" customWidth="1"/>
    <col min="5646" max="5888" width="10.5546875" style="391"/>
    <col min="5889" max="5889" width="17.6640625" style="391" customWidth="1"/>
    <col min="5890" max="5890" width="10.5546875" style="391"/>
    <col min="5891" max="5891" width="10.109375" style="391" customWidth="1"/>
    <col min="5892" max="5892" width="14.33203125" style="391" bestFit="1" customWidth="1"/>
    <col min="5893" max="5893" width="17.44140625" style="391" bestFit="1" customWidth="1"/>
    <col min="5894" max="5894" width="10.5546875" style="391"/>
    <col min="5895" max="5895" width="12.44140625" style="391" customWidth="1"/>
    <col min="5896" max="5896" width="11.33203125" style="391" bestFit="1" customWidth="1"/>
    <col min="5897" max="5897" width="16.33203125" style="391" customWidth="1"/>
    <col min="5898" max="5898" width="25.44140625" style="391" customWidth="1"/>
    <col min="5899" max="5899" width="18.6640625" style="391" customWidth="1"/>
    <col min="5900" max="5900" width="14" style="391" bestFit="1" customWidth="1"/>
    <col min="5901" max="5901" width="14.5546875" style="391" bestFit="1" customWidth="1"/>
    <col min="5902" max="6144" width="10.5546875" style="391"/>
    <col min="6145" max="6145" width="17.6640625" style="391" customWidth="1"/>
    <col min="6146" max="6146" width="10.5546875" style="391"/>
    <col min="6147" max="6147" width="10.109375" style="391" customWidth="1"/>
    <col min="6148" max="6148" width="14.33203125" style="391" bestFit="1" customWidth="1"/>
    <col min="6149" max="6149" width="17.44140625" style="391" bestFit="1" customWidth="1"/>
    <col min="6150" max="6150" width="10.5546875" style="391"/>
    <col min="6151" max="6151" width="12.44140625" style="391" customWidth="1"/>
    <col min="6152" max="6152" width="11.33203125" style="391" bestFit="1" customWidth="1"/>
    <col min="6153" max="6153" width="16.33203125" style="391" customWidth="1"/>
    <col min="6154" max="6154" width="25.44140625" style="391" customWidth="1"/>
    <col min="6155" max="6155" width="18.6640625" style="391" customWidth="1"/>
    <col min="6156" max="6156" width="14" style="391" bestFit="1" customWidth="1"/>
    <col min="6157" max="6157" width="14.5546875" style="391" bestFit="1" customWidth="1"/>
    <col min="6158" max="6400" width="10.5546875" style="391"/>
    <col min="6401" max="6401" width="17.6640625" style="391" customWidth="1"/>
    <col min="6402" max="6402" width="10.5546875" style="391"/>
    <col min="6403" max="6403" width="10.109375" style="391" customWidth="1"/>
    <col min="6404" max="6404" width="14.33203125" style="391" bestFit="1" customWidth="1"/>
    <col min="6405" max="6405" width="17.44140625" style="391" bestFit="1" customWidth="1"/>
    <col min="6406" max="6406" width="10.5546875" style="391"/>
    <col min="6407" max="6407" width="12.44140625" style="391" customWidth="1"/>
    <col min="6408" max="6408" width="11.33203125" style="391" bestFit="1" customWidth="1"/>
    <col min="6409" max="6409" width="16.33203125" style="391" customWidth="1"/>
    <col min="6410" max="6410" width="25.44140625" style="391" customWidth="1"/>
    <col min="6411" max="6411" width="18.6640625" style="391" customWidth="1"/>
    <col min="6412" max="6412" width="14" style="391" bestFit="1" customWidth="1"/>
    <col min="6413" max="6413" width="14.5546875" style="391" bestFit="1" customWidth="1"/>
    <col min="6414" max="6656" width="10.5546875" style="391"/>
    <col min="6657" max="6657" width="17.6640625" style="391" customWidth="1"/>
    <col min="6658" max="6658" width="10.5546875" style="391"/>
    <col min="6659" max="6659" width="10.109375" style="391" customWidth="1"/>
    <col min="6660" max="6660" width="14.33203125" style="391" bestFit="1" customWidth="1"/>
    <col min="6661" max="6661" width="17.44140625" style="391" bestFit="1" customWidth="1"/>
    <col min="6662" max="6662" width="10.5546875" style="391"/>
    <col min="6663" max="6663" width="12.44140625" style="391" customWidth="1"/>
    <col min="6664" max="6664" width="11.33203125" style="391" bestFit="1" customWidth="1"/>
    <col min="6665" max="6665" width="16.33203125" style="391" customWidth="1"/>
    <col min="6666" max="6666" width="25.44140625" style="391" customWidth="1"/>
    <col min="6667" max="6667" width="18.6640625" style="391" customWidth="1"/>
    <col min="6668" max="6668" width="14" style="391" bestFit="1" customWidth="1"/>
    <col min="6669" max="6669" width="14.5546875" style="391" bestFit="1" customWidth="1"/>
    <col min="6670" max="6912" width="10.5546875" style="391"/>
    <col min="6913" max="6913" width="17.6640625" style="391" customWidth="1"/>
    <col min="6914" max="6914" width="10.5546875" style="391"/>
    <col min="6915" max="6915" width="10.109375" style="391" customWidth="1"/>
    <col min="6916" max="6916" width="14.33203125" style="391" bestFit="1" customWidth="1"/>
    <col min="6917" max="6917" width="17.44140625" style="391" bestFit="1" customWidth="1"/>
    <col min="6918" max="6918" width="10.5546875" style="391"/>
    <col min="6919" max="6919" width="12.44140625" style="391" customWidth="1"/>
    <col min="6920" max="6920" width="11.33203125" style="391" bestFit="1" customWidth="1"/>
    <col min="6921" max="6921" width="16.33203125" style="391" customWidth="1"/>
    <col min="6922" max="6922" width="25.44140625" style="391" customWidth="1"/>
    <col min="6923" max="6923" width="18.6640625" style="391" customWidth="1"/>
    <col min="6924" max="6924" width="14" style="391" bestFit="1" customWidth="1"/>
    <col min="6925" max="6925" width="14.5546875" style="391" bestFit="1" customWidth="1"/>
    <col min="6926" max="7168" width="10.5546875" style="391"/>
    <col min="7169" max="7169" width="17.6640625" style="391" customWidth="1"/>
    <col min="7170" max="7170" width="10.5546875" style="391"/>
    <col min="7171" max="7171" width="10.109375" style="391" customWidth="1"/>
    <col min="7172" max="7172" width="14.33203125" style="391" bestFit="1" customWidth="1"/>
    <col min="7173" max="7173" width="17.44140625" style="391" bestFit="1" customWidth="1"/>
    <col min="7174" max="7174" width="10.5546875" style="391"/>
    <col min="7175" max="7175" width="12.44140625" style="391" customWidth="1"/>
    <col min="7176" max="7176" width="11.33203125" style="391" bestFit="1" customWidth="1"/>
    <col min="7177" max="7177" width="16.33203125" style="391" customWidth="1"/>
    <col min="7178" max="7178" width="25.44140625" style="391" customWidth="1"/>
    <col min="7179" max="7179" width="18.6640625" style="391" customWidth="1"/>
    <col min="7180" max="7180" width="14" style="391" bestFit="1" customWidth="1"/>
    <col min="7181" max="7181" width="14.5546875" style="391" bestFit="1" customWidth="1"/>
    <col min="7182" max="7424" width="10.5546875" style="391"/>
    <col min="7425" max="7425" width="17.6640625" style="391" customWidth="1"/>
    <col min="7426" max="7426" width="10.5546875" style="391"/>
    <col min="7427" max="7427" width="10.109375" style="391" customWidth="1"/>
    <col min="7428" max="7428" width="14.33203125" style="391" bestFit="1" customWidth="1"/>
    <col min="7429" max="7429" width="17.44140625" style="391" bestFit="1" customWidth="1"/>
    <col min="7430" max="7430" width="10.5546875" style="391"/>
    <col min="7431" max="7431" width="12.44140625" style="391" customWidth="1"/>
    <col min="7432" max="7432" width="11.33203125" style="391" bestFit="1" customWidth="1"/>
    <col min="7433" max="7433" width="16.33203125" style="391" customWidth="1"/>
    <col min="7434" max="7434" width="25.44140625" style="391" customWidth="1"/>
    <col min="7435" max="7435" width="18.6640625" style="391" customWidth="1"/>
    <col min="7436" max="7436" width="14" style="391" bestFit="1" customWidth="1"/>
    <col min="7437" max="7437" width="14.5546875" style="391" bestFit="1" customWidth="1"/>
    <col min="7438" max="7680" width="10.5546875" style="391"/>
    <col min="7681" max="7681" width="17.6640625" style="391" customWidth="1"/>
    <col min="7682" max="7682" width="10.5546875" style="391"/>
    <col min="7683" max="7683" width="10.109375" style="391" customWidth="1"/>
    <col min="7684" max="7684" width="14.33203125" style="391" bestFit="1" customWidth="1"/>
    <col min="7685" max="7685" width="17.44140625" style="391" bestFit="1" customWidth="1"/>
    <col min="7686" max="7686" width="10.5546875" style="391"/>
    <col min="7687" max="7687" width="12.44140625" style="391" customWidth="1"/>
    <col min="7688" max="7688" width="11.33203125" style="391" bestFit="1" customWidth="1"/>
    <col min="7689" max="7689" width="16.33203125" style="391" customWidth="1"/>
    <col min="7690" max="7690" width="25.44140625" style="391" customWidth="1"/>
    <col min="7691" max="7691" width="18.6640625" style="391" customWidth="1"/>
    <col min="7692" max="7692" width="14" style="391" bestFit="1" customWidth="1"/>
    <col min="7693" max="7693" width="14.5546875" style="391" bestFit="1" customWidth="1"/>
    <col min="7694" max="7936" width="10.5546875" style="391"/>
    <col min="7937" max="7937" width="17.6640625" style="391" customWidth="1"/>
    <col min="7938" max="7938" width="10.5546875" style="391"/>
    <col min="7939" max="7939" width="10.109375" style="391" customWidth="1"/>
    <col min="7940" max="7940" width="14.33203125" style="391" bestFit="1" customWidth="1"/>
    <col min="7941" max="7941" width="17.44140625" style="391" bestFit="1" customWidth="1"/>
    <col min="7942" max="7942" width="10.5546875" style="391"/>
    <col min="7943" max="7943" width="12.44140625" style="391" customWidth="1"/>
    <col min="7944" max="7944" width="11.33203125" style="391" bestFit="1" customWidth="1"/>
    <col min="7945" max="7945" width="16.33203125" style="391" customWidth="1"/>
    <col min="7946" max="7946" width="25.44140625" style="391" customWidth="1"/>
    <col min="7947" max="7947" width="18.6640625" style="391" customWidth="1"/>
    <col min="7948" max="7948" width="14" style="391" bestFit="1" customWidth="1"/>
    <col min="7949" max="7949" width="14.5546875" style="391" bestFit="1" customWidth="1"/>
    <col min="7950" max="8192" width="10.5546875" style="391"/>
    <col min="8193" max="8193" width="17.6640625" style="391" customWidth="1"/>
    <col min="8194" max="8194" width="10.5546875" style="391"/>
    <col min="8195" max="8195" width="10.109375" style="391" customWidth="1"/>
    <col min="8196" max="8196" width="14.33203125" style="391" bestFit="1" customWidth="1"/>
    <col min="8197" max="8197" width="17.44140625" style="391" bestFit="1" customWidth="1"/>
    <col min="8198" max="8198" width="10.5546875" style="391"/>
    <col min="8199" max="8199" width="12.44140625" style="391" customWidth="1"/>
    <col min="8200" max="8200" width="11.33203125" style="391" bestFit="1" customWidth="1"/>
    <col min="8201" max="8201" width="16.33203125" style="391" customWidth="1"/>
    <col min="8202" max="8202" width="25.44140625" style="391" customWidth="1"/>
    <col min="8203" max="8203" width="18.6640625" style="391" customWidth="1"/>
    <col min="8204" max="8204" width="14" style="391" bestFit="1" customWidth="1"/>
    <col min="8205" max="8205" width="14.5546875" style="391" bestFit="1" customWidth="1"/>
    <col min="8206" max="8448" width="10.5546875" style="391"/>
    <col min="8449" max="8449" width="17.6640625" style="391" customWidth="1"/>
    <col min="8450" max="8450" width="10.5546875" style="391"/>
    <col min="8451" max="8451" width="10.109375" style="391" customWidth="1"/>
    <col min="8452" max="8452" width="14.33203125" style="391" bestFit="1" customWidth="1"/>
    <col min="8453" max="8453" width="17.44140625" style="391" bestFit="1" customWidth="1"/>
    <col min="8454" max="8454" width="10.5546875" style="391"/>
    <col min="8455" max="8455" width="12.44140625" style="391" customWidth="1"/>
    <col min="8456" max="8456" width="11.33203125" style="391" bestFit="1" customWidth="1"/>
    <col min="8457" max="8457" width="16.33203125" style="391" customWidth="1"/>
    <col min="8458" max="8458" width="25.44140625" style="391" customWidth="1"/>
    <col min="8459" max="8459" width="18.6640625" style="391" customWidth="1"/>
    <col min="8460" max="8460" width="14" style="391" bestFit="1" customWidth="1"/>
    <col min="8461" max="8461" width="14.5546875" style="391" bestFit="1" customWidth="1"/>
    <col min="8462" max="8704" width="10.5546875" style="391"/>
    <col min="8705" max="8705" width="17.6640625" style="391" customWidth="1"/>
    <col min="8706" max="8706" width="10.5546875" style="391"/>
    <col min="8707" max="8707" width="10.109375" style="391" customWidth="1"/>
    <col min="8708" max="8708" width="14.33203125" style="391" bestFit="1" customWidth="1"/>
    <col min="8709" max="8709" width="17.44140625" style="391" bestFit="1" customWidth="1"/>
    <col min="8710" max="8710" width="10.5546875" style="391"/>
    <col min="8711" max="8711" width="12.44140625" style="391" customWidth="1"/>
    <col min="8712" max="8712" width="11.33203125" style="391" bestFit="1" customWidth="1"/>
    <col min="8713" max="8713" width="16.33203125" style="391" customWidth="1"/>
    <col min="8714" max="8714" width="25.44140625" style="391" customWidth="1"/>
    <col min="8715" max="8715" width="18.6640625" style="391" customWidth="1"/>
    <col min="8716" max="8716" width="14" style="391" bestFit="1" customWidth="1"/>
    <col min="8717" max="8717" width="14.5546875" style="391" bestFit="1" customWidth="1"/>
    <col min="8718" max="8960" width="10.5546875" style="391"/>
    <col min="8961" max="8961" width="17.6640625" style="391" customWidth="1"/>
    <col min="8962" max="8962" width="10.5546875" style="391"/>
    <col min="8963" max="8963" width="10.109375" style="391" customWidth="1"/>
    <col min="8964" max="8964" width="14.33203125" style="391" bestFit="1" customWidth="1"/>
    <col min="8965" max="8965" width="17.44140625" style="391" bestFit="1" customWidth="1"/>
    <col min="8966" max="8966" width="10.5546875" style="391"/>
    <col min="8967" max="8967" width="12.44140625" style="391" customWidth="1"/>
    <col min="8968" max="8968" width="11.33203125" style="391" bestFit="1" customWidth="1"/>
    <col min="8969" max="8969" width="16.33203125" style="391" customWidth="1"/>
    <col min="8970" max="8970" width="25.44140625" style="391" customWidth="1"/>
    <col min="8971" max="8971" width="18.6640625" style="391" customWidth="1"/>
    <col min="8972" max="8972" width="14" style="391" bestFit="1" customWidth="1"/>
    <col min="8973" max="8973" width="14.5546875" style="391" bestFit="1" customWidth="1"/>
    <col min="8974" max="9216" width="10.5546875" style="391"/>
    <col min="9217" max="9217" width="17.6640625" style="391" customWidth="1"/>
    <col min="9218" max="9218" width="10.5546875" style="391"/>
    <col min="9219" max="9219" width="10.109375" style="391" customWidth="1"/>
    <col min="9220" max="9220" width="14.33203125" style="391" bestFit="1" customWidth="1"/>
    <col min="9221" max="9221" width="17.44140625" style="391" bestFit="1" customWidth="1"/>
    <col min="9222" max="9222" width="10.5546875" style="391"/>
    <col min="9223" max="9223" width="12.44140625" style="391" customWidth="1"/>
    <col min="9224" max="9224" width="11.33203125" style="391" bestFit="1" customWidth="1"/>
    <col min="9225" max="9225" width="16.33203125" style="391" customWidth="1"/>
    <col min="9226" max="9226" width="25.44140625" style="391" customWidth="1"/>
    <col min="9227" max="9227" width="18.6640625" style="391" customWidth="1"/>
    <col min="9228" max="9228" width="14" style="391" bestFit="1" customWidth="1"/>
    <col min="9229" max="9229" width="14.5546875" style="391" bestFit="1" customWidth="1"/>
    <col min="9230" max="9472" width="10.5546875" style="391"/>
    <col min="9473" max="9473" width="17.6640625" style="391" customWidth="1"/>
    <col min="9474" max="9474" width="10.5546875" style="391"/>
    <col min="9475" max="9475" width="10.109375" style="391" customWidth="1"/>
    <col min="9476" max="9476" width="14.33203125" style="391" bestFit="1" customWidth="1"/>
    <col min="9477" max="9477" width="17.44140625" style="391" bestFit="1" customWidth="1"/>
    <col min="9478" max="9478" width="10.5546875" style="391"/>
    <col min="9479" max="9479" width="12.44140625" style="391" customWidth="1"/>
    <col min="9480" max="9480" width="11.33203125" style="391" bestFit="1" customWidth="1"/>
    <col min="9481" max="9481" width="16.33203125" style="391" customWidth="1"/>
    <col min="9482" max="9482" width="25.44140625" style="391" customWidth="1"/>
    <col min="9483" max="9483" width="18.6640625" style="391" customWidth="1"/>
    <col min="9484" max="9484" width="14" style="391" bestFit="1" customWidth="1"/>
    <col min="9485" max="9485" width="14.5546875" style="391" bestFit="1" customWidth="1"/>
    <col min="9486" max="9728" width="10.5546875" style="391"/>
    <col min="9729" max="9729" width="17.6640625" style="391" customWidth="1"/>
    <col min="9730" max="9730" width="10.5546875" style="391"/>
    <col min="9731" max="9731" width="10.109375" style="391" customWidth="1"/>
    <col min="9732" max="9732" width="14.33203125" style="391" bestFit="1" customWidth="1"/>
    <col min="9733" max="9733" width="17.44140625" style="391" bestFit="1" customWidth="1"/>
    <col min="9734" max="9734" width="10.5546875" style="391"/>
    <col min="9735" max="9735" width="12.44140625" style="391" customWidth="1"/>
    <col min="9736" max="9736" width="11.33203125" style="391" bestFit="1" customWidth="1"/>
    <col min="9737" max="9737" width="16.33203125" style="391" customWidth="1"/>
    <col min="9738" max="9738" width="25.44140625" style="391" customWidth="1"/>
    <col min="9739" max="9739" width="18.6640625" style="391" customWidth="1"/>
    <col min="9740" max="9740" width="14" style="391" bestFit="1" customWidth="1"/>
    <col min="9741" max="9741" width="14.5546875" style="391" bestFit="1" customWidth="1"/>
    <col min="9742" max="9984" width="10.5546875" style="391"/>
    <col min="9985" max="9985" width="17.6640625" style="391" customWidth="1"/>
    <col min="9986" max="9986" width="10.5546875" style="391"/>
    <col min="9987" max="9987" width="10.109375" style="391" customWidth="1"/>
    <col min="9988" max="9988" width="14.33203125" style="391" bestFit="1" customWidth="1"/>
    <col min="9989" max="9989" width="17.44140625" style="391" bestFit="1" customWidth="1"/>
    <col min="9990" max="9990" width="10.5546875" style="391"/>
    <col min="9991" max="9991" width="12.44140625" style="391" customWidth="1"/>
    <col min="9992" max="9992" width="11.33203125" style="391" bestFit="1" customWidth="1"/>
    <col min="9993" max="9993" width="16.33203125" style="391" customWidth="1"/>
    <col min="9994" max="9994" width="25.44140625" style="391" customWidth="1"/>
    <col min="9995" max="9995" width="18.6640625" style="391" customWidth="1"/>
    <col min="9996" max="9996" width="14" style="391" bestFit="1" customWidth="1"/>
    <col min="9997" max="9997" width="14.5546875" style="391" bestFit="1" customWidth="1"/>
    <col min="9998" max="10240" width="10.5546875" style="391"/>
    <col min="10241" max="10241" width="17.6640625" style="391" customWidth="1"/>
    <col min="10242" max="10242" width="10.5546875" style="391"/>
    <col min="10243" max="10243" width="10.109375" style="391" customWidth="1"/>
    <col min="10244" max="10244" width="14.33203125" style="391" bestFit="1" customWidth="1"/>
    <col min="10245" max="10245" width="17.44140625" style="391" bestFit="1" customWidth="1"/>
    <col min="10246" max="10246" width="10.5546875" style="391"/>
    <col min="10247" max="10247" width="12.44140625" style="391" customWidth="1"/>
    <col min="10248" max="10248" width="11.33203125" style="391" bestFit="1" customWidth="1"/>
    <col min="10249" max="10249" width="16.33203125" style="391" customWidth="1"/>
    <col min="10250" max="10250" width="25.44140625" style="391" customWidth="1"/>
    <col min="10251" max="10251" width="18.6640625" style="391" customWidth="1"/>
    <col min="10252" max="10252" width="14" style="391" bestFit="1" customWidth="1"/>
    <col min="10253" max="10253" width="14.5546875" style="391" bestFit="1" customWidth="1"/>
    <col min="10254" max="10496" width="10.5546875" style="391"/>
    <col min="10497" max="10497" width="17.6640625" style="391" customWidth="1"/>
    <col min="10498" max="10498" width="10.5546875" style="391"/>
    <col min="10499" max="10499" width="10.109375" style="391" customWidth="1"/>
    <col min="10500" max="10500" width="14.33203125" style="391" bestFit="1" customWidth="1"/>
    <col min="10501" max="10501" width="17.44140625" style="391" bestFit="1" customWidth="1"/>
    <col min="10502" max="10502" width="10.5546875" style="391"/>
    <col min="10503" max="10503" width="12.44140625" style="391" customWidth="1"/>
    <col min="10504" max="10504" width="11.33203125" style="391" bestFit="1" customWidth="1"/>
    <col min="10505" max="10505" width="16.33203125" style="391" customWidth="1"/>
    <col min="10506" max="10506" width="25.44140625" style="391" customWidth="1"/>
    <col min="10507" max="10507" width="18.6640625" style="391" customWidth="1"/>
    <col min="10508" max="10508" width="14" style="391" bestFit="1" customWidth="1"/>
    <col min="10509" max="10509" width="14.5546875" style="391" bestFit="1" customWidth="1"/>
    <col min="10510" max="10752" width="10.5546875" style="391"/>
    <col min="10753" max="10753" width="17.6640625" style="391" customWidth="1"/>
    <col min="10754" max="10754" width="10.5546875" style="391"/>
    <col min="10755" max="10755" width="10.109375" style="391" customWidth="1"/>
    <col min="10756" max="10756" width="14.33203125" style="391" bestFit="1" customWidth="1"/>
    <col min="10757" max="10757" width="17.44140625" style="391" bestFit="1" customWidth="1"/>
    <col min="10758" max="10758" width="10.5546875" style="391"/>
    <col min="10759" max="10759" width="12.44140625" style="391" customWidth="1"/>
    <col min="10760" max="10760" width="11.33203125" style="391" bestFit="1" customWidth="1"/>
    <col min="10761" max="10761" width="16.33203125" style="391" customWidth="1"/>
    <col min="10762" max="10762" width="25.44140625" style="391" customWidth="1"/>
    <col min="10763" max="10763" width="18.6640625" style="391" customWidth="1"/>
    <col min="10764" max="10764" width="14" style="391" bestFit="1" customWidth="1"/>
    <col min="10765" max="10765" width="14.5546875" style="391" bestFit="1" customWidth="1"/>
    <col min="10766" max="11008" width="10.5546875" style="391"/>
    <col min="11009" max="11009" width="17.6640625" style="391" customWidth="1"/>
    <col min="11010" max="11010" width="10.5546875" style="391"/>
    <col min="11011" max="11011" width="10.109375" style="391" customWidth="1"/>
    <col min="11012" max="11012" width="14.33203125" style="391" bestFit="1" customWidth="1"/>
    <col min="11013" max="11013" width="17.44140625" style="391" bestFit="1" customWidth="1"/>
    <col min="11014" max="11014" width="10.5546875" style="391"/>
    <col min="11015" max="11015" width="12.44140625" style="391" customWidth="1"/>
    <col min="11016" max="11016" width="11.33203125" style="391" bestFit="1" customWidth="1"/>
    <col min="11017" max="11017" width="16.33203125" style="391" customWidth="1"/>
    <col min="11018" max="11018" width="25.44140625" style="391" customWidth="1"/>
    <col min="11019" max="11019" width="18.6640625" style="391" customWidth="1"/>
    <col min="11020" max="11020" width="14" style="391" bestFit="1" customWidth="1"/>
    <col min="11021" max="11021" width="14.5546875" style="391" bestFit="1" customWidth="1"/>
    <col min="11022" max="11264" width="10.5546875" style="391"/>
    <col min="11265" max="11265" width="17.6640625" style="391" customWidth="1"/>
    <col min="11266" max="11266" width="10.5546875" style="391"/>
    <col min="11267" max="11267" width="10.109375" style="391" customWidth="1"/>
    <col min="11268" max="11268" width="14.33203125" style="391" bestFit="1" customWidth="1"/>
    <col min="11269" max="11269" width="17.44140625" style="391" bestFit="1" customWidth="1"/>
    <col min="11270" max="11270" width="10.5546875" style="391"/>
    <col min="11271" max="11271" width="12.44140625" style="391" customWidth="1"/>
    <col min="11272" max="11272" width="11.33203125" style="391" bestFit="1" customWidth="1"/>
    <col min="11273" max="11273" width="16.33203125" style="391" customWidth="1"/>
    <col min="11274" max="11274" width="25.44140625" style="391" customWidth="1"/>
    <col min="11275" max="11275" width="18.6640625" style="391" customWidth="1"/>
    <col min="11276" max="11276" width="14" style="391" bestFit="1" customWidth="1"/>
    <col min="11277" max="11277" width="14.5546875" style="391" bestFit="1" customWidth="1"/>
    <col min="11278" max="11520" width="10.5546875" style="391"/>
    <col min="11521" max="11521" width="17.6640625" style="391" customWidth="1"/>
    <col min="11522" max="11522" width="10.5546875" style="391"/>
    <col min="11523" max="11523" width="10.109375" style="391" customWidth="1"/>
    <col min="11524" max="11524" width="14.33203125" style="391" bestFit="1" customWidth="1"/>
    <col min="11525" max="11525" width="17.44140625" style="391" bestFit="1" customWidth="1"/>
    <col min="11526" max="11526" width="10.5546875" style="391"/>
    <col min="11527" max="11527" width="12.44140625" style="391" customWidth="1"/>
    <col min="11528" max="11528" width="11.33203125" style="391" bestFit="1" customWidth="1"/>
    <col min="11529" max="11529" width="16.33203125" style="391" customWidth="1"/>
    <col min="11530" max="11530" width="25.44140625" style="391" customWidth="1"/>
    <col min="11531" max="11531" width="18.6640625" style="391" customWidth="1"/>
    <col min="11532" max="11532" width="14" style="391" bestFit="1" customWidth="1"/>
    <col min="11533" max="11533" width="14.5546875" style="391" bestFit="1" customWidth="1"/>
    <col min="11534" max="11776" width="10.5546875" style="391"/>
    <col min="11777" max="11777" width="17.6640625" style="391" customWidth="1"/>
    <col min="11778" max="11778" width="10.5546875" style="391"/>
    <col min="11779" max="11779" width="10.109375" style="391" customWidth="1"/>
    <col min="11780" max="11780" width="14.33203125" style="391" bestFit="1" customWidth="1"/>
    <col min="11781" max="11781" width="17.44140625" style="391" bestFit="1" customWidth="1"/>
    <col min="11782" max="11782" width="10.5546875" style="391"/>
    <col min="11783" max="11783" width="12.44140625" style="391" customWidth="1"/>
    <col min="11784" max="11784" width="11.33203125" style="391" bestFit="1" customWidth="1"/>
    <col min="11785" max="11785" width="16.33203125" style="391" customWidth="1"/>
    <col min="11786" max="11786" width="25.44140625" style="391" customWidth="1"/>
    <col min="11787" max="11787" width="18.6640625" style="391" customWidth="1"/>
    <col min="11788" max="11788" width="14" style="391" bestFit="1" customWidth="1"/>
    <col min="11789" max="11789" width="14.5546875" style="391" bestFit="1" customWidth="1"/>
    <col min="11790" max="12032" width="10.5546875" style="391"/>
    <col min="12033" max="12033" width="17.6640625" style="391" customWidth="1"/>
    <col min="12034" max="12034" width="10.5546875" style="391"/>
    <col min="12035" max="12035" width="10.109375" style="391" customWidth="1"/>
    <col min="12036" max="12036" width="14.33203125" style="391" bestFit="1" customWidth="1"/>
    <col min="12037" max="12037" width="17.44140625" style="391" bestFit="1" customWidth="1"/>
    <col min="12038" max="12038" width="10.5546875" style="391"/>
    <col min="12039" max="12039" width="12.44140625" style="391" customWidth="1"/>
    <col min="12040" max="12040" width="11.33203125" style="391" bestFit="1" customWidth="1"/>
    <col min="12041" max="12041" width="16.33203125" style="391" customWidth="1"/>
    <col min="12042" max="12042" width="25.44140625" style="391" customWidth="1"/>
    <col min="12043" max="12043" width="18.6640625" style="391" customWidth="1"/>
    <col min="12044" max="12044" width="14" style="391" bestFit="1" customWidth="1"/>
    <col min="12045" max="12045" width="14.5546875" style="391" bestFit="1" customWidth="1"/>
    <col min="12046" max="12288" width="10.5546875" style="391"/>
    <col min="12289" max="12289" width="17.6640625" style="391" customWidth="1"/>
    <col min="12290" max="12290" width="10.5546875" style="391"/>
    <col min="12291" max="12291" width="10.109375" style="391" customWidth="1"/>
    <col min="12292" max="12292" width="14.33203125" style="391" bestFit="1" customWidth="1"/>
    <col min="12293" max="12293" width="17.44140625" style="391" bestFit="1" customWidth="1"/>
    <col min="12294" max="12294" width="10.5546875" style="391"/>
    <col min="12295" max="12295" width="12.44140625" style="391" customWidth="1"/>
    <col min="12296" max="12296" width="11.33203125" style="391" bestFit="1" customWidth="1"/>
    <col min="12297" max="12297" width="16.33203125" style="391" customWidth="1"/>
    <col min="12298" max="12298" width="25.44140625" style="391" customWidth="1"/>
    <col min="12299" max="12299" width="18.6640625" style="391" customWidth="1"/>
    <col min="12300" max="12300" width="14" style="391" bestFit="1" customWidth="1"/>
    <col min="12301" max="12301" width="14.5546875" style="391" bestFit="1" customWidth="1"/>
    <col min="12302" max="12544" width="10.5546875" style="391"/>
    <col min="12545" max="12545" width="17.6640625" style="391" customWidth="1"/>
    <col min="12546" max="12546" width="10.5546875" style="391"/>
    <col min="12547" max="12547" width="10.109375" style="391" customWidth="1"/>
    <col min="12548" max="12548" width="14.33203125" style="391" bestFit="1" customWidth="1"/>
    <col min="12549" max="12549" width="17.44140625" style="391" bestFit="1" customWidth="1"/>
    <col min="12550" max="12550" width="10.5546875" style="391"/>
    <col min="12551" max="12551" width="12.44140625" style="391" customWidth="1"/>
    <col min="12552" max="12552" width="11.33203125" style="391" bestFit="1" customWidth="1"/>
    <col min="12553" max="12553" width="16.33203125" style="391" customWidth="1"/>
    <col min="12554" max="12554" width="25.44140625" style="391" customWidth="1"/>
    <col min="12555" max="12555" width="18.6640625" style="391" customWidth="1"/>
    <col min="12556" max="12556" width="14" style="391" bestFit="1" customWidth="1"/>
    <col min="12557" max="12557" width="14.5546875" style="391" bestFit="1" customWidth="1"/>
    <col min="12558" max="12800" width="10.5546875" style="391"/>
    <col min="12801" max="12801" width="17.6640625" style="391" customWidth="1"/>
    <col min="12802" max="12802" width="10.5546875" style="391"/>
    <col min="12803" max="12803" width="10.109375" style="391" customWidth="1"/>
    <col min="12804" max="12804" width="14.33203125" style="391" bestFit="1" customWidth="1"/>
    <col min="12805" max="12805" width="17.44140625" style="391" bestFit="1" customWidth="1"/>
    <col min="12806" max="12806" width="10.5546875" style="391"/>
    <col min="12807" max="12807" width="12.44140625" style="391" customWidth="1"/>
    <col min="12808" max="12808" width="11.33203125" style="391" bestFit="1" customWidth="1"/>
    <col min="12809" max="12809" width="16.33203125" style="391" customWidth="1"/>
    <col min="12810" max="12810" width="25.44140625" style="391" customWidth="1"/>
    <col min="12811" max="12811" width="18.6640625" style="391" customWidth="1"/>
    <col min="12812" max="12812" width="14" style="391" bestFit="1" customWidth="1"/>
    <col min="12813" max="12813" width="14.5546875" style="391" bestFit="1" customWidth="1"/>
    <col min="12814" max="13056" width="10.5546875" style="391"/>
    <col min="13057" max="13057" width="17.6640625" style="391" customWidth="1"/>
    <col min="13058" max="13058" width="10.5546875" style="391"/>
    <col min="13059" max="13059" width="10.109375" style="391" customWidth="1"/>
    <col min="13060" max="13060" width="14.33203125" style="391" bestFit="1" customWidth="1"/>
    <col min="13061" max="13061" width="17.44140625" style="391" bestFit="1" customWidth="1"/>
    <col min="13062" max="13062" width="10.5546875" style="391"/>
    <col min="13063" max="13063" width="12.44140625" style="391" customWidth="1"/>
    <col min="13064" max="13064" width="11.33203125" style="391" bestFit="1" customWidth="1"/>
    <col min="13065" max="13065" width="16.33203125" style="391" customWidth="1"/>
    <col min="13066" max="13066" width="25.44140625" style="391" customWidth="1"/>
    <col min="13067" max="13067" width="18.6640625" style="391" customWidth="1"/>
    <col min="13068" max="13068" width="14" style="391" bestFit="1" customWidth="1"/>
    <col min="13069" max="13069" width="14.5546875" style="391" bestFit="1" customWidth="1"/>
    <col min="13070" max="13312" width="10.5546875" style="391"/>
    <col min="13313" max="13313" width="17.6640625" style="391" customWidth="1"/>
    <col min="13314" max="13314" width="10.5546875" style="391"/>
    <col min="13315" max="13315" width="10.109375" style="391" customWidth="1"/>
    <col min="13316" max="13316" width="14.33203125" style="391" bestFit="1" customWidth="1"/>
    <col min="13317" max="13317" width="17.44140625" style="391" bestFit="1" customWidth="1"/>
    <col min="13318" max="13318" width="10.5546875" style="391"/>
    <col min="13319" max="13319" width="12.44140625" style="391" customWidth="1"/>
    <col min="13320" max="13320" width="11.33203125" style="391" bestFit="1" customWidth="1"/>
    <col min="13321" max="13321" width="16.33203125" style="391" customWidth="1"/>
    <col min="13322" max="13322" width="25.44140625" style="391" customWidth="1"/>
    <col min="13323" max="13323" width="18.6640625" style="391" customWidth="1"/>
    <col min="13324" max="13324" width="14" style="391" bestFit="1" customWidth="1"/>
    <col min="13325" max="13325" width="14.5546875" style="391" bestFit="1" customWidth="1"/>
    <col min="13326" max="13568" width="10.5546875" style="391"/>
    <col min="13569" max="13569" width="17.6640625" style="391" customWidth="1"/>
    <col min="13570" max="13570" width="10.5546875" style="391"/>
    <col min="13571" max="13571" width="10.109375" style="391" customWidth="1"/>
    <col min="13572" max="13572" width="14.33203125" style="391" bestFit="1" customWidth="1"/>
    <col min="13573" max="13573" width="17.44140625" style="391" bestFit="1" customWidth="1"/>
    <col min="13574" max="13574" width="10.5546875" style="391"/>
    <col min="13575" max="13575" width="12.44140625" style="391" customWidth="1"/>
    <col min="13576" max="13576" width="11.33203125" style="391" bestFit="1" customWidth="1"/>
    <col min="13577" max="13577" width="16.33203125" style="391" customWidth="1"/>
    <col min="13578" max="13578" width="25.44140625" style="391" customWidth="1"/>
    <col min="13579" max="13579" width="18.6640625" style="391" customWidth="1"/>
    <col min="13580" max="13580" width="14" style="391" bestFit="1" customWidth="1"/>
    <col min="13581" max="13581" width="14.5546875" style="391" bestFit="1" customWidth="1"/>
    <col min="13582" max="13824" width="10.5546875" style="391"/>
    <col min="13825" max="13825" width="17.6640625" style="391" customWidth="1"/>
    <col min="13826" max="13826" width="10.5546875" style="391"/>
    <col min="13827" max="13827" width="10.109375" style="391" customWidth="1"/>
    <col min="13828" max="13828" width="14.33203125" style="391" bestFit="1" customWidth="1"/>
    <col min="13829" max="13829" width="17.44140625" style="391" bestFit="1" customWidth="1"/>
    <col min="13830" max="13830" width="10.5546875" style="391"/>
    <col min="13831" max="13831" width="12.44140625" style="391" customWidth="1"/>
    <col min="13832" max="13832" width="11.33203125" style="391" bestFit="1" customWidth="1"/>
    <col min="13833" max="13833" width="16.33203125" style="391" customWidth="1"/>
    <col min="13834" max="13834" width="25.44140625" style="391" customWidth="1"/>
    <col min="13835" max="13835" width="18.6640625" style="391" customWidth="1"/>
    <col min="13836" max="13836" width="14" style="391" bestFit="1" customWidth="1"/>
    <col min="13837" max="13837" width="14.5546875" style="391" bestFit="1" customWidth="1"/>
    <col min="13838" max="14080" width="10.5546875" style="391"/>
    <col min="14081" max="14081" width="17.6640625" style="391" customWidth="1"/>
    <col min="14082" max="14082" width="10.5546875" style="391"/>
    <col min="14083" max="14083" width="10.109375" style="391" customWidth="1"/>
    <col min="14084" max="14084" width="14.33203125" style="391" bestFit="1" customWidth="1"/>
    <col min="14085" max="14085" width="17.44140625" style="391" bestFit="1" customWidth="1"/>
    <col min="14086" max="14086" width="10.5546875" style="391"/>
    <col min="14087" max="14087" width="12.44140625" style="391" customWidth="1"/>
    <col min="14088" max="14088" width="11.33203125" style="391" bestFit="1" customWidth="1"/>
    <col min="14089" max="14089" width="16.33203125" style="391" customWidth="1"/>
    <col min="14090" max="14090" width="25.44140625" style="391" customWidth="1"/>
    <col min="14091" max="14091" width="18.6640625" style="391" customWidth="1"/>
    <col min="14092" max="14092" width="14" style="391" bestFit="1" customWidth="1"/>
    <col min="14093" max="14093" width="14.5546875" style="391" bestFit="1" customWidth="1"/>
    <col min="14094" max="14336" width="10.5546875" style="391"/>
    <col min="14337" max="14337" width="17.6640625" style="391" customWidth="1"/>
    <col min="14338" max="14338" width="10.5546875" style="391"/>
    <col min="14339" max="14339" width="10.109375" style="391" customWidth="1"/>
    <col min="14340" max="14340" width="14.33203125" style="391" bestFit="1" customWidth="1"/>
    <col min="14341" max="14341" width="17.44140625" style="391" bestFit="1" customWidth="1"/>
    <col min="14342" max="14342" width="10.5546875" style="391"/>
    <col min="14343" max="14343" width="12.44140625" style="391" customWidth="1"/>
    <col min="14344" max="14344" width="11.33203125" style="391" bestFit="1" customWidth="1"/>
    <col min="14345" max="14345" width="16.33203125" style="391" customWidth="1"/>
    <col min="14346" max="14346" width="25.44140625" style="391" customWidth="1"/>
    <col min="14347" max="14347" width="18.6640625" style="391" customWidth="1"/>
    <col min="14348" max="14348" width="14" style="391" bestFit="1" customWidth="1"/>
    <col min="14349" max="14349" width="14.5546875" style="391" bestFit="1" customWidth="1"/>
    <col min="14350" max="14592" width="10.5546875" style="391"/>
    <col min="14593" max="14593" width="17.6640625" style="391" customWidth="1"/>
    <col min="14594" max="14594" width="10.5546875" style="391"/>
    <col min="14595" max="14595" width="10.109375" style="391" customWidth="1"/>
    <col min="14596" max="14596" width="14.33203125" style="391" bestFit="1" customWidth="1"/>
    <col min="14597" max="14597" width="17.44140625" style="391" bestFit="1" customWidth="1"/>
    <col min="14598" max="14598" width="10.5546875" style="391"/>
    <col min="14599" max="14599" width="12.44140625" style="391" customWidth="1"/>
    <col min="14600" max="14600" width="11.33203125" style="391" bestFit="1" customWidth="1"/>
    <col min="14601" max="14601" width="16.33203125" style="391" customWidth="1"/>
    <col min="14602" max="14602" width="25.44140625" style="391" customWidth="1"/>
    <col min="14603" max="14603" width="18.6640625" style="391" customWidth="1"/>
    <col min="14604" max="14604" width="14" style="391" bestFit="1" customWidth="1"/>
    <col min="14605" max="14605" width="14.5546875" style="391" bestFit="1" customWidth="1"/>
    <col min="14606" max="14848" width="10.5546875" style="391"/>
    <col min="14849" max="14849" width="17.6640625" style="391" customWidth="1"/>
    <col min="14850" max="14850" width="10.5546875" style="391"/>
    <col min="14851" max="14851" width="10.109375" style="391" customWidth="1"/>
    <col min="14852" max="14852" width="14.33203125" style="391" bestFit="1" customWidth="1"/>
    <col min="14853" max="14853" width="17.44140625" style="391" bestFit="1" customWidth="1"/>
    <col min="14854" max="14854" width="10.5546875" style="391"/>
    <col min="14855" max="14855" width="12.44140625" style="391" customWidth="1"/>
    <col min="14856" max="14856" width="11.33203125" style="391" bestFit="1" customWidth="1"/>
    <col min="14857" max="14857" width="16.33203125" style="391" customWidth="1"/>
    <col min="14858" max="14858" width="25.44140625" style="391" customWidth="1"/>
    <col min="14859" max="14859" width="18.6640625" style="391" customWidth="1"/>
    <col min="14860" max="14860" width="14" style="391" bestFit="1" customWidth="1"/>
    <col min="14861" max="14861" width="14.5546875" style="391" bestFit="1" customWidth="1"/>
    <col min="14862" max="15104" width="10.5546875" style="391"/>
    <col min="15105" max="15105" width="17.6640625" style="391" customWidth="1"/>
    <col min="15106" max="15106" width="10.5546875" style="391"/>
    <col min="15107" max="15107" width="10.109375" style="391" customWidth="1"/>
    <col min="15108" max="15108" width="14.33203125" style="391" bestFit="1" customWidth="1"/>
    <col min="15109" max="15109" width="17.44140625" style="391" bestFit="1" customWidth="1"/>
    <col min="15110" max="15110" width="10.5546875" style="391"/>
    <col min="15111" max="15111" width="12.44140625" style="391" customWidth="1"/>
    <col min="15112" max="15112" width="11.33203125" style="391" bestFit="1" customWidth="1"/>
    <col min="15113" max="15113" width="16.33203125" style="391" customWidth="1"/>
    <col min="15114" max="15114" width="25.44140625" style="391" customWidth="1"/>
    <col min="15115" max="15115" width="18.6640625" style="391" customWidth="1"/>
    <col min="15116" max="15116" width="14" style="391" bestFit="1" customWidth="1"/>
    <col min="15117" max="15117" width="14.5546875" style="391" bestFit="1" customWidth="1"/>
    <col min="15118" max="15360" width="10.5546875" style="391"/>
    <col min="15361" max="15361" width="17.6640625" style="391" customWidth="1"/>
    <col min="15362" max="15362" width="10.5546875" style="391"/>
    <col min="15363" max="15363" width="10.109375" style="391" customWidth="1"/>
    <col min="15364" max="15364" width="14.33203125" style="391" bestFit="1" customWidth="1"/>
    <col min="15365" max="15365" width="17.44140625" style="391" bestFit="1" customWidth="1"/>
    <col min="15366" max="15366" width="10.5546875" style="391"/>
    <col min="15367" max="15367" width="12.44140625" style="391" customWidth="1"/>
    <col min="15368" max="15368" width="11.33203125" style="391" bestFit="1" customWidth="1"/>
    <col min="15369" max="15369" width="16.33203125" style="391" customWidth="1"/>
    <col min="15370" max="15370" width="25.44140625" style="391" customWidth="1"/>
    <col min="15371" max="15371" width="18.6640625" style="391" customWidth="1"/>
    <col min="15372" max="15372" width="14" style="391" bestFit="1" customWidth="1"/>
    <col min="15373" max="15373" width="14.5546875" style="391" bestFit="1" customWidth="1"/>
    <col min="15374" max="15616" width="10.5546875" style="391"/>
    <col min="15617" max="15617" width="17.6640625" style="391" customWidth="1"/>
    <col min="15618" max="15618" width="10.5546875" style="391"/>
    <col min="15619" max="15619" width="10.109375" style="391" customWidth="1"/>
    <col min="15620" max="15620" width="14.33203125" style="391" bestFit="1" customWidth="1"/>
    <col min="15621" max="15621" width="17.44140625" style="391" bestFit="1" customWidth="1"/>
    <col min="15622" max="15622" width="10.5546875" style="391"/>
    <col min="15623" max="15623" width="12.44140625" style="391" customWidth="1"/>
    <col min="15624" max="15624" width="11.33203125" style="391" bestFit="1" customWidth="1"/>
    <col min="15625" max="15625" width="16.33203125" style="391" customWidth="1"/>
    <col min="15626" max="15626" width="25.44140625" style="391" customWidth="1"/>
    <col min="15627" max="15627" width="18.6640625" style="391" customWidth="1"/>
    <col min="15628" max="15628" width="14" style="391" bestFit="1" customWidth="1"/>
    <col min="15629" max="15629" width="14.5546875" style="391" bestFit="1" customWidth="1"/>
    <col min="15630" max="15872" width="10.5546875" style="391"/>
    <col min="15873" max="15873" width="17.6640625" style="391" customWidth="1"/>
    <col min="15874" max="15874" width="10.5546875" style="391"/>
    <col min="15875" max="15875" width="10.109375" style="391" customWidth="1"/>
    <col min="15876" max="15876" width="14.33203125" style="391" bestFit="1" customWidth="1"/>
    <col min="15877" max="15877" width="17.44140625" style="391" bestFit="1" customWidth="1"/>
    <col min="15878" max="15878" width="10.5546875" style="391"/>
    <col min="15879" max="15879" width="12.44140625" style="391" customWidth="1"/>
    <col min="15880" max="15880" width="11.33203125" style="391" bestFit="1" customWidth="1"/>
    <col min="15881" max="15881" width="16.33203125" style="391" customWidth="1"/>
    <col min="15882" max="15882" width="25.44140625" style="391" customWidth="1"/>
    <col min="15883" max="15883" width="18.6640625" style="391" customWidth="1"/>
    <col min="15884" max="15884" width="14" style="391" bestFit="1" customWidth="1"/>
    <col min="15885" max="15885" width="14.5546875" style="391" bestFit="1" customWidth="1"/>
    <col min="15886" max="16128" width="10.5546875" style="391"/>
    <col min="16129" max="16129" width="17.6640625" style="391" customWidth="1"/>
    <col min="16130" max="16130" width="10.5546875" style="391"/>
    <col min="16131" max="16131" width="10.109375" style="391" customWidth="1"/>
    <col min="16132" max="16132" width="14.33203125" style="391" bestFit="1" customWidth="1"/>
    <col min="16133" max="16133" width="17.44140625" style="391" bestFit="1" customWidth="1"/>
    <col min="16134" max="16134" width="10.5546875" style="391"/>
    <col min="16135" max="16135" width="12.44140625" style="391" customWidth="1"/>
    <col min="16136" max="16136" width="11.33203125" style="391" bestFit="1" customWidth="1"/>
    <col min="16137" max="16137" width="16.33203125" style="391" customWidth="1"/>
    <col min="16138" max="16138" width="25.44140625" style="391" customWidth="1"/>
    <col min="16139" max="16139" width="18.6640625" style="391" customWidth="1"/>
    <col min="16140" max="16140" width="14" style="391" bestFit="1" customWidth="1"/>
    <col min="16141" max="16141" width="14.5546875" style="391" bestFit="1" customWidth="1"/>
    <col min="16142" max="16384" width="10.5546875" style="391"/>
  </cols>
  <sheetData>
    <row r="1" spans="1:17" ht="25.2" thickBot="1" x14ac:dyDescent="0.3">
      <c r="B1" s="893"/>
      <c r="C1" s="893"/>
      <c r="D1" s="893"/>
      <c r="E1" s="893"/>
      <c r="I1" s="893"/>
      <c r="J1" s="893"/>
      <c r="K1" s="893"/>
      <c r="L1" s="893"/>
      <c r="M1" s="893"/>
      <c r="N1" s="893"/>
      <c r="O1" s="893"/>
      <c r="P1" s="893"/>
    </row>
    <row r="2" spans="1:17" ht="16.2" thickBot="1" x14ac:dyDescent="0.35">
      <c r="A2" s="894" t="s">
        <v>737</v>
      </c>
      <c r="B2" s="895"/>
      <c r="C2" s="895"/>
      <c r="D2" s="895"/>
      <c r="E2" s="896"/>
      <c r="I2" s="392" t="s">
        <v>738</v>
      </c>
      <c r="J2" s="392" t="s">
        <v>739</v>
      </c>
      <c r="K2" s="393" t="s">
        <v>230</v>
      </c>
      <c r="L2" s="393" t="s">
        <v>171</v>
      </c>
      <c r="M2" s="392" t="s">
        <v>740</v>
      </c>
    </row>
    <row r="3" spans="1:17" ht="13.8" x14ac:dyDescent="0.25">
      <c r="A3" s="394" t="s">
        <v>741</v>
      </c>
      <c r="B3" s="394" t="s">
        <v>14</v>
      </c>
      <c r="C3" s="394" t="s">
        <v>13</v>
      </c>
      <c r="D3" s="394" t="s">
        <v>742</v>
      </c>
      <c r="E3" s="394" t="s">
        <v>672</v>
      </c>
      <c r="H3" s="395" t="s">
        <v>33</v>
      </c>
      <c r="I3" s="396">
        <f>Insumos!E15</f>
        <v>90000</v>
      </c>
      <c r="J3" s="396">
        <f>2500+1500</f>
        <v>4000</v>
      </c>
      <c r="K3" s="396">
        <f>+J3*M3</f>
        <v>420000</v>
      </c>
      <c r="L3" s="397">
        <f>+K3+I3</f>
        <v>510000</v>
      </c>
      <c r="M3" s="398">
        <v>105</v>
      </c>
    </row>
    <row r="4" spans="1:17" ht="13.8" x14ac:dyDescent="0.25">
      <c r="A4" s="399" t="s">
        <v>743</v>
      </c>
      <c r="B4" s="400" t="s">
        <v>8</v>
      </c>
      <c r="C4" s="399">
        <f>O23*0.6</f>
        <v>0.56999999999999995</v>
      </c>
      <c r="D4" s="401">
        <f>L3</f>
        <v>510000</v>
      </c>
      <c r="E4" s="402">
        <f t="shared" ref="E4:E10" si="0">D4*C4</f>
        <v>290700</v>
      </c>
      <c r="H4" s="395" t="s">
        <v>32</v>
      </c>
      <c r="I4" s="396">
        <f>Insumos!E7</f>
        <v>55000</v>
      </c>
      <c r="J4" s="396">
        <f>2500+1500</f>
        <v>4000</v>
      </c>
      <c r="K4" s="396">
        <f>+J4*M4</f>
        <v>420000</v>
      </c>
      <c r="L4" s="397">
        <f>+K4+I4</f>
        <v>475000</v>
      </c>
      <c r="M4" s="398">
        <v>105</v>
      </c>
    </row>
    <row r="5" spans="1:17" ht="13.8" x14ac:dyDescent="0.25">
      <c r="A5" s="399" t="s">
        <v>32</v>
      </c>
      <c r="B5" s="400" t="s">
        <v>8</v>
      </c>
      <c r="C5" s="399">
        <f>N23*0.6</f>
        <v>0.28799999999999998</v>
      </c>
      <c r="D5" s="401">
        <f>L4</f>
        <v>475000</v>
      </c>
      <c r="E5" s="402">
        <f t="shared" si="0"/>
        <v>136800</v>
      </c>
      <c r="H5" s="395" t="s">
        <v>31</v>
      </c>
      <c r="I5" s="396">
        <f>Insumos!E8*50</f>
        <v>35600</v>
      </c>
      <c r="J5" s="396">
        <f>2500+1500</f>
        <v>4000</v>
      </c>
      <c r="K5" s="396">
        <f>+J5*M5</f>
        <v>420000</v>
      </c>
      <c r="L5" s="397">
        <f>+K5+I5</f>
        <v>455600</v>
      </c>
      <c r="M5" s="398">
        <v>105</v>
      </c>
    </row>
    <row r="6" spans="1:17" ht="13.8" x14ac:dyDescent="0.25">
      <c r="A6" s="399" t="s">
        <v>744</v>
      </c>
      <c r="B6" s="400" t="s">
        <v>8</v>
      </c>
      <c r="C6" s="399">
        <v>0.4</v>
      </c>
      <c r="D6" s="401">
        <f>L5</f>
        <v>455600</v>
      </c>
      <c r="E6" s="402">
        <f t="shared" si="0"/>
        <v>182240</v>
      </c>
      <c r="H6" s="395"/>
      <c r="I6" s="396"/>
      <c r="J6" s="396"/>
      <c r="K6" s="396"/>
      <c r="L6" s="397"/>
      <c r="M6" s="398"/>
    </row>
    <row r="7" spans="1:17" ht="13.8" x14ac:dyDescent="0.25">
      <c r="A7" s="399" t="s">
        <v>31</v>
      </c>
      <c r="B7" s="400" t="s">
        <v>745</v>
      </c>
      <c r="C7" s="399">
        <f>M23*0.6</f>
        <v>3.5999999999999996</v>
      </c>
      <c r="D7" s="401">
        <f>I5</f>
        <v>35600</v>
      </c>
      <c r="E7" s="402">
        <f t="shared" si="0"/>
        <v>128159.99999999999</v>
      </c>
      <c r="H7" s="395"/>
      <c r="I7" s="396"/>
      <c r="J7" s="396"/>
      <c r="K7" s="396"/>
      <c r="L7" s="397"/>
    </row>
    <row r="8" spans="1:17" ht="15.6" x14ac:dyDescent="0.3">
      <c r="A8" s="399" t="s">
        <v>42</v>
      </c>
      <c r="B8" s="400" t="s">
        <v>746</v>
      </c>
      <c r="C8" s="399">
        <f>+Q20*0.6</f>
        <v>108</v>
      </c>
      <c r="D8" s="401">
        <v>50</v>
      </c>
      <c r="E8" s="402">
        <f t="shared" si="0"/>
        <v>5400</v>
      </c>
      <c r="H8" s="897" t="s">
        <v>747</v>
      </c>
      <c r="I8" s="897"/>
      <c r="J8" s="897"/>
      <c r="K8" s="897"/>
    </row>
    <row r="9" spans="1:17" ht="13.8" x14ac:dyDescent="0.25">
      <c r="A9" s="399" t="s">
        <v>748</v>
      </c>
      <c r="B9" s="400" t="s">
        <v>749</v>
      </c>
      <c r="C9" s="399">
        <v>1</v>
      </c>
      <c r="D9" s="401">
        <f>I10</f>
        <v>80000</v>
      </c>
      <c r="E9" s="402">
        <f t="shared" si="0"/>
        <v>80000</v>
      </c>
      <c r="H9" s="403"/>
      <c r="I9" s="393" t="s">
        <v>750</v>
      </c>
      <c r="J9" s="393" t="s">
        <v>751</v>
      </c>
      <c r="K9" s="393" t="s">
        <v>752</v>
      </c>
    </row>
    <row r="10" spans="1:17" ht="13.8" x14ac:dyDescent="0.25">
      <c r="A10" s="399" t="s">
        <v>753</v>
      </c>
      <c r="B10" s="400" t="s">
        <v>749</v>
      </c>
      <c r="C10" s="399">
        <v>1</v>
      </c>
      <c r="D10" s="401">
        <v>25000</v>
      </c>
      <c r="E10" s="402">
        <f t="shared" si="0"/>
        <v>25000</v>
      </c>
      <c r="H10" s="395" t="s">
        <v>754</v>
      </c>
      <c r="I10" s="396">
        <v>80000</v>
      </c>
      <c r="J10" s="396">
        <v>100000</v>
      </c>
      <c r="K10" s="396">
        <v>110000</v>
      </c>
    </row>
    <row r="11" spans="1:17" x14ac:dyDescent="0.25">
      <c r="A11" s="399"/>
      <c r="B11" s="399"/>
      <c r="C11" s="892" t="s">
        <v>672</v>
      </c>
      <c r="D11" s="892"/>
      <c r="E11" s="402">
        <f>SUM(E4:E10)</f>
        <v>848300</v>
      </c>
    </row>
    <row r="12" spans="1:17" ht="13.8" thickBot="1" x14ac:dyDescent="0.3"/>
    <row r="13" spans="1:17" ht="16.2" thickBot="1" x14ac:dyDescent="0.35">
      <c r="A13" s="898" t="s">
        <v>755</v>
      </c>
      <c r="B13" s="899"/>
      <c r="C13" s="899"/>
      <c r="D13" s="899"/>
      <c r="E13" s="900"/>
      <c r="H13" s="901" t="s">
        <v>756</v>
      </c>
      <c r="I13" s="902"/>
      <c r="J13" s="902"/>
      <c r="K13" s="902"/>
      <c r="L13" s="902"/>
      <c r="M13" s="902"/>
      <c r="N13" s="902"/>
      <c r="O13" s="902"/>
      <c r="P13" s="902"/>
      <c r="Q13" s="903"/>
    </row>
    <row r="14" spans="1:17" x14ac:dyDescent="0.25">
      <c r="A14" s="394" t="s">
        <v>741</v>
      </c>
      <c r="B14" s="394" t="s">
        <v>14</v>
      </c>
      <c r="C14" s="394" t="s">
        <v>13</v>
      </c>
      <c r="D14" s="394" t="s">
        <v>742</v>
      </c>
      <c r="E14" s="394" t="s">
        <v>672</v>
      </c>
      <c r="H14" s="904" t="s">
        <v>757</v>
      </c>
      <c r="I14" s="906" t="s">
        <v>758</v>
      </c>
      <c r="J14" s="906"/>
      <c r="K14" s="906"/>
      <c r="L14" s="906" t="s">
        <v>759</v>
      </c>
      <c r="M14" s="906"/>
      <c r="N14" s="907" t="s">
        <v>760</v>
      </c>
      <c r="O14" s="907" t="s">
        <v>761</v>
      </c>
      <c r="P14" s="906" t="s">
        <v>762</v>
      </c>
      <c r="Q14" s="909"/>
    </row>
    <row r="15" spans="1:17" ht="19.8" thickBot="1" x14ac:dyDescent="0.3">
      <c r="A15" s="399" t="s">
        <v>743</v>
      </c>
      <c r="B15" s="400" t="s">
        <v>8</v>
      </c>
      <c r="C15" s="399">
        <f>O20</f>
        <v>0.84</v>
      </c>
      <c r="D15" s="401">
        <f>L3</f>
        <v>510000</v>
      </c>
      <c r="E15" s="402">
        <f t="shared" ref="E15:E20" si="1">D15*C15</f>
        <v>428400</v>
      </c>
      <c r="H15" s="905"/>
      <c r="I15" s="404" t="s">
        <v>763</v>
      </c>
      <c r="J15" s="404" t="s">
        <v>764</v>
      </c>
      <c r="K15" s="404" t="s">
        <v>765</v>
      </c>
      <c r="L15" s="404" t="s">
        <v>766</v>
      </c>
      <c r="M15" s="404" t="s">
        <v>767</v>
      </c>
      <c r="N15" s="908"/>
      <c r="O15" s="908"/>
      <c r="P15" s="404" t="s">
        <v>768</v>
      </c>
      <c r="Q15" s="405" t="s">
        <v>769</v>
      </c>
    </row>
    <row r="16" spans="1:17" ht="13.8" x14ac:dyDescent="0.25">
      <c r="A16" s="399" t="s">
        <v>32</v>
      </c>
      <c r="B16" s="400" t="s">
        <v>8</v>
      </c>
      <c r="C16" s="399">
        <f>N20</f>
        <v>0.56000000000000005</v>
      </c>
      <c r="D16" s="401">
        <f>L4</f>
        <v>475000</v>
      </c>
      <c r="E16" s="402">
        <f t="shared" si="1"/>
        <v>266000</v>
      </c>
      <c r="H16" s="406" t="s">
        <v>770</v>
      </c>
      <c r="I16" s="407">
        <v>280</v>
      </c>
      <c r="J16" s="407">
        <v>4000</v>
      </c>
      <c r="K16" s="407">
        <v>27</v>
      </c>
      <c r="L16" s="407">
        <v>460</v>
      </c>
      <c r="M16" s="407">
        <f>+L16/50</f>
        <v>9.1999999999999993</v>
      </c>
      <c r="N16" s="407">
        <v>0.47</v>
      </c>
      <c r="O16" s="407">
        <v>0.77200000000000002</v>
      </c>
      <c r="P16" s="407">
        <v>180</v>
      </c>
      <c r="Q16" s="408">
        <v>202.4</v>
      </c>
    </row>
    <row r="17" spans="1:17" ht="13.8" x14ac:dyDescent="0.25">
      <c r="A17" s="399" t="s">
        <v>31</v>
      </c>
      <c r="B17" s="400" t="s">
        <v>745</v>
      </c>
      <c r="C17" s="399">
        <f>M20</f>
        <v>7</v>
      </c>
      <c r="D17" s="401">
        <f>I5</f>
        <v>35600</v>
      </c>
      <c r="E17" s="402">
        <f t="shared" si="1"/>
        <v>249200</v>
      </c>
      <c r="H17" s="409" t="s">
        <v>771</v>
      </c>
      <c r="I17" s="410">
        <v>249</v>
      </c>
      <c r="J17" s="410">
        <v>3555</v>
      </c>
      <c r="K17" s="410">
        <v>24</v>
      </c>
      <c r="L17" s="410">
        <v>380</v>
      </c>
      <c r="M17" s="410">
        <v>7.5</v>
      </c>
      <c r="N17" s="410">
        <v>0.6</v>
      </c>
      <c r="O17" s="410">
        <v>0.76</v>
      </c>
      <c r="P17" s="410">
        <v>170</v>
      </c>
      <c r="Q17" s="411">
        <v>190</v>
      </c>
    </row>
    <row r="18" spans="1:17" ht="13.8" x14ac:dyDescent="0.25">
      <c r="A18" s="399" t="str">
        <f>+A8</f>
        <v>Agua</v>
      </c>
      <c r="B18" s="400" t="str">
        <f>+B8</f>
        <v>Lt</v>
      </c>
      <c r="C18" s="399">
        <f>+Q20</f>
        <v>180</v>
      </c>
      <c r="D18" s="401">
        <v>50</v>
      </c>
      <c r="E18" s="402">
        <f t="shared" si="1"/>
        <v>9000</v>
      </c>
      <c r="H18" s="409" t="s">
        <v>772</v>
      </c>
      <c r="I18" s="410">
        <v>226</v>
      </c>
      <c r="J18" s="410">
        <v>3224</v>
      </c>
      <c r="K18" s="410">
        <v>22</v>
      </c>
      <c r="L18" s="410">
        <v>350</v>
      </c>
      <c r="M18" s="410">
        <v>7</v>
      </c>
      <c r="N18" s="410">
        <v>0.55000000000000004</v>
      </c>
      <c r="O18" s="410">
        <v>0.84</v>
      </c>
      <c r="P18" s="410">
        <v>160</v>
      </c>
      <c r="Q18" s="411">
        <v>180</v>
      </c>
    </row>
    <row r="19" spans="1:17" ht="13.8" x14ac:dyDescent="0.25">
      <c r="A19" s="399" t="s">
        <v>773</v>
      </c>
      <c r="B19" s="400" t="s">
        <v>749</v>
      </c>
      <c r="C19" s="399">
        <v>1</v>
      </c>
      <c r="D19" s="401">
        <v>50000</v>
      </c>
      <c r="E19" s="402">
        <f t="shared" si="1"/>
        <v>50000</v>
      </c>
      <c r="H19" s="409"/>
      <c r="I19" s="410"/>
      <c r="J19" s="410"/>
      <c r="K19" s="410"/>
      <c r="L19" s="410"/>
      <c r="M19" s="410"/>
      <c r="N19" s="410"/>
      <c r="O19" s="410"/>
      <c r="P19" s="410"/>
      <c r="Q19" s="411"/>
    </row>
    <row r="20" spans="1:17" ht="13.8" x14ac:dyDescent="0.25">
      <c r="A20" s="399" t="s">
        <v>753</v>
      </c>
      <c r="B20" s="400" t="s">
        <v>749</v>
      </c>
      <c r="C20" s="399">
        <v>1</v>
      </c>
      <c r="D20" s="401">
        <v>10000</v>
      </c>
      <c r="E20" s="402">
        <f t="shared" si="1"/>
        <v>10000</v>
      </c>
      <c r="G20" s="397"/>
      <c r="H20" s="409" t="s">
        <v>774</v>
      </c>
      <c r="I20" s="410">
        <v>210</v>
      </c>
      <c r="J20" s="410">
        <v>3000</v>
      </c>
      <c r="K20" s="410">
        <v>20</v>
      </c>
      <c r="L20" s="410">
        <v>350</v>
      </c>
      <c r="M20" s="410">
        <f>L20/50</f>
        <v>7</v>
      </c>
      <c r="N20" s="410">
        <v>0.56000000000000005</v>
      </c>
      <c r="O20" s="410">
        <v>0.84</v>
      </c>
      <c r="P20" s="410">
        <v>180</v>
      </c>
      <c r="Q20" s="411">
        <v>180</v>
      </c>
    </row>
    <row r="21" spans="1:17" ht="13.8" x14ac:dyDescent="0.25">
      <c r="A21" s="399"/>
      <c r="B21" s="400"/>
      <c r="C21" s="399"/>
      <c r="D21" s="401"/>
      <c r="E21" s="402"/>
      <c r="H21" s="409" t="s">
        <v>775</v>
      </c>
      <c r="I21" s="410">
        <v>200</v>
      </c>
      <c r="J21" s="410">
        <v>2850</v>
      </c>
      <c r="K21" s="410">
        <v>19</v>
      </c>
      <c r="L21" s="410">
        <v>300</v>
      </c>
      <c r="M21" s="410">
        <v>6</v>
      </c>
      <c r="N21" s="410">
        <v>0.48</v>
      </c>
      <c r="O21" s="410">
        <v>0.95</v>
      </c>
      <c r="P21" s="410">
        <v>145</v>
      </c>
      <c r="Q21" s="411">
        <v>170</v>
      </c>
    </row>
    <row r="22" spans="1:17" x14ac:dyDescent="0.25">
      <c r="A22" s="399"/>
      <c r="B22" s="399"/>
      <c r="C22" s="892" t="s">
        <v>672</v>
      </c>
      <c r="D22" s="892"/>
      <c r="E22" s="402">
        <f>SUM(E15:E21)</f>
        <v>1012600</v>
      </c>
      <c r="H22" s="409" t="s">
        <v>776</v>
      </c>
      <c r="I22" s="410">
        <v>189</v>
      </c>
      <c r="J22" s="410">
        <v>2700</v>
      </c>
      <c r="K22" s="410">
        <v>18</v>
      </c>
      <c r="L22" s="410">
        <v>280</v>
      </c>
      <c r="M22" s="410">
        <v>5.3</v>
      </c>
      <c r="N22" s="410">
        <v>0.55000000000000004</v>
      </c>
      <c r="O22" s="410">
        <v>0.89</v>
      </c>
      <c r="P22" s="410">
        <v>145</v>
      </c>
      <c r="Q22" s="411">
        <v>170</v>
      </c>
    </row>
    <row r="23" spans="1:17" x14ac:dyDescent="0.25">
      <c r="H23" s="409" t="s">
        <v>777</v>
      </c>
      <c r="I23" s="410">
        <v>179</v>
      </c>
      <c r="J23" s="410">
        <v>2560</v>
      </c>
      <c r="K23" s="410">
        <v>17</v>
      </c>
      <c r="L23" s="410">
        <v>300</v>
      </c>
      <c r="M23" s="410">
        <f>L23/50</f>
        <v>6</v>
      </c>
      <c r="N23" s="410">
        <v>0.48</v>
      </c>
      <c r="O23" s="410">
        <v>0.95</v>
      </c>
      <c r="P23" s="410">
        <v>140</v>
      </c>
      <c r="Q23" s="411">
        <v>170</v>
      </c>
    </row>
    <row r="24" spans="1:17" ht="13.8" thickBot="1" x14ac:dyDescent="0.3">
      <c r="H24" s="409" t="s">
        <v>778</v>
      </c>
      <c r="I24" s="410">
        <v>168</v>
      </c>
      <c r="J24" s="410">
        <v>2400</v>
      </c>
      <c r="K24" s="410">
        <v>16</v>
      </c>
      <c r="L24" s="410">
        <v>300</v>
      </c>
      <c r="M24" s="410">
        <v>6</v>
      </c>
      <c r="N24" s="410">
        <v>0.72</v>
      </c>
      <c r="O24" s="410">
        <v>0.72</v>
      </c>
      <c r="P24" s="410">
        <v>145</v>
      </c>
      <c r="Q24" s="411">
        <v>170</v>
      </c>
    </row>
    <row r="25" spans="1:17" ht="16.2" thickBot="1" x14ac:dyDescent="0.35">
      <c r="A25" s="894" t="s">
        <v>779</v>
      </c>
      <c r="B25" s="895"/>
      <c r="C25" s="895"/>
      <c r="D25" s="895"/>
      <c r="E25" s="896"/>
      <c r="H25" s="409" t="s">
        <v>780</v>
      </c>
      <c r="I25" s="410">
        <v>159</v>
      </c>
      <c r="J25" s="410">
        <v>2275</v>
      </c>
      <c r="K25" s="410">
        <v>15</v>
      </c>
      <c r="L25" s="410">
        <v>260</v>
      </c>
      <c r="M25" s="410">
        <v>6.3</v>
      </c>
      <c r="N25" s="410">
        <v>0.63</v>
      </c>
      <c r="O25" s="410">
        <v>0.83</v>
      </c>
      <c r="P25" s="410">
        <v>140</v>
      </c>
      <c r="Q25" s="411">
        <v>185</v>
      </c>
    </row>
    <row r="26" spans="1:17" x14ac:dyDescent="0.25">
      <c r="A26" s="394" t="s">
        <v>741</v>
      </c>
      <c r="B26" s="394" t="s">
        <v>14</v>
      </c>
      <c r="C26" s="394" t="s">
        <v>13</v>
      </c>
      <c r="D26" s="394" t="s">
        <v>742</v>
      </c>
      <c r="E26" s="394" t="s">
        <v>672</v>
      </c>
      <c r="H26" s="409" t="s">
        <v>781</v>
      </c>
      <c r="I26" s="410">
        <v>140</v>
      </c>
      <c r="J26" s="410">
        <v>2000</v>
      </c>
      <c r="K26" s="410">
        <v>14</v>
      </c>
      <c r="L26" s="410">
        <v>260</v>
      </c>
      <c r="M26" s="410">
        <f>L26/50</f>
        <v>5.2</v>
      </c>
      <c r="N26" s="410">
        <v>0.63</v>
      </c>
      <c r="O26" s="410">
        <v>0.84</v>
      </c>
      <c r="P26" s="410">
        <v>135</v>
      </c>
      <c r="Q26" s="411">
        <v>170</v>
      </c>
    </row>
    <row r="27" spans="1:17" ht="13.8" x14ac:dyDescent="0.25">
      <c r="A27" s="399" t="s">
        <v>32</v>
      </c>
      <c r="B27" s="400" t="s">
        <v>8</v>
      </c>
      <c r="C27" s="399">
        <f>N35</f>
        <v>0.97</v>
      </c>
      <c r="D27" s="401">
        <f>L4</f>
        <v>475000</v>
      </c>
      <c r="E27" s="402">
        <f>D27*C27</f>
        <v>460750</v>
      </c>
      <c r="F27" s="397"/>
      <c r="H27" s="409" t="s">
        <v>782</v>
      </c>
      <c r="I27" s="410">
        <v>119</v>
      </c>
      <c r="J27" s="410">
        <v>1700</v>
      </c>
      <c r="K27" s="410">
        <v>12</v>
      </c>
      <c r="L27" s="410">
        <v>210</v>
      </c>
      <c r="M27" s="410">
        <v>4</v>
      </c>
      <c r="N27" s="410">
        <v>0.5</v>
      </c>
      <c r="O27" s="410">
        <v>1</v>
      </c>
      <c r="P27" s="410">
        <v>130</v>
      </c>
      <c r="Q27" s="411">
        <v>155</v>
      </c>
    </row>
    <row r="28" spans="1:17" ht="13.8" x14ac:dyDescent="0.25">
      <c r="A28" s="399" t="s">
        <v>31</v>
      </c>
      <c r="B28" s="400" t="s">
        <v>745</v>
      </c>
      <c r="C28" s="399">
        <f>M35</f>
        <v>12.5</v>
      </c>
      <c r="D28" s="401">
        <f>I5</f>
        <v>35600</v>
      </c>
      <c r="E28" s="402">
        <f>D28*C28</f>
        <v>445000</v>
      </c>
      <c r="H28" s="409" t="s">
        <v>783</v>
      </c>
      <c r="I28" s="410">
        <v>109</v>
      </c>
      <c r="J28" s="410">
        <v>1560</v>
      </c>
      <c r="K28" s="410">
        <v>11</v>
      </c>
      <c r="L28" s="410">
        <v>175</v>
      </c>
      <c r="M28" s="410">
        <v>3.5</v>
      </c>
      <c r="N28" s="410">
        <v>0.55000000000000004</v>
      </c>
      <c r="O28" s="410">
        <v>0.98</v>
      </c>
      <c r="P28" s="410">
        <v>120</v>
      </c>
      <c r="Q28" s="411">
        <v>145</v>
      </c>
    </row>
    <row r="29" spans="1:17" ht="13.8" x14ac:dyDescent="0.25">
      <c r="A29" s="399" t="s">
        <v>42</v>
      </c>
      <c r="B29" s="400" t="s">
        <v>746</v>
      </c>
      <c r="C29" s="399">
        <f>+P35</f>
        <v>250</v>
      </c>
      <c r="D29" s="401">
        <v>50</v>
      </c>
      <c r="E29" s="402">
        <f>D29*C29</f>
        <v>12500</v>
      </c>
      <c r="H29" s="412"/>
      <c r="I29" s="413"/>
      <c r="J29" s="413"/>
      <c r="K29" s="413"/>
      <c r="L29" s="413"/>
      <c r="M29" s="413"/>
      <c r="N29" s="413"/>
      <c r="O29" s="413"/>
      <c r="P29" s="413"/>
      <c r="Q29" s="414"/>
    </row>
    <row r="30" spans="1:17" ht="14.4" thickBot="1" x14ac:dyDescent="0.3">
      <c r="A30" s="399" t="s">
        <v>784</v>
      </c>
      <c r="B30" s="400" t="s">
        <v>749</v>
      </c>
      <c r="C30" s="399">
        <v>1</v>
      </c>
      <c r="D30" s="401">
        <v>120000</v>
      </c>
      <c r="E30" s="402">
        <f>D30*C30</f>
        <v>120000</v>
      </c>
      <c r="H30" s="415" t="s">
        <v>785</v>
      </c>
      <c r="I30" s="416">
        <v>99</v>
      </c>
      <c r="J30" s="416">
        <v>1420</v>
      </c>
      <c r="K30" s="416">
        <v>10</v>
      </c>
      <c r="L30" s="416">
        <v>160</v>
      </c>
      <c r="M30" s="416">
        <v>3.3</v>
      </c>
      <c r="N30" s="416">
        <v>0.65</v>
      </c>
      <c r="O30" s="416">
        <v>1.03</v>
      </c>
      <c r="P30" s="416">
        <v>110</v>
      </c>
      <c r="Q30" s="417">
        <v>140</v>
      </c>
    </row>
    <row r="31" spans="1:17" ht="14.4" thickBot="1" x14ac:dyDescent="0.3">
      <c r="A31" s="399" t="s">
        <v>753</v>
      </c>
      <c r="B31" s="400" t="s">
        <v>749</v>
      </c>
      <c r="C31" s="399">
        <v>1</v>
      </c>
      <c r="D31" s="401">
        <v>90000</v>
      </c>
      <c r="E31" s="402">
        <f>D31*C31</f>
        <v>90000</v>
      </c>
    </row>
    <row r="32" spans="1:17" ht="14.4" thickBot="1" x14ac:dyDescent="0.3">
      <c r="A32" s="399"/>
      <c r="B32" s="400"/>
      <c r="C32" s="399"/>
      <c r="D32" s="401"/>
      <c r="E32" s="402"/>
      <c r="H32" s="910" t="s">
        <v>786</v>
      </c>
      <c r="I32" s="911"/>
      <c r="J32" s="911"/>
      <c r="K32" s="911"/>
      <c r="L32" s="911"/>
      <c r="M32" s="911"/>
      <c r="N32" s="911"/>
      <c r="O32" s="911"/>
      <c r="P32" s="912"/>
    </row>
    <row r="33" spans="1:16" ht="12.75" customHeight="1" x14ac:dyDescent="0.25">
      <c r="A33" s="399"/>
      <c r="B33" s="399"/>
      <c r="C33" s="892" t="s">
        <v>672</v>
      </c>
      <c r="D33" s="892"/>
      <c r="E33" s="402">
        <f>SUM(E27:E32)</f>
        <v>1128250</v>
      </c>
      <c r="H33" s="913" t="s">
        <v>757</v>
      </c>
      <c r="I33" s="914" t="s">
        <v>758</v>
      </c>
      <c r="J33" s="915"/>
      <c r="K33" s="916"/>
      <c r="L33" s="914" t="s">
        <v>759</v>
      </c>
      <c r="M33" s="916"/>
      <c r="N33" s="917" t="s">
        <v>787</v>
      </c>
      <c r="O33" s="914" t="s">
        <v>762</v>
      </c>
      <c r="P33" s="918"/>
    </row>
    <row r="34" spans="1:16" ht="19.8" thickBot="1" x14ac:dyDescent="0.3">
      <c r="H34" s="905"/>
      <c r="I34" s="404" t="s">
        <v>788</v>
      </c>
      <c r="J34" s="404" t="s">
        <v>764</v>
      </c>
      <c r="K34" s="404" t="s">
        <v>789</v>
      </c>
      <c r="L34" s="404" t="s">
        <v>766</v>
      </c>
      <c r="M34" s="404" t="s">
        <v>767</v>
      </c>
      <c r="N34" s="908"/>
      <c r="O34" s="404" t="s">
        <v>768</v>
      </c>
      <c r="P34" s="405" t="s">
        <v>790</v>
      </c>
    </row>
    <row r="35" spans="1:16" ht="13.8" thickBot="1" x14ac:dyDescent="0.3">
      <c r="C35" s="418"/>
      <c r="D35" s="418"/>
      <c r="E35" s="397"/>
      <c r="H35" s="406" t="s">
        <v>791</v>
      </c>
      <c r="I35" s="407">
        <v>310</v>
      </c>
      <c r="J35" s="407">
        <v>4400</v>
      </c>
      <c r="K35" s="407">
        <v>30</v>
      </c>
      <c r="L35" s="407">
        <v>610</v>
      </c>
      <c r="M35" s="407">
        <v>12.5</v>
      </c>
      <c r="N35" s="407">
        <v>0.97</v>
      </c>
      <c r="O35" s="407">
        <v>220</v>
      </c>
      <c r="P35" s="408">
        <v>250</v>
      </c>
    </row>
    <row r="36" spans="1:16" ht="16.2" thickBot="1" x14ac:dyDescent="0.35">
      <c r="A36" s="898" t="s">
        <v>792</v>
      </c>
      <c r="B36" s="899"/>
      <c r="C36" s="899"/>
      <c r="D36" s="899"/>
      <c r="E36" s="900"/>
      <c r="H36" s="409" t="s">
        <v>793</v>
      </c>
      <c r="I36" s="410">
        <v>280</v>
      </c>
      <c r="J36" s="410">
        <v>3980</v>
      </c>
      <c r="K36" s="410">
        <v>27</v>
      </c>
      <c r="L36" s="410">
        <v>454</v>
      </c>
      <c r="M36" s="410">
        <f>L36/50</f>
        <v>9.08</v>
      </c>
      <c r="N36" s="410">
        <v>1.0900000000000001</v>
      </c>
      <c r="O36" s="410">
        <v>185</v>
      </c>
      <c r="P36" s="411">
        <v>240</v>
      </c>
    </row>
    <row r="37" spans="1:16" x14ac:dyDescent="0.25">
      <c r="A37" s="394" t="s">
        <v>741</v>
      </c>
      <c r="B37" s="394" t="s">
        <v>14</v>
      </c>
      <c r="C37" s="394" t="s">
        <v>13</v>
      </c>
      <c r="D37" s="394" t="s">
        <v>742</v>
      </c>
      <c r="E37" s="394" t="s">
        <v>672</v>
      </c>
      <c r="H37" s="409" t="s">
        <v>794</v>
      </c>
      <c r="I37" s="410">
        <v>240</v>
      </c>
      <c r="J37" s="410">
        <v>3400</v>
      </c>
      <c r="K37" s="410">
        <v>23</v>
      </c>
      <c r="L37" s="410">
        <v>364</v>
      </c>
      <c r="M37" s="410">
        <v>7.3</v>
      </c>
      <c r="N37" s="410">
        <v>1.1599999999999999</v>
      </c>
      <c r="O37" s="410">
        <v>170</v>
      </c>
      <c r="P37" s="411">
        <v>220</v>
      </c>
    </row>
    <row r="38" spans="1:16" ht="13.8" x14ac:dyDescent="0.25">
      <c r="A38" s="399" t="s">
        <v>743</v>
      </c>
      <c r="B38" s="400" t="s">
        <v>8</v>
      </c>
      <c r="C38" s="399">
        <f>+O17</f>
        <v>0.76</v>
      </c>
      <c r="D38" s="401">
        <f>+L3</f>
        <v>510000</v>
      </c>
      <c r="E38" s="402">
        <f>D38*C38</f>
        <v>387600</v>
      </c>
      <c r="H38" s="409"/>
      <c r="I38" s="410"/>
      <c r="J38" s="410"/>
      <c r="K38" s="410"/>
      <c r="L38" s="410"/>
      <c r="M38" s="410"/>
      <c r="N38" s="410"/>
      <c r="O38" s="410"/>
      <c r="P38" s="411"/>
    </row>
    <row r="39" spans="1:16" ht="13.8" x14ac:dyDescent="0.25">
      <c r="A39" s="399" t="s">
        <v>32</v>
      </c>
      <c r="B39" s="400" t="s">
        <v>8</v>
      </c>
      <c r="C39" s="399">
        <f>+N17</f>
        <v>0.6</v>
      </c>
      <c r="D39" s="401">
        <f>+L4</f>
        <v>475000</v>
      </c>
      <c r="E39" s="402">
        <f>D39*C39</f>
        <v>285000</v>
      </c>
      <c r="H39" s="409" t="s">
        <v>795</v>
      </c>
      <c r="I39" s="410">
        <v>200</v>
      </c>
      <c r="J39" s="410">
        <v>2850</v>
      </c>
      <c r="K39" s="410">
        <v>19</v>
      </c>
      <c r="L39" s="410">
        <v>302</v>
      </c>
      <c r="M39" s="410">
        <v>6</v>
      </c>
      <c r="N39" s="410">
        <v>1.18</v>
      </c>
      <c r="O39" s="410">
        <v>150</v>
      </c>
      <c r="P39" s="411">
        <v>170</v>
      </c>
    </row>
    <row r="40" spans="1:16" ht="13.8" x14ac:dyDescent="0.25">
      <c r="A40" s="399" t="s">
        <v>31</v>
      </c>
      <c r="B40" s="400" t="s">
        <v>745</v>
      </c>
      <c r="C40" s="399">
        <f>+M17</f>
        <v>7.5</v>
      </c>
      <c r="D40" s="401">
        <f>+I5</f>
        <v>35600</v>
      </c>
      <c r="E40" s="402">
        <f>D40*C40</f>
        <v>267000</v>
      </c>
      <c r="H40" s="409" t="s">
        <v>796</v>
      </c>
      <c r="I40" s="410">
        <v>160</v>
      </c>
      <c r="J40" s="410">
        <v>1280</v>
      </c>
      <c r="K40" s="410">
        <v>16</v>
      </c>
      <c r="L40" s="410">
        <v>260</v>
      </c>
      <c r="M40" s="410">
        <v>5.3</v>
      </c>
      <c r="N40" s="410">
        <v>1.2</v>
      </c>
      <c r="O40" s="410">
        <v>140</v>
      </c>
      <c r="P40" s="411">
        <v>150</v>
      </c>
    </row>
    <row r="41" spans="1:16" ht="14.4" thickBot="1" x14ac:dyDescent="0.3">
      <c r="A41" s="399" t="str">
        <f>+A53</f>
        <v>M.O MAQUILA</v>
      </c>
      <c r="B41" s="400" t="s">
        <v>749</v>
      </c>
      <c r="C41" s="399"/>
      <c r="D41" s="401"/>
      <c r="E41" s="402">
        <v>60000</v>
      </c>
      <c r="H41" s="415" t="s">
        <v>797</v>
      </c>
      <c r="I41" s="416">
        <v>120</v>
      </c>
      <c r="J41" s="416">
        <v>1700</v>
      </c>
      <c r="K41" s="416">
        <v>12</v>
      </c>
      <c r="L41" s="416">
        <v>228</v>
      </c>
      <c r="M41" s="416">
        <v>4.5</v>
      </c>
      <c r="N41" s="416">
        <v>1.25</v>
      </c>
      <c r="O41" s="416">
        <v>130</v>
      </c>
      <c r="P41" s="417">
        <v>140</v>
      </c>
    </row>
    <row r="42" spans="1:16" ht="13.8" x14ac:dyDescent="0.25">
      <c r="A42" s="399"/>
      <c r="B42" s="400"/>
      <c r="C42" s="399"/>
      <c r="D42" s="401"/>
      <c r="E42" s="402"/>
    </row>
    <row r="43" spans="1:16" ht="13.8" x14ac:dyDescent="0.25">
      <c r="A43" s="399"/>
      <c r="B43" s="400"/>
      <c r="C43" s="399"/>
      <c r="D43" s="401"/>
      <c r="E43" s="402"/>
    </row>
    <row r="44" spans="1:16" ht="13.8" x14ac:dyDescent="0.25">
      <c r="A44" s="399"/>
      <c r="B44" s="399"/>
      <c r="C44" s="892" t="s">
        <v>672</v>
      </c>
      <c r="D44" s="892"/>
      <c r="E44" s="402">
        <f>SUM(E38:E43)</f>
        <v>999600</v>
      </c>
      <c r="H44" s="392"/>
      <c r="I44" s="396"/>
      <c r="J44" s="396"/>
      <c r="K44" s="397"/>
    </row>
    <row r="45" spans="1:16" ht="13.8" x14ac:dyDescent="0.25">
      <c r="C45" s="418"/>
      <c r="D45" s="418"/>
      <c r="E45" s="397"/>
      <c r="H45" s="392"/>
      <c r="I45" s="396"/>
      <c r="J45" s="396"/>
      <c r="K45" s="397"/>
    </row>
    <row r="46" spans="1:16" ht="15" customHeight="1" thickBot="1" x14ac:dyDescent="0.45">
      <c r="H46" s="919"/>
      <c r="I46" s="919"/>
      <c r="J46" s="919"/>
      <c r="K46" s="419" t="s">
        <v>798</v>
      </c>
      <c r="L46" s="403">
        <v>1.5</v>
      </c>
    </row>
    <row r="47" spans="1:16" ht="16.5" customHeight="1" thickBot="1" x14ac:dyDescent="0.35">
      <c r="A47" s="898" t="s">
        <v>799</v>
      </c>
      <c r="B47" s="899"/>
      <c r="C47" s="899"/>
      <c r="D47" s="899"/>
      <c r="E47" s="900"/>
      <c r="H47" s="420"/>
      <c r="I47" s="420"/>
      <c r="J47" s="420"/>
      <c r="K47" s="419" t="s">
        <v>800</v>
      </c>
      <c r="L47" s="403">
        <v>0.55000000000000004</v>
      </c>
    </row>
    <row r="48" spans="1:16" ht="16.5" customHeight="1" x14ac:dyDescent="0.25">
      <c r="A48" s="394" t="s">
        <v>741</v>
      </c>
      <c r="B48" s="394" t="s">
        <v>14</v>
      </c>
      <c r="C48" s="394" t="s">
        <v>13</v>
      </c>
      <c r="D48" s="394" t="s">
        <v>742</v>
      </c>
      <c r="E48" s="394" t="s">
        <v>672</v>
      </c>
      <c r="H48" s="420"/>
      <c r="I48" s="420"/>
      <c r="J48" s="420"/>
      <c r="K48" s="419" t="s">
        <v>801</v>
      </c>
      <c r="L48" s="403">
        <v>0.09</v>
      </c>
    </row>
    <row r="49" spans="1:13" ht="13.8" x14ac:dyDescent="0.25">
      <c r="A49" s="399" t="s">
        <v>743</v>
      </c>
      <c r="B49" s="400" t="s">
        <v>8</v>
      </c>
      <c r="C49" s="399">
        <f>O23</f>
        <v>0.95</v>
      </c>
      <c r="D49" s="401">
        <f>L3</f>
        <v>510000</v>
      </c>
      <c r="E49" s="402">
        <f>D49*C49</f>
        <v>484500</v>
      </c>
      <c r="H49" s="420"/>
      <c r="I49" s="420"/>
      <c r="J49" s="420"/>
      <c r="K49" s="397"/>
    </row>
    <row r="50" spans="1:13" ht="13.8" x14ac:dyDescent="0.25">
      <c r="A50" s="399" t="s">
        <v>32</v>
      </c>
      <c r="B50" s="400" t="s">
        <v>8</v>
      </c>
      <c r="C50" s="399">
        <f>N23</f>
        <v>0.48</v>
      </c>
      <c r="D50" s="401">
        <f>L4</f>
        <v>475000</v>
      </c>
      <c r="E50" s="402">
        <f>D50*C50</f>
        <v>228000</v>
      </c>
      <c r="H50" s="392"/>
      <c r="I50" s="396"/>
      <c r="J50" s="396"/>
      <c r="K50" s="397"/>
      <c r="L50" s="391">
        <f>+L46*L47*L48</f>
        <v>7.4249999999999997E-2</v>
      </c>
    </row>
    <row r="51" spans="1:13" ht="13.8" x14ac:dyDescent="0.25">
      <c r="A51" s="399" t="s">
        <v>31</v>
      </c>
      <c r="B51" s="400" t="s">
        <v>745</v>
      </c>
      <c r="C51" s="399">
        <f>M23</f>
        <v>6</v>
      </c>
      <c r="D51" s="401">
        <f>I5</f>
        <v>35600</v>
      </c>
      <c r="E51" s="402">
        <f>D51*C51</f>
        <v>213600</v>
      </c>
      <c r="L51" s="391">
        <f>+L50*1.05</f>
        <v>7.7962500000000004E-2</v>
      </c>
      <c r="M51" s="421" t="s">
        <v>802</v>
      </c>
    </row>
    <row r="52" spans="1:13" ht="13.8" x14ac:dyDescent="0.25">
      <c r="A52" s="399" t="s">
        <v>42</v>
      </c>
      <c r="B52" s="400" t="s">
        <v>746</v>
      </c>
      <c r="C52" s="399">
        <f>+Q23</f>
        <v>170</v>
      </c>
      <c r="D52" s="401">
        <v>50</v>
      </c>
      <c r="E52" s="402">
        <f>D52*C52</f>
        <v>8500</v>
      </c>
      <c r="I52" s="393"/>
      <c r="J52" s="393"/>
      <c r="K52" s="393"/>
    </row>
    <row r="53" spans="1:13" ht="13.8" x14ac:dyDescent="0.25">
      <c r="A53" s="399" t="str">
        <f>+A64</f>
        <v>M.O MAQUILA</v>
      </c>
      <c r="B53" s="400" t="s">
        <v>749</v>
      </c>
      <c r="C53" s="399">
        <v>1</v>
      </c>
      <c r="D53" s="401">
        <f>J10</f>
        <v>100000</v>
      </c>
      <c r="E53" s="402">
        <f>D53*C53</f>
        <v>100000</v>
      </c>
      <c r="I53" s="393"/>
      <c r="J53" s="393"/>
      <c r="K53" s="393" t="s">
        <v>31</v>
      </c>
      <c r="L53" s="391">
        <f>+$L$50*L18</f>
        <v>25.987499999999997</v>
      </c>
    </row>
    <row r="54" spans="1:13" ht="13.8" x14ac:dyDescent="0.25">
      <c r="A54" s="399"/>
      <c r="B54" s="400"/>
      <c r="C54" s="399"/>
      <c r="D54" s="401"/>
      <c r="E54" s="402"/>
      <c r="I54" s="393"/>
      <c r="J54" s="393"/>
      <c r="K54" s="393" t="s">
        <v>32</v>
      </c>
      <c r="L54" s="391">
        <f>+L50*N18</f>
        <v>4.0837499999999999E-2</v>
      </c>
    </row>
    <row r="55" spans="1:13" ht="13.8" x14ac:dyDescent="0.25">
      <c r="A55" s="399"/>
      <c r="B55" s="400"/>
      <c r="C55" s="399"/>
      <c r="D55" s="401"/>
      <c r="E55" s="402"/>
      <c r="I55" s="393"/>
      <c r="J55" s="393"/>
      <c r="K55" s="393" t="s">
        <v>803</v>
      </c>
      <c r="L55" s="391">
        <f>+L50*O18</f>
        <v>6.2369999999999995E-2</v>
      </c>
    </row>
    <row r="56" spans="1:13" x14ac:dyDescent="0.25">
      <c r="A56" s="399"/>
      <c r="B56" s="399"/>
      <c r="C56" s="892" t="s">
        <v>672</v>
      </c>
      <c r="D56" s="892"/>
      <c r="E56" s="402">
        <f>SUM(E49:E55)</f>
        <v>1034600</v>
      </c>
      <c r="I56" s="393"/>
      <c r="J56" s="393"/>
      <c r="K56" s="393" t="s">
        <v>42</v>
      </c>
      <c r="L56" s="391">
        <f>+L50*Q18</f>
        <v>13.365</v>
      </c>
    </row>
    <row r="57" spans="1:13" ht="13.8" thickBot="1" x14ac:dyDescent="0.3">
      <c r="C57" s="418"/>
      <c r="D57" s="418"/>
      <c r="E57" s="397"/>
      <c r="I57" s="393"/>
      <c r="J57" s="393"/>
      <c r="K57" s="393"/>
    </row>
    <row r="58" spans="1:13" ht="16.2" thickBot="1" x14ac:dyDescent="0.35">
      <c r="A58" s="898" t="s">
        <v>804</v>
      </c>
      <c r="B58" s="899"/>
      <c r="C58" s="899"/>
      <c r="D58" s="899"/>
      <c r="E58" s="900"/>
      <c r="I58" s="393"/>
      <c r="J58" s="393"/>
      <c r="K58" s="393"/>
    </row>
    <row r="59" spans="1:13" x14ac:dyDescent="0.25">
      <c r="A59" s="394" t="s">
        <v>741</v>
      </c>
      <c r="B59" s="394" t="s">
        <v>14</v>
      </c>
      <c r="C59" s="394" t="s">
        <v>13</v>
      </c>
      <c r="D59" s="394" t="s">
        <v>742</v>
      </c>
      <c r="E59" s="394" t="s">
        <v>672</v>
      </c>
      <c r="I59" s="393"/>
      <c r="J59" s="393"/>
      <c r="K59" s="393"/>
    </row>
    <row r="60" spans="1:13" ht="13.8" x14ac:dyDescent="0.25">
      <c r="A60" s="399" t="s">
        <v>743</v>
      </c>
      <c r="B60" s="400" t="s">
        <v>8</v>
      </c>
      <c r="C60" s="399">
        <f>+O26</f>
        <v>0.84</v>
      </c>
      <c r="D60" s="401">
        <f>+D49</f>
        <v>510000</v>
      </c>
      <c r="E60" s="402">
        <f>D60*C60</f>
        <v>428400</v>
      </c>
      <c r="I60" s="393"/>
      <c r="J60" s="393"/>
      <c r="K60" s="393"/>
    </row>
    <row r="61" spans="1:13" ht="13.8" x14ac:dyDescent="0.25">
      <c r="A61" s="399" t="s">
        <v>32</v>
      </c>
      <c r="B61" s="400" t="s">
        <v>8</v>
      </c>
      <c r="C61" s="399">
        <f>+N26</f>
        <v>0.63</v>
      </c>
      <c r="D61" s="401">
        <f>+D50</f>
        <v>475000</v>
      </c>
      <c r="E61" s="402">
        <f>D61*C61</f>
        <v>299250</v>
      </c>
      <c r="I61" s="393"/>
      <c r="J61" s="393"/>
      <c r="K61" s="393"/>
    </row>
    <row r="62" spans="1:13" ht="13.8" x14ac:dyDescent="0.25">
      <c r="A62" s="399" t="s">
        <v>31</v>
      </c>
      <c r="B62" s="400" t="s">
        <v>745</v>
      </c>
      <c r="C62" s="399">
        <f>+M26</f>
        <v>5.2</v>
      </c>
      <c r="D62" s="401">
        <f>I5</f>
        <v>35600</v>
      </c>
      <c r="E62" s="402">
        <f>D62*C62</f>
        <v>185120</v>
      </c>
      <c r="I62" s="393"/>
      <c r="J62" s="393"/>
      <c r="K62" s="393"/>
    </row>
    <row r="63" spans="1:13" ht="13.8" x14ac:dyDescent="0.25">
      <c r="A63" s="399" t="str">
        <f>+A52</f>
        <v>Agua</v>
      </c>
      <c r="B63" s="400" t="str">
        <f>+B52</f>
        <v>Lt</v>
      </c>
      <c r="C63" s="399">
        <f>+Q26</f>
        <v>170</v>
      </c>
      <c r="D63" s="401">
        <v>50</v>
      </c>
      <c r="E63" s="402">
        <f>D63*C63</f>
        <v>8500</v>
      </c>
      <c r="I63" s="393"/>
      <c r="J63" s="393"/>
      <c r="K63" s="393"/>
    </row>
    <row r="64" spans="1:13" ht="13.8" x14ac:dyDescent="0.25">
      <c r="A64" s="399" t="s">
        <v>805</v>
      </c>
      <c r="B64" s="400" t="s">
        <v>749</v>
      </c>
      <c r="C64" s="399">
        <v>1</v>
      </c>
      <c r="D64" s="401">
        <v>80000</v>
      </c>
      <c r="E64" s="402">
        <f>D64*C64</f>
        <v>80000</v>
      </c>
      <c r="I64" s="393"/>
      <c r="J64" s="393"/>
      <c r="K64" s="393"/>
    </row>
    <row r="65" spans="1:11" ht="13.8" x14ac:dyDescent="0.25">
      <c r="A65" s="399"/>
      <c r="B65" s="400"/>
      <c r="C65" s="399"/>
      <c r="D65" s="401"/>
      <c r="E65" s="402"/>
      <c r="H65" s="392"/>
      <c r="I65" s="396"/>
      <c r="J65" s="396"/>
      <c r="K65" s="396"/>
    </row>
    <row r="66" spans="1:11" ht="13.8" x14ac:dyDescent="0.25">
      <c r="A66" s="399"/>
      <c r="B66" s="400"/>
      <c r="C66" s="399"/>
      <c r="D66" s="401"/>
      <c r="E66" s="402"/>
    </row>
    <row r="67" spans="1:11" x14ac:dyDescent="0.25">
      <c r="A67" s="399"/>
      <c r="B67" s="399"/>
      <c r="C67" s="892" t="s">
        <v>672</v>
      </c>
      <c r="D67" s="892"/>
      <c r="E67" s="402">
        <f>SUM(E60:E66)</f>
        <v>1001270</v>
      </c>
    </row>
    <row r="68" spans="1:11" x14ac:dyDescent="0.25">
      <c r="C68" s="418"/>
      <c r="D68" s="418"/>
      <c r="E68" s="397"/>
    </row>
    <row r="69" spans="1:11" ht="13.8" thickBot="1" x14ac:dyDescent="0.3">
      <c r="C69" s="418"/>
      <c r="D69" s="418"/>
      <c r="E69" s="397"/>
    </row>
    <row r="70" spans="1:11" ht="16.2" thickBot="1" x14ac:dyDescent="0.35">
      <c r="A70" s="898" t="s">
        <v>806</v>
      </c>
      <c r="B70" s="899"/>
      <c r="C70" s="899"/>
      <c r="D70" s="899"/>
      <c r="E70" s="900"/>
    </row>
    <row r="71" spans="1:11" x14ac:dyDescent="0.25">
      <c r="A71" s="394" t="s">
        <v>741</v>
      </c>
      <c r="B71" s="394" t="s">
        <v>14</v>
      </c>
      <c r="C71" s="394" t="s">
        <v>13</v>
      </c>
      <c r="D71" s="394" t="s">
        <v>742</v>
      </c>
      <c r="E71" s="394" t="s">
        <v>672</v>
      </c>
    </row>
    <row r="72" spans="1:11" ht="13.8" x14ac:dyDescent="0.25">
      <c r="A72" s="399" t="s">
        <v>743</v>
      </c>
      <c r="B72" s="400" t="s">
        <v>8</v>
      </c>
      <c r="C72" s="399">
        <f>+O16</f>
        <v>0.77200000000000002</v>
      </c>
      <c r="D72" s="401">
        <f>+L3</f>
        <v>510000</v>
      </c>
      <c r="E72" s="402">
        <f t="shared" ref="E72:E77" si="2">D72*C72</f>
        <v>393720</v>
      </c>
    </row>
    <row r="73" spans="1:11" ht="13.8" x14ac:dyDescent="0.25">
      <c r="A73" s="399" t="s">
        <v>32</v>
      </c>
      <c r="B73" s="400" t="s">
        <v>8</v>
      </c>
      <c r="C73" s="399">
        <f>+N16</f>
        <v>0.47</v>
      </c>
      <c r="D73" s="401">
        <f>+L4</f>
        <v>475000</v>
      </c>
      <c r="E73" s="402">
        <f t="shared" si="2"/>
        <v>223250</v>
      </c>
    </row>
    <row r="74" spans="1:11" ht="13.8" x14ac:dyDescent="0.25">
      <c r="A74" s="399" t="s">
        <v>31</v>
      </c>
      <c r="B74" s="400" t="s">
        <v>745</v>
      </c>
      <c r="C74" s="399">
        <f>+M16</f>
        <v>9.1999999999999993</v>
      </c>
      <c r="D74" s="401">
        <f>+I5</f>
        <v>35600</v>
      </c>
      <c r="E74" s="402">
        <f t="shared" si="2"/>
        <v>327520</v>
      </c>
    </row>
    <row r="75" spans="1:11" ht="13.8" x14ac:dyDescent="0.25">
      <c r="A75" s="399" t="s">
        <v>42</v>
      </c>
      <c r="B75" s="400" t="s">
        <v>746</v>
      </c>
      <c r="C75" s="399">
        <f>+Q16</f>
        <v>202.4</v>
      </c>
      <c r="D75" s="401">
        <v>50</v>
      </c>
      <c r="E75" s="402">
        <f t="shared" si="2"/>
        <v>10120</v>
      </c>
    </row>
    <row r="76" spans="1:11" ht="13.8" x14ac:dyDescent="0.25">
      <c r="A76" s="399" t="s">
        <v>773</v>
      </c>
      <c r="B76" s="400" t="s">
        <v>749</v>
      </c>
      <c r="C76" s="399">
        <v>1</v>
      </c>
      <c r="D76" s="401">
        <v>50000</v>
      </c>
      <c r="E76" s="402">
        <f t="shared" si="2"/>
        <v>50000</v>
      </c>
    </row>
    <row r="77" spans="1:11" ht="13.8" x14ac:dyDescent="0.25">
      <c r="A77" s="399" t="s">
        <v>753</v>
      </c>
      <c r="B77" s="400" t="s">
        <v>749</v>
      </c>
      <c r="C77" s="399">
        <v>1</v>
      </c>
      <c r="D77" s="401">
        <v>10000</v>
      </c>
      <c r="E77" s="402">
        <f t="shared" si="2"/>
        <v>10000</v>
      </c>
    </row>
    <row r="78" spans="1:11" ht="13.8" x14ac:dyDescent="0.25">
      <c r="A78" s="399"/>
      <c r="B78" s="400"/>
      <c r="C78" s="399"/>
      <c r="D78" s="401"/>
      <c r="E78" s="402"/>
    </row>
    <row r="79" spans="1:11" x14ac:dyDescent="0.25">
      <c r="A79" s="399"/>
      <c r="B79" s="399"/>
      <c r="C79" s="892" t="s">
        <v>672</v>
      </c>
      <c r="D79" s="892"/>
      <c r="E79" s="402">
        <f>SUM(E72:E78)</f>
        <v>1014610</v>
      </c>
    </row>
    <row r="81" spans="1:5" ht="13.8" thickBot="1" x14ac:dyDescent="0.3"/>
    <row r="82" spans="1:5" ht="16.2" thickBot="1" x14ac:dyDescent="0.35">
      <c r="A82" s="898" t="s">
        <v>807</v>
      </c>
      <c r="B82" s="899"/>
      <c r="C82" s="899"/>
      <c r="D82" s="899"/>
      <c r="E82" s="900"/>
    </row>
    <row r="83" spans="1:5" x14ac:dyDescent="0.25">
      <c r="A83" s="394" t="s">
        <v>741</v>
      </c>
      <c r="B83" s="394" t="s">
        <v>14</v>
      </c>
      <c r="C83" s="394" t="s">
        <v>13</v>
      </c>
      <c r="D83" s="394" t="s">
        <v>742</v>
      </c>
      <c r="E83" s="394" t="s">
        <v>672</v>
      </c>
    </row>
    <row r="84" spans="1:5" ht="13.8" x14ac:dyDescent="0.25">
      <c r="A84" s="399" t="s">
        <v>32</v>
      </c>
      <c r="B84" s="400" t="s">
        <v>8</v>
      </c>
      <c r="C84" s="399">
        <f>+N36</f>
        <v>1.0900000000000001</v>
      </c>
      <c r="D84" s="401">
        <f>+L4</f>
        <v>475000</v>
      </c>
      <c r="E84" s="402">
        <f>D84*C84</f>
        <v>517750.00000000006</v>
      </c>
    </row>
    <row r="85" spans="1:5" ht="13.8" x14ac:dyDescent="0.25">
      <c r="A85" s="399" t="s">
        <v>31</v>
      </c>
      <c r="B85" s="400" t="s">
        <v>745</v>
      </c>
      <c r="C85" s="399">
        <f>+M36</f>
        <v>9.08</v>
      </c>
      <c r="D85" s="401">
        <f>+I5</f>
        <v>35600</v>
      </c>
      <c r="E85" s="402">
        <f>D85*C85</f>
        <v>323248</v>
      </c>
    </row>
    <row r="86" spans="1:5" ht="13.8" x14ac:dyDescent="0.25">
      <c r="A86" s="399" t="s">
        <v>42</v>
      </c>
      <c r="B86" s="400" t="s">
        <v>746</v>
      </c>
      <c r="C86" s="399">
        <f>+P36</f>
        <v>240</v>
      </c>
      <c r="D86" s="401">
        <v>50</v>
      </c>
      <c r="E86" s="402">
        <f>D86*C86</f>
        <v>12000</v>
      </c>
    </row>
    <row r="87" spans="1:5" ht="13.8" x14ac:dyDescent="0.25">
      <c r="A87" s="399" t="s">
        <v>773</v>
      </c>
      <c r="B87" s="400" t="s">
        <v>749</v>
      </c>
      <c r="C87" s="399">
        <v>1</v>
      </c>
      <c r="D87" s="401">
        <v>50000</v>
      </c>
      <c r="E87" s="402">
        <f>D87*C87</f>
        <v>50000</v>
      </c>
    </row>
    <row r="88" spans="1:5" ht="13.8" x14ac:dyDescent="0.25">
      <c r="A88" s="399" t="s">
        <v>753</v>
      </c>
      <c r="B88" s="400" t="s">
        <v>749</v>
      </c>
      <c r="C88" s="399">
        <v>1</v>
      </c>
      <c r="D88" s="401">
        <v>10000</v>
      </c>
      <c r="E88" s="402">
        <f>D88*C88</f>
        <v>10000</v>
      </c>
    </row>
    <row r="89" spans="1:5" ht="13.8" x14ac:dyDescent="0.25">
      <c r="A89" s="399"/>
      <c r="B89" s="400"/>
      <c r="C89" s="399"/>
      <c r="D89" s="401"/>
      <c r="E89" s="402"/>
    </row>
    <row r="90" spans="1:5" x14ac:dyDescent="0.25">
      <c r="A90" s="399"/>
      <c r="B90" s="399"/>
      <c r="C90" s="892" t="s">
        <v>672</v>
      </c>
      <c r="D90" s="892"/>
      <c r="E90" s="402">
        <f>SUM(E84:E89)</f>
        <v>912998</v>
      </c>
    </row>
    <row r="92" spans="1:5" ht="13.8" thickBot="1" x14ac:dyDescent="0.3"/>
    <row r="93" spans="1:5" ht="16.2" thickBot="1" x14ac:dyDescent="0.35">
      <c r="A93" s="898" t="s">
        <v>808</v>
      </c>
      <c r="B93" s="899"/>
      <c r="C93" s="899"/>
      <c r="D93" s="899"/>
      <c r="E93" s="900"/>
    </row>
    <row r="94" spans="1:5" x14ac:dyDescent="0.25">
      <c r="A94" s="394" t="s">
        <v>741</v>
      </c>
      <c r="B94" s="394" t="s">
        <v>14</v>
      </c>
      <c r="C94" s="394" t="s">
        <v>13</v>
      </c>
      <c r="D94" s="394" t="s">
        <v>742</v>
      </c>
      <c r="E94" s="394" t="s">
        <v>672</v>
      </c>
    </row>
    <row r="95" spans="1:5" ht="13.8" x14ac:dyDescent="0.25">
      <c r="A95" s="399" t="s">
        <v>32</v>
      </c>
      <c r="B95" s="400" t="s">
        <v>8</v>
      </c>
      <c r="C95" s="399">
        <f>+N37</f>
        <v>1.1599999999999999</v>
      </c>
      <c r="D95" s="401">
        <f>+L4</f>
        <v>475000</v>
      </c>
      <c r="E95" s="402">
        <f>D95*C95</f>
        <v>551000</v>
      </c>
    </row>
    <row r="96" spans="1:5" ht="13.8" x14ac:dyDescent="0.25">
      <c r="A96" s="399" t="s">
        <v>31</v>
      </c>
      <c r="B96" s="400" t="s">
        <v>745</v>
      </c>
      <c r="C96" s="399">
        <f>+M37</f>
        <v>7.3</v>
      </c>
      <c r="D96" s="401">
        <f>+I5</f>
        <v>35600</v>
      </c>
      <c r="E96" s="402">
        <f>D96*C96</f>
        <v>259880</v>
      </c>
    </row>
    <row r="97" spans="1:5" ht="13.8" x14ac:dyDescent="0.25">
      <c r="A97" s="399" t="s">
        <v>42</v>
      </c>
      <c r="B97" s="400" t="s">
        <v>746</v>
      </c>
      <c r="C97" s="399">
        <f>+P37</f>
        <v>220</v>
      </c>
      <c r="D97" s="401">
        <v>50</v>
      </c>
      <c r="E97" s="402">
        <f>D97*C97</f>
        <v>11000</v>
      </c>
    </row>
    <row r="98" spans="1:5" ht="13.8" x14ac:dyDescent="0.25">
      <c r="A98" s="399" t="s">
        <v>773</v>
      </c>
      <c r="B98" s="400" t="s">
        <v>749</v>
      </c>
      <c r="C98" s="399">
        <v>1</v>
      </c>
      <c r="D98" s="401">
        <v>50000</v>
      </c>
      <c r="E98" s="402">
        <f>D98*C98</f>
        <v>50000</v>
      </c>
    </row>
    <row r="99" spans="1:5" ht="13.8" x14ac:dyDescent="0.25">
      <c r="A99" s="399" t="s">
        <v>753</v>
      </c>
      <c r="B99" s="400" t="s">
        <v>749</v>
      </c>
      <c r="C99" s="399">
        <v>1</v>
      </c>
      <c r="D99" s="401">
        <v>10000</v>
      </c>
      <c r="E99" s="402">
        <f>D99*C99</f>
        <v>10000</v>
      </c>
    </row>
    <row r="100" spans="1:5" ht="13.8" x14ac:dyDescent="0.25">
      <c r="A100" s="399"/>
      <c r="B100" s="400"/>
      <c r="C100" s="399"/>
      <c r="D100" s="401"/>
      <c r="E100" s="402"/>
    </row>
    <row r="101" spans="1:5" x14ac:dyDescent="0.25">
      <c r="A101" s="399"/>
      <c r="B101" s="399"/>
      <c r="C101" s="892" t="s">
        <v>672</v>
      </c>
      <c r="D101" s="892"/>
      <c r="E101" s="402">
        <f>SUM(E95:E100)</f>
        <v>881880</v>
      </c>
    </row>
    <row r="102" spans="1:5" ht="13.8" thickBot="1" x14ac:dyDescent="0.3">
      <c r="C102" s="418"/>
      <c r="D102" s="418"/>
      <c r="E102" s="397"/>
    </row>
    <row r="103" spans="1:5" ht="13.8" thickBot="1" x14ac:dyDescent="0.3">
      <c r="A103" s="925" t="s">
        <v>810</v>
      </c>
      <c r="B103" s="926"/>
      <c r="C103" s="926"/>
      <c r="D103" s="926"/>
      <c r="E103" s="927"/>
    </row>
    <row r="104" spans="1:5" ht="13.8" thickBot="1" x14ac:dyDescent="0.3">
      <c r="A104" s="392"/>
      <c r="C104" s="418"/>
      <c r="D104" s="418"/>
      <c r="E104" s="397"/>
    </row>
    <row r="105" spans="1:5" ht="13.8" thickBot="1" x14ac:dyDescent="0.3">
      <c r="A105" s="923" t="s">
        <v>556</v>
      </c>
      <c r="B105" s="924"/>
      <c r="C105" s="433" t="s">
        <v>14</v>
      </c>
      <c r="D105" s="433" t="s">
        <v>557</v>
      </c>
      <c r="E105" s="434" t="s">
        <v>288</v>
      </c>
    </row>
    <row r="106" spans="1:5" s="424" customFormat="1" ht="12.75" customHeight="1" x14ac:dyDescent="0.25">
      <c r="A106" s="435" t="str">
        <f>A2</f>
        <v>CONCRETO CICLOPEO</v>
      </c>
      <c r="B106" s="438"/>
      <c r="C106" s="431" t="s">
        <v>30</v>
      </c>
      <c r="D106" s="431">
        <v>1</v>
      </c>
      <c r="E106" s="432">
        <f>E11</f>
        <v>848300</v>
      </c>
    </row>
    <row r="107" spans="1:5" s="424" customFormat="1" ht="12.75" customHeight="1" x14ac:dyDescent="0.25">
      <c r="A107" s="436" t="str">
        <f>A13</f>
        <v>CONCRETO SIMPLE 3000 PSI</v>
      </c>
      <c r="B107" s="439"/>
      <c r="C107" s="427" t="s">
        <v>30</v>
      </c>
      <c r="D107" s="427">
        <v>1</v>
      </c>
      <c r="E107" s="428">
        <f>E22</f>
        <v>1012600</v>
      </c>
    </row>
    <row r="108" spans="1:5" s="424" customFormat="1" x14ac:dyDescent="0.25">
      <c r="A108" s="436" t="str">
        <f>A25</f>
        <v>MORTERO 1:2</v>
      </c>
      <c r="B108" s="439"/>
      <c r="C108" s="427" t="s">
        <v>30</v>
      </c>
      <c r="D108" s="427">
        <v>1</v>
      </c>
      <c r="E108" s="428">
        <f>E33</f>
        <v>1128250</v>
      </c>
    </row>
    <row r="109" spans="1:5" s="424" customFormat="1" x14ac:dyDescent="0.25">
      <c r="A109" s="436" t="str">
        <f>A36</f>
        <v>CONCRETO MR 38</v>
      </c>
      <c r="B109" s="439"/>
      <c r="C109" s="427" t="s">
        <v>30</v>
      </c>
      <c r="D109" s="427">
        <v>1</v>
      </c>
      <c r="E109" s="428">
        <f>E44</f>
        <v>999600</v>
      </c>
    </row>
    <row r="110" spans="1:5" s="424" customFormat="1" ht="12.75" customHeight="1" x14ac:dyDescent="0.25">
      <c r="A110" s="436" t="str">
        <f>A47</f>
        <v xml:space="preserve">CONCRETO SIMPLE 2500 PSI </v>
      </c>
      <c r="B110" s="439"/>
      <c r="C110" s="427" t="s">
        <v>30</v>
      </c>
      <c r="D110" s="427">
        <v>1</v>
      </c>
      <c r="E110" s="428">
        <f>E56</f>
        <v>1034600</v>
      </c>
    </row>
    <row r="111" spans="1:5" s="424" customFormat="1" x14ac:dyDescent="0.25">
      <c r="A111" s="441" t="str">
        <f>A58</f>
        <v>CONCRETO SIMPLE PARA SOLADOS</v>
      </c>
      <c r="B111" s="439"/>
      <c r="C111" s="427" t="s">
        <v>30</v>
      </c>
      <c r="D111" s="427">
        <v>1</v>
      </c>
      <c r="E111" s="428">
        <f>E67</f>
        <v>1001270</v>
      </c>
    </row>
    <row r="112" spans="1:5" s="424" customFormat="1" ht="12.75" customHeight="1" x14ac:dyDescent="0.25">
      <c r="A112" s="436" t="str">
        <f>A70</f>
        <v>CONCRETO SIMPLE 4000 PSI</v>
      </c>
      <c r="B112" s="439"/>
      <c r="C112" s="427" t="s">
        <v>30</v>
      </c>
      <c r="D112" s="427">
        <v>1</v>
      </c>
      <c r="E112" s="428">
        <f>E79</f>
        <v>1014610</v>
      </c>
    </row>
    <row r="113" spans="1:5" s="424" customFormat="1" x14ac:dyDescent="0.25">
      <c r="A113" s="436" t="str">
        <f>A82</f>
        <v>MORTERO 1:3</v>
      </c>
      <c r="B113" s="439"/>
      <c r="C113" s="427" t="s">
        <v>30</v>
      </c>
      <c r="D113" s="427">
        <v>1</v>
      </c>
      <c r="E113" s="428">
        <f>E90</f>
        <v>912998</v>
      </c>
    </row>
    <row r="114" spans="1:5" s="424" customFormat="1" ht="13.8" thickBot="1" x14ac:dyDescent="0.3">
      <c r="A114" s="437" t="str">
        <f>A93</f>
        <v>MORTERO 1:4</v>
      </c>
      <c r="B114" s="440"/>
      <c r="C114" s="429" t="s">
        <v>30</v>
      </c>
      <c r="D114" s="429">
        <v>1</v>
      </c>
      <c r="E114" s="430">
        <f>E101</f>
        <v>881880</v>
      </c>
    </row>
    <row r="115" spans="1:5" s="424" customFormat="1" x14ac:dyDescent="0.25">
      <c r="A115" s="426"/>
      <c r="B115" s="426"/>
      <c r="C115" s="422"/>
      <c r="D115" s="422"/>
      <c r="E115" s="423"/>
    </row>
    <row r="116" spans="1:5" s="424" customFormat="1" x14ac:dyDescent="0.25">
      <c r="A116" s="920"/>
      <c r="B116" s="920"/>
      <c r="C116" s="422"/>
      <c r="D116" s="422"/>
      <c r="E116" s="425"/>
    </row>
    <row r="117" spans="1:5" s="424" customFormat="1" x14ac:dyDescent="0.25">
      <c r="A117" s="426"/>
      <c r="B117" s="426"/>
      <c r="C117" s="422"/>
      <c r="D117" s="422"/>
      <c r="E117" s="425"/>
    </row>
    <row r="118" spans="1:5" s="424" customFormat="1" x14ac:dyDescent="0.25">
      <c r="A118" s="426"/>
      <c r="B118" s="426"/>
      <c r="C118" s="422"/>
      <c r="D118" s="422"/>
      <c r="E118" s="425"/>
    </row>
    <row r="119" spans="1:5" ht="81" customHeight="1" x14ac:dyDescent="0.25">
      <c r="A119" s="921" t="s">
        <v>809</v>
      </c>
      <c r="B119" s="922"/>
      <c r="C119" s="922"/>
      <c r="D119" s="922"/>
      <c r="E119" s="922"/>
    </row>
  </sheetData>
  <mergeCells count="40">
    <mergeCell ref="A116:B116"/>
    <mergeCell ref="C101:D101"/>
    <mergeCell ref="A119:E119"/>
    <mergeCell ref="A105:B105"/>
    <mergeCell ref="A103:E103"/>
    <mergeCell ref="A93:E93"/>
    <mergeCell ref="A36:E36"/>
    <mergeCell ref="C44:D44"/>
    <mergeCell ref="H46:J46"/>
    <mergeCell ref="A47:E47"/>
    <mergeCell ref="C56:D56"/>
    <mergeCell ref="A58:E58"/>
    <mergeCell ref="C67:D67"/>
    <mergeCell ref="A70:E70"/>
    <mergeCell ref="C79:D79"/>
    <mergeCell ref="A82:E82"/>
    <mergeCell ref="C90:D90"/>
    <mergeCell ref="C22:D22"/>
    <mergeCell ref="A25:E25"/>
    <mergeCell ref="H32:P32"/>
    <mergeCell ref="C33:D33"/>
    <mergeCell ref="H33:H34"/>
    <mergeCell ref="I33:K33"/>
    <mergeCell ref="L33:M33"/>
    <mergeCell ref="N33:N34"/>
    <mergeCell ref="O33:P33"/>
    <mergeCell ref="A13:E13"/>
    <mergeCell ref="H13:Q13"/>
    <mergeCell ref="H14:H15"/>
    <mergeCell ref="I14:K14"/>
    <mergeCell ref="L14:M14"/>
    <mergeCell ref="N14:N15"/>
    <mergeCell ref="O14:O15"/>
    <mergeCell ref="P14:Q14"/>
    <mergeCell ref="C11:D11"/>
    <mergeCell ref="B1:E1"/>
    <mergeCell ref="I1:L1"/>
    <mergeCell ref="M1:P1"/>
    <mergeCell ref="A2:E2"/>
    <mergeCell ref="H8:K8"/>
  </mergeCells>
  <phoneticPr fontId="21" type="noConversion"/>
  <printOptions horizontalCentered="1" verticalCentered="1"/>
  <pageMargins left="0.70866141732283472" right="1.299212598425197" top="0.74803149606299213" bottom="0.74803149606299213" header="0.31496062992125984" footer="0.31496062992125984"/>
  <pageSetup scale="31" orientation="landscape" r:id="rId1"/>
  <colBreaks count="1" manualBreakCount="1">
    <brk id="6" max="101" man="1"/>
  </col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CCFF"/>
  </sheetPr>
  <dimension ref="A2:L207"/>
  <sheetViews>
    <sheetView view="pageBreakPreview" topLeftCell="A181" zoomScaleNormal="100" zoomScaleSheetLayoutView="100" workbookViewId="0">
      <selection activeCell="C22" sqref="C22"/>
    </sheetView>
  </sheetViews>
  <sheetFormatPr baseColWidth="10" defaultColWidth="11.44140625" defaultRowHeight="13.2" x14ac:dyDescent="0.25"/>
  <cols>
    <col min="1" max="1" width="3.88671875" style="444" customWidth="1"/>
    <col min="2" max="2" width="11.44140625" style="444"/>
    <col min="3" max="3" width="52" style="444" customWidth="1"/>
    <col min="4" max="4" width="11.44140625" style="444"/>
    <col min="5" max="5" width="16.33203125" style="444" bestFit="1" customWidth="1"/>
    <col min="6" max="7" width="4.33203125" style="444" customWidth="1"/>
    <col min="8" max="8" width="11.44140625" style="444"/>
    <col min="9" max="9" width="16.6640625" style="444" bestFit="1" customWidth="1"/>
    <col min="10" max="11" width="11.44140625" style="444"/>
    <col min="12" max="12" width="14.5546875" style="592" bestFit="1" customWidth="1"/>
    <col min="13" max="16384" width="11.44140625" style="444"/>
  </cols>
  <sheetData>
    <row r="2" spans="2:12" x14ac:dyDescent="0.25">
      <c r="B2" s="928" t="s">
        <v>34</v>
      </c>
      <c r="C2" s="928"/>
      <c r="D2" s="928"/>
      <c r="E2" s="928"/>
    </row>
    <row r="3" spans="2:12" x14ac:dyDescent="0.25">
      <c r="B3" s="445" t="s">
        <v>27</v>
      </c>
      <c r="C3" s="445" t="s">
        <v>35</v>
      </c>
      <c r="D3" s="445" t="s">
        <v>36</v>
      </c>
      <c r="E3" s="445" t="s">
        <v>37</v>
      </c>
    </row>
    <row r="4" spans="2:12" s="613" customFormat="1" x14ac:dyDescent="0.25">
      <c r="B4" s="610" t="s">
        <v>38</v>
      </c>
      <c r="C4" s="611" t="s">
        <v>39</v>
      </c>
      <c r="D4" s="612" t="s">
        <v>40</v>
      </c>
      <c r="E4" s="446">
        <v>4406</v>
      </c>
      <c r="H4" s="444"/>
      <c r="L4" s="614"/>
    </row>
    <row r="5" spans="2:12" s="613" customFormat="1" x14ac:dyDescent="0.25">
      <c r="B5" s="612" t="s">
        <v>41</v>
      </c>
      <c r="C5" s="611" t="s">
        <v>42</v>
      </c>
      <c r="D5" s="612" t="s">
        <v>43</v>
      </c>
      <c r="E5" s="446">
        <v>70</v>
      </c>
      <c r="L5" s="614"/>
    </row>
    <row r="6" spans="2:12" s="613" customFormat="1" x14ac:dyDescent="0.25">
      <c r="B6" s="610" t="s">
        <v>44</v>
      </c>
      <c r="C6" s="611" t="s">
        <v>45</v>
      </c>
      <c r="D6" s="612" t="s">
        <v>40</v>
      </c>
      <c r="E6" s="446">
        <v>7222</v>
      </c>
      <c r="H6" s="444"/>
      <c r="L6" s="614"/>
    </row>
    <row r="7" spans="2:12" s="613" customFormat="1" x14ac:dyDescent="0.25">
      <c r="B7" s="610" t="s">
        <v>46</v>
      </c>
      <c r="C7" s="615" t="s">
        <v>32</v>
      </c>
      <c r="D7" s="612" t="s">
        <v>30</v>
      </c>
      <c r="E7" s="446">
        <v>55000</v>
      </c>
      <c r="L7" s="614"/>
    </row>
    <row r="8" spans="2:12" s="613" customFormat="1" x14ac:dyDescent="0.25">
      <c r="B8" s="610" t="s">
        <v>47</v>
      </c>
      <c r="C8" s="615" t="s">
        <v>31</v>
      </c>
      <c r="D8" s="612" t="s">
        <v>40</v>
      </c>
      <c r="E8" s="446">
        <v>712</v>
      </c>
      <c r="H8" s="444"/>
      <c r="L8" s="614"/>
    </row>
    <row r="9" spans="2:12" s="613" customFormat="1" x14ac:dyDescent="0.25">
      <c r="B9" s="612" t="s">
        <v>48</v>
      </c>
      <c r="C9" s="611" t="s">
        <v>49</v>
      </c>
      <c r="D9" s="612" t="s">
        <v>50</v>
      </c>
      <c r="E9" s="446">
        <v>72505</v>
      </c>
      <c r="L9" s="614"/>
    </row>
    <row r="10" spans="2:12" s="613" customFormat="1" x14ac:dyDescent="0.25">
      <c r="B10" s="612" t="s">
        <v>51</v>
      </c>
      <c r="C10" s="611" t="s">
        <v>52</v>
      </c>
      <c r="D10" s="612" t="s">
        <v>53</v>
      </c>
      <c r="E10" s="446">
        <v>11550.004964539006</v>
      </c>
      <c r="L10" s="614"/>
    </row>
    <row r="11" spans="2:12" s="613" customFormat="1" x14ac:dyDescent="0.25">
      <c r="B11" s="612" t="s">
        <v>54</v>
      </c>
      <c r="C11" s="615" t="s">
        <v>55</v>
      </c>
      <c r="D11" s="612" t="s">
        <v>36</v>
      </c>
      <c r="E11" s="446">
        <v>66990</v>
      </c>
      <c r="H11" s="444"/>
      <c r="L11" s="614"/>
    </row>
    <row r="12" spans="2:12" s="613" customFormat="1" x14ac:dyDescent="0.25">
      <c r="B12" s="612" t="s">
        <v>56</v>
      </c>
      <c r="C12" s="616" t="s">
        <v>57</v>
      </c>
      <c r="D12" s="612" t="s">
        <v>30</v>
      </c>
      <c r="E12" s="446">
        <v>20000</v>
      </c>
      <c r="L12" s="614"/>
    </row>
    <row r="13" spans="2:12" s="613" customFormat="1" x14ac:dyDescent="0.25">
      <c r="B13" s="612" t="s">
        <v>58</v>
      </c>
      <c r="C13" s="616" t="s">
        <v>689</v>
      </c>
      <c r="D13" s="612" t="s">
        <v>40</v>
      </c>
      <c r="E13" s="446">
        <v>22090</v>
      </c>
      <c r="L13" s="614"/>
    </row>
    <row r="14" spans="2:12" s="613" customFormat="1" x14ac:dyDescent="0.25">
      <c r="B14" s="612" t="s">
        <v>59</v>
      </c>
      <c r="C14" s="611" t="s">
        <v>60</v>
      </c>
      <c r="D14" s="612" t="s">
        <v>50</v>
      </c>
      <c r="E14" s="446">
        <v>150369</v>
      </c>
      <c r="L14" s="614"/>
    </row>
    <row r="15" spans="2:12" s="613" customFormat="1" x14ac:dyDescent="0.25">
      <c r="B15" s="612" t="s">
        <v>61</v>
      </c>
      <c r="C15" s="615" t="s">
        <v>33</v>
      </c>
      <c r="D15" s="612" t="s">
        <v>30</v>
      </c>
      <c r="E15" s="446">
        <v>90000</v>
      </c>
      <c r="L15" s="614"/>
    </row>
    <row r="16" spans="2:12" x14ac:dyDescent="0.25">
      <c r="B16" s="612" t="s">
        <v>63</v>
      </c>
      <c r="C16" s="611" t="s">
        <v>64</v>
      </c>
      <c r="D16" s="612" t="s">
        <v>36</v>
      </c>
      <c r="E16" s="181">
        <v>14017</v>
      </c>
      <c r="L16" s="617"/>
    </row>
    <row r="17" spans="2:12" x14ac:dyDescent="0.25">
      <c r="B17" s="612" t="s">
        <v>65</v>
      </c>
      <c r="C17" s="615" t="s">
        <v>355</v>
      </c>
      <c r="D17" s="612" t="s">
        <v>352</v>
      </c>
      <c r="E17" s="181">
        <v>102190</v>
      </c>
      <c r="L17" s="617"/>
    </row>
    <row r="18" spans="2:12" x14ac:dyDescent="0.25">
      <c r="B18" s="610" t="s">
        <v>67</v>
      </c>
      <c r="C18" s="615" t="s">
        <v>68</v>
      </c>
      <c r="D18" s="612" t="s">
        <v>69</v>
      </c>
      <c r="E18" s="181">
        <v>34240</v>
      </c>
      <c r="L18" s="617"/>
    </row>
    <row r="19" spans="2:12" x14ac:dyDescent="0.25">
      <c r="B19" s="610" t="s">
        <v>70</v>
      </c>
      <c r="C19" s="611" t="s">
        <v>71</v>
      </c>
      <c r="D19" s="612" t="s">
        <v>36</v>
      </c>
      <c r="E19" s="181">
        <v>2033</v>
      </c>
      <c r="F19" s="613"/>
      <c r="G19" s="613"/>
      <c r="L19" s="617"/>
    </row>
    <row r="20" spans="2:12" x14ac:dyDescent="0.25">
      <c r="B20" s="610" t="s">
        <v>72</v>
      </c>
      <c r="C20" s="615" t="s">
        <v>73</v>
      </c>
      <c r="D20" s="612" t="s">
        <v>36</v>
      </c>
      <c r="E20" s="181">
        <v>58960</v>
      </c>
      <c r="F20" s="613"/>
      <c r="G20" s="613"/>
      <c r="L20" s="617"/>
    </row>
    <row r="21" spans="2:12" x14ac:dyDescent="0.25">
      <c r="B21" s="610" t="s">
        <v>248</v>
      </c>
      <c r="C21" s="618" t="s">
        <v>256</v>
      </c>
      <c r="D21" s="612" t="s">
        <v>36</v>
      </c>
      <c r="E21" s="181">
        <v>281</v>
      </c>
      <c r="L21" s="617"/>
    </row>
    <row r="22" spans="2:12" s="613" customFormat="1" x14ac:dyDescent="0.25">
      <c r="B22" s="610" t="s">
        <v>249</v>
      </c>
      <c r="C22" s="619" t="s">
        <v>300</v>
      </c>
      <c r="D22" s="612" t="s">
        <v>301</v>
      </c>
      <c r="E22" s="181">
        <v>5457</v>
      </c>
      <c r="L22" s="614"/>
    </row>
    <row r="23" spans="2:12" s="613" customFormat="1" x14ac:dyDescent="0.25">
      <c r="B23" s="612" t="s">
        <v>250</v>
      </c>
      <c r="C23" s="619" t="s">
        <v>303</v>
      </c>
      <c r="D23" s="612" t="s">
        <v>36</v>
      </c>
      <c r="E23" s="181">
        <v>14280</v>
      </c>
      <c r="L23" s="614"/>
    </row>
    <row r="24" spans="2:12" s="613" customFormat="1" x14ac:dyDescent="0.25">
      <c r="B24" s="612" t="s">
        <v>251</v>
      </c>
      <c r="C24" s="620" t="s">
        <v>302</v>
      </c>
      <c r="D24" s="612" t="s">
        <v>53</v>
      </c>
      <c r="E24" s="181">
        <v>2274</v>
      </c>
      <c r="L24" s="614"/>
    </row>
    <row r="25" spans="2:12" x14ac:dyDescent="0.25">
      <c r="B25" s="621" t="s">
        <v>252</v>
      </c>
      <c r="C25" s="622" t="s">
        <v>307</v>
      </c>
      <c r="D25" s="623" t="s">
        <v>274</v>
      </c>
      <c r="E25" s="181">
        <v>7437</v>
      </c>
      <c r="L25" s="617"/>
    </row>
    <row r="26" spans="2:12" x14ac:dyDescent="0.25">
      <c r="B26" s="621" t="s">
        <v>253</v>
      </c>
      <c r="C26" s="622" t="s">
        <v>308</v>
      </c>
      <c r="D26" s="623" t="s">
        <v>274</v>
      </c>
      <c r="E26" s="181">
        <v>1174</v>
      </c>
      <c r="L26" s="617"/>
    </row>
    <row r="27" spans="2:12" x14ac:dyDescent="0.25">
      <c r="B27" s="621" t="s">
        <v>254</v>
      </c>
      <c r="C27" s="622" t="s">
        <v>309</v>
      </c>
      <c r="D27" s="623" t="s">
        <v>274</v>
      </c>
      <c r="E27" s="181">
        <v>18083</v>
      </c>
      <c r="L27" s="617"/>
    </row>
    <row r="28" spans="2:12" x14ac:dyDescent="0.25">
      <c r="B28" s="621" t="s">
        <v>255</v>
      </c>
      <c r="C28" s="622" t="s">
        <v>310</v>
      </c>
      <c r="D28" s="623" t="s">
        <v>30</v>
      </c>
      <c r="E28" s="181">
        <v>400251</v>
      </c>
      <c r="I28" s="624"/>
      <c r="L28" s="617"/>
    </row>
    <row r="29" spans="2:12" x14ac:dyDescent="0.25">
      <c r="B29" s="625" t="s">
        <v>304</v>
      </c>
      <c r="C29" s="622" t="s">
        <v>311</v>
      </c>
      <c r="D29" s="623" t="s">
        <v>62</v>
      </c>
      <c r="E29" s="181">
        <v>12000</v>
      </c>
      <c r="I29" s="624"/>
      <c r="L29" s="617"/>
    </row>
    <row r="30" spans="2:12" x14ac:dyDescent="0.25">
      <c r="B30" s="621" t="s">
        <v>305</v>
      </c>
      <c r="C30" s="622" t="s">
        <v>312</v>
      </c>
      <c r="D30" s="623" t="s">
        <v>274</v>
      </c>
      <c r="E30" s="181">
        <v>47367</v>
      </c>
      <c r="I30" s="624"/>
      <c r="L30" s="617"/>
    </row>
    <row r="31" spans="2:12" x14ac:dyDescent="0.25">
      <c r="B31" s="621" t="s">
        <v>306</v>
      </c>
      <c r="C31" s="622" t="s">
        <v>313</v>
      </c>
      <c r="D31" s="623" t="s">
        <v>62</v>
      </c>
      <c r="E31" s="181">
        <v>3178</v>
      </c>
      <c r="I31" s="624"/>
      <c r="L31" s="617"/>
    </row>
    <row r="32" spans="2:12" x14ac:dyDescent="0.25">
      <c r="B32" s="612" t="s">
        <v>328</v>
      </c>
      <c r="C32" s="626" t="s">
        <v>853</v>
      </c>
      <c r="D32" s="612" t="s">
        <v>53</v>
      </c>
      <c r="E32" s="181">
        <v>64500</v>
      </c>
      <c r="I32" s="624"/>
      <c r="L32" s="617"/>
    </row>
    <row r="33" spans="2:12" x14ac:dyDescent="0.25">
      <c r="B33" s="621" t="s">
        <v>344</v>
      </c>
      <c r="C33" s="611" t="s">
        <v>341</v>
      </c>
      <c r="D33" s="612" t="s">
        <v>36</v>
      </c>
      <c r="E33" s="378">
        <v>8120</v>
      </c>
      <c r="F33" s="613"/>
      <c r="G33" s="613"/>
      <c r="I33" s="617">
        <f>+'P. Obras Civiles'!G131</f>
        <v>285781458</v>
      </c>
      <c r="L33" s="617"/>
    </row>
    <row r="34" spans="2:12" x14ac:dyDescent="0.25">
      <c r="B34" s="621" t="s">
        <v>345</v>
      </c>
      <c r="C34" s="611" t="s">
        <v>342</v>
      </c>
      <c r="D34" s="612" t="s">
        <v>36</v>
      </c>
      <c r="E34" s="378">
        <v>6463</v>
      </c>
      <c r="F34" s="613"/>
      <c r="G34" s="613"/>
      <c r="L34" s="617"/>
    </row>
    <row r="35" spans="2:12" x14ac:dyDescent="0.25">
      <c r="B35" s="612" t="s">
        <v>346</v>
      </c>
      <c r="C35" s="611" t="s">
        <v>343</v>
      </c>
      <c r="D35" s="612" t="s">
        <v>36</v>
      </c>
      <c r="E35" s="378">
        <v>16055</v>
      </c>
      <c r="F35" s="613"/>
      <c r="G35" s="613"/>
      <c r="L35" s="617"/>
    </row>
    <row r="36" spans="2:12" x14ac:dyDescent="0.25">
      <c r="B36" s="625" t="s">
        <v>347</v>
      </c>
      <c r="C36" s="615" t="s">
        <v>666</v>
      </c>
      <c r="D36" s="612" t="s">
        <v>40</v>
      </c>
      <c r="E36" s="378">
        <v>28490</v>
      </c>
      <c r="L36" s="617"/>
    </row>
    <row r="37" spans="2:12" x14ac:dyDescent="0.25">
      <c r="B37" s="625" t="s">
        <v>348</v>
      </c>
      <c r="C37" s="615" t="s">
        <v>353</v>
      </c>
      <c r="D37" s="612" t="s">
        <v>352</v>
      </c>
      <c r="E37" s="378">
        <v>137390</v>
      </c>
      <c r="L37" s="617"/>
    </row>
    <row r="38" spans="2:12" x14ac:dyDescent="0.25">
      <c r="B38" s="621" t="s">
        <v>349</v>
      </c>
      <c r="C38" s="611" t="s">
        <v>354</v>
      </c>
      <c r="D38" s="612" t="s">
        <v>6</v>
      </c>
      <c r="E38" s="378">
        <v>150</v>
      </c>
      <c r="F38" s="613"/>
      <c r="G38" s="613"/>
      <c r="L38" s="617"/>
    </row>
    <row r="39" spans="2:12" x14ac:dyDescent="0.25">
      <c r="B39" s="621" t="s">
        <v>350</v>
      </c>
      <c r="C39" s="611" t="s">
        <v>358</v>
      </c>
      <c r="D39" s="612" t="s">
        <v>352</v>
      </c>
      <c r="E39" s="378">
        <v>74793</v>
      </c>
      <c r="L39" s="617"/>
    </row>
    <row r="40" spans="2:12" x14ac:dyDescent="0.25">
      <c r="B40" s="621" t="s">
        <v>351</v>
      </c>
      <c r="C40" s="611" t="s">
        <v>362</v>
      </c>
      <c r="D40" s="612" t="s">
        <v>36</v>
      </c>
      <c r="E40" s="378">
        <v>219</v>
      </c>
      <c r="L40" s="617"/>
    </row>
    <row r="41" spans="2:12" x14ac:dyDescent="0.25">
      <c r="B41" s="621" t="s">
        <v>359</v>
      </c>
      <c r="C41" s="615" t="s">
        <v>890</v>
      </c>
      <c r="D41" s="612" t="s">
        <v>36</v>
      </c>
      <c r="E41" s="378">
        <v>118762</v>
      </c>
      <c r="F41" s="613"/>
      <c r="G41" s="613"/>
      <c r="L41" s="617"/>
    </row>
    <row r="42" spans="2:12" x14ac:dyDescent="0.25">
      <c r="B42" s="610" t="s">
        <v>360</v>
      </c>
      <c r="C42" s="615" t="s">
        <v>363</v>
      </c>
      <c r="D42" s="612" t="s">
        <v>36</v>
      </c>
      <c r="E42" s="378">
        <v>26643</v>
      </c>
      <c r="F42" s="613"/>
      <c r="G42" s="613"/>
      <c r="L42" s="617"/>
    </row>
    <row r="43" spans="2:12" x14ac:dyDescent="0.25">
      <c r="B43" s="621" t="s">
        <v>361</v>
      </c>
      <c r="C43" s="611" t="s">
        <v>364</v>
      </c>
      <c r="D43" s="612" t="s">
        <v>36</v>
      </c>
      <c r="E43" s="378">
        <v>20900</v>
      </c>
      <c r="F43" s="613"/>
      <c r="G43" s="613"/>
      <c r="L43" s="617"/>
    </row>
    <row r="44" spans="2:12" x14ac:dyDescent="0.25">
      <c r="B44" s="625" t="s">
        <v>365</v>
      </c>
      <c r="C44" s="627" t="s">
        <v>856</v>
      </c>
      <c r="D44" s="612" t="s">
        <v>53</v>
      </c>
      <c r="E44" s="628">
        <v>37290</v>
      </c>
      <c r="H44" s="629"/>
      <c r="L44" s="617"/>
    </row>
    <row r="45" spans="2:12" x14ac:dyDescent="0.25">
      <c r="B45" s="621" t="s">
        <v>366</v>
      </c>
      <c r="C45" s="615" t="s">
        <v>378</v>
      </c>
      <c r="D45" s="612" t="s">
        <v>40</v>
      </c>
      <c r="E45" s="378">
        <v>18810</v>
      </c>
      <c r="L45" s="617"/>
    </row>
    <row r="46" spans="2:12" x14ac:dyDescent="0.25">
      <c r="B46" s="621" t="s">
        <v>367</v>
      </c>
      <c r="C46" s="615" t="s">
        <v>377</v>
      </c>
      <c r="D46" s="612" t="s">
        <v>40</v>
      </c>
      <c r="E46" s="378">
        <v>2170</v>
      </c>
      <c r="L46" s="617"/>
    </row>
    <row r="47" spans="2:12" x14ac:dyDescent="0.25">
      <c r="B47" s="621" t="s">
        <v>368</v>
      </c>
      <c r="C47" s="611" t="s">
        <v>379</v>
      </c>
      <c r="D47" s="612" t="s">
        <v>53</v>
      </c>
      <c r="E47" s="378">
        <v>46800</v>
      </c>
      <c r="L47" s="617"/>
    </row>
    <row r="48" spans="2:12" x14ac:dyDescent="0.25">
      <c r="B48" s="621" t="s">
        <v>369</v>
      </c>
      <c r="C48" s="618" t="s">
        <v>380</v>
      </c>
      <c r="D48" s="612" t="s">
        <v>36</v>
      </c>
      <c r="E48" s="378">
        <v>397707</v>
      </c>
      <c r="L48" s="617"/>
    </row>
    <row r="49" spans="2:12" x14ac:dyDescent="0.25">
      <c r="B49" s="625" t="s">
        <v>370</v>
      </c>
      <c r="C49" s="611" t="s">
        <v>381</v>
      </c>
      <c r="D49" s="612" t="s">
        <v>36</v>
      </c>
      <c r="E49" s="378">
        <v>141790</v>
      </c>
      <c r="L49" s="617"/>
    </row>
    <row r="50" spans="2:12" x14ac:dyDescent="0.25">
      <c r="B50" s="625" t="s">
        <v>371</v>
      </c>
      <c r="C50" s="611" t="s">
        <v>382</v>
      </c>
      <c r="D50" s="612" t="s">
        <v>36</v>
      </c>
      <c r="E50" s="378">
        <v>171093</v>
      </c>
      <c r="H50" s="629"/>
      <c r="L50" s="617"/>
    </row>
    <row r="51" spans="2:12" ht="26.4" x14ac:dyDescent="0.25">
      <c r="B51" s="621" t="s">
        <v>372</v>
      </c>
      <c r="C51" s="627" t="s">
        <v>383</v>
      </c>
      <c r="D51" s="612" t="s">
        <v>36</v>
      </c>
      <c r="E51" s="378">
        <v>213893</v>
      </c>
      <c r="H51" s="629"/>
      <c r="L51" s="617"/>
    </row>
    <row r="52" spans="2:12" ht="26.4" x14ac:dyDescent="0.25">
      <c r="B52" s="621" t="s">
        <v>373</v>
      </c>
      <c r="C52" s="630" t="s">
        <v>384</v>
      </c>
      <c r="D52" s="612" t="s">
        <v>36</v>
      </c>
      <c r="E52" s="378">
        <v>98999</v>
      </c>
      <c r="L52" s="617"/>
    </row>
    <row r="53" spans="2:12" ht="26.4" x14ac:dyDescent="0.25">
      <c r="B53" s="621" t="s">
        <v>374</v>
      </c>
      <c r="C53" s="631" t="s">
        <v>385</v>
      </c>
      <c r="D53" s="612" t="s">
        <v>36</v>
      </c>
      <c r="E53" s="378">
        <v>1791300</v>
      </c>
      <c r="L53" s="617"/>
    </row>
    <row r="54" spans="2:12" x14ac:dyDescent="0.25">
      <c r="B54" s="625" t="s">
        <v>375</v>
      </c>
      <c r="C54" s="615" t="s">
        <v>386</v>
      </c>
      <c r="D54" s="612" t="s">
        <v>36</v>
      </c>
      <c r="E54" s="378">
        <v>504790</v>
      </c>
      <c r="L54" s="617"/>
    </row>
    <row r="55" spans="2:12" x14ac:dyDescent="0.25">
      <c r="B55" s="625" t="s">
        <v>376</v>
      </c>
      <c r="C55" s="611" t="s">
        <v>387</v>
      </c>
      <c r="D55" s="612" t="s">
        <v>36</v>
      </c>
      <c r="E55" s="378">
        <v>6100</v>
      </c>
      <c r="F55" s="613"/>
      <c r="G55" s="613"/>
      <c r="L55" s="617"/>
    </row>
    <row r="56" spans="2:12" x14ac:dyDescent="0.25">
      <c r="B56" s="625" t="s">
        <v>388</v>
      </c>
      <c r="C56" s="611" t="s">
        <v>390</v>
      </c>
      <c r="D56" s="612" t="s">
        <v>352</v>
      </c>
      <c r="E56" s="378">
        <v>80190</v>
      </c>
      <c r="L56" s="617"/>
    </row>
    <row r="57" spans="2:12" x14ac:dyDescent="0.25">
      <c r="B57" s="621" t="s">
        <v>389</v>
      </c>
      <c r="C57" s="611" t="s">
        <v>391</v>
      </c>
      <c r="D57" s="612" t="s">
        <v>40</v>
      </c>
      <c r="E57" s="378">
        <v>34574</v>
      </c>
      <c r="L57" s="617"/>
    </row>
    <row r="58" spans="2:12" x14ac:dyDescent="0.25">
      <c r="B58" s="625" t="s">
        <v>394</v>
      </c>
      <c r="C58" s="615" t="s">
        <v>418</v>
      </c>
      <c r="D58" s="612" t="s">
        <v>40</v>
      </c>
      <c r="E58" s="378">
        <v>14294</v>
      </c>
      <c r="L58" s="617"/>
    </row>
    <row r="59" spans="2:12" x14ac:dyDescent="0.25">
      <c r="B59" s="621" t="s">
        <v>395</v>
      </c>
      <c r="C59" s="622" t="s">
        <v>425</v>
      </c>
      <c r="D59" s="623" t="s">
        <v>36</v>
      </c>
      <c r="E59" s="181">
        <v>1200</v>
      </c>
      <c r="L59" s="617"/>
    </row>
    <row r="60" spans="2:12" x14ac:dyDescent="0.25">
      <c r="B60" s="625" t="s">
        <v>396</v>
      </c>
      <c r="C60" s="626" t="s">
        <v>426</v>
      </c>
      <c r="D60" s="623" t="s">
        <v>62</v>
      </c>
      <c r="E60" s="378">
        <v>47071</v>
      </c>
      <c r="L60" s="617"/>
    </row>
    <row r="61" spans="2:12" x14ac:dyDescent="0.25">
      <c r="B61" s="625" t="s">
        <v>397</v>
      </c>
      <c r="C61" s="626" t="s">
        <v>427</v>
      </c>
      <c r="D61" s="623" t="s">
        <v>53</v>
      </c>
      <c r="E61" s="181">
        <v>20422</v>
      </c>
      <c r="L61" s="617"/>
    </row>
    <row r="62" spans="2:12" x14ac:dyDescent="0.25">
      <c r="B62" s="625" t="s">
        <v>398</v>
      </c>
      <c r="C62" s="626" t="s">
        <v>838</v>
      </c>
      <c r="D62" s="623" t="s">
        <v>62</v>
      </c>
      <c r="E62" s="378">
        <v>3832</v>
      </c>
      <c r="L62" s="617"/>
    </row>
    <row r="63" spans="2:12" x14ac:dyDescent="0.25">
      <c r="B63" s="621" t="s">
        <v>399</v>
      </c>
      <c r="C63" s="615" t="s">
        <v>428</v>
      </c>
      <c r="D63" s="612" t="s">
        <v>66</v>
      </c>
      <c r="E63" s="378">
        <v>33617</v>
      </c>
      <c r="L63" s="617"/>
    </row>
    <row r="64" spans="2:12" x14ac:dyDescent="0.25">
      <c r="B64" s="621" t="s">
        <v>400</v>
      </c>
      <c r="C64" s="611" t="s">
        <v>429</v>
      </c>
      <c r="D64" s="612" t="s">
        <v>36</v>
      </c>
      <c r="E64" s="378">
        <v>2940</v>
      </c>
      <c r="L64" s="617"/>
    </row>
    <row r="65" spans="2:12" x14ac:dyDescent="0.25">
      <c r="B65" s="621" t="s">
        <v>401</v>
      </c>
      <c r="C65" s="611" t="s">
        <v>430</v>
      </c>
      <c r="D65" s="612" t="s">
        <v>66</v>
      </c>
      <c r="E65" s="378">
        <v>1595</v>
      </c>
      <c r="L65" s="617"/>
    </row>
    <row r="66" spans="2:12" x14ac:dyDescent="0.25">
      <c r="B66" s="625" t="s">
        <v>402</v>
      </c>
      <c r="C66" s="615" t="s">
        <v>431</v>
      </c>
      <c r="D66" s="612" t="s">
        <v>66</v>
      </c>
      <c r="E66" s="378">
        <v>2794</v>
      </c>
      <c r="L66" s="617"/>
    </row>
    <row r="67" spans="2:12" x14ac:dyDescent="0.25">
      <c r="B67" s="621" t="s">
        <v>403</v>
      </c>
      <c r="C67" s="611" t="s">
        <v>432</v>
      </c>
      <c r="D67" s="612" t="s">
        <v>36</v>
      </c>
      <c r="E67" s="378">
        <v>7986</v>
      </c>
      <c r="L67" s="617"/>
    </row>
    <row r="68" spans="2:12" x14ac:dyDescent="0.25">
      <c r="B68" s="621" t="s">
        <v>404</v>
      </c>
      <c r="C68" s="615" t="s">
        <v>433</v>
      </c>
      <c r="D68" s="612" t="s">
        <v>36</v>
      </c>
      <c r="E68" s="378">
        <v>1950</v>
      </c>
      <c r="L68" s="617"/>
    </row>
    <row r="69" spans="2:12" x14ac:dyDescent="0.25">
      <c r="B69" s="621" t="s">
        <v>405</v>
      </c>
      <c r="C69" s="611" t="s">
        <v>434</v>
      </c>
      <c r="D69" s="612" t="s">
        <v>36</v>
      </c>
      <c r="E69" s="378">
        <v>2990</v>
      </c>
      <c r="L69" s="617"/>
    </row>
    <row r="70" spans="2:12" x14ac:dyDescent="0.25">
      <c r="B70" s="621" t="s">
        <v>406</v>
      </c>
      <c r="C70" s="611" t="s">
        <v>435</v>
      </c>
      <c r="D70" s="612" t="s">
        <v>36</v>
      </c>
      <c r="E70" s="378">
        <v>825.00000000000011</v>
      </c>
      <c r="L70" s="617"/>
    </row>
    <row r="71" spans="2:12" x14ac:dyDescent="0.25">
      <c r="B71" s="621" t="s">
        <v>407</v>
      </c>
      <c r="C71" s="611" t="s">
        <v>436</v>
      </c>
      <c r="D71" s="612" t="s">
        <v>62</v>
      </c>
      <c r="E71" s="378">
        <v>9000</v>
      </c>
      <c r="L71" s="617"/>
    </row>
    <row r="72" spans="2:12" x14ac:dyDescent="0.25">
      <c r="B72" s="621" t="s">
        <v>408</v>
      </c>
      <c r="C72" s="611" t="s">
        <v>437</v>
      </c>
      <c r="D72" s="612" t="s">
        <v>36</v>
      </c>
      <c r="E72" s="378">
        <v>2860.0000000000005</v>
      </c>
      <c r="L72" s="617"/>
    </row>
    <row r="73" spans="2:12" x14ac:dyDescent="0.25">
      <c r="B73" s="621" t="s">
        <v>409</v>
      </c>
      <c r="C73" s="611" t="s">
        <v>438</v>
      </c>
      <c r="D73" s="612" t="s">
        <v>36</v>
      </c>
      <c r="E73" s="378">
        <v>2100</v>
      </c>
      <c r="L73" s="617"/>
    </row>
    <row r="74" spans="2:12" x14ac:dyDescent="0.25">
      <c r="B74" s="621" t="s">
        <v>410</v>
      </c>
      <c r="C74" s="611" t="s">
        <v>516</v>
      </c>
      <c r="D74" s="612" t="s">
        <v>62</v>
      </c>
      <c r="E74" s="632">
        <v>4085</v>
      </c>
      <c r="L74" s="617"/>
    </row>
    <row r="75" spans="2:12" x14ac:dyDescent="0.25">
      <c r="B75" s="621" t="s">
        <v>411</v>
      </c>
      <c r="C75" s="611" t="s">
        <v>440</v>
      </c>
      <c r="D75" s="612" t="s">
        <v>36</v>
      </c>
      <c r="E75" s="378">
        <v>949</v>
      </c>
      <c r="L75" s="617"/>
    </row>
    <row r="76" spans="2:12" x14ac:dyDescent="0.25">
      <c r="B76" s="621" t="s">
        <v>412</v>
      </c>
      <c r="C76" s="611" t="s">
        <v>441</v>
      </c>
      <c r="D76" s="612" t="s">
        <v>36</v>
      </c>
      <c r="E76" s="378">
        <v>654</v>
      </c>
      <c r="L76" s="617"/>
    </row>
    <row r="77" spans="2:12" x14ac:dyDescent="0.25">
      <c r="B77" s="621" t="s">
        <v>413</v>
      </c>
      <c r="C77" s="611" t="s">
        <v>442</v>
      </c>
      <c r="D77" s="612" t="s">
        <v>36</v>
      </c>
      <c r="E77" s="378">
        <v>541</v>
      </c>
      <c r="L77" s="617"/>
    </row>
    <row r="78" spans="2:12" x14ac:dyDescent="0.25">
      <c r="B78" s="621" t="s">
        <v>414</v>
      </c>
      <c r="C78" s="611" t="s">
        <v>443</v>
      </c>
      <c r="D78" s="612" t="s">
        <v>36</v>
      </c>
      <c r="E78" s="378">
        <v>740</v>
      </c>
      <c r="L78" s="617"/>
    </row>
    <row r="79" spans="2:12" x14ac:dyDescent="0.25">
      <c r="B79" s="621" t="s">
        <v>415</v>
      </c>
      <c r="C79" s="611" t="s">
        <v>444</v>
      </c>
      <c r="D79" s="612" t="s">
        <v>36</v>
      </c>
      <c r="E79" s="378">
        <v>1250</v>
      </c>
      <c r="L79" s="617"/>
    </row>
    <row r="80" spans="2:12" x14ac:dyDescent="0.25">
      <c r="B80" s="621" t="s">
        <v>416</v>
      </c>
      <c r="C80" s="611" t="s">
        <v>510</v>
      </c>
      <c r="D80" s="612" t="s">
        <v>62</v>
      </c>
      <c r="E80" s="378">
        <v>16707</v>
      </c>
      <c r="L80" s="617"/>
    </row>
    <row r="81" spans="2:12" x14ac:dyDescent="0.25">
      <c r="B81" s="621" t="s">
        <v>445</v>
      </c>
      <c r="C81" s="611" t="s">
        <v>511</v>
      </c>
      <c r="D81" s="612" t="s">
        <v>36</v>
      </c>
      <c r="E81" s="378">
        <v>10647</v>
      </c>
      <c r="L81" s="617"/>
    </row>
    <row r="82" spans="2:12" x14ac:dyDescent="0.25">
      <c r="B82" s="621" t="s">
        <v>446</v>
      </c>
      <c r="C82" s="611" t="s">
        <v>512</v>
      </c>
      <c r="D82" s="612" t="s">
        <v>36</v>
      </c>
      <c r="E82" s="378">
        <v>6101</v>
      </c>
      <c r="L82" s="617"/>
    </row>
    <row r="83" spans="2:12" x14ac:dyDescent="0.25">
      <c r="B83" s="621" t="s">
        <v>447</v>
      </c>
      <c r="C83" s="611" t="s">
        <v>513</v>
      </c>
      <c r="D83" s="612" t="s">
        <v>36</v>
      </c>
      <c r="E83" s="378">
        <v>5693</v>
      </c>
      <c r="L83" s="617"/>
    </row>
    <row r="84" spans="2:12" x14ac:dyDescent="0.25">
      <c r="B84" s="621" t="s">
        <v>448</v>
      </c>
      <c r="C84" s="611" t="s">
        <v>514</v>
      </c>
      <c r="D84" s="612" t="s">
        <v>36</v>
      </c>
      <c r="E84" s="378">
        <v>7230</v>
      </c>
      <c r="L84" s="617"/>
    </row>
    <row r="85" spans="2:12" x14ac:dyDescent="0.25">
      <c r="B85" s="621" t="s">
        <v>449</v>
      </c>
      <c r="C85" s="611" t="s">
        <v>515</v>
      </c>
      <c r="D85" s="612" t="s">
        <v>36</v>
      </c>
      <c r="E85" s="378">
        <v>14000</v>
      </c>
      <c r="L85" s="617"/>
    </row>
    <row r="86" spans="2:12" x14ac:dyDescent="0.25">
      <c r="B86" s="621" t="s">
        <v>450</v>
      </c>
      <c r="C86" s="611" t="s">
        <v>517</v>
      </c>
      <c r="D86" s="612" t="s">
        <v>62</v>
      </c>
      <c r="E86" s="378">
        <v>5062</v>
      </c>
      <c r="L86" s="617"/>
    </row>
    <row r="87" spans="2:12" x14ac:dyDescent="0.25">
      <c r="B87" s="621" t="s">
        <v>451</v>
      </c>
      <c r="C87" s="611" t="s">
        <v>518</v>
      </c>
      <c r="D87" s="612" t="s">
        <v>36</v>
      </c>
      <c r="E87" s="378">
        <v>1519</v>
      </c>
      <c r="L87" s="617"/>
    </row>
    <row r="88" spans="2:12" x14ac:dyDescent="0.25">
      <c r="B88" s="621" t="s">
        <v>452</v>
      </c>
      <c r="C88" s="611" t="s">
        <v>519</v>
      </c>
      <c r="D88" s="612" t="s">
        <v>36</v>
      </c>
      <c r="E88" s="378">
        <v>1185</v>
      </c>
      <c r="L88" s="617"/>
    </row>
    <row r="89" spans="2:12" x14ac:dyDescent="0.25">
      <c r="B89" s="621" t="s">
        <v>453</v>
      </c>
      <c r="C89" s="611" t="s">
        <v>520</v>
      </c>
      <c r="D89" s="612" t="s">
        <v>36</v>
      </c>
      <c r="E89" s="378">
        <v>1086</v>
      </c>
      <c r="L89" s="617"/>
    </row>
    <row r="90" spans="2:12" x14ac:dyDescent="0.25">
      <c r="B90" s="621" t="s">
        <v>454</v>
      </c>
      <c r="C90" s="611" t="s">
        <v>521</v>
      </c>
      <c r="D90" s="612" t="s">
        <v>36</v>
      </c>
      <c r="E90" s="378">
        <v>2170</v>
      </c>
      <c r="L90" s="617"/>
    </row>
    <row r="91" spans="2:12" x14ac:dyDescent="0.25">
      <c r="B91" s="621" t="s">
        <v>455</v>
      </c>
      <c r="C91" s="611" t="s">
        <v>522</v>
      </c>
      <c r="D91" s="612" t="s">
        <v>36</v>
      </c>
      <c r="E91" s="378">
        <v>2114</v>
      </c>
      <c r="L91" s="617"/>
    </row>
    <row r="92" spans="2:12" x14ac:dyDescent="0.25">
      <c r="B92" s="621" t="s">
        <v>456</v>
      </c>
      <c r="C92" s="611" t="s">
        <v>523</v>
      </c>
      <c r="D92" s="612" t="s">
        <v>62</v>
      </c>
      <c r="E92" s="378">
        <v>12795</v>
      </c>
      <c r="L92" s="617"/>
    </row>
    <row r="93" spans="2:12" x14ac:dyDescent="0.25">
      <c r="B93" s="621" t="s">
        <v>457</v>
      </c>
      <c r="C93" s="611" t="s">
        <v>524</v>
      </c>
      <c r="D93" s="612" t="s">
        <v>36</v>
      </c>
      <c r="E93" s="378">
        <v>5702</v>
      </c>
      <c r="L93" s="617"/>
    </row>
    <row r="94" spans="2:12" x14ac:dyDescent="0.25">
      <c r="B94" s="621" t="s">
        <v>458</v>
      </c>
      <c r="C94" s="611" t="s">
        <v>525</v>
      </c>
      <c r="D94" s="612" t="s">
        <v>36</v>
      </c>
      <c r="E94" s="378">
        <v>5207</v>
      </c>
      <c r="L94" s="617"/>
    </row>
    <row r="95" spans="2:12" x14ac:dyDescent="0.25">
      <c r="B95" s="621" t="s">
        <v>459</v>
      </c>
      <c r="C95" s="611" t="s">
        <v>526</v>
      </c>
      <c r="D95" s="612" t="s">
        <v>36</v>
      </c>
      <c r="E95" s="378">
        <v>4373</v>
      </c>
      <c r="L95" s="617"/>
    </row>
    <row r="96" spans="2:12" x14ac:dyDescent="0.25">
      <c r="B96" s="621" t="s">
        <v>460</v>
      </c>
      <c r="C96" s="611" t="s">
        <v>527</v>
      </c>
      <c r="D96" s="612" t="s">
        <v>36</v>
      </c>
      <c r="E96" s="378">
        <v>5463</v>
      </c>
      <c r="L96" s="617"/>
    </row>
    <row r="97" spans="2:12" x14ac:dyDescent="0.25">
      <c r="B97" s="621" t="s">
        <v>461</v>
      </c>
      <c r="C97" s="611" t="s">
        <v>528</v>
      </c>
      <c r="D97" s="612" t="s">
        <v>36</v>
      </c>
      <c r="E97" s="378">
        <v>10665</v>
      </c>
      <c r="L97" s="617"/>
    </row>
    <row r="98" spans="2:12" x14ac:dyDescent="0.25">
      <c r="B98" s="621" t="s">
        <v>462</v>
      </c>
      <c r="C98" s="611" t="s">
        <v>529</v>
      </c>
      <c r="D98" s="612" t="s">
        <v>62</v>
      </c>
      <c r="E98" s="378">
        <v>25619</v>
      </c>
      <c r="L98" s="617"/>
    </row>
    <row r="99" spans="2:12" x14ac:dyDescent="0.25">
      <c r="B99" s="621" t="s">
        <v>463</v>
      </c>
      <c r="C99" s="611" t="s">
        <v>530</v>
      </c>
      <c r="D99" s="612" t="s">
        <v>36</v>
      </c>
      <c r="E99" s="378">
        <v>17449</v>
      </c>
      <c r="L99" s="617"/>
    </row>
    <row r="100" spans="2:12" x14ac:dyDescent="0.25">
      <c r="B100" s="621" t="s">
        <v>464</v>
      </c>
      <c r="C100" s="611" t="s">
        <v>531</v>
      </c>
      <c r="D100" s="612" t="s">
        <v>36</v>
      </c>
      <c r="E100" s="378">
        <v>8716</v>
      </c>
      <c r="L100" s="617"/>
    </row>
    <row r="101" spans="2:12" x14ac:dyDescent="0.25">
      <c r="B101" s="621" t="s">
        <v>465</v>
      </c>
      <c r="C101" s="611" t="s">
        <v>532</v>
      </c>
      <c r="D101" s="612" t="s">
        <v>36</v>
      </c>
      <c r="E101" s="378">
        <v>9047</v>
      </c>
      <c r="L101" s="617"/>
    </row>
    <row r="102" spans="2:12" x14ac:dyDescent="0.25">
      <c r="B102" s="621" t="s">
        <v>466</v>
      </c>
      <c r="C102" s="611" t="s">
        <v>533</v>
      </c>
      <c r="D102" s="612" t="s">
        <v>36</v>
      </c>
      <c r="E102" s="378">
        <v>11822</v>
      </c>
      <c r="L102" s="617"/>
    </row>
    <row r="103" spans="2:12" x14ac:dyDescent="0.25">
      <c r="B103" s="621" t="s">
        <v>467</v>
      </c>
      <c r="C103" s="611" t="s">
        <v>534</v>
      </c>
      <c r="D103" s="612" t="s">
        <v>36</v>
      </c>
      <c r="E103" s="378">
        <v>22294</v>
      </c>
      <c r="L103" s="617"/>
    </row>
    <row r="104" spans="2:12" x14ac:dyDescent="0.25">
      <c r="B104" s="621" t="s">
        <v>468</v>
      </c>
      <c r="C104" s="611" t="s">
        <v>535</v>
      </c>
      <c r="D104" s="612" t="s">
        <v>62</v>
      </c>
      <c r="E104" s="378">
        <v>14757</v>
      </c>
      <c r="L104" s="617"/>
    </row>
    <row r="105" spans="2:12" x14ac:dyDescent="0.25">
      <c r="B105" s="621" t="s">
        <v>469</v>
      </c>
      <c r="C105" s="611" t="s">
        <v>536</v>
      </c>
      <c r="D105" s="612" t="s">
        <v>36</v>
      </c>
      <c r="E105" s="378">
        <v>4161</v>
      </c>
      <c r="L105" s="617"/>
    </row>
    <row r="106" spans="2:12" x14ac:dyDescent="0.25">
      <c r="B106" s="621" t="s">
        <v>470</v>
      </c>
      <c r="C106" s="611" t="s">
        <v>537</v>
      </c>
      <c r="D106" s="612" t="s">
        <v>36</v>
      </c>
      <c r="E106" s="378">
        <v>1379</v>
      </c>
      <c r="L106" s="617"/>
    </row>
    <row r="107" spans="2:12" x14ac:dyDescent="0.25">
      <c r="B107" s="621" t="s">
        <v>471</v>
      </c>
      <c r="C107" s="611" t="s">
        <v>538</v>
      </c>
      <c r="D107" s="612" t="s">
        <v>62</v>
      </c>
      <c r="E107" s="378">
        <v>38436</v>
      </c>
      <c r="L107" s="617"/>
    </row>
    <row r="108" spans="2:12" x14ac:dyDescent="0.25">
      <c r="B108" s="621" t="s">
        <v>472</v>
      </c>
      <c r="C108" s="611" t="s">
        <v>539</v>
      </c>
      <c r="D108" s="612" t="s">
        <v>36</v>
      </c>
      <c r="E108" s="378">
        <v>19645</v>
      </c>
      <c r="L108" s="617"/>
    </row>
    <row r="109" spans="2:12" x14ac:dyDescent="0.25">
      <c r="B109" s="621" t="s">
        <v>473</v>
      </c>
      <c r="C109" s="611" t="s">
        <v>540</v>
      </c>
      <c r="D109" s="612" t="s">
        <v>36</v>
      </c>
      <c r="E109" s="378">
        <v>4550</v>
      </c>
      <c r="L109" s="617"/>
    </row>
    <row r="110" spans="2:12" x14ac:dyDescent="0.25">
      <c r="B110" s="621" t="s">
        <v>474</v>
      </c>
      <c r="C110" s="611" t="s">
        <v>542</v>
      </c>
      <c r="D110" s="612" t="s">
        <v>62</v>
      </c>
      <c r="E110" s="378">
        <v>12858</v>
      </c>
      <c r="L110" s="617"/>
    </row>
    <row r="111" spans="2:12" x14ac:dyDescent="0.25">
      <c r="B111" s="621" t="s">
        <v>475</v>
      </c>
      <c r="C111" s="611" t="s">
        <v>543</v>
      </c>
      <c r="D111" s="612" t="s">
        <v>36</v>
      </c>
      <c r="E111" s="378">
        <v>4877</v>
      </c>
      <c r="L111" s="617"/>
    </row>
    <row r="112" spans="2:12" x14ac:dyDescent="0.25">
      <c r="B112" s="621" t="s">
        <v>476</v>
      </c>
      <c r="C112" s="611" t="s">
        <v>552</v>
      </c>
      <c r="D112" s="612" t="s">
        <v>66</v>
      </c>
      <c r="E112" s="378">
        <v>14350</v>
      </c>
      <c r="F112" s="613"/>
      <c r="G112" s="613"/>
      <c r="L112" s="617"/>
    </row>
    <row r="113" spans="2:12" x14ac:dyDescent="0.25">
      <c r="B113" s="621" t="s">
        <v>477</v>
      </c>
      <c r="C113" s="611" t="s">
        <v>553</v>
      </c>
      <c r="D113" s="612" t="s">
        <v>66</v>
      </c>
      <c r="E113" s="378">
        <v>17186</v>
      </c>
      <c r="F113" s="613"/>
      <c r="G113" s="613"/>
      <c r="L113" s="617"/>
    </row>
    <row r="114" spans="2:12" x14ac:dyDescent="0.25">
      <c r="B114" s="621" t="s">
        <v>478</v>
      </c>
      <c r="C114" s="611" t="s">
        <v>554</v>
      </c>
      <c r="D114" s="612" t="s">
        <v>36</v>
      </c>
      <c r="E114" s="378">
        <v>17450</v>
      </c>
      <c r="L114" s="617"/>
    </row>
    <row r="115" spans="2:12" x14ac:dyDescent="0.25">
      <c r="B115" s="621" t="s">
        <v>479</v>
      </c>
      <c r="C115" s="611" t="s">
        <v>635</v>
      </c>
      <c r="D115" s="612" t="s">
        <v>36</v>
      </c>
      <c r="E115" s="378">
        <v>8800</v>
      </c>
      <c r="L115" s="617"/>
    </row>
    <row r="116" spans="2:12" x14ac:dyDescent="0.25">
      <c r="B116" s="621" t="s">
        <v>480</v>
      </c>
      <c r="C116" s="611" t="s">
        <v>636</v>
      </c>
      <c r="D116" s="612" t="s">
        <v>36</v>
      </c>
      <c r="E116" s="378">
        <v>258</v>
      </c>
      <c r="L116" s="617"/>
    </row>
    <row r="117" spans="2:12" x14ac:dyDescent="0.25">
      <c r="B117" s="621" t="s">
        <v>481</v>
      </c>
      <c r="C117" s="615" t="s">
        <v>863</v>
      </c>
      <c r="D117" s="612" t="s">
        <v>36</v>
      </c>
      <c r="E117" s="378">
        <v>21945</v>
      </c>
      <c r="L117" s="617"/>
    </row>
    <row r="118" spans="2:12" x14ac:dyDescent="0.25">
      <c r="B118" s="621" t="s">
        <v>482</v>
      </c>
      <c r="C118" s="611" t="s">
        <v>637</v>
      </c>
      <c r="D118" s="612" t="s">
        <v>62</v>
      </c>
      <c r="E118" s="378">
        <v>18297</v>
      </c>
      <c r="L118" s="617"/>
    </row>
    <row r="119" spans="2:12" x14ac:dyDescent="0.25">
      <c r="B119" s="621" t="s">
        <v>483</v>
      </c>
      <c r="C119" s="611" t="s">
        <v>638</v>
      </c>
      <c r="D119" s="612" t="s">
        <v>36</v>
      </c>
      <c r="E119" s="378">
        <v>4877</v>
      </c>
      <c r="L119" s="617"/>
    </row>
    <row r="120" spans="2:12" x14ac:dyDescent="0.25">
      <c r="B120" s="621" t="s">
        <v>484</v>
      </c>
      <c r="C120" s="611" t="s">
        <v>639</v>
      </c>
      <c r="D120" s="612" t="s">
        <v>36</v>
      </c>
      <c r="E120" s="378">
        <v>1806</v>
      </c>
      <c r="L120" s="617"/>
    </row>
    <row r="121" spans="2:12" x14ac:dyDescent="0.25">
      <c r="B121" s="621" t="s">
        <v>485</v>
      </c>
      <c r="C121" s="611" t="s">
        <v>640</v>
      </c>
      <c r="D121" s="612" t="s">
        <v>36</v>
      </c>
      <c r="E121" s="378">
        <v>8072</v>
      </c>
      <c r="L121" s="617"/>
    </row>
    <row r="122" spans="2:12" x14ac:dyDescent="0.25">
      <c r="B122" s="621" t="s">
        <v>486</v>
      </c>
      <c r="C122" s="611" t="s">
        <v>641</v>
      </c>
      <c r="D122" s="612" t="s">
        <v>36</v>
      </c>
      <c r="E122" s="378">
        <v>17490</v>
      </c>
      <c r="L122" s="617"/>
    </row>
    <row r="123" spans="2:12" x14ac:dyDescent="0.25">
      <c r="B123" s="621" t="s">
        <v>487</v>
      </c>
      <c r="C123" s="611" t="s">
        <v>642</v>
      </c>
      <c r="D123" s="612" t="s">
        <v>36</v>
      </c>
      <c r="E123" s="378">
        <v>11189</v>
      </c>
      <c r="L123" s="617"/>
    </row>
    <row r="124" spans="2:12" x14ac:dyDescent="0.25">
      <c r="B124" s="621" t="s">
        <v>488</v>
      </c>
      <c r="C124" s="611" t="s">
        <v>643</v>
      </c>
      <c r="D124" s="612" t="s">
        <v>36</v>
      </c>
      <c r="E124" s="378">
        <v>34330</v>
      </c>
      <c r="L124" s="617"/>
    </row>
    <row r="125" spans="2:12" x14ac:dyDescent="0.25">
      <c r="B125" s="621" t="s">
        <v>489</v>
      </c>
      <c r="C125" s="611" t="s">
        <v>645</v>
      </c>
      <c r="D125" s="612" t="s">
        <v>36</v>
      </c>
      <c r="E125" s="378">
        <v>39993</v>
      </c>
      <c r="L125" s="617"/>
    </row>
    <row r="126" spans="2:12" x14ac:dyDescent="0.25">
      <c r="B126" s="621" t="s">
        <v>490</v>
      </c>
      <c r="C126" s="611" t="s">
        <v>664</v>
      </c>
      <c r="D126" s="612" t="s">
        <v>36</v>
      </c>
      <c r="E126" s="378">
        <v>129030.00000000001</v>
      </c>
      <c r="L126" s="617"/>
    </row>
    <row r="127" spans="2:12" x14ac:dyDescent="0.25">
      <c r="B127" s="621" t="s">
        <v>491</v>
      </c>
      <c r="C127" s="611" t="s">
        <v>646</v>
      </c>
      <c r="D127" s="612" t="s">
        <v>36</v>
      </c>
      <c r="E127" s="378">
        <v>18465</v>
      </c>
      <c r="L127" s="617"/>
    </row>
    <row r="128" spans="2:12" x14ac:dyDescent="0.25">
      <c r="B128" s="621" t="s">
        <v>492</v>
      </c>
      <c r="C128" s="611" t="s">
        <v>647</v>
      </c>
      <c r="D128" s="612" t="s">
        <v>36</v>
      </c>
      <c r="E128" s="378">
        <v>30464</v>
      </c>
      <c r="L128" s="617"/>
    </row>
    <row r="129" spans="2:12" x14ac:dyDescent="0.25">
      <c r="B129" s="621" t="s">
        <v>493</v>
      </c>
      <c r="C129" s="611" t="s">
        <v>648</v>
      </c>
      <c r="D129" s="612" t="s">
        <v>36</v>
      </c>
      <c r="E129" s="378">
        <v>16900</v>
      </c>
      <c r="L129" s="617"/>
    </row>
    <row r="130" spans="2:12" x14ac:dyDescent="0.25">
      <c r="B130" s="621" t="s">
        <v>494</v>
      </c>
      <c r="C130" s="611" t="s">
        <v>439</v>
      </c>
      <c r="D130" s="612" t="s">
        <v>36</v>
      </c>
      <c r="E130" s="378">
        <v>7300</v>
      </c>
      <c r="L130" s="617"/>
    </row>
    <row r="131" spans="2:12" x14ac:dyDescent="0.25">
      <c r="B131" s="621" t="s">
        <v>495</v>
      </c>
      <c r="C131" s="615" t="s">
        <v>860</v>
      </c>
      <c r="D131" s="612" t="s">
        <v>36</v>
      </c>
      <c r="E131" s="378">
        <v>2530</v>
      </c>
      <c r="L131" s="617"/>
    </row>
    <row r="132" spans="2:12" x14ac:dyDescent="0.25">
      <c r="B132" s="621" t="s">
        <v>496</v>
      </c>
      <c r="C132" s="611" t="s">
        <v>649</v>
      </c>
      <c r="D132" s="612" t="s">
        <v>36</v>
      </c>
      <c r="E132" s="378">
        <v>9845</v>
      </c>
      <c r="L132" s="617"/>
    </row>
    <row r="133" spans="2:12" x14ac:dyDescent="0.25">
      <c r="B133" s="621" t="s">
        <v>497</v>
      </c>
      <c r="C133" s="611" t="s">
        <v>650</v>
      </c>
      <c r="D133" s="612" t="s">
        <v>36</v>
      </c>
      <c r="E133" s="378">
        <v>15015.000000000002</v>
      </c>
      <c r="L133" s="617"/>
    </row>
    <row r="134" spans="2:12" x14ac:dyDescent="0.25">
      <c r="B134" s="621" t="s">
        <v>498</v>
      </c>
      <c r="C134" s="615" t="s">
        <v>651</v>
      </c>
      <c r="D134" s="612" t="s">
        <v>62</v>
      </c>
      <c r="E134" s="378">
        <v>1820</v>
      </c>
      <c r="L134" s="617"/>
    </row>
    <row r="135" spans="2:12" x14ac:dyDescent="0.25">
      <c r="B135" s="621" t="s">
        <v>499</v>
      </c>
      <c r="C135" s="611" t="s">
        <v>653</v>
      </c>
      <c r="D135" s="612" t="s">
        <v>36</v>
      </c>
      <c r="E135" s="378">
        <v>1500</v>
      </c>
      <c r="L135" s="617"/>
    </row>
    <row r="136" spans="2:12" x14ac:dyDescent="0.25">
      <c r="B136" s="621" t="s">
        <v>500</v>
      </c>
      <c r="C136" s="611" t="s">
        <v>654</v>
      </c>
      <c r="D136" s="612" t="s">
        <v>62</v>
      </c>
      <c r="E136" s="378">
        <v>1565</v>
      </c>
      <c r="L136" s="617"/>
    </row>
    <row r="137" spans="2:12" x14ac:dyDescent="0.25">
      <c r="B137" s="621" t="s">
        <v>501</v>
      </c>
      <c r="C137" s="611" t="s">
        <v>652</v>
      </c>
      <c r="D137" s="612" t="s">
        <v>62</v>
      </c>
      <c r="E137" s="378">
        <v>2996</v>
      </c>
      <c r="L137" s="617"/>
    </row>
    <row r="138" spans="2:12" x14ac:dyDescent="0.25">
      <c r="B138" s="621" t="s">
        <v>502</v>
      </c>
      <c r="C138" s="611" t="s">
        <v>655</v>
      </c>
      <c r="D138" s="612" t="s">
        <v>36</v>
      </c>
      <c r="E138" s="378">
        <v>4933</v>
      </c>
      <c r="L138" s="617"/>
    </row>
    <row r="139" spans="2:12" x14ac:dyDescent="0.25">
      <c r="B139" s="621" t="s">
        <v>503</v>
      </c>
      <c r="C139" s="611" t="s">
        <v>656</v>
      </c>
      <c r="D139" s="612" t="s">
        <v>62</v>
      </c>
      <c r="E139" s="378">
        <v>2365</v>
      </c>
      <c r="L139" s="617"/>
    </row>
    <row r="140" spans="2:12" x14ac:dyDescent="0.25">
      <c r="B140" s="621" t="s">
        <v>504</v>
      </c>
      <c r="C140" s="611" t="s">
        <v>657</v>
      </c>
      <c r="D140" s="612" t="s">
        <v>66</v>
      </c>
      <c r="E140" s="378">
        <v>24931</v>
      </c>
      <c r="L140" s="617"/>
    </row>
    <row r="141" spans="2:12" x14ac:dyDescent="0.25">
      <c r="B141" s="621" t="s">
        <v>505</v>
      </c>
      <c r="C141" s="611" t="s">
        <v>658</v>
      </c>
      <c r="D141" s="612" t="s">
        <v>36</v>
      </c>
      <c r="E141" s="378">
        <v>1349</v>
      </c>
      <c r="L141" s="617"/>
    </row>
    <row r="142" spans="2:12" x14ac:dyDescent="0.25">
      <c r="B142" s="621" t="s">
        <v>506</v>
      </c>
      <c r="C142" s="611" t="s">
        <v>659</v>
      </c>
      <c r="D142" s="612" t="s">
        <v>62</v>
      </c>
      <c r="E142" s="378">
        <v>2780</v>
      </c>
      <c r="L142" s="617"/>
    </row>
    <row r="143" spans="2:12" x14ac:dyDescent="0.25">
      <c r="B143" s="621" t="s">
        <v>507</v>
      </c>
      <c r="C143" s="611" t="s">
        <v>660</v>
      </c>
      <c r="D143" s="612" t="s">
        <v>36</v>
      </c>
      <c r="E143" s="378">
        <v>5780</v>
      </c>
      <c r="L143" s="617"/>
    </row>
    <row r="144" spans="2:12" x14ac:dyDescent="0.25">
      <c r="B144" s="621" t="s">
        <v>508</v>
      </c>
      <c r="C144" s="611" t="s">
        <v>661</v>
      </c>
      <c r="D144" s="612" t="s">
        <v>62</v>
      </c>
      <c r="E144" s="378">
        <v>14000</v>
      </c>
      <c r="L144" s="617"/>
    </row>
    <row r="145" spans="2:12" x14ac:dyDescent="0.25">
      <c r="B145" s="621" t="s">
        <v>509</v>
      </c>
      <c r="C145" s="611" t="s">
        <v>662</v>
      </c>
      <c r="D145" s="612" t="s">
        <v>36</v>
      </c>
      <c r="E145" s="378">
        <v>29274</v>
      </c>
      <c r="L145" s="617"/>
    </row>
    <row r="146" spans="2:12" x14ac:dyDescent="0.25">
      <c r="B146" s="625" t="s">
        <v>817</v>
      </c>
      <c r="C146" s="615" t="s">
        <v>851</v>
      </c>
      <c r="D146" s="610" t="s">
        <v>53</v>
      </c>
      <c r="E146" s="633">
        <v>36500</v>
      </c>
      <c r="L146" s="617"/>
    </row>
    <row r="147" spans="2:12" x14ac:dyDescent="0.25">
      <c r="B147" s="625" t="s">
        <v>818</v>
      </c>
      <c r="C147" s="615" t="s">
        <v>852</v>
      </c>
      <c r="D147" s="612" t="s">
        <v>62</v>
      </c>
      <c r="E147" s="633">
        <v>17000</v>
      </c>
      <c r="L147" s="617"/>
    </row>
    <row r="148" spans="2:12" x14ac:dyDescent="0.25">
      <c r="B148" s="625" t="s">
        <v>820</v>
      </c>
      <c r="C148" s="634" t="s">
        <v>819</v>
      </c>
      <c r="D148" s="612" t="s">
        <v>62</v>
      </c>
      <c r="E148" s="633">
        <v>26565</v>
      </c>
      <c r="L148" s="617"/>
    </row>
    <row r="149" spans="2:12" x14ac:dyDescent="0.25">
      <c r="B149" s="625" t="s">
        <v>821</v>
      </c>
      <c r="C149" s="634" t="s">
        <v>822</v>
      </c>
      <c r="D149" s="612" t="s">
        <v>62</v>
      </c>
      <c r="E149" s="633">
        <v>44788</v>
      </c>
      <c r="L149" s="617"/>
    </row>
    <row r="150" spans="2:12" x14ac:dyDescent="0.25">
      <c r="B150" s="625" t="s">
        <v>823</v>
      </c>
      <c r="C150" s="634" t="s">
        <v>855</v>
      </c>
      <c r="D150" s="612" t="s">
        <v>36</v>
      </c>
      <c r="E150" s="633">
        <v>1800</v>
      </c>
      <c r="H150" s="629"/>
      <c r="L150" s="617"/>
    </row>
    <row r="151" spans="2:12" x14ac:dyDescent="0.25">
      <c r="B151" s="625" t="s">
        <v>825</v>
      </c>
      <c r="C151" s="634" t="s">
        <v>824</v>
      </c>
      <c r="D151" s="612" t="s">
        <v>36</v>
      </c>
      <c r="E151" s="633">
        <v>87900</v>
      </c>
      <c r="L151" s="617"/>
    </row>
    <row r="152" spans="2:12" x14ac:dyDescent="0.25">
      <c r="B152" s="625" t="s">
        <v>828</v>
      </c>
      <c r="C152" s="634" t="s">
        <v>829</v>
      </c>
      <c r="D152" s="635" t="s">
        <v>53</v>
      </c>
      <c r="E152" s="633">
        <v>40370</v>
      </c>
      <c r="L152" s="617"/>
    </row>
    <row r="153" spans="2:12" ht="26.4" x14ac:dyDescent="0.25">
      <c r="B153" s="625" t="s">
        <v>831</v>
      </c>
      <c r="C153" s="636" t="s">
        <v>830</v>
      </c>
      <c r="D153" s="635" t="s">
        <v>30</v>
      </c>
      <c r="E153" s="633">
        <v>37290</v>
      </c>
      <c r="L153" s="617"/>
    </row>
    <row r="154" spans="2:12" x14ac:dyDescent="0.25">
      <c r="B154" s="625" t="s">
        <v>833</v>
      </c>
      <c r="C154" s="634" t="s">
        <v>832</v>
      </c>
      <c r="D154" s="612" t="s">
        <v>36</v>
      </c>
      <c r="E154" s="633">
        <v>753390</v>
      </c>
      <c r="L154" s="617"/>
    </row>
    <row r="155" spans="2:12" x14ac:dyDescent="0.25">
      <c r="B155" s="625" t="s">
        <v>834</v>
      </c>
      <c r="C155" s="636" t="s">
        <v>835</v>
      </c>
      <c r="D155" s="612" t="s">
        <v>36</v>
      </c>
      <c r="E155" s="633">
        <v>38390</v>
      </c>
      <c r="L155" s="617"/>
    </row>
    <row r="156" spans="2:12" x14ac:dyDescent="0.25">
      <c r="B156" s="625" t="s">
        <v>837</v>
      </c>
      <c r="C156" s="634" t="s">
        <v>836</v>
      </c>
      <c r="D156" s="612" t="s">
        <v>36</v>
      </c>
      <c r="E156" s="633">
        <v>4510</v>
      </c>
      <c r="L156" s="617"/>
    </row>
    <row r="157" spans="2:12" x14ac:dyDescent="0.25">
      <c r="B157" s="625" t="s">
        <v>841</v>
      </c>
      <c r="C157" s="634" t="s">
        <v>840</v>
      </c>
      <c r="D157" s="612" t="s">
        <v>36</v>
      </c>
      <c r="E157" s="633">
        <v>171490</v>
      </c>
      <c r="L157" s="617"/>
    </row>
    <row r="158" spans="2:12" ht="66" x14ac:dyDescent="0.25">
      <c r="B158" s="625" t="s">
        <v>859</v>
      </c>
      <c r="C158" s="637" t="s">
        <v>850</v>
      </c>
      <c r="D158" s="635" t="s">
        <v>62</v>
      </c>
      <c r="E158" s="633">
        <v>462000.00000000006</v>
      </c>
      <c r="H158" s="629"/>
      <c r="L158" s="617"/>
    </row>
    <row r="159" spans="2:12" x14ac:dyDescent="0.25">
      <c r="B159" s="625" t="s">
        <v>861</v>
      </c>
      <c r="C159" s="611" t="s">
        <v>862</v>
      </c>
      <c r="D159" s="612" t="s">
        <v>36</v>
      </c>
      <c r="E159" s="378">
        <v>36190</v>
      </c>
      <c r="L159" s="617"/>
    </row>
    <row r="160" spans="2:12" x14ac:dyDescent="0.25">
      <c r="B160" s="625" t="s">
        <v>865</v>
      </c>
      <c r="C160" s="615" t="s">
        <v>866</v>
      </c>
      <c r="D160" s="612" t="s">
        <v>36</v>
      </c>
      <c r="E160" s="378">
        <v>989890.00000000012</v>
      </c>
      <c r="L160" s="617"/>
    </row>
    <row r="161" spans="2:12" ht="52.8" x14ac:dyDescent="0.25">
      <c r="B161" s="625" t="s">
        <v>867</v>
      </c>
      <c r="C161" s="627" t="s">
        <v>1007</v>
      </c>
      <c r="D161" s="610" t="s">
        <v>36</v>
      </c>
      <c r="E161" s="378">
        <v>1950000</v>
      </c>
      <c r="L161" s="617"/>
    </row>
    <row r="162" spans="2:12" ht="39.6" x14ac:dyDescent="0.25">
      <c r="B162" s="625" t="s">
        <v>868</v>
      </c>
      <c r="C162" s="627" t="s">
        <v>1008</v>
      </c>
      <c r="D162" s="610" t="s">
        <v>36</v>
      </c>
      <c r="E162" s="378">
        <v>1440000</v>
      </c>
      <c r="L162" s="617"/>
    </row>
    <row r="163" spans="2:12" ht="52.8" x14ac:dyDescent="0.25">
      <c r="B163" s="625" t="s">
        <v>869</v>
      </c>
      <c r="C163" s="627" t="s">
        <v>873</v>
      </c>
      <c r="D163" s="610" t="s">
        <v>36</v>
      </c>
      <c r="E163" s="638">
        <v>2200000</v>
      </c>
      <c r="L163" s="617"/>
    </row>
    <row r="164" spans="2:12" ht="26.4" x14ac:dyDescent="0.25">
      <c r="B164" s="625" t="s">
        <v>870</v>
      </c>
      <c r="C164" s="627" t="s">
        <v>874</v>
      </c>
      <c r="D164" s="610" t="s">
        <v>36</v>
      </c>
      <c r="E164" s="378">
        <v>1958100</v>
      </c>
      <c r="I164" s="682">
        <f>+E164-E163</f>
        <v>-241900</v>
      </c>
      <c r="L164" s="617"/>
    </row>
    <row r="165" spans="2:12" ht="52.8" x14ac:dyDescent="0.25">
      <c r="B165" s="625" t="s">
        <v>871</v>
      </c>
      <c r="C165" s="627" t="s">
        <v>877</v>
      </c>
      <c r="D165" s="610" t="s">
        <v>36</v>
      </c>
      <c r="E165" s="378">
        <v>1600000</v>
      </c>
      <c r="L165" s="617"/>
    </row>
    <row r="166" spans="2:12" ht="39.6" x14ac:dyDescent="0.25">
      <c r="B166" s="625" t="s">
        <v>872</v>
      </c>
      <c r="C166" s="627" t="s">
        <v>1012</v>
      </c>
      <c r="D166" s="610" t="s">
        <v>36</v>
      </c>
      <c r="E166" s="378">
        <v>1206830</v>
      </c>
      <c r="I166" s="682">
        <f>+E165-E166</f>
        <v>393170</v>
      </c>
      <c r="L166" s="617"/>
    </row>
    <row r="167" spans="2:12" ht="26.4" x14ac:dyDescent="0.25">
      <c r="B167" s="625" t="s">
        <v>875</v>
      </c>
      <c r="C167" s="627" t="s">
        <v>878</v>
      </c>
      <c r="D167" s="610" t="s">
        <v>36</v>
      </c>
      <c r="E167" s="378">
        <v>228000</v>
      </c>
      <c r="L167" s="617"/>
    </row>
    <row r="168" spans="2:12" ht="26.4" x14ac:dyDescent="0.25">
      <c r="B168" s="625" t="s">
        <v>876</v>
      </c>
      <c r="C168" s="627" t="s">
        <v>1009</v>
      </c>
      <c r="D168" s="610" t="s">
        <v>36</v>
      </c>
      <c r="E168" s="378">
        <v>1100000</v>
      </c>
      <c r="I168" s="444">
        <f>+'P. Obras Civiles'!F62</f>
        <v>1317717</v>
      </c>
      <c r="L168" s="617"/>
    </row>
    <row r="169" spans="2:12" x14ac:dyDescent="0.25">
      <c r="B169" s="625" t="s">
        <v>881</v>
      </c>
      <c r="C169" s="627" t="s">
        <v>1013</v>
      </c>
      <c r="D169" s="610" t="s">
        <v>53</v>
      </c>
      <c r="E169" s="378">
        <f>22900*1.07</f>
        <v>24503</v>
      </c>
      <c r="L169" s="617"/>
    </row>
    <row r="170" spans="2:12" x14ac:dyDescent="0.25">
      <c r="B170" s="625" t="s">
        <v>882</v>
      </c>
      <c r="C170" s="627" t="s">
        <v>1014</v>
      </c>
      <c r="D170" s="610" t="s">
        <v>36</v>
      </c>
      <c r="E170" s="378">
        <f>2900*1.07</f>
        <v>3103</v>
      </c>
      <c r="L170" s="617"/>
    </row>
    <row r="171" spans="2:12" x14ac:dyDescent="0.25">
      <c r="B171" s="625" t="s">
        <v>883</v>
      </c>
      <c r="C171" s="637" t="s">
        <v>1015</v>
      </c>
      <c r="D171" s="610" t="s">
        <v>36</v>
      </c>
      <c r="E171" s="633">
        <v>100</v>
      </c>
      <c r="L171" s="617"/>
    </row>
    <row r="172" spans="2:12" x14ac:dyDescent="0.25">
      <c r="B172" s="625" t="s">
        <v>884</v>
      </c>
      <c r="C172" s="637" t="s">
        <v>1016</v>
      </c>
      <c r="D172" s="610" t="s">
        <v>36</v>
      </c>
      <c r="E172" s="633">
        <v>850</v>
      </c>
      <c r="L172" s="617"/>
    </row>
    <row r="173" spans="2:12" x14ac:dyDescent="0.25">
      <c r="B173" s="625" t="s">
        <v>885</v>
      </c>
      <c r="C173" s="637" t="s">
        <v>1017</v>
      </c>
      <c r="D173" s="610" t="s">
        <v>36</v>
      </c>
      <c r="E173" s="633">
        <v>9100</v>
      </c>
      <c r="L173" s="617"/>
    </row>
    <row r="174" spans="2:12" x14ac:dyDescent="0.25">
      <c r="B174" s="625" t="s">
        <v>886</v>
      </c>
      <c r="C174" s="627" t="s">
        <v>889</v>
      </c>
      <c r="D174" s="610" t="s">
        <v>36</v>
      </c>
      <c r="E174" s="378">
        <v>113</v>
      </c>
      <c r="L174" s="617"/>
    </row>
    <row r="175" spans="2:12" x14ac:dyDescent="0.25">
      <c r="B175" s="625" t="s">
        <v>887</v>
      </c>
      <c r="C175" s="627" t="s">
        <v>951</v>
      </c>
      <c r="D175" s="610" t="s">
        <v>36</v>
      </c>
      <c r="E175" s="378">
        <v>7811</v>
      </c>
      <c r="L175" s="617"/>
    </row>
    <row r="176" spans="2:12" x14ac:dyDescent="0.25">
      <c r="B176" s="625" t="s">
        <v>888</v>
      </c>
      <c r="C176" s="627" t="s">
        <v>952</v>
      </c>
      <c r="D176" s="610" t="s">
        <v>36</v>
      </c>
      <c r="E176" s="378">
        <v>5350</v>
      </c>
      <c r="L176" s="617"/>
    </row>
    <row r="177" spans="1:6" x14ac:dyDescent="0.25">
      <c r="A177" s="447"/>
      <c r="B177" s="625" t="s">
        <v>939</v>
      </c>
      <c r="C177" s="627" t="s">
        <v>953</v>
      </c>
      <c r="D177" s="610" t="s">
        <v>36</v>
      </c>
      <c r="E177" s="378">
        <v>963</v>
      </c>
      <c r="F177" s="447"/>
    </row>
    <row r="178" spans="1:6" x14ac:dyDescent="0.25">
      <c r="A178" s="447"/>
      <c r="B178" s="625" t="s">
        <v>940</v>
      </c>
      <c r="C178" s="627" t="s">
        <v>948</v>
      </c>
      <c r="D178" s="610" t="s">
        <v>66</v>
      </c>
      <c r="E178" s="378">
        <v>3969</v>
      </c>
      <c r="F178" s="447"/>
    </row>
    <row r="179" spans="1:6" x14ac:dyDescent="0.25">
      <c r="A179" s="447"/>
      <c r="B179" s="625" t="s">
        <v>941</v>
      </c>
      <c r="C179" s="627" t="s">
        <v>949</v>
      </c>
      <c r="D179" s="610" t="s">
        <v>66</v>
      </c>
      <c r="E179" s="378">
        <v>6795</v>
      </c>
      <c r="F179" s="447"/>
    </row>
    <row r="180" spans="1:6" x14ac:dyDescent="0.25">
      <c r="A180" s="447"/>
      <c r="B180" s="625" t="s">
        <v>942</v>
      </c>
      <c r="C180" s="627" t="s">
        <v>950</v>
      </c>
      <c r="D180" s="610" t="s">
        <v>66</v>
      </c>
      <c r="E180" s="378">
        <v>7009</v>
      </c>
      <c r="F180" s="447"/>
    </row>
    <row r="181" spans="1:6" x14ac:dyDescent="0.25">
      <c r="A181" s="447"/>
      <c r="B181" s="625" t="s">
        <v>943</v>
      </c>
      <c r="C181" s="627" t="s">
        <v>967</v>
      </c>
      <c r="D181" s="610" t="s">
        <v>36</v>
      </c>
      <c r="E181" s="378">
        <v>11000</v>
      </c>
      <c r="F181" s="447"/>
    </row>
    <row r="182" spans="1:6" x14ac:dyDescent="0.25">
      <c r="A182" s="447"/>
      <c r="B182" s="625" t="s">
        <v>944</v>
      </c>
      <c r="C182" s="660" t="s">
        <v>968</v>
      </c>
      <c r="D182" s="661" t="s">
        <v>36</v>
      </c>
      <c r="E182" s="662">
        <v>55000.000000000007</v>
      </c>
      <c r="F182" s="447"/>
    </row>
    <row r="183" spans="1:6" x14ac:dyDescent="0.25">
      <c r="A183" s="447"/>
      <c r="B183" s="625" t="s">
        <v>945</v>
      </c>
      <c r="C183" s="660" t="s">
        <v>969</v>
      </c>
      <c r="D183" s="661" t="s">
        <v>36</v>
      </c>
      <c r="E183" s="662">
        <v>3520.0000000000005</v>
      </c>
      <c r="F183" s="447"/>
    </row>
    <row r="184" spans="1:6" x14ac:dyDescent="0.25">
      <c r="A184" s="447"/>
      <c r="B184" s="625" t="s">
        <v>946</v>
      </c>
      <c r="C184" s="660" t="s">
        <v>970</v>
      </c>
      <c r="D184" s="661" t="s">
        <v>66</v>
      </c>
      <c r="E184" s="662">
        <v>1100</v>
      </c>
      <c r="F184" s="447"/>
    </row>
    <row r="185" spans="1:6" x14ac:dyDescent="0.25">
      <c r="A185" s="447"/>
      <c r="B185" s="625" t="s">
        <v>947</v>
      </c>
      <c r="C185" s="660" t="s">
        <v>971</v>
      </c>
      <c r="D185" s="661" t="s">
        <v>36</v>
      </c>
      <c r="E185" s="662">
        <v>1320</v>
      </c>
      <c r="F185" s="447"/>
    </row>
    <row r="186" spans="1:6" x14ac:dyDescent="0.25">
      <c r="A186" s="447"/>
      <c r="B186" s="625" t="s">
        <v>954</v>
      </c>
      <c r="C186" s="660" t="s">
        <v>972</v>
      </c>
      <c r="D186" s="661" t="s">
        <v>66</v>
      </c>
      <c r="E186" s="662">
        <v>14190.000000000002</v>
      </c>
      <c r="F186" s="447"/>
    </row>
    <row r="187" spans="1:6" x14ac:dyDescent="0.25">
      <c r="A187" s="447"/>
      <c r="B187" s="625" t="s">
        <v>955</v>
      </c>
      <c r="C187" s="660" t="s">
        <v>973</v>
      </c>
      <c r="D187" s="661" t="s">
        <v>36</v>
      </c>
      <c r="E187" s="662">
        <v>125510.00000000001</v>
      </c>
      <c r="F187" s="447"/>
    </row>
    <row r="188" spans="1:6" x14ac:dyDescent="0.25">
      <c r="A188" s="447"/>
      <c r="B188" s="625" t="s">
        <v>956</v>
      </c>
      <c r="C188" s="660" t="s">
        <v>974</v>
      </c>
      <c r="D188" s="661" t="s">
        <v>36</v>
      </c>
      <c r="E188" s="662">
        <v>217800.00000000003</v>
      </c>
      <c r="F188" s="447"/>
    </row>
    <row r="189" spans="1:6" x14ac:dyDescent="0.25">
      <c r="A189" s="447"/>
      <c r="B189" s="625" t="s">
        <v>957</v>
      </c>
      <c r="C189" s="660" t="s">
        <v>975</v>
      </c>
      <c r="D189" s="661" t="s">
        <v>36</v>
      </c>
      <c r="E189" s="662">
        <v>36080</v>
      </c>
      <c r="F189" s="447"/>
    </row>
    <row r="190" spans="1:6" x14ac:dyDescent="0.25">
      <c r="A190" s="447"/>
      <c r="B190" s="625" t="s">
        <v>958</v>
      </c>
      <c r="C190" s="660" t="s">
        <v>976</v>
      </c>
      <c r="D190" s="661" t="s">
        <v>36</v>
      </c>
      <c r="E190" s="662">
        <v>25300.000000000004</v>
      </c>
      <c r="F190" s="447"/>
    </row>
    <row r="191" spans="1:6" x14ac:dyDescent="0.25">
      <c r="A191" s="447"/>
      <c r="B191" s="625" t="s">
        <v>959</v>
      </c>
      <c r="C191" s="660" t="s">
        <v>977</v>
      </c>
      <c r="D191" s="661" t="s">
        <v>36</v>
      </c>
      <c r="E191" s="662">
        <v>7040.0000000000009</v>
      </c>
      <c r="F191" s="447"/>
    </row>
    <row r="192" spans="1:6" x14ac:dyDescent="0.25">
      <c r="A192" s="447"/>
      <c r="B192" s="625" t="s">
        <v>960</v>
      </c>
      <c r="C192" s="660" t="s">
        <v>978</v>
      </c>
      <c r="D192" s="661" t="s">
        <v>36</v>
      </c>
      <c r="E192" s="662">
        <v>1650.0000000000002</v>
      </c>
      <c r="F192" s="447"/>
    </row>
    <row r="193" spans="1:9" x14ac:dyDescent="0.25">
      <c r="A193" s="447"/>
      <c r="B193" s="625" t="s">
        <v>961</v>
      </c>
      <c r="C193" s="660" t="s">
        <v>979</v>
      </c>
      <c r="D193" s="661" t="s">
        <v>66</v>
      </c>
      <c r="E193" s="662">
        <v>26400.000000000004</v>
      </c>
      <c r="F193" s="447"/>
    </row>
    <row r="194" spans="1:9" x14ac:dyDescent="0.25">
      <c r="A194" s="447"/>
      <c r="B194" s="625" t="s">
        <v>962</v>
      </c>
      <c r="C194" s="627" t="s">
        <v>980</v>
      </c>
      <c r="D194" s="661" t="s">
        <v>66</v>
      </c>
      <c r="E194" s="662">
        <v>6955</v>
      </c>
      <c r="F194" s="447"/>
    </row>
    <row r="195" spans="1:9" x14ac:dyDescent="0.25">
      <c r="A195" s="447"/>
      <c r="B195" s="625" t="s">
        <v>963</v>
      </c>
      <c r="C195" s="660" t="s">
        <v>981</v>
      </c>
      <c r="D195" s="661" t="s">
        <v>36</v>
      </c>
      <c r="E195" s="662">
        <v>235400.00000000003</v>
      </c>
      <c r="F195" s="447"/>
    </row>
    <row r="196" spans="1:9" x14ac:dyDescent="0.25">
      <c r="A196" s="447"/>
      <c r="B196" s="625" t="s">
        <v>964</v>
      </c>
      <c r="C196" s="660" t="s">
        <v>982</v>
      </c>
      <c r="D196" s="661" t="s">
        <v>36</v>
      </c>
      <c r="E196" s="662">
        <v>30580.000000000004</v>
      </c>
      <c r="F196" s="447"/>
    </row>
    <row r="197" spans="1:9" x14ac:dyDescent="0.25">
      <c r="A197" s="447"/>
      <c r="B197" s="625" t="s">
        <v>965</v>
      </c>
      <c r="C197" s="660" t="s">
        <v>983</v>
      </c>
      <c r="D197" s="661" t="s">
        <v>36</v>
      </c>
      <c r="E197" s="662">
        <v>51700.000000000007</v>
      </c>
      <c r="F197" s="447"/>
    </row>
    <row r="198" spans="1:9" x14ac:dyDescent="0.25">
      <c r="A198" s="447"/>
      <c r="B198" s="625" t="s">
        <v>966</v>
      </c>
      <c r="C198" s="660" t="s">
        <v>985</v>
      </c>
      <c r="D198" s="661" t="s">
        <v>36</v>
      </c>
      <c r="E198" s="662">
        <v>175373</v>
      </c>
      <c r="F198" s="447"/>
    </row>
    <row r="199" spans="1:9" x14ac:dyDescent="0.25">
      <c r="A199" s="447"/>
      <c r="B199" s="625" t="s">
        <v>1019</v>
      </c>
      <c r="C199" s="627" t="s">
        <v>1020</v>
      </c>
      <c r="D199" s="610" t="s">
        <v>36</v>
      </c>
      <c r="E199" s="378">
        <v>800000</v>
      </c>
      <c r="F199" s="447"/>
      <c r="I199" s="444">
        <f>+'P. Obras Civiles'!F63</f>
        <v>1015217</v>
      </c>
    </row>
    <row r="200" spans="1:9" x14ac:dyDescent="0.25">
      <c r="A200" s="447"/>
      <c r="B200" s="447"/>
      <c r="C200" s="448"/>
      <c r="D200" s="447"/>
      <c r="E200" s="447"/>
      <c r="F200" s="447"/>
    </row>
    <row r="201" spans="1:9" x14ac:dyDescent="0.25">
      <c r="A201" s="447"/>
      <c r="B201" s="447"/>
      <c r="C201" s="448"/>
      <c r="D201" s="447"/>
      <c r="E201" s="447"/>
      <c r="F201" s="447"/>
    </row>
    <row r="202" spans="1:9" ht="13.8" x14ac:dyDescent="0.25">
      <c r="A202" s="447"/>
      <c r="B202" s="447"/>
      <c r="C202" s="449"/>
      <c r="D202" s="447"/>
      <c r="E202" s="447"/>
      <c r="F202" s="447"/>
    </row>
    <row r="203" spans="1:9" ht="15.6" x14ac:dyDescent="0.25">
      <c r="A203" s="447"/>
      <c r="B203" s="447"/>
      <c r="C203" s="375"/>
      <c r="D203" s="447"/>
      <c r="E203" s="447"/>
      <c r="F203" s="447"/>
    </row>
    <row r="204" spans="1:9" ht="13.8" x14ac:dyDescent="0.25">
      <c r="A204" s="447"/>
      <c r="B204" s="447"/>
      <c r="C204" s="450" t="s">
        <v>734</v>
      </c>
      <c r="D204" s="447"/>
      <c r="E204" s="447"/>
      <c r="F204" s="447"/>
    </row>
    <row r="205" spans="1:9" ht="13.8" x14ac:dyDescent="0.25">
      <c r="A205" s="447"/>
      <c r="B205" s="447"/>
      <c r="C205" s="450" t="s">
        <v>701</v>
      </c>
      <c r="D205" s="447"/>
      <c r="E205" s="447"/>
      <c r="F205" s="447"/>
    </row>
    <row r="206" spans="1:9" ht="13.8" x14ac:dyDescent="0.25">
      <c r="A206" s="447"/>
      <c r="B206" s="447"/>
      <c r="C206" s="450"/>
      <c r="D206" s="447"/>
      <c r="E206" s="447"/>
      <c r="F206" s="447"/>
    </row>
    <row r="207" spans="1:9" x14ac:dyDescent="0.25">
      <c r="A207" s="447"/>
      <c r="B207" s="447"/>
      <c r="C207" s="447"/>
      <c r="D207" s="447"/>
      <c r="E207" s="447"/>
      <c r="F207" s="447"/>
    </row>
  </sheetData>
  <mergeCells count="1">
    <mergeCell ref="B2:E2"/>
  </mergeCells>
  <phoneticPr fontId="21" type="noConversion"/>
  <printOptions horizontalCentered="1"/>
  <pageMargins left="0.70866141732283472" right="0.70866141732283472" top="0.74803149606299213" bottom="0.74803149606299213" header="0.31496062992125984" footer="0.31496062992125984"/>
  <pageSetup paperSize="9" scale="76" orientation="portrait" r:id="rId1"/>
  <rowBreaks count="1" manualBreakCount="1">
    <brk id="68" max="5" man="1"/>
  </row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658094-C5E2-4A8B-81D9-302056A1C79D}">
  <sheetPr>
    <tabColor rgb="FFFFCCFF"/>
  </sheetPr>
  <dimension ref="A2:L24"/>
  <sheetViews>
    <sheetView view="pageBreakPreview" topLeftCell="A4" zoomScale="130" zoomScaleNormal="100" zoomScaleSheetLayoutView="130" workbookViewId="0">
      <selection activeCell="E5" sqref="E5"/>
    </sheetView>
  </sheetViews>
  <sheetFormatPr baseColWidth="10" defaultColWidth="11.44140625" defaultRowHeight="13.2" x14ac:dyDescent="0.25"/>
  <cols>
    <col min="1" max="1" width="3.88671875" style="444" customWidth="1"/>
    <col min="2" max="2" width="11.44140625" style="444"/>
    <col min="3" max="3" width="52" style="444" customWidth="1"/>
    <col min="4" max="4" width="11.44140625" style="444"/>
    <col min="5" max="5" width="16.33203125" style="444" bestFit="1" customWidth="1"/>
    <col min="6" max="7" width="4.33203125" style="444" customWidth="1"/>
    <col min="8" max="8" width="11.44140625" style="444"/>
    <col min="9" max="9" width="16.6640625" style="444" bestFit="1" customWidth="1"/>
    <col min="10" max="11" width="11.44140625" style="444"/>
    <col min="12" max="12" width="14.5546875" style="592" bestFit="1" customWidth="1"/>
    <col min="13" max="16384" width="11.44140625" style="444"/>
  </cols>
  <sheetData>
    <row r="2" spans="1:12" x14ac:dyDescent="0.25">
      <c r="B2" s="928" t="s">
        <v>905</v>
      </c>
      <c r="C2" s="928"/>
      <c r="D2" s="928"/>
      <c r="E2" s="928"/>
    </row>
    <row r="3" spans="1:12" x14ac:dyDescent="0.25">
      <c r="B3" s="445" t="s">
        <v>27</v>
      </c>
      <c r="C3" s="445" t="s">
        <v>35</v>
      </c>
      <c r="D3" s="445" t="s">
        <v>36</v>
      </c>
      <c r="E3" s="445" t="s">
        <v>37</v>
      </c>
    </row>
    <row r="4" spans="1:12" s="613" customFormat="1" ht="66" x14ac:dyDescent="0.25">
      <c r="B4" s="610" t="s">
        <v>913</v>
      </c>
      <c r="C4" s="618" t="s">
        <v>906</v>
      </c>
      <c r="D4" s="610" t="s">
        <v>36</v>
      </c>
      <c r="E4" s="446">
        <f>+'Cotizaciones Carpintería'!J4</f>
        <v>4574604</v>
      </c>
      <c r="H4" s="444"/>
      <c r="L4" s="614"/>
    </row>
    <row r="5" spans="1:12" s="613" customFormat="1" ht="52.8" x14ac:dyDescent="0.25">
      <c r="B5" s="610" t="s">
        <v>914</v>
      </c>
      <c r="C5" s="618" t="s">
        <v>1023</v>
      </c>
      <c r="D5" s="610" t="s">
        <v>36</v>
      </c>
      <c r="E5" s="446">
        <f>+'Cotizaciones Carpintería'!J5</f>
        <v>4080100</v>
      </c>
      <c r="L5" s="614"/>
    </row>
    <row r="6" spans="1:12" s="613" customFormat="1" x14ac:dyDescent="0.25">
      <c r="B6" s="610" t="s">
        <v>915</v>
      </c>
      <c r="C6" s="618" t="s">
        <v>907</v>
      </c>
      <c r="D6" s="610" t="s">
        <v>36</v>
      </c>
      <c r="E6" s="446">
        <v>1369000</v>
      </c>
      <c r="H6" s="649" t="s">
        <v>910</v>
      </c>
      <c r="L6" s="614"/>
    </row>
    <row r="7" spans="1:12" s="613" customFormat="1" x14ac:dyDescent="0.25">
      <c r="B7" s="610" t="s">
        <v>916</v>
      </c>
      <c r="C7" s="618" t="s">
        <v>908</v>
      </c>
      <c r="D7" s="610" t="s">
        <v>36</v>
      </c>
      <c r="E7" s="446">
        <v>928537</v>
      </c>
      <c r="H7" s="649" t="s">
        <v>909</v>
      </c>
      <c r="L7" s="614"/>
    </row>
    <row r="8" spans="1:12" s="613" customFormat="1" x14ac:dyDescent="0.25">
      <c r="B8" s="610" t="s">
        <v>917</v>
      </c>
      <c r="C8" s="618" t="s">
        <v>911</v>
      </c>
      <c r="D8" s="610" t="s">
        <v>36</v>
      </c>
      <c r="E8" s="446">
        <v>124900</v>
      </c>
      <c r="H8" s="444"/>
      <c r="L8" s="614"/>
    </row>
    <row r="9" spans="1:12" s="613" customFormat="1" x14ac:dyDescent="0.25">
      <c r="B9" s="610" t="s">
        <v>918</v>
      </c>
      <c r="C9" s="618" t="s">
        <v>912</v>
      </c>
      <c r="D9" s="610" t="s">
        <v>36</v>
      </c>
      <c r="E9" s="446">
        <v>149900</v>
      </c>
      <c r="L9" s="614"/>
    </row>
    <row r="10" spans="1:12" s="613" customFormat="1" x14ac:dyDescent="0.25">
      <c r="B10" s="610" t="s">
        <v>919</v>
      </c>
      <c r="C10" s="619" t="s">
        <v>895</v>
      </c>
      <c r="D10" s="610" t="s">
        <v>36</v>
      </c>
      <c r="E10" s="446">
        <v>629000</v>
      </c>
      <c r="H10" s="649" t="s">
        <v>924</v>
      </c>
      <c r="L10" s="614"/>
    </row>
    <row r="11" spans="1:12" s="613" customFormat="1" x14ac:dyDescent="0.25">
      <c r="B11" s="610" t="s">
        <v>920</v>
      </c>
      <c r="C11" s="618" t="s">
        <v>896</v>
      </c>
      <c r="D11" s="610" t="s">
        <v>36</v>
      </c>
      <c r="E11" s="446">
        <v>504000</v>
      </c>
      <c r="H11" s="649" t="s">
        <v>925</v>
      </c>
      <c r="L11" s="614"/>
    </row>
    <row r="12" spans="1:12" s="613" customFormat="1" x14ac:dyDescent="0.25">
      <c r="B12" s="610" t="s">
        <v>921</v>
      </c>
      <c r="C12" s="619" t="s">
        <v>904</v>
      </c>
      <c r="D12" s="610" t="s">
        <v>36</v>
      </c>
      <c r="E12" s="446">
        <v>2360000</v>
      </c>
      <c r="H12" s="649" t="s">
        <v>926</v>
      </c>
      <c r="L12" s="614"/>
    </row>
    <row r="13" spans="1:12" s="613" customFormat="1" x14ac:dyDescent="0.25">
      <c r="B13" s="610" t="s">
        <v>922</v>
      </c>
      <c r="C13" s="618" t="s">
        <v>927</v>
      </c>
      <c r="D13" s="610" t="s">
        <v>36</v>
      </c>
      <c r="E13" s="446">
        <v>959000</v>
      </c>
      <c r="H13" s="649" t="s">
        <v>930</v>
      </c>
      <c r="L13" s="614"/>
    </row>
    <row r="14" spans="1:12" s="613" customFormat="1" ht="26.4" x14ac:dyDescent="0.25">
      <c r="B14" s="610" t="s">
        <v>923</v>
      </c>
      <c r="C14" s="650" t="s">
        <v>929</v>
      </c>
      <c r="D14" s="610" t="s">
        <v>36</v>
      </c>
      <c r="E14" s="651">
        <v>450000</v>
      </c>
      <c r="L14" s="614"/>
    </row>
    <row r="15" spans="1:12" s="613" customFormat="1" x14ac:dyDescent="0.25">
      <c r="B15" s="610" t="s">
        <v>928</v>
      </c>
      <c r="C15" s="619" t="s">
        <v>898</v>
      </c>
      <c r="D15" s="610" t="s">
        <v>36</v>
      </c>
      <c r="E15" s="446">
        <v>923000</v>
      </c>
      <c r="H15" s="649" t="s">
        <v>931</v>
      </c>
      <c r="L15" s="614"/>
    </row>
    <row r="16" spans="1:12" x14ac:dyDescent="0.25">
      <c r="A16" s="447"/>
      <c r="B16" s="447"/>
      <c r="C16" s="447"/>
      <c r="D16" s="447"/>
      <c r="E16" s="447"/>
      <c r="F16" s="447"/>
    </row>
    <row r="17" spans="1:6" x14ac:dyDescent="0.25">
      <c r="A17" s="447"/>
      <c r="B17" s="447"/>
      <c r="C17" s="448"/>
      <c r="D17" s="447"/>
      <c r="E17" s="447"/>
      <c r="F17" s="447"/>
    </row>
    <row r="18" spans="1:6" x14ac:dyDescent="0.25">
      <c r="A18" s="447"/>
      <c r="B18" s="447"/>
      <c r="C18" s="448"/>
      <c r="D18" s="447"/>
      <c r="E18" s="447"/>
      <c r="F18" s="447"/>
    </row>
    <row r="19" spans="1:6" ht="13.8" x14ac:dyDescent="0.25">
      <c r="A19" s="447"/>
      <c r="B19" s="447"/>
      <c r="C19" s="449"/>
      <c r="D19" s="447"/>
      <c r="E19" s="447"/>
      <c r="F19" s="447"/>
    </row>
    <row r="20" spans="1:6" ht="15.6" x14ac:dyDescent="0.25">
      <c r="A20" s="447"/>
      <c r="B20" s="447"/>
      <c r="C20" s="375"/>
      <c r="D20" s="447"/>
      <c r="E20" s="447"/>
      <c r="F20" s="447"/>
    </row>
    <row r="21" spans="1:6" ht="13.8" x14ac:dyDescent="0.25">
      <c r="A21" s="447"/>
      <c r="B21" s="447"/>
      <c r="C21" s="450" t="s">
        <v>734</v>
      </c>
      <c r="D21" s="447"/>
      <c r="E21" s="447"/>
      <c r="F21" s="447"/>
    </row>
    <row r="22" spans="1:6" ht="13.8" x14ac:dyDescent="0.25">
      <c r="A22" s="447"/>
      <c r="B22" s="447"/>
      <c r="C22" s="450" t="s">
        <v>701</v>
      </c>
      <c r="D22" s="447"/>
      <c r="E22" s="447"/>
      <c r="F22" s="447"/>
    </row>
    <row r="23" spans="1:6" ht="13.8" x14ac:dyDescent="0.25">
      <c r="A23" s="447"/>
      <c r="B23" s="447"/>
      <c r="C23" s="450"/>
      <c r="D23" s="447"/>
      <c r="E23" s="447"/>
      <c r="F23" s="447"/>
    </row>
    <row r="24" spans="1:6" x14ac:dyDescent="0.25">
      <c r="A24" s="447"/>
      <c r="B24" s="447"/>
      <c r="C24" s="447"/>
      <c r="D24" s="447"/>
      <c r="E24" s="447"/>
      <c r="F24" s="447"/>
    </row>
  </sheetData>
  <mergeCells count="1">
    <mergeCell ref="B2:E2"/>
  </mergeCells>
  <phoneticPr fontId="21" type="noConversion"/>
  <hyperlinks>
    <hyperlink ref="H7" r:id="rId1" xr:uid="{C72A14E7-581F-4AA8-8B68-B657795A259B}"/>
    <hyperlink ref="H6" r:id="rId2" xr:uid="{3B0AE0A8-257B-45E3-91B2-07A12F7A5246}"/>
    <hyperlink ref="H10" r:id="rId3" xr:uid="{5069E6EE-88F4-4B5B-891B-C8EF95170DE6}"/>
    <hyperlink ref="H11" r:id="rId4" xr:uid="{AF5763F2-CE87-4D9D-BF9F-797E9B0497AD}"/>
    <hyperlink ref="H12" r:id="rId5" display="https://plusmedica.com.co/products/camilla-ginecologica-portatil?variant=50027793613119&amp;country=CO&amp;currency=COP&amp;utm_medium=product_sync&amp;utm_source=google&amp;utm_content=sag_organic&amp;utm_campaign=sag_organic&amp;srsltid=AfmBOoqZ_SntI0Yk5MwJe3vRoTuCTrhKBenKyKHamgRdfJjgYAknMJvYLmM" xr:uid="{0E4181A7-33E1-48E5-A8FC-8E297265623C}"/>
    <hyperlink ref="H13" r:id="rId6" xr:uid="{8BB8E69B-8CD7-4322-B9B8-75A9AD46654E}"/>
    <hyperlink ref="H15" r:id="rId7" xr:uid="{271A080B-9226-45C1-94F5-A3B2789A033E}"/>
  </hyperlinks>
  <printOptions horizontalCentered="1"/>
  <pageMargins left="0.70866141732283472" right="0.70866141732283472" top="0.74803149606299213" bottom="0.74803149606299213" header="0.31496062992125984" footer="0.31496062992125984"/>
  <pageSetup paperSize="9" scale="76" orientation="portrait" r:id="rId8"/>
  <drawing r:id="rId9"/>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CC4676-E126-402E-9656-D2FB5F6DE5D3}">
  <sheetPr>
    <tabColor rgb="FFCCCC00"/>
  </sheetPr>
  <dimension ref="A2:Q14"/>
  <sheetViews>
    <sheetView view="pageBreakPreview" topLeftCell="A5" zoomScale="85" zoomScaleNormal="100" zoomScaleSheetLayoutView="85" workbookViewId="0">
      <selection activeCell="H6" sqref="H6"/>
    </sheetView>
  </sheetViews>
  <sheetFormatPr baseColWidth="10" defaultColWidth="11.44140625" defaultRowHeight="13.2" x14ac:dyDescent="0.25"/>
  <cols>
    <col min="1" max="1" width="3.88671875" style="444" customWidth="1"/>
    <col min="2" max="2" width="11.44140625" style="444"/>
    <col min="3" max="3" width="52" style="444" customWidth="1"/>
    <col min="4" max="5" width="11.44140625" style="444"/>
    <col min="6" max="6" width="53.5546875" style="444" customWidth="1"/>
    <col min="7" max="7" width="15.77734375" style="444" bestFit="1" customWidth="1"/>
    <col min="8" max="8" width="15.33203125" style="444" bestFit="1" customWidth="1"/>
    <col min="9" max="9" width="15.77734375" style="444" bestFit="1" customWidth="1"/>
    <col min="10" max="10" width="16.33203125" style="444" bestFit="1" customWidth="1"/>
    <col min="11" max="12" width="4.33203125" style="444" customWidth="1"/>
    <col min="13" max="13" width="11.44140625" style="444"/>
    <col min="14" max="14" width="16.6640625" style="444" bestFit="1" customWidth="1"/>
    <col min="15" max="16" width="11.44140625" style="444"/>
    <col min="17" max="17" width="14.5546875" style="592" bestFit="1" customWidth="1"/>
    <col min="18" max="16384" width="11.44140625" style="444"/>
  </cols>
  <sheetData>
    <row r="2" spans="1:17" x14ac:dyDescent="0.25">
      <c r="B2" s="928" t="s">
        <v>932</v>
      </c>
      <c r="C2" s="928"/>
      <c r="D2" s="928"/>
      <c r="E2" s="929"/>
      <c r="F2" s="929"/>
      <c r="G2" s="929"/>
      <c r="H2" s="929"/>
      <c r="I2" s="929"/>
      <c r="J2" s="928"/>
    </row>
    <row r="3" spans="1:17" x14ac:dyDescent="0.25">
      <c r="B3" s="445" t="s">
        <v>27</v>
      </c>
      <c r="C3" s="445" t="s">
        <v>35</v>
      </c>
      <c r="D3" s="445" t="s">
        <v>36</v>
      </c>
      <c r="E3" s="652" t="s">
        <v>13</v>
      </c>
      <c r="F3" s="652" t="s">
        <v>933</v>
      </c>
      <c r="G3" s="652" t="s">
        <v>934</v>
      </c>
      <c r="H3" s="652" t="s">
        <v>935</v>
      </c>
      <c r="I3" s="652" t="s">
        <v>936</v>
      </c>
      <c r="J3" s="445" t="s">
        <v>37</v>
      </c>
    </row>
    <row r="4" spans="1:17" s="613" customFormat="1" ht="218.4" customHeight="1" x14ac:dyDescent="0.25">
      <c r="B4" s="610" t="str">
        <f>+'Insumos Mobiliario'!B4</f>
        <v>IM100001</v>
      </c>
      <c r="C4" s="627" t="str">
        <f>+'Insumos Mobiliario'!C4</f>
        <v>Suministro e instalación de mueble en madera con mesón en acero inoxidable y poceta con su respectiva grifería. Cuenta con sistema de anclaje a muro y todos los accesorios necesarios para su buen funcionamiento. Dim: 1.70x0.85x0.50.</v>
      </c>
      <c r="D4" s="610" t="s">
        <v>36</v>
      </c>
      <c r="E4" s="653">
        <v>1</v>
      </c>
      <c r="F4" s="653"/>
      <c r="G4" s="654">
        <v>4203744</v>
      </c>
      <c r="H4" s="654">
        <v>4945463</v>
      </c>
      <c r="I4" s="654">
        <f>+ROUND(AVERAGE(G4:H4),0)</f>
        <v>4574604</v>
      </c>
      <c r="J4" s="446">
        <f>+I4</f>
        <v>4574604</v>
      </c>
      <c r="M4" s="444"/>
      <c r="Q4" s="614"/>
    </row>
    <row r="5" spans="1:17" s="613" customFormat="1" ht="350.4" customHeight="1" x14ac:dyDescent="0.25">
      <c r="B5" s="610" t="str">
        <f>+'Insumos Mobiliario'!B5</f>
        <v>IM100002</v>
      </c>
      <c r="C5" s="627" t="str">
        <f>+'Insumos Mobiliario'!C5</f>
        <v>Suministro e instalación de mueble en madera con mesón en acero inoxidable y poceta con su respectiva grifería. Dim: 1.54x0.90x0.60. Cuenta con sistema de anclaje a muro y todos los accesorios necesarios para su buen funcionamiento</v>
      </c>
      <c r="D5" s="610" t="s">
        <v>36</v>
      </c>
      <c r="E5" s="653">
        <v>1</v>
      </c>
      <c r="F5" s="653"/>
      <c r="G5" s="654">
        <v>3910000</v>
      </c>
      <c r="H5" s="654">
        <v>4250200</v>
      </c>
      <c r="I5" s="654">
        <f>+AVERAGE(G5:H5)</f>
        <v>4080100</v>
      </c>
      <c r="J5" s="446">
        <f>+I5</f>
        <v>4080100</v>
      </c>
      <c r="Q5" s="614"/>
    </row>
    <row r="6" spans="1:17" x14ac:dyDescent="0.25">
      <c r="A6" s="447"/>
      <c r="B6" s="447"/>
      <c r="C6" s="447"/>
      <c r="D6" s="447"/>
      <c r="E6" s="447"/>
      <c r="F6" s="447"/>
      <c r="G6" s="447"/>
      <c r="H6" s="447"/>
      <c r="I6" s="447"/>
      <c r="J6" s="447"/>
      <c r="K6" s="447"/>
    </row>
    <row r="7" spans="1:17" x14ac:dyDescent="0.25">
      <c r="A7" s="447"/>
      <c r="B7" s="447"/>
      <c r="C7" s="448"/>
      <c r="D7" s="447"/>
      <c r="E7" s="447"/>
      <c r="F7" s="447"/>
      <c r="G7" s="447"/>
      <c r="H7" s="447"/>
      <c r="I7" s="447"/>
      <c r="J7" s="447"/>
      <c r="K7" s="447"/>
    </row>
    <row r="8" spans="1:17" x14ac:dyDescent="0.25">
      <c r="A8" s="447"/>
      <c r="B8" s="447"/>
      <c r="C8" s="448"/>
      <c r="D8" s="447"/>
      <c r="E8" s="447"/>
      <c r="F8" s="447"/>
      <c r="G8" s="447"/>
      <c r="H8" s="447"/>
      <c r="I8" s="447"/>
      <c r="J8" s="447"/>
      <c r="K8" s="447"/>
    </row>
    <row r="9" spans="1:17" ht="13.8" x14ac:dyDescent="0.25">
      <c r="A9" s="447"/>
      <c r="B9" s="447"/>
      <c r="C9" s="449"/>
      <c r="D9" s="447"/>
      <c r="E9" s="447"/>
      <c r="F9" s="447"/>
      <c r="G9" s="447"/>
      <c r="H9" s="447"/>
      <c r="I9" s="447"/>
      <c r="J9" s="447"/>
      <c r="K9" s="447"/>
    </row>
    <row r="10" spans="1:17" ht="15.6" x14ac:dyDescent="0.25">
      <c r="A10" s="447"/>
      <c r="B10" s="447"/>
      <c r="C10" s="375"/>
      <c r="D10" s="447"/>
      <c r="E10" s="447"/>
      <c r="F10" s="447"/>
      <c r="G10" s="447"/>
      <c r="H10" s="447"/>
      <c r="I10" s="447"/>
      <c r="J10" s="447"/>
      <c r="K10" s="447"/>
    </row>
    <row r="11" spans="1:17" ht="13.8" x14ac:dyDescent="0.25">
      <c r="A11" s="447"/>
      <c r="B11" s="447"/>
      <c r="C11" s="450" t="s">
        <v>734</v>
      </c>
      <c r="D11" s="447"/>
      <c r="E11" s="447"/>
      <c r="F11" s="447"/>
      <c r="G11" s="447"/>
      <c r="H11" s="447"/>
      <c r="I11" s="447"/>
      <c r="J11" s="447"/>
      <c r="K11" s="447"/>
    </row>
    <row r="12" spans="1:17" ht="13.8" x14ac:dyDescent="0.25">
      <c r="A12" s="447"/>
      <c r="B12" s="447"/>
      <c r="C12" s="450" t="s">
        <v>701</v>
      </c>
      <c r="D12" s="447"/>
      <c r="E12" s="447"/>
      <c r="F12" s="447"/>
      <c r="G12" s="447"/>
      <c r="H12" s="447"/>
      <c r="I12" s="447"/>
      <c r="J12" s="447"/>
      <c r="K12" s="447"/>
    </row>
    <row r="13" spans="1:17" ht="13.8" x14ac:dyDescent="0.25">
      <c r="A13" s="447"/>
      <c r="B13" s="447"/>
      <c r="C13" s="450"/>
      <c r="D13" s="447"/>
      <c r="E13" s="447"/>
      <c r="F13" s="447"/>
      <c r="G13" s="447"/>
      <c r="H13" s="447"/>
      <c r="I13" s="447"/>
      <c r="J13" s="447"/>
      <c r="K13" s="447"/>
    </row>
    <row r="14" spans="1:17" x14ac:dyDescent="0.25">
      <c r="A14" s="447"/>
      <c r="B14" s="447"/>
      <c r="C14" s="447"/>
      <c r="D14" s="447"/>
      <c r="E14" s="447"/>
      <c r="F14" s="447"/>
      <c r="G14" s="447"/>
      <c r="H14" s="447"/>
      <c r="I14" s="447"/>
      <c r="J14" s="447"/>
      <c r="K14" s="447"/>
    </row>
  </sheetData>
  <mergeCells count="1">
    <mergeCell ref="B2:J2"/>
  </mergeCells>
  <printOptions horizontalCentered="1"/>
  <pageMargins left="0.70866141732283472" right="0.70866141732283472" top="0.74803149606299213" bottom="0.74803149606299213" header="0.31496062992125984" footer="0.31496062992125984"/>
  <pageSetup paperSize="9" scale="62" orientation="landscape" r:id="rId1"/>
  <drawing r:id="rId2"/>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D99A04-5EE2-42E8-9364-1D87CEFE006C}">
  <sheetPr>
    <tabColor theme="5" tint="0.59999389629810485"/>
    <pageSetUpPr fitToPage="1"/>
  </sheetPr>
  <dimension ref="A1:L54"/>
  <sheetViews>
    <sheetView view="pageBreakPreview" topLeftCell="A23" zoomScaleNormal="90" zoomScaleSheetLayoutView="100" workbookViewId="0">
      <selection activeCell="E45" sqref="E45"/>
    </sheetView>
  </sheetViews>
  <sheetFormatPr baseColWidth="10" defaultColWidth="11.5546875" defaultRowHeight="13.8" x14ac:dyDescent="0.25"/>
  <cols>
    <col min="1" max="1" width="16.5546875" style="377" customWidth="1"/>
    <col min="2" max="2" width="45" style="323" customWidth="1"/>
    <col min="3" max="3" width="12" style="323" customWidth="1"/>
    <col min="4" max="4" width="10.33203125" style="323" customWidth="1"/>
    <col min="5" max="5" width="16.109375" style="323" customWidth="1"/>
    <col min="6" max="6" width="16.109375" style="350" customWidth="1"/>
    <col min="7" max="7" width="18.44140625" style="350" customWidth="1"/>
    <col min="8" max="8" width="19.33203125" style="323" bestFit="1" customWidth="1"/>
    <col min="9" max="9" width="16.6640625" style="323" customWidth="1"/>
    <col min="10" max="10" width="14.6640625" style="323" customWidth="1"/>
    <col min="11" max="11" width="11.5546875" style="323"/>
    <col min="12" max="12" width="19.33203125" style="323" bestFit="1" customWidth="1"/>
    <col min="13" max="16384" width="11.5546875" style="323"/>
  </cols>
  <sheetData>
    <row r="1" spans="1:10" ht="15" customHeight="1" x14ac:dyDescent="0.25">
      <c r="A1" s="930"/>
      <c r="B1" s="931" t="s">
        <v>667</v>
      </c>
      <c r="C1" s="932"/>
      <c r="D1" s="932"/>
      <c r="E1" s="932"/>
      <c r="F1" s="933"/>
      <c r="G1" s="930"/>
    </row>
    <row r="2" spans="1:10" ht="15" customHeight="1" x14ac:dyDescent="0.25">
      <c r="A2" s="930"/>
      <c r="B2" s="934"/>
      <c r="C2" s="935"/>
      <c r="D2" s="935"/>
      <c r="E2" s="935"/>
      <c r="F2" s="936"/>
      <c r="G2" s="930"/>
    </row>
    <row r="3" spans="1:10" ht="24" customHeight="1" x14ac:dyDescent="0.25">
      <c r="A3" s="930"/>
      <c r="B3" s="934" t="str">
        <f>+'P. Obras Civiles'!B2</f>
        <v>PRESUPUESTO PARA LA ADECUACIÓN MENOR DEL PUESTO DE SALUD CEDRO DE RONCESVALLES, TOLIMA
Ministerio de Salud y Protección Social
Subdirección de Infraestructura en Salud</v>
      </c>
      <c r="C3" s="935"/>
      <c r="D3" s="935"/>
      <c r="E3" s="935"/>
      <c r="F3" s="936"/>
      <c r="G3" s="930"/>
    </row>
    <row r="4" spans="1:10" ht="26.4" customHeight="1" x14ac:dyDescent="0.25">
      <c r="A4" s="930"/>
      <c r="B4" s="934"/>
      <c r="C4" s="935"/>
      <c r="D4" s="935"/>
      <c r="E4" s="935"/>
      <c r="F4" s="936"/>
      <c r="G4" s="930"/>
    </row>
    <row r="5" spans="1:10" ht="30" customHeight="1" x14ac:dyDescent="0.25">
      <c r="A5" s="930"/>
      <c r="B5" s="937"/>
      <c r="C5" s="938"/>
      <c r="D5" s="938"/>
      <c r="E5" s="938"/>
      <c r="F5" s="939"/>
      <c r="G5" s="930"/>
    </row>
    <row r="6" spans="1:10" x14ac:dyDescent="0.25">
      <c r="A6" s="324"/>
      <c r="B6" s="325" t="s">
        <v>668</v>
      </c>
      <c r="C6" s="326"/>
      <c r="D6" s="326"/>
      <c r="E6" s="326"/>
      <c r="F6" s="327"/>
      <c r="G6" s="328">
        <f>+'P. Obras Civiles'!G105</f>
        <v>189677721</v>
      </c>
    </row>
    <row r="7" spans="1:10" x14ac:dyDescent="0.25">
      <c r="A7" s="329"/>
      <c r="B7" s="330"/>
      <c r="C7" s="330"/>
      <c r="D7" s="330"/>
      <c r="E7" s="330"/>
      <c r="F7" s="331"/>
      <c r="G7" s="332"/>
    </row>
    <row r="8" spans="1:10" x14ac:dyDescent="0.25">
      <c r="A8" s="333"/>
      <c r="B8" s="325" t="s">
        <v>669</v>
      </c>
      <c r="C8" s="325"/>
      <c r="D8" s="325"/>
      <c r="E8" s="325"/>
      <c r="F8" s="334"/>
      <c r="G8" s="334"/>
    </row>
    <row r="9" spans="1:10" x14ac:dyDescent="0.25">
      <c r="A9" s="335"/>
      <c r="B9" s="336" t="s">
        <v>261</v>
      </c>
      <c r="C9" s="336" t="s">
        <v>14</v>
      </c>
      <c r="D9" s="336" t="s">
        <v>13</v>
      </c>
      <c r="E9" s="337" t="s">
        <v>670</v>
      </c>
      <c r="F9" s="338" t="s">
        <v>671</v>
      </c>
      <c r="G9" s="339" t="s">
        <v>672</v>
      </c>
      <c r="I9" s="379">
        <v>0.20499999999999999</v>
      </c>
      <c r="J9" s="323">
        <f>8.5+12</f>
        <v>20.5</v>
      </c>
    </row>
    <row r="10" spans="1:10" ht="7.95" customHeight="1" x14ac:dyDescent="0.25">
      <c r="A10" s="340"/>
      <c r="B10" s="341"/>
      <c r="C10" s="342"/>
      <c r="D10" s="342"/>
      <c r="E10" s="342"/>
      <c r="F10" s="343"/>
      <c r="G10" s="344"/>
    </row>
    <row r="11" spans="1:10" x14ac:dyDescent="0.25">
      <c r="A11" s="345">
        <v>1</v>
      </c>
      <c r="B11" s="325" t="s">
        <v>673</v>
      </c>
      <c r="C11" s="325"/>
      <c r="D11" s="325"/>
      <c r="E11" s="325"/>
      <c r="F11" s="334"/>
      <c r="G11" s="334"/>
    </row>
    <row r="12" spans="1:10" x14ac:dyDescent="0.25">
      <c r="A12" s="340">
        <v>1.1000000000000001</v>
      </c>
      <c r="B12" s="341" t="s">
        <v>675</v>
      </c>
      <c r="C12" s="329" t="s">
        <v>674</v>
      </c>
      <c r="D12" s="346">
        <v>4</v>
      </c>
      <c r="E12" s="347">
        <v>1</v>
      </c>
      <c r="F12" s="348">
        <v>3000000</v>
      </c>
      <c r="G12" s="349">
        <f t="shared" ref="G12" si="0">ROUND(D12*E12*F12,0)</f>
        <v>12000000</v>
      </c>
      <c r="I12" s="380">
        <v>0.03</v>
      </c>
      <c r="J12" s="351"/>
    </row>
    <row r="13" spans="1:10" x14ac:dyDescent="0.25">
      <c r="A13" s="335"/>
      <c r="B13" s="325" t="s">
        <v>676</v>
      </c>
      <c r="C13" s="324"/>
      <c r="D13" s="352"/>
      <c r="E13" s="352"/>
      <c r="F13" s="338"/>
      <c r="G13" s="353">
        <f>SUM(G12:G12)</f>
        <v>12000000</v>
      </c>
    </row>
    <row r="14" spans="1:10" ht="7.95" customHeight="1" x14ac:dyDescent="0.25">
      <c r="A14" s="340"/>
      <c r="B14" s="330"/>
      <c r="C14" s="330"/>
      <c r="D14" s="354"/>
      <c r="E14" s="330"/>
      <c r="F14" s="331"/>
      <c r="G14" s="332"/>
    </row>
    <row r="15" spans="1:10" x14ac:dyDescent="0.25">
      <c r="A15" s="336">
        <v>2</v>
      </c>
      <c r="B15" s="325" t="s">
        <v>677</v>
      </c>
      <c r="C15" s="355"/>
      <c r="D15" s="355"/>
      <c r="E15" s="355"/>
      <c r="F15" s="334"/>
      <c r="G15" s="334"/>
    </row>
    <row r="16" spans="1:10" x14ac:dyDescent="0.25">
      <c r="A16" s="340">
        <v>2.1</v>
      </c>
      <c r="B16" s="356" t="s">
        <v>678</v>
      </c>
      <c r="C16" s="329" t="s">
        <v>674</v>
      </c>
      <c r="D16" s="346">
        <v>4</v>
      </c>
      <c r="E16" s="347">
        <v>1</v>
      </c>
      <c r="F16" s="348">
        <v>450000</v>
      </c>
      <c r="G16" s="349">
        <f t="shared" ref="G16" si="1">ROUND(D16*E16*F16,0)</f>
        <v>1800000</v>
      </c>
      <c r="I16" s="380">
        <v>0.05</v>
      </c>
    </row>
    <row r="17" spans="1:9" x14ac:dyDescent="0.25">
      <c r="A17" s="335"/>
      <c r="B17" s="325" t="s">
        <v>679</v>
      </c>
      <c r="C17" s="324"/>
      <c r="D17" s="352"/>
      <c r="E17" s="352"/>
      <c r="F17" s="338"/>
      <c r="G17" s="353">
        <f>SUM(G16:G16)</f>
        <v>1800000</v>
      </c>
    </row>
    <row r="18" spans="1:9" ht="7.95" customHeight="1" x14ac:dyDescent="0.25">
      <c r="A18" s="329"/>
      <c r="B18" s="330"/>
      <c r="C18" s="330"/>
      <c r="D18" s="354"/>
      <c r="E18" s="330"/>
      <c r="F18" s="331"/>
      <c r="G18" s="332"/>
    </row>
    <row r="19" spans="1:9" x14ac:dyDescent="0.25">
      <c r="A19" s="336">
        <v>3</v>
      </c>
      <c r="B19" s="325" t="s">
        <v>680</v>
      </c>
      <c r="C19" s="355"/>
      <c r="D19" s="357"/>
      <c r="E19" s="355"/>
      <c r="F19" s="358"/>
      <c r="G19" s="358"/>
    </row>
    <row r="20" spans="1:9" x14ac:dyDescent="0.25">
      <c r="A20" s="340">
        <v>3.1</v>
      </c>
      <c r="B20" s="330" t="s">
        <v>681</v>
      </c>
      <c r="C20" s="329" t="s">
        <v>674</v>
      </c>
      <c r="D20" s="346">
        <v>4</v>
      </c>
      <c r="E20" s="346"/>
      <c r="F20" s="348">
        <v>300000</v>
      </c>
      <c r="G20" s="349">
        <f t="shared" ref="G20:G21" si="2">ROUND(D20*F20,0)</f>
        <v>1200000</v>
      </c>
    </row>
    <row r="21" spans="1:9" x14ac:dyDescent="0.25">
      <c r="A21" s="340">
        <v>3.2</v>
      </c>
      <c r="B21" s="356" t="s">
        <v>682</v>
      </c>
      <c r="C21" s="329" t="s">
        <v>674</v>
      </c>
      <c r="D21" s="346">
        <v>4</v>
      </c>
      <c r="E21" s="383"/>
      <c r="F21" s="348">
        <v>2580448.2075000014</v>
      </c>
      <c r="G21" s="349">
        <f t="shared" si="2"/>
        <v>10321793</v>
      </c>
    </row>
    <row r="22" spans="1:9" x14ac:dyDescent="0.25">
      <c r="A22" s="324"/>
      <c r="B22" s="325"/>
      <c r="C22" s="355"/>
      <c r="D22" s="355"/>
      <c r="E22" s="355"/>
      <c r="F22" s="359"/>
      <c r="G22" s="334">
        <f>SUM(G20:G21)</f>
        <v>11521793</v>
      </c>
      <c r="I22" s="350"/>
    </row>
    <row r="23" spans="1:9" ht="7.95" customHeight="1" x14ac:dyDescent="0.25">
      <c r="A23" s="329"/>
      <c r="B23" s="330"/>
      <c r="C23" s="330"/>
      <c r="D23" s="330"/>
      <c r="E23" s="330"/>
      <c r="F23" s="331"/>
      <c r="G23" s="332"/>
      <c r="I23" s="350"/>
    </row>
    <row r="24" spans="1:9" x14ac:dyDescent="0.25">
      <c r="A24" s="333">
        <v>4</v>
      </c>
      <c r="B24" s="325" t="s">
        <v>683</v>
      </c>
      <c r="C24" s="355"/>
      <c r="D24" s="355"/>
      <c r="E24" s="355"/>
      <c r="F24" s="358"/>
      <c r="G24" s="358"/>
      <c r="I24" s="350"/>
    </row>
    <row r="25" spans="1:9" x14ac:dyDescent="0.25">
      <c r="A25" s="360">
        <v>4.0999999999999996</v>
      </c>
      <c r="B25" s="361" t="s">
        <v>989</v>
      </c>
      <c r="C25" s="329"/>
      <c r="D25" s="329"/>
      <c r="E25" s="329"/>
      <c r="G25" s="332"/>
      <c r="I25" s="350"/>
    </row>
    <row r="26" spans="1:9" x14ac:dyDescent="0.25">
      <c r="A26" s="671" t="s">
        <v>990</v>
      </c>
      <c r="B26" s="672" t="s">
        <v>986</v>
      </c>
      <c r="C26" s="666" t="s">
        <v>987</v>
      </c>
      <c r="D26" s="666" t="s">
        <v>988</v>
      </c>
      <c r="E26" s="670">
        <v>1E-3</v>
      </c>
      <c r="F26" s="669">
        <v>284700000</v>
      </c>
      <c r="G26" s="668">
        <f>+F26*E26</f>
        <v>284700</v>
      </c>
      <c r="I26" s="350"/>
    </row>
    <row r="27" spans="1:9" x14ac:dyDescent="0.25">
      <c r="A27" s="360">
        <v>4.2</v>
      </c>
      <c r="B27" s="677" t="s">
        <v>991</v>
      </c>
      <c r="C27" s="673"/>
      <c r="D27" s="673"/>
      <c r="E27" s="674"/>
      <c r="F27" s="675"/>
      <c r="G27" s="676"/>
      <c r="I27" s="350"/>
    </row>
    <row r="28" spans="1:9" x14ac:dyDescent="0.25">
      <c r="A28" s="671" t="s">
        <v>996</v>
      </c>
      <c r="B28" s="672" t="s">
        <v>992</v>
      </c>
      <c r="C28" s="666" t="s">
        <v>987</v>
      </c>
      <c r="D28" s="329">
        <v>1</v>
      </c>
      <c r="E28" s="670">
        <v>0.04</v>
      </c>
      <c r="F28" s="331">
        <f>+$G$6*E28</f>
        <v>7587108.8399999999</v>
      </c>
      <c r="G28" s="332">
        <f>+F28</f>
        <v>7587108.8399999999</v>
      </c>
      <c r="I28" s="350"/>
    </row>
    <row r="29" spans="1:9" x14ac:dyDescent="0.25">
      <c r="A29" s="671" t="s">
        <v>997</v>
      </c>
      <c r="B29" s="672" t="s">
        <v>993</v>
      </c>
      <c r="C29" s="666" t="s">
        <v>987</v>
      </c>
      <c r="D29" s="329">
        <v>1</v>
      </c>
      <c r="E29" s="670">
        <v>1.4999999999999999E-2</v>
      </c>
      <c r="F29" s="331">
        <f t="shared" ref="F29:F31" si="3">+$G$6*E29</f>
        <v>2845165.8149999999</v>
      </c>
      <c r="G29" s="332">
        <f t="shared" ref="G29:G31" si="4">+F29</f>
        <v>2845165.8149999999</v>
      </c>
      <c r="I29" s="350"/>
    </row>
    <row r="30" spans="1:9" x14ac:dyDescent="0.25">
      <c r="A30" s="671" t="s">
        <v>998</v>
      </c>
      <c r="B30" s="672" t="s">
        <v>994</v>
      </c>
      <c r="C30" s="666" t="s">
        <v>987</v>
      </c>
      <c r="D30" s="329">
        <v>1</v>
      </c>
      <c r="E30" s="670">
        <v>0.02</v>
      </c>
      <c r="F30" s="331">
        <f t="shared" si="3"/>
        <v>3793554.42</v>
      </c>
      <c r="G30" s="332">
        <f t="shared" si="4"/>
        <v>3793554.42</v>
      </c>
      <c r="I30" s="350"/>
    </row>
    <row r="31" spans="1:9" x14ac:dyDescent="0.25">
      <c r="A31" s="671" t="s">
        <v>999</v>
      </c>
      <c r="B31" s="672" t="s">
        <v>995</v>
      </c>
      <c r="C31" s="666" t="s">
        <v>987</v>
      </c>
      <c r="D31" s="329">
        <v>1</v>
      </c>
      <c r="E31" s="670">
        <v>0.02</v>
      </c>
      <c r="F31" s="331">
        <f t="shared" si="3"/>
        <v>3793554.42</v>
      </c>
      <c r="G31" s="332">
        <f t="shared" si="4"/>
        <v>3793554.42</v>
      </c>
      <c r="I31" s="350"/>
    </row>
    <row r="32" spans="1:9" x14ac:dyDescent="0.25">
      <c r="A32" s="664"/>
      <c r="B32" s="665"/>
      <c r="C32" s="666"/>
      <c r="D32" s="329"/>
      <c r="E32" s="666"/>
      <c r="F32" s="667"/>
      <c r="G32" s="668"/>
      <c r="I32" s="350"/>
    </row>
    <row r="33" spans="1:12" x14ac:dyDescent="0.25">
      <c r="A33" s="664"/>
      <c r="B33" s="665"/>
      <c r="C33" s="666"/>
      <c r="D33" s="666"/>
      <c r="E33" s="666"/>
      <c r="F33" s="667"/>
      <c r="G33" s="668"/>
      <c r="I33" s="350"/>
    </row>
    <row r="34" spans="1:12" x14ac:dyDescent="0.25">
      <c r="A34" s="324"/>
      <c r="B34" s="325"/>
      <c r="C34" s="355"/>
      <c r="D34" s="355"/>
      <c r="E34" s="355"/>
      <c r="F34" s="359"/>
      <c r="G34" s="334">
        <f>SUM(G25:G33)</f>
        <v>18304083.494999997</v>
      </c>
    </row>
    <row r="35" spans="1:12" ht="7.95" customHeight="1" x14ac:dyDescent="0.25">
      <c r="A35" s="329"/>
      <c r="B35" s="361"/>
      <c r="C35" s="330"/>
      <c r="D35" s="330"/>
      <c r="E35" s="330"/>
      <c r="F35" s="331"/>
      <c r="G35" s="331"/>
    </row>
    <row r="36" spans="1:12" x14ac:dyDescent="0.25">
      <c r="A36" s="355"/>
      <c r="B36" s="325" t="s">
        <v>684</v>
      </c>
      <c r="C36" s="355"/>
      <c r="D36" s="355"/>
      <c r="E36" s="384"/>
      <c r="F36" s="587">
        <f>G36/G6</f>
        <v>0.23000000089625708</v>
      </c>
      <c r="G36" s="358">
        <f>ROUND(SUM(G34+G17+G22+G13),0)</f>
        <v>43625876</v>
      </c>
      <c r="H36" s="385"/>
      <c r="I36" s="365">
        <v>0.23</v>
      </c>
      <c r="J36" s="366"/>
    </row>
    <row r="37" spans="1:12" x14ac:dyDescent="0.25">
      <c r="A37" s="330"/>
      <c r="B37" s="330"/>
      <c r="C37" s="330"/>
      <c r="D37" s="330"/>
      <c r="E37" s="330"/>
      <c r="F37" s="363"/>
      <c r="G37" s="332"/>
      <c r="H37" s="385"/>
      <c r="I37" s="678">
        <f>+'P. Obras Civiles'!G107</f>
        <v>43625876</v>
      </c>
      <c r="J37" s="367" t="s">
        <v>685</v>
      </c>
    </row>
    <row r="38" spans="1:12" x14ac:dyDescent="0.25">
      <c r="A38" s="355"/>
      <c r="B38" s="325" t="s">
        <v>26</v>
      </c>
      <c r="C38" s="355"/>
      <c r="D38" s="355"/>
      <c r="E38" s="355"/>
      <c r="F38" s="587">
        <v>0.02</v>
      </c>
      <c r="G38" s="358">
        <f>ROUND(F38*G6,0)</f>
        <v>3793554</v>
      </c>
      <c r="H38" s="385"/>
      <c r="I38" s="678">
        <f>+G34+G22+G17+G13</f>
        <v>43625876.494999997</v>
      </c>
      <c r="J38" s="367" t="s">
        <v>686</v>
      </c>
    </row>
    <row r="39" spans="1:12" x14ac:dyDescent="0.25">
      <c r="A39" s="330"/>
      <c r="B39" s="330"/>
      <c r="C39" s="330"/>
      <c r="D39" s="330"/>
      <c r="E39" s="330"/>
      <c r="F39" s="363"/>
      <c r="G39" s="332"/>
      <c r="I39" s="679">
        <f>+I37-I38</f>
        <v>-0.49499999731779099</v>
      </c>
      <c r="J39" s="368" t="s">
        <v>687</v>
      </c>
    </row>
    <row r="40" spans="1:12" x14ac:dyDescent="0.25">
      <c r="A40" s="355"/>
      <c r="B40" s="325" t="s">
        <v>1</v>
      </c>
      <c r="C40" s="355"/>
      <c r="D40" s="355"/>
      <c r="E40" s="355"/>
      <c r="F40" s="587">
        <v>0.05</v>
      </c>
      <c r="G40" s="358">
        <f>ROUND(F40*G6,0)</f>
        <v>9483886</v>
      </c>
      <c r="I40" s="350"/>
    </row>
    <row r="41" spans="1:12" x14ac:dyDescent="0.25">
      <c r="A41" s="330"/>
      <c r="B41" s="361"/>
      <c r="C41" s="330"/>
      <c r="D41" s="330"/>
      <c r="E41" s="330"/>
      <c r="F41" s="363"/>
      <c r="G41" s="332"/>
      <c r="I41" s="362"/>
    </row>
    <row r="42" spans="1:12" x14ac:dyDescent="0.25">
      <c r="A42" s="355"/>
      <c r="B42" s="325" t="s">
        <v>688</v>
      </c>
      <c r="C42" s="355"/>
      <c r="D42" s="355"/>
      <c r="E42" s="355"/>
      <c r="F42" s="588">
        <f>F36+F38+F40</f>
        <v>0.30000000089625706</v>
      </c>
      <c r="G42" s="334">
        <f>SUM(G36:G41)</f>
        <v>56903316</v>
      </c>
      <c r="H42" s="351"/>
      <c r="L42" s="364">
        <v>1270175887</v>
      </c>
    </row>
    <row r="43" spans="1:12" ht="14.4" x14ac:dyDescent="0.3">
      <c r="A43" s="369"/>
      <c r="B43" s="370"/>
      <c r="C43" s="370"/>
      <c r="D43" s="370"/>
      <c r="E43" s="370"/>
      <c r="F43" s="371"/>
      <c r="G43" s="371"/>
      <c r="H43" s="362"/>
      <c r="I43" s="362"/>
    </row>
    <row r="44" spans="1:12" ht="14.4" x14ac:dyDescent="0.3">
      <c r="A44" s="369"/>
      <c r="B44" s="370"/>
      <c r="C44" s="370"/>
      <c r="D44" s="370"/>
      <c r="E44" s="370"/>
      <c r="F44" s="371"/>
      <c r="G44" s="371"/>
      <c r="H44" s="362"/>
      <c r="I44" s="362"/>
    </row>
    <row r="45" spans="1:12" ht="14.4" x14ac:dyDescent="0.3">
      <c r="A45" s="369"/>
      <c r="B45" s="370"/>
      <c r="C45" s="370"/>
      <c r="D45" s="370"/>
      <c r="E45" s="370"/>
      <c r="F45" s="371"/>
      <c r="G45" s="371"/>
      <c r="H45" s="362"/>
      <c r="I45" s="362"/>
    </row>
    <row r="46" spans="1:12" ht="14.4" x14ac:dyDescent="0.3">
      <c r="A46" s="369"/>
      <c r="B46" s="370"/>
      <c r="C46" s="370"/>
      <c r="D46" s="370"/>
      <c r="E46" s="370"/>
      <c r="F46" s="371"/>
      <c r="G46" s="371"/>
    </row>
    <row r="47" spans="1:12" x14ac:dyDescent="0.25">
      <c r="A47" s="372"/>
      <c r="B47" s="373"/>
      <c r="C47" s="373"/>
      <c r="D47" s="373"/>
      <c r="E47" s="373"/>
      <c r="F47" s="374"/>
      <c r="G47" s="374"/>
    </row>
    <row r="48" spans="1:12" ht="15.6" x14ac:dyDescent="0.25">
      <c r="A48" s="372"/>
      <c r="B48" s="375"/>
      <c r="C48" s="373"/>
      <c r="D48" s="373"/>
      <c r="E48" s="373"/>
      <c r="F48" s="374"/>
      <c r="G48" s="374"/>
    </row>
    <row r="49" spans="1:7" x14ac:dyDescent="0.25">
      <c r="A49" s="372"/>
      <c r="B49" s="450" t="s">
        <v>734</v>
      </c>
      <c r="C49" s="373"/>
      <c r="D49" s="373"/>
      <c r="E49" s="373"/>
      <c r="F49" s="374"/>
      <c r="G49" s="374"/>
    </row>
    <row r="50" spans="1:7" x14ac:dyDescent="0.25">
      <c r="A50" s="372"/>
      <c r="B50" s="450" t="s">
        <v>701</v>
      </c>
      <c r="C50" s="373"/>
      <c r="D50" s="373"/>
      <c r="E50" s="373"/>
      <c r="F50" s="374"/>
      <c r="G50" s="374"/>
    </row>
    <row r="51" spans="1:7" x14ac:dyDescent="0.25">
      <c r="A51" s="372"/>
      <c r="B51" s="376"/>
      <c r="C51" s="373"/>
      <c r="D51" s="373"/>
      <c r="E51" s="373"/>
      <c r="F51" s="374"/>
      <c r="G51" s="374"/>
    </row>
    <row r="52" spans="1:7" x14ac:dyDescent="0.25">
      <c r="A52" s="372"/>
      <c r="B52" s="373"/>
      <c r="C52" s="373"/>
      <c r="D52" s="373"/>
      <c r="E52" s="373"/>
      <c r="F52" s="374"/>
      <c r="G52" s="374"/>
    </row>
    <row r="53" spans="1:7" x14ac:dyDescent="0.25">
      <c r="A53" s="372"/>
      <c r="B53" s="373"/>
      <c r="C53" s="373"/>
      <c r="D53" s="373"/>
      <c r="E53" s="373"/>
      <c r="F53" s="374"/>
      <c r="G53" s="374"/>
    </row>
    <row r="54" spans="1:7" x14ac:dyDescent="0.25">
      <c r="A54" s="372"/>
      <c r="B54" s="373"/>
      <c r="C54" s="373"/>
      <c r="D54" s="373"/>
      <c r="E54" s="373"/>
      <c r="F54" s="374"/>
      <c r="G54" s="374"/>
    </row>
  </sheetData>
  <mergeCells count="4">
    <mergeCell ref="A1:A5"/>
    <mergeCell ref="B1:F2"/>
    <mergeCell ref="G1:G5"/>
    <mergeCell ref="B3:F5"/>
  </mergeCells>
  <phoneticPr fontId="21" type="noConversion"/>
  <printOptions horizontalCentered="1" verticalCentered="1"/>
  <pageMargins left="0.70866141732283472" right="0.70866141732283472" top="0.74803149606299213" bottom="0.74803149606299213" header="0.31496062992125984" footer="0.31496062992125984"/>
  <pageSetup scale="68" orientation="portrait" r:id="rId1"/>
  <drawing r:id="rId2"/>
  <legacyDrawing r:id="rId3"/>
  <oleObjects>
    <mc:AlternateContent xmlns:mc="http://schemas.openxmlformats.org/markup-compatibility/2006">
      <mc:Choice Requires="x14">
        <oleObject progId="PBrush" shapeId="11265" r:id="rId4">
          <objectPr defaultSize="0" autoPict="0" r:id="rId5">
            <anchor moveWithCells="1" sizeWithCells="1">
              <from>
                <xdr:col>2</xdr:col>
                <xdr:colOff>0</xdr:colOff>
                <xdr:row>1</xdr:row>
                <xdr:rowOff>99060</xdr:rowOff>
              </from>
              <to>
                <xdr:col>2</xdr:col>
                <xdr:colOff>0</xdr:colOff>
                <xdr:row>2</xdr:row>
                <xdr:rowOff>152400</xdr:rowOff>
              </to>
            </anchor>
          </objectPr>
        </oleObject>
      </mc:Choice>
      <mc:Fallback>
        <oleObject progId="PBrush" shapeId="11265" r:id="rId4"/>
      </mc:Fallback>
    </mc:AlternateContent>
  </oleObject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038E7A-265D-4412-ADC0-28E860833911}">
  <sheetPr>
    <tabColor theme="8" tint="0.59999389629810485"/>
    <pageSetUpPr fitToPage="1"/>
  </sheetPr>
  <dimension ref="A1:O39"/>
  <sheetViews>
    <sheetView view="pageBreakPreview" topLeftCell="A6" zoomScale="85" zoomScaleNormal="55" zoomScaleSheetLayoutView="85" zoomScalePageLayoutView="80" workbookViewId="0">
      <selection activeCell="G20" sqref="G20"/>
    </sheetView>
  </sheetViews>
  <sheetFormatPr baseColWidth="10" defaultColWidth="9.109375" defaultRowHeight="13.2" x14ac:dyDescent="0.25"/>
  <cols>
    <col min="1" max="1" width="2.6640625" style="223" customWidth="1"/>
    <col min="2" max="2" width="15.88671875" style="223" customWidth="1"/>
    <col min="3" max="3" width="51.5546875" style="224" customWidth="1"/>
    <col min="4" max="4" width="14.5546875" style="224" customWidth="1"/>
    <col min="5" max="5" width="20.33203125" style="223" bestFit="1" customWidth="1"/>
    <col min="6" max="6" width="10.5546875" style="223" customWidth="1"/>
    <col min="7" max="7" width="7.109375" style="223" customWidth="1"/>
    <col min="8" max="8" width="21" style="223" bestFit="1" customWidth="1"/>
    <col min="9" max="9" width="7.6640625" style="223" customWidth="1"/>
    <col min="10" max="10" width="9.44140625" style="223" customWidth="1"/>
    <col min="11" max="11" width="5.109375" style="225" customWidth="1"/>
    <col min="12" max="12" width="23.5546875" style="225" customWidth="1"/>
    <col min="13" max="13" width="2.109375" style="223" customWidth="1"/>
    <col min="14" max="14" width="18.5546875" style="223" customWidth="1"/>
    <col min="15" max="15" width="20.5546875" style="223" customWidth="1"/>
    <col min="16" max="16384" width="9.109375" style="223"/>
  </cols>
  <sheetData>
    <row r="1" spans="1:13" ht="16.5" customHeight="1" thickBot="1" x14ac:dyDescent="0.3">
      <c r="A1" s="236"/>
      <c r="B1" s="236"/>
      <c r="C1" s="242"/>
      <c r="D1" s="242"/>
      <c r="E1" s="236"/>
      <c r="F1" s="236"/>
      <c r="G1" s="236"/>
      <c r="H1" s="236"/>
      <c r="I1" s="236"/>
      <c r="J1" s="236"/>
      <c r="K1" s="243"/>
      <c r="L1" s="243"/>
      <c r="M1" s="236"/>
    </row>
    <row r="2" spans="1:13" ht="21.6" thickBot="1" x14ac:dyDescent="0.3">
      <c r="A2" s="236"/>
      <c r="B2" s="974" t="s">
        <v>0</v>
      </c>
      <c r="C2" s="975"/>
      <c r="D2" s="975"/>
      <c r="E2" s="975"/>
      <c r="F2" s="975"/>
      <c r="G2" s="975"/>
      <c r="H2" s="975"/>
      <c r="I2" s="975"/>
      <c r="J2" s="975"/>
      <c r="K2" s="975"/>
      <c r="L2" s="976"/>
      <c r="M2" s="236"/>
    </row>
    <row r="3" spans="1:13" ht="65.400000000000006" customHeight="1" thickBot="1" x14ac:dyDescent="0.3">
      <c r="A3" s="236"/>
      <c r="B3" s="944" t="str">
        <f>+'P. Obras Civiles'!B2</f>
        <v>PRESUPUESTO PARA LA ADECUACIÓN MENOR DEL PUESTO DE SALUD CEDRO DE RONCESVALLES, TOLIMA
Ministerio de Salud y Protección Social
Subdirección de Infraestructura en Salud</v>
      </c>
      <c r="C3" s="945"/>
      <c r="D3" s="945"/>
      <c r="E3" s="945"/>
      <c r="F3" s="945"/>
      <c r="G3" s="945"/>
      <c r="H3" s="945"/>
      <c r="I3" s="945"/>
      <c r="J3" s="945"/>
      <c r="K3" s="945"/>
      <c r="L3" s="946"/>
      <c r="M3" s="236"/>
    </row>
    <row r="4" spans="1:13" ht="20.25" customHeight="1" x14ac:dyDescent="0.25">
      <c r="A4" s="236"/>
      <c r="B4" s="284" t="s">
        <v>27</v>
      </c>
      <c r="C4" s="285" t="s">
        <v>556</v>
      </c>
      <c r="D4" s="285" t="s">
        <v>557</v>
      </c>
      <c r="E4" s="285" t="s">
        <v>558</v>
      </c>
      <c r="F4" s="959" t="s">
        <v>559</v>
      </c>
      <c r="G4" s="959"/>
      <c r="H4" s="285" t="s">
        <v>560</v>
      </c>
      <c r="I4" s="959" t="s">
        <v>561</v>
      </c>
      <c r="J4" s="959"/>
      <c r="K4" s="960" t="s">
        <v>562</v>
      </c>
      <c r="L4" s="961"/>
      <c r="M4" s="236"/>
    </row>
    <row r="5" spans="1:13" ht="29.25" customHeight="1" x14ac:dyDescent="0.3">
      <c r="A5" s="236"/>
      <c r="B5" s="286">
        <v>1</v>
      </c>
      <c r="C5" s="248" t="s">
        <v>563</v>
      </c>
      <c r="D5" s="226"/>
      <c r="E5" s="287"/>
      <c r="F5" s="962"/>
      <c r="G5" s="963"/>
      <c r="H5" s="288"/>
      <c r="I5" s="965"/>
      <c r="J5" s="965"/>
      <c r="K5" s="966"/>
      <c r="L5" s="967"/>
      <c r="M5" s="236"/>
    </row>
    <row r="6" spans="1:13" ht="34.950000000000003" customHeight="1" x14ac:dyDescent="0.25">
      <c r="A6" s="236"/>
      <c r="B6" s="289">
        <v>1.1000000000000001</v>
      </c>
      <c r="C6" s="249" t="s">
        <v>564</v>
      </c>
      <c r="D6" s="228">
        <v>1</v>
      </c>
      <c r="E6" s="229">
        <v>1500000</v>
      </c>
      <c r="F6" s="972">
        <v>1</v>
      </c>
      <c r="G6" s="972"/>
      <c r="H6" s="290">
        <f t="shared" ref="H6" si="0">+E6*F6*D6</f>
        <v>1500000</v>
      </c>
      <c r="I6" s="973">
        <v>4</v>
      </c>
      <c r="J6" s="973"/>
      <c r="K6" s="949">
        <f t="shared" ref="K6" si="1">ROUND(+H6*I6,0)</f>
        <v>6000000</v>
      </c>
      <c r="L6" s="950"/>
      <c r="M6" s="236"/>
    </row>
    <row r="7" spans="1:13" ht="29.25" customHeight="1" x14ac:dyDescent="0.25">
      <c r="A7" s="236"/>
      <c r="B7" s="947" t="s">
        <v>565</v>
      </c>
      <c r="C7" s="948"/>
      <c r="D7" s="948"/>
      <c r="E7" s="948"/>
      <c r="F7" s="948"/>
      <c r="G7" s="948"/>
      <c r="H7" s="948"/>
      <c r="I7" s="948"/>
      <c r="J7" s="948"/>
      <c r="K7" s="968">
        <f>ROUND(SUM(K6:L6),0)</f>
        <v>6000000</v>
      </c>
      <c r="L7" s="969"/>
      <c r="M7" s="291"/>
    </row>
    <row r="8" spans="1:13" ht="29.25" customHeight="1" x14ac:dyDescent="0.25">
      <c r="A8" s="236"/>
      <c r="B8" s="947" t="s">
        <v>566</v>
      </c>
      <c r="C8" s="948"/>
      <c r="D8" s="948"/>
      <c r="E8" s="948"/>
      <c r="F8" s="948"/>
      <c r="G8" s="948"/>
      <c r="H8" s="948"/>
      <c r="I8" s="948"/>
      <c r="J8" s="948"/>
      <c r="K8" s="970">
        <f>+FM!I45</f>
        <v>2.1779733333333331</v>
      </c>
      <c r="L8" s="971"/>
      <c r="M8" s="291"/>
    </row>
    <row r="9" spans="1:13" ht="29.25" customHeight="1" thickBot="1" x14ac:dyDescent="0.3">
      <c r="A9" s="236"/>
      <c r="B9" s="940" t="s">
        <v>567</v>
      </c>
      <c r="C9" s="941"/>
      <c r="D9" s="941"/>
      <c r="E9" s="941"/>
      <c r="F9" s="941"/>
      <c r="G9" s="941"/>
      <c r="H9" s="941"/>
      <c r="I9" s="941"/>
      <c r="J9" s="941"/>
      <c r="K9" s="957">
        <f>+ROUND(K7*K8,0)</f>
        <v>13067840</v>
      </c>
      <c r="L9" s="958"/>
      <c r="M9" s="291"/>
    </row>
    <row r="10" spans="1:13" ht="14.1" customHeight="1" thickBot="1" x14ac:dyDescent="0.35">
      <c r="A10" s="236"/>
      <c r="B10" s="292"/>
      <c r="C10" s="232"/>
      <c r="D10" s="232"/>
      <c r="E10" s="232"/>
      <c r="F10" s="232"/>
      <c r="G10" s="232"/>
      <c r="H10" s="232"/>
      <c r="I10" s="232"/>
      <c r="J10" s="232"/>
      <c r="K10" s="233"/>
      <c r="L10" s="293"/>
      <c r="M10" s="236"/>
    </row>
    <row r="11" spans="1:13" ht="30" customHeight="1" x14ac:dyDescent="0.25">
      <c r="A11" s="236"/>
      <c r="B11" s="284" t="s">
        <v>27</v>
      </c>
      <c r="C11" s="285" t="s">
        <v>556</v>
      </c>
      <c r="D11" s="285" t="s">
        <v>36</v>
      </c>
      <c r="E11" s="285" t="s">
        <v>557</v>
      </c>
      <c r="F11" s="959" t="s">
        <v>568</v>
      </c>
      <c r="G11" s="959"/>
      <c r="H11" s="285" t="s">
        <v>562</v>
      </c>
      <c r="I11" s="959" t="s">
        <v>561</v>
      </c>
      <c r="J11" s="959"/>
      <c r="K11" s="960" t="s">
        <v>562</v>
      </c>
      <c r="L11" s="961"/>
      <c r="M11" s="236"/>
    </row>
    <row r="12" spans="1:13" ht="28.5" customHeight="1" x14ac:dyDescent="0.3">
      <c r="A12" s="236"/>
      <c r="B12" s="294">
        <v>3</v>
      </c>
      <c r="C12" s="230" t="s">
        <v>569</v>
      </c>
      <c r="D12" s="227"/>
      <c r="E12" s="288"/>
      <c r="F12" s="962"/>
      <c r="G12" s="963"/>
      <c r="H12" s="288"/>
      <c r="I12" s="964"/>
      <c r="J12" s="965"/>
      <c r="K12" s="966"/>
      <c r="L12" s="967"/>
      <c r="M12" s="236"/>
    </row>
    <row r="13" spans="1:13" s="231" customFormat="1" ht="33.75" customHeight="1" x14ac:dyDescent="0.25">
      <c r="A13" s="295"/>
      <c r="B13" s="289">
        <v>3.2</v>
      </c>
      <c r="C13" s="250" t="s">
        <v>570</v>
      </c>
      <c r="D13" s="228" t="s">
        <v>36</v>
      </c>
      <c r="E13" s="520">
        <v>1</v>
      </c>
      <c r="F13" s="949">
        <v>120142.01680672269</v>
      </c>
      <c r="G13" s="949"/>
      <c r="H13" s="300">
        <f>+E13*F13</f>
        <v>120142.01680672269</v>
      </c>
      <c r="I13" s="956">
        <v>4</v>
      </c>
      <c r="J13" s="956"/>
      <c r="K13" s="949">
        <f>H13*I13</f>
        <v>480568.06722689077</v>
      </c>
      <c r="L13" s="950"/>
      <c r="M13" s="295"/>
    </row>
    <row r="14" spans="1:13" ht="30" customHeight="1" x14ac:dyDescent="0.25">
      <c r="A14" s="236"/>
      <c r="B14" s="947" t="s">
        <v>571</v>
      </c>
      <c r="C14" s="948"/>
      <c r="D14" s="948"/>
      <c r="E14" s="948"/>
      <c r="F14" s="948"/>
      <c r="G14" s="948"/>
      <c r="H14" s="948"/>
      <c r="I14" s="948"/>
      <c r="J14" s="948"/>
      <c r="K14" s="949">
        <f>+SUM(K13:L13)</f>
        <v>480568.06722689077</v>
      </c>
      <c r="L14" s="950"/>
      <c r="M14" s="236"/>
    </row>
    <row r="15" spans="1:13" ht="30" customHeight="1" x14ac:dyDescent="0.25">
      <c r="A15" s="236"/>
      <c r="B15" s="947" t="s">
        <v>572</v>
      </c>
      <c r="C15" s="948"/>
      <c r="D15" s="948"/>
      <c r="E15" s="948"/>
      <c r="F15" s="948"/>
      <c r="G15" s="948"/>
      <c r="H15" s="948"/>
      <c r="I15" s="948"/>
      <c r="J15" s="948"/>
      <c r="K15" s="949">
        <f>+K14+K9</f>
        <v>13548408.06722689</v>
      </c>
      <c r="L15" s="950"/>
      <c r="M15" s="236"/>
    </row>
    <row r="16" spans="1:13" ht="30" customHeight="1" x14ac:dyDescent="0.25">
      <c r="A16" s="236"/>
      <c r="B16" s="951" t="s">
        <v>573</v>
      </c>
      <c r="C16" s="952"/>
      <c r="D16" s="952"/>
      <c r="E16" s="952"/>
      <c r="F16" s="952"/>
      <c r="G16" s="952"/>
      <c r="H16" s="952"/>
      <c r="I16" s="952"/>
      <c r="J16" s="953"/>
      <c r="K16" s="954">
        <f>+ROUND(K15*0.19,0)</f>
        <v>2574198</v>
      </c>
      <c r="L16" s="955"/>
      <c r="M16" s="236"/>
    </row>
    <row r="17" spans="1:15" ht="30.75" customHeight="1" thickBot="1" x14ac:dyDescent="0.3">
      <c r="A17" s="236"/>
      <c r="B17" s="940" t="s">
        <v>574</v>
      </c>
      <c r="C17" s="941"/>
      <c r="D17" s="941"/>
      <c r="E17" s="941"/>
      <c r="F17" s="941"/>
      <c r="G17" s="941"/>
      <c r="H17" s="941"/>
      <c r="I17" s="941"/>
      <c r="J17" s="941"/>
      <c r="K17" s="942">
        <f>ROUND(+K15+K16,0)</f>
        <v>16122606</v>
      </c>
      <c r="L17" s="943"/>
      <c r="M17" s="236"/>
      <c r="N17" s="1074"/>
      <c r="O17" s="247"/>
    </row>
    <row r="18" spans="1:15" ht="14.1" customHeight="1" x14ac:dyDescent="0.3">
      <c r="A18" s="236"/>
      <c r="B18" s="221"/>
      <c r="C18" s="232"/>
      <c r="D18" s="232"/>
      <c r="E18" s="232"/>
      <c r="F18" s="232"/>
      <c r="G18" s="232"/>
      <c r="H18" s="232"/>
      <c r="I18" s="232"/>
      <c r="J18" s="232"/>
      <c r="K18" s="233"/>
      <c r="L18" s="233"/>
      <c r="M18" s="236"/>
    </row>
    <row r="19" spans="1:15" ht="14.1" customHeight="1" x14ac:dyDescent="0.3">
      <c r="A19" s="236"/>
      <c r="B19" s="221"/>
      <c r="C19" s="232"/>
      <c r="D19" s="232"/>
      <c r="E19" s="232"/>
      <c r="F19" s="232"/>
      <c r="G19" s="232"/>
      <c r="H19" s="232"/>
      <c r="I19" s="232"/>
      <c r="J19" s="232"/>
      <c r="K19" s="233"/>
      <c r="L19" s="233"/>
      <c r="M19" s="236"/>
      <c r="O19" s="609"/>
    </row>
    <row r="20" spans="1:15" ht="14.1" customHeight="1" x14ac:dyDescent="0.3">
      <c r="A20" s="236"/>
      <c r="B20" s="221"/>
      <c r="C20" s="232"/>
      <c r="D20" s="232"/>
      <c r="E20" s="232"/>
      <c r="F20" s="232"/>
      <c r="G20" s="232"/>
      <c r="H20" s="232"/>
      <c r="I20" s="232"/>
      <c r="J20" s="232"/>
      <c r="K20" s="233"/>
      <c r="L20" s="233"/>
      <c r="M20" s="236"/>
    </row>
    <row r="21" spans="1:15" ht="14.1" customHeight="1" x14ac:dyDescent="0.3">
      <c r="A21" s="236"/>
      <c r="B21" s="221"/>
      <c r="C21" s="232"/>
      <c r="D21" s="232"/>
      <c r="E21" s="232"/>
      <c r="F21" s="232"/>
      <c r="G21" s="232"/>
      <c r="H21" s="232"/>
      <c r="I21" s="232"/>
      <c r="J21" s="232"/>
      <c r="K21" s="233"/>
      <c r="L21" s="233"/>
      <c r="M21" s="236"/>
      <c r="O21" s="220"/>
    </row>
    <row r="22" spans="1:15" s="236" customFormat="1" ht="14.1" customHeight="1" x14ac:dyDescent="0.25">
      <c r="B22" s="221"/>
      <c r="C22" s="234"/>
      <c r="D22" s="234"/>
      <c r="E22" s="221"/>
      <c r="F22" s="221"/>
      <c r="G22" s="221"/>
      <c r="H22" s="221"/>
      <c r="I22" s="221"/>
      <c r="J22" s="221"/>
      <c r="K22" s="222"/>
      <c r="L22" s="235"/>
      <c r="N22" s="283"/>
    </row>
    <row r="23" spans="1:15" s="236" customFormat="1" ht="15" x14ac:dyDescent="0.25">
      <c r="B23" s="221"/>
      <c r="C23" s="234"/>
      <c r="D23" s="234"/>
      <c r="E23" s="221"/>
      <c r="F23" s="221"/>
      <c r="G23" s="221"/>
      <c r="H23" s="221"/>
      <c r="I23" s="382"/>
      <c r="J23" s="221"/>
      <c r="K23" s="222"/>
      <c r="L23" s="222"/>
      <c r="N23" s="237"/>
    </row>
    <row r="24" spans="1:15" s="236" customFormat="1" ht="15" x14ac:dyDescent="0.25">
      <c r="B24" s="221"/>
      <c r="C24" s="234"/>
      <c r="D24" s="234"/>
      <c r="E24" s="221"/>
      <c r="F24" s="221"/>
      <c r="G24" s="221"/>
      <c r="H24" s="221"/>
      <c r="I24" s="221"/>
      <c r="J24" s="221"/>
      <c r="K24" s="222"/>
      <c r="L24" s="222"/>
    </row>
    <row r="25" spans="1:15" s="236" customFormat="1" ht="15" x14ac:dyDescent="0.25">
      <c r="B25" s="221"/>
      <c r="C25" s="234"/>
      <c r="D25" s="234"/>
      <c r="E25" s="221"/>
      <c r="F25" s="221"/>
      <c r="G25" s="221"/>
      <c r="H25" s="221"/>
      <c r="I25" s="221"/>
      <c r="J25" s="221"/>
      <c r="K25" s="222"/>
      <c r="L25" s="222"/>
    </row>
    <row r="26" spans="1:15" s="236" customFormat="1" ht="15" x14ac:dyDescent="0.25">
      <c r="B26" s="221"/>
      <c r="C26" s="238"/>
      <c r="D26" s="238"/>
      <c r="E26" s="238"/>
      <c r="F26" s="238"/>
      <c r="G26" s="238"/>
      <c r="H26" s="221"/>
      <c r="I26" s="221"/>
      <c r="J26" s="221"/>
      <c r="K26" s="222"/>
      <c r="L26" s="222"/>
    </row>
    <row r="27" spans="1:15" s="236" customFormat="1" ht="15.6" x14ac:dyDescent="0.3">
      <c r="B27" s="221"/>
      <c r="C27" s="239" t="s">
        <v>700</v>
      </c>
      <c r="D27" s="239"/>
      <c r="E27" s="240"/>
      <c r="F27" s="238"/>
      <c r="G27" s="238"/>
      <c r="H27" s="221"/>
      <c r="I27" s="221"/>
      <c r="J27" s="221"/>
      <c r="K27" s="222"/>
      <c r="L27" s="222"/>
    </row>
    <row r="28" spans="1:15" s="236" customFormat="1" ht="15" x14ac:dyDescent="0.25">
      <c r="B28" s="221"/>
      <c r="C28" s="238" t="s">
        <v>735</v>
      </c>
      <c r="D28" s="238"/>
      <c r="E28" s="238"/>
      <c r="F28" s="238"/>
      <c r="G28" s="238"/>
      <c r="H28" s="221"/>
      <c r="I28" s="221"/>
      <c r="J28" s="221"/>
      <c r="K28" s="222"/>
      <c r="L28" s="222"/>
    </row>
    <row r="29" spans="1:15" s="236" customFormat="1" ht="15.6" x14ac:dyDescent="0.3">
      <c r="B29" s="221"/>
      <c r="C29" s="238"/>
      <c r="D29" s="238"/>
      <c r="E29" s="241"/>
      <c r="F29" s="241"/>
      <c r="G29" s="241"/>
      <c r="H29" s="221"/>
      <c r="I29" s="221"/>
      <c r="J29" s="221"/>
      <c r="K29" s="222"/>
      <c r="L29" s="222"/>
    </row>
    <row r="30" spans="1:15" s="236" customFormat="1" x14ac:dyDescent="0.25">
      <c r="C30" s="242"/>
      <c r="D30" s="242"/>
      <c r="K30" s="243"/>
      <c r="L30" s="243"/>
    </row>
    <row r="31" spans="1:15" s="236" customFormat="1" x14ac:dyDescent="0.25">
      <c r="C31" s="242"/>
      <c r="D31" s="242"/>
      <c r="K31" s="243"/>
      <c r="L31" s="243"/>
    </row>
    <row r="32" spans="1:15" s="236" customFormat="1" x14ac:dyDescent="0.25">
      <c r="C32" s="242"/>
      <c r="D32" s="242"/>
      <c r="K32" s="243"/>
      <c r="L32" s="243"/>
    </row>
    <row r="39" spans="9:9" x14ac:dyDescent="0.25">
      <c r="I39" s="381"/>
    </row>
  </sheetData>
  <mergeCells count="34">
    <mergeCell ref="F6:G6"/>
    <mergeCell ref="I6:J6"/>
    <mergeCell ref="K6:L6"/>
    <mergeCell ref="B2:L2"/>
    <mergeCell ref="F4:G4"/>
    <mergeCell ref="I4:J4"/>
    <mergeCell ref="K4:L4"/>
    <mergeCell ref="F5:G5"/>
    <mergeCell ref="I5:J5"/>
    <mergeCell ref="K5:L5"/>
    <mergeCell ref="K11:L11"/>
    <mergeCell ref="F12:G12"/>
    <mergeCell ref="I12:J12"/>
    <mergeCell ref="K12:L12"/>
    <mergeCell ref="B7:J7"/>
    <mergeCell ref="K7:L7"/>
    <mergeCell ref="B8:J8"/>
    <mergeCell ref="K8:L8"/>
    <mergeCell ref="B17:J17"/>
    <mergeCell ref="K17:L17"/>
    <mergeCell ref="B3:L3"/>
    <mergeCell ref="B14:J14"/>
    <mergeCell ref="K14:L14"/>
    <mergeCell ref="B15:J15"/>
    <mergeCell ref="K15:L15"/>
    <mergeCell ref="B16:J16"/>
    <mergeCell ref="K16:L16"/>
    <mergeCell ref="F13:G13"/>
    <mergeCell ref="I13:J13"/>
    <mergeCell ref="K13:L13"/>
    <mergeCell ref="B9:J9"/>
    <mergeCell ref="K9:L9"/>
    <mergeCell ref="F11:G11"/>
    <mergeCell ref="I11:J11"/>
  </mergeCells>
  <conditionalFormatting sqref="F29">
    <cfRule type="cellIs" dxfId="0" priority="1" stopIfTrue="1" operator="equal">
      <formula>1</formula>
    </cfRule>
  </conditionalFormatting>
  <printOptions horizontalCentered="1"/>
  <pageMargins left="0.31496062992125984" right="0.74803149606299213" top="0.55118110236220474" bottom="0.74803149606299213" header="0" footer="0"/>
  <pageSetup scale="50" orientation="portrait" r:id="rId1"/>
  <headerFooter alignWithMargins="0"/>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5A7D46-2022-48AC-9711-454D07DB92F3}">
  <sheetPr>
    <tabColor theme="8" tint="0.59999389629810485"/>
  </sheetPr>
  <dimension ref="A1:WVO54"/>
  <sheetViews>
    <sheetView view="pageBreakPreview" topLeftCell="A33" zoomScale="130" zoomScaleNormal="100" zoomScaleSheetLayoutView="130" workbookViewId="0">
      <selection activeCell="H38" sqref="H38"/>
    </sheetView>
  </sheetViews>
  <sheetFormatPr baseColWidth="10" defaultColWidth="9" defaultRowHeight="13.2" x14ac:dyDescent="0.25"/>
  <cols>
    <col min="1" max="8" width="9" style="223"/>
    <col min="9" max="9" width="21.5546875" style="223" customWidth="1"/>
    <col min="10" max="12" width="9" style="223"/>
    <col min="13" max="13" width="33.109375" style="223" customWidth="1"/>
    <col min="14" max="259" width="9" style="223"/>
    <col min="260" max="260" width="14.88671875" style="223" customWidth="1"/>
    <col min="261" max="263" width="9" style="223" hidden="1" customWidth="1"/>
    <col min="264" max="515" width="9" style="223"/>
    <col min="516" max="516" width="14.88671875" style="223" customWidth="1"/>
    <col min="517" max="519" width="9" style="223" hidden="1" customWidth="1"/>
    <col min="520" max="771" width="9" style="223"/>
    <col min="772" max="772" width="14.88671875" style="223" customWidth="1"/>
    <col min="773" max="775" width="9" style="223" hidden="1" customWidth="1"/>
    <col min="776" max="1027" width="9" style="223"/>
    <col min="1028" max="1028" width="14.88671875" style="223" customWidth="1"/>
    <col min="1029" max="1031" width="9" style="223" hidden="1" customWidth="1"/>
    <col min="1032" max="1283" width="9" style="223"/>
    <col min="1284" max="1284" width="14.88671875" style="223" customWidth="1"/>
    <col min="1285" max="1287" width="9" style="223" hidden="1" customWidth="1"/>
    <col min="1288" max="1539" width="9" style="223"/>
    <col min="1540" max="1540" width="14.88671875" style="223" customWidth="1"/>
    <col min="1541" max="1543" width="9" style="223" hidden="1" customWidth="1"/>
    <col min="1544" max="1795" width="9" style="223"/>
    <col min="1796" max="1796" width="14.88671875" style="223" customWidth="1"/>
    <col min="1797" max="1799" width="9" style="223" hidden="1" customWidth="1"/>
    <col min="1800" max="2051" width="9" style="223"/>
    <col min="2052" max="2052" width="14.88671875" style="223" customWidth="1"/>
    <col min="2053" max="2055" width="9" style="223" hidden="1" customWidth="1"/>
    <col min="2056" max="2307" width="9" style="223"/>
    <col min="2308" max="2308" width="14.88671875" style="223" customWidth="1"/>
    <col min="2309" max="2311" width="9" style="223" hidden="1" customWidth="1"/>
    <col min="2312" max="2563" width="9" style="223"/>
    <col min="2564" max="2564" width="14.88671875" style="223" customWidth="1"/>
    <col min="2565" max="2567" width="9" style="223" hidden="1" customWidth="1"/>
    <col min="2568" max="2819" width="9" style="223"/>
    <col min="2820" max="2820" width="14.88671875" style="223" customWidth="1"/>
    <col min="2821" max="2823" width="9" style="223" hidden="1" customWidth="1"/>
    <col min="2824" max="3075" width="9" style="223"/>
    <col min="3076" max="3076" width="14.88671875" style="223" customWidth="1"/>
    <col min="3077" max="3079" width="9" style="223" hidden="1" customWidth="1"/>
    <col min="3080" max="3331" width="9" style="223"/>
    <col min="3332" max="3332" width="14.88671875" style="223" customWidth="1"/>
    <col min="3333" max="3335" width="9" style="223" hidden="1" customWidth="1"/>
    <col min="3336" max="3587" width="9" style="223"/>
    <col min="3588" max="3588" width="14.88671875" style="223" customWidth="1"/>
    <col min="3589" max="3591" width="9" style="223" hidden="1" customWidth="1"/>
    <col min="3592" max="3843" width="9" style="223"/>
    <col min="3844" max="3844" width="14.88671875" style="223" customWidth="1"/>
    <col min="3845" max="3847" width="9" style="223" hidden="1" customWidth="1"/>
    <col min="3848" max="4099" width="9" style="223"/>
    <col min="4100" max="4100" width="14.88671875" style="223" customWidth="1"/>
    <col min="4101" max="4103" width="9" style="223" hidden="1" customWidth="1"/>
    <col min="4104" max="4355" width="9" style="223"/>
    <col min="4356" max="4356" width="14.88671875" style="223" customWidth="1"/>
    <col min="4357" max="4359" width="9" style="223" hidden="1" customWidth="1"/>
    <col min="4360" max="4611" width="9" style="223"/>
    <col min="4612" max="4612" width="14.88671875" style="223" customWidth="1"/>
    <col min="4613" max="4615" width="9" style="223" hidden="1" customWidth="1"/>
    <col min="4616" max="4867" width="9" style="223"/>
    <col min="4868" max="4868" width="14.88671875" style="223" customWidth="1"/>
    <col min="4869" max="4871" width="9" style="223" hidden="1" customWidth="1"/>
    <col min="4872" max="5123" width="9" style="223"/>
    <col min="5124" max="5124" width="14.88671875" style="223" customWidth="1"/>
    <col min="5125" max="5127" width="9" style="223" hidden="1" customWidth="1"/>
    <col min="5128" max="5379" width="9" style="223"/>
    <col min="5380" max="5380" width="14.88671875" style="223" customWidth="1"/>
    <col min="5381" max="5383" width="9" style="223" hidden="1" customWidth="1"/>
    <col min="5384" max="5635" width="9" style="223"/>
    <col min="5636" max="5636" width="14.88671875" style="223" customWidth="1"/>
    <col min="5637" max="5639" width="9" style="223" hidden="1" customWidth="1"/>
    <col min="5640" max="5891" width="9" style="223"/>
    <col min="5892" max="5892" width="14.88671875" style="223" customWidth="1"/>
    <col min="5893" max="5895" width="9" style="223" hidden="1" customWidth="1"/>
    <col min="5896" max="6147" width="9" style="223"/>
    <col min="6148" max="6148" width="14.88671875" style="223" customWidth="1"/>
    <col min="6149" max="6151" width="9" style="223" hidden="1" customWidth="1"/>
    <col min="6152" max="6403" width="9" style="223"/>
    <col min="6404" max="6404" width="14.88671875" style="223" customWidth="1"/>
    <col min="6405" max="6407" width="9" style="223" hidden="1" customWidth="1"/>
    <col min="6408" max="6659" width="9" style="223"/>
    <col min="6660" max="6660" width="14.88671875" style="223" customWidth="1"/>
    <col min="6661" max="6663" width="9" style="223" hidden="1" customWidth="1"/>
    <col min="6664" max="6915" width="9" style="223"/>
    <col min="6916" max="6916" width="14.88671875" style="223" customWidth="1"/>
    <col min="6917" max="6919" width="9" style="223" hidden="1" customWidth="1"/>
    <col min="6920" max="7171" width="9" style="223"/>
    <col min="7172" max="7172" width="14.88671875" style="223" customWidth="1"/>
    <col min="7173" max="7175" width="9" style="223" hidden="1" customWidth="1"/>
    <col min="7176" max="7427" width="9" style="223"/>
    <col min="7428" max="7428" width="14.88671875" style="223" customWidth="1"/>
    <col min="7429" max="7431" width="9" style="223" hidden="1" customWidth="1"/>
    <col min="7432" max="7683" width="9" style="223"/>
    <col min="7684" max="7684" width="14.88671875" style="223" customWidth="1"/>
    <col min="7685" max="7687" width="9" style="223" hidden="1" customWidth="1"/>
    <col min="7688" max="7939" width="9" style="223"/>
    <col min="7940" max="7940" width="14.88671875" style="223" customWidth="1"/>
    <col min="7941" max="7943" width="9" style="223" hidden="1" customWidth="1"/>
    <col min="7944" max="8195" width="9" style="223"/>
    <col min="8196" max="8196" width="14.88671875" style="223" customWidth="1"/>
    <col min="8197" max="8199" width="9" style="223" hidden="1" customWidth="1"/>
    <col min="8200" max="8451" width="9" style="223"/>
    <col min="8452" max="8452" width="14.88671875" style="223" customWidth="1"/>
    <col min="8453" max="8455" width="9" style="223" hidden="1" customWidth="1"/>
    <col min="8456" max="8707" width="9" style="223"/>
    <col min="8708" max="8708" width="14.88671875" style="223" customWidth="1"/>
    <col min="8709" max="8711" width="9" style="223" hidden="1" customWidth="1"/>
    <col min="8712" max="8963" width="9" style="223"/>
    <col min="8964" max="8964" width="14.88671875" style="223" customWidth="1"/>
    <col min="8965" max="8967" width="9" style="223" hidden="1" customWidth="1"/>
    <col min="8968" max="9219" width="9" style="223"/>
    <col min="9220" max="9220" width="14.88671875" style="223" customWidth="1"/>
    <col min="9221" max="9223" width="9" style="223" hidden="1" customWidth="1"/>
    <col min="9224" max="9475" width="9" style="223"/>
    <col min="9476" max="9476" width="14.88671875" style="223" customWidth="1"/>
    <col min="9477" max="9479" width="9" style="223" hidden="1" customWidth="1"/>
    <col min="9480" max="9731" width="9" style="223"/>
    <col min="9732" max="9732" width="14.88671875" style="223" customWidth="1"/>
    <col min="9733" max="9735" width="9" style="223" hidden="1" customWidth="1"/>
    <col min="9736" max="9987" width="9" style="223"/>
    <col min="9988" max="9988" width="14.88671875" style="223" customWidth="1"/>
    <col min="9989" max="9991" width="9" style="223" hidden="1" customWidth="1"/>
    <col min="9992" max="10243" width="9" style="223"/>
    <col min="10244" max="10244" width="14.88671875" style="223" customWidth="1"/>
    <col min="10245" max="10247" width="9" style="223" hidden="1" customWidth="1"/>
    <col min="10248" max="10499" width="9" style="223"/>
    <col min="10500" max="10500" width="14.88671875" style="223" customWidth="1"/>
    <col min="10501" max="10503" width="9" style="223" hidden="1" customWidth="1"/>
    <col min="10504" max="10755" width="9" style="223"/>
    <col min="10756" max="10756" width="14.88671875" style="223" customWidth="1"/>
    <col min="10757" max="10759" width="9" style="223" hidden="1" customWidth="1"/>
    <col min="10760" max="11011" width="9" style="223"/>
    <col min="11012" max="11012" width="14.88671875" style="223" customWidth="1"/>
    <col min="11013" max="11015" width="9" style="223" hidden="1" customWidth="1"/>
    <col min="11016" max="11267" width="9" style="223"/>
    <col min="11268" max="11268" width="14.88671875" style="223" customWidth="1"/>
    <col min="11269" max="11271" width="9" style="223" hidden="1" customWidth="1"/>
    <col min="11272" max="11523" width="9" style="223"/>
    <col min="11524" max="11524" width="14.88671875" style="223" customWidth="1"/>
    <col min="11525" max="11527" width="9" style="223" hidden="1" customWidth="1"/>
    <col min="11528" max="11779" width="9" style="223"/>
    <col min="11780" max="11780" width="14.88671875" style="223" customWidth="1"/>
    <col min="11781" max="11783" width="9" style="223" hidden="1" customWidth="1"/>
    <col min="11784" max="12035" width="9" style="223"/>
    <col min="12036" max="12036" width="14.88671875" style="223" customWidth="1"/>
    <col min="12037" max="12039" width="9" style="223" hidden="1" customWidth="1"/>
    <col min="12040" max="12291" width="9" style="223"/>
    <col min="12292" max="12292" width="14.88671875" style="223" customWidth="1"/>
    <col min="12293" max="12295" width="9" style="223" hidden="1" customWidth="1"/>
    <col min="12296" max="12547" width="9" style="223"/>
    <col min="12548" max="12548" width="14.88671875" style="223" customWidth="1"/>
    <col min="12549" max="12551" width="9" style="223" hidden="1" customWidth="1"/>
    <col min="12552" max="12803" width="9" style="223"/>
    <col min="12804" max="12804" width="14.88671875" style="223" customWidth="1"/>
    <col min="12805" max="12807" width="9" style="223" hidden="1" customWidth="1"/>
    <col min="12808" max="13059" width="9" style="223"/>
    <col min="13060" max="13060" width="14.88671875" style="223" customWidth="1"/>
    <col min="13061" max="13063" width="9" style="223" hidden="1" customWidth="1"/>
    <col min="13064" max="13315" width="9" style="223"/>
    <col min="13316" max="13316" width="14.88671875" style="223" customWidth="1"/>
    <col min="13317" max="13319" width="9" style="223" hidden="1" customWidth="1"/>
    <col min="13320" max="13571" width="9" style="223"/>
    <col min="13572" max="13572" width="14.88671875" style="223" customWidth="1"/>
    <col min="13573" max="13575" width="9" style="223" hidden="1" customWidth="1"/>
    <col min="13576" max="13827" width="9" style="223"/>
    <col min="13828" max="13828" width="14.88671875" style="223" customWidth="1"/>
    <col min="13829" max="13831" width="9" style="223" hidden="1" customWidth="1"/>
    <col min="13832" max="14083" width="9" style="223"/>
    <col min="14084" max="14084" width="14.88671875" style="223" customWidth="1"/>
    <col min="14085" max="14087" width="9" style="223" hidden="1" customWidth="1"/>
    <col min="14088" max="14339" width="9" style="223"/>
    <col min="14340" max="14340" width="14.88671875" style="223" customWidth="1"/>
    <col min="14341" max="14343" width="9" style="223" hidden="1" customWidth="1"/>
    <col min="14344" max="14595" width="9" style="223"/>
    <col min="14596" max="14596" width="14.88671875" style="223" customWidth="1"/>
    <col min="14597" max="14599" width="9" style="223" hidden="1" customWidth="1"/>
    <col min="14600" max="14851" width="9" style="223"/>
    <col min="14852" max="14852" width="14.88671875" style="223" customWidth="1"/>
    <col min="14853" max="14855" width="9" style="223" hidden="1" customWidth="1"/>
    <col min="14856" max="15107" width="9" style="223"/>
    <col min="15108" max="15108" width="14.88671875" style="223" customWidth="1"/>
    <col min="15109" max="15111" width="9" style="223" hidden="1" customWidth="1"/>
    <col min="15112" max="15363" width="9" style="223"/>
    <col min="15364" max="15364" width="14.88671875" style="223" customWidth="1"/>
    <col min="15365" max="15367" width="9" style="223" hidden="1" customWidth="1"/>
    <col min="15368" max="15619" width="9" style="223"/>
    <col min="15620" max="15620" width="14.88671875" style="223" customWidth="1"/>
    <col min="15621" max="15623" width="9" style="223" hidden="1" customWidth="1"/>
    <col min="15624" max="15875" width="9" style="223"/>
    <col min="15876" max="15876" width="14.88671875" style="223" customWidth="1"/>
    <col min="15877" max="15879" width="9" style="223" hidden="1" customWidth="1"/>
    <col min="15880" max="16131" width="9" style="223"/>
    <col min="16132" max="16132" width="14.88671875" style="223" customWidth="1"/>
    <col min="16133" max="16135" width="9" style="223" hidden="1" customWidth="1"/>
    <col min="16136" max="16384" width="9" style="223"/>
  </cols>
  <sheetData>
    <row r="1" spans="1:13" ht="15.6" x14ac:dyDescent="0.25">
      <c r="A1" s="998" t="s">
        <v>624</v>
      </c>
      <c r="B1" s="999"/>
      <c r="C1" s="999"/>
      <c r="D1" s="999"/>
      <c r="E1" s="999"/>
      <c r="F1" s="999"/>
      <c r="G1" s="999"/>
      <c r="H1" s="999"/>
      <c r="I1" s="1000"/>
    </row>
    <row r="2" spans="1:13" ht="16.2" thickBot="1" x14ac:dyDescent="0.35">
      <c r="A2" s="251"/>
      <c r="B2" s="252"/>
      <c r="C2" s="296" t="s">
        <v>575</v>
      </c>
      <c r="D2" s="253"/>
      <c r="E2" s="253"/>
      <c r="F2" s="253"/>
      <c r="G2" s="253"/>
      <c r="H2" s="254"/>
      <c r="I2" s="297" t="s">
        <v>576</v>
      </c>
    </row>
    <row r="3" spans="1:13" ht="15.6" x14ac:dyDescent="0.3">
      <c r="A3" s="255" t="s">
        <v>577</v>
      </c>
      <c r="B3" s="1001" t="s">
        <v>578</v>
      </c>
      <c r="C3" s="1002"/>
      <c r="D3" s="1002"/>
      <c r="E3" s="1002"/>
      <c r="F3" s="1002"/>
      <c r="G3" s="1002"/>
      <c r="H3" s="1002"/>
      <c r="I3" s="1003"/>
      <c r="M3" s="256"/>
    </row>
    <row r="4" spans="1:13" ht="15" x14ac:dyDescent="0.25">
      <c r="A4" s="257" t="s">
        <v>579</v>
      </c>
      <c r="B4" s="985" t="s">
        <v>580</v>
      </c>
      <c r="C4" s="986"/>
      <c r="D4" s="986"/>
      <c r="E4" s="986"/>
      <c r="F4" s="986"/>
      <c r="G4" s="986"/>
      <c r="H4" s="987"/>
      <c r="I4" s="258">
        <v>1</v>
      </c>
      <c r="M4" s="256"/>
    </row>
    <row r="5" spans="1:13" ht="15" x14ac:dyDescent="0.25">
      <c r="A5" s="257" t="s">
        <v>581</v>
      </c>
      <c r="B5" s="985" t="s">
        <v>582</v>
      </c>
      <c r="C5" s="986"/>
      <c r="D5" s="986"/>
      <c r="E5" s="986"/>
      <c r="F5" s="986"/>
      <c r="G5" s="986"/>
      <c r="H5" s="987"/>
      <c r="I5" s="258">
        <f>1/12</f>
        <v>8.3333333333333329E-2</v>
      </c>
      <c r="M5" s="256"/>
    </row>
    <row r="6" spans="1:13" ht="15" x14ac:dyDescent="0.25">
      <c r="A6" s="257" t="s">
        <v>583</v>
      </c>
      <c r="B6" s="985" t="s">
        <v>584</v>
      </c>
      <c r="C6" s="986"/>
      <c r="D6" s="986"/>
      <c r="E6" s="986"/>
      <c r="F6" s="986"/>
      <c r="G6" s="986"/>
      <c r="H6" s="987"/>
      <c r="I6" s="258">
        <f>1/12</f>
        <v>8.3333333333333329E-2</v>
      </c>
      <c r="M6" s="256"/>
    </row>
    <row r="7" spans="1:13" ht="15" x14ac:dyDescent="0.25">
      <c r="A7" s="257" t="s">
        <v>585</v>
      </c>
      <c r="B7" s="985" t="s">
        <v>586</v>
      </c>
      <c r="C7" s="986"/>
      <c r="D7" s="986"/>
      <c r="E7" s="986"/>
      <c r="F7" s="986"/>
      <c r="G7" s="986"/>
      <c r="H7" s="987"/>
      <c r="I7" s="258">
        <v>0.01</v>
      </c>
      <c r="M7" s="256"/>
    </row>
    <row r="8" spans="1:13" ht="15" x14ac:dyDescent="0.25">
      <c r="A8" s="257" t="s">
        <v>587</v>
      </c>
      <c r="B8" s="985" t="s">
        <v>194</v>
      </c>
      <c r="C8" s="986"/>
      <c r="D8" s="986"/>
      <c r="E8" s="986"/>
      <c r="F8" s="986"/>
      <c r="G8" s="986"/>
      <c r="H8" s="987"/>
      <c r="I8" s="258">
        <f>+I6/2</f>
        <v>4.1666666666666664E-2</v>
      </c>
      <c r="M8" s="256"/>
    </row>
    <row r="9" spans="1:13" ht="15" x14ac:dyDescent="0.25">
      <c r="A9" s="257" t="s">
        <v>588</v>
      </c>
      <c r="B9" s="985" t="s">
        <v>589</v>
      </c>
      <c r="C9" s="986"/>
      <c r="D9" s="986"/>
      <c r="E9" s="986"/>
      <c r="F9" s="986"/>
      <c r="G9" s="986"/>
      <c r="H9" s="987"/>
      <c r="I9" s="258">
        <v>0.20499999999999999</v>
      </c>
      <c r="J9" s="223">
        <f>8.5+12</f>
        <v>20.5</v>
      </c>
      <c r="M9" s="256"/>
    </row>
    <row r="10" spans="1:13" ht="15" x14ac:dyDescent="0.25">
      <c r="A10" s="257" t="s">
        <v>590</v>
      </c>
      <c r="B10" s="985" t="s">
        <v>591</v>
      </c>
      <c r="C10" s="986"/>
      <c r="D10" s="986"/>
      <c r="E10" s="986"/>
      <c r="F10" s="986"/>
      <c r="G10" s="986"/>
      <c r="H10" s="987"/>
      <c r="I10" s="258">
        <v>0.04</v>
      </c>
      <c r="M10" s="256"/>
    </row>
    <row r="11" spans="1:13" ht="15" x14ac:dyDescent="0.25">
      <c r="A11" s="257" t="s">
        <v>592</v>
      </c>
      <c r="B11" s="985" t="s">
        <v>593</v>
      </c>
      <c r="C11" s="986"/>
      <c r="D11" s="986"/>
      <c r="E11" s="986"/>
      <c r="F11" s="986"/>
      <c r="G11" s="986"/>
      <c r="H11" s="987"/>
      <c r="I11" s="258">
        <v>6.9599999999999995E-2</v>
      </c>
      <c r="M11" s="256"/>
    </row>
    <row r="12" spans="1:13" ht="15" x14ac:dyDescent="0.25">
      <c r="A12" s="257" t="s">
        <v>594</v>
      </c>
      <c r="B12" s="985" t="s">
        <v>202</v>
      </c>
      <c r="C12" s="986"/>
      <c r="D12" s="986"/>
      <c r="E12" s="986"/>
      <c r="F12" s="986"/>
      <c r="G12" s="986"/>
      <c r="H12" s="987"/>
      <c r="I12" s="258">
        <v>0.02</v>
      </c>
      <c r="M12" s="256"/>
    </row>
    <row r="13" spans="1:13" ht="15" x14ac:dyDescent="0.25">
      <c r="A13" s="257" t="s">
        <v>595</v>
      </c>
      <c r="B13" s="985" t="s">
        <v>596</v>
      </c>
      <c r="C13" s="986"/>
      <c r="D13" s="986"/>
      <c r="E13" s="986"/>
      <c r="F13" s="986"/>
      <c r="G13" s="986"/>
      <c r="H13" s="987"/>
      <c r="I13" s="258">
        <v>0.03</v>
      </c>
      <c r="M13" s="256"/>
    </row>
    <row r="14" spans="1:13" ht="30.6" customHeight="1" x14ac:dyDescent="0.25">
      <c r="A14" s="257" t="s">
        <v>597</v>
      </c>
      <c r="B14" s="993" t="s">
        <v>598</v>
      </c>
      <c r="C14" s="994"/>
      <c r="D14" s="994"/>
      <c r="E14" s="994"/>
      <c r="F14" s="994"/>
      <c r="G14" s="994"/>
      <c r="H14" s="995"/>
      <c r="I14" s="282">
        <v>0.01</v>
      </c>
      <c r="M14" s="256"/>
    </row>
    <row r="15" spans="1:13" ht="15" x14ac:dyDescent="0.25">
      <c r="A15" s="257" t="s">
        <v>599</v>
      </c>
      <c r="B15" s="985" t="s">
        <v>211</v>
      </c>
      <c r="C15" s="986"/>
      <c r="D15" s="986"/>
      <c r="E15" s="986"/>
      <c r="F15" s="986"/>
      <c r="G15" s="986"/>
      <c r="H15" s="987"/>
      <c r="I15" s="258">
        <v>0.04</v>
      </c>
      <c r="M15" s="256"/>
    </row>
    <row r="16" spans="1:13" ht="16.2" thickBot="1" x14ac:dyDescent="0.35">
      <c r="A16" s="259"/>
      <c r="B16" s="386"/>
      <c r="C16" s="387"/>
      <c r="D16" s="387"/>
      <c r="E16" s="387"/>
      <c r="F16" s="979" t="s">
        <v>600</v>
      </c>
      <c r="G16" s="996"/>
      <c r="H16" s="997"/>
      <c r="I16" s="388">
        <f>SUM(I4:I15)</f>
        <v>1.6329333333333333</v>
      </c>
      <c r="J16" s="389"/>
      <c r="M16" s="256"/>
    </row>
    <row r="17" spans="1:9" ht="15.6" thickBot="1" x14ac:dyDescent="0.3">
      <c r="A17" s="263"/>
      <c r="B17" s="264"/>
      <c r="C17" s="264"/>
      <c r="D17" s="264"/>
      <c r="E17" s="264"/>
      <c r="F17" s="265"/>
      <c r="G17" s="264"/>
      <c r="H17" s="266"/>
      <c r="I17" s="267"/>
    </row>
    <row r="18" spans="1:9" ht="15.6" x14ac:dyDescent="0.3">
      <c r="A18" s="255" t="s">
        <v>601</v>
      </c>
      <c r="B18" s="982" t="s">
        <v>602</v>
      </c>
      <c r="C18" s="983"/>
      <c r="D18" s="983"/>
      <c r="E18" s="983"/>
      <c r="F18" s="983"/>
      <c r="G18" s="983"/>
      <c r="H18" s="983"/>
      <c r="I18" s="984"/>
    </row>
    <row r="19" spans="1:9" ht="15" x14ac:dyDescent="0.25">
      <c r="A19" s="257" t="s">
        <v>603</v>
      </c>
      <c r="B19" s="985" t="s">
        <v>604</v>
      </c>
      <c r="C19" s="986"/>
      <c r="D19" s="986"/>
      <c r="E19" s="986"/>
      <c r="F19" s="986"/>
      <c r="G19" s="986"/>
      <c r="H19" s="987"/>
      <c r="I19" s="258">
        <v>1.4999999999999999E-2</v>
      </c>
    </row>
    <row r="20" spans="1:9" ht="16.2" thickBot="1" x14ac:dyDescent="0.35">
      <c r="A20" s="259"/>
      <c r="B20" s="260"/>
      <c r="C20" s="261"/>
      <c r="D20" s="261"/>
      <c r="E20" s="261"/>
      <c r="F20" s="979" t="s">
        <v>600</v>
      </c>
      <c r="G20" s="980"/>
      <c r="H20" s="981"/>
      <c r="I20" s="262">
        <f>SUM(I19:I19)</f>
        <v>1.4999999999999999E-2</v>
      </c>
    </row>
    <row r="21" spans="1:9" ht="15.6" thickBot="1" x14ac:dyDescent="0.3">
      <c r="A21" s="263"/>
      <c r="B21" s="264"/>
      <c r="C21" s="264"/>
      <c r="D21" s="264"/>
      <c r="E21" s="264"/>
      <c r="F21" s="265"/>
      <c r="G21" s="264"/>
      <c r="H21" s="266"/>
      <c r="I21" s="267"/>
    </row>
    <row r="22" spans="1:9" ht="15.6" x14ac:dyDescent="0.3">
      <c r="A22" s="255" t="s">
        <v>605</v>
      </c>
      <c r="B22" s="982" t="s">
        <v>606</v>
      </c>
      <c r="C22" s="983"/>
      <c r="D22" s="983"/>
      <c r="E22" s="983"/>
      <c r="F22" s="983"/>
      <c r="G22" s="983"/>
      <c r="H22" s="983"/>
      <c r="I22" s="984"/>
    </row>
    <row r="23" spans="1:9" ht="15" x14ac:dyDescent="0.25">
      <c r="A23" s="257">
        <v>3.1</v>
      </c>
      <c r="B23" s="985" t="s">
        <v>607</v>
      </c>
      <c r="C23" s="986"/>
      <c r="D23" s="986"/>
      <c r="E23" s="986"/>
      <c r="F23" s="986"/>
      <c r="G23" s="986"/>
      <c r="H23" s="987"/>
      <c r="I23" s="258">
        <v>1.17E-2</v>
      </c>
    </row>
    <row r="24" spans="1:9" ht="15" x14ac:dyDescent="0.25">
      <c r="A24" s="257">
        <v>3.2</v>
      </c>
      <c r="B24" s="985" t="s">
        <v>608</v>
      </c>
      <c r="C24" s="986"/>
      <c r="D24" s="986"/>
      <c r="E24" s="986"/>
      <c r="F24" s="986"/>
      <c r="G24" s="986"/>
      <c r="H24" s="987"/>
      <c r="I24" s="258">
        <v>0.05</v>
      </c>
    </row>
    <row r="25" spans="1:9" ht="15" x14ac:dyDescent="0.25">
      <c r="A25" s="257">
        <v>3.3</v>
      </c>
      <c r="B25" s="985" t="s">
        <v>609</v>
      </c>
      <c r="C25" s="986"/>
      <c r="D25" s="986"/>
      <c r="E25" s="986"/>
      <c r="F25" s="986"/>
      <c r="G25" s="986"/>
      <c r="H25" s="987"/>
      <c r="I25" s="258">
        <v>5.0000000000000001E-3</v>
      </c>
    </row>
    <row r="26" spans="1:9" ht="15" x14ac:dyDescent="0.25">
      <c r="A26" s="257">
        <v>3.4</v>
      </c>
      <c r="B26" s="985" t="s">
        <v>610</v>
      </c>
      <c r="C26" s="986"/>
      <c r="D26" s="986"/>
      <c r="E26" s="986"/>
      <c r="F26" s="986"/>
      <c r="G26" s="986"/>
      <c r="H26" s="987"/>
      <c r="I26" s="258">
        <v>0.01</v>
      </c>
    </row>
    <row r="27" spans="1:9" ht="15" x14ac:dyDescent="0.25">
      <c r="A27" s="257">
        <v>3.5</v>
      </c>
      <c r="B27" s="985" t="s">
        <v>611</v>
      </c>
      <c r="C27" s="986"/>
      <c r="D27" s="986"/>
      <c r="E27" s="986"/>
      <c r="F27" s="986"/>
      <c r="G27" s="986"/>
      <c r="H27" s="987"/>
      <c r="I27" s="258">
        <f>0.4*1.21%</f>
        <v>4.8400000000000006E-3</v>
      </c>
    </row>
    <row r="28" spans="1:9" ht="15" x14ac:dyDescent="0.25">
      <c r="A28" s="257">
        <v>3.6</v>
      </c>
      <c r="B28" s="985" t="s">
        <v>612</v>
      </c>
      <c r="C28" s="986"/>
      <c r="D28" s="986"/>
      <c r="E28" s="986"/>
      <c r="F28" s="986"/>
      <c r="G28" s="986"/>
      <c r="H28" s="987"/>
      <c r="I28" s="258">
        <v>5.0000000000000001E-3</v>
      </c>
    </row>
    <row r="29" spans="1:9" ht="16.2" thickBot="1" x14ac:dyDescent="0.35">
      <c r="A29" s="259"/>
      <c r="B29" s="260"/>
      <c r="C29" s="261"/>
      <c r="D29" s="261"/>
      <c r="E29" s="261"/>
      <c r="F29" s="979" t="s">
        <v>600</v>
      </c>
      <c r="G29" s="980"/>
      <c r="H29" s="981"/>
      <c r="I29" s="262">
        <f>SUM(I23:I28)</f>
        <v>8.6540000000000006E-2</v>
      </c>
    </row>
    <row r="30" spans="1:9" ht="15.6" thickBot="1" x14ac:dyDescent="0.3">
      <c r="A30" s="263"/>
      <c r="B30" s="264"/>
      <c r="C30" s="264"/>
      <c r="D30" s="264"/>
      <c r="E30" s="264"/>
      <c r="F30" s="265"/>
      <c r="G30" s="264"/>
      <c r="H30" s="266"/>
      <c r="I30" s="267"/>
    </row>
    <row r="31" spans="1:9" ht="15.6" x14ac:dyDescent="0.3">
      <c r="A31" s="255" t="s">
        <v>613</v>
      </c>
      <c r="B31" s="982" t="s">
        <v>614</v>
      </c>
      <c r="C31" s="983"/>
      <c r="D31" s="983"/>
      <c r="E31" s="983"/>
      <c r="F31" s="983"/>
      <c r="G31" s="983"/>
      <c r="H31" s="983"/>
      <c r="I31" s="984"/>
    </row>
    <row r="32" spans="1:9" ht="15" x14ac:dyDescent="0.25">
      <c r="A32" s="257">
        <v>4.0999999999999996</v>
      </c>
      <c r="B32" s="985" t="s">
        <v>615</v>
      </c>
      <c r="C32" s="986"/>
      <c r="D32" s="986"/>
      <c r="E32" s="986"/>
      <c r="F32" s="986"/>
      <c r="G32" s="986"/>
      <c r="H32" s="987"/>
      <c r="I32" s="258">
        <f>0.5*1.21%</f>
        <v>6.0499999999999998E-3</v>
      </c>
    </row>
    <row r="33" spans="1:13" ht="15" x14ac:dyDescent="0.25">
      <c r="A33" s="257">
        <v>4.2</v>
      </c>
      <c r="B33" s="985" t="s">
        <v>616</v>
      </c>
      <c r="C33" s="986"/>
      <c r="D33" s="986"/>
      <c r="E33" s="986"/>
      <c r="F33" s="986"/>
      <c r="G33" s="986"/>
      <c r="H33" s="987"/>
      <c r="I33" s="258">
        <v>1.21E-2</v>
      </c>
    </row>
    <row r="34" spans="1:13" ht="15" x14ac:dyDescent="0.25">
      <c r="A34" s="257">
        <v>4.3</v>
      </c>
      <c r="B34" s="985" t="s">
        <v>617</v>
      </c>
      <c r="C34" s="986"/>
      <c r="D34" s="986"/>
      <c r="E34" s="986"/>
      <c r="F34" s="986"/>
      <c r="G34" s="986"/>
      <c r="H34" s="987"/>
      <c r="I34" s="258">
        <f>2.5*1.21%</f>
        <v>3.0249999999999999E-2</v>
      </c>
    </row>
    <row r="35" spans="1:13" ht="15" x14ac:dyDescent="0.25">
      <c r="A35" s="257">
        <v>4.4000000000000004</v>
      </c>
      <c r="B35" s="985" t="s">
        <v>618</v>
      </c>
      <c r="C35" s="986"/>
      <c r="D35" s="986"/>
      <c r="E35" s="986"/>
      <c r="F35" s="986"/>
      <c r="G35" s="986"/>
      <c r="H35" s="987"/>
      <c r="I35" s="302">
        <v>9.5000000000000001E-2</v>
      </c>
      <c r="K35" s="223">
        <f>9.66/1000</f>
        <v>9.6600000000000002E-3</v>
      </c>
      <c r="L35" s="223">
        <v>9.6600000000000002E-3</v>
      </c>
      <c r="M35" s="303">
        <f>26+L35</f>
        <v>26.00966</v>
      </c>
    </row>
    <row r="36" spans="1:13" ht="15" x14ac:dyDescent="0.25">
      <c r="A36" s="257">
        <v>4.5</v>
      </c>
      <c r="B36" s="985" t="s">
        <v>619</v>
      </c>
      <c r="C36" s="988"/>
      <c r="D36" s="988"/>
      <c r="E36" s="988"/>
      <c r="F36" s="988"/>
      <c r="G36" s="988"/>
      <c r="H36" s="989"/>
      <c r="I36" s="302">
        <v>0.2601</v>
      </c>
      <c r="K36" s="223">
        <f>+K35*100</f>
        <v>0.96599999999999997</v>
      </c>
    </row>
    <row r="37" spans="1:13" ht="16.2" thickBot="1" x14ac:dyDescent="0.35">
      <c r="A37" s="259"/>
      <c r="B37" s="260"/>
      <c r="C37" s="261"/>
      <c r="D37" s="261"/>
      <c r="E37" s="261"/>
      <c r="F37" s="979" t="s">
        <v>600</v>
      </c>
      <c r="G37" s="980"/>
      <c r="H37" s="981"/>
      <c r="I37" s="262">
        <f>SUM(I32:I36)</f>
        <v>0.40349999999999997</v>
      </c>
    </row>
    <row r="38" spans="1:13" ht="15" x14ac:dyDescent="0.25">
      <c r="A38" s="268"/>
      <c r="B38" s="269"/>
      <c r="C38" s="269"/>
      <c r="D38" s="269"/>
      <c r="E38" s="269"/>
      <c r="F38" s="270"/>
      <c r="G38" s="269"/>
      <c r="H38" s="271"/>
      <c r="I38" s="272"/>
    </row>
    <row r="39" spans="1:13" ht="16.2" thickBot="1" x14ac:dyDescent="0.35">
      <c r="A39" s="273"/>
      <c r="B39" s="253"/>
      <c r="C39" s="274"/>
      <c r="D39" s="274"/>
      <c r="E39" s="274"/>
      <c r="F39" s="275"/>
      <c r="G39" s="274"/>
      <c r="H39" s="276"/>
      <c r="I39" s="277"/>
    </row>
    <row r="40" spans="1:13" ht="32.4" customHeight="1" thickBot="1" x14ac:dyDescent="0.35">
      <c r="A40" s="278" t="s">
        <v>620</v>
      </c>
      <c r="B40" s="990" t="s">
        <v>621</v>
      </c>
      <c r="C40" s="978"/>
      <c r="D40" s="978"/>
      <c r="E40" s="978"/>
      <c r="F40" s="991" t="s">
        <v>600</v>
      </c>
      <c r="G40" s="978"/>
      <c r="H40" s="992"/>
      <c r="I40" s="279">
        <v>0.04</v>
      </c>
    </row>
    <row r="41" spans="1:13" ht="15" x14ac:dyDescent="0.25">
      <c r="A41" s="268"/>
      <c r="B41" s="269"/>
      <c r="C41" s="269"/>
      <c r="D41" s="269"/>
      <c r="E41" s="269"/>
      <c r="F41" s="270"/>
      <c r="G41" s="269"/>
      <c r="H41" s="271"/>
      <c r="I41" s="272"/>
    </row>
    <row r="42" spans="1:13" ht="15.6" thickBot="1" x14ac:dyDescent="0.3">
      <c r="A42" s="280"/>
      <c r="B42" s="274"/>
      <c r="C42" s="274"/>
      <c r="D42" s="274"/>
      <c r="E42" s="274"/>
      <c r="F42" s="275"/>
      <c r="G42" s="274"/>
      <c r="H42" s="276"/>
      <c r="I42" s="277"/>
    </row>
    <row r="43" spans="1:13" ht="18" thickBot="1" x14ac:dyDescent="0.35">
      <c r="A43" s="977" t="s">
        <v>622</v>
      </c>
      <c r="B43" s="978"/>
      <c r="C43" s="978"/>
      <c r="D43" s="978"/>
      <c r="E43" s="978"/>
      <c r="F43" s="978"/>
      <c r="G43" s="978"/>
      <c r="H43" s="978"/>
      <c r="I43" s="281">
        <f>SUM(I40,I37,I29,I20,I16)</f>
        <v>2.1779733333333331</v>
      </c>
    </row>
    <row r="44" spans="1:13" ht="13.8" thickBot="1" x14ac:dyDescent="0.3">
      <c r="A44" s="224"/>
      <c r="B44" s="224"/>
      <c r="C44" s="224"/>
      <c r="D44" s="224"/>
      <c r="E44" s="224"/>
      <c r="F44" s="224"/>
      <c r="G44" s="224"/>
      <c r="H44" s="224"/>
      <c r="I44" s="224"/>
    </row>
    <row r="45" spans="1:13" ht="18" thickBot="1" x14ac:dyDescent="0.35">
      <c r="A45" s="977" t="s">
        <v>623</v>
      </c>
      <c r="B45" s="978"/>
      <c r="C45" s="978"/>
      <c r="D45" s="978"/>
      <c r="E45" s="978"/>
      <c r="F45" s="978"/>
      <c r="G45" s="978"/>
      <c r="H45" s="978"/>
      <c r="I45" s="281">
        <f>I43</f>
        <v>2.1779733333333331</v>
      </c>
    </row>
    <row r="46" spans="1:13" x14ac:dyDescent="0.25">
      <c r="A46" s="236"/>
      <c r="B46" s="236"/>
      <c r="C46" s="236"/>
      <c r="D46" s="236"/>
      <c r="E46" s="236"/>
      <c r="F46" s="236"/>
      <c r="G46" s="236"/>
      <c r="H46" s="236"/>
      <c r="I46" s="236"/>
    </row>
    <row r="47" spans="1:13" x14ac:dyDescent="0.25">
      <c r="A47" s="236"/>
      <c r="B47" s="236"/>
      <c r="C47" s="236"/>
      <c r="D47" s="236"/>
      <c r="E47" s="236"/>
      <c r="F47" s="236"/>
      <c r="G47" s="236"/>
      <c r="H47" s="236"/>
      <c r="I47" s="236"/>
    </row>
    <row r="48" spans="1:13" ht="14.4" customHeight="1" x14ac:dyDescent="0.25">
      <c r="A48" s="236"/>
      <c r="B48" s="236"/>
      <c r="C48" s="236"/>
      <c r="D48" s="236"/>
      <c r="E48" s="236"/>
      <c r="F48" s="236"/>
      <c r="G48" s="236"/>
      <c r="H48" s="236"/>
      <c r="I48" s="236"/>
    </row>
    <row r="49" spans="1:9" x14ac:dyDescent="0.25">
      <c r="A49" s="236"/>
      <c r="B49" s="236"/>
      <c r="C49" s="236"/>
      <c r="D49" s="236"/>
      <c r="E49" s="236"/>
      <c r="F49" s="236"/>
      <c r="G49" s="236"/>
      <c r="H49" s="236"/>
      <c r="I49" s="236"/>
    </row>
    <row r="50" spans="1:9" x14ac:dyDescent="0.25">
      <c r="A50" s="236"/>
      <c r="B50" s="236"/>
      <c r="C50" s="236"/>
      <c r="D50" s="236"/>
      <c r="E50" s="236"/>
      <c r="F50" s="236"/>
      <c r="G50" s="236"/>
      <c r="H50" s="236"/>
      <c r="I50" s="236"/>
    </row>
    <row r="51" spans="1:9" x14ac:dyDescent="0.25">
      <c r="A51" s="236"/>
      <c r="B51" s="244"/>
      <c r="C51" s="244"/>
      <c r="D51" s="244"/>
      <c r="E51" s="244"/>
      <c r="F51" s="244"/>
      <c r="G51" s="242"/>
      <c r="H51" s="236"/>
      <c r="I51" s="236"/>
    </row>
    <row r="52" spans="1:9" x14ac:dyDescent="0.25">
      <c r="A52" s="236"/>
      <c r="B52" s="245" t="s">
        <v>700</v>
      </c>
      <c r="C52" s="246"/>
      <c r="D52" s="246"/>
      <c r="E52" s="246"/>
      <c r="F52" s="246"/>
      <c r="G52" s="245"/>
      <c r="H52" s="236"/>
      <c r="I52" s="236"/>
    </row>
    <row r="53" spans="1:9" x14ac:dyDescent="0.25">
      <c r="A53" s="236"/>
      <c r="B53" s="390" t="s">
        <v>735</v>
      </c>
      <c r="C53" s="244"/>
      <c r="D53" s="244"/>
      <c r="E53" s="244"/>
      <c r="F53" s="244"/>
      <c r="G53" s="244"/>
      <c r="H53" s="236"/>
      <c r="I53" s="236"/>
    </row>
    <row r="54" spans="1:9" x14ac:dyDescent="0.25">
      <c r="A54" s="236"/>
      <c r="B54" s="236"/>
      <c r="C54" s="236"/>
      <c r="D54" s="236"/>
      <c r="E54" s="236"/>
      <c r="F54" s="236"/>
      <c r="G54" s="236"/>
      <c r="H54" s="236"/>
      <c r="I54" s="236"/>
    </row>
  </sheetData>
  <mergeCells count="37">
    <mergeCell ref="A1:I1"/>
    <mergeCell ref="B3:I3"/>
    <mergeCell ref="B4:H4"/>
    <mergeCell ref="B5:H5"/>
    <mergeCell ref="B6:H6"/>
    <mergeCell ref="B19:H19"/>
    <mergeCell ref="B7:H7"/>
    <mergeCell ref="B8:H8"/>
    <mergeCell ref="B9:H9"/>
    <mergeCell ref="B10:H10"/>
    <mergeCell ref="B11:H11"/>
    <mergeCell ref="B12:H12"/>
    <mergeCell ref="B13:H13"/>
    <mergeCell ref="B14:H14"/>
    <mergeCell ref="B15:H15"/>
    <mergeCell ref="F16:H16"/>
    <mergeCell ref="B18:I18"/>
    <mergeCell ref="B27:H27"/>
    <mergeCell ref="B28:H28"/>
    <mergeCell ref="B25:H25"/>
    <mergeCell ref="B26:H26"/>
    <mergeCell ref="F20:H20"/>
    <mergeCell ref="B22:I22"/>
    <mergeCell ref="B23:H23"/>
    <mergeCell ref="B24:H24"/>
    <mergeCell ref="A45:H45"/>
    <mergeCell ref="F29:H29"/>
    <mergeCell ref="B31:I31"/>
    <mergeCell ref="B32:H32"/>
    <mergeCell ref="B33:H33"/>
    <mergeCell ref="B34:H34"/>
    <mergeCell ref="B35:H35"/>
    <mergeCell ref="B36:H36"/>
    <mergeCell ref="F37:H37"/>
    <mergeCell ref="B40:E40"/>
    <mergeCell ref="F40:H40"/>
    <mergeCell ref="A43:H43"/>
  </mergeCells>
  <printOptions horizontalCentered="1"/>
  <pageMargins left="0.70866141732283472" right="0.70866141732283472" top="0.74803149606299213" bottom="0.74803149606299213" header="0.31496062992125984" footer="0.31496062992125984"/>
  <pageSetup scale="80" fitToHeight="0"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CCFF"/>
    <pageSetUpPr fitToPage="1"/>
  </sheetPr>
  <dimension ref="B2:H54"/>
  <sheetViews>
    <sheetView view="pageBreakPreview" zoomScale="90" zoomScaleNormal="100" zoomScaleSheetLayoutView="90" workbookViewId="0">
      <selection activeCell="E47" sqref="B2:E47"/>
    </sheetView>
  </sheetViews>
  <sheetFormatPr baseColWidth="10" defaultColWidth="11.44140625" defaultRowHeight="13.2" x14ac:dyDescent="0.25"/>
  <cols>
    <col min="1" max="1" width="3.44140625" style="12" customWidth="1"/>
    <col min="2" max="2" width="11.44140625" style="12"/>
    <col min="3" max="3" width="50.6640625" style="12" bestFit="1" customWidth="1"/>
    <col min="4" max="4" width="8.109375" style="25" bestFit="1" customWidth="1"/>
    <col min="5" max="5" width="14.6640625" style="23" bestFit="1" customWidth="1"/>
    <col min="6" max="6" width="4.44140625" style="12" customWidth="1"/>
    <col min="7" max="7" width="12.5546875" style="12" bestFit="1" customWidth="1"/>
    <col min="8" max="16384" width="11.44140625" style="12"/>
  </cols>
  <sheetData>
    <row r="2" spans="2:7" x14ac:dyDescent="0.25">
      <c r="B2" s="1004" t="s">
        <v>74</v>
      </c>
      <c r="C2" s="1004"/>
      <c r="D2" s="1004"/>
      <c r="E2" s="1004"/>
    </row>
    <row r="3" spans="2:7" x14ac:dyDescent="0.25">
      <c r="B3" s="13" t="s">
        <v>75</v>
      </c>
      <c r="C3" s="13" t="s">
        <v>76</v>
      </c>
      <c r="D3" s="13" t="s">
        <v>36</v>
      </c>
      <c r="E3" s="14" t="s">
        <v>28</v>
      </c>
    </row>
    <row r="4" spans="2:7" x14ac:dyDescent="0.25">
      <c r="B4" s="15" t="s">
        <v>77</v>
      </c>
      <c r="C4" s="15" t="s">
        <v>78</v>
      </c>
      <c r="D4" s="15" t="s">
        <v>79</v>
      </c>
      <c r="E4" s="16">
        <f>75000/8</f>
        <v>9375</v>
      </c>
      <c r="G4" s="17"/>
    </row>
    <row r="5" spans="2:7" x14ac:dyDescent="0.25">
      <c r="B5" s="15" t="s">
        <v>80</v>
      </c>
      <c r="C5" s="15" t="s">
        <v>81</v>
      </c>
      <c r="D5" s="15" t="s">
        <v>79</v>
      </c>
      <c r="E5" s="18">
        <v>7500</v>
      </c>
      <c r="G5" s="17"/>
    </row>
    <row r="6" spans="2:7" x14ac:dyDescent="0.25">
      <c r="B6" s="15" t="s">
        <v>82</v>
      </c>
      <c r="C6" s="15" t="s">
        <v>83</v>
      </c>
      <c r="D6" s="15" t="s">
        <v>79</v>
      </c>
      <c r="E6" s="16">
        <f>90000/8</f>
        <v>11250</v>
      </c>
      <c r="G6" s="17"/>
    </row>
    <row r="7" spans="2:7" ht="26.4" x14ac:dyDescent="0.25">
      <c r="B7" s="15" t="s">
        <v>84</v>
      </c>
      <c r="C7" s="19" t="s">
        <v>85</v>
      </c>
      <c r="D7" s="15" t="s">
        <v>79</v>
      </c>
      <c r="E7" s="18">
        <v>80000</v>
      </c>
      <c r="G7" s="17"/>
    </row>
    <row r="8" spans="2:7" x14ac:dyDescent="0.25">
      <c r="B8" s="442" t="s">
        <v>86</v>
      </c>
      <c r="C8" s="15" t="s">
        <v>87</v>
      </c>
      <c r="D8" s="15" t="s">
        <v>79</v>
      </c>
      <c r="E8" s="16">
        <f>75000/8</f>
        <v>9375</v>
      </c>
      <c r="G8" s="17"/>
    </row>
    <row r="9" spans="2:7" x14ac:dyDescent="0.25">
      <c r="B9" s="15" t="s">
        <v>88</v>
      </c>
      <c r="C9" s="15" t="s">
        <v>89</v>
      </c>
      <c r="D9" s="15" t="s">
        <v>79</v>
      </c>
      <c r="E9" s="18">
        <v>20000</v>
      </c>
      <c r="G9" s="17"/>
    </row>
    <row r="10" spans="2:7" x14ac:dyDescent="0.25">
      <c r="B10" s="15" t="s">
        <v>90</v>
      </c>
      <c r="C10" s="15" t="s">
        <v>91</v>
      </c>
      <c r="D10" s="15" t="s">
        <v>79</v>
      </c>
      <c r="E10" s="18">
        <f>95000/8</f>
        <v>11875</v>
      </c>
      <c r="G10" s="17"/>
    </row>
    <row r="11" spans="2:7" x14ac:dyDescent="0.25">
      <c r="B11" s="442" t="s">
        <v>92</v>
      </c>
      <c r="C11" s="15" t="s">
        <v>93</v>
      </c>
      <c r="D11" s="15" t="s">
        <v>79</v>
      </c>
      <c r="E11" s="16">
        <f>80000/8</f>
        <v>10000</v>
      </c>
      <c r="G11" s="17"/>
    </row>
    <row r="12" spans="2:7" x14ac:dyDescent="0.25">
      <c r="B12" s="15" t="s">
        <v>94</v>
      </c>
      <c r="C12" s="15" t="s">
        <v>95</v>
      </c>
      <c r="D12" s="15" t="s">
        <v>96</v>
      </c>
      <c r="E12" s="16">
        <v>100000</v>
      </c>
      <c r="G12" s="20"/>
    </row>
    <row r="13" spans="2:7" x14ac:dyDescent="0.25">
      <c r="B13" s="15" t="s">
        <v>97</v>
      </c>
      <c r="C13" s="15" t="s">
        <v>98</v>
      </c>
      <c r="D13" s="15" t="s">
        <v>79</v>
      </c>
      <c r="E13" s="18">
        <v>3500</v>
      </c>
      <c r="G13" s="17"/>
    </row>
    <row r="14" spans="2:7" x14ac:dyDescent="0.25">
      <c r="B14" s="15" t="s">
        <v>99</v>
      </c>
      <c r="C14" s="15" t="s">
        <v>100</v>
      </c>
      <c r="D14" s="15" t="s">
        <v>101</v>
      </c>
      <c r="E14" s="21">
        <v>0.04</v>
      </c>
    </row>
    <row r="15" spans="2:7" x14ac:dyDescent="0.25">
      <c r="B15" s="15" t="s">
        <v>102</v>
      </c>
      <c r="C15" s="15" t="s">
        <v>103</v>
      </c>
      <c r="D15" s="15" t="s">
        <v>101</v>
      </c>
      <c r="E15" s="21">
        <v>0.04</v>
      </c>
    </row>
    <row r="16" spans="2:7" x14ac:dyDescent="0.25">
      <c r="B16" s="15" t="s">
        <v>104</v>
      </c>
      <c r="C16" s="15" t="s">
        <v>105</v>
      </c>
      <c r="D16" s="15" t="s">
        <v>101</v>
      </c>
      <c r="E16" s="21">
        <v>0.04</v>
      </c>
    </row>
    <row r="17" spans="2:8" x14ac:dyDescent="0.25">
      <c r="B17" s="15" t="s">
        <v>106</v>
      </c>
      <c r="C17" s="15" t="s">
        <v>107</v>
      </c>
      <c r="D17" s="15" t="s">
        <v>101</v>
      </c>
      <c r="E17" s="21">
        <v>0.04</v>
      </c>
    </row>
    <row r="18" spans="2:8" x14ac:dyDescent="0.25">
      <c r="B18" s="15" t="s">
        <v>108</v>
      </c>
      <c r="C18" s="15" t="s">
        <v>109</v>
      </c>
      <c r="D18" s="15" t="s">
        <v>101</v>
      </c>
      <c r="E18" s="21">
        <v>0.04</v>
      </c>
    </row>
    <row r="19" spans="2:8" x14ac:dyDescent="0.25">
      <c r="B19" s="15" t="s">
        <v>110</v>
      </c>
      <c r="C19" s="15" t="s">
        <v>111</v>
      </c>
      <c r="D19" s="15" t="s">
        <v>101</v>
      </c>
      <c r="E19" s="21">
        <v>0.06</v>
      </c>
    </row>
    <row r="20" spans="2:8" x14ac:dyDescent="0.25">
      <c r="B20" s="15" t="s">
        <v>112</v>
      </c>
      <c r="C20" s="15" t="s">
        <v>113</v>
      </c>
      <c r="D20" s="15" t="s">
        <v>79</v>
      </c>
      <c r="E20" s="18">
        <f>50000/8</f>
        <v>6250</v>
      </c>
      <c r="G20" s="22"/>
    </row>
    <row r="21" spans="2:8" x14ac:dyDescent="0.25">
      <c r="B21" s="15" t="s">
        <v>114</v>
      </c>
      <c r="C21" s="15" t="s">
        <v>115</v>
      </c>
      <c r="D21" s="15" t="s">
        <v>116</v>
      </c>
      <c r="E21" s="18">
        <v>800000</v>
      </c>
    </row>
    <row r="22" spans="2:8" x14ac:dyDescent="0.25">
      <c r="B22" s="15" t="s">
        <v>117</v>
      </c>
      <c r="C22" s="15" t="s">
        <v>118</v>
      </c>
      <c r="D22" s="15" t="s">
        <v>116</v>
      </c>
      <c r="E22" s="18">
        <v>900000</v>
      </c>
    </row>
    <row r="23" spans="2:8" x14ac:dyDescent="0.25">
      <c r="B23" s="15" t="s">
        <v>119</v>
      </c>
      <c r="C23" s="15" t="s">
        <v>120</v>
      </c>
      <c r="D23" s="15" t="s">
        <v>79</v>
      </c>
      <c r="E23" s="16">
        <f>75000/8</f>
        <v>9375</v>
      </c>
      <c r="G23" s="17"/>
    </row>
    <row r="24" spans="2:8" x14ac:dyDescent="0.25">
      <c r="B24" s="442" t="s">
        <v>121</v>
      </c>
      <c r="C24" s="15" t="s">
        <v>122</v>
      </c>
      <c r="D24" s="15" t="s">
        <v>79</v>
      </c>
      <c r="E24" s="16">
        <f>65000/8</f>
        <v>8125</v>
      </c>
      <c r="G24" s="17"/>
    </row>
    <row r="25" spans="2:8" x14ac:dyDescent="0.25">
      <c r="B25" s="15" t="s">
        <v>123</v>
      </c>
      <c r="C25" s="15" t="s">
        <v>124</v>
      </c>
      <c r="D25" s="15" t="s">
        <v>79</v>
      </c>
      <c r="E25" s="18">
        <v>110000</v>
      </c>
      <c r="G25" s="17"/>
    </row>
    <row r="26" spans="2:8" ht="26.4" x14ac:dyDescent="0.25">
      <c r="B26" s="15" t="s">
        <v>125</v>
      </c>
      <c r="C26" s="19" t="s">
        <v>126</v>
      </c>
      <c r="D26" s="15" t="s">
        <v>79</v>
      </c>
      <c r="E26" s="18">
        <f>45000/8</f>
        <v>5625</v>
      </c>
      <c r="G26" s="17"/>
      <c r="H26" s="23"/>
    </row>
    <row r="27" spans="2:8" x14ac:dyDescent="0.25">
      <c r="B27" s="15" t="s">
        <v>127</v>
      </c>
      <c r="C27" s="15" t="s">
        <v>128</v>
      </c>
      <c r="D27" s="15" t="s">
        <v>79</v>
      </c>
      <c r="E27" s="18">
        <f>40000/8</f>
        <v>5000</v>
      </c>
      <c r="G27" s="17"/>
    </row>
    <row r="28" spans="2:8" x14ac:dyDescent="0.25">
      <c r="B28" s="15" t="s">
        <v>129</v>
      </c>
      <c r="C28" s="15" t="s">
        <v>130</v>
      </c>
      <c r="D28" s="15" t="s">
        <v>79</v>
      </c>
      <c r="E28" s="18">
        <v>5000</v>
      </c>
      <c r="G28" s="17"/>
    </row>
    <row r="29" spans="2:8" x14ac:dyDescent="0.25">
      <c r="B29" s="15" t="s">
        <v>131</v>
      </c>
      <c r="C29" s="15" t="s">
        <v>132</v>
      </c>
      <c r="D29" s="15" t="s">
        <v>79</v>
      </c>
      <c r="E29" s="16">
        <v>135000</v>
      </c>
      <c r="G29" s="17"/>
    </row>
    <row r="30" spans="2:8" x14ac:dyDescent="0.25">
      <c r="B30" s="15" t="s">
        <v>133</v>
      </c>
      <c r="C30" s="15" t="s">
        <v>134</v>
      </c>
      <c r="D30" s="15" t="s">
        <v>96</v>
      </c>
      <c r="E30" s="18">
        <f>134900*1.4</f>
        <v>188860</v>
      </c>
    </row>
    <row r="31" spans="2:8" x14ac:dyDescent="0.25">
      <c r="B31" s="442" t="s">
        <v>135</v>
      </c>
      <c r="C31" s="15" t="s">
        <v>136</v>
      </c>
      <c r="D31" s="15" t="s">
        <v>53</v>
      </c>
      <c r="E31" s="16">
        <v>1300</v>
      </c>
    </row>
    <row r="32" spans="2:8" x14ac:dyDescent="0.25">
      <c r="B32" s="15" t="s">
        <v>137</v>
      </c>
      <c r="C32" s="15" t="s">
        <v>138</v>
      </c>
      <c r="D32" s="15" t="s">
        <v>79</v>
      </c>
      <c r="E32" s="18">
        <f>55000/8</f>
        <v>6875</v>
      </c>
      <c r="G32" s="17"/>
    </row>
    <row r="33" spans="2:7" x14ac:dyDescent="0.25">
      <c r="B33" s="442" t="s">
        <v>139</v>
      </c>
      <c r="C33" s="15" t="s">
        <v>140</v>
      </c>
      <c r="D33" s="15" t="s">
        <v>79</v>
      </c>
      <c r="E33" s="18">
        <f>85000/8</f>
        <v>10625</v>
      </c>
      <c r="G33" s="17"/>
    </row>
    <row r="34" spans="2:7" x14ac:dyDescent="0.25">
      <c r="B34" s="15" t="s">
        <v>141</v>
      </c>
      <c r="C34" s="15" t="s">
        <v>142</v>
      </c>
      <c r="D34" s="15" t="s">
        <v>79</v>
      </c>
      <c r="E34" s="18">
        <v>125000</v>
      </c>
      <c r="G34" s="17"/>
    </row>
    <row r="35" spans="2:7" x14ac:dyDescent="0.25">
      <c r="B35" s="15" t="s">
        <v>143</v>
      </c>
      <c r="C35" s="15" t="s">
        <v>144</v>
      </c>
      <c r="D35" s="15" t="s">
        <v>79</v>
      </c>
      <c r="E35" s="18">
        <f>60000/8</f>
        <v>7500</v>
      </c>
      <c r="G35" s="17"/>
    </row>
    <row r="36" spans="2:7" x14ac:dyDescent="0.25">
      <c r="B36" s="15" t="s">
        <v>145</v>
      </c>
      <c r="C36" s="15" t="s">
        <v>146</v>
      </c>
      <c r="D36" s="15" t="s">
        <v>79</v>
      </c>
      <c r="E36" s="18">
        <v>6500</v>
      </c>
      <c r="G36" s="17"/>
    </row>
    <row r="37" spans="2:7" x14ac:dyDescent="0.25">
      <c r="B37" s="15" t="s">
        <v>147</v>
      </c>
      <c r="C37" s="15" t="s">
        <v>148</v>
      </c>
      <c r="D37" s="15" t="s">
        <v>79</v>
      </c>
      <c r="E37" s="18">
        <f>70000/8</f>
        <v>8750</v>
      </c>
      <c r="G37" s="17"/>
    </row>
    <row r="38" spans="2:7" x14ac:dyDescent="0.25">
      <c r="B38" s="15" t="s">
        <v>149</v>
      </c>
      <c r="C38" s="15" t="s">
        <v>150</v>
      </c>
      <c r="D38" s="15" t="s">
        <v>79</v>
      </c>
      <c r="E38" s="18">
        <v>8750</v>
      </c>
    </row>
    <row r="39" spans="2:7" x14ac:dyDescent="0.25">
      <c r="B39" s="442" t="s">
        <v>151</v>
      </c>
      <c r="C39" s="15" t="s">
        <v>152</v>
      </c>
      <c r="D39" s="15" t="s">
        <v>153</v>
      </c>
      <c r="E39" s="16">
        <f>66188*1.05</f>
        <v>69497.400000000009</v>
      </c>
    </row>
    <row r="40" spans="2:7" x14ac:dyDescent="0.25">
      <c r="B40" s="15" t="s">
        <v>154</v>
      </c>
      <c r="C40" s="15" t="s">
        <v>155</v>
      </c>
      <c r="D40" s="15" t="s">
        <v>79</v>
      </c>
      <c r="E40" s="18">
        <v>10000</v>
      </c>
    </row>
    <row r="41" spans="2:7" x14ac:dyDescent="0.25">
      <c r="B41" s="15" t="s">
        <v>156</v>
      </c>
      <c r="C41" s="10" t="s">
        <v>157</v>
      </c>
      <c r="D41" s="11" t="s">
        <v>36</v>
      </c>
      <c r="E41" s="24">
        <v>24150</v>
      </c>
    </row>
    <row r="42" spans="2:7" x14ac:dyDescent="0.25">
      <c r="B42" s="15" t="s">
        <v>158</v>
      </c>
      <c r="C42" s="15" t="s">
        <v>159</v>
      </c>
      <c r="D42" s="15" t="s">
        <v>79</v>
      </c>
      <c r="E42" s="18">
        <v>45000</v>
      </c>
    </row>
    <row r="43" spans="2:7" x14ac:dyDescent="0.25">
      <c r="B43" s="15" t="s">
        <v>160</v>
      </c>
      <c r="C43" s="15" t="s">
        <v>136</v>
      </c>
      <c r="D43" s="15" t="s">
        <v>161</v>
      </c>
      <c r="E43" s="16">
        <v>100000</v>
      </c>
    </row>
    <row r="44" spans="2:7" x14ac:dyDescent="0.25">
      <c r="B44" s="15" t="s">
        <v>162</v>
      </c>
      <c r="C44" s="15" t="s">
        <v>163</v>
      </c>
      <c r="D44" s="15" t="s">
        <v>79</v>
      </c>
      <c r="E44" s="18">
        <v>170000</v>
      </c>
    </row>
    <row r="45" spans="2:7" x14ac:dyDescent="0.25">
      <c r="B45" s="15" t="s">
        <v>164</v>
      </c>
      <c r="C45" s="15" t="s">
        <v>165</v>
      </c>
      <c r="D45" s="15" t="s">
        <v>79</v>
      </c>
      <c r="E45" s="18">
        <v>100000</v>
      </c>
    </row>
    <row r="46" spans="2:7" x14ac:dyDescent="0.25">
      <c r="B46" s="15" t="s">
        <v>166</v>
      </c>
      <c r="C46" s="15" t="s">
        <v>167</v>
      </c>
      <c r="D46" s="15" t="s">
        <v>79</v>
      </c>
      <c r="E46" s="18">
        <v>180000</v>
      </c>
    </row>
    <row r="47" spans="2:7" x14ac:dyDescent="0.25">
      <c r="B47" s="442" t="s">
        <v>811</v>
      </c>
      <c r="C47" s="442" t="s">
        <v>812</v>
      </c>
      <c r="D47" s="15" t="s">
        <v>79</v>
      </c>
      <c r="E47" s="18">
        <f>3200/8</f>
        <v>400</v>
      </c>
    </row>
    <row r="48" spans="2:7" x14ac:dyDescent="0.25">
      <c r="B48" s="25"/>
      <c r="C48" s="25"/>
    </row>
    <row r="52" spans="2:3" x14ac:dyDescent="0.25">
      <c r="B52" s="681"/>
      <c r="C52" s="681"/>
    </row>
    <row r="53" spans="2:3" x14ac:dyDescent="0.25">
      <c r="B53" s="680" t="s">
        <v>700</v>
      </c>
    </row>
    <row r="54" spans="2:3" x14ac:dyDescent="0.25">
      <c r="B54" s="390" t="s">
        <v>735</v>
      </c>
    </row>
  </sheetData>
  <mergeCells count="1">
    <mergeCell ref="B2:E2"/>
  </mergeCells>
  <phoneticPr fontId="21" type="noConversion"/>
  <printOptions horizontalCentered="1"/>
  <pageMargins left="0.70866141732283472" right="0.70866141732283472" top="0.74803149606299213" bottom="0.74803149606299213" header="0.31496062992125984" footer="0.31496062992125984"/>
  <pageSetup paperSize="9" scale="96"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FFCCFF"/>
  </sheetPr>
  <dimension ref="B2:S151"/>
  <sheetViews>
    <sheetView showGridLines="0" view="pageBreakPreview" topLeftCell="A126" zoomScaleNormal="55" zoomScaleSheetLayoutView="100" workbookViewId="0">
      <selection activeCell="G118" sqref="G118"/>
    </sheetView>
  </sheetViews>
  <sheetFormatPr baseColWidth="10" defaultColWidth="11.44140625" defaultRowHeight="10.199999999999999" x14ac:dyDescent="0.2"/>
  <cols>
    <col min="1" max="1" width="4" style="26" customWidth="1"/>
    <col min="2" max="2" width="14.109375" style="26" customWidth="1"/>
    <col min="3" max="3" width="15.44140625" style="26" bestFit="1" customWidth="1"/>
    <col min="4" max="4" width="11.109375" style="26" customWidth="1"/>
    <col min="5" max="5" width="14.5546875" style="26" bestFit="1" customWidth="1"/>
    <col min="6" max="6" width="11.44140625" style="26"/>
    <col min="7" max="7" width="11.33203125" style="26" customWidth="1"/>
    <col min="8" max="8" width="12.33203125" style="26" bestFit="1" customWidth="1"/>
    <col min="9" max="9" width="15.6640625" style="26" bestFit="1" customWidth="1"/>
    <col min="10" max="12" width="15.6640625" style="26" customWidth="1"/>
    <col min="13" max="13" width="11" style="26" bestFit="1" customWidth="1"/>
    <col min="14" max="14" width="10" style="26" customWidth="1"/>
    <col min="15" max="15" width="8.6640625" style="26" customWidth="1"/>
    <col min="16" max="16" width="10" style="26" bestFit="1" customWidth="1"/>
    <col min="17" max="17" width="8.5546875" style="26" customWidth="1"/>
    <col min="18" max="18" width="9.6640625" style="26" customWidth="1"/>
    <col min="19" max="19" width="4.88671875" style="26" bestFit="1" customWidth="1"/>
    <col min="20" max="259" width="11.44140625" style="26"/>
    <col min="260" max="260" width="4" style="26" customWidth="1"/>
    <col min="261" max="261" width="14.109375" style="26" customWidth="1"/>
    <col min="262" max="262" width="15.44140625" style="26" bestFit="1" customWidth="1"/>
    <col min="263" max="263" width="11.109375" style="26" customWidth="1"/>
    <col min="264" max="264" width="14.5546875" style="26" bestFit="1" customWidth="1"/>
    <col min="265" max="265" width="11.44140625" style="26"/>
    <col min="266" max="266" width="11.33203125" style="26" customWidth="1"/>
    <col min="267" max="267" width="11.44140625" style="26"/>
    <col min="268" max="268" width="15.6640625" style="26" bestFit="1" customWidth="1"/>
    <col min="269" max="269" width="11" style="26" bestFit="1" customWidth="1"/>
    <col min="270" max="270" width="10" style="26" customWidth="1"/>
    <col min="271" max="271" width="8.6640625" style="26" customWidth="1"/>
    <col min="272" max="272" width="10" style="26" bestFit="1" customWidth="1"/>
    <col min="273" max="273" width="8.5546875" style="26" customWidth="1"/>
    <col min="274" max="274" width="9.6640625" style="26" customWidth="1"/>
    <col min="275" max="275" width="0.6640625" style="26" customWidth="1"/>
    <col min="276" max="515" width="11.44140625" style="26"/>
    <col min="516" max="516" width="4" style="26" customWidth="1"/>
    <col min="517" max="517" width="14.109375" style="26" customWidth="1"/>
    <col min="518" max="518" width="15.44140625" style="26" bestFit="1" customWidth="1"/>
    <col min="519" max="519" width="11.109375" style="26" customWidth="1"/>
    <col min="520" max="520" width="14.5546875" style="26" bestFit="1" customWidth="1"/>
    <col min="521" max="521" width="11.44140625" style="26"/>
    <col min="522" max="522" width="11.33203125" style="26" customWidth="1"/>
    <col min="523" max="523" width="11.44140625" style="26"/>
    <col min="524" max="524" width="15.6640625" style="26" bestFit="1" customWidth="1"/>
    <col min="525" max="525" width="11" style="26" bestFit="1" customWidth="1"/>
    <col min="526" max="526" width="10" style="26" customWidth="1"/>
    <col min="527" max="527" width="8.6640625" style="26" customWidth="1"/>
    <col min="528" max="528" width="10" style="26" bestFit="1" customWidth="1"/>
    <col min="529" max="529" width="8.5546875" style="26" customWidth="1"/>
    <col min="530" max="530" width="9.6640625" style="26" customWidth="1"/>
    <col min="531" max="531" width="0.6640625" style="26" customWidth="1"/>
    <col min="532" max="771" width="11.44140625" style="26"/>
    <col min="772" max="772" width="4" style="26" customWidth="1"/>
    <col min="773" max="773" width="14.109375" style="26" customWidth="1"/>
    <col min="774" max="774" width="15.44140625" style="26" bestFit="1" customWidth="1"/>
    <col min="775" max="775" width="11.109375" style="26" customWidth="1"/>
    <col min="776" max="776" width="14.5546875" style="26" bestFit="1" customWidth="1"/>
    <col min="777" max="777" width="11.44140625" style="26"/>
    <col min="778" max="778" width="11.33203125" style="26" customWidth="1"/>
    <col min="779" max="779" width="11.44140625" style="26"/>
    <col min="780" max="780" width="15.6640625" style="26" bestFit="1" customWidth="1"/>
    <col min="781" max="781" width="11" style="26" bestFit="1" customWidth="1"/>
    <col min="782" max="782" width="10" style="26" customWidth="1"/>
    <col min="783" max="783" width="8.6640625" style="26" customWidth="1"/>
    <col min="784" max="784" width="10" style="26" bestFit="1" customWidth="1"/>
    <col min="785" max="785" width="8.5546875" style="26" customWidth="1"/>
    <col min="786" max="786" width="9.6640625" style="26" customWidth="1"/>
    <col min="787" max="787" width="0.6640625" style="26" customWidth="1"/>
    <col min="788" max="1027" width="11.44140625" style="26"/>
    <col min="1028" max="1028" width="4" style="26" customWidth="1"/>
    <col min="1029" max="1029" width="14.109375" style="26" customWidth="1"/>
    <col min="1030" max="1030" width="15.44140625" style="26" bestFit="1" customWidth="1"/>
    <col min="1031" max="1031" width="11.109375" style="26" customWidth="1"/>
    <col min="1032" max="1032" width="14.5546875" style="26" bestFit="1" customWidth="1"/>
    <col min="1033" max="1033" width="11.44140625" style="26"/>
    <col min="1034" max="1034" width="11.33203125" style="26" customWidth="1"/>
    <col min="1035" max="1035" width="11.44140625" style="26"/>
    <col min="1036" max="1036" width="15.6640625" style="26" bestFit="1" customWidth="1"/>
    <col min="1037" max="1037" width="11" style="26" bestFit="1" customWidth="1"/>
    <col min="1038" max="1038" width="10" style="26" customWidth="1"/>
    <col min="1039" max="1039" width="8.6640625" style="26" customWidth="1"/>
    <col min="1040" max="1040" width="10" style="26" bestFit="1" customWidth="1"/>
    <col min="1041" max="1041" width="8.5546875" style="26" customWidth="1"/>
    <col min="1042" max="1042" width="9.6640625" style="26" customWidth="1"/>
    <col min="1043" max="1043" width="0.6640625" style="26" customWidth="1"/>
    <col min="1044" max="1283" width="11.44140625" style="26"/>
    <col min="1284" max="1284" width="4" style="26" customWidth="1"/>
    <col min="1285" max="1285" width="14.109375" style="26" customWidth="1"/>
    <col min="1286" max="1286" width="15.44140625" style="26" bestFit="1" customWidth="1"/>
    <col min="1287" max="1287" width="11.109375" style="26" customWidth="1"/>
    <col min="1288" max="1288" width="14.5546875" style="26" bestFit="1" customWidth="1"/>
    <col min="1289" max="1289" width="11.44140625" style="26"/>
    <col min="1290" max="1290" width="11.33203125" style="26" customWidth="1"/>
    <col min="1291" max="1291" width="11.44140625" style="26"/>
    <col min="1292" max="1292" width="15.6640625" style="26" bestFit="1" customWidth="1"/>
    <col min="1293" max="1293" width="11" style="26" bestFit="1" customWidth="1"/>
    <col min="1294" max="1294" width="10" style="26" customWidth="1"/>
    <col min="1295" max="1295" width="8.6640625" style="26" customWidth="1"/>
    <col min="1296" max="1296" width="10" style="26" bestFit="1" customWidth="1"/>
    <col min="1297" max="1297" width="8.5546875" style="26" customWidth="1"/>
    <col min="1298" max="1298" width="9.6640625" style="26" customWidth="1"/>
    <col min="1299" max="1299" width="0.6640625" style="26" customWidth="1"/>
    <col min="1300" max="1539" width="11.44140625" style="26"/>
    <col min="1540" max="1540" width="4" style="26" customWidth="1"/>
    <col min="1541" max="1541" width="14.109375" style="26" customWidth="1"/>
    <col min="1542" max="1542" width="15.44140625" style="26" bestFit="1" customWidth="1"/>
    <col min="1543" max="1543" width="11.109375" style="26" customWidth="1"/>
    <col min="1544" max="1544" width="14.5546875" style="26" bestFit="1" customWidth="1"/>
    <col min="1545" max="1545" width="11.44140625" style="26"/>
    <col min="1546" max="1546" width="11.33203125" style="26" customWidth="1"/>
    <col min="1547" max="1547" width="11.44140625" style="26"/>
    <col min="1548" max="1548" width="15.6640625" style="26" bestFit="1" customWidth="1"/>
    <col min="1549" max="1549" width="11" style="26" bestFit="1" customWidth="1"/>
    <col min="1550" max="1550" width="10" style="26" customWidth="1"/>
    <col min="1551" max="1551" width="8.6640625" style="26" customWidth="1"/>
    <col min="1552" max="1552" width="10" style="26" bestFit="1" customWidth="1"/>
    <col min="1553" max="1553" width="8.5546875" style="26" customWidth="1"/>
    <col min="1554" max="1554" width="9.6640625" style="26" customWidth="1"/>
    <col min="1555" max="1555" width="0.6640625" style="26" customWidth="1"/>
    <col min="1556" max="1795" width="11.44140625" style="26"/>
    <col min="1796" max="1796" width="4" style="26" customWidth="1"/>
    <col min="1797" max="1797" width="14.109375" style="26" customWidth="1"/>
    <col min="1798" max="1798" width="15.44140625" style="26" bestFit="1" customWidth="1"/>
    <col min="1799" max="1799" width="11.109375" style="26" customWidth="1"/>
    <col min="1800" max="1800" width="14.5546875" style="26" bestFit="1" customWidth="1"/>
    <col min="1801" max="1801" width="11.44140625" style="26"/>
    <col min="1802" max="1802" width="11.33203125" style="26" customWidth="1"/>
    <col min="1803" max="1803" width="11.44140625" style="26"/>
    <col min="1804" max="1804" width="15.6640625" style="26" bestFit="1" customWidth="1"/>
    <col min="1805" max="1805" width="11" style="26" bestFit="1" customWidth="1"/>
    <col min="1806" max="1806" width="10" style="26" customWidth="1"/>
    <col min="1807" max="1807" width="8.6640625" style="26" customWidth="1"/>
    <col min="1808" max="1808" width="10" style="26" bestFit="1" customWidth="1"/>
    <col min="1809" max="1809" width="8.5546875" style="26" customWidth="1"/>
    <col min="1810" max="1810" width="9.6640625" style="26" customWidth="1"/>
    <col min="1811" max="1811" width="0.6640625" style="26" customWidth="1"/>
    <col min="1812" max="2051" width="11.44140625" style="26"/>
    <col min="2052" max="2052" width="4" style="26" customWidth="1"/>
    <col min="2053" max="2053" width="14.109375" style="26" customWidth="1"/>
    <col min="2054" max="2054" width="15.44140625" style="26" bestFit="1" customWidth="1"/>
    <col min="2055" max="2055" width="11.109375" style="26" customWidth="1"/>
    <col min="2056" max="2056" width="14.5546875" style="26" bestFit="1" customWidth="1"/>
    <col min="2057" max="2057" width="11.44140625" style="26"/>
    <col min="2058" max="2058" width="11.33203125" style="26" customWidth="1"/>
    <col min="2059" max="2059" width="11.44140625" style="26"/>
    <col min="2060" max="2060" width="15.6640625" style="26" bestFit="1" customWidth="1"/>
    <col min="2061" max="2061" width="11" style="26" bestFit="1" customWidth="1"/>
    <col min="2062" max="2062" width="10" style="26" customWidth="1"/>
    <col min="2063" max="2063" width="8.6640625" style="26" customWidth="1"/>
    <col min="2064" max="2064" width="10" style="26" bestFit="1" customWidth="1"/>
    <col min="2065" max="2065" width="8.5546875" style="26" customWidth="1"/>
    <col min="2066" max="2066" width="9.6640625" style="26" customWidth="1"/>
    <col min="2067" max="2067" width="0.6640625" style="26" customWidth="1"/>
    <col min="2068" max="2307" width="11.44140625" style="26"/>
    <col min="2308" max="2308" width="4" style="26" customWidth="1"/>
    <col min="2309" max="2309" width="14.109375" style="26" customWidth="1"/>
    <col min="2310" max="2310" width="15.44140625" style="26" bestFit="1" customWidth="1"/>
    <col min="2311" max="2311" width="11.109375" style="26" customWidth="1"/>
    <col min="2312" max="2312" width="14.5546875" style="26" bestFit="1" customWidth="1"/>
    <col min="2313" max="2313" width="11.44140625" style="26"/>
    <col min="2314" max="2314" width="11.33203125" style="26" customWidth="1"/>
    <col min="2315" max="2315" width="11.44140625" style="26"/>
    <col min="2316" max="2316" width="15.6640625" style="26" bestFit="1" customWidth="1"/>
    <col min="2317" max="2317" width="11" style="26" bestFit="1" customWidth="1"/>
    <col min="2318" max="2318" width="10" style="26" customWidth="1"/>
    <col min="2319" max="2319" width="8.6640625" style="26" customWidth="1"/>
    <col min="2320" max="2320" width="10" style="26" bestFit="1" customWidth="1"/>
    <col min="2321" max="2321" width="8.5546875" style="26" customWidth="1"/>
    <col min="2322" max="2322" width="9.6640625" style="26" customWidth="1"/>
    <col min="2323" max="2323" width="0.6640625" style="26" customWidth="1"/>
    <col min="2324" max="2563" width="11.44140625" style="26"/>
    <col min="2564" max="2564" width="4" style="26" customWidth="1"/>
    <col min="2565" max="2565" width="14.109375" style="26" customWidth="1"/>
    <col min="2566" max="2566" width="15.44140625" style="26" bestFit="1" customWidth="1"/>
    <col min="2567" max="2567" width="11.109375" style="26" customWidth="1"/>
    <col min="2568" max="2568" width="14.5546875" style="26" bestFit="1" customWidth="1"/>
    <col min="2569" max="2569" width="11.44140625" style="26"/>
    <col min="2570" max="2570" width="11.33203125" style="26" customWidth="1"/>
    <col min="2571" max="2571" width="11.44140625" style="26"/>
    <col min="2572" max="2572" width="15.6640625" style="26" bestFit="1" customWidth="1"/>
    <col min="2573" max="2573" width="11" style="26" bestFit="1" customWidth="1"/>
    <col min="2574" max="2574" width="10" style="26" customWidth="1"/>
    <col min="2575" max="2575" width="8.6640625" style="26" customWidth="1"/>
    <col min="2576" max="2576" width="10" style="26" bestFit="1" customWidth="1"/>
    <col min="2577" max="2577" width="8.5546875" style="26" customWidth="1"/>
    <col min="2578" max="2578" width="9.6640625" style="26" customWidth="1"/>
    <col min="2579" max="2579" width="0.6640625" style="26" customWidth="1"/>
    <col min="2580" max="2819" width="11.44140625" style="26"/>
    <col min="2820" max="2820" width="4" style="26" customWidth="1"/>
    <col min="2821" max="2821" width="14.109375" style="26" customWidth="1"/>
    <col min="2822" max="2822" width="15.44140625" style="26" bestFit="1" customWidth="1"/>
    <col min="2823" max="2823" width="11.109375" style="26" customWidth="1"/>
    <col min="2824" max="2824" width="14.5546875" style="26" bestFit="1" customWidth="1"/>
    <col min="2825" max="2825" width="11.44140625" style="26"/>
    <col min="2826" max="2826" width="11.33203125" style="26" customWidth="1"/>
    <col min="2827" max="2827" width="11.44140625" style="26"/>
    <col min="2828" max="2828" width="15.6640625" style="26" bestFit="1" customWidth="1"/>
    <col min="2829" max="2829" width="11" style="26" bestFit="1" customWidth="1"/>
    <col min="2830" max="2830" width="10" style="26" customWidth="1"/>
    <col min="2831" max="2831" width="8.6640625" style="26" customWidth="1"/>
    <col min="2832" max="2832" width="10" style="26" bestFit="1" customWidth="1"/>
    <col min="2833" max="2833" width="8.5546875" style="26" customWidth="1"/>
    <col min="2834" max="2834" width="9.6640625" style="26" customWidth="1"/>
    <col min="2835" max="2835" width="0.6640625" style="26" customWidth="1"/>
    <col min="2836" max="3075" width="11.44140625" style="26"/>
    <col min="3076" max="3076" width="4" style="26" customWidth="1"/>
    <col min="3077" max="3077" width="14.109375" style="26" customWidth="1"/>
    <col min="3078" max="3078" width="15.44140625" style="26" bestFit="1" customWidth="1"/>
    <col min="3079" max="3079" width="11.109375" style="26" customWidth="1"/>
    <col min="3080" max="3080" width="14.5546875" style="26" bestFit="1" customWidth="1"/>
    <col min="3081" max="3081" width="11.44140625" style="26"/>
    <col min="3082" max="3082" width="11.33203125" style="26" customWidth="1"/>
    <col min="3083" max="3083" width="11.44140625" style="26"/>
    <col min="3084" max="3084" width="15.6640625" style="26" bestFit="1" customWidth="1"/>
    <col min="3085" max="3085" width="11" style="26" bestFit="1" customWidth="1"/>
    <col min="3086" max="3086" width="10" style="26" customWidth="1"/>
    <col min="3087" max="3087" width="8.6640625" style="26" customWidth="1"/>
    <col min="3088" max="3088" width="10" style="26" bestFit="1" customWidth="1"/>
    <col min="3089" max="3089" width="8.5546875" style="26" customWidth="1"/>
    <col min="3090" max="3090" width="9.6640625" style="26" customWidth="1"/>
    <col min="3091" max="3091" width="0.6640625" style="26" customWidth="1"/>
    <col min="3092" max="3331" width="11.44140625" style="26"/>
    <col min="3332" max="3332" width="4" style="26" customWidth="1"/>
    <col min="3333" max="3333" width="14.109375" style="26" customWidth="1"/>
    <col min="3334" max="3334" width="15.44140625" style="26" bestFit="1" customWidth="1"/>
    <col min="3335" max="3335" width="11.109375" style="26" customWidth="1"/>
    <col min="3336" max="3336" width="14.5546875" style="26" bestFit="1" customWidth="1"/>
    <col min="3337" max="3337" width="11.44140625" style="26"/>
    <col min="3338" max="3338" width="11.33203125" style="26" customWidth="1"/>
    <col min="3339" max="3339" width="11.44140625" style="26"/>
    <col min="3340" max="3340" width="15.6640625" style="26" bestFit="1" customWidth="1"/>
    <col min="3341" max="3341" width="11" style="26" bestFit="1" customWidth="1"/>
    <col min="3342" max="3342" width="10" style="26" customWidth="1"/>
    <col min="3343" max="3343" width="8.6640625" style="26" customWidth="1"/>
    <col min="3344" max="3344" width="10" style="26" bestFit="1" customWidth="1"/>
    <col min="3345" max="3345" width="8.5546875" style="26" customWidth="1"/>
    <col min="3346" max="3346" width="9.6640625" style="26" customWidth="1"/>
    <col min="3347" max="3347" width="0.6640625" style="26" customWidth="1"/>
    <col min="3348" max="3587" width="11.44140625" style="26"/>
    <col min="3588" max="3588" width="4" style="26" customWidth="1"/>
    <col min="3589" max="3589" width="14.109375" style="26" customWidth="1"/>
    <col min="3590" max="3590" width="15.44140625" style="26" bestFit="1" customWidth="1"/>
    <col min="3591" max="3591" width="11.109375" style="26" customWidth="1"/>
    <col min="3592" max="3592" width="14.5546875" style="26" bestFit="1" customWidth="1"/>
    <col min="3593" max="3593" width="11.44140625" style="26"/>
    <col min="3594" max="3594" width="11.33203125" style="26" customWidth="1"/>
    <col min="3595" max="3595" width="11.44140625" style="26"/>
    <col min="3596" max="3596" width="15.6640625" style="26" bestFit="1" customWidth="1"/>
    <col min="3597" max="3597" width="11" style="26" bestFit="1" customWidth="1"/>
    <col min="3598" max="3598" width="10" style="26" customWidth="1"/>
    <col min="3599" max="3599" width="8.6640625" style="26" customWidth="1"/>
    <col min="3600" max="3600" width="10" style="26" bestFit="1" customWidth="1"/>
    <col min="3601" max="3601" width="8.5546875" style="26" customWidth="1"/>
    <col min="3602" max="3602" width="9.6640625" style="26" customWidth="1"/>
    <col min="3603" max="3603" width="0.6640625" style="26" customWidth="1"/>
    <col min="3604" max="3843" width="11.44140625" style="26"/>
    <col min="3844" max="3844" width="4" style="26" customWidth="1"/>
    <col min="3845" max="3845" width="14.109375" style="26" customWidth="1"/>
    <col min="3846" max="3846" width="15.44140625" style="26" bestFit="1" customWidth="1"/>
    <col min="3847" max="3847" width="11.109375" style="26" customWidth="1"/>
    <col min="3848" max="3848" width="14.5546875" style="26" bestFit="1" customWidth="1"/>
    <col min="3849" max="3849" width="11.44140625" style="26"/>
    <col min="3850" max="3850" width="11.33203125" style="26" customWidth="1"/>
    <col min="3851" max="3851" width="11.44140625" style="26"/>
    <col min="3852" max="3852" width="15.6640625" style="26" bestFit="1" customWidth="1"/>
    <col min="3853" max="3853" width="11" style="26" bestFit="1" customWidth="1"/>
    <col min="3854" max="3854" width="10" style="26" customWidth="1"/>
    <col min="3855" max="3855" width="8.6640625" style="26" customWidth="1"/>
    <col min="3856" max="3856" width="10" style="26" bestFit="1" customWidth="1"/>
    <col min="3857" max="3857" width="8.5546875" style="26" customWidth="1"/>
    <col min="3858" max="3858" width="9.6640625" style="26" customWidth="1"/>
    <col min="3859" max="3859" width="0.6640625" style="26" customWidth="1"/>
    <col min="3860" max="4099" width="11.44140625" style="26"/>
    <col min="4100" max="4100" width="4" style="26" customWidth="1"/>
    <col min="4101" max="4101" width="14.109375" style="26" customWidth="1"/>
    <col min="4102" max="4102" width="15.44140625" style="26" bestFit="1" customWidth="1"/>
    <col min="4103" max="4103" width="11.109375" style="26" customWidth="1"/>
    <col min="4104" max="4104" width="14.5546875" style="26" bestFit="1" customWidth="1"/>
    <col min="4105" max="4105" width="11.44140625" style="26"/>
    <col min="4106" max="4106" width="11.33203125" style="26" customWidth="1"/>
    <col min="4107" max="4107" width="11.44140625" style="26"/>
    <col min="4108" max="4108" width="15.6640625" style="26" bestFit="1" customWidth="1"/>
    <col min="4109" max="4109" width="11" style="26" bestFit="1" customWidth="1"/>
    <col min="4110" max="4110" width="10" style="26" customWidth="1"/>
    <col min="4111" max="4111" width="8.6640625" style="26" customWidth="1"/>
    <col min="4112" max="4112" width="10" style="26" bestFit="1" customWidth="1"/>
    <col min="4113" max="4113" width="8.5546875" style="26" customWidth="1"/>
    <col min="4114" max="4114" width="9.6640625" style="26" customWidth="1"/>
    <col min="4115" max="4115" width="0.6640625" style="26" customWidth="1"/>
    <col min="4116" max="4355" width="11.44140625" style="26"/>
    <col min="4356" max="4356" width="4" style="26" customWidth="1"/>
    <col min="4357" max="4357" width="14.109375" style="26" customWidth="1"/>
    <col min="4358" max="4358" width="15.44140625" style="26" bestFit="1" customWidth="1"/>
    <col min="4359" max="4359" width="11.109375" style="26" customWidth="1"/>
    <col min="4360" max="4360" width="14.5546875" style="26" bestFit="1" customWidth="1"/>
    <col min="4361" max="4361" width="11.44140625" style="26"/>
    <col min="4362" max="4362" width="11.33203125" style="26" customWidth="1"/>
    <col min="4363" max="4363" width="11.44140625" style="26"/>
    <col min="4364" max="4364" width="15.6640625" style="26" bestFit="1" customWidth="1"/>
    <col min="4365" max="4365" width="11" style="26" bestFit="1" customWidth="1"/>
    <col min="4366" max="4366" width="10" style="26" customWidth="1"/>
    <col min="4367" max="4367" width="8.6640625" style="26" customWidth="1"/>
    <col min="4368" max="4368" width="10" style="26" bestFit="1" customWidth="1"/>
    <col min="4369" max="4369" width="8.5546875" style="26" customWidth="1"/>
    <col min="4370" max="4370" width="9.6640625" style="26" customWidth="1"/>
    <col min="4371" max="4371" width="0.6640625" style="26" customWidth="1"/>
    <col min="4372" max="4611" width="11.44140625" style="26"/>
    <col min="4612" max="4612" width="4" style="26" customWidth="1"/>
    <col min="4613" max="4613" width="14.109375" style="26" customWidth="1"/>
    <col min="4614" max="4614" width="15.44140625" style="26" bestFit="1" customWidth="1"/>
    <col min="4615" max="4615" width="11.109375" style="26" customWidth="1"/>
    <col min="4616" max="4616" width="14.5546875" style="26" bestFit="1" customWidth="1"/>
    <col min="4617" max="4617" width="11.44140625" style="26"/>
    <col min="4618" max="4618" width="11.33203125" style="26" customWidth="1"/>
    <col min="4619" max="4619" width="11.44140625" style="26"/>
    <col min="4620" max="4620" width="15.6640625" style="26" bestFit="1" customWidth="1"/>
    <col min="4621" max="4621" width="11" style="26" bestFit="1" customWidth="1"/>
    <col min="4622" max="4622" width="10" style="26" customWidth="1"/>
    <col min="4623" max="4623" width="8.6640625" style="26" customWidth="1"/>
    <col min="4624" max="4624" width="10" style="26" bestFit="1" customWidth="1"/>
    <col min="4625" max="4625" width="8.5546875" style="26" customWidth="1"/>
    <col min="4626" max="4626" width="9.6640625" style="26" customWidth="1"/>
    <col min="4627" max="4627" width="0.6640625" style="26" customWidth="1"/>
    <col min="4628" max="4867" width="11.44140625" style="26"/>
    <col min="4868" max="4868" width="4" style="26" customWidth="1"/>
    <col min="4869" max="4869" width="14.109375" style="26" customWidth="1"/>
    <col min="4870" max="4870" width="15.44140625" style="26" bestFit="1" customWidth="1"/>
    <col min="4871" max="4871" width="11.109375" style="26" customWidth="1"/>
    <col min="4872" max="4872" width="14.5546875" style="26" bestFit="1" customWidth="1"/>
    <col min="4873" max="4873" width="11.44140625" style="26"/>
    <col min="4874" max="4874" width="11.33203125" style="26" customWidth="1"/>
    <col min="4875" max="4875" width="11.44140625" style="26"/>
    <col min="4876" max="4876" width="15.6640625" style="26" bestFit="1" customWidth="1"/>
    <col min="4877" max="4877" width="11" style="26" bestFit="1" customWidth="1"/>
    <col min="4878" max="4878" width="10" style="26" customWidth="1"/>
    <col min="4879" max="4879" width="8.6640625" style="26" customWidth="1"/>
    <col min="4880" max="4880" width="10" style="26" bestFit="1" customWidth="1"/>
    <col min="4881" max="4881" width="8.5546875" style="26" customWidth="1"/>
    <col min="4882" max="4882" width="9.6640625" style="26" customWidth="1"/>
    <col min="4883" max="4883" width="0.6640625" style="26" customWidth="1"/>
    <col min="4884" max="5123" width="11.44140625" style="26"/>
    <col min="5124" max="5124" width="4" style="26" customWidth="1"/>
    <col min="5125" max="5125" width="14.109375" style="26" customWidth="1"/>
    <col min="5126" max="5126" width="15.44140625" style="26" bestFit="1" customWidth="1"/>
    <col min="5127" max="5127" width="11.109375" style="26" customWidth="1"/>
    <col min="5128" max="5128" width="14.5546875" style="26" bestFit="1" customWidth="1"/>
    <col min="5129" max="5129" width="11.44140625" style="26"/>
    <col min="5130" max="5130" width="11.33203125" style="26" customWidth="1"/>
    <col min="5131" max="5131" width="11.44140625" style="26"/>
    <col min="5132" max="5132" width="15.6640625" style="26" bestFit="1" customWidth="1"/>
    <col min="5133" max="5133" width="11" style="26" bestFit="1" customWidth="1"/>
    <col min="5134" max="5134" width="10" style="26" customWidth="1"/>
    <col min="5135" max="5135" width="8.6640625" style="26" customWidth="1"/>
    <col min="5136" max="5136" width="10" style="26" bestFit="1" customWidth="1"/>
    <col min="5137" max="5137" width="8.5546875" style="26" customWidth="1"/>
    <col min="5138" max="5138" width="9.6640625" style="26" customWidth="1"/>
    <col min="5139" max="5139" width="0.6640625" style="26" customWidth="1"/>
    <col min="5140" max="5379" width="11.44140625" style="26"/>
    <col min="5380" max="5380" width="4" style="26" customWidth="1"/>
    <col min="5381" max="5381" width="14.109375" style="26" customWidth="1"/>
    <col min="5382" max="5382" width="15.44140625" style="26" bestFit="1" customWidth="1"/>
    <col min="5383" max="5383" width="11.109375" style="26" customWidth="1"/>
    <col min="5384" max="5384" width="14.5546875" style="26" bestFit="1" customWidth="1"/>
    <col min="5385" max="5385" width="11.44140625" style="26"/>
    <col min="5386" max="5386" width="11.33203125" style="26" customWidth="1"/>
    <col min="5387" max="5387" width="11.44140625" style="26"/>
    <col min="5388" max="5388" width="15.6640625" style="26" bestFit="1" customWidth="1"/>
    <col min="5389" max="5389" width="11" style="26" bestFit="1" customWidth="1"/>
    <col min="5390" max="5390" width="10" style="26" customWidth="1"/>
    <col min="5391" max="5391" width="8.6640625" style="26" customWidth="1"/>
    <col min="5392" max="5392" width="10" style="26" bestFit="1" customWidth="1"/>
    <col min="5393" max="5393" width="8.5546875" style="26" customWidth="1"/>
    <col min="5394" max="5394" width="9.6640625" style="26" customWidth="1"/>
    <col min="5395" max="5395" width="0.6640625" style="26" customWidth="1"/>
    <col min="5396" max="5635" width="11.44140625" style="26"/>
    <col min="5636" max="5636" width="4" style="26" customWidth="1"/>
    <col min="5637" max="5637" width="14.109375" style="26" customWidth="1"/>
    <col min="5638" max="5638" width="15.44140625" style="26" bestFit="1" customWidth="1"/>
    <col min="5639" max="5639" width="11.109375" style="26" customWidth="1"/>
    <col min="5640" max="5640" width="14.5546875" style="26" bestFit="1" customWidth="1"/>
    <col min="5641" max="5641" width="11.44140625" style="26"/>
    <col min="5642" max="5642" width="11.33203125" style="26" customWidth="1"/>
    <col min="5643" max="5643" width="11.44140625" style="26"/>
    <col min="5644" max="5644" width="15.6640625" style="26" bestFit="1" customWidth="1"/>
    <col min="5645" max="5645" width="11" style="26" bestFit="1" customWidth="1"/>
    <col min="5646" max="5646" width="10" style="26" customWidth="1"/>
    <col min="5647" max="5647" width="8.6640625" style="26" customWidth="1"/>
    <col min="5648" max="5648" width="10" style="26" bestFit="1" customWidth="1"/>
    <col min="5649" max="5649" width="8.5546875" style="26" customWidth="1"/>
    <col min="5650" max="5650" width="9.6640625" style="26" customWidth="1"/>
    <col min="5651" max="5651" width="0.6640625" style="26" customWidth="1"/>
    <col min="5652" max="5891" width="11.44140625" style="26"/>
    <col min="5892" max="5892" width="4" style="26" customWidth="1"/>
    <col min="5893" max="5893" width="14.109375" style="26" customWidth="1"/>
    <col min="5894" max="5894" width="15.44140625" style="26" bestFit="1" customWidth="1"/>
    <col min="5895" max="5895" width="11.109375" style="26" customWidth="1"/>
    <col min="5896" max="5896" width="14.5546875" style="26" bestFit="1" customWidth="1"/>
    <col min="5897" max="5897" width="11.44140625" style="26"/>
    <col min="5898" max="5898" width="11.33203125" style="26" customWidth="1"/>
    <col min="5899" max="5899" width="11.44140625" style="26"/>
    <col min="5900" max="5900" width="15.6640625" style="26" bestFit="1" customWidth="1"/>
    <col min="5901" max="5901" width="11" style="26" bestFit="1" customWidth="1"/>
    <col min="5902" max="5902" width="10" style="26" customWidth="1"/>
    <col min="5903" max="5903" width="8.6640625" style="26" customWidth="1"/>
    <col min="5904" max="5904" width="10" style="26" bestFit="1" customWidth="1"/>
    <col min="5905" max="5905" width="8.5546875" style="26" customWidth="1"/>
    <col min="5906" max="5906" width="9.6640625" style="26" customWidth="1"/>
    <col min="5907" max="5907" width="0.6640625" style="26" customWidth="1"/>
    <col min="5908" max="6147" width="11.44140625" style="26"/>
    <col min="6148" max="6148" width="4" style="26" customWidth="1"/>
    <col min="6149" max="6149" width="14.109375" style="26" customWidth="1"/>
    <col min="6150" max="6150" width="15.44140625" style="26" bestFit="1" customWidth="1"/>
    <col min="6151" max="6151" width="11.109375" style="26" customWidth="1"/>
    <col min="6152" max="6152" width="14.5546875" style="26" bestFit="1" customWidth="1"/>
    <col min="6153" max="6153" width="11.44140625" style="26"/>
    <col min="6154" max="6154" width="11.33203125" style="26" customWidth="1"/>
    <col min="6155" max="6155" width="11.44140625" style="26"/>
    <col min="6156" max="6156" width="15.6640625" style="26" bestFit="1" customWidth="1"/>
    <col min="6157" max="6157" width="11" style="26" bestFit="1" customWidth="1"/>
    <col min="6158" max="6158" width="10" style="26" customWidth="1"/>
    <col min="6159" max="6159" width="8.6640625" style="26" customWidth="1"/>
    <col min="6160" max="6160" width="10" style="26" bestFit="1" customWidth="1"/>
    <col min="6161" max="6161" width="8.5546875" style="26" customWidth="1"/>
    <col min="6162" max="6162" width="9.6640625" style="26" customWidth="1"/>
    <col min="6163" max="6163" width="0.6640625" style="26" customWidth="1"/>
    <col min="6164" max="6403" width="11.44140625" style="26"/>
    <col min="6404" max="6404" width="4" style="26" customWidth="1"/>
    <col min="6405" max="6405" width="14.109375" style="26" customWidth="1"/>
    <col min="6406" max="6406" width="15.44140625" style="26" bestFit="1" customWidth="1"/>
    <col min="6407" max="6407" width="11.109375" style="26" customWidth="1"/>
    <col min="6408" max="6408" width="14.5546875" style="26" bestFit="1" customWidth="1"/>
    <col min="6409" max="6409" width="11.44140625" style="26"/>
    <col min="6410" max="6410" width="11.33203125" style="26" customWidth="1"/>
    <col min="6411" max="6411" width="11.44140625" style="26"/>
    <col min="6412" max="6412" width="15.6640625" style="26" bestFit="1" customWidth="1"/>
    <col min="6413" max="6413" width="11" style="26" bestFit="1" customWidth="1"/>
    <col min="6414" max="6414" width="10" style="26" customWidth="1"/>
    <col min="6415" max="6415" width="8.6640625" style="26" customWidth="1"/>
    <col min="6416" max="6416" width="10" style="26" bestFit="1" customWidth="1"/>
    <col min="6417" max="6417" width="8.5546875" style="26" customWidth="1"/>
    <col min="6418" max="6418" width="9.6640625" style="26" customWidth="1"/>
    <col min="6419" max="6419" width="0.6640625" style="26" customWidth="1"/>
    <col min="6420" max="6659" width="11.44140625" style="26"/>
    <col min="6660" max="6660" width="4" style="26" customWidth="1"/>
    <col min="6661" max="6661" width="14.109375" style="26" customWidth="1"/>
    <col min="6662" max="6662" width="15.44140625" style="26" bestFit="1" customWidth="1"/>
    <col min="6663" max="6663" width="11.109375" style="26" customWidth="1"/>
    <col min="6664" max="6664" width="14.5546875" style="26" bestFit="1" customWidth="1"/>
    <col min="6665" max="6665" width="11.44140625" style="26"/>
    <col min="6666" max="6666" width="11.33203125" style="26" customWidth="1"/>
    <col min="6667" max="6667" width="11.44140625" style="26"/>
    <col min="6668" max="6668" width="15.6640625" style="26" bestFit="1" customWidth="1"/>
    <col min="6669" max="6669" width="11" style="26" bestFit="1" customWidth="1"/>
    <col min="6670" max="6670" width="10" style="26" customWidth="1"/>
    <col min="6671" max="6671" width="8.6640625" style="26" customWidth="1"/>
    <col min="6672" max="6672" width="10" style="26" bestFit="1" customWidth="1"/>
    <col min="6673" max="6673" width="8.5546875" style="26" customWidth="1"/>
    <col min="6674" max="6674" width="9.6640625" style="26" customWidth="1"/>
    <col min="6675" max="6675" width="0.6640625" style="26" customWidth="1"/>
    <col min="6676" max="6915" width="11.44140625" style="26"/>
    <col min="6916" max="6916" width="4" style="26" customWidth="1"/>
    <col min="6917" max="6917" width="14.109375" style="26" customWidth="1"/>
    <col min="6918" max="6918" width="15.44140625" style="26" bestFit="1" customWidth="1"/>
    <col min="6919" max="6919" width="11.109375" style="26" customWidth="1"/>
    <col min="6920" max="6920" width="14.5546875" style="26" bestFit="1" customWidth="1"/>
    <col min="6921" max="6921" width="11.44140625" style="26"/>
    <col min="6922" max="6922" width="11.33203125" style="26" customWidth="1"/>
    <col min="6923" max="6923" width="11.44140625" style="26"/>
    <col min="6924" max="6924" width="15.6640625" style="26" bestFit="1" customWidth="1"/>
    <col min="6925" max="6925" width="11" style="26" bestFit="1" customWidth="1"/>
    <col min="6926" max="6926" width="10" style="26" customWidth="1"/>
    <col min="6927" max="6927" width="8.6640625" style="26" customWidth="1"/>
    <col min="6928" max="6928" width="10" style="26" bestFit="1" customWidth="1"/>
    <col min="6929" max="6929" width="8.5546875" style="26" customWidth="1"/>
    <col min="6930" max="6930" width="9.6640625" style="26" customWidth="1"/>
    <col min="6931" max="6931" width="0.6640625" style="26" customWidth="1"/>
    <col min="6932" max="7171" width="11.44140625" style="26"/>
    <col min="7172" max="7172" width="4" style="26" customWidth="1"/>
    <col min="7173" max="7173" width="14.109375" style="26" customWidth="1"/>
    <col min="7174" max="7174" width="15.44140625" style="26" bestFit="1" customWidth="1"/>
    <col min="7175" max="7175" width="11.109375" style="26" customWidth="1"/>
    <col min="7176" max="7176" width="14.5546875" style="26" bestFit="1" customWidth="1"/>
    <col min="7177" max="7177" width="11.44140625" style="26"/>
    <col min="7178" max="7178" width="11.33203125" style="26" customWidth="1"/>
    <col min="7179" max="7179" width="11.44140625" style="26"/>
    <col min="7180" max="7180" width="15.6640625" style="26" bestFit="1" customWidth="1"/>
    <col min="7181" max="7181" width="11" style="26" bestFit="1" customWidth="1"/>
    <col min="7182" max="7182" width="10" style="26" customWidth="1"/>
    <col min="7183" max="7183" width="8.6640625" style="26" customWidth="1"/>
    <col min="7184" max="7184" width="10" style="26" bestFit="1" customWidth="1"/>
    <col min="7185" max="7185" width="8.5546875" style="26" customWidth="1"/>
    <col min="7186" max="7186" width="9.6640625" style="26" customWidth="1"/>
    <col min="7187" max="7187" width="0.6640625" style="26" customWidth="1"/>
    <col min="7188" max="7427" width="11.44140625" style="26"/>
    <col min="7428" max="7428" width="4" style="26" customWidth="1"/>
    <col min="7429" max="7429" width="14.109375" style="26" customWidth="1"/>
    <col min="7430" max="7430" width="15.44140625" style="26" bestFit="1" customWidth="1"/>
    <col min="7431" max="7431" width="11.109375" style="26" customWidth="1"/>
    <col min="7432" max="7432" width="14.5546875" style="26" bestFit="1" customWidth="1"/>
    <col min="7433" max="7433" width="11.44140625" style="26"/>
    <col min="7434" max="7434" width="11.33203125" style="26" customWidth="1"/>
    <col min="7435" max="7435" width="11.44140625" style="26"/>
    <col min="7436" max="7436" width="15.6640625" style="26" bestFit="1" customWidth="1"/>
    <col min="7437" max="7437" width="11" style="26" bestFit="1" customWidth="1"/>
    <col min="7438" max="7438" width="10" style="26" customWidth="1"/>
    <col min="7439" max="7439" width="8.6640625" style="26" customWidth="1"/>
    <col min="7440" max="7440" width="10" style="26" bestFit="1" customWidth="1"/>
    <col min="7441" max="7441" width="8.5546875" style="26" customWidth="1"/>
    <col min="7442" max="7442" width="9.6640625" style="26" customWidth="1"/>
    <col min="7443" max="7443" width="0.6640625" style="26" customWidth="1"/>
    <col min="7444" max="7683" width="11.44140625" style="26"/>
    <col min="7684" max="7684" width="4" style="26" customWidth="1"/>
    <col min="7685" max="7685" width="14.109375" style="26" customWidth="1"/>
    <col min="7686" max="7686" width="15.44140625" style="26" bestFit="1" customWidth="1"/>
    <col min="7687" max="7687" width="11.109375" style="26" customWidth="1"/>
    <col min="7688" max="7688" width="14.5546875" style="26" bestFit="1" customWidth="1"/>
    <col min="7689" max="7689" width="11.44140625" style="26"/>
    <col min="7690" max="7690" width="11.33203125" style="26" customWidth="1"/>
    <col min="7691" max="7691" width="11.44140625" style="26"/>
    <col min="7692" max="7692" width="15.6640625" style="26" bestFit="1" customWidth="1"/>
    <col min="7693" max="7693" width="11" style="26" bestFit="1" customWidth="1"/>
    <col min="7694" max="7694" width="10" style="26" customWidth="1"/>
    <col min="7695" max="7695" width="8.6640625" style="26" customWidth="1"/>
    <col min="7696" max="7696" width="10" style="26" bestFit="1" customWidth="1"/>
    <col min="7697" max="7697" width="8.5546875" style="26" customWidth="1"/>
    <col min="7698" max="7698" width="9.6640625" style="26" customWidth="1"/>
    <col min="7699" max="7699" width="0.6640625" style="26" customWidth="1"/>
    <col min="7700" max="7939" width="11.44140625" style="26"/>
    <col min="7940" max="7940" width="4" style="26" customWidth="1"/>
    <col min="7941" max="7941" width="14.109375" style="26" customWidth="1"/>
    <col min="7942" max="7942" width="15.44140625" style="26" bestFit="1" customWidth="1"/>
    <col min="7943" max="7943" width="11.109375" style="26" customWidth="1"/>
    <col min="7944" max="7944" width="14.5546875" style="26" bestFit="1" customWidth="1"/>
    <col min="7945" max="7945" width="11.44140625" style="26"/>
    <col min="7946" max="7946" width="11.33203125" style="26" customWidth="1"/>
    <col min="7947" max="7947" width="11.44140625" style="26"/>
    <col min="7948" max="7948" width="15.6640625" style="26" bestFit="1" customWidth="1"/>
    <col min="7949" max="7949" width="11" style="26" bestFit="1" customWidth="1"/>
    <col min="7950" max="7950" width="10" style="26" customWidth="1"/>
    <col min="7951" max="7951" width="8.6640625" style="26" customWidth="1"/>
    <col min="7952" max="7952" width="10" style="26" bestFit="1" customWidth="1"/>
    <col min="7953" max="7953" width="8.5546875" style="26" customWidth="1"/>
    <col min="7954" max="7954" width="9.6640625" style="26" customWidth="1"/>
    <col min="7955" max="7955" width="0.6640625" style="26" customWidth="1"/>
    <col min="7956" max="8195" width="11.44140625" style="26"/>
    <col min="8196" max="8196" width="4" style="26" customWidth="1"/>
    <col min="8197" max="8197" width="14.109375" style="26" customWidth="1"/>
    <col min="8198" max="8198" width="15.44140625" style="26" bestFit="1" customWidth="1"/>
    <col min="8199" max="8199" width="11.109375" style="26" customWidth="1"/>
    <col min="8200" max="8200" width="14.5546875" style="26" bestFit="1" customWidth="1"/>
    <col min="8201" max="8201" width="11.44140625" style="26"/>
    <col min="8202" max="8202" width="11.33203125" style="26" customWidth="1"/>
    <col min="8203" max="8203" width="11.44140625" style="26"/>
    <col min="8204" max="8204" width="15.6640625" style="26" bestFit="1" customWidth="1"/>
    <col min="8205" max="8205" width="11" style="26" bestFit="1" customWidth="1"/>
    <col min="8206" max="8206" width="10" style="26" customWidth="1"/>
    <col min="8207" max="8207" width="8.6640625" style="26" customWidth="1"/>
    <col min="8208" max="8208" width="10" style="26" bestFit="1" customWidth="1"/>
    <col min="8209" max="8209" width="8.5546875" style="26" customWidth="1"/>
    <col min="8210" max="8210" width="9.6640625" style="26" customWidth="1"/>
    <col min="8211" max="8211" width="0.6640625" style="26" customWidth="1"/>
    <col min="8212" max="8451" width="11.44140625" style="26"/>
    <col min="8452" max="8452" width="4" style="26" customWidth="1"/>
    <col min="8453" max="8453" width="14.109375" style="26" customWidth="1"/>
    <col min="8454" max="8454" width="15.44140625" style="26" bestFit="1" customWidth="1"/>
    <col min="8455" max="8455" width="11.109375" style="26" customWidth="1"/>
    <col min="8456" max="8456" width="14.5546875" style="26" bestFit="1" customWidth="1"/>
    <col min="8457" max="8457" width="11.44140625" style="26"/>
    <col min="8458" max="8458" width="11.33203125" style="26" customWidth="1"/>
    <col min="8459" max="8459" width="11.44140625" style="26"/>
    <col min="8460" max="8460" width="15.6640625" style="26" bestFit="1" customWidth="1"/>
    <col min="8461" max="8461" width="11" style="26" bestFit="1" customWidth="1"/>
    <col min="8462" max="8462" width="10" style="26" customWidth="1"/>
    <col min="8463" max="8463" width="8.6640625" style="26" customWidth="1"/>
    <col min="8464" max="8464" width="10" style="26" bestFit="1" customWidth="1"/>
    <col min="8465" max="8465" width="8.5546875" style="26" customWidth="1"/>
    <col min="8466" max="8466" width="9.6640625" style="26" customWidth="1"/>
    <col min="8467" max="8467" width="0.6640625" style="26" customWidth="1"/>
    <col min="8468" max="8707" width="11.44140625" style="26"/>
    <col min="8708" max="8708" width="4" style="26" customWidth="1"/>
    <col min="8709" max="8709" width="14.109375" style="26" customWidth="1"/>
    <col min="8710" max="8710" width="15.44140625" style="26" bestFit="1" customWidth="1"/>
    <col min="8711" max="8711" width="11.109375" style="26" customWidth="1"/>
    <col min="8712" max="8712" width="14.5546875" style="26" bestFit="1" customWidth="1"/>
    <col min="8713" max="8713" width="11.44140625" style="26"/>
    <col min="8714" max="8714" width="11.33203125" style="26" customWidth="1"/>
    <col min="8715" max="8715" width="11.44140625" style="26"/>
    <col min="8716" max="8716" width="15.6640625" style="26" bestFit="1" customWidth="1"/>
    <col min="8717" max="8717" width="11" style="26" bestFit="1" customWidth="1"/>
    <col min="8718" max="8718" width="10" style="26" customWidth="1"/>
    <col min="8719" max="8719" width="8.6640625" style="26" customWidth="1"/>
    <col min="8720" max="8720" width="10" style="26" bestFit="1" customWidth="1"/>
    <col min="8721" max="8721" width="8.5546875" style="26" customWidth="1"/>
    <col min="8722" max="8722" width="9.6640625" style="26" customWidth="1"/>
    <col min="8723" max="8723" width="0.6640625" style="26" customWidth="1"/>
    <col min="8724" max="8963" width="11.44140625" style="26"/>
    <col min="8964" max="8964" width="4" style="26" customWidth="1"/>
    <col min="8965" max="8965" width="14.109375" style="26" customWidth="1"/>
    <col min="8966" max="8966" width="15.44140625" style="26" bestFit="1" customWidth="1"/>
    <col min="8967" max="8967" width="11.109375" style="26" customWidth="1"/>
    <col min="8968" max="8968" width="14.5546875" style="26" bestFit="1" customWidth="1"/>
    <col min="8969" max="8969" width="11.44140625" style="26"/>
    <col min="8970" max="8970" width="11.33203125" style="26" customWidth="1"/>
    <col min="8971" max="8971" width="11.44140625" style="26"/>
    <col min="8972" max="8972" width="15.6640625" style="26" bestFit="1" customWidth="1"/>
    <col min="8973" max="8973" width="11" style="26" bestFit="1" customWidth="1"/>
    <col min="8974" max="8974" width="10" style="26" customWidth="1"/>
    <col min="8975" max="8975" width="8.6640625" style="26" customWidth="1"/>
    <col min="8976" max="8976" width="10" style="26" bestFit="1" customWidth="1"/>
    <col min="8977" max="8977" width="8.5546875" style="26" customWidth="1"/>
    <col min="8978" max="8978" width="9.6640625" style="26" customWidth="1"/>
    <col min="8979" max="8979" width="0.6640625" style="26" customWidth="1"/>
    <col min="8980" max="9219" width="11.44140625" style="26"/>
    <col min="9220" max="9220" width="4" style="26" customWidth="1"/>
    <col min="9221" max="9221" width="14.109375" style="26" customWidth="1"/>
    <col min="9222" max="9222" width="15.44140625" style="26" bestFit="1" customWidth="1"/>
    <col min="9223" max="9223" width="11.109375" style="26" customWidth="1"/>
    <col min="9224" max="9224" width="14.5546875" style="26" bestFit="1" customWidth="1"/>
    <col min="9225" max="9225" width="11.44140625" style="26"/>
    <col min="9226" max="9226" width="11.33203125" style="26" customWidth="1"/>
    <col min="9227" max="9227" width="11.44140625" style="26"/>
    <col min="9228" max="9228" width="15.6640625" style="26" bestFit="1" customWidth="1"/>
    <col min="9229" max="9229" width="11" style="26" bestFit="1" customWidth="1"/>
    <col min="9230" max="9230" width="10" style="26" customWidth="1"/>
    <col min="9231" max="9231" width="8.6640625" style="26" customWidth="1"/>
    <col min="9232" max="9232" width="10" style="26" bestFit="1" customWidth="1"/>
    <col min="9233" max="9233" width="8.5546875" style="26" customWidth="1"/>
    <col min="9234" max="9234" width="9.6640625" style="26" customWidth="1"/>
    <col min="9235" max="9235" width="0.6640625" style="26" customWidth="1"/>
    <col min="9236" max="9475" width="11.44140625" style="26"/>
    <col min="9476" max="9476" width="4" style="26" customWidth="1"/>
    <col min="9477" max="9477" width="14.109375" style="26" customWidth="1"/>
    <col min="9478" max="9478" width="15.44140625" style="26" bestFit="1" customWidth="1"/>
    <col min="9479" max="9479" width="11.109375" style="26" customWidth="1"/>
    <col min="9480" max="9480" width="14.5546875" style="26" bestFit="1" customWidth="1"/>
    <col min="9481" max="9481" width="11.44140625" style="26"/>
    <col min="9482" max="9482" width="11.33203125" style="26" customWidth="1"/>
    <col min="9483" max="9483" width="11.44140625" style="26"/>
    <col min="9484" max="9484" width="15.6640625" style="26" bestFit="1" customWidth="1"/>
    <col min="9485" max="9485" width="11" style="26" bestFit="1" customWidth="1"/>
    <col min="9486" max="9486" width="10" style="26" customWidth="1"/>
    <col min="9487" max="9487" width="8.6640625" style="26" customWidth="1"/>
    <col min="9488" max="9488" width="10" style="26" bestFit="1" customWidth="1"/>
    <col min="9489" max="9489" width="8.5546875" style="26" customWidth="1"/>
    <col min="9490" max="9490" width="9.6640625" style="26" customWidth="1"/>
    <col min="9491" max="9491" width="0.6640625" style="26" customWidth="1"/>
    <col min="9492" max="9731" width="11.44140625" style="26"/>
    <col min="9732" max="9732" width="4" style="26" customWidth="1"/>
    <col min="9733" max="9733" width="14.109375" style="26" customWidth="1"/>
    <col min="9734" max="9734" width="15.44140625" style="26" bestFit="1" customWidth="1"/>
    <col min="9735" max="9735" width="11.109375" style="26" customWidth="1"/>
    <col min="9736" max="9736" width="14.5546875" style="26" bestFit="1" customWidth="1"/>
    <col min="9737" max="9737" width="11.44140625" style="26"/>
    <col min="9738" max="9738" width="11.33203125" style="26" customWidth="1"/>
    <col min="9739" max="9739" width="11.44140625" style="26"/>
    <col min="9740" max="9740" width="15.6640625" style="26" bestFit="1" customWidth="1"/>
    <col min="9741" max="9741" width="11" style="26" bestFit="1" customWidth="1"/>
    <col min="9742" max="9742" width="10" style="26" customWidth="1"/>
    <col min="9743" max="9743" width="8.6640625" style="26" customWidth="1"/>
    <col min="9744" max="9744" width="10" style="26" bestFit="1" customWidth="1"/>
    <col min="9745" max="9745" width="8.5546875" style="26" customWidth="1"/>
    <col min="9746" max="9746" width="9.6640625" style="26" customWidth="1"/>
    <col min="9747" max="9747" width="0.6640625" style="26" customWidth="1"/>
    <col min="9748" max="9987" width="11.44140625" style="26"/>
    <col min="9988" max="9988" width="4" style="26" customWidth="1"/>
    <col min="9989" max="9989" width="14.109375" style="26" customWidth="1"/>
    <col min="9990" max="9990" width="15.44140625" style="26" bestFit="1" customWidth="1"/>
    <col min="9991" max="9991" width="11.109375" style="26" customWidth="1"/>
    <col min="9992" max="9992" width="14.5546875" style="26" bestFit="1" customWidth="1"/>
    <col min="9993" max="9993" width="11.44140625" style="26"/>
    <col min="9994" max="9994" width="11.33203125" style="26" customWidth="1"/>
    <col min="9995" max="9995" width="11.44140625" style="26"/>
    <col min="9996" max="9996" width="15.6640625" style="26" bestFit="1" customWidth="1"/>
    <col min="9997" max="9997" width="11" style="26" bestFit="1" customWidth="1"/>
    <col min="9998" max="9998" width="10" style="26" customWidth="1"/>
    <col min="9999" max="9999" width="8.6640625" style="26" customWidth="1"/>
    <col min="10000" max="10000" width="10" style="26" bestFit="1" customWidth="1"/>
    <col min="10001" max="10001" width="8.5546875" style="26" customWidth="1"/>
    <col min="10002" max="10002" width="9.6640625" style="26" customWidth="1"/>
    <col min="10003" max="10003" width="0.6640625" style="26" customWidth="1"/>
    <col min="10004" max="10243" width="11.44140625" style="26"/>
    <col min="10244" max="10244" width="4" style="26" customWidth="1"/>
    <col min="10245" max="10245" width="14.109375" style="26" customWidth="1"/>
    <col min="10246" max="10246" width="15.44140625" style="26" bestFit="1" customWidth="1"/>
    <col min="10247" max="10247" width="11.109375" style="26" customWidth="1"/>
    <col min="10248" max="10248" width="14.5546875" style="26" bestFit="1" customWidth="1"/>
    <col min="10249" max="10249" width="11.44140625" style="26"/>
    <col min="10250" max="10250" width="11.33203125" style="26" customWidth="1"/>
    <col min="10251" max="10251" width="11.44140625" style="26"/>
    <col min="10252" max="10252" width="15.6640625" style="26" bestFit="1" customWidth="1"/>
    <col min="10253" max="10253" width="11" style="26" bestFit="1" customWidth="1"/>
    <col min="10254" max="10254" width="10" style="26" customWidth="1"/>
    <col min="10255" max="10255" width="8.6640625" style="26" customWidth="1"/>
    <col min="10256" max="10256" width="10" style="26" bestFit="1" customWidth="1"/>
    <col min="10257" max="10257" width="8.5546875" style="26" customWidth="1"/>
    <col min="10258" max="10258" width="9.6640625" style="26" customWidth="1"/>
    <col min="10259" max="10259" width="0.6640625" style="26" customWidth="1"/>
    <col min="10260" max="10499" width="11.44140625" style="26"/>
    <col min="10500" max="10500" width="4" style="26" customWidth="1"/>
    <col min="10501" max="10501" width="14.109375" style="26" customWidth="1"/>
    <col min="10502" max="10502" width="15.44140625" style="26" bestFit="1" customWidth="1"/>
    <col min="10503" max="10503" width="11.109375" style="26" customWidth="1"/>
    <col min="10504" max="10504" width="14.5546875" style="26" bestFit="1" customWidth="1"/>
    <col min="10505" max="10505" width="11.44140625" style="26"/>
    <col min="10506" max="10506" width="11.33203125" style="26" customWidth="1"/>
    <col min="10507" max="10507" width="11.44140625" style="26"/>
    <col min="10508" max="10508" width="15.6640625" style="26" bestFit="1" customWidth="1"/>
    <col min="10509" max="10509" width="11" style="26" bestFit="1" customWidth="1"/>
    <col min="10510" max="10510" width="10" style="26" customWidth="1"/>
    <col min="10511" max="10511" width="8.6640625" style="26" customWidth="1"/>
    <col min="10512" max="10512" width="10" style="26" bestFit="1" customWidth="1"/>
    <col min="10513" max="10513" width="8.5546875" style="26" customWidth="1"/>
    <col min="10514" max="10514" width="9.6640625" style="26" customWidth="1"/>
    <col min="10515" max="10515" width="0.6640625" style="26" customWidth="1"/>
    <col min="10516" max="10755" width="11.44140625" style="26"/>
    <col min="10756" max="10756" width="4" style="26" customWidth="1"/>
    <col min="10757" max="10757" width="14.109375" style="26" customWidth="1"/>
    <col min="10758" max="10758" width="15.44140625" style="26" bestFit="1" customWidth="1"/>
    <col min="10759" max="10759" width="11.109375" style="26" customWidth="1"/>
    <col min="10760" max="10760" width="14.5546875" style="26" bestFit="1" customWidth="1"/>
    <col min="10761" max="10761" width="11.44140625" style="26"/>
    <col min="10762" max="10762" width="11.33203125" style="26" customWidth="1"/>
    <col min="10763" max="10763" width="11.44140625" style="26"/>
    <col min="10764" max="10764" width="15.6640625" style="26" bestFit="1" customWidth="1"/>
    <col min="10765" max="10765" width="11" style="26" bestFit="1" customWidth="1"/>
    <col min="10766" max="10766" width="10" style="26" customWidth="1"/>
    <col min="10767" max="10767" width="8.6640625" style="26" customWidth="1"/>
    <col min="10768" max="10768" width="10" style="26" bestFit="1" customWidth="1"/>
    <col min="10769" max="10769" width="8.5546875" style="26" customWidth="1"/>
    <col min="10770" max="10770" width="9.6640625" style="26" customWidth="1"/>
    <col min="10771" max="10771" width="0.6640625" style="26" customWidth="1"/>
    <col min="10772" max="11011" width="11.44140625" style="26"/>
    <col min="11012" max="11012" width="4" style="26" customWidth="1"/>
    <col min="11013" max="11013" width="14.109375" style="26" customWidth="1"/>
    <col min="11014" max="11014" width="15.44140625" style="26" bestFit="1" customWidth="1"/>
    <col min="11015" max="11015" width="11.109375" style="26" customWidth="1"/>
    <col min="11016" max="11016" width="14.5546875" style="26" bestFit="1" customWidth="1"/>
    <col min="11017" max="11017" width="11.44140625" style="26"/>
    <col min="11018" max="11018" width="11.33203125" style="26" customWidth="1"/>
    <col min="11019" max="11019" width="11.44140625" style="26"/>
    <col min="11020" max="11020" width="15.6640625" style="26" bestFit="1" customWidth="1"/>
    <col min="11021" max="11021" width="11" style="26" bestFit="1" customWidth="1"/>
    <col min="11022" max="11022" width="10" style="26" customWidth="1"/>
    <col min="11023" max="11023" width="8.6640625" style="26" customWidth="1"/>
    <col min="11024" max="11024" width="10" style="26" bestFit="1" customWidth="1"/>
    <col min="11025" max="11025" width="8.5546875" style="26" customWidth="1"/>
    <col min="11026" max="11026" width="9.6640625" style="26" customWidth="1"/>
    <col min="11027" max="11027" width="0.6640625" style="26" customWidth="1"/>
    <col min="11028" max="11267" width="11.44140625" style="26"/>
    <col min="11268" max="11268" width="4" style="26" customWidth="1"/>
    <col min="11269" max="11269" width="14.109375" style="26" customWidth="1"/>
    <col min="11270" max="11270" width="15.44140625" style="26" bestFit="1" customWidth="1"/>
    <col min="11271" max="11271" width="11.109375" style="26" customWidth="1"/>
    <col min="11272" max="11272" width="14.5546875" style="26" bestFit="1" customWidth="1"/>
    <col min="11273" max="11273" width="11.44140625" style="26"/>
    <col min="11274" max="11274" width="11.33203125" style="26" customWidth="1"/>
    <col min="11275" max="11275" width="11.44140625" style="26"/>
    <col min="11276" max="11276" width="15.6640625" style="26" bestFit="1" customWidth="1"/>
    <col min="11277" max="11277" width="11" style="26" bestFit="1" customWidth="1"/>
    <col min="11278" max="11278" width="10" style="26" customWidth="1"/>
    <col min="11279" max="11279" width="8.6640625" style="26" customWidth="1"/>
    <col min="11280" max="11280" width="10" style="26" bestFit="1" customWidth="1"/>
    <col min="11281" max="11281" width="8.5546875" style="26" customWidth="1"/>
    <col min="11282" max="11282" width="9.6640625" style="26" customWidth="1"/>
    <col min="11283" max="11283" width="0.6640625" style="26" customWidth="1"/>
    <col min="11284" max="11523" width="11.44140625" style="26"/>
    <col min="11524" max="11524" width="4" style="26" customWidth="1"/>
    <col min="11525" max="11525" width="14.109375" style="26" customWidth="1"/>
    <col min="11526" max="11526" width="15.44140625" style="26" bestFit="1" customWidth="1"/>
    <col min="11527" max="11527" width="11.109375" style="26" customWidth="1"/>
    <col min="11528" max="11528" width="14.5546875" style="26" bestFit="1" customWidth="1"/>
    <col min="11529" max="11529" width="11.44140625" style="26"/>
    <col min="11530" max="11530" width="11.33203125" style="26" customWidth="1"/>
    <col min="11531" max="11531" width="11.44140625" style="26"/>
    <col min="11532" max="11532" width="15.6640625" style="26" bestFit="1" customWidth="1"/>
    <col min="11533" max="11533" width="11" style="26" bestFit="1" customWidth="1"/>
    <col min="11534" max="11534" width="10" style="26" customWidth="1"/>
    <col min="11535" max="11535" width="8.6640625" style="26" customWidth="1"/>
    <col min="11536" max="11536" width="10" style="26" bestFit="1" customWidth="1"/>
    <col min="11537" max="11537" width="8.5546875" style="26" customWidth="1"/>
    <col min="11538" max="11538" width="9.6640625" style="26" customWidth="1"/>
    <col min="11539" max="11539" width="0.6640625" style="26" customWidth="1"/>
    <col min="11540" max="11779" width="11.44140625" style="26"/>
    <col min="11780" max="11780" width="4" style="26" customWidth="1"/>
    <col min="11781" max="11781" width="14.109375" style="26" customWidth="1"/>
    <col min="11782" max="11782" width="15.44140625" style="26" bestFit="1" customWidth="1"/>
    <col min="11783" max="11783" width="11.109375" style="26" customWidth="1"/>
    <col min="11784" max="11784" width="14.5546875" style="26" bestFit="1" customWidth="1"/>
    <col min="11785" max="11785" width="11.44140625" style="26"/>
    <col min="11786" max="11786" width="11.33203125" style="26" customWidth="1"/>
    <col min="11787" max="11787" width="11.44140625" style="26"/>
    <col min="11788" max="11788" width="15.6640625" style="26" bestFit="1" customWidth="1"/>
    <col min="11789" max="11789" width="11" style="26" bestFit="1" customWidth="1"/>
    <col min="11790" max="11790" width="10" style="26" customWidth="1"/>
    <col min="11791" max="11791" width="8.6640625" style="26" customWidth="1"/>
    <col min="11792" max="11792" width="10" style="26" bestFit="1" customWidth="1"/>
    <col min="11793" max="11793" width="8.5546875" style="26" customWidth="1"/>
    <col min="11794" max="11794" width="9.6640625" style="26" customWidth="1"/>
    <col min="11795" max="11795" width="0.6640625" style="26" customWidth="1"/>
    <col min="11796" max="12035" width="11.44140625" style="26"/>
    <col min="12036" max="12036" width="4" style="26" customWidth="1"/>
    <col min="12037" max="12037" width="14.109375" style="26" customWidth="1"/>
    <col min="12038" max="12038" width="15.44140625" style="26" bestFit="1" customWidth="1"/>
    <col min="12039" max="12039" width="11.109375" style="26" customWidth="1"/>
    <col min="12040" max="12040" width="14.5546875" style="26" bestFit="1" customWidth="1"/>
    <col min="12041" max="12041" width="11.44140625" style="26"/>
    <col min="12042" max="12042" width="11.33203125" style="26" customWidth="1"/>
    <col min="12043" max="12043" width="11.44140625" style="26"/>
    <col min="12044" max="12044" width="15.6640625" style="26" bestFit="1" customWidth="1"/>
    <col min="12045" max="12045" width="11" style="26" bestFit="1" customWidth="1"/>
    <col min="12046" max="12046" width="10" style="26" customWidth="1"/>
    <col min="12047" max="12047" width="8.6640625" style="26" customWidth="1"/>
    <col min="12048" max="12048" width="10" style="26" bestFit="1" customWidth="1"/>
    <col min="12049" max="12049" width="8.5546875" style="26" customWidth="1"/>
    <col min="12050" max="12050" width="9.6640625" style="26" customWidth="1"/>
    <col min="12051" max="12051" width="0.6640625" style="26" customWidth="1"/>
    <col min="12052" max="12291" width="11.44140625" style="26"/>
    <col min="12292" max="12292" width="4" style="26" customWidth="1"/>
    <col min="12293" max="12293" width="14.109375" style="26" customWidth="1"/>
    <col min="12294" max="12294" width="15.44140625" style="26" bestFit="1" customWidth="1"/>
    <col min="12295" max="12295" width="11.109375" style="26" customWidth="1"/>
    <col min="12296" max="12296" width="14.5546875" style="26" bestFit="1" customWidth="1"/>
    <col min="12297" max="12297" width="11.44140625" style="26"/>
    <col min="12298" max="12298" width="11.33203125" style="26" customWidth="1"/>
    <col min="12299" max="12299" width="11.44140625" style="26"/>
    <col min="12300" max="12300" width="15.6640625" style="26" bestFit="1" customWidth="1"/>
    <col min="12301" max="12301" width="11" style="26" bestFit="1" customWidth="1"/>
    <col min="12302" max="12302" width="10" style="26" customWidth="1"/>
    <col min="12303" max="12303" width="8.6640625" style="26" customWidth="1"/>
    <col min="12304" max="12304" width="10" style="26" bestFit="1" customWidth="1"/>
    <col min="12305" max="12305" width="8.5546875" style="26" customWidth="1"/>
    <col min="12306" max="12306" width="9.6640625" style="26" customWidth="1"/>
    <col min="12307" max="12307" width="0.6640625" style="26" customWidth="1"/>
    <col min="12308" max="12547" width="11.44140625" style="26"/>
    <col min="12548" max="12548" width="4" style="26" customWidth="1"/>
    <col min="12549" max="12549" width="14.109375" style="26" customWidth="1"/>
    <col min="12550" max="12550" width="15.44140625" style="26" bestFit="1" customWidth="1"/>
    <col min="12551" max="12551" width="11.109375" style="26" customWidth="1"/>
    <col min="12552" max="12552" width="14.5546875" style="26" bestFit="1" customWidth="1"/>
    <col min="12553" max="12553" width="11.44140625" style="26"/>
    <col min="12554" max="12554" width="11.33203125" style="26" customWidth="1"/>
    <col min="12555" max="12555" width="11.44140625" style="26"/>
    <col min="12556" max="12556" width="15.6640625" style="26" bestFit="1" customWidth="1"/>
    <col min="12557" max="12557" width="11" style="26" bestFit="1" customWidth="1"/>
    <col min="12558" max="12558" width="10" style="26" customWidth="1"/>
    <col min="12559" max="12559" width="8.6640625" style="26" customWidth="1"/>
    <col min="12560" max="12560" width="10" style="26" bestFit="1" customWidth="1"/>
    <col min="12561" max="12561" width="8.5546875" style="26" customWidth="1"/>
    <col min="12562" max="12562" width="9.6640625" style="26" customWidth="1"/>
    <col min="12563" max="12563" width="0.6640625" style="26" customWidth="1"/>
    <col min="12564" max="12803" width="11.44140625" style="26"/>
    <col min="12804" max="12804" width="4" style="26" customWidth="1"/>
    <col min="12805" max="12805" width="14.109375" style="26" customWidth="1"/>
    <col min="12806" max="12806" width="15.44140625" style="26" bestFit="1" customWidth="1"/>
    <col min="12807" max="12807" width="11.109375" style="26" customWidth="1"/>
    <col min="12808" max="12808" width="14.5546875" style="26" bestFit="1" customWidth="1"/>
    <col min="12809" max="12809" width="11.44140625" style="26"/>
    <col min="12810" max="12810" width="11.33203125" style="26" customWidth="1"/>
    <col min="12811" max="12811" width="11.44140625" style="26"/>
    <col min="12812" max="12812" width="15.6640625" style="26" bestFit="1" customWidth="1"/>
    <col min="12813" max="12813" width="11" style="26" bestFit="1" customWidth="1"/>
    <col min="12814" max="12814" width="10" style="26" customWidth="1"/>
    <col min="12815" max="12815" width="8.6640625" style="26" customWidth="1"/>
    <col min="12816" max="12816" width="10" style="26" bestFit="1" customWidth="1"/>
    <col min="12817" max="12817" width="8.5546875" style="26" customWidth="1"/>
    <col min="12818" max="12818" width="9.6640625" style="26" customWidth="1"/>
    <col min="12819" max="12819" width="0.6640625" style="26" customWidth="1"/>
    <col min="12820" max="13059" width="11.44140625" style="26"/>
    <col min="13060" max="13060" width="4" style="26" customWidth="1"/>
    <col min="13061" max="13061" width="14.109375" style="26" customWidth="1"/>
    <col min="13062" max="13062" width="15.44140625" style="26" bestFit="1" customWidth="1"/>
    <col min="13063" max="13063" width="11.109375" style="26" customWidth="1"/>
    <col min="13064" max="13064" width="14.5546875" style="26" bestFit="1" customWidth="1"/>
    <col min="13065" max="13065" width="11.44140625" style="26"/>
    <col min="13066" max="13066" width="11.33203125" style="26" customWidth="1"/>
    <col min="13067" max="13067" width="11.44140625" style="26"/>
    <col min="13068" max="13068" width="15.6640625" style="26" bestFit="1" customWidth="1"/>
    <col min="13069" max="13069" width="11" style="26" bestFit="1" customWidth="1"/>
    <col min="13070" max="13070" width="10" style="26" customWidth="1"/>
    <col min="13071" max="13071" width="8.6640625" style="26" customWidth="1"/>
    <col min="13072" max="13072" width="10" style="26" bestFit="1" customWidth="1"/>
    <col min="13073" max="13073" width="8.5546875" style="26" customWidth="1"/>
    <col min="13074" max="13074" width="9.6640625" style="26" customWidth="1"/>
    <col min="13075" max="13075" width="0.6640625" style="26" customWidth="1"/>
    <col min="13076" max="13315" width="11.44140625" style="26"/>
    <col min="13316" max="13316" width="4" style="26" customWidth="1"/>
    <col min="13317" max="13317" width="14.109375" style="26" customWidth="1"/>
    <col min="13318" max="13318" width="15.44140625" style="26" bestFit="1" customWidth="1"/>
    <col min="13319" max="13319" width="11.109375" style="26" customWidth="1"/>
    <col min="13320" max="13320" width="14.5546875" style="26" bestFit="1" customWidth="1"/>
    <col min="13321" max="13321" width="11.44140625" style="26"/>
    <col min="13322" max="13322" width="11.33203125" style="26" customWidth="1"/>
    <col min="13323" max="13323" width="11.44140625" style="26"/>
    <col min="13324" max="13324" width="15.6640625" style="26" bestFit="1" customWidth="1"/>
    <col min="13325" max="13325" width="11" style="26" bestFit="1" customWidth="1"/>
    <col min="13326" max="13326" width="10" style="26" customWidth="1"/>
    <col min="13327" max="13327" width="8.6640625" style="26" customWidth="1"/>
    <col min="13328" max="13328" width="10" style="26" bestFit="1" customWidth="1"/>
    <col min="13329" max="13329" width="8.5546875" style="26" customWidth="1"/>
    <col min="13330" max="13330" width="9.6640625" style="26" customWidth="1"/>
    <col min="13331" max="13331" width="0.6640625" style="26" customWidth="1"/>
    <col min="13332" max="13571" width="11.44140625" style="26"/>
    <col min="13572" max="13572" width="4" style="26" customWidth="1"/>
    <col min="13573" max="13573" width="14.109375" style="26" customWidth="1"/>
    <col min="13574" max="13574" width="15.44140625" style="26" bestFit="1" customWidth="1"/>
    <col min="13575" max="13575" width="11.109375" style="26" customWidth="1"/>
    <col min="13576" max="13576" width="14.5546875" style="26" bestFit="1" customWidth="1"/>
    <col min="13577" max="13577" width="11.44140625" style="26"/>
    <col min="13578" max="13578" width="11.33203125" style="26" customWidth="1"/>
    <col min="13579" max="13579" width="11.44140625" style="26"/>
    <col min="13580" max="13580" width="15.6640625" style="26" bestFit="1" customWidth="1"/>
    <col min="13581" max="13581" width="11" style="26" bestFit="1" customWidth="1"/>
    <col min="13582" max="13582" width="10" style="26" customWidth="1"/>
    <col min="13583" max="13583" width="8.6640625" style="26" customWidth="1"/>
    <col min="13584" max="13584" width="10" style="26" bestFit="1" customWidth="1"/>
    <col min="13585" max="13585" width="8.5546875" style="26" customWidth="1"/>
    <col min="13586" max="13586" width="9.6640625" style="26" customWidth="1"/>
    <col min="13587" max="13587" width="0.6640625" style="26" customWidth="1"/>
    <col min="13588" max="13827" width="11.44140625" style="26"/>
    <col min="13828" max="13828" width="4" style="26" customWidth="1"/>
    <col min="13829" max="13829" width="14.109375" style="26" customWidth="1"/>
    <col min="13830" max="13830" width="15.44140625" style="26" bestFit="1" customWidth="1"/>
    <col min="13831" max="13831" width="11.109375" style="26" customWidth="1"/>
    <col min="13832" max="13832" width="14.5546875" style="26" bestFit="1" customWidth="1"/>
    <col min="13833" max="13833" width="11.44140625" style="26"/>
    <col min="13834" max="13834" width="11.33203125" style="26" customWidth="1"/>
    <col min="13835" max="13835" width="11.44140625" style="26"/>
    <col min="13836" max="13836" width="15.6640625" style="26" bestFit="1" customWidth="1"/>
    <col min="13837" max="13837" width="11" style="26" bestFit="1" customWidth="1"/>
    <col min="13838" max="13838" width="10" style="26" customWidth="1"/>
    <col min="13839" max="13839" width="8.6640625" style="26" customWidth="1"/>
    <col min="13840" max="13840" width="10" style="26" bestFit="1" customWidth="1"/>
    <col min="13841" max="13841" width="8.5546875" style="26" customWidth="1"/>
    <col min="13842" max="13842" width="9.6640625" style="26" customWidth="1"/>
    <col min="13843" max="13843" width="0.6640625" style="26" customWidth="1"/>
    <col min="13844" max="14083" width="11.44140625" style="26"/>
    <col min="14084" max="14084" width="4" style="26" customWidth="1"/>
    <col min="14085" max="14085" width="14.109375" style="26" customWidth="1"/>
    <col min="14086" max="14086" width="15.44140625" style="26" bestFit="1" customWidth="1"/>
    <col min="14087" max="14087" width="11.109375" style="26" customWidth="1"/>
    <col min="14088" max="14088" width="14.5546875" style="26" bestFit="1" customWidth="1"/>
    <col min="14089" max="14089" width="11.44140625" style="26"/>
    <col min="14090" max="14090" width="11.33203125" style="26" customWidth="1"/>
    <col min="14091" max="14091" width="11.44140625" style="26"/>
    <col min="14092" max="14092" width="15.6640625" style="26" bestFit="1" customWidth="1"/>
    <col min="14093" max="14093" width="11" style="26" bestFit="1" customWidth="1"/>
    <col min="14094" max="14094" width="10" style="26" customWidth="1"/>
    <col min="14095" max="14095" width="8.6640625" style="26" customWidth="1"/>
    <col min="14096" max="14096" width="10" style="26" bestFit="1" customWidth="1"/>
    <col min="14097" max="14097" width="8.5546875" style="26" customWidth="1"/>
    <col min="14098" max="14098" width="9.6640625" style="26" customWidth="1"/>
    <col min="14099" max="14099" width="0.6640625" style="26" customWidth="1"/>
    <col min="14100" max="14339" width="11.44140625" style="26"/>
    <col min="14340" max="14340" width="4" style="26" customWidth="1"/>
    <col min="14341" max="14341" width="14.109375" style="26" customWidth="1"/>
    <col min="14342" max="14342" width="15.44140625" style="26" bestFit="1" customWidth="1"/>
    <col min="14343" max="14343" width="11.109375" style="26" customWidth="1"/>
    <col min="14344" max="14344" width="14.5546875" style="26" bestFit="1" customWidth="1"/>
    <col min="14345" max="14345" width="11.44140625" style="26"/>
    <col min="14346" max="14346" width="11.33203125" style="26" customWidth="1"/>
    <col min="14347" max="14347" width="11.44140625" style="26"/>
    <col min="14348" max="14348" width="15.6640625" style="26" bestFit="1" customWidth="1"/>
    <col min="14349" max="14349" width="11" style="26" bestFit="1" customWidth="1"/>
    <col min="14350" max="14350" width="10" style="26" customWidth="1"/>
    <col min="14351" max="14351" width="8.6640625" style="26" customWidth="1"/>
    <col min="14352" max="14352" width="10" style="26" bestFit="1" customWidth="1"/>
    <col min="14353" max="14353" width="8.5546875" style="26" customWidth="1"/>
    <col min="14354" max="14354" width="9.6640625" style="26" customWidth="1"/>
    <col min="14355" max="14355" width="0.6640625" style="26" customWidth="1"/>
    <col min="14356" max="14595" width="11.44140625" style="26"/>
    <col min="14596" max="14596" width="4" style="26" customWidth="1"/>
    <col min="14597" max="14597" width="14.109375" style="26" customWidth="1"/>
    <col min="14598" max="14598" width="15.44140625" style="26" bestFit="1" customWidth="1"/>
    <col min="14599" max="14599" width="11.109375" style="26" customWidth="1"/>
    <col min="14600" max="14600" width="14.5546875" style="26" bestFit="1" customWidth="1"/>
    <col min="14601" max="14601" width="11.44140625" style="26"/>
    <col min="14602" max="14602" width="11.33203125" style="26" customWidth="1"/>
    <col min="14603" max="14603" width="11.44140625" style="26"/>
    <col min="14604" max="14604" width="15.6640625" style="26" bestFit="1" customWidth="1"/>
    <col min="14605" max="14605" width="11" style="26" bestFit="1" customWidth="1"/>
    <col min="14606" max="14606" width="10" style="26" customWidth="1"/>
    <col min="14607" max="14607" width="8.6640625" style="26" customWidth="1"/>
    <col min="14608" max="14608" width="10" style="26" bestFit="1" customWidth="1"/>
    <col min="14609" max="14609" width="8.5546875" style="26" customWidth="1"/>
    <col min="14610" max="14610" width="9.6640625" style="26" customWidth="1"/>
    <col min="14611" max="14611" width="0.6640625" style="26" customWidth="1"/>
    <col min="14612" max="14851" width="11.44140625" style="26"/>
    <col min="14852" max="14852" width="4" style="26" customWidth="1"/>
    <col min="14853" max="14853" width="14.109375" style="26" customWidth="1"/>
    <col min="14854" max="14854" width="15.44140625" style="26" bestFit="1" customWidth="1"/>
    <col min="14855" max="14855" width="11.109375" style="26" customWidth="1"/>
    <col min="14856" max="14856" width="14.5546875" style="26" bestFit="1" customWidth="1"/>
    <col min="14857" max="14857" width="11.44140625" style="26"/>
    <col min="14858" max="14858" width="11.33203125" style="26" customWidth="1"/>
    <col min="14859" max="14859" width="11.44140625" style="26"/>
    <col min="14860" max="14860" width="15.6640625" style="26" bestFit="1" customWidth="1"/>
    <col min="14861" max="14861" width="11" style="26" bestFit="1" customWidth="1"/>
    <col min="14862" max="14862" width="10" style="26" customWidth="1"/>
    <col min="14863" max="14863" width="8.6640625" style="26" customWidth="1"/>
    <col min="14864" max="14864" width="10" style="26" bestFit="1" customWidth="1"/>
    <col min="14865" max="14865" width="8.5546875" style="26" customWidth="1"/>
    <col min="14866" max="14866" width="9.6640625" style="26" customWidth="1"/>
    <col min="14867" max="14867" width="0.6640625" style="26" customWidth="1"/>
    <col min="14868" max="15107" width="11.44140625" style="26"/>
    <col min="15108" max="15108" width="4" style="26" customWidth="1"/>
    <col min="15109" max="15109" width="14.109375" style="26" customWidth="1"/>
    <col min="15110" max="15110" width="15.44140625" style="26" bestFit="1" customWidth="1"/>
    <col min="15111" max="15111" width="11.109375" style="26" customWidth="1"/>
    <col min="15112" max="15112" width="14.5546875" style="26" bestFit="1" customWidth="1"/>
    <col min="15113" max="15113" width="11.44140625" style="26"/>
    <col min="15114" max="15114" width="11.33203125" style="26" customWidth="1"/>
    <col min="15115" max="15115" width="11.44140625" style="26"/>
    <col min="15116" max="15116" width="15.6640625" style="26" bestFit="1" customWidth="1"/>
    <col min="15117" max="15117" width="11" style="26" bestFit="1" customWidth="1"/>
    <col min="15118" max="15118" width="10" style="26" customWidth="1"/>
    <col min="15119" max="15119" width="8.6640625" style="26" customWidth="1"/>
    <col min="15120" max="15120" width="10" style="26" bestFit="1" customWidth="1"/>
    <col min="15121" max="15121" width="8.5546875" style="26" customWidth="1"/>
    <col min="15122" max="15122" width="9.6640625" style="26" customWidth="1"/>
    <col min="15123" max="15123" width="0.6640625" style="26" customWidth="1"/>
    <col min="15124" max="15363" width="11.44140625" style="26"/>
    <col min="15364" max="15364" width="4" style="26" customWidth="1"/>
    <col min="15365" max="15365" width="14.109375" style="26" customWidth="1"/>
    <col min="15366" max="15366" width="15.44140625" style="26" bestFit="1" customWidth="1"/>
    <col min="15367" max="15367" width="11.109375" style="26" customWidth="1"/>
    <col min="15368" max="15368" width="14.5546875" style="26" bestFit="1" customWidth="1"/>
    <col min="15369" max="15369" width="11.44140625" style="26"/>
    <col min="15370" max="15370" width="11.33203125" style="26" customWidth="1"/>
    <col min="15371" max="15371" width="11.44140625" style="26"/>
    <col min="15372" max="15372" width="15.6640625" style="26" bestFit="1" customWidth="1"/>
    <col min="15373" max="15373" width="11" style="26" bestFit="1" customWidth="1"/>
    <col min="15374" max="15374" width="10" style="26" customWidth="1"/>
    <col min="15375" max="15375" width="8.6640625" style="26" customWidth="1"/>
    <col min="15376" max="15376" width="10" style="26" bestFit="1" customWidth="1"/>
    <col min="15377" max="15377" width="8.5546875" style="26" customWidth="1"/>
    <col min="15378" max="15378" width="9.6640625" style="26" customWidth="1"/>
    <col min="15379" max="15379" width="0.6640625" style="26" customWidth="1"/>
    <col min="15380" max="15619" width="11.44140625" style="26"/>
    <col min="15620" max="15620" width="4" style="26" customWidth="1"/>
    <col min="15621" max="15621" width="14.109375" style="26" customWidth="1"/>
    <col min="15622" max="15622" width="15.44140625" style="26" bestFit="1" customWidth="1"/>
    <col min="15623" max="15623" width="11.109375" style="26" customWidth="1"/>
    <col min="15624" max="15624" width="14.5546875" style="26" bestFit="1" customWidth="1"/>
    <col min="15625" max="15625" width="11.44140625" style="26"/>
    <col min="15626" max="15626" width="11.33203125" style="26" customWidth="1"/>
    <col min="15627" max="15627" width="11.44140625" style="26"/>
    <col min="15628" max="15628" width="15.6640625" style="26" bestFit="1" customWidth="1"/>
    <col min="15629" max="15629" width="11" style="26" bestFit="1" customWidth="1"/>
    <col min="15630" max="15630" width="10" style="26" customWidth="1"/>
    <col min="15631" max="15631" width="8.6640625" style="26" customWidth="1"/>
    <col min="15632" max="15632" width="10" style="26" bestFit="1" customWidth="1"/>
    <col min="15633" max="15633" width="8.5546875" style="26" customWidth="1"/>
    <col min="15634" max="15634" width="9.6640625" style="26" customWidth="1"/>
    <col min="15635" max="15635" width="0.6640625" style="26" customWidth="1"/>
    <col min="15636" max="15875" width="11.44140625" style="26"/>
    <col min="15876" max="15876" width="4" style="26" customWidth="1"/>
    <col min="15877" max="15877" width="14.109375" style="26" customWidth="1"/>
    <col min="15878" max="15878" width="15.44140625" style="26" bestFit="1" customWidth="1"/>
    <col min="15879" max="15879" width="11.109375" style="26" customWidth="1"/>
    <col min="15880" max="15880" width="14.5546875" style="26" bestFit="1" customWidth="1"/>
    <col min="15881" max="15881" width="11.44140625" style="26"/>
    <col min="15882" max="15882" width="11.33203125" style="26" customWidth="1"/>
    <col min="15883" max="15883" width="11.44140625" style="26"/>
    <col min="15884" max="15884" width="15.6640625" style="26" bestFit="1" customWidth="1"/>
    <col min="15885" max="15885" width="11" style="26" bestFit="1" customWidth="1"/>
    <col min="15886" max="15886" width="10" style="26" customWidth="1"/>
    <col min="15887" max="15887" width="8.6640625" style="26" customWidth="1"/>
    <col min="15888" max="15888" width="10" style="26" bestFit="1" customWidth="1"/>
    <col min="15889" max="15889" width="8.5546875" style="26" customWidth="1"/>
    <col min="15890" max="15890" width="9.6640625" style="26" customWidth="1"/>
    <col min="15891" max="15891" width="0.6640625" style="26" customWidth="1"/>
    <col min="15892" max="16131" width="11.44140625" style="26"/>
    <col min="16132" max="16132" width="4" style="26" customWidth="1"/>
    <col min="16133" max="16133" width="14.109375" style="26" customWidth="1"/>
    <col min="16134" max="16134" width="15.44140625" style="26" bestFit="1" customWidth="1"/>
    <col min="16135" max="16135" width="11.109375" style="26" customWidth="1"/>
    <col min="16136" max="16136" width="14.5546875" style="26" bestFit="1" customWidth="1"/>
    <col min="16137" max="16137" width="11.44140625" style="26"/>
    <col min="16138" max="16138" width="11.33203125" style="26" customWidth="1"/>
    <col min="16139" max="16139" width="11.44140625" style="26"/>
    <col min="16140" max="16140" width="15.6640625" style="26" bestFit="1" customWidth="1"/>
    <col min="16141" max="16141" width="11" style="26" bestFit="1" customWidth="1"/>
    <col min="16142" max="16142" width="10" style="26" customWidth="1"/>
    <col min="16143" max="16143" width="8.6640625" style="26" customWidth="1"/>
    <col min="16144" max="16144" width="10" style="26" bestFit="1" customWidth="1"/>
    <col min="16145" max="16145" width="8.5546875" style="26" customWidth="1"/>
    <col min="16146" max="16146" width="9.6640625" style="26" customWidth="1"/>
    <col min="16147" max="16147" width="0.6640625" style="26" customWidth="1"/>
    <col min="16148" max="16384" width="11.44140625" style="26"/>
  </cols>
  <sheetData>
    <row r="2" spans="2:19" ht="10.8" thickBot="1" x14ac:dyDescent="0.25"/>
    <row r="3" spans="2:19" ht="16.8" thickTop="1" thickBot="1" x14ac:dyDescent="0.35">
      <c r="B3" s="1008" t="s">
        <v>168</v>
      </c>
      <c r="C3" s="1008"/>
      <c r="D3" s="1008"/>
      <c r="E3" s="1008"/>
      <c r="F3" s="1008"/>
      <c r="G3" s="1008"/>
      <c r="H3" s="1008"/>
      <c r="I3" s="27"/>
      <c r="J3" s="27"/>
      <c r="K3" s="27"/>
      <c r="L3" s="27"/>
    </row>
    <row r="4" spans="2:19" ht="11.4" thickTop="1" thickBot="1" x14ac:dyDescent="0.25"/>
    <row r="5" spans="2:19" ht="10.8" thickTop="1" x14ac:dyDescent="0.2">
      <c r="B5" s="1009"/>
      <c r="C5" s="1009"/>
      <c r="F5" s="1010" t="s">
        <v>169</v>
      </c>
      <c r="G5" s="1011"/>
      <c r="H5" s="28">
        <v>1423500</v>
      </c>
    </row>
    <row r="6" spans="2:19" x14ac:dyDescent="0.2">
      <c r="F6" s="1012" t="s">
        <v>170</v>
      </c>
      <c r="G6" s="1013"/>
      <c r="H6" s="29">
        <v>200000</v>
      </c>
    </row>
    <row r="7" spans="2:19" ht="10.8" thickBot="1" x14ac:dyDescent="0.25">
      <c r="F7" s="1014" t="s">
        <v>171</v>
      </c>
      <c r="G7" s="1015"/>
      <c r="H7" s="30">
        <f>+H6+H5</f>
        <v>1623500</v>
      </c>
    </row>
    <row r="8" spans="2:19" ht="10.8" thickTop="1" x14ac:dyDescent="0.2"/>
    <row r="9" spans="2:19" ht="10.8" thickBot="1" x14ac:dyDescent="0.25">
      <c r="B9" s="31" t="s">
        <v>172</v>
      </c>
      <c r="C9" s="32"/>
      <c r="D9" s="33"/>
    </row>
    <row r="10" spans="2:19" ht="10.8" thickTop="1" x14ac:dyDescent="0.2">
      <c r="B10" s="34" t="s">
        <v>173</v>
      </c>
      <c r="C10" s="34" t="s">
        <v>174</v>
      </c>
      <c r="D10" s="34" t="s">
        <v>175</v>
      </c>
      <c r="E10" s="34" t="s">
        <v>176</v>
      </c>
      <c r="F10" s="34" t="s">
        <v>177</v>
      </c>
      <c r="G10" s="34" t="s">
        <v>178</v>
      </c>
      <c r="H10" s="34" t="s">
        <v>171</v>
      </c>
      <c r="I10" s="35"/>
      <c r="J10" s="35"/>
      <c r="K10" s="35"/>
      <c r="L10" s="35"/>
      <c r="M10" s="35"/>
      <c r="N10" s="35"/>
      <c r="P10" s="35"/>
      <c r="Q10" s="35"/>
      <c r="R10" s="35"/>
      <c r="S10" s="35"/>
    </row>
    <row r="11" spans="2:19" ht="10.8" thickBot="1" x14ac:dyDescent="0.25">
      <c r="B11" s="36"/>
      <c r="C11" s="36" t="s">
        <v>179</v>
      </c>
      <c r="D11" s="36" t="s">
        <v>180</v>
      </c>
      <c r="E11" s="36"/>
      <c r="F11" s="36" t="s">
        <v>181</v>
      </c>
      <c r="G11" s="36"/>
      <c r="H11" s="36" t="s">
        <v>182</v>
      </c>
      <c r="I11" s="35"/>
      <c r="J11" s="35"/>
      <c r="K11" s="35"/>
      <c r="L11" s="35"/>
      <c r="M11" s="35"/>
      <c r="N11" s="35"/>
      <c r="P11" s="35"/>
      <c r="Q11" s="35"/>
      <c r="R11" s="35"/>
      <c r="S11" s="35"/>
    </row>
    <row r="12" spans="2:19" ht="10.8" thickTop="1" x14ac:dyDescent="0.2">
      <c r="B12" s="37"/>
      <c r="C12" s="37"/>
      <c r="D12" s="37"/>
      <c r="E12" s="37"/>
      <c r="F12" s="37"/>
      <c r="G12" s="37"/>
      <c r="H12" s="37"/>
    </row>
    <row r="13" spans="2:19" x14ac:dyDescent="0.2">
      <c r="B13" s="38" t="s">
        <v>183</v>
      </c>
      <c r="C13" s="38">
        <v>4.2</v>
      </c>
      <c r="D13" s="29">
        <f>+$H$7/30*C13</f>
        <v>227290</v>
      </c>
      <c r="E13" s="29">
        <f>ROUND(D13*0.12*0.75,)</f>
        <v>20456</v>
      </c>
      <c r="F13" s="29">
        <f>ROUND(D13*6.96/100,)</f>
        <v>15819</v>
      </c>
      <c r="G13" s="29">
        <f>ROUND(D13*0.15*0.75,)</f>
        <v>25570</v>
      </c>
      <c r="H13" s="29">
        <f>+E13+F13+G13</f>
        <v>61845</v>
      </c>
    </row>
    <row r="14" spans="2:19" x14ac:dyDescent="0.2">
      <c r="B14" s="38" t="s">
        <v>184</v>
      </c>
      <c r="C14" s="38">
        <v>3</v>
      </c>
      <c r="D14" s="29">
        <f t="shared" ref="D14:D22" si="0">+$H$7/30*C14</f>
        <v>162350</v>
      </c>
      <c r="E14" s="29">
        <f>ROUND(D14*0.12*0.75,)</f>
        <v>14612</v>
      </c>
      <c r="F14" s="29">
        <f>ROUND(D14*6.96/100,)</f>
        <v>11300</v>
      </c>
      <c r="G14" s="29">
        <f t="shared" ref="G14:G22" si="1">ROUND(D14*0.15*0.75,)</f>
        <v>18264</v>
      </c>
      <c r="H14" s="29">
        <f t="shared" ref="H14:H22" si="2">+E14+F14+G14</f>
        <v>44176</v>
      </c>
    </row>
    <row r="15" spans="2:19" x14ac:dyDescent="0.2">
      <c r="B15" s="38" t="s">
        <v>185</v>
      </c>
      <c r="C15" s="38">
        <v>3</v>
      </c>
      <c r="D15" s="29">
        <f t="shared" si="0"/>
        <v>162350</v>
      </c>
      <c r="E15" s="29">
        <f>ROUND(D15*0.12*0.75,)</f>
        <v>14612</v>
      </c>
      <c r="F15" s="29">
        <f>ROUND(D15*6.96/100,)</f>
        <v>11300</v>
      </c>
      <c r="G15" s="29">
        <f t="shared" si="1"/>
        <v>18264</v>
      </c>
      <c r="H15" s="29">
        <f t="shared" si="2"/>
        <v>44176</v>
      </c>
    </row>
    <row r="16" spans="2:19" x14ac:dyDescent="0.2">
      <c r="B16" s="38" t="s">
        <v>186</v>
      </c>
      <c r="C16" s="38">
        <v>2.5</v>
      </c>
      <c r="D16" s="29">
        <f t="shared" si="0"/>
        <v>135291.66666666666</v>
      </c>
      <c r="E16" s="29">
        <f t="shared" ref="E16:E22" si="3">ROUND(D16*0.12*0.75,)</f>
        <v>12176</v>
      </c>
      <c r="F16" s="29">
        <f>ROUND(D16*6.96/100,)</f>
        <v>9416</v>
      </c>
      <c r="G16" s="29">
        <f t="shared" si="1"/>
        <v>15220</v>
      </c>
      <c r="H16" s="29">
        <f t="shared" si="2"/>
        <v>36812</v>
      </c>
    </row>
    <row r="17" spans="2:19" x14ac:dyDescent="0.2">
      <c r="B17" s="38" t="s">
        <v>187</v>
      </c>
      <c r="C17" s="38">
        <v>2.2999999999999998</v>
      </c>
      <c r="D17" s="29">
        <f t="shared" si="0"/>
        <v>124468.33333333331</v>
      </c>
      <c r="E17" s="29">
        <f t="shared" si="3"/>
        <v>11202</v>
      </c>
      <c r="F17" s="29">
        <f t="shared" ref="F17:F22" si="4">ROUND(D17*6.96/100,)</f>
        <v>8663</v>
      </c>
      <c r="G17" s="29">
        <f t="shared" si="1"/>
        <v>14003</v>
      </c>
      <c r="H17" s="29">
        <f t="shared" si="2"/>
        <v>33868</v>
      </c>
    </row>
    <row r="18" spans="2:19" x14ac:dyDescent="0.2">
      <c r="B18" s="38" t="s">
        <v>188</v>
      </c>
      <c r="C18" s="38">
        <v>2.5</v>
      </c>
      <c r="D18" s="29">
        <f t="shared" si="0"/>
        <v>135291.66666666666</v>
      </c>
      <c r="E18" s="29">
        <f t="shared" si="3"/>
        <v>12176</v>
      </c>
      <c r="F18" s="29">
        <f t="shared" si="4"/>
        <v>9416</v>
      </c>
      <c r="G18" s="29">
        <f t="shared" si="1"/>
        <v>15220</v>
      </c>
      <c r="H18" s="29">
        <f t="shared" si="2"/>
        <v>36812</v>
      </c>
    </row>
    <row r="19" spans="2:19" x14ac:dyDescent="0.2">
      <c r="B19" s="38" t="s">
        <v>189</v>
      </c>
      <c r="C19" s="38">
        <v>1.7</v>
      </c>
      <c r="D19" s="29">
        <f t="shared" si="0"/>
        <v>91998.333333333328</v>
      </c>
      <c r="E19" s="29">
        <f t="shared" si="3"/>
        <v>8280</v>
      </c>
      <c r="F19" s="29">
        <f t="shared" si="4"/>
        <v>6403</v>
      </c>
      <c r="G19" s="29">
        <f t="shared" si="1"/>
        <v>10350</v>
      </c>
      <c r="H19" s="29">
        <f t="shared" si="2"/>
        <v>25033</v>
      </c>
    </row>
    <row r="20" spans="2:19" s="42" customFormat="1" ht="20.399999999999999" x14ac:dyDescent="0.25">
      <c r="B20" s="39" t="s">
        <v>190</v>
      </c>
      <c r="C20" s="40">
        <v>3</v>
      </c>
      <c r="D20" s="41">
        <f t="shared" si="0"/>
        <v>162350</v>
      </c>
      <c r="E20" s="41">
        <f t="shared" si="3"/>
        <v>14612</v>
      </c>
      <c r="F20" s="41">
        <f t="shared" si="4"/>
        <v>11300</v>
      </c>
      <c r="G20" s="41">
        <f t="shared" si="1"/>
        <v>18264</v>
      </c>
      <c r="H20" s="41">
        <f t="shared" si="2"/>
        <v>44176</v>
      </c>
    </row>
    <row r="21" spans="2:19" s="42" customFormat="1" x14ac:dyDescent="0.25">
      <c r="B21" s="43" t="s">
        <v>191</v>
      </c>
      <c r="C21" s="44">
        <v>3</v>
      </c>
      <c r="D21" s="45">
        <f t="shared" si="0"/>
        <v>162350</v>
      </c>
      <c r="E21" s="45">
        <f t="shared" si="3"/>
        <v>14612</v>
      </c>
      <c r="F21" s="45">
        <f t="shared" si="4"/>
        <v>11300</v>
      </c>
      <c r="G21" s="45">
        <f t="shared" si="1"/>
        <v>18264</v>
      </c>
      <c r="H21" s="45">
        <f t="shared" si="2"/>
        <v>44176</v>
      </c>
    </row>
    <row r="22" spans="2:19" ht="10.8" thickBot="1" x14ac:dyDescent="0.25">
      <c r="B22" s="46" t="s">
        <v>192</v>
      </c>
      <c r="C22" s="46">
        <v>2.5</v>
      </c>
      <c r="D22" s="30">
        <f t="shared" si="0"/>
        <v>135291.66666666666</v>
      </c>
      <c r="E22" s="30">
        <f t="shared" si="3"/>
        <v>12176</v>
      </c>
      <c r="F22" s="30">
        <f t="shared" si="4"/>
        <v>9416</v>
      </c>
      <c r="G22" s="30">
        <f t="shared" si="1"/>
        <v>15220</v>
      </c>
      <c r="H22" s="30">
        <f t="shared" si="2"/>
        <v>36812</v>
      </c>
    </row>
    <row r="23" spans="2:19" ht="10.8" thickTop="1" x14ac:dyDescent="0.2"/>
    <row r="24" spans="2:19" ht="10.8" thickBot="1" x14ac:dyDescent="0.25">
      <c r="B24" s="31" t="s">
        <v>193</v>
      </c>
      <c r="C24" s="31"/>
      <c r="D24" s="33"/>
      <c r="E24" s="35"/>
      <c r="F24" s="35"/>
      <c r="G24" s="35"/>
      <c r="H24" s="35"/>
      <c r="I24" s="35"/>
      <c r="J24" s="35"/>
      <c r="K24" s="35"/>
      <c r="L24" s="35"/>
      <c r="M24" s="35"/>
      <c r="N24" s="35"/>
      <c r="O24" s="35"/>
      <c r="P24" s="35"/>
      <c r="Q24" s="35"/>
      <c r="R24" s="35"/>
      <c r="S24" s="35"/>
    </row>
    <row r="25" spans="2:19" ht="10.8" thickTop="1" x14ac:dyDescent="0.2">
      <c r="B25" s="47" t="s">
        <v>173</v>
      </c>
      <c r="C25" s="34" t="s">
        <v>175</v>
      </c>
      <c r="D25" s="47" t="s">
        <v>194</v>
      </c>
      <c r="E25" s="34" t="s">
        <v>195</v>
      </c>
      <c r="F25" s="34" t="s">
        <v>196</v>
      </c>
      <c r="G25" s="34" t="s">
        <v>197</v>
      </c>
      <c r="H25" s="48" t="s">
        <v>171</v>
      </c>
      <c r="O25" s="35"/>
      <c r="P25" s="35"/>
      <c r="Q25" s="35"/>
      <c r="R25" s="35"/>
    </row>
    <row r="26" spans="2:19" ht="10.8" thickBot="1" x14ac:dyDescent="0.25">
      <c r="B26" s="49"/>
      <c r="C26" s="36" t="s">
        <v>180</v>
      </c>
      <c r="D26" s="49"/>
      <c r="E26" s="36"/>
      <c r="F26" s="36"/>
      <c r="G26" s="36" t="s">
        <v>196</v>
      </c>
      <c r="H26" s="50" t="s">
        <v>198</v>
      </c>
      <c r="O26" s="35"/>
      <c r="P26" s="35"/>
      <c r="Q26" s="35"/>
      <c r="R26" s="35"/>
    </row>
    <row r="27" spans="2:19" ht="10.8" thickTop="1" x14ac:dyDescent="0.2">
      <c r="B27" s="37"/>
      <c r="C27" s="37"/>
      <c r="D27" s="37"/>
      <c r="E27" s="37"/>
      <c r="F27" s="37"/>
      <c r="G27" s="37"/>
      <c r="H27" s="51"/>
    </row>
    <row r="28" spans="2:19" x14ac:dyDescent="0.2">
      <c r="B28" s="38" t="s">
        <v>183</v>
      </c>
      <c r="C28" s="29">
        <f t="shared" ref="C28:C35" si="5">D13</f>
        <v>227290</v>
      </c>
      <c r="D28" s="29">
        <f>ROUND(C28*15/365,)</f>
        <v>9341</v>
      </c>
      <c r="E28" s="29">
        <f>ROUND(C28*30/365,)</f>
        <v>18681</v>
      </c>
      <c r="F28" s="29">
        <f>+E28</f>
        <v>18681</v>
      </c>
      <c r="G28" s="29">
        <f>ROUND(F28*0.12,)</f>
        <v>2242</v>
      </c>
      <c r="H28" s="29">
        <f>+G28+F28+E28+D28</f>
        <v>48945</v>
      </c>
    </row>
    <row r="29" spans="2:19" x14ac:dyDescent="0.2">
      <c r="B29" s="38" t="s">
        <v>184</v>
      </c>
      <c r="C29" s="29">
        <f t="shared" si="5"/>
        <v>162350</v>
      </c>
      <c r="D29" s="29">
        <f t="shared" ref="D29:D37" si="6">ROUND(C29*15/365,)</f>
        <v>6672</v>
      </c>
      <c r="E29" s="29">
        <f t="shared" ref="E29:E37" si="7">ROUND(C29*30/365,)</f>
        <v>13344</v>
      </c>
      <c r="F29" s="29">
        <f t="shared" ref="F29:F37" si="8">+E29</f>
        <v>13344</v>
      </c>
      <c r="G29" s="29">
        <f t="shared" ref="G29:G37" si="9">ROUND(F29*0.12,)</f>
        <v>1601</v>
      </c>
      <c r="H29" s="29">
        <f t="shared" ref="H29:H37" si="10">+G29+F29+E29+D29</f>
        <v>34961</v>
      </c>
    </row>
    <row r="30" spans="2:19" x14ac:dyDescent="0.2">
      <c r="B30" s="38" t="s">
        <v>185</v>
      </c>
      <c r="C30" s="29">
        <f t="shared" si="5"/>
        <v>162350</v>
      </c>
      <c r="D30" s="29">
        <f t="shared" si="6"/>
        <v>6672</v>
      </c>
      <c r="E30" s="29">
        <f t="shared" si="7"/>
        <v>13344</v>
      </c>
      <c r="F30" s="29">
        <f t="shared" si="8"/>
        <v>13344</v>
      </c>
      <c r="G30" s="29">
        <f t="shared" si="9"/>
        <v>1601</v>
      </c>
      <c r="H30" s="29">
        <f t="shared" si="10"/>
        <v>34961</v>
      </c>
    </row>
    <row r="31" spans="2:19" x14ac:dyDescent="0.2">
      <c r="B31" s="38" t="s">
        <v>186</v>
      </c>
      <c r="C31" s="29">
        <f t="shared" si="5"/>
        <v>135291.66666666666</v>
      </c>
      <c r="D31" s="29">
        <f t="shared" si="6"/>
        <v>5560</v>
      </c>
      <c r="E31" s="29">
        <f t="shared" si="7"/>
        <v>11120</v>
      </c>
      <c r="F31" s="29">
        <f t="shared" si="8"/>
        <v>11120</v>
      </c>
      <c r="G31" s="29">
        <f t="shared" si="9"/>
        <v>1334</v>
      </c>
      <c r="H31" s="29">
        <f t="shared" si="10"/>
        <v>29134</v>
      </c>
    </row>
    <row r="32" spans="2:19" x14ac:dyDescent="0.2">
      <c r="B32" s="38" t="s">
        <v>187</v>
      </c>
      <c r="C32" s="29">
        <f t="shared" si="5"/>
        <v>124468.33333333331</v>
      </c>
      <c r="D32" s="29">
        <f t="shared" si="6"/>
        <v>5115</v>
      </c>
      <c r="E32" s="29">
        <f t="shared" si="7"/>
        <v>10230</v>
      </c>
      <c r="F32" s="29">
        <f t="shared" si="8"/>
        <v>10230</v>
      </c>
      <c r="G32" s="29">
        <f t="shared" si="9"/>
        <v>1228</v>
      </c>
      <c r="H32" s="29">
        <f t="shared" si="10"/>
        <v>26803</v>
      </c>
    </row>
    <row r="33" spans="2:12" x14ac:dyDescent="0.2">
      <c r="B33" s="38" t="s">
        <v>188</v>
      </c>
      <c r="C33" s="29">
        <f t="shared" si="5"/>
        <v>135291.66666666666</v>
      </c>
      <c r="D33" s="29">
        <f t="shared" si="6"/>
        <v>5560</v>
      </c>
      <c r="E33" s="29">
        <f t="shared" si="7"/>
        <v>11120</v>
      </c>
      <c r="F33" s="29">
        <f t="shared" si="8"/>
        <v>11120</v>
      </c>
      <c r="G33" s="29">
        <f t="shared" si="9"/>
        <v>1334</v>
      </c>
      <c r="H33" s="29">
        <f t="shared" si="10"/>
        <v>29134</v>
      </c>
    </row>
    <row r="34" spans="2:12" x14ac:dyDescent="0.2">
      <c r="B34" s="38" t="s">
        <v>189</v>
      </c>
      <c r="C34" s="52">
        <f t="shared" si="5"/>
        <v>91998.333333333328</v>
      </c>
      <c r="D34" s="29">
        <f t="shared" si="6"/>
        <v>3781</v>
      </c>
      <c r="E34" s="29">
        <f t="shared" si="7"/>
        <v>7562</v>
      </c>
      <c r="F34" s="29">
        <f t="shared" si="8"/>
        <v>7562</v>
      </c>
      <c r="G34" s="29">
        <f t="shared" si="9"/>
        <v>907</v>
      </c>
      <c r="H34" s="52">
        <f t="shared" si="10"/>
        <v>19812</v>
      </c>
    </row>
    <row r="35" spans="2:12" s="42" customFormat="1" ht="20.399999999999999" x14ac:dyDescent="0.25">
      <c r="B35" s="39" t="s">
        <v>190</v>
      </c>
      <c r="C35" s="45">
        <f t="shared" si="5"/>
        <v>162350</v>
      </c>
      <c r="D35" s="41">
        <f t="shared" si="6"/>
        <v>6672</v>
      </c>
      <c r="E35" s="41">
        <f t="shared" si="7"/>
        <v>13344</v>
      </c>
      <c r="F35" s="41">
        <f t="shared" si="8"/>
        <v>13344</v>
      </c>
      <c r="G35" s="41">
        <f t="shared" si="9"/>
        <v>1601</v>
      </c>
      <c r="H35" s="45">
        <f t="shared" si="10"/>
        <v>34961</v>
      </c>
    </row>
    <row r="36" spans="2:12" s="42" customFormat="1" x14ac:dyDescent="0.25">
      <c r="B36" s="43" t="s">
        <v>191</v>
      </c>
      <c r="C36" s="45">
        <f>+D21</f>
        <v>162350</v>
      </c>
      <c r="D36" s="45">
        <f t="shared" si="6"/>
        <v>6672</v>
      </c>
      <c r="E36" s="45">
        <f t="shared" si="7"/>
        <v>13344</v>
      </c>
      <c r="F36" s="45">
        <f t="shared" si="8"/>
        <v>13344</v>
      </c>
      <c r="G36" s="45">
        <f t="shared" si="9"/>
        <v>1601</v>
      </c>
      <c r="H36" s="45">
        <f t="shared" si="10"/>
        <v>34961</v>
      </c>
    </row>
    <row r="37" spans="2:12" ht="10.8" thickBot="1" x14ac:dyDescent="0.25">
      <c r="B37" s="46" t="s">
        <v>192</v>
      </c>
      <c r="C37" s="30">
        <f>D22</f>
        <v>135291.66666666666</v>
      </c>
      <c r="D37" s="30">
        <f t="shared" si="6"/>
        <v>5560</v>
      </c>
      <c r="E37" s="30">
        <f t="shared" si="7"/>
        <v>11120</v>
      </c>
      <c r="F37" s="30">
        <f t="shared" si="8"/>
        <v>11120</v>
      </c>
      <c r="G37" s="30">
        <f t="shared" si="9"/>
        <v>1334</v>
      </c>
      <c r="H37" s="30">
        <f t="shared" si="10"/>
        <v>29134</v>
      </c>
    </row>
    <row r="38" spans="2:12" ht="10.8" thickTop="1" x14ac:dyDescent="0.2">
      <c r="D38" s="33"/>
    </row>
    <row r="39" spans="2:12" ht="10.8" thickBot="1" x14ac:dyDescent="0.25">
      <c r="B39" s="31" t="s">
        <v>199</v>
      </c>
      <c r="C39" s="32"/>
      <c r="D39" s="33"/>
      <c r="E39" s="35"/>
      <c r="F39" s="35"/>
      <c r="G39" s="35"/>
      <c r="H39" s="35"/>
      <c r="I39" s="35"/>
      <c r="J39" s="35"/>
      <c r="K39" s="35"/>
      <c r="L39" s="35"/>
    </row>
    <row r="40" spans="2:12" ht="10.8" thickTop="1" x14ac:dyDescent="0.2">
      <c r="B40" s="47" t="s">
        <v>173</v>
      </c>
      <c r="C40" s="34"/>
      <c r="D40" s="53" t="s">
        <v>175</v>
      </c>
      <c r="E40" s="54" t="s">
        <v>200</v>
      </c>
      <c r="F40" s="55" t="s">
        <v>201</v>
      </c>
      <c r="G40" s="56" t="s">
        <v>202</v>
      </c>
      <c r="H40" s="34" t="s">
        <v>171</v>
      </c>
    </row>
    <row r="41" spans="2:12" ht="10.8" thickBot="1" x14ac:dyDescent="0.25">
      <c r="B41" s="49"/>
      <c r="C41" s="36"/>
      <c r="D41" s="57" t="s">
        <v>180</v>
      </c>
      <c r="E41" s="58" t="s">
        <v>203</v>
      </c>
      <c r="F41" s="59" t="s">
        <v>204</v>
      </c>
      <c r="G41" s="60"/>
      <c r="H41" s="36" t="s">
        <v>198</v>
      </c>
    </row>
    <row r="42" spans="2:12" ht="10.8" thickTop="1" x14ac:dyDescent="0.2">
      <c r="B42" s="37"/>
      <c r="C42" s="37"/>
      <c r="D42" s="37"/>
      <c r="E42" s="37"/>
      <c r="F42" s="37"/>
      <c r="G42" s="37"/>
      <c r="H42" s="61"/>
    </row>
    <row r="43" spans="2:12" x14ac:dyDescent="0.2">
      <c r="B43" s="38" t="s">
        <v>183</v>
      </c>
      <c r="C43" s="38"/>
      <c r="D43" s="29">
        <f t="shared" ref="D43:D50" si="11">C28</f>
        <v>227290</v>
      </c>
      <c r="E43" s="29">
        <f>ROUND(D43*0.04,)</f>
        <v>9092</v>
      </c>
      <c r="F43" s="29">
        <f>ROUND(D43*0.03,)</f>
        <v>6819</v>
      </c>
      <c r="G43" s="29">
        <f>ROUND(D43*0.02,)</f>
        <v>4546</v>
      </c>
      <c r="H43" s="29">
        <f>+E43+F43+G43</f>
        <v>20457</v>
      </c>
    </row>
    <row r="44" spans="2:12" x14ac:dyDescent="0.2">
      <c r="B44" s="38" t="s">
        <v>184</v>
      </c>
      <c r="C44" s="38"/>
      <c r="D44" s="29">
        <f t="shared" si="11"/>
        <v>162350</v>
      </c>
      <c r="E44" s="29">
        <f t="shared" ref="E44:E52" si="12">ROUND(D44*0.04,)</f>
        <v>6494</v>
      </c>
      <c r="F44" s="29">
        <f t="shared" ref="F44:F52" si="13">ROUND(D44*0.03,)</f>
        <v>4871</v>
      </c>
      <c r="G44" s="29">
        <f t="shared" ref="G44:G52" si="14">ROUND(D44*0.02,)</f>
        <v>3247</v>
      </c>
      <c r="H44" s="29">
        <f t="shared" ref="H44:H52" si="15">+E44+F44+G44</f>
        <v>14612</v>
      </c>
    </row>
    <row r="45" spans="2:12" x14ac:dyDescent="0.2">
      <c r="B45" s="38" t="s">
        <v>185</v>
      </c>
      <c r="C45" s="38"/>
      <c r="D45" s="29">
        <f t="shared" si="11"/>
        <v>162350</v>
      </c>
      <c r="E45" s="29">
        <f t="shared" si="12"/>
        <v>6494</v>
      </c>
      <c r="F45" s="29">
        <f t="shared" si="13"/>
        <v>4871</v>
      </c>
      <c r="G45" s="29">
        <f t="shared" si="14"/>
        <v>3247</v>
      </c>
      <c r="H45" s="29">
        <f t="shared" si="15"/>
        <v>14612</v>
      </c>
    </row>
    <row r="46" spans="2:12" x14ac:dyDescent="0.2">
      <c r="B46" s="38" t="s">
        <v>186</v>
      </c>
      <c r="C46" s="38"/>
      <c r="D46" s="29">
        <f t="shared" si="11"/>
        <v>135291.66666666666</v>
      </c>
      <c r="E46" s="29">
        <f t="shared" si="12"/>
        <v>5412</v>
      </c>
      <c r="F46" s="29">
        <f t="shared" si="13"/>
        <v>4059</v>
      </c>
      <c r="G46" s="29">
        <f t="shared" si="14"/>
        <v>2706</v>
      </c>
      <c r="H46" s="29">
        <f t="shared" si="15"/>
        <v>12177</v>
      </c>
    </row>
    <row r="47" spans="2:12" x14ac:dyDescent="0.2">
      <c r="B47" s="38" t="s">
        <v>187</v>
      </c>
      <c r="C47" s="62"/>
      <c r="D47" s="29">
        <f t="shared" si="11"/>
        <v>124468.33333333331</v>
      </c>
      <c r="E47" s="29">
        <f t="shared" si="12"/>
        <v>4979</v>
      </c>
      <c r="F47" s="29">
        <f t="shared" si="13"/>
        <v>3734</v>
      </c>
      <c r="G47" s="29">
        <f t="shared" si="14"/>
        <v>2489</v>
      </c>
      <c r="H47" s="29">
        <f t="shared" si="15"/>
        <v>11202</v>
      </c>
    </row>
    <row r="48" spans="2:12" x14ac:dyDescent="0.2">
      <c r="B48" s="38" t="s">
        <v>188</v>
      </c>
      <c r="C48" s="62"/>
      <c r="D48" s="29">
        <f t="shared" si="11"/>
        <v>135291.66666666666</v>
      </c>
      <c r="E48" s="29">
        <f t="shared" si="12"/>
        <v>5412</v>
      </c>
      <c r="F48" s="29">
        <f t="shared" si="13"/>
        <v>4059</v>
      </c>
      <c r="G48" s="29">
        <f t="shared" si="14"/>
        <v>2706</v>
      </c>
      <c r="H48" s="29">
        <f t="shared" si="15"/>
        <v>12177</v>
      </c>
    </row>
    <row r="49" spans="2:19" x14ac:dyDescent="0.2">
      <c r="B49" s="38" t="s">
        <v>189</v>
      </c>
      <c r="C49" s="62"/>
      <c r="D49" s="52">
        <f t="shared" si="11"/>
        <v>91998.333333333328</v>
      </c>
      <c r="E49" s="29">
        <f t="shared" si="12"/>
        <v>3680</v>
      </c>
      <c r="F49" s="29">
        <f t="shared" si="13"/>
        <v>2760</v>
      </c>
      <c r="G49" s="29">
        <f t="shared" si="14"/>
        <v>1840</v>
      </c>
      <c r="H49" s="29">
        <f t="shared" si="15"/>
        <v>8280</v>
      </c>
    </row>
    <row r="50" spans="2:19" s="42" customFormat="1" ht="20.399999999999999" x14ac:dyDescent="0.25">
      <c r="B50" s="39" t="s">
        <v>190</v>
      </c>
      <c r="C50" s="44"/>
      <c r="D50" s="45">
        <f t="shared" si="11"/>
        <v>162350</v>
      </c>
      <c r="E50" s="41">
        <f t="shared" si="12"/>
        <v>6494</v>
      </c>
      <c r="F50" s="41">
        <f t="shared" si="13"/>
        <v>4871</v>
      </c>
      <c r="G50" s="41">
        <f t="shared" si="14"/>
        <v>3247</v>
      </c>
      <c r="H50" s="41">
        <f t="shared" si="15"/>
        <v>14612</v>
      </c>
    </row>
    <row r="51" spans="2:19" s="42" customFormat="1" x14ac:dyDescent="0.25">
      <c r="B51" s="43" t="s">
        <v>205</v>
      </c>
      <c r="C51" s="44"/>
      <c r="D51" s="45">
        <f>+C36</f>
        <v>162350</v>
      </c>
      <c r="E51" s="45">
        <f t="shared" si="12"/>
        <v>6494</v>
      </c>
      <c r="F51" s="45">
        <f t="shared" si="13"/>
        <v>4871</v>
      </c>
      <c r="G51" s="45">
        <f t="shared" si="14"/>
        <v>3247</v>
      </c>
      <c r="H51" s="45">
        <f t="shared" si="15"/>
        <v>14612</v>
      </c>
    </row>
    <row r="52" spans="2:19" ht="10.8" thickBot="1" x14ac:dyDescent="0.25">
      <c r="B52" s="46" t="s">
        <v>192</v>
      </c>
      <c r="C52" s="46"/>
      <c r="D52" s="30">
        <f>C37</f>
        <v>135291.66666666666</v>
      </c>
      <c r="E52" s="30">
        <f t="shared" si="12"/>
        <v>5412</v>
      </c>
      <c r="F52" s="30">
        <f t="shared" si="13"/>
        <v>4059</v>
      </c>
      <c r="G52" s="30">
        <f t="shared" si="14"/>
        <v>2706</v>
      </c>
      <c r="H52" s="30">
        <f t="shared" si="15"/>
        <v>12177</v>
      </c>
    </row>
    <row r="53" spans="2:19" ht="11.4" thickTop="1" thickBot="1" x14ac:dyDescent="0.25"/>
    <row r="54" spans="2:19" ht="11.4" thickTop="1" thickBot="1" x14ac:dyDescent="0.25">
      <c r="B54" s="1016" t="s">
        <v>206</v>
      </c>
      <c r="C54" s="1016"/>
      <c r="D54" s="1016"/>
      <c r="E54" s="1016"/>
      <c r="F54" s="1016"/>
      <c r="G54" s="1016"/>
      <c r="H54" s="1016"/>
      <c r="P54" s="63" t="s">
        <v>207</v>
      </c>
      <c r="S54" s="64">
        <v>1.038</v>
      </c>
    </row>
    <row r="55" spans="2:19" ht="10.8" thickTop="1" x14ac:dyDescent="0.2">
      <c r="B55" s="65"/>
      <c r="C55" s="66"/>
      <c r="D55" s="67"/>
      <c r="E55" s="68" t="s">
        <v>208</v>
      </c>
      <c r="F55" s="55" t="s">
        <v>24</v>
      </c>
      <c r="G55" s="56" t="s">
        <v>209</v>
      </c>
      <c r="H55" s="34" t="s">
        <v>210</v>
      </c>
      <c r="P55" s="63"/>
    </row>
    <row r="56" spans="2:19" ht="10.8" thickBot="1" x14ac:dyDescent="0.25">
      <c r="B56" s="69"/>
      <c r="C56" s="70"/>
      <c r="D56" s="71"/>
      <c r="E56" s="72"/>
      <c r="F56" s="73"/>
      <c r="G56" s="74"/>
      <c r="H56" s="36" t="s">
        <v>211</v>
      </c>
      <c r="P56" s="63"/>
    </row>
    <row r="57" spans="2:19" ht="15.75" customHeight="1" thickTop="1" x14ac:dyDescent="0.2">
      <c r="B57" s="1017"/>
      <c r="C57" s="1018"/>
      <c r="D57" s="1019"/>
      <c r="E57" s="37"/>
      <c r="F57" s="37"/>
      <c r="G57" s="37"/>
      <c r="H57" s="37"/>
      <c r="P57" s="63"/>
    </row>
    <row r="58" spans="2:19" ht="15" customHeight="1" x14ac:dyDescent="0.2">
      <c r="B58" s="1005" t="s">
        <v>212</v>
      </c>
      <c r="C58" s="1006"/>
      <c r="D58" s="1007"/>
      <c r="E58" s="29">
        <v>45000</v>
      </c>
      <c r="F58" s="75">
        <v>1</v>
      </c>
      <c r="G58" s="29">
        <f>ROUND(F58*E58/60,)</f>
        <v>750</v>
      </c>
      <c r="H58" s="29">
        <f>+G58</f>
        <v>750</v>
      </c>
      <c r="P58" s="63"/>
    </row>
    <row r="59" spans="2:19" x14ac:dyDescent="0.2">
      <c r="B59" s="1005" t="s">
        <v>213</v>
      </c>
      <c r="C59" s="1006"/>
      <c r="D59" s="1007"/>
      <c r="E59" s="29">
        <v>22000</v>
      </c>
      <c r="F59" s="75">
        <v>1</v>
      </c>
      <c r="G59" s="29">
        <f>ROUND(F59*E59/60,)</f>
        <v>367</v>
      </c>
      <c r="H59" s="29">
        <f>+G59</f>
        <v>367</v>
      </c>
      <c r="P59" s="63">
        <v>1000</v>
      </c>
    </row>
    <row r="60" spans="2:19" x14ac:dyDescent="0.2">
      <c r="B60" s="1005" t="s">
        <v>214</v>
      </c>
      <c r="C60" s="1006"/>
      <c r="D60" s="1007"/>
      <c r="E60" s="29">
        <f>P59*$S$54</f>
        <v>1038</v>
      </c>
      <c r="F60" s="75">
        <v>16</v>
      </c>
      <c r="G60" s="29">
        <f>ROUND(F60*E60/60,)</f>
        <v>277</v>
      </c>
      <c r="H60" s="29">
        <f t="shared" ref="H60:H68" si="16">+G60</f>
        <v>277</v>
      </c>
      <c r="P60" s="76">
        <v>3000</v>
      </c>
      <c r="Q60" s="77"/>
      <c r="R60" s="77"/>
      <c r="S60" s="77"/>
    </row>
    <row r="61" spans="2:19" s="77" customFormat="1" x14ac:dyDescent="0.2">
      <c r="B61" s="1020" t="s">
        <v>215</v>
      </c>
      <c r="C61" s="1021"/>
      <c r="D61" s="1022"/>
      <c r="E61" s="29">
        <f>P60*$S$54</f>
        <v>3114</v>
      </c>
      <c r="F61" s="78">
        <v>16</v>
      </c>
      <c r="G61" s="29">
        <f>ROUND(F61*E61/60,)</f>
        <v>830</v>
      </c>
      <c r="H61" s="29">
        <f t="shared" si="16"/>
        <v>830</v>
      </c>
      <c r="P61" s="63">
        <v>100000</v>
      </c>
      <c r="Q61" s="26"/>
      <c r="R61" s="26"/>
      <c r="S61" s="26"/>
    </row>
    <row r="62" spans="2:19" x14ac:dyDescent="0.2">
      <c r="B62" s="1005" t="s">
        <v>216</v>
      </c>
      <c r="C62" s="1006"/>
      <c r="D62" s="1007"/>
      <c r="E62" s="29">
        <f>P61*$S$54</f>
        <v>103800</v>
      </c>
      <c r="F62" s="75">
        <v>1</v>
      </c>
      <c r="G62" s="29">
        <f t="shared" ref="G62:G68" si="17">ROUND(F62*E62/60,)</f>
        <v>1730</v>
      </c>
      <c r="H62" s="29">
        <f t="shared" si="16"/>
        <v>1730</v>
      </c>
      <c r="P62" s="63">
        <v>15000</v>
      </c>
    </row>
    <row r="63" spans="2:19" x14ac:dyDescent="0.2">
      <c r="B63" s="1005" t="s">
        <v>217</v>
      </c>
      <c r="C63" s="1006"/>
      <c r="D63" s="1007"/>
      <c r="E63" s="29">
        <f>P62*$S$54</f>
        <v>15570</v>
      </c>
      <c r="F63" s="75">
        <v>16</v>
      </c>
      <c r="G63" s="29">
        <f t="shared" si="17"/>
        <v>4152</v>
      </c>
      <c r="H63" s="29">
        <f>+G63</f>
        <v>4152</v>
      </c>
      <c r="P63" s="63">
        <v>30000</v>
      </c>
    </row>
    <row r="64" spans="2:19" x14ac:dyDescent="0.2">
      <c r="B64" s="1005" t="s">
        <v>218</v>
      </c>
      <c r="C64" s="1006"/>
      <c r="D64" s="1007"/>
      <c r="E64" s="29">
        <v>90000</v>
      </c>
      <c r="F64" s="75">
        <v>2</v>
      </c>
      <c r="G64" s="29">
        <f t="shared" si="17"/>
        <v>3000</v>
      </c>
      <c r="H64" s="29">
        <f t="shared" si="16"/>
        <v>3000</v>
      </c>
      <c r="P64" s="63">
        <v>30000</v>
      </c>
    </row>
    <row r="65" spans="2:16" x14ac:dyDescent="0.2">
      <c r="B65" s="1005" t="s">
        <v>219</v>
      </c>
      <c r="C65" s="1006"/>
      <c r="D65" s="1007"/>
      <c r="E65" s="29">
        <v>90000</v>
      </c>
      <c r="F65" s="75">
        <v>2</v>
      </c>
      <c r="G65" s="29">
        <f t="shared" si="17"/>
        <v>3000</v>
      </c>
      <c r="H65" s="29">
        <f t="shared" si="16"/>
        <v>3000</v>
      </c>
      <c r="P65" s="63">
        <v>250000</v>
      </c>
    </row>
    <row r="66" spans="2:16" x14ac:dyDescent="0.2">
      <c r="B66" s="1005" t="s">
        <v>220</v>
      </c>
      <c r="C66" s="1006"/>
      <c r="D66" s="1007"/>
      <c r="E66" s="29">
        <f>P65*$S$54</f>
        <v>259500</v>
      </c>
      <c r="F66" s="79">
        <v>1</v>
      </c>
      <c r="G66" s="29">
        <f t="shared" si="17"/>
        <v>4325</v>
      </c>
      <c r="H66" s="52">
        <f t="shared" si="16"/>
        <v>4325</v>
      </c>
      <c r="P66" s="63">
        <v>35000</v>
      </c>
    </row>
    <row r="67" spans="2:16" x14ac:dyDescent="0.2">
      <c r="B67" s="1005" t="s">
        <v>221</v>
      </c>
      <c r="C67" s="1006"/>
      <c r="D67" s="1007"/>
      <c r="E67" s="29">
        <f>P66*$S$54</f>
        <v>36330</v>
      </c>
      <c r="F67" s="79">
        <v>1</v>
      </c>
      <c r="G67" s="29">
        <f t="shared" si="17"/>
        <v>606</v>
      </c>
      <c r="H67" s="52">
        <f t="shared" si="16"/>
        <v>606</v>
      </c>
      <c r="P67" s="63">
        <v>40000</v>
      </c>
    </row>
    <row r="68" spans="2:16" x14ac:dyDescent="0.2">
      <c r="B68" s="80" t="s">
        <v>222</v>
      </c>
      <c r="C68" s="81"/>
      <c r="D68" s="82"/>
      <c r="E68" s="29">
        <f>P67*$S$54</f>
        <v>41520</v>
      </c>
      <c r="F68" s="79">
        <v>1</v>
      </c>
      <c r="G68" s="29">
        <f t="shared" si="17"/>
        <v>692</v>
      </c>
      <c r="H68" s="52">
        <f t="shared" si="16"/>
        <v>692</v>
      </c>
    </row>
    <row r="69" spans="2:16" ht="15.75" customHeight="1" thickBot="1" x14ac:dyDescent="0.25">
      <c r="B69" s="1026"/>
      <c r="C69" s="1027"/>
      <c r="D69" s="1028"/>
      <c r="E69" s="46"/>
      <c r="F69" s="83"/>
      <c r="G69" s="84"/>
      <c r="H69" s="46"/>
      <c r="I69" s="63"/>
    </row>
    <row r="70" spans="2:16" ht="11.4" thickTop="1" thickBot="1" x14ac:dyDescent="0.25">
      <c r="B70" s="85"/>
      <c r="C70" s="85"/>
      <c r="D70" s="85"/>
      <c r="E70" s="66"/>
      <c r="F70" s="86"/>
      <c r="G70" s="87"/>
      <c r="H70" s="88">
        <f>SUM(H58:H69)</f>
        <v>19729</v>
      </c>
    </row>
    <row r="71" spans="2:16" ht="10.8" thickTop="1" x14ac:dyDescent="0.2">
      <c r="B71" s="89"/>
      <c r="C71" s="89"/>
      <c r="D71" s="89"/>
      <c r="F71" s="90"/>
      <c r="G71" s="91"/>
      <c r="H71" s="92"/>
    </row>
    <row r="72" spans="2:16" x14ac:dyDescent="0.2">
      <c r="B72" s="89"/>
      <c r="C72" s="89"/>
      <c r="D72" s="89"/>
      <c r="F72" s="90"/>
      <c r="G72" s="91"/>
      <c r="H72" s="92"/>
    </row>
    <row r="73" spans="2:16" ht="10.8" thickBot="1" x14ac:dyDescent="0.25">
      <c r="B73" s="89"/>
      <c r="C73" s="89"/>
      <c r="D73" s="89"/>
      <c r="F73" s="90"/>
      <c r="G73" s="91"/>
      <c r="H73" s="92"/>
    </row>
    <row r="74" spans="2:16" ht="15" thickTop="1" thickBot="1" x14ac:dyDescent="0.3">
      <c r="B74" s="1023" t="s">
        <v>223</v>
      </c>
      <c r="C74" s="1023"/>
      <c r="D74" s="1023"/>
      <c r="E74" s="1023"/>
      <c r="F74" s="1023"/>
      <c r="G74" s="1023"/>
      <c r="H74" s="1023"/>
      <c r="I74" s="1023"/>
      <c r="J74" s="1023"/>
      <c r="K74" s="1023"/>
      <c r="L74" s="1023"/>
      <c r="M74" s="1023"/>
    </row>
    <row r="75" spans="2:16" ht="10.8" thickTop="1" x14ac:dyDescent="0.2">
      <c r="B75" s="34" t="s">
        <v>173</v>
      </c>
      <c r="C75" s="48" t="s">
        <v>175</v>
      </c>
      <c r="D75" s="47" t="s">
        <v>224</v>
      </c>
      <c r="E75" s="34" t="s">
        <v>225</v>
      </c>
      <c r="F75" s="53" t="s">
        <v>199</v>
      </c>
      <c r="G75" s="34" t="s">
        <v>211</v>
      </c>
      <c r="H75" s="48" t="s">
        <v>226</v>
      </c>
      <c r="I75" s="34" t="s">
        <v>227</v>
      </c>
      <c r="J75" s="34" t="s">
        <v>228</v>
      </c>
      <c r="K75" s="34" t="s">
        <v>229</v>
      </c>
      <c r="L75" s="1024" t="s">
        <v>230</v>
      </c>
      <c r="M75" s="34" t="s">
        <v>171</v>
      </c>
    </row>
    <row r="76" spans="2:16" ht="10.8" thickBot="1" x14ac:dyDescent="0.25">
      <c r="B76" s="36"/>
      <c r="C76" s="50" t="s">
        <v>180</v>
      </c>
      <c r="D76" s="49" t="s">
        <v>231</v>
      </c>
      <c r="E76" s="36" t="s">
        <v>232</v>
      </c>
      <c r="F76" s="57"/>
      <c r="G76" s="93"/>
      <c r="H76" s="50"/>
      <c r="I76" s="94"/>
      <c r="J76" s="95" t="s">
        <v>233</v>
      </c>
      <c r="K76" s="95" t="s">
        <v>234</v>
      </c>
      <c r="L76" s="1025"/>
      <c r="M76" s="96" t="s">
        <v>235</v>
      </c>
    </row>
    <row r="77" spans="2:16" ht="10.8" thickTop="1" x14ac:dyDescent="0.2">
      <c r="B77" s="61"/>
      <c r="C77" s="37"/>
      <c r="D77" s="97"/>
      <c r="E77" s="98"/>
      <c r="F77" s="99"/>
      <c r="G77" s="61"/>
      <c r="H77" s="37"/>
      <c r="I77" s="65"/>
      <c r="J77" s="65"/>
      <c r="K77" s="65"/>
      <c r="L77" s="65"/>
      <c r="M77" s="100"/>
    </row>
    <row r="78" spans="2:16" x14ac:dyDescent="0.2">
      <c r="B78" s="38" t="s">
        <v>183</v>
      </c>
      <c r="C78" s="52">
        <f t="shared" ref="C78:C85" si="18">D43</f>
        <v>227290</v>
      </c>
      <c r="D78" s="52">
        <f t="shared" ref="D78:D87" si="19">+H13</f>
        <v>61845</v>
      </c>
      <c r="E78" s="52">
        <f t="shared" ref="E78:E87" si="20">+H28</f>
        <v>48945</v>
      </c>
      <c r="F78" s="52">
        <f t="shared" ref="F78:F87" si="21">+H43</f>
        <v>20457</v>
      </c>
      <c r="G78" s="52">
        <f>+H70</f>
        <v>19729</v>
      </c>
      <c r="H78" s="52">
        <f>45000</f>
        <v>45000</v>
      </c>
      <c r="I78" s="101">
        <f>8000*1.038</f>
        <v>8304</v>
      </c>
      <c r="J78" s="101">
        <f>50000/90</f>
        <v>555.55555555555554</v>
      </c>
      <c r="K78" s="101">
        <f>250000/90</f>
        <v>2777.7777777777778</v>
      </c>
      <c r="L78" s="101">
        <f>(7000000/30)/24</f>
        <v>9722.2222222222226</v>
      </c>
      <c r="M78" s="52">
        <f>C78+D78+E78+F78+G78+H78+I78+J78+K78+L78</f>
        <v>444625.55555555556</v>
      </c>
    </row>
    <row r="79" spans="2:16" x14ac:dyDescent="0.2">
      <c r="B79" s="38" t="s">
        <v>184</v>
      </c>
      <c r="C79" s="52">
        <f t="shared" si="18"/>
        <v>162350</v>
      </c>
      <c r="D79" s="52">
        <f t="shared" si="19"/>
        <v>44176</v>
      </c>
      <c r="E79" s="52">
        <f t="shared" si="20"/>
        <v>34961</v>
      </c>
      <c r="F79" s="52">
        <f t="shared" si="21"/>
        <v>14612</v>
      </c>
      <c r="G79" s="52">
        <f>+H70</f>
        <v>19729</v>
      </c>
      <c r="H79" s="52">
        <f>45000</f>
        <v>45000</v>
      </c>
      <c r="I79" s="101">
        <f>8000*1.038</f>
        <v>8304</v>
      </c>
      <c r="J79" s="101">
        <f t="shared" ref="J79:J87" si="22">50000/90</f>
        <v>555.55555555555554</v>
      </c>
      <c r="K79" s="101">
        <f t="shared" ref="K79:K87" si="23">250000/90</f>
        <v>2777.7777777777778</v>
      </c>
      <c r="L79" s="101">
        <f t="shared" ref="L79:L87" si="24">(7000000/30)/24</f>
        <v>9722.2222222222226</v>
      </c>
      <c r="M79" s="52">
        <f t="shared" ref="M79:M87" si="25">C79+D79+E79+F79+G79+H79+I79+J79+K79+L79</f>
        <v>342187.55555555556</v>
      </c>
    </row>
    <row r="80" spans="2:16" x14ac:dyDescent="0.2">
      <c r="B80" s="38" t="s">
        <v>185</v>
      </c>
      <c r="C80" s="52">
        <f t="shared" si="18"/>
        <v>162350</v>
      </c>
      <c r="D80" s="52">
        <f t="shared" si="19"/>
        <v>44176</v>
      </c>
      <c r="E80" s="52">
        <f t="shared" si="20"/>
        <v>34961</v>
      </c>
      <c r="F80" s="52">
        <f t="shared" si="21"/>
        <v>14612</v>
      </c>
      <c r="G80" s="52">
        <v>15381</v>
      </c>
      <c r="H80" s="52">
        <f>45000</f>
        <v>45000</v>
      </c>
      <c r="I80" s="101">
        <f t="shared" ref="I80:I87" si="26">8000*1.038</f>
        <v>8304</v>
      </c>
      <c r="J80" s="101">
        <f t="shared" si="22"/>
        <v>555.55555555555554</v>
      </c>
      <c r="K80" s="101">
        <f t="shared" si="23"/>
        <v>2777.7777777777778</v>
      </c>
      <c r="L80" s="101">
        <f t="shared" si="24"/>
        <v>9722.2222222222226</v>
      </c>
      <c r="M80" s="52">
        <f t="shared" si="25"/>
        <v>337839.55555555556</v>
      </c>
    </row>
    <row r="81" spans="2:13" x14ac:dyDescent="0.2">
      <c r="B81" s="38" t="s">
        <v>186</v>
      </c>
      <c r="C81" s="52">
        <f t="shared" si="18"/>
        <v>135291.66666666666</v>
      </c>
      <c r="D81" s="52">
        <f t="shared" si="19"/>
        <v>36812</v>
      </c>
      <c r="E81" s="52">
        <f t="shared" si="20"/>
        <v>29134</v>
      </c>
      <c r="F81" s="52">
        <f t="shared" si="21"/>
        <v>12177</v>
      </c>
      <c r="G81" s="52">
        <v>15381</v>
      </c>
      <c r="H81" s="52">
        <f>45000</f>
        <v>45000</v>
      </c>
      <c r="I81" s="101">
        <f t="shared" si="26"/>
        <v>8304</v>
      </c>
      <c r="J81" s="101">
        <f t="shared" si="22"/>
        <v>555.55555555555554</v>
      </c>
      <c r="K81" s="101">
        <f t="shared" si="23"/>
        <v>2777.7777777777778</v>
      </c>
      <c r="L81" s="101">
        <f t="shared" si="24"/>
        <v>9722.2222222222226</v>
      </c>
      <c r="M81" s="52">
        <f t="shared" si="25"/>
        <v>295155.22222222219</v>
      </c>
    </row>
    <row r="82" spans="2:13" x14ac:dyDescent="0.2">
      <c r="B82" s="38" t="s">
        <v>187</v>
      </c>
      <c r="C82" s="52">
        <f t="shared" si="18"/>
        <v>124468.33333333331</v>
      </c>
      <c r="D82" s="52">
        <f t="shared" si="19"/>
        <v>33868</v>
      </c>
      <c r="E82" s="52">
        <f t="shared" si="20"/>
        <v>26803</v>
      </c>
      <c r="F82" s="52">
        <f t="shared" si="21"/>
        <v>11202</v>
      </c>
      <c r="G82" s="52">
        <v>15381</v>
      </c>
      <c r="H82" s="52">
        <f>45000</f>
        <v>45000</v>
      </c>
      <c r="I82" s="101">
        <f t="shared" si="26"/>
        <v>8304</v>
      </c>
      <c r="J82" s="101">
        <f t="shared" si="22"/>
        <v>555.55555555555554</v>
      </c>
      <c r="K82" s="101">
        <f t="shared" si="23"/>
        <v>2777.7777777777778</v>
      </c>
      <c r="L82" s="101">
        <f t="shared" si="24"/>
        <v>9722.2222222222226</v>
      </c>
      <c r="M82" s="52">
        <f t="shared" si="25"/>
        <v>278081.88888888888</v>
      </c>
    </row>
    <row r="83" spans="2:13" x14ac:dyDescent="0.2">
      <c r="B83" s="38" t="s">
        <v>188</v>
      </c>
      <c r="C83" s="52">
        <f t="shared" si="18"/>
        <v>135291.66666666666</v>
      </c>
      <c r="D83" s="52">
        <f t="shared" si="19"/>
        <v>36812</v>
      </c>
      <c r="E83" s="52">
        <f t="shared" si="20"/>
        <v>29134</v>
      </c>
      <c r="F83" s="52">
        <f t="shared" si="21"/>
        <v>12177</v>
      </c>
      <c r="G83" s="52">
        <v>15381</v>
      </c>
      <c r="H83" s="52">
        <f>45000</f>
        <v>45000</v>
      </c>
      <c r="I83" s="101">
        <f t="shared" si="26"/>
        <v>8304</v>
      </c>
      <c r="J83" s="101">
        <f t="shared" si="22"/>
        <v>555.55555555555554</v>
      </c>
      <c r="K83" s="101">
        <f t="shared" si="23"/>
        <v>2777.7777777777778</v>
      </c>
      <c r="L83" s="101">
        <f t="shared" si="24"/>
        <v>9722.2222222222226</v>
      </c>
      <c r="M83" s="52">
        <f t="shared" si="25"/>
        <v>295155.22222222219</v>
      </c>
    </row>
    <row r="84" spans="2:13" x14ac:dyDescent="0.2">
      <c r="B84" s="38" t="s">
        <v>189</v>
      </c>
      <c r="C84" s="52">
        <f t="shared" si="18"/>
        <v>91998.333333333328</v>
      </c>
      <c r="D84" s="52">
        <f t="shared" si="19"/>
        <v>25033</v>
      </c>
      <c r="E84" s="52">
        <f t="shared" si="20"/>
        <v>19812</v>
      </c>
      <c r="F84" s="52">
        <f t="shared" si="21"/>
        <v>8280</v>
      </c>
      <c r="G84" s="52">
        <v>15381</v>
      </c>
      <c r="H84" s="52">
        <f>45000</f>
        <v>45000</v>
      </c>
      <c r="I84" s="101">
        <f t="shared" si="26"/>
        <v>8304</v>
      </c>
      <c r="J84" s="101">
        <f t="shared" si="22"/>
        <v>555.55555555555554</v>
      </c>
      <c r="K84" s="101">
        <f t="shared" si="23"/>
        <v>2777.7777777777778</v>
      </c>
      <c r="L84" s="101">
        <f t="shared" si="24"/>
        <v>9722.2222222222226</v>
      </c>
      <c r="M84" s="52">
        <f t="shared" si="25"/>
        <v>226863.88888888888</v>
      </c>
    </row>
    <row r="85" spans="2:13" s="42" customFormat="1" ht="21.75" customHeight="1" x14ac:dyDescent="0.2">
      <c r="B85" s="39" t="s">
        <v>190</v>
      </c>
      <c r="C85" s="45">
        <f t="shared" si="18"/>
        <v>162350</v>
      </c>
      <c r="D85" s="45">
        <f t="shared" si="19"/>
        <v>44176</v>
      </c>
      <c r="E85" s="45">
        <f t="shared" si="20"/>
        <v>34961</v>
      </c>
      <c r="F85" s="45">
        <f t="shared" si="21"/>
        <v>14612</v>
      </c>
      <c r="G85" s="52">
        <v>15381</v>
      </c>
      <c r="H85" s="52">
        <f>45000</f>
        <v>45000</v>
      </c>
      <c r="I85" s="101">
        <f t="shared" si="26"/>
        <v>8304</v>
      </c>
      <c r="J85" s="101">
        <f t="shared" si="22"/>
        <v>555.55555555555554</v>
      </c>
      <c r="K85" s="101">
        <f t="shared" si="23"/>
        <v>2777.7777777777778</v>
      </c>
      <c r="L85" s="101">
        <f t="shared" si="24"/>
        <v>9722.2222222222226</v>
      </c>
      <c r="M85" s="52">
        <f t="shared" si="25"/>
        <v>337839.55555555556</v>
      </c>
    </row>
    <row r="86" spans="2:13" s="42" customFormat="1" x14ac:dyDescent="0.2">
      <c r="B86" s="43" t="s">
        <v>191</v>
      </c>
      <c r="C86" s="45">
        <f>+D51</f>
        <v>162350</v>
      </c>
      <c r="D86" s="45">
        <f t="shared" si="19"/>
        <v>44176</v>
      </c>
      <c r="E86" s="45">
        <f t="shared" si="20"/>
        <v>34961</v>
      </c>
      <c r="F86" s="45">
        <f t="shared" si="21"/>
        <v>14612</v>
      </c>
      <c r="G86" s="52">
        <v>15381</v>
      </c>
      <c r="H86" s="52">
        <f>45000</f>
        <v>45000</v>
      </c>
      <c r="I86" s="101">
        <f t="shared" si="26"/>
        <v>8304</v>
      </c>
      <c r="J86" s="101">
        <f t="shared" si="22"/>
        <v>555.55555555555554</v>
      </c>
      <c r="K86" s="101">
        <f t="shared" si="23"/>
        <v>2777.7777777777778</v>
      </c>
      <c r="L86" s="101">
        <f t="shared" si="24"/>
        <v>9722.2222222222226</v>
      </c>
      <c r="M86" s="52">
        <f t="shared" si="25"/>
        <v>337839.55555555556</v>
      </c>
    </row>
    <row r="87" spans="2:13" ht="10.8" thickBot="1" x14ac:dyDescent="0.25">
      <c r="B87" s="46" t="s">
        <v>192</v>
      </c>
      <c r="C87" s="30">
        <f>D52</f>
        <v>135291.66666666666</v>
      </c>
      <c r="D87" s="30">
        <f t="shared" si="19"/>
        <v>36812</v>
      </c>
      <c r="E87" s="30">
        <f t="shared" si="20"/>
        <v>29134</v>
      </c>
      <c r="F87" s="30">
        <f t="shared" si="21"/>
        <v>12177</v>
      </c>
      <c r="G87" s="30">
        <v>15381</v>
      </c>
      <c r="H87" s="102">
        <f>45000</f>
        <v>45000</v>
      </c>
      <c r="I87" s="30">
        <f t="shared" si="26"/>
        <v>8304</v>
      </c>
      <c r="J87" s="103">
        <f t="shared" si="22"/>
        <v>555.55555555555554</v>
      </c>
      <c r="K87" s="103">
        <f t="shared" si="23"/>
        <v>2777.7777777777778</v>
      </c>
      <c r="L87" s="30">
        <f t="shared" si="24"/>
        <v>9722.2222222222226</v>
      </c>
      <c r="M87" s="30">
        <f t="shared" si="25"/>
        <v>295155.22222222219</v>
      </c>
    </row>
    <row r="88" spans="2:13" ht="10.8" thickTop="1" x14ac:dyDescent="0.2">
      <c r="D88" s="33"/>
    </row>
    <row r="90" spans="2:13" ht="10.8" thickBot="1" x14ac:dyDescent="0.25"/>
    <row r="91" spans="2:13" ht="15" thickTop="1" thickBot="1" x14ac:dyDescent="0.3">
      <c r="B91" s="104" t="s">
        <v>236</v>
      </c>
      <c r="C91" s="105"/>
      <c r="D91" s="105"/>
      <c r="E91" s="105"/>
      <c r="F91" s="106"/>
      <c r="I91" s="104" t="s">
        <v>244</v>
      </c>
      <c r="J91" s="105"/>
      <c r="K91" s="105"/>
      <c r="L91" s="105"/>
      <c r="M91" s="106"/>
    </row>
    <row r="92" spans="2:13" ht="11.4" thickTop="1" thickBot="1" x14ac:dyDescent="0.25">
      <c r="B92" s="107" t="s">
        <v>223</v>
      </c>
      <c r="C92" s="108"/>
      <c r="D92" s="109"/>
      <c r="E92" s="109"/>
      <c r="F92" s="110"/>
      <c r="I92" s="116" t="s">
        <v>223</v>
      </c>
      <c r="J92" s="109"/>
      <c r="K92" s="109"/>
      <c r="L92" s="109"/>
      <c r="M92" s="110"/>
    </row>
    <row r="93" spans="2:13" ht="11.4" thickTop="1" thickBot="1" x14ac:dyDescent="0.25">
      <c r="B93" s="34" t="s">
        <v>173</v>
      </c>
      <c r="C93" s="34" t="s">
        <v>24</v>
      </c>
      <c r="D93" s="111" t="s">
        <v>237</v>
      </c>
      <c r="E93" s="111" t="s">
        <v>175</v>
      </c>
      <c r="F93" s="112" t="s">
        <v>171</v>
      </c>
      <c r="I93" s="34" t="s">
        <v>173</v>
      </c>
      <c r="J93" s="34" t="s">
        <v>24</v>
      </c>
      <c r="K93" s="111" t="s">
        <v>237</v>
      </c>
      <c r="L93" s="111" t="s">
        <v>175</v>
      </c>
      <c r="M93" s="112" t="s">
        <v>171</v>
      </c>
    </row>
    <row r="94" spans="2:13" ht="10.8" thickTop="1" x14ac:dyDescent="0.2">
      <c r="B94" s="37" t="str">
        <f>+B78</f>
        <v xml:space="preserve">Profesional Civil </v>
      </c>
      <c r="C94" s="37">
        <v>1</v>
      </c>
      <c r="D94" s="37">
        <f>2/8</f>
        <v>0.25</v>
      </c>
      <c r="E94" s="37">
        <f>+M78</f>
        <v>444625.55555555556</v>
      </c>
      <c r="F94" s="37">
        <f>E94*D94*C94</f>
        <v>111156.38888888889</v>
      </c>
      <c r="I94" s="37" t="str">
        <f>+B138</f>
        <v xml:space="preserve">Profesional Civil </v>
      </c>
      <c r="J94" s="37">
        <v>1</v>
      </c>
      <c r="K94" s="37">
        <v>0.3</v>
      </c>
      <c r="L94" s="37">
        <f>+M78</f>
        <v>444625.55555555556</v>
      </c>
      <c r="M94" s="37">
        <f>L94*K94*J94</f>
        <v>133387.66666666666</v>
      </c>
    </row>
    <row r="95" spans="2:13" x14ac:dyDescent="0.2">
      <c r="B95" s="61" t="str">
        <f>+B87</f>
        <v>Ornamentador</v>
      </c>
      <c r="C95" s="113">
        <v>1</v>
      </c>
      <c r="D95" s="113">
        <f>8/8</f>
        <v>1</v>
      </c>
      <c r="E95" s="113">
        <f>+M87</f>
        <v>295155.22222222219</v>
      </c>
      <c r="F95" s="38">
        <f>E95*D95*C95</f>
        <v>295155.22222222219</v>
      </c>
      <c r="I95" s="61" t="str">
        <f>+B139</f>
        <v xml:space="preserve">Profesional HSE </v>
      </c>
      <c r="J95" s="61">
        <v>1</v>
      </c>
      <c r="K95" s="61">
        <v>1</v>
      </c>
      <c r="L95" s="61">
        <f>+M79</f>
        <v>342187.55555555556</v>
      </c>
      <c r="M95" s="38">
        <f>L95*K95*J95</f>
        <v>342187.55555555556</v>
      </c>
    </row>
    <row r="96" spans="2:13" x14ac:dyDescent="0.2">
      <c r="B96" s="38" t="str">
        <f>+B84</f>
        <v xml:space="preserve">Ayudante de Obra </v>
      </c>
      <c r="C96" s="114">
        <v>2</v>
      </c>
      <c r="D96" s="114">
        <f>8/8</f>
        <v>1</v>
      </c>
      <c r="E96" s="114">
        <f>+M84</f>
        <v>226863.88888888888</v>
      </c>
      <c r="F96" s="38">
        <f>E96*D96*C96</f>
        <v>453727.77777777775</v>
      </c>
      <c r="I96" s="38" t="str">
        <f>+B141</f>
        <v xml:space="preserve">Oficial de Obra </v>
      </c>
      <c r="J96" s="38">
        <v>1</v>
      </c>
      <c r="K96" s="38">
        <v>1</v>
      </c>
      <c r="L96" s="38">
        <f>+M82</f>
        <v>278081.88888888888</v>
      </c>
      <c r="M96" s="38">
        <f>L96*K96*J96</f>
        <v>278081.88888888888</v>
      </c>
    </row>
    <row r="97" spans="2:13" ht="10.8" thickBot="1" x14ac:dyDescent="0.25">
      <c r="B97" s="46" t="str">
        <f>+B79</f>
        <v xml:space="preserve">Profesional HSE </v>
      </c>
      <c r="C97" s="46">
        <v>1</v>
      </c>
      <c r="D97" s="46">
        <f>2/8</f>
        <v>0.25</v>
      </c>
      <c r="E97" s="114">
        <f>+M85</f>
        <v>337839.55555555556</v>
      </c>
      <c r="F97" s="46">
        <f>E97*D97*C97</f>
        <v>84459.888888888891</v>
      </c>
      <c r="I97" s="46" t="str">
        <f>+B142</f>
        <v xml:space="preserve">Ayudante de Obra </v>
      </c>
      <c r="J97" s="46">
        <v>2</v>
      </c>
      <c r="K97" s="46">
        <v>1</v>
      </c>
      <c r="L97" s="38">
        <f>+M84</f>
        <v>226863.88888888888</v>
      </c>
      <c r="M97" s="38">
        <f>L97*K97*J97</f>
        <v>453727.77777777775</v>
      </c>
    </row>
    <row r="98" spans="2:13" ht="11.4" thickTop="1" thickBot="1" x14ac:dyDescent="0.25">
      <c r="E98" s="107" t="s">
        <v>238</v>
      </c>
      <c r="F98" s="115">
        <f>SUM(F94:F97)</f>
        <v>944499.27777777764</v>
      </c>
      <c r="L98" s="117" t="s">
        <v>238</v>
      </c>
      <c r="M98" s="118">
        <f>SUM(M94:M97)</f>
        <v>1207384.888888889</v>
      </c>
    </row>
    <row r="99" spans="2:13" ht="11.4" thickTop="1" thickBot="1" x14ac:dyDescent="0.25">
      <c r="E99" s="116" t="s">
        <v>239</v>
      </c>
      <c r="F99" s="115">
        <f>F98/8</f>
        <v>118062.4097222222</v>
      </c>
      <c r="L99" s="117" t="s">
        <v>239</v>
      </c>
      <c r="M99" s="118">
        <f>M98/8</f>
        <v>150923.11111111112</v>
      </c>
    </row>
    <row r="100" spans="2:13" ht="10.8" thickTop="1" x14ac:dyDescent="0.2"/>
    <row r="101" spans="2:13" ht="10.8" thickBot="1" x14ac:dyDescent="0.25"/>
    <row r="102" spans="2:13" ht="15" thickTop="1" thickBot="1" x14ac:dyDescent="0.3">
      <c r="B102" s="104" t="s">
        <v>240</v>
      </c>
      <c r="C102" s="105"/>
      <c r="D102" s="105"/>
      <c r="E102" s="105"/>
      <c r="F102" s="106"/>
    </row>
    <row r="103" spans="2:13" ht="15" thickTop="1" thickBot="1" x14ac:dyDescent="0.3">
      <c r="B103" s="116" t="s">
        <v>223</v>
      </c>
      <c r="C103" s="109"/>
      <c r="D103" s="109"/>
      <c r="E103" s="109"/>
      <c r="F103" s="110"/>
      <c r="I103" s="104" t="s">
        <v>245</v>
      </c>
      <c r="J103" s="105"/>
      <c r="K103" s="105"/>
      <c r="L103" s="105"/>
      <c r="M103" s="106"/>
    </row>
    <row r="104" spans="2:13" ht="11.4" thickTop="1" thickBot="1" x14ac:dyDescent="0.25">
      <c r="B104" s="34" t="s">
        <v>173</v>
      </c>
      <c r="C104" s="34" t="s">
        <v>24</v>
      </c>
      <c r="D104" s="111" t="s">
        <v>237</v>
      </c>
      <c r="E104" s="111" t="s">
        <v>175</v>
      </c>
      <c r="F104" s="112" t="s">
        <v>171</v>
      </c>
      <c r="I104" s="116" t="s">
        <v>223</v>
      </c>
      <c r="J104" s="109"/>
      <c r="K104" s="109"/>
      <c r="L104" s="109"/>
      <c r="M104" s="110"/>
    </row>
    <row r="105" spans="2:13" ht="11.4" thickTop="1" thickBot="1" x14ac:dyDescent="0.25">
      <c r="B105" s="37" t="str">
        <f>+B78</f>
        <v xml:space="preserve">Profesional Civil </v>
      </c>
      <c r="C105" s="37">
        <v>1</v>
      </c>
      <c r="D105" s="37">
        <f>2/8</f>
        <v>0.25</v>
      </c>
      <c r="E105" s="37">
        <f>M78</f>
        <v>444625.55555555556</v>
      </c>
      <c r="F105" s="37">
        <f>E105*D105*C105</f>
        <v>111156.38888888889</v>
      </c>
      <c r="I105" s="34" t="s">
        <v>173</v>
      </c>
      <c r="J105" s="34" t="s">
        <v>24</v>
      </c>
      <c r="K105" s="111" t="s">
        <v>237</v>
      </c>
      <c r="L105" s="111" t="s">
        <v>175</v>
      </c>
      <c r="M105" s="112" t="s">
        <v>171</v>
      </c>
    </row>
    <row r="106" spans="2:13" ht="10.8" thickTop="1" x14ac:dyDescent="0.2">
      <c r="B106" s="38" t="str">
        <f>B79</f>
        <v xml:space="preserve">Profesional HSE </v>
      </c>
      <c r="C106" s="38">
        <v>1</v>
      </c>
      <c r="D106" s="38">
        <f>2/8</f>
        <v>0.25</v>
      </c>
      <c r="E106" s="38">
        <f>M79</f>
        <v>342187.55555555556</v>
      </c>
      <c r="F106" s="38">
        <f>E106*D106*C106</f>
        <v>85546.888888888891</v>
      </c>
      <c r="I106" s="37" t="str">
        <f>+B138</f>
        <v xml:space="preserve">Profesional Civil </v>
      </c>
      <c r="J106" s="37">
        <v>1</v>
      </c>
      <c r="K106" s="37">
        <v>1</v>
      </c>
      <c r="L106" s="37">
        <f>+M78</f>
        <v>444625.55555555556</v>
      </c>
      <c r="M106" s="37">
        <f>L106*K106*J106</f>
        <v>444625.55555555556</v>
      </c>
    </row>
    <row r="107" spans="2:13" x14ac:dyDescent="0.2">
      <c r="B107" s="38" t="str">
        <f>B80</f>
        <v xml:space="preserve">Maestro de Obra </v>
      </c>
      <c r="C107" s="38">
        <v>1</v>
      </c>
      <c r="D107" s="38">
        <v>0.5</v>
      </c>
      <c r="E107" s="38">
        <f>M80</f>
        <v>337839.55555555556</v>
      </c>
      <c r="F107" s="38">
        <f>E107*D107*C107</f>
        <v>168919.77777777778</v>
      </c>
      <c r="H107" s="301"/>
      <c r="I107" s="61" t="str">
        <f>+B139</f>
        <v xml:space="preserve">Profesional HSE </v>
      </c>
      <c r="J107" s="61">
        <v>1</v>
      </c>
      <c r="K107" s="61">
        <v>1</v>
      </c>
      <c r="L107" s="61">
        <f>+M79</f>
        <v>342187.55555555556</v>
      </c>
      <c r="M107" s="38">
        <f>L107*K107*J107</f>
        <v>342187.55555555556</v>
      </c>
    </row>
    <row r="108" spans="2:13" x14ac:dyDescent="0.2">
      <c r="B108" s="38" t="str">
        <f>B82</f>
        <v xml:space="preserve">Oficial de Obra </v>
      </c>
      <c r="C108" s="38">
        <v>1</v>
      </c>
      <c r="D108" s="38">
        <f>8/8</f>
        <v>1</v>
      </c>
      <c r="E108" s="38">
        <f>M82</f>
        <v>278081.88888888888</v>
      </c>
      <c r="F108" s="38">
        <f>E108*D108*C108</f>
        <v>278081.88888888888</v>
      </c>
      <c r="I108" s="38" t="str">
        <f>+B140</f>
        <v xml:space="preserve">Maestro de Obra </v>
      </c>
      <c r="J108" s="38">
        <v>1</v>
      </c>
      <c r="K108" s="38">
        <v>1</v>
      </c>
      <c r="L108" s="38">
        <f>+M80</f>
        <v>337839.55555555556</v>
      </c>
      <c r="M108" s="38">
        <f>L108*K108*J108</f>
        <v>337839.55555555556</v>
      </c>
    </row>
    <row r="109" spans="2:13" ht="10.8" thickBot="1" x14ac:dyDescent="0.25">
      <c r="B109" s="46" t="str">
        <f>B84</f>
        <v xml:space="preserve">Ayudante de Obra </v>
      </c>
      <c r="C109" s="46">
        <v>3</v>
      </c>
      <c r="D109" s="46">
        <v>1</v>
      </c>
      <c r="E109" s="46">
        <f>M84</f>
        <v>226863.88888888888</v>
      </c>
      <c r="F109" s="46">
        <f>E109*D109*C109</f>
        <v>680591.66666666663</v>
      </c>
      <c r="I109" s="38" t="str">
        <f>+B141</f>
        <v xml:space="preserve">Oficial de Obra </v>
      </c>
      <c r="J109" s="38">
        <v>1</v>
      </c>
      <c r="K109" s="38">
        <v>1</v>
      </c>
      <c r="L109" s="38">
        <f>+M82</f>
        <v>278081.88888888888</v>
      </c>
      <c r="M109" s="38">
        <f>L109*K109*J109</f>
        <v>278081.88888888888</v>
      </c>
    </row>
    <row r="110" spans="2:13" ht="11.4" thickTop="1" thickBot="1" x14ac:dyDescent="0.25">
      <c r="E110" s="116" t="s">
        <v>238</v>
      </c>
      <c r="F110" s="115">
        <f>SUM(F105:F109)</f>
        <v>1324296.611111111</v>
      </c>
      <c r="I110" s="46" t="str">
        <f>+B142</f>
        <v xml:space="preserve">Ayudante de Obra </v>
      </c>
      <c r="J110" s="46">
        <v>4</v>
      </c>
      <c r="K110" s="46">
        <v>1</v>
      </c>
      <c r="L110" s="38">
        <f>+M84</f>
        <v>226863.88888888888</v>
      </c>
      <c r="M110" s="46">
        <f>L110*K110*J110</f>
        <v>907455.5555555555</v>
      </c>
    </row>
    <row r="111" spans="2:13" ht="11.4" thickTop="1" thickBot="1" x14ac:dyDescent="0.25">
      <c r="E111" s="116" t="s">
        <v>239</v>
      </c>
      <c r="F111" s="115">
        <f>F110/8</f>
        <v>165537.07638888888</v>
      </c>
      <c r="L111" s="117" t="s">
        <v>238</v>
      </c>
      <c r="M111" s="118">
        <f>SUM(M106:M110)</f>
        <v>2310190.111111111</v>
      </c>
    </row>
    <row r="112" spans="2:13" ht="11.4" thickTop="1" thickBot="1" x14ac:dyDescent="0.25">
      <c r="L112" s="117" t="s">
        <v>239</v>
      </c>
      <c r="M112" s="118">
        <f>M111/8</f>
        <v>288773.76388888888</v>
      </c>
    </row>
    <row r="113" spans="2:13" ht="11.4" thickTop="1" thickBot="1" x14ac:dyDescent="0.25"/>
    <row r="114" spans="2:13" ht="15" thickTop="1" thickBot="1" x14ac:dyDescent="0.3">
      <c r="B114" s="104" t="s">
        <v>241</v>
      </c>
      <c r="C114" s="105"/>
      <c r="D114" s="105"/>
      <c r="E114" s="105"/>
      <c r="F114" s="106"/>
    </row>
    <row r="115" spans="2:13" ht="11.4" thickTop="1" thickBot="1" x14ac:dyDescent="0.25">
      <c r="B115" s="116" t="s">
        <v>223</v>
      </c>
      <c r="C115" s="109"/>
      <c r="D115" s="109"/>
      <c r="E115" s="109"/>
      <c r="F115" s="110"/>
    </row>
    <row r="116" spans="2:13" ht="15" thickTop="1" thickBot="1" x14ac:dyDescent="0.3">
      <c r="B116" s="34" t="s">
        <v>173</v>
      </c>
      <c r="C116" s="34" t="s">
        <v>24</v>
      </c>
      <c r="D116" s="111" t="s">
        <v>237</v>
      </c>
      <c r="E116" s="111" t="s">
        <v>175</v>
      </c>
      <c r="F116" s="112" t="s">
        <v>171</v>
      </c>
      <c r="I116" s="104" t="s">
        <v>246</v>
      </c>
      <c r="J116" s="105"/>
      <c r="K116" s="105"/>
      <c r="L116" s="105"/>
      <c r="M116" s="106"/>
    </row>
    <row r="117" spans="2:13" ht="11.4" thickTop="1" thickBot="1" x14ac:dyDescent="0.25">
      <c r="B117" s="37" t="str">
        <f>+B78</f>
        <v xml:space="preserve">Profesional Civil </v>
      </c>
      <c r="C117" s="37">
        <v>1</v>
      </c>
      <c r="D117" s="37">
        <f>4/8</f>
        <v>0.5</v>
      </c>
      <c r="E117" s="37">
        <f>+M78</f>
        <v>444625.55555555556</v>
      </c>
      <c r="F117" s="37">
        <f>E117*D117*C117</f>
        <v>222312.77777777778</v>
      </c>
      <c r="I117" s="116" t="s">
        <v>223</v>
      </c>
      <c r="J117" s="109"/>
      <c r="K117" s="109"/>
      <c r="L117" s="109"/>
      <c r="M117" s="110"/>
    </row>
    <row r="118" spans="2:13" ht="11.4" thickTop="1" thickBot="1" x14ac:dyDescent="0.25">
      <c r="B118" s="38" t="str">
        <f>+B79</f>
        <v xml:space="preserve">Profesional HSE </v>
      </c>
      <c r="C118" s="38">
        <v>1</v>
      </c>
      <c r="D118" s="38">
        <f>2/8</f>
        <v>0.25</v>
      </c>
      <c r="E118" s="38">
        <f>+M79</f>
        <v>342187.55555555556</v>
      </c>
      <c r="F118" s="38">
        <f>E118*D118*C118</f>
        <v>85546.888888888891</v>
      </c>
      <c r="I118" s="34" t="s">
        <v>173</v>
      </c>
      <c r="J118" s="34" t="s">
        <v>24</v>
      </c>
      <c r="K118" s="111" t="s">
        <v>237</v>
      </c>
      <c r="L118" s="111" t="s">
        <v>175</v>
      </c>
      <c r="M118" s="112" t="s">
        <v>171</v>
      </c>
    </row>
    <row r="119" spans="2:13" s="42" customFormat="1" ht="21" thickTop="1" x14ac:dyDescent="0.2">
      <c r="B119" s="39" t="str">
        <f>B85</f>
        <v>Técnico Instalador Hidrosanitario</v>
      </c>
      <c r="C119" s="40">
        <v>1</v>
      </c>
      <c r="D119" s="40">
        <f>8/8</f>
        <v>1</v>
      </c>
      <c r="E119" s="40">
        <f>M85</f>
        <v>337839.55555555556</v>
      </c>
      <c r="F119" s="40">
        <f>E119*D119*C119</f>
        <v>337839.55555555556</v>
      </c>
      <c r="I119" s="37" t="str">
        <f>+B138</f>
        <v xml:space="preserve">Profesional Civil </v>
      </c>
      <c r="J119" s="37">
        <v>1</v>
      </c>
      <c r="K119" s="37">
        <v>1</v>
      </c>
      <c r="L119" s="37">
        <f>+M78</f>
        <v>444625.55555555556</v>
      </c>
      <c r="M119" s="37">
        <f>L119*K119*J119</f>
        <v>444625.55555555556</v>
      </c>
    </row>
    <row r="120" spans="2:13" ht="10.8" thickBot="1" x14ac:dyDescent="0.25">
      <c r="B120" s="46" t="str">
        <f>B84</f>
        <v xml:space="preserve">Ayudante de Obra </v>
      </c>
      <c r="C120" s="46">
        <v>1</v>
      </c>
      <c r="D120" s="46">
        <f>8/8</f>
        <v>1</v>
      </c>
      <c r="E120" s="38">
        <f>M84</f>
        <v>226863.88888888888</v>
      </c>
      <c r="F120" s="40">
        <f>E120*D120*C120</f>
        <v>226863.88888888888</v>
      </c>
      <c r="I120" s="61" t="str">
        <f>+B139</f>
        <v xml:space="preserve">Profesional HSE </v>
      </c>
      <c r="J120" s="61">
        <v>1</v>
      </c>
      <c r="K120" s="61">
        <v>1</v>
      </c>
      <c r="L120" s="61">
        <f>+M79</f>
        <v>342187.55555555556</v>
      </c>
      <c r="M120" s="38">
        <f>L120*K120*J120</f>
        <v>342187.55555555556</v>
      </c>
    </row>
    <row r="121" spans="2:13" ht="11.4" thickTop="1" thickBot="1" x14ac:dyDescent="0.25">
      <c r="E121" s="116" t="s">
        <v>238</v>
      </c>
      <c r="F121" s="115">
        <f>SUM(F117:F120)</f>
        <v>872563.11111111112</v>
      </c>
      <c r="I121" s="46" t="str">
        <f>+B141</f>
        <v xml:space="preserve">Oficial de Obra </v>
      </c>
      <c r="J121" s="46">
        <v>1</v>
      </c>
      <c r="K121" s="46">
        <v>1</v>
      </c>
      <c r="L121" s="38">
        <f>+M82</f>
        <v>278081.88888888888</v>
      </c>
      <c r="M121" s="38">
        <f>L121*K121*J121</f>
        <v>278081.88888888888</v>
      </c>
    </row>
    <row r="122" spans="2:13" ht="11.4" thickTop="1" thickBot="1" x14ac:dyDescent="0.25">
      <c r="E122" s="116" t="s">
        <v>239</v>
      </c>
      <c r="F122" s="115">
        <f>F121/8</f>
        <v>109070.38888888889</v>
      </c>
      <c r="L122" s="117" t="s">
        <v>238</v>
      </c>
      <c r="M122" s="118">
        <f>SUM(M119:M121)</f>
        <v>1064895</v>
      </c>
    </row>
    <row r="123" spans="2:13" ht="11.4" thickTop="1" thickBot="1" x14ac:dyDescent="0.25">
      <c r="L123" s="117" t="s">
        <v>239</v>
      </c>
      <c r="M123" s="118">
        <f>M122/8</f>
        <v>133111.875</v>
      </c>
    </row>
    <row r="124" spans="2:13" ht="11.4" thickTop="1" thickBot="1" x14ac:dyDescent="0.25"/>
    <row r="125" spans="2:13" ht="15" thickTop="1" thickBot="1" x14ac:dyDescent="0.3">
      <c r="B125" s="104" t="s">
        <v>242</v>
      </c>
      <c r="C125" s="105"/>
      <c r="D125" s="105"/>
      <c r="E125" s="105"/>
      <c r="F125" s="106"/>
    </row>
    <row r="126" spans="2:13" ht="11.4" thickTop="1" thickBot="1" x14ac:dyDescent="0.25">
      <c r="B126" s="116" t="s">
        <v>223</v>
      </c>
      <c r="C126" s="109"/>
      <c r="D126" s="109"/>
      <c r="E126" s="109"/>
      <c r="F126" s="110"/>
    </row>
    <row r="127" spans="2:13" ht="15" thickTop="1" thickBot="1" x14ac:dyDescent="0.3">
      <c r="B127" s="34" t="s">
        <v>173</v>
      </c>
      <c r="C127" s="34" t="s">
        <v>24</v>
      </c>
      <c r="D127" s="111" t="s">
        <v>237</v>
      </c>
      <c r="E127" s="111" t="s">
        <v>175</v>
      </c>
      <c r="F127" s="112" t="s">
        <v>171</v>
      </c>
      <c r="I127" s="119" t="s">
        <v>247</v>
      </c>
      <c r="J127" s="120"/>
      <c r="K127" s="120"/>
      <c r="L127" s="120"/>
      <c r="M127" s="121"/>
    </row>
    <row r="128" spans="2:13" ht="11.4" thickTop="1" thickBot="1" x14ac:dyDescent="0.25">
      <c r="B128" s="37" t="str">
        <f>+B78</f>
        <v xml:space="preserve">Profesional Civil </v>
      </c>
      <c r="C128" s="37">
        <v>1</v>
      </c>
      <c r="D128" s="37">
        <v>0.5</v>
      </c>
      <c r="E128" s="37">
        <f>M78</f>
        <v>444625.55555555556</v>
      </c>
      <c r="F128" s="37">
        <f>E128*D128*C128</f>
        <v>222312.77777777778</v>
      </c>
      <c r="I128" s="122" t="s">
        <v>223</v>
      </c>
      <c r="J128" s="123"/>
      <c r="K128" s="123"/>
      <c r="L128" s="123"/>
      <c r="M128" s="124"/>
    </row>
    <row r="129" spans="2:13" ht="10.8" thickTop="1" x14ac:dyDescent="0.2">
      <c r="B129" s="38" t="str">
        <f>+B83</f>
        <v xml:space="preserve">Técnico Electricista </v>
      </c>
      <c r="C129" s="38">
        <v>1</v>
      </c>
      <c r="D129" s="38">
        <v>1</v>
      </c>
      <c r="E129" s="38">
        <f>M81</f>
        <v>295155.22222222219</v>
      </c>
      <c r="F129" s="38">
        <f>E129*D129*C129</f>
        <v>295155.22222222219</v>
      </c>
      <c r="I129" s="125" t="s">
        <v>173</v>
      </c>
      <c r="J129" s="125" t="s">
        <v>24</v>
      </c>
      <c r="K129" s="126" t="s">
        <v>237</v>
      </c>
      <c r="L129" s="126" t="s">
        <v>175</v>
      </c>
      <c r="M129" s="127" t="s">
        <v>171</v>
      </c>
    </row>
    <row r="130" spans="2:13" ht="10.8" thickBot="1" x14ac:dyDescent="0.25">
      <c r="B130" s="46" t="s">
        <v>189</v>
      </c>
      <c r="C130" s="46">
        <v>2</v>
      </c>
      <c r="D130" s="46">
        <v>1</v>
      </c>
      <c r="E130" s="46">
        <f>+M84</f>
        <v>226863.88888888888</v>
      </c>
      <c r="F130" s="46">
        <f>E130*D130*C130</f>
        <v>453727.77777777775</v>
      </c>
      <c r="I130" s="128" t="str">
        <f>+B86</f>
        <v>Topógrafo</v>
      </c>
      <c r="J130" s="129">
        <v>1</v>
      </c>
      <c r="K130" s="129">
        <v>1</v>
      </c>
      <c r="L130" s="128">
        <f>+M86</f>
        <v>337839.55555555556</v>
      </c>
      <c r="M130" s="128">
        <f>L130*K130*J130</f>
        <v>337839.55555555556</v>
      </c>
    </row>
    <row r="131" spans="2:13" ht="11.4" thickTop="1" thickBot="1" x14ac:dyDescent="0.25">
      <c r="E131" s="69" t="s">
        <v>238</v>
      </c>
      <c r="F131" s="110">
        <f>SUM(F128:F130)</f>
        <v>971195.77777777775</v>
      </c>
      <c r="I131" s="130" t="str">
        <f>+B84</f>
        <v xml:space="preserve">Ayudante de Obra </v>
      </c>
      <c r="J131" s="131">
        <v>1</v>
      </c>
      <c r="K131" s="131">
        <v>1</v>
      </c>
      <c r="L131" s="130">
        <f>+M84</f>
        <v>226863.88888888888</v>
      </c>
      <c r="M131" s="130">
        <f>L131*K131*J131</f>
        <v>226863.88888888888</v>
      </c>
    </row>
    <row r="132" spans="2:13" ht="11.4" thickTop="1" thickBot="1" x14ac:dyDescent="0.25">
      <c r="E132" s="116" t="s">
        <v>239</v>
      </c>
      <c r="F132" s="115">
        <f>F131/8</f>
        <v>121399.47222222222</v>
      </c>
      <c r="I132" s="132"/>
      <c r="J132" s="132"/>
      <c r="K132" s="132"/>
      <c r="L132" s="133" t="s">
        <v>238</v>
      </c>
      <c r="M132" s="134">
        <f>SUM(M130:M131)</f>
        <v>564703.4444444445</v>
      </c>
    </row>
    <row r="133" spans="2:13" ht="11.4" thickTop="1" thickBot="1" x14ac:dyDescent="0.25">
      <c r="I133" s="132"/>
      <c r="J133" s="132"/>
      <c r="K133" s="132"/>
      <c r="L133" s="122" t="s">
        <v>239</v>
      </c>
      <c r="M133" s="135">
        <f>M132/8</f>
        <v>70587.930555555562</v>
      </c>
    </row>
    <row r="134" spans="2:13" ht="11.4" thickTop="1" thickBot="1" x14ac:dyDescent="0.25"/>
    <row r="135" spans="2:13" ht="15" thickTop="1" thickBot="1" x14ac:dyDescent="0.3">
      <c r="B135" s="104" t="s">
        <v>243</v>
      </c>
      <c r="C135" s="105"/>
      <c r="D135" s="105"/>
      <c r="E135" s="105"/>
      <c r="F135" s="106"/>
    </row>
    <row r="136" spans="2:13" ht="11.4" thickTop="1" thickBot="1" x14ac:dyDescent="0.25">
      <c r="B136" s="116" t="s">
        <v>223</v>
      </c>
      <c r="C136" s="109"/>
      <c r="D136" s="109"/>
      <c r="E136" s="109"/>
      <c r="F136" s="110"/>
    </row>
    <row r="137" spans="2:13" ht="11.4" thickTop="1" thickBot="1" x14ac:dyDescent="0.25">
      <c r="B137" s="34" t="s">
        <v>173</v>
      </c>
      <c r="C137" s="34" t="s">
        <v>24</v>
      </c>
      <c r="D137" s="111" t="s">
        <v>237</v>
      </c>
      <c r="E137" s="111" t="s">
        <v>175</v>
      </c>
      <c r="F137" s="112" t="s">
        <v>171</v>
      </c>
    </row>
    <row r="138" spans="2:13" ht="10.8" thickTop="1" x14ac:dyDescent="0.2">
      <c r="B138" s="37" t="str">
        <f>B78</f>
        <v xml:space="preserve">Profesional Civil </v>
      </c>
      <c r="C138" s="37">
        <v>1</v>
      </c>
      <c r="D138" s="37">
        <v>1</v>
      </c>
      <c r="E138" s="37">
        <f>+M78</f>
        <v>444625.55555555556</v>
      </c>
      <c r="F138" s="37">
        <f>E138*D138*C138</f>
        <v>444625.55555555556</v>
      </c>
    </row>
    <row r="139" spans="2:13" x14ac:dyDescent="0.2">
      <c r="B139" s="61" t="str">
        <f>B79</f>
        <v xml:space="preserve">Profesional HSE </v>
      </c>
      <c r="C139" s="61">
        <v>1</v>
      </c>
      <c r="D139" s="61">
        <v>1</v>
      </c>
      <c r="E139" s="61">
        <f>M79</f>
        <v>342187.55555555556</v>
      </c>
      <c r="F139" s="38">
        <f>E139*D139*C139</f>
        <v>342187.55555555556</v>
      </c>
    </row>
    <row r="140" spans="2:13" x14ac:dyDescent="0.2">
      <c r="B140" s="38" t="str">
        <f>+B80</f>
        <v xml:space="preserve">Maestro de Obra </v>
      </c>
      <c r="C140" s="38">
        <v>1</v>
      </c>
      <c r="D140" s="38">
        <v>1</v>
      </c>
      <c r="E140" s="38">
        <f>+M80</f>
        <v>337839.55555555556</v>
      </c>
      <c r="F140" s="38">
        <f>E140*D140*C140</f>
        <v>337839.55555555556</v>
      </c>
    </row>
    <row r="141" spans="2:13" x14ac:dyDescent="0.2">
      <c r="B141" s="38" t="str">
        <f>+B82</f>
        <v xml:space="preserve">Oficial de Obra </v>
      </c>
      <c r="C141" s="38">
        <v>1</v>
      </c>
      <c r="D141" s="38">
        <v>1</v>
      </c>
      <c r="E141" s="38">
        <f>+M82</f>
        <v>278081.88888888888</v>
      </c>
      <c r="F141" s="38">
        <f>E141*D141*C141</f>
        <v>278081.88888888888</v>
      </c>
    </row>
    <row r="142" spans="2:13" ht="10.8" thickBot="1" x14ac:dyDescent="0.25">
      <c r="B142" s="46" t="str">
        <f>+B84</f>
        <v xml:space="preserve">Ayudante de Obra </v>
      </c>
      <c r="C142" s="46">
        <v>4</v>
      </c>
      <c r="D142" s="46">
        <v>1</v>
      </c>
      <c r="E142" s="38">
        <f>+M84</f>
        <v>226863.88888888888</v>
      </c>
      <c r="F142" s="46">
        <f>E142*D142*C142</f>
        <v>907455.5555555555</v>
      </c>
    </row>
    <row r="143" spans="2:13" ht="11.4" thickTop="1" thickBot="1" x14ac:dyDescent="0.25">
      <c r="E143" s="117" t="s">
        <v>238</v>
      </c>
      <c r="F143" s="118">
        <f>SUM(F138:F142)</f>
        <v>2310190.111111111</v>
      </c>
    </row>
    <row r="144" spans="2:13" ht="11.4" thickTop="1" thickBot="1" x14ac:dyDescent="0.25">
      <c r="E144" s="117" t="s">
        <v>239</v>
      </c>
      <c r="F144" s="118">
        <f>F143/8</f>
        <v>288773.76388888888</v>
      </c>
    </row>
    <row r="145" spans="2:2" ht="10.8" thickTop="1" x14ac:dyDescent="0.2"/>
    <row r="150" spans="2:2" ht="13.2" x14ac:dyDescent="0.25">
      <c r="B150" s="680" t="s">
        <v>700</v>
      </c>
    </row>
    <row r="151" spans="2:2" ht="13.2" x14ac:dyDescent="0.25">
      <c r="B151" s="390" t="s">
        <v>735</v>
      </c>
    </row>
  </sheetData>
  <mergeCells count="20">
    <mergeCell ref="B74:M74"/>
    <mergeCell ref="L75:L76"/>
    <mergeCell ref="B63:D63"/>
    <mergeCell ref="B64:D64"/>
    <mergeCell ref="B65:D65"/>
    <mergeCell ref="B66:D66"/>
    <mergeCell ref="B67:D67"/>
    <mergeCell ref="B69:D69"/>
    <mergeCell ref="B62:D62"/>
    <mergeCell ref="B3:H3"/>
    <mergeCell ref="B5:C5"/>
    <mergeCell ref="F5:G5"/>
    <mergeCell ref="F6:G6"/>
    <mergeCell ref="F7:G7"/>
    <mergeCell ref="B54:H54"/>
    <mergeCell ref="B57:D57"/>
    <mergeCell ref="B58:D58"/>
    <mergeCell ref="B59:D59"/>
    <mergeCell ref="B60:D60"/>
    <mergeCell ref="B61:D61"/>
  </mergeCells>
  <printOptions horizontalCentered="1"/>
  <pageMargins left="0.98425196850393704" right="0.39370078740157483" top="0.98425196850393704" bottom="0.39370078740157483" header="0" footer="0"/>
  <pageSetup scale="55" orientation="landscape" r:id="rId1"/>
  <headerFooter alignWithMargins="0"/>
  <rowBreaks count="1" manualBreakCount="1">
    <brk id="89" max="13" man="1"/>
  </rowBreaks>
  <colBreaks count="1" manualBreakCount="1">
    <brk id="14" max="1048575" man="1"/>
  </colBreaks>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FFCCFF"/>
  </sheetPr>
  <dimension ref="A1:C21"/>
  <sheetViews>
    <sheetView view="pageBreakPreview" topLeftCell="A6" zoomScaleNormal="100" zoomScaleSheetLayoutView="100" workbookViewId="0">
      <selection activeCell="G118" sqref="G118"/>
    </sheetView>
  </sheetViews>
  <sheetFormatPr baseColWidth="10" defaultColWidth="11.44140625" defaultRowHeight="13.8" x14ac:dyDescent="0.25"/>
  <cols>
    <col min="1" max="1" width="50.6640625" style="192" bestFit="1" customWidth="1"/>
    <col min="2" max="2" width="11.44140625" style="192"/>
    <col min="3" max="3" width="14.6640625" style="192" bestFit="1" customWidth="1"/>
    <col min="4" max="4" width="3.109375" style="192" customWidth="1"/>
    <col min="5" max="16384" width="11.44140625" style="192"/>
  </cols>
  <sheetData>
    <row r="1" spans="1:3" ht="14.4" thickBot="1" x14ac:dyDescent="0.3">
      <c r="A1" s="1029" t="s">
        <v>314</v>
      </c>
      <c r="B1" s="1030"/>
      <c r="C1" s="1031"/>
    </row>
    <row r="2" spans="1:3" ht="14.4" thickBot="1" x14ac:dyDescent="0.3">
      <c r="C2" s="193"/>
    </row>
    <row r="3" spans="1:3" ht="14.4" thickBot="1" x14ac:dyDescent="0.3">
      <c r="A3" s="194" t="s">
        <v>261</v>
      </c>
      <c r="B3" s="195" t="s">
        <v>14</v>
      </c>
      <c r="C3" s="196" t="s">
        <v>280</v>
      </c>
    </row>
    <row r="4" spans="1:3" x14ac:dyDescent="0.25">
      <c r="A4" s="197" t="s">
        <v>315</v>
      </c>
      <c r="B4" s="197" t="s">
        <v>316</v>
      </c>
      <c r="C4" s="198">
        <v>19900</v>
      </c>
    </row>
    <row r="5" spans="1:3" x14ac:dyDescent="0.25">
      <c r="A5" s="199" t="s">
        <v>317</v>
      </c>
      <c r="B5" s="199" t="s">
        <v>6</v>
      </c>
      <c r="C5" s="200">
        <v>128900</v>
      </c>
    </row>
    <row r="6" spans="1:3" x14ac:dyDescent="0.25">
      <c r="A6" s="199" t="s">
        <v>318</v>
      </c>
      <c r="B6" s="199" t="s">
        <v>6</v>
      </c>
      <c r="C6" s="201">
        <v>350000</v>
      </c>
    </row>
    <row r="7" spans="1:3" x14ac:dyDescent="0.25">
      <c r="A7" s="199" t="s">
        <v>319</v>
      </c>
      <c r="B7" s="199" t="s">
        <v>320</v>
      </c>
      <c r="C7" s="201">
        <f>159900*1.07</f>
        <v>171093</v>
      </c>
    </row>
    <row r="8" spans="1:3" x14ac:dyDescent="0.25">
      <c r="A8" s="199" t="s">
        <v>321</v>
      </c>
      <c r="B8" s="199" t="s">
        <v>6</v>
      </c>
      <c r="C8" s="201">
        <v>79900</v>
      </c>
    </row>
    <row r="9" spans="1:3" x14ac:dyDescent="0.25">
      <c r="A9" s="199" t="s">
        <v>322</v>
      </c>
      <c r="B9" s="199" t="s">
        <v>6</v>
      </c>
      <c r="C9" s="200">
        <v>344433</v>
      </c>
    </row>
    <row r="10" spans="1:3" x14ac:dyDescent="0.25">
      <c r="A10" s="199" t="s">
        <v>323</v>
      </c>
      <c r="B10" s="199" t="s">
        <v>6</v>
      </c>
      <c r="C10" s="201">
        <v>108300</v>
      </c>
    </row>
    <row r="11" spans="1:3" x14ac:dyDescent="0.25">
      <c r="A11" s="199" t="s">
        <v>324</v>
      </c>
      <c r="B11" s="199" t="s">
        <v>6</v>
      </c>
      <c r="C11" s="200">
        <v>20000</v>
      </c>
    </row>
    <row r="12" spans="1:3" x14ac:dyDescent="0.25">
      <c r="A12" s="202" t="s">
        <v>325</v>
      </c>
      <c r="B12" s="203" t="s">
        <v>6</v>
      </c>
      <c r="C12" s="204">
        <v>650000</v>
      </c>
    </row>
    <row r="13" spans="1:3" x14ac:dyDescent="0.25">
      <c r="A13" s="199" t="s">
        <v>326</v>
      </c>
      <c r="B13" s="199" t="s">
        <v>6</v>
      </c>
      <c r="C13" s="200">
        <f>35000*1.07</f>
        <v>37450</v>
      </c>
    </row>
    <row r="14" spans="1:3" x14ac:dyDescent="0.25">
      <c r="A14" s="199" t="s">
        <v>327</v>
      </c>
      <c r="B14" s="199" t="s">
        <v>6</v>
      </c>
      <c r="C14" s="200">
        <f>129900*1.07</f>
        <v>138993</v>
      </c>
    </row>
    <row r="20" spans="1:1" x14ac:dyDescent="0.25">
      <c r="A20" s="680" t="s">
        <v>700</v>
      </c>
    </row>
    <row r="21" spans="1:1" x14ac:dyDescent="0.25">
      <c r="A21" s="390" t="s">
        <v>735</v>
      </c>
    </row>
  </sheetData>
  <mergeCells count="1">
    <mergeCell ref="A1:C1"/>
  </mergeCells>
  <printOptions horizontalCentered="1"/>
  <pageMargins left="0.70866141732283472" right="0.70866141732283472" top="0.74803149606299213" bottom="0.74803149606299213" header="0.31496062992125984" footer="0.31496062992125984"/>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17</vt:i4>
      </vt:variant>
    </vt:vector>
  </HeadingPairs>
  <TitlesOfParts>
    <vt:vector size="31" baseType="lpstr">
      <vt:lpstr>P. Obras Civiles</vt:lpstr>
      <vt:lpstr>APUS Obras Civiles</vt:lpstr>
      <vt:lpstr>P. Mobiliario Consultorios</vt:lpstr>
      <vt:lpstr>APUS Mobiliario</vt:lpstr>
      <vt:lpstr>CONCRETOS</vt:lpstr>
      <vt:lpstr>Insumos</vt:lpstr>
      <vt:lpstr>Insumos Mobiliario</vt:lpstr>
      <vt:lpstr>Cotizaciones Carpintería</vt:lpstr>
      <vt:lpstr>AIU</vt:lpstr>
      <vt:lpstr>INTERVENTORIA EL CEDRO</vt:lpstr>
      <vt:lpstr>FM</vt:lpstr>
      <vt:lpstr>Herramientas y Equipos</vt:lpstr>
      <vt:lpstr>Mano de Obra</vt:lpstr>
      <vt:lpstr>Señalización</vt:lpstr>
      <vt:lpstr>AIU!Área_de_impresión</vt:lpstr>
      <vt:lpstr>'APUS Mobiliario'!Área_de_impresión</vt:lpstr>
      <vt:lpstr>'APUS Obras Civiles'!Área_de_impresión</vt:lpstr>
      <vt:lpstr>CONCRETOS!Área_de_impresión</vt:lpstr>
      <vt:lpstr>'Cotizaciones Carpintería'!Área_de_impresión</vt:lpstr>
      <vt:lpstr>FM!Área_de_impresión</vt:lpstr>
      <vt:lpstr>'Herramientas y Equipos'!Área_de_impresión</vt:lpstr>
      <vt:lpstr>Insumos!Área_de_impresión</vt:lpstr>
      <vt:lpstr>'Insumos Mobiliario'!Área_de_impresión</vt:lpstr>
      <vt:lpstr>'INTERVENTORIA EL CEDRO'!Área_de_impresión</vt:lpstr>
      <vt:lpstr>'Mano de Obra'!Área_de_impresión</vt:lpstr>
      <vt:lpstr>'P. Mobiliario Consultorios'!Área_de_impresión</vt:lpstr>
      <vt:lpstr>'P. Obras Civiles'!Área_de_impresión</vt:lpstr>
      <vt:lpstr>Señalización!Área_de_impresión</vt:lpstr>
      <vt:lpstr>'Cotizaciones Carpintería'!Títulos_a_imprimir</vt:lpstr>
      <vt:lpstr>Insumos!Títulos_a_imprimir</vt:lpstr>
      <vt:lpstr>'Insumos Mobiliario'!Títulos_a_imprimir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Cristian Marin</dc:creator>
  <cp:lastModifiedBy>jorge eduardo londoño</cp:lastModifiedBy>
  <cp:lastPrinted>2025-12-23T23:12:46Z</cp:lastPrinted>
  <dcterms:created xsi:type="dcterms:W3CDTF">2022-09-14T04:06:08Z</dcterms:created>
  <dcterms:modified xsi:type="dcterms:W3CDTF">2026-01-22T15:53:48Z</dcterms:modified>
</cp:coreProperties>
</file>